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79\"/>
    </mc:Choice>
  </mc:AlternateContent>
  <xr:revisionPtr revIDLastSave="0" documentId="13_ncr:1_{8AC1AFDB-7F88-4838-8C38-C929CC39D6B8}" xr6:coauthVersionLast="47" xr6:coauthVersionMax="47" xr10:uidLastSave="{00000000-0000-0000-0000-000000000000}"/>
  <bookViews>
    <workbookView xWindow="-120" yWindow="-120" windowWidth="29040" windowHeight="15720" activeTab="16" xr2:uid="{00000000-000D-0000-FFFF-FFFF00000000}"/>
  </bookViews>
  <sheets>
    <sheet name="1" sheetId="1" r:id="rId1"/>
    <sheet name="2" sheetId="2" r:id="rId2"/>
    <sheet name="3" sheetId="4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4" r:id="rId11"/>
    <sheet name="12" sheetId="15" r:id="rId12"/>
    <sheet name="13" sheetId="16" r:id="rId13"/>
    <sheet name="14" sheetId="17" r:id="rId14"/>
    <sheet name="15" sheetId="18" r:id="rId15"/>
    <sheet name="16" sheetId="19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29" r:id="rId26"/>
    <sheet name="27" sheetId="30" r:id="rId27"/>
    <sheet name="28" sheetId="31" r:id="rId28"/>
    <sheet name="29" sheetId="32" r:id="rId29"/>
    <sheet name="30" sheetId="33" r:id="rId30"/>
    <sheet name="31" sheetId="34" r:id="rId31"/>
    <sheet name="Jestha1" sheetId="35" r:id="rId32"/>
    <sheet name="Sample" sheetId="13" r:id="rId33"/>
    <sheet name="Sheet3" sheetId="3" r:id="rId34"/>
    <sheet name="Sheet2" sheetId="5" r:id="rId35"/>
  </sheets>
  <externalReferences>
    <externalReference r:id="rId36"/>
    <externalReference r:id="rId37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1">#REF!</definedName>
    <definedName name="IPP" localSheetId="32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1">#REF!</definedName>
    <definedName name="ippp" localSheetId="32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0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1">#REF!</definedName>
    <definedName name="sdasdf" localSheetId="32">#REF!</definedName>
    <definedName name="sdasd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39" i="35" l="1"/>
  <c r="AE239" i="35"/>
  <c r="AD239" i="35"/>
  <c r="AC239" i="35"/>
  <c r="AB239" i="35"/>
  <c r="AA239" i="35"/>
  <c r="Z239" i="35"/>
  <c r="Y239" i="35"/>
  <c r="X239" i="35"/>
  <c r="W239" i="35"/>
  <c r="V239" i="35"/>
  <c r="U239" i="35"/>
  <c r="T239" i="35"/>
  <c r="S239" i="35"/>
  <c r="R239" i="35"/>
  <c r="Q239" i="35"/>
  <c r="P239" i="35"/>
  <c r="O239" i="35"/>
  <c r="N239" i="35"/>
  <c r="M239" i="35"/>
  <c r="L239" i="35"/>
  <c r="K239" i="35"/>
  <c r="J239" i="35"/>
  <c r="I239" i="35"/>
  <c r="H239" i="35"/>
  <c r="G239" i="35"/>
  <c r="F239" i="35"/>
  <c r="E239" i="35"/>
  <c r="D239" i="35"/>
  <c r="C239" i="35"/>
  <c r="B239" i="35"/>
  <c r="A239" i="35"/>
  <c r="AF238" i="35"/>
  <c r="AE238" i="35"/>
  <c r="AD238" i="35"/>
  <c r="AC238" i="35"/>
  <c r="AB238" i="35"/>
  <c r="AA238" i="35"/>
  <c r="Z238" i="35"/>
  <c r="Y238" i="35"/>
  <c r="X238" i="35"/>
  <c r="W238" i="35"/>
  <c r="V238" i="35"/>
  <c r="U238" i="35"/>
  <c r="T238" i="35"/>
  <c r="S238" i="35"/>
  <c r="R238" i="35"/>
  <c r="Q238" i="35"/>
  <c r="P238" i="35"/>
  <c r="O238" i="35"/>
  <c r="N238" i="35"/>
  <c r="M238" i="35"/>
  <c r="L238" i="35"/>
  <c r="K238" i="35"/>
  <c r="J238" i="35"/>
  <c r="I238" i="35"/>
  <c r="H238" i="35"/>
  <c r="G238" i="35"/>
  <c r="F238" i="35"/>
  <c r="E238" i="35"/>
  <c r="D238" i="35"/>
  <c r="C238" i="35"/>
  <c r="B238" i="35"/>
  <c r="A238" i="35"/>
  <c r="AF237" i="35"/>
  <c r="AE237" i="35"/>
  <c r="AD237" i="35"/>
  <c r="AC237" i="35"/>
  <c r="AB237" i="35"/>
  <c r="AA237" i="35"/>
  <c r="Z237" i="35"/>
  <c r="Y237" i="35"/>
  <c r="X237" i="35"/>
  <c r="W237" i="35"/>
  <c r="V237" i="35"/>
  <c r="U237" i="35"/>
  <c r="T237" i="35"/>
  <c r="S237" i="35"/>
  <c r="R237" i="35"/>
  <c r="Q237" i="35"/>
  <c r="P237" i="35"/>
  <c r="O237" i="35"/>
  <c r="N237" i="35"/>
  <c r="M237" i="35"/>
  <c r="L237" i="35"/>
  <c r="K237" i="35"/>
  <c r="J237" i="35"/>
  <c r="I237" i="35"/>
  <c r="H237" i="35"/>
  <c r="G237" i="35"/>
  <c r="F237" i="35"/>
  <c r="E237" i="35"/>
  <c r="D237" i="35"/>
  <c r="C237" i="35"/>
  <c r="B237" i="35"/>
  <c r="A237" i="35"/>
  <c r="AF236" i="35"/>
  <c r="AE236" i="35"/>
  <c r="AD236" i="35"/>
  <c r="AC236" i="35"/>
  <c r="AB236" i="35"/>
  <c r="AA236" i="35"/>
  <c r="Z236" i="35"/>
  <c r="Y236" i="35"/>
  <c r="X236" i="35"/>
  <c r="W236" i="35"/>
  <c r="V236" i="35"/>
  <c r="U236" i="35"/>
  <c r="T236" i="35"/>
  <c r="S236" i="35"/>
  <c r="R236" i="35"/>
  <c r="Q236" i="35"/>
  <c r="P236" i="35"/>
  <c r="O236" i="35"/>
  <c r="N236" i="35"/>
  <c r="M236" i="35"/>
  <c r="L236" i="35"/>
  <c r="K236" i="35"/>
  <c r="J236" i="35"/>
  <c r="I236" i="35"/>
  <c r="H236" i="35"/>
  <c r="G236" i="35"/>
  <c r="F236" i="35"/>
  <c r="E236" i="35"/>
  <c r="D236" i="35"/>
  <c r="C236" i="35"/>
  <c r="B236" i="35"/>
  <c r="A236" i="35"/>
  <c r="B235" i="35"/>
  <c r="S210" i="35"/>
  <c r="AG200" i="35"/>
  <c r="C200" i="35"/>
  <c r="D199" i="35"/>
  <c r="D198" i="35"/>
  <c r="E198" i="35" s="1"/>
  <c r="F198" i="35" s="1"/>
  <c r="G198" i="35" s="1"/>
  <c r="H198" i="35" s="1"/>
  <c r="I198" i="35" s="1"/>
  <c r="J198" i="35" s="1"/>
  <c r="K198" i="35" s="1"/>
  <c r="L198" i="35" s="1"/>
  <c r="M198" i="35" s="1"/>
  <c r="N198" i="35" s="1"/>
  <c r="O198" i="35" s="1"/>
  <c r="P198" i="35" s="1"/>
  <c r="Q198" i="35" s="1"/>
  <c r="R198" i="35" s="1"/>
  <c r="S198" i="35" s="1"/>
  <c r="T198" i="35" s="1"/>
  <c r="U198" i="35" s="1"/>
  <c r="V198" i="35" s="1"/>
  <c r="W198" i="35" s="1"/>
  <c r="X198" i="35" s="1"/>
  <c r="Y198" i="35" s="1"/>
  <c r="Z198" i="35" s="1"/>
  <c r="AA198" i="35" s="1"/>
  <c r="AB198" i="35" s="1"/>
  <c r="AC198" i="35" s="1"/>
  <c r="AD198" i="35" s="1"/>
  <c r="AE198" i="35" s="1"/>
  <c r="AF198" i="35" s="1"/>
  <c r="B198" i="35" s="1"/>
  <c r="D197" i="35"/>
  <c r="E197" i="35" s="1"/>
  <c r="F197" i="35" s="1"/>
  <c r="G197" i="35" s="1"/>
  <c r="H197" i="35" s="1"/>
  <c r="I197" i="35" s="1"/>
  <c r="J197" i="35" s="1"/>
  <c r="K197" i="35" s="1"/>
  <c r="L197" i="35" s="1"/>
  <c r="M197" i="35" s="1"/>
  <c r="N197" i="35" s="1"/>
  <c r="O197" i="35" s="1"/>
  <c r="P197" i="35" s="1"/>
  <c r="Q197" i="35" s="1"/>
  <c r="R197" i="35" s="1"/>
  <c r="S197" i="35" s="1"/>
  <c r="T197" i="35" s="1"/>
  <c r="U197" i="35" s="1"/>
  <c r="V197" i="35" s="1"/>
  <c r="W197" i="35" s="1"/>
  <c r="X197" i="35" s="1"/>
  <c r="Y197" i="35" s="1"/>
  <c r="Z197" i="35" s="1"/>
  <c r="AA197" i="35" s="1"/>
  <c r="AB197" i="35" s="1"/>
  <c r="AC197" i="35" s="1"/>
  <c r="AD197" i="35" s="1"/>
  <c r="AE197" i="35" s="1"/>
  <c r="AF197" i="35" s="1"/>
  <c r="B197" i="35" s="1"/>
  <c r="D196" i="35"/>
  <c r="E196" i="35" s="1"/>
  <c r="F196" i="35" s="1"/>
  <c r="G196" i="35" s="1"/>
  <c r="H196" i="35" s="1"/>
  <c r="I196" i="35" s="1"/>
  <c r="J196" i="35" s="1"/>
  <c r="K196" i="35" s="1"/>
  <c r="L196" i="35" s="1"/>
  <c r="M196" i="35" s="1"/>
  <c r="N196" i="35" s="1"/>
  <c r="O196" i="35" s="1"/>
  <c r="P196" i="35" s="1"/>
  <c r="Q196" i="35" s="1"/>
  <c r="R196" i="35" s="1"/>
  <c r="S196" i="35" s="1"/>
  <c r="T196" i="35" s="1"/>
  <c r="U196" i="35" s="1"/>
  <c r="V196" i="35" s="1"/>
  <c r="W196" i="35" s="1"/>
  <c r="X196" i="35" s="1"/>
  <c r="Y196" i="35" s="1"/>
  <c r="Z196" i="35" s="1"/>
  <c r="AA196" i="35" s="1"/>
  <c r="AB196" i="35" s="1"/>
  <c r="AC196" i="35" s="1"/>
  <c r="AD196" i="35" s="1"/>
  <c r="AE196" i="35" s="1"/>
  <c r="AF196" i="35" s="1"/>
  <c r="B196" i="35" s="1"/>
  <c r="D195" i="35"/>
  <c r="D200" i="35" s="1"/>
  <c r="E194" i="35"/>
  <c r="F194" i="35" s="1"/>
  <c r="D194" i="35"/>
  <c r="AG192" i="35"/>
  <c r="C192" i="35"/>
  <c r="F191" i="35"/>
  <c r="G191" i="35" s="1"/>
  <c r="H191" i="35" s="1"/>
  <c r="I191" i="35" s="1"/>
  <c r="J191" i="35" s="1"/>
  <c r="K191" i="35" s="1"/>
  <c r="L191" i="35" s="1"/>
  <c r="M191" i="35" s="1"/>
  <c r="N191" i="35" s="1"/>
  <c r="O191" i="35" s="1"/>
  <c r="P191" i="35" s="1"/>
  <c r="Q191" i="35" s="1"/>
  <c r="R191" i="35" s="1"/>
  <c r="S191" i="35" s="1"/>
  <c r="T191" i="35" s="1"/>
  <c r="U191" i="35" s="1"/>
  <c r="V191" i="35" s="1"/>
  <c r="W191" i="35" s="1"/>
  <c r="X191" i="35" s="1"/>
  <c r="Y191" i="35" s="1"/>
  <c r="Z191" i="35" s="1"/>
  <c r="AA191" i="35" s="1"/>
  <c r="AB191" i="35" s="1"/>
  <c r="AC191" i="35" s="1"/>
  <c r="AD191" i="35" s="1"/>
  <c r="AE191" i="35" s="1"/>
  <c r="AF191" i="35" s="1"/>
  <c r="B191" i="35" s="1"/>
  <c r="D191" i="35"/>
  <c r="E191" i="35" s="1"/>
  <c r="I190" i="35"/>
  <c r="J190" i="35" s="1"/>
  <c r="K190" i="35" s="1"/>
  <c r="L190" i="35" s="1"/>
  <c r="M190" i="35" s="1"/>
  <c r="N190" i="35" s="1"/>
  <c r="O190" i="35" s="1"/>
  <c r="P190" i="35" s="1"/>
  <c r="Q190" i="35" s="1"/>
  <c r="R190" i="35" s="1"/>
  <c r="S190" i="35" s="1"/>
  <c r="T190" i="35" s="1"/>
  <c r="U190" i="35" s="1"/>
  <c r="V190" i="35" s="1"/>
  <c r="W190" i="35" s="1"/>
  <c r="X190" i="35" s="1"/>
  <c r="Y190" i="35" s="1"/>
  <c r="Z190" i="35" s="1"/>
  <c r="AA190" i="35" s="1"/>
  <c r="AB190" i="35" s="1"/>
  <c r="AC190" i="35" s="1"/>
  <c r="AD190" i="35" s="1"/>
  <c r="AE190" i="35" s="1"/>
  <c r="AF190" i="35" s="1"/>
  <c r="B190" i="35" s="1"/>
  <c r="D190" i="35"/>
  <c r="E190" i="35" s="1"/>
  <c r="F190" i="35" s="1"/>
  <c r="G190" i="35" s="1"/>
  <c r="H190" i="35" s="1"/>
  <c r="D189" i="35"/>
  <c r="E189" i="35" s="1"/>
  <c r="F189" i="35" s="1"/>
  <c r="G189" i="35" s="1"/>
  <c r="H189" i="35" s="1"/>
  <c r="I189" i="35" s="1"/>
  <c r="J189" i="35" s="1"/>
  <c r="K189" i="35" s="1"/>
  <c r="L189" i="35" s="1"/>
  <c r="M189" i="35" s="1"/>
  <c r="N189" i="35" s="1"/>
  <c r="O189" i="35" s="1"/>
  <c r="P189" i="35" s="1"/>
  <c r="Q189" i="35" s="1"/>
  <c r="R189" i="35" s="1"/>
  <c r="S189" i="35" s="1"/>
  <c r="T189" i="35" s="1"/>
  <c r="U189" i="35" s="1"/>
  <c r="V189" i="35" s="1"/>
  <c r="W189" i="35" s="1"/>
  <c r="X189" i="35" s="1"/>
  <c r="Y189" i="35" s="1"/>
  <c r="Z189" i="35" s="1"/>
  <c r="AA189" i="35" s="1"/>
  <c r="AB189" i="35" s="1"/>
  <c r="AC189" i="35" s="1"/>
  <c r="AD189" i="35" s="1"/>
  <c r="AE189" i="35" s="1"/>
  <c r="AF189" i="35" s="1"/>
  <c r="B189" i="35" s="1"/>
  <c r="H188" i="35"/>
  <c r="I188" i="35" s="1"/>
  <c r="J188" i="35" s="1"/>
  <c r="K188" i="35" s="1"/>
  <c r="L188" i="35" s="1"/>
  <c r="M188" i="35" s="1"/>
  <c r="N188" i="35" s="1"/>
  <c r="O188" i="35" s="1"/>
  <c r="P188" i="35" s="1"/>
  <c r="Q188" i="35" s="1"/>
  <c r="R188" i="35" s="1"/>
  <c r="S188" i="35" s="1"/>
  <c r="T188" i="35" s="1"/>
  <c r="U188" i="35" s="1"/>
  <c r="V188" i="35" s="1"/>
  <c r="W188" i="35" s="1"/>
  <c r="X188" i="35" s="1"/>
  <c r="Y188" i="35" s="1"/>
  <c r="Z188" i="35" s="1"/>
  <c r="AA188" i="35" s="1"/>
  <c r="AB188" i="35" s="1"/>
  <c r="AC188" i="35" s="1"/>
  <c r="AD188" i="35" s="1"/>
  <c r="AE188" i="35" s="1"/>
  <c r="AF188" i="35" s="1"/>
  <c r="B188" i="35" s="1"/>
  <c r="D188" i="35"/>
  <c r="E188" i="35" s="1"/>
  <c r="F188" i="35" s="1"/>
  <c r="G188" i="35" s="1"/>
  <c r="D187" i="35"/>
  <c r="E187" i="35" s="1"/>
  <c r="F187" i="35" s="1"/>
  <c r="G187" i="35" s="1"/>
  <c r="H187" i="35" s="1"/>
  <c r="I187" i="35" s="1"/>
  <c r="J187" i="35" s="1"/>
  <c r="K187" i="35" s="1"/>
  <c r="L187" i="35" s="1"/>
  <c r="M187" i="35" s="1"/>
  <c r="N187" i="35" s="1"/>
  <c r="O187" i="35" s="1"/>
  <c r="P187" i="35" s="1"/>
  <c r="Q187" i="35" s="1"/>
  <c r="R187" i="35" s="1"/>
  <c r="S187" i="35" s="1"/>
  <c r="T187" i="35" s="1"/>
  <c r="U187" i="35" s="1"/>
  <c r="V187" i="35" s="1"/>
  <c r="W187" i="35" s="1"/>
  <c r="X187" i="35" s="1"/>
  <c r="Y187" i="35" s="1"/>
  <c r="Z187" i="35" s="1"/>
  <c r="AA187" i="35" s="1"/>
  <c r="AB187" i="35" s="1"/>
  <c r="AC187" i="35" s="1"/>
  <c r="AD187" i="35" s="1"/>
  <c r="AE187" i="35" s="1"/>
  <c r="AF187" i="35" s="1"/>
  <c r="B187" i="35" s="1"/>
  <c r="D186" i="35"/>
  <c r="E186" i="35" s="1"/>
  <c r="F186" i="35" s="1"/>
  <c r="G186" i="35" s="1"/>
  <c r="H186" i="35" s="1"/>
  <c r="I186" i="35" s="1"/>
  <c r="J186" i="35" s="1"/>
  <c r="K186" i="35" s="1"/>
  <c r="L186" i="35" s="1"/>
  <c r="M186" i="35" s="1"/>
  <c r="N186" i="35" s="1"/>
  <c r="O186" i="35" s="1"/>
  <c r="P186" i="35" s="1"/>
  <c r="Q186" i="35" s="1"/>
  <c r="R186" i="35" s="1"/>
  <c r="S186" i="35" s="1"/>
  <c r="T186" i="35" s="1"/>
  <c r="U186" i="35" s="1"/>
  <c r="V186" i="35" s="1"/>
  <c r="W186" i="35" s="1"/>
  <c r="X186" i="35" s="1"/>
  <c r="Y186" i="35" s="1"/>
  <c r="Z186" i="35" s="1"/>
  <c r="AA186" i="35" s="1"/>
  <c r="AB186" i="35" s="1"/>
  <c r="AC186" i="35" s="1"/>
  <c r="AD186" i="35" s="1"/>
  <c r="AE186" i="35" s="1"/>
  <c r="AF186" i="35" s="1"/>
  <c r="B186" i="35" s="1"/>
  <c r="D185" i="35"/>
  <c r="E185" i="35" s="1"/>
  <c r="F185" i="35" s="1"/>
  <c r="G185" i="35" s="1"/>
  <c r="H185" i="35" s="1"/>
  <c r="I185" i="35" s="1"/>
  <c r="J185" i="35" s="1"/>
  <c r="K185" i="35" s="1"/>
  <c r="L185" i="35" s="1"/>
  <c r="M185" i="35" s="1"/>
  <c r="N185" i="35" s="1"/>
  <c r="O185" i="35" s="1"/>
  <c r="P185" i="35" s="1"/>
  <c r="Q185" i="35" s="1"/>
  <c r="R185" i="35" s="1"/>
  <c r="S185" i="35" s="1"/>
  <c r="T185" i="35" s="1"/>
  <c r="U185" i="35" s="1"/>
  <c r="V185" i="35" s="1"/>
  <c r="W185" i="35" s="1"/>
  <c r="X185" i="35" s="1"/>
  <c r="Y185" i="35" s="1"/>
  <c r="Z185" i="35" s="1"/>
  <c r="AA185" i="35" s="1"/>
  <c r="AB185" i="35" s="1"/>
  <c r="AC185" i="35" s="1"/>
  <c r="AD185" i="35" s="1"/>
  <c r="AE185" i="35" s="1"/>
  <c r="AF185" i="35" s="1"/>
  <c r="B185" i="35" s="1"/>
  <c r="D184" i="35"/>
  <c r="E184" i="35" s="1"/>
  <c r="F184" i="35" s="1"/>
  <c r="G184" i="35" s="1"/>
  <c r="H184" i="35" s="1"/>
  <c r="I184" i="35" s="1"/>
  <c r="J184" i="35" s="1"/>
  <c r="K184" i="35" s="1"/>
  <c r="L184" i="35" s="1"/>
  <c r="M184" i="35" s="1"/>
  <c r="N184" i="35" s="1"/>
  <c r="O184" i="35" s="1"/>
  <c r="P184" i="35" s="1"/>
  <c r="Q184" i="35" s="1"/>
  <c r="R184" i="35" s="1"/>
  <c r="S184" i="35" s="1"/>
  <c r="T184" i="35" s="1"/>
  <c r="U184" i="35" s="1"/>
  <c r="V184" i="35" s="1"/>
  <c r="W184" i="35" s="1"/>
  <c r="X184" i="35" s="1"/>
  <c r="Y184" i="35" s="1"/>
  <c r="Z184" i="35" s="1"/>
  <c r="AA184" i="35" s="1"/>
  <c r="AB184" i="35" s="1"/>
  <c r="AC184" i="35" s="1"/>
  <c r="AD184" i="35" s="1"/>
  <c r="AE184" i="35" s="1"/>
  <c r="AF184" i="35" s="1"/>
  <c r="B184" i="35" s="1"/>
  <c r="D183" i="35"/>
  <c r="E183" i="35" s="1"/>
  <c r="F183" i="35" s="1"/>
  <c r="G183" i="35" s="1"/>
  <c r="H183" i="35" s="1"/>
  <c r="I183" i="35" s="1"/>
  <c r="J183" i="35" s="1"/>
  <c r="K183" i="35" s="1"/>
  <c r="L183" i="35" s="1"/>
  <c r="M183" i="35" s="1"/>
  <c r="N183" i="35" s="1"/>
  <c r="O183" i="35" s="1"/>
  <c r="P183" i="35" s="1"/>
  <c r="Q183" i="35" s="1"/>
  <c r="R183" i="35" s="1"/>
  <c r="S183" i="35" s="1"/>
  <c r="T183" i="35" s="1"/>
  <c r="U183" i="35" s="1"/>
  <c r="V183" i="35" s="1"/>
  <c r="W183" i="35" s="1"/>
  <c r="X183" i="35" s="1"/>
  <c r="Y183" i="35" s="1"/>
  <c r="Z183" i="35" s="1"/>
  <c r="AA183" i="35" s="1"/>
  <c r="AB183" i="35" s="1"/>
  <c r="AC183" i="35" s="1"/>
  <c r="AD183" i="35" s="1"/>
  <c r="AE183" i="35" s="1"/>
  <c r="AF183" i="35" s="1"/>
  <c r="B183" i="35" s="1"/>
  <c r="D182" i="35"/>
  <c r="E182" i="35" s="1"/>
  <c r="F182" i="35" s="1"/>
  <c r="G182" i="35" s="1"/>
  <c r="H182" i="35" s="1"/>
  <c r="I182" i="35" s="1"/>
  <c r="J182" i="35" s="1"/>
  <c r="K182" i="35" s="1"/>
  <c r="L182" i="35" s="1"/>
  <c r="M182" i="35" s="1"/>
  <c r="N182" i="35" s="1"/>
  <c r="O182" i="35" s="1"/>
  <c r="P182" i="35" s="1"/>
  <c r="Q182" i="35" s="1"/>
  <c r="R182" i="35" s="1"/>
  <c r="S182" i="35" s="1"/>
  <c r="T182" i="35" s="1"/>
  <c r="U182" i="35" s="1"/>
  <c r="V182" i="35" s="1"/>
  <c r="W182" i="35" s="1"/>
  <c r="X182" i="35" s="1"/>
  <c r="Y182" i="35" s="1"/>
  <c r="Z182" i="35" s="1"/>
  <c r="AA182" i="35" s="1"/>
  <c r="AB182" i="35" s="1"/>
  <c r="AC182" i="35" s="1"/>
  <c r="AD182" i="35" s="1"/>
  <c r="AE182" i="35" s="1"/>
  <c r="AF182" i="35" s="1"/>
  <c r="B182" i="35" s="1"/>
  <c r="D181" i="35"/>
  <c r="E181" i="35" s="1"/>
  <c r="F181" i="35" s="1"/>
  <c r="G181" i="35" s="1"/>
  <c r="H181" i="35" s="1"/>
  <c r="I181" i="35" s="1"/>
  <c r="J181" i="35" s="1"/>
  <c r="K181" i="35" s="1"/>
  <c r="L181" i="35" s="1"/>
  <c r="M181" i="35" s="1"/>
  <c r="N181" i="35" s="1"/>
  <c r="O181" i="35" s="1"/>
  <c r="P181" i="35" s="1"/>
  <c r="Q181" i="35" s="1"/>
  <c r="R181" i="35" s="1"/>
  <c r="S181" i="35" s="1"/>
  <c r="T181" i="35" s="1"/>
  <c r="U181" i="35" s="1"/>
  <c r="V181" i="35" s="1"/>
  <c r="W181" i="35" s="1"/>
  <c r="X181" i="35" s="1"/>
  <c r="Y181" i="35" s="1"/>
  <c r="Z181" i="35" s="1"/>
  <c r="AA181" i="35" s="1"/>
  <c r="AB181" i="35" s="1"/>
  <c r="AC181" i="35" s="1"/>
  <c r="AD181" i="35" s="1"/>
  <c r="AE181" i="35" s="1"/>
  <c r="AF181" i="35" s="1"/>
  <c r="B181" i="35" s="1"/>
  <c r="E180" i="35"/>
  <c r="F180" i="35" s="1"/>
  <c r="G180" i="35" s="1"/>
  <c r="H180" i="35" s="1"/>
  <c r="I180" i="35" s="1"/>
  <c r="J180" i="35" s="1"/>
  <c r="K180" i="35" s="1"/>
  <c r="L180" i="35" s="1"/>
  <c r="M180" i="35" s="1"/>
  <c r="N180" i="35" s="1"/>
  <c r="O180" i="35" s="1"/>
  <c r="P180" i="35" s="1"/>
  <c r="Q180" i="35" s="1"/>
  <c r="R180" i="35" s="1"/>
  <c r="S180" i="35" s="1"/>
  <c r="T180" i="35" s="1"/>
  <c r="U180" i="35" s="1"/>
  <c r="V180" i="35" s="1"/>
  <c r="W180" i="35" s="1"/>
  <c r="X180" i="35" s="1"/>
  <c r="Y180" i="35" s="1"/>
  <c r="Z180" i="35" s="1"/>
  <c r="AA180" i="35" s="1"/>
  <c r="AB180" i="35" s="1"/>
  <c r="AC180" i="35" s="1"/>
  <c r="AD180" i="35" s="1"/>
  <c r="AE180" i="35" s="1"/>
  <c r="AF180" i="35" s="1"/>
  <c r="B180" i="35" s="1"/>
  <c r="D180" i="35"/>
  <c r="E179" i="35"/>
  <c r="F179" i="35" s="1"/>
  <c r="G179" i="35" s="1"/>
  <c r="H179" i="35" s="1"/>
  <c r="I179" i="35" s="1"/>
  <c r="J179" i="35" s="1"/>
  <c r="K179" i="35" s="1"/>
  <c r="L179" i="35" s="1"/>
  <c r="M179" i="35" s="1"/>
  <c r="N179" i="35" s="1"/>
  <c r="O179" i="35" s="1"/>
  <c r="P179" i="35" s="1"/>
  <c r="Q179" i="35" s="1"/>
  <c r="R179" i="35" s="1"/>
  <c r="S179" i="35" s="1"/>
  <c r="T179" i="35" s="1"/>
  <c r="U179" i="35" s="1"/>
  <c r="V179" i="35" s="1"/>
  <c r="W179" i="35" s="1"/>
  <c r="X179" i="35" s="1"/>
  <c r="Y179" i="35" s="1"/>
  <c r="Z179" i="35" s="1"/>
  <c r="AA179" i="35" s="1"/>
  <c r="AB179" i="35" s="1"/>
  <c r="AC179" i="35" s="1"/>
  <c r="AD179" i="35" s="1"/>
  <c r="AE179" i="35" s="1"/>
  <c r="AF179" i="35" s="1"/>
  <c r="B179" i="35" s="1"/>
  <c r="D179" i="35"/>
  <c r="D177" i="35"/>
  <c r="E177" i="35" s="1"/>
  <c r="F177" i="35" s="1"/>
  <c r="G177" i="35" s="1"/>
  <c r="H177" i="35" s="1"/>
  <c r="I177" i="35" s="1"/>
  <c r="J177" i="35" s="1"/>
  <c r="K177" i="35" s="1"/>
  <c r="L177" i="35" s="1"/>
  <c r="M177" i="35" s="1"/>
  <c r="N177" i="35" s="1"/>
  <c r="O177" i="35" s="1"/>
  <c r="P177" i="35" s="1"/>
  <c r="Q177" i="35" s="1"/>
  <c r="R177" i="35" s="1"/>
  <c r="S177" i="35" s="1"/>
  <c r="T177" i="35" s="1"/>
  <c r="U177" i="35" s="1"/>
  <c r="V177" i="35" s="1"/>
  <c r="W177" i="35" s="1"/>
  <c r="X177" i="35" s="1"/>
  <c r="Y177" i="35" s="1"/>
  <c r="Z177" i="35" s="1"/>
  <c r="AA177" i="35" s="1"/>
  <c r="AB177" i="35" s="1"/>
  <c r="AC177" i="35" s="1"/>
  <c r="AD177" i="35" s="1"/>
  <c r="AE177" i="35" s="1"/>
  <c r="AF177" i="35" s="1"/>
  <c r="B177" i="35" s="1"/>
  <c r="D176" i="35"/>
  <c r="E176" i="35" s="1"/>
  <c r="F176" i="35" s="1"/>
  <c r="G176" i="35" s="1"/>
  <c r="H176" i="35" s="1"/>
  <c r="I176" i="35" s="1"/>
  <c r="J176" i="35" s="1"/>
  <c r="K176" i="35" s="1"/>
  <c r="L176" i="35" s="1"/>
  <c r="M176" i="35" s="1"/>
  <c r="N176" i="35" s="1"/>
  <c r="O176" i="35" s="1"/>
  <c r="P176" i="35" s="1"/>
  <c r="Q176" i="35" s="1"/>
  <c r="R176" i="35" s="1"/>
  <c r="S176" i="35" s="1"/>
  <c r="T176" i="35" s="1"/>
  <c r="U176" i="35" s="1"/>
  <c r="V176" i="35" s="1"/>
  <c r="W176" i="35" s="1"/>
  <c r="X176" i="35" s="1"/>
  <c r="Y176" i="35" s="1"/>
  <c r="Z176" i="35" s="1"/>
  <c r="AA176" i="35" s="1"/>
  <c r="AB176" i="35" s="1"/>
  <c r="AC176" i="35" s="1"/>
  <c r="AD176" i="35" s="1"/>
  <c r="AE176" i="35" s="1"/>
  <c r="AF176" i="35" s="1"/>
  <c r="B176" i="35" s="1"/>
  <c r="D175" i="35"/>
  <c r="E175" i="35" s="1"/>
  <c r="F175" i="35" s="1"/>
  <c r="G175" i="35" s="1"/>
  <c r="H175" i="35" s="1"/>
  <c r="I175" i="35" s="1"/>
  <c r="J175" i="35" s="1"/>
  <c r="K175" i="35" s="1"/>
  <c r="L175" i="35" s="1"/>
  <c r="M175" i="35" s="1"/>
  <c r="N175" i="35" s="1"/>
  <c r="O175" i="35" s="1"/>
  <c r="P175" i="35" s="1"/>
  <c r="Q175" i="35" s="1"/>
  <c r="R175" i="35" s="1"/>
  <c r="S175" i="35" s="1"/>
  <c r="T175" i="35" s="1"/>
  <c r="U175" i="35" s="1"/>
  <c r="V175" i="35" s="1"/>
  <c r="W175" i="35" s="1"/>
  <c r="X175" i="35" s="1"/>
  <c r="Y175" i="35" s="1"/>
  <c r="Z175" i="35" s="1"/>
  <c r="AA175" i="35" s="1"/>
  <c r="AB175" i="35" s="1"/>
  <c r="AC175" i="35" s="1"/>
  <c r="AD175" i="35" s="1"/>
  <c r="AE175" i="35" s="1"/>
  <c r="AF175" i="35" s="1"/>
  <c r="B175" i="35" s="1"/>
  <c r="O174" i="35"/>
  <c r="P174" i="35" s="1"/>
  <c r="Q174" i="35" s="1"/>
  <c r="R174" i="35" s="1"/>
  <c r="S174" i="35" s="1"/>
  <c r="T174" i="35" s="1"/>
  <c r="U174" i="35" s="1"/>
  <c r="V174" i="35" s="1"/>
  <c r="W174" i="35" s="1"/>
  <c r="X174" i="35" s="1"/>
  <c r="Y174" i="35" s="1"/>
  <c r="Z174" i="35" s="1"/>
  <c r="AA174" i="35" s="1"/>
  <c r="AB174" i="35" s="1"/>
  <c r="AC174" i="35" s="1"/>
  <c r="AD174" i="35" s="1"/>
  <c r="AE174" i="35" s="1"/>
  <c r="AF174" i="35" s="1"/>
  <c r="B174" i="35" s="1"/>
  <c r="D174" i="35"/>
  <c r="E174" i="35" s="1"/>
  <c r="F174" i="35" s="1"/>
  <c r="G174" i="35" s="1"/>
  <c r="H174" i="35" s="1"/>
  <c r="I174" i="35" s="1"/>
  <c r="J174" i="35" s="1"/>
  <c r="K174" i="35" s="1"/>
  <c r="L174" i="35" s="1"/>
  <c r="M174" i="35" s="1"/>
  <c r="N174" i="35" s="1"/>
  <c r="E173" i="35"/>
  <c r="F173" i="35" s="1"/>
  <c r="G173" i="35" s="1"/>
  <c r="H173" i="35" s="1"/>
  <c r="I173" i="35" s="1"/>
  <c r="J173" i="35" s="1"/>
  <c r="K173" i="35" s="1"/>
  <c r="L173" i="35" s="1"/>
  <c r="M173" i="35" s="1"/>
  <c r="N173" i="35" s="1"/>
  <c r="O173" i="35" s="1"/>
  <c r="P173" i="35" s="1"/>
  <c r="Q173" i="35" s="1"/>
  <c r="R173" i="35" s="1"/>
  <c r="S173" i="35" s="1"/>
  <c r="T173" i="35" s="1"/>
  <c r="U173" i="35" s="1"/>
  <c r="V173" i="35" s="1"/>
  <c r="W173" i="35" s="1"/>
  <c r="X173" i="35" s="1"/>
  <c r="Y173" i="35" s="1"/>
  <c r="Z173" i="35" s="1"/>
  <c r="AA173" i="35" s="1"/>
  <c r="AB173" i="35" s="1"/>
  <c r="AC173" i="35" s="1"/>
  <c r="AD173" i="35" s="1"/>
  <c r="AE173" i="35" s="1"/>
  <c r="AF173" i="35" s="1"/>
  <c r="B173" i="35" s="1"/>
  <c r="D173" i="35"/>
  <c r="E172" i="35"/>
  <c r="F172" i="35" s="1"/>
  <c r="G172" i="35" s="1"/>
  <c r="H172" i="35" s="1"/>
  <c r="I172" i="35" s="1"/>
  <c r="J172" i="35" s="1"/>
  <c r="K172" i="35" s="1"/>
  <c r="L172" i="35" s="1"/>
  <c r="M172" i="35" s="1"/>
  <c r="N172" i="35" s="1"/>
  <c r="O172" i="35" s="1"/>
  <c r="P172" i="35" s="1"/>
  <c r="Q172" i="35" s="1"/>
  <c r="R172" i="35" s="1"/>
  <c r="S172" i="35" s="1"/>
  <c r="T172" i="35" s="1"/>
  <c r="U172" i="35" s="1"/>
  <c r="V172" i="35" s="1"/>
  <c r="W172" i="35" s="1"/>
  <c r="X172" i="35" s="1"/>
  <c r="Y172" i="35" s="1"/>
  <c r="Z172" i="35" s="1"/>
  <c r="AA172" i="35" s="1"/>
  <c r="AB172" i="35" s="1"/>
  <c r="AC172" i="35" s="1"/>
  <c r="AD172" i="35" s="1"/>
  <c r="AE172" i="35" s="1"/>
  <c r="AF172" i="35" s="1"/>
  <c r="B172" i="35" s="1"/>
  <c r="D172" i="35"/>
  <c r="F171" i="35"/>
  <c r="G171" i="35" s="1"/>
  <c r="H171" i="35" s="1"/>
  <c r="I171" i="35" s="1"/>
  <c r="J171" i="35" s="1"/>
  <c r="K171" i="35" s="1"/>
  <c r="L171" i="35" s="1"/>
  <c r="M171" i="35" s="1"/>
  <c r="N171" i="35" s="1"/>
  <c r="O171" i="35" s="1"/>
  <c r="P171" i="35" s="1"/>
  <c r="Q171" i="35" s="1"/>
  <c r="R171" i="35" s="1"/>
  <c r="S171" i="35" s="1"/>
  <c r="T171" i="35" s="1"/>
  <c r="U171" i="35" s="1"/>
  <c r="V171" i="35" s="1"/>
  <c r="W171" i="35" s="1"/>
  <c r="X171" i="35" s="1"/>
  <c r="Y171" i="35" s="1"/>
  <c r="Z171" i="35" s="1"/>
  <c r="AA171" i="35" s="1"/>
  <c r="AB171" i="35" s="1"/>
  <c r="AC171" i="35" s="1"/>
  <c r="AD171" i="35" s="1"/>
  <c r="AE171" i="35" s="1"/>
  <c r="AF171" i="35" s="1"/>
  <c r="B171" i="35" s="1"/>
  <c r="D171" i="35"/>
  <c r="E171" i="35" s="1"/>
  <c r="D170" i="35"/>
  <c r="E170" i="35" s="1"/>
  <c r="F170" i="35" s="1"/>
  <c r="G170" i="35" s="1"/>
  <c r="H170" i="35" s="1"/>
  <c r="I170" i="35" s="1"/>
  <c r="J170" i="35" s="1"/>
  <c r="K170" i="35" s="1"/>
  <c r="L170" i="35" s="1"/>
  <c r="M170" i="35" s="1"/>
  <c r="N170" i="35" s="1"/>
  <c r="O170" i="35" s="1"/>
  <c r="P170" i="35" s="1"/>
  <c r="Q170" i="35" s="1"/>
  <c r="R170" i="35" s="1"/>
  <c r="S170" i="35" s="1"/>
  <c r="T170" i="35" s="1"/>
  <c r="U170" i="35" s="1"/>
  <c r="V170" i="35" s="1"/>
  <c r="W170" i="35" s="1"/>
  <c r="X170" i="35" s="1"/>
  <c r="Y170" i="35" s="1"/>
  <c r="Z170" i="35" s="1"/>
  <c r="AA170" i="35" s="1"/>
  <c r="AB170" i="35" s="1"/>
  <c r="AC170" i="35" s="1"/>
  <c r="AD170" i="35" s="1"/>
  <c r="AE170" i="35" s="1"/>
  <c r="AF170" i="35" s="1"/>
  <c r="B170" i="35" s="1"/>
  <c r="D168" i="35"/>
  <c r="E168" i="35" s="1"/>
  <c r="F168" i="35" s="1"/>
  <c r="G168" i="35" s="1"/>
  <c r="H168" i="35" s="1"/>
  <c r="I168" i="35" s="1"/>
  <c r="J168" i="35" s="1"/>
  <c r="K168" i="35" s="1"/>
  <c r="L168" i="35" s="1"/>
  <c r="M168" i="35" s="1"/>
  <c r="N168" i="35" s="1"/>
  <c r="O168" i="35" s="1"/>
  <c r="P168" i="35" s="1"/>
  <c r="Q168" i="35" s="1"/>
  <c r="R168" i="35" s="1"/>
  <c r="S168" i="35" s="1"/>
  <c r="T168" i="35" s="1"/>
  <c r="U168" i="35" s="1"/>
  <c r="V168" i="35" s="1"/>
  <c r="W168" i="35" s="1"/>
  <c r="X168" i="35" s="1"/>
  <c r="Y168" i="35" s="1"/>
  <c r="Z168" i="35" s="1"/>
  <c r="AA168" i="35" s="1"/>
  <c r="AB168" i="35" s="1"/>
  <c r="AC168" i="35" s="1"/>
  <c r="AD168" i="35" s="1"/>
  <c r="AE168" i="35" s="1"/>
  <c r="AF168" i="35" s="1"/>
  <c r="B168" i="35" s="1"/>
  <c r="E167" i="35"/>
  <c r="F167" i="35" s="1"/>
  <c r="G167" i="35" s="1"/>
  <c r="H167" i="35" s="1"/>
  <c r="I167" i="35" s="1"/>
  <c r="J167" i="35" s="1"/>
  <c r="K167" i="35" s="1"/>
  <c r="L167" i="35" s="1"/>
  <c r="M167" i="35" s="1"/>
  <c r="N167" i="35" s="1"/>
  <c r="O167" i="35" s="1"/>
  <c r="P167" i="35" s="1"/>
  <c r="Q167" i="35" s="1"/>
  <c r="R167" i="35" s="1"/>
  <c r="S167" i="35" s="1"/>
  <c r="T167" i="35" s="1"/>
  <c r="U167" i="35" s="1"/>
  <c r="V167" i="35" s="1"/>
  <c r="W167" i="35" s="1"/>
  <c r="X167" i="35" s="1"/>
  <c r="Y167" i="35" s="1"/>
  <c r="Z167" i="35" s="1"/>
  <c r="AA167" i="35" s="1"/>
  <c r="AB167" i="35" s="1"/>
  <c r="AC167" i="35" s="1"/>
  <c r="AD167" i="35" s="1"/>
  <c r="AE167" i="35" s="1"/>
  <c r="AF167" i="35" s="1"/>
  <c r="B167" i="35" s="1"/>
  <c r="D167" i="35"/>
  <c r="E166" i="35"/>
  <c r="F166" i="35" s="1"/>
  <c r="G166" i="35" s="1"/>
  <c r="H166" i="35" s="1"/>
  <c r="I166" i="35" s="1"/>
  <c r="J166" i="35" s="1"/>
  <c r="K166" i="35" s="1"/>
  <c r="L166" i="35" s="1"/>
  <c r="M166" i="35" s="1"/>
  <c r="N166" i="35" s="1"/>
  <c r="O166" i="35" s="1"/>
  <c r="P166" i="35" s="1"/>
  <c r="Q166" i="35" s="1"/>
  <c r="R166" i="35" s="1"/>
  <c r="S166" i="35" s="1"/>
  <c r="T166" i="35" s="1"/>
  <c r="U166" i="35" s="1"/>
  <c r="V166" i="35" s="1"/>
  <c r="W166" i="35" s="1"/>
  <c r="X166" i="35" s="1"/>
  <c r="Y166" i="35" s="1"/>
  <c r="Z166" i="35" s="1"/>
  <c r="AA166" i="35" s="1"/>
  <c r="AB166" i="35" s="1"/>
  <c r="AC166" i="35" s="1"/>
  <c r="AD166" i="35" s="1"/>
  <c r="AE166" i="35" s="1"/>
  <c r="AF166" i="35" s="1"/>
  <c r="B166" i="35" s="1"/>
  <c r="D166" i="35"/>
  <c r="D165" i="35"/>
  <c r="E165" i="35" s="1"/>
  <c r="F165" i="35" s="1"/>
  <c r="G165" i="35" s="1"/>
  <c r="H165" i="35" s="1"/>
  <c r="I165" i="35" s="1"/>
  <c r="J165" i="35" s="1"/>
  <c r="K165" i="35" s="1"/>
  <c r="L165" i="35" s="1"/>
  <c r="M165" i="35" s="1"/>
  <c r="N165" i="35" s="1"/>
  <c r="O165" i="35" s="1"/>
  <c r="P165" i="35" s="1"/>
  <c r="Q165" i="35" s="1"/>
  <c r="R165" i="35" s="1"/>
  <c r="S165" i="35" s="1"/>
  <c r="T165" i="35" s="1"/>
  <c r="U165" i="35" s="1"/>
  <c r="V165" i="35" s="1"/>
  <c r="W165" i="35" s="1"/>
  <c r="X165" i="35" s="1"/>
  <c r="Y165" i="35" s="1"/>
  <c r="Z165" i="35" s="1"/>
  <c r="AA165" i="35" s="1"/>
  <c r="AB165" i="35" s="1"/>
  <c r="AC165" i="35" s="1"/>
  <c r="AD165" i="35" s="1"/>
  <c r="AE165" i="35" s="1"/>
  <c r="AF165" i="35" s="1"/>
  <c r="B165" i="35" s="1"/>
  <c r="E164" i="35"/>
  <c r="F164" i="35" s="1"/>
  <c r="G164" i="35" s="1"/>
  <c r="H164" i="35" s="1"/>
  <c r="I164" i="35" s="1"/>
  <c r="J164" i="35" s="1"/>
  <c r="K164" i="35" s="1"/>
  <c r="L164" i="35" s="1"/>
  <c r="M164" i="35" s="1"/>
  <c r="N164" i="35" s="1"/>
  <c r="O164" i="35" s="1"/>
  <c r="P164" i="35" s="1"/>
  <c r="Q164" i="35" s="1"/>
  <c r="R164" i="35" s="1"/>
  <c r="S164" i="35" s="1"/>
  <c r="T164" i="35" s="1"/>
  <c r="U164" i="35" s="1"/>
  <c r="V164" i="35" s="1"/>
  <c r="W164" i="35" s="1"/>
  <c r="X164" i="35" s="1"/>
  <c r="Y164" i="35" s="1"/>
  <c r="Z164" i="35" s="1"/>
  <c r="AA164" i="35" s="1"/>
  <c r="AB164" i="35" s="1"/>
  <c r="AC164" i="35" s="1"/>
  <c r="AD164" i="35" s="1"/>
  <c r="AE164" i="35" s="1"/>
  <c r="AF164" i="35" s="1"/>
  <c r="B164" i="35" s="1"/>
  <c r="D164" i="35"/>
  <c r="D163" i="35"/>
  <c r="E163" i="35" s="1"/>
  <c r="F163" i="35" s="1"/>
  <c r="G163" i="35" s="1"/>
  <c r="H163" i="35" s="1"/>
  <c r="I163" i="35" s="1"/>
  <c r="J163" i="35" s="1"/>
  <c r="K163" i="35" s="1"/>
  <c r="L163" i="35" s="1"/>
  <c r="M163" i="35" s="1"/>
  <c r="N163" i="35" s="1"/>
  <c r="O163" i="35" s="1"/>
  <c r="P163" i="35" s="1"/>
  <c r="Q163" i="35" s="1"/>
  <c r="R163" i="35" s="1"/>
  <c r="S163" i="35" s="1"/>
  <c r="T163" i="35" s="1"/>
  <c r="U163" i="35" s="1"/>
  <c r="V163" i="35" s="1"/>
  <c r="W163" i="35" s="1"/>
  <c r="X163" i="35" s="1"/>
  <c r="Y163" i="35" s="1"/>
  <c r="Z163" i="35" s="1"/>
  <c r="AA163" i="35" s="1"/>
  <c r="AB163" i="35" s="1"/>
  <c r="AC163" i="35" s="1"/>
  <c r="AD163" i="35" s="1"/>
  <c r="AE163" i="35" s="1"/>
  <c r="AF163" i="35" s="1"/>
  <c r="B163" i="35" s="1"/>
  <c r="N162" i="35"/>
  <c r="O162" i="35" s="1"/>
  <c r="P162" i="35" s="1"/>
  <c r="Q162" i="35" s="1"/>
  <c r="R162" i="35" s="1"/>
  <c r="S162" i="35" s="1"/>
  <c r="T162" i="35" s="1"/>
  <c r="U162" i="35" s="1"/>
  <c r="V162" i="35" s="1"/>
  <c r="W162" i="35" s="1"/>
  <c r="X162" i="35" s="1"/>
  <c r="Y162" i="35" s="1"/>
  <c r="Z162" i="35" s="1"/>
  <c r="AA162" i="35" s="1"/>
  <c r="AB162" i="35" s="1"/>
  <c r="AC162" i="35" s="1"/>
  <c r="AD162" i="35" s="1"/>
  <c r="AE162" i="35" s="1"/>
  <c r="AF162" i="35" s="1"/>
  <c r="B162" i="35" s="1"/>
  <c r="E162" i="35"/>
  <c r="F162" i="35" s="1"/>
  <c r="G162" i="35" s="1"/>
  <c r="H162" i="35" s="1"/>
  <c r="I162" i="35" s="1"/>
  <c r="J162" i="35" s="1"/>
  <c r="K162" i="35" s="1"/>
  <c r="L162" i="35" s="1"/>
  <c r="M162" i="35" s="1"/>
  <c r="D162" i="35"/>
  <c r="D161" i="35"/>
  <c r="E161" i="35" s="1"/>
  <c r="F161" i="35" s="1"/>
  <c r="G161" i="35" s="1"/>
  <c r="H161" i="35" s="1"/>
  <c r="I161" i="35" s="1"/>
  <c r="J161" i="35" s="1"/>
  <c r="K161" i="35" s="1"/>
  <c r="L161" i="35" s="1"/>
  <c r="M161" i="35" s="1"/>
  <c r="N161" i="35" s="1"/>
  <c r="O161" i="35" s="1"/>
  <c r="P161" i="35" s="1"/>
  <c r="Q161" i="35" s="1"/>
  <c r="R161" i="35" s="1"/>
  <c r="S161" i="35" s="1"/>
  <c r="T161" i="35" s="1"/>
  <c r="U161" i="35" s="1"/>
  <c r="V161" i="35" s="1"/>
  <c r="W161" i="35" s="1"/>
  <c r="X161" i="35" s="1"/>
  <c r="Y161" i="35" s="1"/>
  <c r="Z161" i="35" s="1"/>
  <c r="AA161" i="35" s="1"/>
  <c r="AB161" i="35" s="1"/>
  <c r="AC161" i="35" s="1"/>
  <c r="AD161" i="35" s="1"/>
  <c r="AE161" i="35" s="1"/>
  <c r="AF161" i="35" s="1"/>
  <c r="B161" i="35" s="1"/>
  <c r="J160" i="35"/>
  <c r="K160" i="35" s="1"/>
  <c r="L160" i="35" s="1"/>
  <c r="M160" i="35" s="1"/>
  <c r="N160" i="35" s="1"/>
  <c r="O160" i="35" s="1"/>
  <c r="P160" i="35" s="1"/>
  <c r="Q160" i="35" s="1"/>
  <c r="R160" i="35" s="1"/>
  <c r="S160" i="35" s="1"/>
  <c r="T160" i="35" s="1"/>
  <c r="U160" i="35" s="1"/>
  <c r="V160" i="35" s="1"/>
  <c r="W160" i="35" s="1"/>
  <c r="X160" i="35" s="1"/>
  <c r="Y160" i="35" s="1"/>
  <c r="Z160" i="35" s="1"/>
  <c r="AA160" i="35" s="1"/>
  <c r="AB160" i="35" s="1"/>
  <c r="AC160" i="35" s="1"/>
  <c r="AD160" i="35" s="1"/>
  <c r="AE160" i="35" s="1"/>
  <c r="AF160" i="35" s="1"/>
  <c r="B160" i="35" s="1"/>
  <c r="D160" i="35"/>
  <c r="E160" i="35" s="1"/>
  <c r="F160" i="35" s="1"/>
  <c r="G160" i="35" s="1"/>
  <c r="H160" i="35" s="1"/>
  <c r="I160" i="35" s="1"/>
  <c r="E159" i="35"/>
  <c r="F159" i="35" s="1"/>
  <c r="G159" i="35" s="1"/>
  <c r="H159" i="35" s="1"/>
  <c r="I159" i="35" s="1"/>
  <c r="J159" i="35" s="1"/>
  <c r="K159" i="35" s="1"/>
  <c r="L159" i="35" s="1"/>
  <c r="M159" i="35" s="1"/>
  <c r="N159" i="35" s="1"/>
  <c r="O159" i="35" s="1"/>
  <c r="P159" i="35" s="1"/>
  <c r="Q159" i="35" s="1"/>
  <c r="R159" i="35" s="1"/>
  <c r="S159" i="35" s="1"/>
  <c r="T159" i="35" s="1"/>
  <c r="U159" i="35" s="1"/>
  <c r="V159" i="35" s="1"/>
  <c r="W159" i="35" s="1"/>
  <c r="X159" i="35" s="1"/>
  <c r="Y159" i="35" s="1"/>
  <c r="Z159" i="35" s="1"/>
  <c r="AA159" i="35" s="1"/>
  <c r="AB159" i="35" s="1"/>
  <c r="AC159" i="35" s="1"/>
  <c r="AD159" i="35" s="1"/>
  <c r="AE159" i="35" s="1"/>
  <c r="AF159" i="35" s="1"/>
  <c r="B159" i="35" s="1"/>
  <c r="D159" i="35"/>
  <c r="D158" i="35"/>
  <c r="E158" i="35" s="1"/>
  <c r="F158" i="35" s="1"/>
  <c r="G158" i="35" s="1"/>
  <c r="H158" i="35" s="1"/>
  <c r="I158" i="35" s="1"/>
  <c r="J158" i="35" s="1"/>
  <c r="K158" i="35" s="1"/>
  <c r="L158" i="35" s="1"/>
  <c r="M158" i="35" s="1"/>
  <c r="N158" i="35" s="1"/>
  <c r="O158" i="35" s="1"/>
  <c r="P158" i="35" s="1"/>
  <c r="Q158" i="35" s="1"/>
  <c r="R158" i="35" s="1"/>
  <c r="S158" i="35" s="1"/>
  <c r="T158" i="35" s="1"/>
  <c r="U158" i="35" s="1"/>
  <c r="V158" i="35" s="1"/>
  <c r="W158" i="35" s="1"/>
  <c r="X158" i="35" s="1"/>
  <c r="Y158" i="35" s="1"/>
  <c r="Z158" i="35" s="1"/>
  <c r="AA158" i="35" s="1"/>
  <c r="AB158" i="35" s="1"/>
  <c r="AC158" i="35" s="1"/>
  <c r="AD158" i="35" s="1"/>
  <c r="AE158" i="35" s="1"/>
  <c r="AF158" i="35" s="1"/>
  <c r="B158" i="35" s="1"/>
  <c r="D157" i="35"/>
  <c r="E157" i="35" s="1"/>
  <c r="F157" i="35" s="1"/>
  <c r="G157" i="35" s="1"/>
  <c r="H157" i="35" s="1"/>
  <c r="I157" i="35" s="1"/>
  <c r="J157" i="35" s="1"/>
  <c r="K157" i="35" s="1"/>
  <c r="L157" i="35" s="1"/>
  <c r="M157" i="35" s="1"/>
  <c r="N157" i="35" s="1"/>
  <c r="O157" i="35" s="1"/>
  <c r="P157" i="35" s="1"/>
  <c r="Q157" i="35" s="1"/>
  <c r="R157" i="35" s="1"/>
  <c r="S157" i="35" s="1"/>
  <c r="T157" i="35" s="1"/>
  <c r="U157" i="35" s="1"/>
  <c r="V157" i="35" s="1"/>
  <c r="W157" i="35" s="1"/>
  <c r="X157" i="35" s="1"/>
  <c r="Y157" i="35" s="1"/>
  <c r="Z157" i="35" s="1"/>
  <c r="AA157" i="35" s="1"/>
  <c r="AB157" i="35" s="1"/>
  <c r="AC157" i="35" s="1"/>
  <c r="AD157" i="35" s="1"/>
  <c r="AE157" i="35" s="1"/>
  <c r="AF157" i="35" s="1"/>
  <c r="B157" i="35" s="1"/>
  <c r="D156" i="35"/>
  <c r="E156" i="35" s="1"/>
  <c r="F156" i="35" s="1"/>
  <c r="G156" i="35" s="1"/>
  <c r="H156" i="35" s="1"/>
  <c r="I156" i="35" s="1"/>
  <c r="J156" i="35" s="1"/>
  <c r="K156" i="35" s="1"/>
  <c r="L156" i="35" s="1"/>
  <c r="M156" i="35" s="1"/>
  <c r="N156" i="35" s="1"/>
  <c r="O156" i="35" s="1"/>
  <c r="P156" i="35" s="1"/>
  <c r="Q156" i="35" s="1"/>
  <c r="R156" i="35" s="1"/>
  <c r="S156" i="35" s="1"/>
  <c r="T156" i="35" s="1"/>
  <c r="U156" i="35" s="1"/>
  <c r="V156" i="35" s="1"/>
  <c r="W156" i="35" s="1"/>
  <c r="X156" i="35" s="1"/>
  <c r="Y156" i="35" s="1"/>
  <c r="Z156" i="35" s="1"/>
  <c r="AA156" i="35" s="1"/>
  <c r="AB156" i="35" s="1"/>
  <c r="AC156" i="35" s="1"/>
  <c r="AD156" i="35" s="1"/>
  <c r="AE156" i="35" s="1"/>
  <c r="AF156" i="35" s="1"/>
  <c r="B156" i="35" s="1"/>
  <c r="D154" i="35"/>
  <c r="E154" i="35" s="1"/>
  <c r="F154" i="35" s="1"/>
  <c r="G154" i="35" s="1"/>
  <c r="H154" i="35" s="1"/>
  <c r="I154" i="35" s="1"/>
  <c r="J154" i="35" s="1"/>
  <c r="K154" i="35" s="1"/>
  <c r="L154" i="35" s="1"/>
  <c r="M154" i="35" s="1"/>
  <c r="N154" i="35" s="1"/>
  <c r="O154" i="35" s="1"/>
  <c r="P154" i="35" s="1"/>
  <c r="Q154" i="35" s="1"/>
  <c r="R154" i="35" s="1"/>
  <c r="S154" i="35" s="1"/>
  <c r="T154" i="35" s="1"/>
  <c r="U154" i="35" s="1"/>
  <c r="V154" i="35" s="1"/>
  <c r="W154" i="35" s="1"/>
  <c r="X154" i="35" s="1"/>
  <c r="Y154" i="35" s="1"/>
  <c r="Z154" i="35" s="1"/>
  <c r="AA154" i="35" s="1"/>
  <c r="AB154" i="35" s="1"/>
  <c r="AC154" i="35" s="1"/>
  <c r="AD154" i="35" s="1"/>
  <c r="AE154" i="35" s="1"/>
  <c r="AF154" i="35" s="1"/>
  <c r="B154" i="35" s="1"/>
  <c r="D153" i="35"/>
  <c r="E153" i="35" s="1"/>
  <c r="F153" i="35" s="1"/>
  <c r="G153" i="35" s="1"/>
  <c r="H153" i="35" s="1"/>
  <c r="I153" i="35" s="1"/>
  <c r="J153" i="35" s="1"/>
  <c r="K153" i="35" s="1"/>
  <c r="L153" i="35" s="1"/>
  <c r="M153" i="35" s="1"/>
  <c r="N153" i="35" s="1"/>
  <c r="O153" i="35" s="1"/>
  <c r="P153" i="35" s="1"/>
  <c r="Q153" i="35" s="1"/>
  <c r="R153" i="35" s="1"/>
  <c r="S153" i="35" s="1"/>
  <c r="T153" i="35" s="1"/>
  <c r="U153" i="35" s="1"/>
  <c r="V153" i="35" s="1"/>
  <c r="W153" i="35" s="1"/>
  <c r="X153" i="35" s="1"/>
  <c r="Y153" i="35" s="1"/>
  <c r="Z153" i="35" s="1"/>
  <c r="AA153" i="35" s="1"/>
  <c r="AB153" i="35" s="1"/>
  <c r="AC153" i="35" s="1"/>
  <c r="AD153" i="35" s="1"/>
  <c r="AE153" i="35" s="1"/>
  <c r="AF153" i="35" s="1"/>
  <c r="B153" i="35" s="1"/>
  <c r="G152" i="35"/>
  <c r="H152" i="35" s="1"/>
  <c r="I152" i="35" s="1"/>
  <c r="J152" i="35" s="1"/>
  <c r="K152" i="35" s="1"/>
  <c r="L152" i="35" s="1"/>
  <c r="M152" i="35" s="1"/>
  <c r="N152" i="35" s="1"/>
  <c r="O152" i="35" s="1"/>
  <c r="P152" i="35" s="1"/>
  <c r="Q152" i="35" s="1"/>
  <c r="R152" i="35" s="1"/>
  <c r="S152" i="35" s="1"/>
  <c r="T152" i="35" s="1"/>
  <c r="U152" i="35" s="1"/>
  <c r="V152" i="35" s="1"/>
  <c r="W152" i="35" s="1"/>
  <c r="X152" i="35" s="1"/>
  <c r="Y152" i="35" s="1"/>
  <c r="Z152" i="35" s="1"/>
  <c r="AA152" i="35" s="1"/>
  <c r="AB152" i="35" s="1"/>
  <c r="AC152" i="35" s="1"/>
  <c r="AD152" i="35" s="1"/>
  <c r="AE152" i="35" s="1"/>
  <c r="AF152" i="35" s="1"/>
  <c r="B152" i="35" s="1"/>
  <c r="D152" i="35"/>
  <c r="E152" i="35" s="1"/>
  <c r="F152" i="35" s="1"/>
  <c r="D151" i="35"/>
  <c r="E151" i="35" s="1"/>
  <c r="F151" i="35" s="1"/>
  <c r="G151" i="35" s="1"/>
  <c r="H151" i="35" s="1"/>
  <c r="I151" i="35" s="1"/>
  <c r="J151" i="35" s="1"/>
  <c r="K151" i="35" s="1"/>
  <c r="L151" i="35" s="1"/>
  <c r="M151" i="35" s="1"/>
  <c r="N151" i="35" s="1"/>
  <c r="O151" i="35" s="1"/>
  <c r="P151" i="35" s="1"/>
  <c r="Q151" i="35" s="1"/>
  <c r="R151" i="35" s="1"/>
  <c r="S151" i="35" s="1"/>
  <c r="T151" i="35" s="1"/>
  <c r="U151" i="35" s="1"/>
  <c r="V151" i="35" s="1"/>
  <c r="W151" i="35" s="1"/>
  <c r="X151" i="35" s="1"/>
  <c r="Y151" i="35" s="1"/>
  <c r="Z151" i="35" s="1"/>
  <c r="AA151" i="35" s="1"/>
  <c r="AB151" i="35" s="1"/>
  <c r="AC151" i="35" s="1"/>
  <c r="AD151" i="35" s="1"/>
  <c r="AE151" i="35" s="1"/>
  <c r="AF151" i="35" s="1"/>
  <c r="B151" i="35" s="1"/>
  <c r="E149" i="35"/>
  <c r="F149" i="35" s="1"/>
  <c r="G149" i="35" s="1"/>
  <c r="H149" i="35" s="1"/>
  <c r="I149" i="35" s="1"/>
  <c r="J149" i="35" s="1"/>
  <c r="K149" i="35" s="1"/>
  <c r="L149" i="35" s="1"/>
  <c r="M149" i="35" s="1"/>
  <c r="N149" i="35" s="1"/>
  <c r="O149" i="35" s="1"/>
  <c r="P149" i="35" s="1"/>
  <c r="Q149" i="35" s="1"/>
  <c r="R149" i="35" s="1"/>
  <c r="S149" i="35" s="1"/>
  <c r="T149" i="35" s="1"/>
  <c r="U149" i="35" s="1"/>
  <c r="V149" i="35" s="1"/>
  <c r="W149" i="35" s="1"/>
  <c r="X149" i="35" s="1"/>
  <c r="Y149" i="35" s="1"/>
  <c r="Z149" i="35" s="1"/>
  <c r="AA149" i="35" s="1"/>
  <c r="AB149" i="35" s="1"/>
  <c r="AC149" i="35" s="1"/>
  <c r="AD149" i="35" s="1"/>
  <c r="AE149" i="35" s="1"/>
  <c r="AF149" i="35" s="1"/>
  <c r="B149" i="35" s="1"/>
  <c r="D149" i="35"/>
  <c r="G148" i="35"/>
  <c r="H148" i="35" s="1"/>
  <c r="I148" i="35" s="1"/>
  <c r="J148" i="35" s="1"/>
  <c r="K148" i="35" s="1"/>
  <c r="L148" i="35" s="1"/>
  <c r="M148" i="35" s="1"/>
  <c r="N148" i="35" s="1"/>
  <c r="O148" i="35" s="1"/>
  <c r="P148" i="35" s="1"/>
  <c r="Q148" i="35" s="1"/>
  <c r="R148" i="35" s="1"/>
  <c r="S148" i="35" s="1"/>
  <c r="T148" i="35" s="1"/>
  <c r="U148" i="35" s="1"/>
  <c r="V148" i="35" s="1"/>
  <c r="W148" i="35" s="1"/>
  <c r="X148" i="35" s="1"/>
  <c r="Y148" i="35" s="1"/>
  <c r="Z148" i="35" s="1"/>
  <c r="AA148" i="35" s="1"/>
  <c r="AB148" i="35" s="1"/>
  <c r="AC148" i="35" s="1"/>
  <c r="AD148" i="35" s="1"/>
  <c r="AE148" i="35" s="1"/>
  <c r="AF148" i="35" s="1"/>
  <c r="B148" i="35" s="1"/>
  <c r="D148" i="35"/>
  <c r="E148" i="35" s="1"/>
  <c r="F148" i="35" s="1"/>
  <c r="E146" i="35"/>
  <c r="F146" i="35" s="1"/>
  <c r="G146" i="35" s="1"/>
  <c r="H146" i="35" s="1"/>
  <c r="I146" i="35" s="1"/>
  <c r="J146" i="35" s="1"/>
  <c r="K146" i="35" s="1"/>
  <c r="L146" i="35" s="1"/>
  <c r="M146" i="35" s="1"/>
  <c r="N146" i="35" s="1"/>
  <c r="O146" i="35" s="1"/>
  <c r="P146" i="35" s="1"/>
  <c r="Q146" i="35" s="1"/>
  <c r="R146" i="35" s="1"/>
  <c r="S146" i="35" s="1"/>
  <c r="T146" i="35" s="1"/>
  <c r="U146" i="35" s="1"/>
  <c r="V146" i="35" s="1"/>
  <c r="W146" i="35" s="1"/>
  <c r="X146" i="35" s="1"/>
  <c r="Y146" i="35" s="1"/>
  <c r="Z146" i="35" s="1"/>
  <c r="AA146" i="35" s="1"/>
  <c r="AB146" i="35" s="1"/>
  <c r="AC146" i="35" s="1"/>
  <c r="AD146" i="35" s="1"/>
  <c r="AE146" i="35" s="1"/>
  <c r="AF146" i="35" s="1"/>
  <c r="B146" i="35" s="1"/>
  <c r="D146" i="35"/>
  <c r="D145" i="35"/>
  <c r="E145" i="35" s="1"/>
  <c r="F145" i="35" s="1"/>
  <c r="G145" i="35" s="1"/>
  <c r="H145" i="35" s="1"/>
  <c r="I145" i="35" s="1"/>
  <c r="J145" i="35" s="1"/>
  <c r="K145" i="35" s="1"/>
  <c r="L145" i="35" s="1"/>
  <c r="M145" i="35" s="1"/>
  <c r="N145" i="35" s="1"/>
  <c r="O145" i="35" s="1"/>
  <c r="P145" i="35" s="1"/>
  <c r="Q145" i="35" s="1"/>
  <c r="R145" i="35" s="1"/>
  <c r="S145" i="35" s="1"/>
  <c r="T145" i="35" s="1"/>
  <c r="U145" i="35" s="1"/>
  <c r="V145" i="35" s="1"/>
  <c r="W145" i="35" s="1"/>
  <c r="X145" i="35" s="1"/>
  <c r="Y145" i="35" s="1"/>
  <c r="Z145" i="35" s="1"/>
  <c r="AA145" i="35" s="1"/>
  <c r="AB145" i="35" s="1"/>
  <c r="AC145" i="35" s="1"/>
  <c r="AD145" i="35" s="1"/>
  <c r="AE145" i="35" s="1"/>
  <c r="AF145" i="35" s="1"/>
  <c r="B145" i="35" s="1"/>
  <c r="D144" i="35"/>
  <c r="E144" i="35" s="1"/>
  <c r="F144" i="35" s="1"/>
  <c r="G144" i="35" s="1"/>
  <c r="H144" i="35" s="1"/>
  <c r="I144" i="35" s="1"/>
  <c r="J144" i="35" s="1"/>
  <c r="K144" i="35" s="1"/>
  <c r="L144" i="35" s="1"/>
  <c r="M144" i="35" s="1"/>
  <c r="N144" i="35" s="1"/>
  <c r="O144" i="35" s="1"/>
  <c r="P144" i="35" s="1"/>
  <c r="Q144" i="35" s="1"/>
  <c r="R144" i="35" s="1"/>
  <c r="S144" i="35" s="1"/>
  <c r="T144" i="35" s="1"/>
  <c r="U144" i="35" s="1"/>
  <c r="V144" i="35" s="1"/>
  <c r="W144" i="35" s="1"/>
  <c r="X144" i="35" s="1"/>
  <c r="Y144" i="35" s="1"/>
  <c r="Z144" i="35" s="1"/>
  <c r="AA144" i="35" s="1"/>
  <c r="AB144" i="35" s="1"/>
  <c r="AC144" i="35" s="1"/>
  <c r="AD144" i="35" s="1"/>
  <c r="AE144" i="35" s="1"/>
  <c r="AF144" i="35" s="1"/>
  <c r="B144" i="35" s="1"/>
  <c r="T143" i="35"/>
  <c r="U143" i="35" s="1"/>
  <c r="V143" i="35" s="1"/>
  <c r="W143" i="35" s="1"/>
  <c r="X143" i="35" s="1"/>
  <c r="Y143" i="35" s="1"/>
  <c r="Z143" i="35" s="1"/>
  <c r="AA143" i="35" s="1"/>
  <c r="AB143" i="35" s="1"/>
  <c r="AC143" i="35" s="1"/>
  <c r="AD143" i="35" s="1"/>
  <c r="AE143" i="35" s="1"/>
  <c r="AF143" i="35" s="1"/>
  <c r="B143" i="35" s="1"/>
  <c r="P143" i="35"/>
  <c r="Q143" i="35" s="1"/>
  <c r="R143" i="35" s="1"/>
  <c r="S143" i="35" s="1"/>
  <c r="D143" i="35"/>
  <c r="E143" i="35" s="1"/>
  <c r="F143" i="35" s="1"/>
  <c r="G143" i="35" s="1"/>
  <c r="H143" i="35" s="1"/>
  <c r="I143" i="35" s="1"/>
  <c r="J143" i="35" s="1"/>
  <c r="K143" i="35" s="1"/>
  <c r="L143" i="35" s="1"/>
  <c r="M143" i="35" s="1"/>
  <c r="N143" i="35" s="1"/>
  <c r="O143" i="35" s="1"/>
  <c r="D142" i="35"/>
  <c r="E142" i="35" s="1"/>
  <c r="F142" i="35" s="1"/>
  <c r="G142" i="35" s="1"/>
  <c r="H142" i="35" s="1"/>
  <c r="I142" i="35" s="1"/>
  <c r="J142" i="35" s="1"/>
  <c r="K142" i="35" s="1"/>
  <c r="L142" i="35" s="1"/>
  <c r="M142" i="35" s="1"/>
  <c r="N142" i="35" s="1"/>
  <c r="O142" i="35" s="1"/>
  <c r="P142" i="35" s="1"/>
  <c r="Q142" i="35" s="1"/>
  <c r="R142" i="35" s="1"/>
  <c r="S142" i="35" s="1"/>
  <c r="T142" i="35" s="1"/>
  <c r="U142" i="35" s="1"/>
  <c r="V142" i="35" s="1"/>
  <c r="W142" i="35" s="1"/>
  <c r="X142" i="35" s="1"/>
  <c r="Y142" i="35" s="1"/>
  <c r="Z142" i="35" s="1"/>
  <c r="AA142" i="35" s="1"/>
  <c r="AB142" i="35" s="1"/>
  <c r="AC142" i="35" s="1"/>
  <c r="AD142" i="35" s="1"/>
  <c r="AE142" i="35" s="1"/>
  <c r="AF142" i="35" s="1"/>
  <c r="B142" i="35" s="1"/>
  <c r="E141" i="35"/>
  <c r="F141" i="35" s="1"/>
  <c r="G141" i="35" s="1"/>
  <c r="H141" i="35" s="1"/>
  <c r="I141" i="35" s="1"/>
  <c r="J141" i="35" s="1"/>
  <c r="K141" i="35" s="1"/>
  <c r="L141" i="35" s="1"/>
  <c r="M141" i="35" s="1"/>
  <c r="N141" i="35" s="1"/>
  <c r="O141" i="35" s="1"/>
  <c r="P141" i="35" s="1"/>
  <c r="Q141" i="35" s="1"/>
  <c r="R141" i="35" s="1"/>
  <c r="S141" i="35" s="1"/>
  <c r="T141" i="35" s="1"/>
  <c r="U141" i="35" s="1"/>
  <c r="V141" i="35" s="1"/>
  <c r="W141" i="35" s="1"/>
  <c r="X141" i="35" s="1"/>
  <c r="Y141" i="35" s="1"/>
  <c r="Z141" i="35" s="1"/>
  <c r="AA141" i="35" s="1"/>
  <c r="AB141" i="35" s="1"/>
  <c r="AC141" i="35" s="1"/>
  <c r="AD141" i="35" s="1"/>
  <c r="AE141" i="35" s="1"/>
  <c r="AF141" i="35" s="1"/>
  <c r="B141" i="35" s="1"/>
  <c r="D141" i="35"/>
  <c r="F140" i="35"/>
  <c r="G140" i="35" s="1"/>
  <c r="H140" i="35" s="1"/>
  <c r="I140" i="35" s="1"/>
  <c r="J140" i="35" s="1"/>
  <c r="K140" i="35" s="1"/>
  <c r="L140" i="35" s="1"/>
  <c r="M140" i="35" s="1"/>
  <c r="N140" i="35" s="1"/>
  <c r="O140" i="35" s="1"/>
  <c r="P140" i="35" s="1"/>
  <c r="Q140" i="35" s="1"/>
  <c r="R140" i="35" s="1"/>
  <c r="S140" i="35" s="1"/>
  <c r="T140" i="35" s="1"/>
  <c r="U140" i="35" s="1"/>
  <c r="V140" i="35" s="1"/>
  <c r="W140" i="35" s="1"/>
  <c r="X140" i="35" s="1"/>
  <c r="Y140" i="35" s="1"/>
  <c r="Z140" i="35" s="1"/>
  <c r="AA140" i="35" s="1"/>
  <c r="AB140" i="35" s="1"/>
  <c r="AC140" i="35" s="1"/>
  <c r="AD140" i="35" s="1"/>
  <c r="AE140" i="35" s="1"/>
  <c r="AF140" i="35" s="1"/>
  <c r="B140" i="35" s="1"/>
  <c r="D140" i="35"/>
  <c r="E140" i="35" s="1"/>
  <c r="Q138" i="35"/>
  <c r="R138" i="35" s="1"/>
  <c r="S138" i="35" s="1"/>
  <c r="T138" i="35" s="1"/>
  <c r="U138" i="35" s="1"/>
  <c r="V138" i="35" s="1"/>
  <c r="W138" i="35" s="1"/>
  <c r="X138" i="35" s="1"/>
  <c r="Y138" i="35" s="1"/>
  <c r="Z138" i="35" s="1"/>
  <c r="AA138" i="35" s="1"/>
  <c r="AB138" i="35" s="1"/>
  <c r="AC138" i="35" s="1"/>
  <c r="AD138" i="35" s="1"/>
  <c r="AE138" i="35" s="1"/>
  <c r="AF138" i="35" s="1"/>
  <c r="B138" i="35" s="1"/>
  <c r="E138" i="35"/>
  <c r="F138" i="35" s="1"/>
  <c r="G138" i="35" s="1"/>
  <c r="H138" i="35" s="1"/>
  <c r="I138" i="35" s="1"/>
  <c r="J138" i="35" s="1"/>
  <c r="K138" i="35" s="1"/>
  <c r="L138" i="35" s="1"/>
  <c r="M138" i="35" s="1"/>
  <c r="N138" i="35" s="1"/>
  <c r="O138" i="35" s="1"/>
  <c r="P138" i="35" s="1"/>
  <c r="D138" i="35"/>
  <c r="E137" i="35"/>
  <c r="F137" i="35" s="1"/>
  <c r="G137" i="35" s="1"/>
  <c r="H137" i="35" s="1"/>
  <c r="I137" i="35" s="1"/>
  <c r="J137" i="35" s="1"/>
  <c r="K137" i="35" s="1"/>
  <c r="L137" i="35" s="1"/>
  <c r="M137" i="35" s="1"/>
  <c r="N137" i="35" s="1"/>
  <c r="O137" i="35" s="1"/>
  <c r="P137" i="35" s="1"/>
  <c r="Q137" i="35" s="1"/>
  <c r="R137" i="35" s="1"/>
  <c r="S137" i="35" s="1"/>
  <c r="T137" i="35" s="1"/>
  <c r="U137" i="35" s="1"/>
  <c r="V137" i="35" s="1"/>
  <c r="W137" i="35" s="1"/>
  <c r="X137" i="35" s="1"/>
  <c r="Y137" i="35" s="1"/>
  <c r="Z137" i="35" s="1"/>
  <c r="AA137" i="35" s="1"/>
  <c r="AB137" i="35" s="1"/>
  <c r="AC137" i="35" s="1"/>
  <c r="AD137" i="35" s="1"/>
  <c r="AE137" i="35" s="1"/>
  <c r="AF137" i="35" s="1"/>
  <c r="B137" i="35" s="1"/>
  <c r="D137" i="35"/>
  <c r="H136" i="35"/>
  <c r="I136" i="35" s="1"/>
  <c r="J136" i="35" s="1"/>
  <c r="K136" i="35" s="1"/>
  <c r="L136" i="35" s="1"/>
  <c r="M136" i="35" s="1"/>
  <c r="N136" i="35" s="1"/>
  <c r="O136" i="35" s="1"/>
  <c r="P136" i="35" s="1"/>
  <c r="Q136" i="35" s="1"/>
  <c r="R136" i="35" s="1"/>
  <c r="S136" i="35" s="1"/>
  <c r="T136" i="35" s="1"/>
  <c r="U136" i="35" s="1"/>
  <c r="V136" i="35" s="1"/>
  <c r="W136" i="35" s="1"/>
  <c r="X136" i="35" s="1"/>
  <c r="Y136" i="35" s="1"/>
  <c r="Z136" i="35" s="1"/>
  <c r="AA136" i="35" s="1"/>
  <c r="AB136" i="35" s="1"/>
  <c r="AC136" i="35" s="1"/>
  <c r="AD136" i="35" s="1"/>
  <c r="AE136" i="35" s="1"/>
  <c r="AF136" i="35" s="1"/>
  <c r="B136" i="35" s="1"/>
  <c r="E136" i="35"/>
  <c r="F136" i="35" s="1"/>
  <c r="G136" i="35" s="1"/>
  <c r="D136" i="35"/>
  <c r="D135" i="35"/>
  <c r="E135" i="35" s="1"/>
  <c r="F135" i="35" s="1"/>
  <c r="G135" i="35" s="1"/>
  <c r="H135" i="35" s="1"/>
  <c r="I135" i="35" s="1"/>
  <c r="J135" i="35" s="1"/>
  <c r="K135" i="35" s="1"/>
  <c r="L135" i="35" s="1"/>
  <c r="M135" i="35" s="1"/>
  <c r="N135" i="35" s="1"/>
  <c r="O135" i="35" s="1"/>
  <c r="P135" i="35" s="1"/>
  <c r="Q135" i="35" s="1"/>
  <c r="R135" i="35" s="1"/>
  <c r="S135" i="35" s="1"/>
  <c r="T135" i="35" s="1"/>
  <c r="U135" i="35" s="1"/>
  <c r="V135" i="35" s="1"/>
  <c r="W135" i="35" s="1"/>
  <c r="X135" i="35" s="1"/>
  <c r="Y135" i="35" s="1"/>
  <c r="Z135" i="35" s="1"/>
  <c r="AA135" i="35" s="1"/>
  <c r="AB135" i="35" s="1"/>
  <c r="AC135" i="35" s="1"/>
  <c r="AD135" i="35" s="1"/>
  <c r="AE135" i="35" s="1"/>
  <c r="AF135" i="35" s="1"/>
  <c r="B135" i="35" s="1"/>
  <c r="E134" i="35"/>
  <c r="F134" i="35" s="1"/>
  <c r="G134" i="35" s="1"/>
  <c r="H134" i="35" s="1"/>
  <c r="I134" i="35" s="1"/>
  <c r="J134" i="35" s="1"/>
  <c r="K134" i="35" s="1"/>
  <c r="L134" i="35" s="1"/>
  <c r="M134" i="35" s="1"/>
  <c r="N134" i="35" s="1"/>
  <c r="O134" i="35" s="1"/>
  <c r="P134" i="35" s="1"/>
  <c r="Q134" i="35" s="1"/>
  <c r="R134" i="35" s="1"/>
  <c r="S134" i="35" s="1"/>
  <c r="T134" i="35" s="1"/>
  <c r="U134" i="35" s="1"/>
  <c r="V134" i="35" s="1"/>
  <c r="W134" i="35" s="1"/>
  <c r="X134" i="35" s="1"/>
  <c r="Y134" i="35" s="1"/>
  <c r="Z134" i="35" s="1"/>
  <c r="AA134" i="35" s="1"/>
  <c r="AB134" i="35" s="1"/>
  <c r="AC134" i="35" s="1"/>
  <c r="AD134" i="35" s="1"/>
  <c r="AE134" i="35" s="1"/>
  <c r="AF134" i="35" s="1"/>
  <c r="B134" i="35" s="1"/>
  <c r="D134" i="35"/>
  <c r="D133" i="35"/>
  <c r="E133" i="35" s="1"/>
  <c r="F133" i="35" s="1"/>
  <c r="G133" i="35" s="1"/>
  <c r="H133" i="35" s="1"/>
  <c r="I133" i="35" s="1"/>
  <c r="J133" i="35" s="1"/>
  <c r="K133" i="35" s="1"/>
  <c r="L133" i="35" s="1"/>
  <c r="M133" i="35" s="1"/>
  <c r="N133" i="35" s="1"/>
  <c r="O133" i="35" s="1"/>
  <c r="P133" i="35" s="1"/>
  <c r="Q133" i="35" s="1"/>
  <c r="R133" i="35" s="1"/>
  <c r="S133" i="35" s="1"/>
  <c r="T133" i="35" s="1"/>
  <c r="U133" i="35" s="1"/>
  <c r="V133" i="35" s="1"/>
  <c r="W133" i="35" s="1"/>
  <c r="X133" i="35" s="1"/>
  <c r="Y133" i="35" s="1"/>
  <c r="Z133" i="35" s="1"/>
  <c r="AA133" i="35" s="1"/>
  <c r="AB133" i="35" s="1"/>
  <c r="AC133" i="35" s="1"/>
  <c r="AD133" i="35" s="1"/>
  <c r="AE133" i="35" s="1"/>
  <c r="AF133" i="35" s="1"/>
  <c r="B133" i="35" s="1"/>
  <c r="D132" i="35"/>
  <c r="E132" i="35" s="1"/>
  <c r="F132" i="35" s="1"/>
  <c r="G132" i="35" s="1"/>
  <c r="H132" i="35" s="1"/>
  <c r="I132" i="35" s="1"/>
  <c r="J132" i="35" s="1"/>
  <c r="K132" i="35" s="1"/>
  <c r="L132" i="35" s="1"/>
  <c r="M132" i="35" s="1"/>
  <c r="N132" i="35" s="1"/>
  <c r="O132" i="35" s="1"/>
  <c r="P132" i="35" s="1"/>
  <c r="Q132" i="35" s="1"/>
  <c r="R132" i="35" s="1"/>
  <c r="S132" i="35" s="1"/>
  <c r="T132" i="35" s="1"/>
  <c r="U132" i="35" s="1"/>
  <c r="V132" i="35" s="1"/>
  <c r="W132" i="35" s="1"/>
  <c r="X132" i="35" s="1"/>
  <c r="Y132" i="35" s="1"/>
  <c r="Z132" i="35" s="1"/>
  <c r="AA132" i="35" s="1"/>
  <c r="AB132" i="35" s="1"/>
  <c r="AC132" i="35" s="1"/>
  <c r="AD132" i="35" s="1"/>
  <c r="AE132" i="35" s="1"/>
  <c r="AF132" i="35" s="1"/>
  <c r="B132" i="35" s="1"/>
  <c r="K131" i="35"/>
  <c r="L131" i="35" s="1"/>
  <c r="M131" i="35" s="1"/>
  <c r="N131" i="35" s="1"/>
  <c r="O131" i="35" s="1"/>
  <c r="P131" i="35" s="1"/>
  <c r="Q131" i="35" s="1"/>
  <c r="R131" i="35" s="1"/>
  <c r="S131" i="35" s="1"/>
  <c r="T131" i="35" s="1"/>
  <c r="U131" i="35" s="1"/>
  <c r="V131" i="35" s="1"/>
  <c r="W131" i="35" s="1"/>
  <c r="X131" i="35" s="1"/>
  <c r="Y131" i="35" s="1"/>
  <c r="Z131" i="35" s="1"/>
  <c r="AA131" i="35" s="1"/>
  <c r="AB131" i="35" s="1"/>
  <c r="AC131" i="35" s="1"/>
  <c r="AD131" i="35" s="1"/>
  <c r="AE131" i="35" s="1"/>
  <c r="AF131" i="35" s="1"/>
  <c r="B131" i="35" s="1"/>
  <c r="D131" i="35"/>
  <c r="E131" i="35" s="1"/>
  <c r="F131" i="35" s="1"/>
  <c r="G131" i="35" s="1"/>
  <c r="H131" i="35" s="1"/>
  <c r="I131" i="35" s="1"/>
  <c r="J131" i="35" s="1"/>
  <c r="D129" i="35"/>
  <c r="E129" i="35" s="1"/>
  <c r="F129" i="35" s="1"/>
  <c r="G129" i="35" s="1"/>
  <c r="H129" i="35" s="1"/>
  <c r="I129" i="35" s="1"/>
  <c r="J129" i="35" s="1"/>
  <c r="K129" i="35" s="1"/>
  <c r="L129" i="35" s="1"/>
  <c r="M129" i="35" s="1"/>
  <c r="N129" i="35" s="1"/>
  <c r="O129" i="35" s="1"/>
  <c r="P129" i="35" s="1"/>
  <c r="Q129" i="35" s="1"/>
  <c r="R129" i="35" s="1"/>
  <c r="S129" i="35" s="1"/>
  <c r="T129" i="35" s="1"/>
  <c r="U129" i="35" s="1"/>
  <c r="V129" i="35" s="1"/>
  <c r="W129" i="35" s="1"/>
  <c r="X129" i="35" s="1"/>
  <c r="Y129" i="35" s="1"/>
  <c r="Z129" i="35" s="1"/>
  <c r="AA129" i="35" s="1"/>
  <c r="AB129" i="35" s="1"/>
  <c r="AC129" i="35" s="1"/>
  <c r="AD129" i="35" s="1"/>
  <c r="AE129" i="35" s="1"/>
  <c r="AF129" i="35" s="1"/>
  <c r="B129" i="35" s="1"/>
  <c r="D128" i="35"/>
  <c r="E128" i="35" s="1"/>
  <c r="F128" i="35" s="1"/>
  <c r="G128" i="35" s="1"/>
  <c r="H128" i="35" s="1"/>
  <c r="I128" i="35" s="1"/>
  <c r="J128" i="35" s="1"/>
  <c r="K128" i="35" s="1"/>
  <c r="L128" i="35" s="1"/>
  <c r="M128" i="35" s="1"/>
  <c r="N128" i="35" s="1"/>
  <c r="O128" i="35" s="1"/>
  <c r="P128" i="35" s="1"/>
  <c r="Q128" i="35" s="1"/>
  <c r="R128" i="35" s="1"/>
  <c r="S128" i="35" s="1"/>
  <c r="T128" i="35" s="1"/>
  <c r="U128" i="35" s="1"/>
  <c r="V128" i="35" s="1"/>
  <c r="W128" i="35" s="1"/>
  <c r="X128" i="35" s="1"/>
  <c r="Y128" i="35" s="1"/>
  <c r="Z128" i="35" s="1"/>
  <c r="AA128" i="35" s="1"/>
  <c r="AB128" i="35" s="1"/>
  <c r="AC128" i="35" s="1"/>
  <c r="AD128" i="35" s="1"/>
  <c r="AE128" i="35" s="1"/>
  <c r="AF128" i="35" s="1"/>
  <c r="B128" i="35" s="1"/>
  <c r="P127" i="35"/>
  <c r="Q127" i="35" s="1"/>
  <c r="R127" i="35" s="1"/>
  <c r="S127" i="35" s="1"/>
  <c r="T127" i="35" s="1"/>
  <c r="U127" i="35" s="1"/>
  <c r="V127" i="35" s="1"/>
  <c r="W127" i="35" s="1"/>
  <c r="X127" i="35" s="1"/>
  <c r="Y127" i="35" s="1"/>
  <c r="Z127" i="35" s="1"/>
  <c r="AA127" i="35" s="1"/>
  <c r="AB127" i="35" s="1"/>
  <c r="AC127" i="35" s="1"/>
  <c r="AD127" i="35" s="1"/>
  <c r="AE127" i="35" s="1"/>
  <c r="AF127" i="35" s="1"/>
  <c r="B127" i="35" s="1"/>
  <c r="M127" i="35"/>
  <c r="N127" i="35" s="1"/>
  <c r="O127" i="35" s="1"/>
  <c r="E127" i="35"/>
  <c r="F127" i="35" s="1"/>
  <c r="G127" i="35" s="1"/>
  <c r="H127" i="35" s="1"/>
  <c r="I127" i="35" s="1"/>
  <c r="J127" i="35" s="1"/>
  <c r="K127" i="35" s="1"/>
  <c r="L127" i="35" s="1"/>
  <c r="D127" i="35"/>
  <c r="D126" i="35"/>
  <c r="E126" i="35" s="1"/>
  <c r="F126" i="35" s="1"/>
  <c r="G126" i="35" s="1"/>
  <c r="H126" i="35" s="1"/>
  <c r="I126" i="35" s="1"/>
  <c r="J126" i="35" s="1"/>
  <c r="K126" i="35" s="1"/>
  <c r="L126" i="35" s="1"/>
  <c r="M126" i="35" s="1"/>
  <c r="N126" i="35" s="1"/>
  <c r="O126" i="35" s="1"/>
  <c r="P126" i="35" s="1"/>
  <c r="Q126" i="35" s="1"/>
  <c r="R126" i="35" s="1"/>
  <c r="S126" i="35" s="1"/>
  <c r="T126" i="35" s="1"/>
  <c r="U126" i="35" s="1"/>
  <c r="V126" i="35" s="1"/>
  <c r="W126" i="35" s="1"/>
  <c r="X126" i="35" s="1"/>
  <c r="Y126" i="35" s="1"/>
  <c r="Z126" i="35" s="1"/>
  <c r="AA126" i="35" s="1"/>
  <c r="AB126" i="35" s="1"/>
  <c r="AC126" i="35" s="1"/>
  <c r="AD126" i="35" s="1"/>
  <c r="AE126" i="35" s="1"/>
  <c r="AF126" i="35" s="1"/>
  <c r="B126" i="35" s="1"/>
  <c r="J125" i="35"/>
  <c r="K125" i="35" s="1"/>
  <c r="L125" i="35" s="1"/>
  <c r="M125" i="35" s="1"/>
  <c r="N125" i="35" s="1"/>
  <c r="O125" i="35" s="1"/>
  <c r="P125" i="35" s="1"/>
  <c r="Q125" i="35" s="1"/>
  <c r="R125" i="35" s="1"/>
  <c r="S125" i="35" s="1"/>
  <c r="T125" i="35" s="1"/>
  <c r="U125" i="35" s="1"/>
  <c r="V125" i="35" s="1"/>
  <c r="W125" i="35" s="1"/>
  <c r="X125" i="35" s="1"/>
  <c r="Y125" i="35" s="1"/>
  <c r="Z125" i="35" s="1"/>
  <c r="AA125" i="35" s="1"/>
  <c r="AB125" i="35" s="1"/>
  <c r="AC125" i="35" s="1"/>
  <c r="AD125" i="35" s="1"/>
  <c r="AE125" i="35" s="1"/>
  <c r="AF125" i="35" s="1"/>
  <c r="B125" i="35" s="1"/>
  <c r="F125" i="35"/>
  <c r="G125" i="35" s="1"/>
  <c r="H125" i="35" s="1"/>
  <c r="D125" i="35"/>
  <c r="E125" i="35" s="1"/>
  <c r="L124" i="35"/>
  <c r="M124" i="35" s="1"/>
  <c r="N124" i="35" s="1"/>
  <c r="O124" i="35" s="1"/>
  <c r="P124" i="35" s="1"/>
  <c r="Q124" i="35" s="1"/>
  <c r="R124" i="35" s="1"/>
  <c r="S124" i="35" s="1"/>
  <c r="T124" i="35" s="1"/>
  <c r="U124" i="35" s="1"/>
  <c r="V124" i="35" s="1"/>
  <c r="W124" i="35" s="1"/>
  <c r="X124" i="35" s="1"/>
  <c r="Y124" i="35" s="1"/>
  <c r="Z124" i="35" s="1"/>
  <c r="AA124" i="35" s="1"/>
  <c r="AB124" i="35" s="1"/>
  <c r="AC124" i="35" s="1"/>
  <c r="AD124" i="35" s="1"/>
  <c r="AE124" i="35" s="1"/>
  <c r="AF124" i="35" s="1"/>
  <c r="B124" i="35" s="1"/>
  <c r="D124" i="35"/>
  <c r="E124" i="35" s="1"/>
  <c r="F124" i="35" s="1"/>
  <c r="G124" i="35" s="1"/>
  <c r="H124" i="35" s="1"/>
  <c r="I124" i="35" s="1"/>
  <c r="J124" i="35" s="1"/>
  <c r="K124" i="35" s="1"/>
  <c r="E123" i="35"/>
  <c r="F123" i="35" s="1"/>
  <c r="G123" i="35" s="1"/>
  <c r="H123" i="35" s="1"/>
  <c r="I123" i="35" s="1"/>
  <c r="J123" i="35" s="1"/>
  <c r="K123" i="35" s="1"/>
  <c r="L123" i="35" s="1"/>
  <c r="M123" i="35" s="1"/>
  <c r="N123" i="35" s="1"/>
  <c r="O123" i="35" s="1"/>
  <c r="P123" i="35" s="1"/>
  <c r="Q123" i="35" s="1"/>
  <c r="R123" i="35" s="1"/>
  <c r="S123" i="35" s="1"/>
  <c r="T123" i="35" s="1"/>
  <c r="U123" i="35" s="1"/>
  <c r="V123" i="35" s="1"/>
  <c r="W123" i="35" s="1"/>
  <c r="X123" i="35" s="1"/>
  <c r="Y123" i="35" s="1"/>
  <c r="Z123" i="35" s="1"/>
  <c r="AA123" i="35" s="1"/>
  <c r="AB123" i="35" s="1"/>
  <c r="AC123" i="35" s="1"/>
  <c r="AD123" i="35" s="1"/>
  <c r="AE123" i="35" s="1"/>
  <c r="AF123" i="35" s="1"/>
  <c r="B123" i="35" s="1"/>
  <c r="D123" i="35"/>
  <c r="E122" i="35"/>
  <c r="F122" i="35" s="1"/>
  <c r="G122" i="35" s="1"/>
  <c r="H122" i="35" s="1"/>
  <c r="I122" i="35" s="1"/>
  <c r="J122" i="35" s="1"/>
  <c r="K122" i="35" s="1"/>
  <c r="L122" i="35" s="1"/>
  <c r="M122" i="35" s="1"/>
  <c r="N122" i="35" s="1"/>
  <c r="O122" i="35" s="1"/>
  <c r="P122" i="35" s="1"/>
  <c r="Q122" i="35" s="1"/>
  <c r="R122" i="35" s="1"/>
  <c r="S122" i="35" s="1"/>
  <c r="T122" i="35" s="1"/>
  <c r="U122" i="35" s="1"/>
  <c r="V122" i="35" s="1"/>
  <c r="W122" i="35" s="1"/>
  <c r="X122" i="35" s="1"/>
  <c r="Y122" i="35" s="1"/>
  <c r="Z122" i="35" s="1"/>
  <c r="AA122" i="35" s="1"/>
  <c r="AB122" i="35" s="1"/>
  <c r="AC122" i="35" s="1"/>
  <c r="AD122" i="35" s="1"/>
  <c r="AE122" i="35" s="1"/>
  <c r="AF122" i="35" s="1"/>
  <c r="B122" i="35" s="1"/>
  <c r="D122" i="35"/>
  <c r="D121" i="35"/>
  <c r="E121" i="35" s="1"/>
  <c r="F121" i="35" s="1"/>
  <c r="G121" i="35" s="1"/>
  <c r="H121" i="35" s="1"/>
  <c r="I121" i="35" s="1"/>
  <c r="J121" i="35" s="1"/>
  <c r="K121" i="35" s="1"/>
  <c r="L121" i="35" s="1"/>
  <c r="M121" i="35" s="1"/>
  <c r="N121" i="35" s="1"/>
  <c r="O121" i="35" s="1"/>
  <c r="P121" i="35" s="1"/>
  <c r="Q121" i="35" s="1"/>
  <c r="R121" i="35" s="1"/>
  <c r="S121" i="35" s="1"/>
  <c r="T121" i="35" s="1"/>
  <c r="U121" i="35" s="1"/>
  <c r="V121" i="35" s="1"/>
  <c r="W121" i="35" s="1"/>
  <c r="X121" i="35" s="1"/>
  <c r="Y121" i="35" s="1"/>
  <c r="Z121" i="35" s="1"/>
  <c r="AA121" i="35" s="1"/>
  <c r="AB121" i="35" s="1"/>
  <c r="AC121" i="35" s="1"/>
  <c r="AD121" i="35" s="1"/>
  <c r="AE121" i="35" s="1"/>
  <c r="AF121" i="35" s="1"/>
  <c r="B121" i="35" s="1"/>
  <c r="E120" i="35"/>
  <c r="F120" i="35" s="1"/>
  <c r="G120" i="35" s="1"/>
  <c r="H120" i="35" s="1"/>
  <c r="I120" i="35" s="1"/>
  <c r="J120" i="35" s="1"/>
  <c r="K120" i="35" s="1"/>
  <c r="L120" i="35" s="1"/>
  <c r="M120" i="35" s="1"/>
  <c r="N120" i="35" s="1"/>
  <c r="O120" i="35" s="1"/>
  <c r="P120" i="35" s="1"/>
  <c r="Q120" i="35" s="1"/>
  <c r="R120" i="35" s="1"/>
  <c r="S120" i="35" s="1"/>
  <c r="T120" i="35" s="1"/>
  <c r="U120" i="35" s="1"/>
  <c r="V120" i="35" s="1"/>
  <c r="W120" i="35" s="1"/>
  <c r="X120" i="35" s="1"/>
  <c r="Y120" i="35" s="1"/>
  <c r="Z120" i="35" s="1"/>
  <c r="AA120" i="35" s="1"/>
  <c r="AB120" i="35" s="1"/>
  <c r="AC120" i="35" s="1"/>
  <c r="AD120" i="35" s="1"/>
  <c r="AE120" i="35" s="1"/>
  <c r="AF120" i="35" s="1"/>
  <c r="B120" i="35" s="1"/>
  <c r="D120" i="35"/>
  <c r="H119" i="35"/>
  <c r="I119" i="35" s="1"/>
  <c r="J119" i="35" s="1"/>
  <c r="K119" i="35" s="1"/>
  <c r="L119" i="35" s="1"/>
  <c r="M119" i="35" s="1"/>
  <c r="N119" i="35" s="1"/>
  <c r="O119" i="35" s="1"/>
  <c r="P119" i="35" s="1"/>
  <c r="Q119" i="35" s="1"/>
  <c r="R119" i="35" s="1"/>
  <c r="S119" i="35" s="1"/>
  <c r="T119" i="35" s="1"/>
  <c r="U119" i="35" s="1"/>
  <c r="V119" i="35" s="1"/>
  <c r="W119" i="35" s="1"/>
  <c r="X119" i="35" s="1"/>
  <c r="Y119" i="35" s="1"/>
  <c r="Z119" i="35" s="1"/>
  <c r="AA119" i="35" s="1"/>
  <c r="AB119" i="35" s="1"/>
  <c r="AC119" i="35" s="1"/>
  <c r="AD119" i="35" s="1"/>
  <c r="AE119" i="35" s="1"/>
  <c r="AF119" i="35" s="1"/>
  <c r="B119" i="35" s="1"/>
  <c r="D119" i="35"/>
  <c r="E119" i="35" s="1"/>
  <c r="F119" i="35" s="1"/>
  <c r="G119" i="35" s="1"/>
  <c r="D118" i="35"/>
  <c r="E118" i="35" s="1"/>
  <c r="F118" i="35" s="1"/>
  <c r="G118" i="35" s="1"/>
  <c r="H118" i="35" s="1"/>
  <c r="I118" i="35" s="1"/>
  <c r="J118" i="35" s="1"/>
  <c r="K118" i="35" s="1"/>
  <c r="L118" i="35" s="1"/>
  <c r="M118" i="35" s="1"/>
  <c r="N118" i="35" s="1"/>
  <c r="O118" i="35" s="1"/>
  <c r="P118" i="35" s="1"/>
  <c r="Q118" i="35" s="1"/>
  <c r="R118" i="35" s="1"/>
  <c r="S118" i="35" s="1"/>
  <c r="T118" i="35" s="1"/>
  <c r="U118" i="35" s="1"/>
  <c r="V118" i="35" s="1"/>
  <c r="W118" i="35" s="1"/>
  <c r="X118" i="35" s="1"/>
  <c r="Y118" i="35" s="1"/>
  <c r="Z118" i="35" s="1"/>
  <c r="AA118" i="35" s="1"/>
  <c r="AB118" i="35" s="1"/>
  <c r="AC118" i="35" s="1"/>
  <c r="AD118" i="35" s="1"/>
  <c r="AE118" i="35" s="1"/>
  <c r="AF118" i="35" s="1"/>
  <c r="B118" i="35" s="1"/>
  <c r="D117" i="35"/>
  <c r="E117" i="35" s="1"/>
  <c r="F117" i="35" s="1"/>
  <c r="G117" i="35" s="1"/>
  <c r="H117" i="35" s="1"/>
  <c r="I117" i="35" s="1"/>
  <c r="J117" i="35" s="1"/>
  <c r="K117" i="35" s="1"/>
  <c r="L117" i="35" s="1"/>
  <c r="M117" i="35" s="1"/>
  <c r="N117" i="35" s="1"/>
  <c r="O117" i="35" s="1"/>
  <c r="P117" i="35" s="1"/>
  <c r="Q117" i="35" s="1"/>
  <c r="R117" i="35" s="1"/>
  <c r="S117" i="35" s="1"/>
  <c r="T117" i="35" s="1"/>
  <c r="U117" i="35" s="1"/>
  <c r="V117" i="35" s="1"/>
  <c r="W117" i="35" s="1"/>
  <c r="X117" i="35" s="1"/>
  <c r="Y117" i="35" s="1"/>
  <c r="Z117" i="35" s="1"/>
  <c r="AA117" i="35" s="1"/>
  <c r="AB117" i="35" s="1"/>
  <c r="AC117" i="35" s="1"/>
  <c r="AD117" i="35" s="1"/>
  <c r="AE117" i="35" s="1"/>
  <c r="AF117" i="35" s="1"/>
  <c r="B117" i="35" s="1"/>
  <c r="E116" i="35"/>
  <c r="F116" i="35" s="1"/>
  <c r="G116" i="35" s="1"/>
  <c r="H116" i="35" s="1"/>
  <c r="I116" i="35" s="1"/>
  <c r="J116" i="35" s="1"/>
  <c r="K116" i="35" s="1"/>
  <c r="L116" i="35" s="1"/>
  <c r="M116" i="35" s="1"/>
  <c r="N116" i="35" s="1"/>
  <c r="O116" i="35" s="1"/>
  <c r="P116" i="35" s="1"/>
  <c r="Q116" i="35" s="1"/>
  <c r="R116" i="35" s="1"/>
  <c r="S116" i="35" s="1"/>
  <c r="T116" i="35" s="1"/>
  <c r="U116" i="35" s="1"/>
  <c r="V116" i="35" s="1"/>
  <c r="W116" i="35" s="1"/>
  <c r="X116" i="35" s="1"/>
  <c r="Y116" i="35" s="1"/>
  <c r="Z116" i="35" s="1"/>
  <c r="AA116" i="35" s="1"/>
  <c r="AB116" i="35" s="1"/>
  <c r="AC116" i="35" s="1"/>
  <c r="AD116" i="35" s="1"/>
  <c r="AE116" i="35" s="1"/>
  <c r="AF116" i="35" s="1"/>
  <c r="B116" i="35" s="1"/>
  <c r="D116" i="35"/>
  <c r="H115" i="35"/>
  <c r="I115" i="35" s="1"/>
  <c r="J115" i="35" s="1"/>
  <c r="K115" i="35" s="1"/>
  <c r="L115" i="35" s="1"/>
  <c r="M115" i="35" s="1"/>
  <c r="N115" i="35" s="1"/>
  <c r="O115" i="35" s="1"/>
  <c r="P115" i="35" s="1"/>
  <c r="Q115" i="35" s="1"/>
  <c r="R115" i="35" s="1"/>
  <c r="S115" i="35" s="1"/>
  <c r="T115" i="35" s="1"/>
  <c r="U115" i="35" s="1"/>
  <c r="V115" i="35" s="1"/>
  <c r="W115" i="35" s="1"/>
  <c r="X115" i="35" s="1"/>
  <c r="Y115" i="35" s="1"/>
  <c r="Z115" i="35" s="1"/>
  <c r="AA115" i="35" s="1"/>
  <c r="AB115" i="35" s="1"/>
  <c r="AC115" i="35" s="1"/>
  <c r="AD115" i="35" s="1"/>
  <c r="AE115" i="35" s="1"/>
  <c r="AF115" i="35" s="1"/>
  <c r="B115" i="35" s="1"/>
  <c r="D115" i="35"/>
  <c r="E115" i="35" s="1"/>
  <c r="F115" i="35" s="1"/>
  <c r="G115" i="35" s="1"/>
  <c r="K114" i="35"/>
  <c r="L114" i="35" s="1"/>
  <c r="M114" i="35" s="1"/>
  <c r="N114" i="35" s="1"/>
  <c r="O114" i="35" s="1"/>
  <c r="P114" i="35" s="1"/>
  <c r="Q114" i="35" s="1"/>
  <c r="R114" i="35" s="1"/>
  <c r="S114" i="35" s="1"/>
  <c r="T114" i="35" s="1"/>
  <c r="U114" i="35" s="1"/>
  <c r="V114" i="35" s="1"/>
  <c r="W114" i="35" s="1"/>
  <c r="X114" i="35" s="1"/>
  <c r="Y114" i="35" s="1"/>
  <c r="Z114" i="35" s="1"/>
  <c r="AA114" i="35" s="1"/>
  <c r="AB114" i="35" s="1"/>
  <c r="AC114" i="35" s="1"/>
  <c r="AD114" i="35" s="1"/>
  <c r="AE114" i="35" s="1"/>
  <c r="AF114" i="35" s="1"/>
  <c r="B114" i="35" s="1"/>
  <c r="D114" i="35"/>
  <c r="E114" i="35" s="1"/>
  <c r="F114" i="35" s="1"/>
  <c r="G114" i="35" s="1"/>
  <c r="H114" i="35" s="1"/>
  <c r="I114" i="35" s="1"/>
  <c r="G113" i="35"/>
  <c r="H113" i="35" s="1"/>
  <c r="I113" i="35" s="1"/>
  <c r="J113" i="35" s="1"/>
  <c r="K113" i="35" s="1"/>
  <c r="L113" i="35" s="1"/>
  <c r="M113" i="35" s="1"/>
  <c r="N113" i="35" s="1"/>
  <c r="O113" i="35" s="1"/>
  <c r="P113" i="35" s="1"/>
  <c r="Q113" i="35" s="1"/>
  <c r="R113" i="35" s="1"/>
  <c r="S113" i="35" s="1"/>
  <c r="T113" i="35" s="1"/>
  <c r="U113" i="35" s="1"/>
  <c r="V113" i="35" s="1"/>
  <c r="W113" i="35" s="1"/>
  <c r="X113" i="35" s="1"/>
  <c r="Y113" i="35" s="1"/>
  <c r="Z113" i="35" s="1"/>
  <c r="AA113" i="35" s="1"/>
  <c r="AB113" i="35" s="1"/>
  <c r="AC113" i="35" s="1"/>
  <c r="AD113" i="35" s="1"/>
  <c r="AE113" i="35" s="1"/>
  <c r="AF113" i="35" s="1"/>
  <c r="B113" i="35" s="1"/>
  <c r="D113" i="35"/>
  <c r="E113" i="35" s="1"/>
  <c r="F113" i="35" s="1"/>
  <c r="E112" i="35"/>
  <c r="F112" i="35" s="1"/>
  <c r="G112" i="35" s="1"/>
  <c r="H112" i="35" s="1"/>
  <c r="I112" i="35" s="1"/>
  <c r="J112" i="35" s="1"/>
  <c r="K112" i="35" s="1"/>
  <c r="L112" i="35" s="1"/>
  <c r="M112" i="35" s="1"/>
  <c r="N112" i="35" s="1"/>
  <c r="O112" i="35" s="1"/>
  <c r="P112" i="35" s="1"/>
  <c r="Q112" i="35" s="1"/>
  <c r="R112" i="35" s="1"/>
  <c r="S112" i="35" s="1"/>
  <c r="T112" i="35" s="1"/>
  <c r="U112" i="35" s="1"/>
  <c r="V112" i="35" s="1"/>
  <c r="W112" i="35" s="1"/>
  <c r="X112" i="35" s="1"/>
  <c r="Y112" i="35" s="1"/>
  <c r="Z112" i="35" s="1"/>
  <c r="AA112" i="35" s="1"/>
  <c r="AB112" i="35" s="1"/>
  <c r="AC112" i="35" s="1"/>
  <c r="AD112" i="35" s="1"/>
  <c r="AE112" i="35" s="1"/>
  <c r="AF112" i="35" s="1"/>
  <c r="B112" i="35" s="1"/>
  <c r="D112" i="35"/>
  <c r="G110" i="35"/>
  <c r="H110" i="35" s="1"/>
  <c r="I110" i="35" s="1"/>
  <c r="J110" i="35" s="1"/>
  <c r="K110" i="35" s="1"/>
  <c r="L110" i="35" s="1"/>
  <c r="M110" i="35" s="1"/>
  <c r="N110" i="35" s="1"/>
  <c r="O110" i="35" s="1"/>
  <c r="P110" i="35" s="1"/>
  <c r="Q110" i="35" s="1"/>
  <c r="R110" i="35" s="1"/>
  <c r="S110" i="35" s="1"/>
  <c r="T110" i="35" s="1"/>
  <c r="U110" i="35" s="1"/>
  <c r="V110" i="35" s="1"/>
  <c r="W110" i="35" s="1"/>
  <c r="X110" i="35" s="1"/>
  <c r="Y110" i="35" s="1"/>
  <c r="Z110" i="35" s="1"/>
  <c r="AA110" i="35" s="1"/>
  <c r="AB110" i="35" s="1"/>
  <c r="AC110" i="35" s="1"/>
  <c r="AD110" i="35" s="1"/>
  <c r="AE110" i="35" s="1"/>
  <c r="AF110" i="35" s="1"/>
  <c r="B110" i="35" s="1"/>
  <c r="D110" i="35"/>
  <c r="E110" i="35" s="1"/>
  <c r="F110" i="35" s="1"/>
  <c r="I109" i="35"/>
  <c r="J109" i="35" s="1"/>
  <c r="K109" i="35" s="1"/>
  <c r="L109" i="35" s="1"/>
  <c r="M109" i="35" s="1"/>
  <c r="N109" i="35" s="1"/>
  <c r="O109" i="35" s="1"/>
  <c r="P109" i="35" s="1"/>
  <c r="Q109" i="35" s="1"/>
  <c r="R109" i="35" s="1"/>
  <c r="S109" i="35" s="1"/>
  <c r="T109" i="35" s="1"/>
  <c r="U109" i="35" s="1"/>
  <c r="V109" i="35" s="1"/>
  <c r="W109" i="35" s="1"/>
  <c r="X109" i="35" s="1"/>
  <c r="Y109" i="35" s="1"/>
  <c r="Z109" i="35" s="1"/>
  <c r="AA109" i="35" s="1"/>
  <c r="AB109" i="35" s="1"/>
  <c r="AC109" i="35" s="1"/>
  <c r="AD109" i="35" s="1"/>
  <c r="AE109" i="35" s="1"/>
  <c r="AF109" i="35" s="1"/>
  <c r="B109" i="35" s="1"/>
  <c r="F109" i="35"/>
  <c r="G109" i="35" s="1"/>
  <c r="H109" i="35" s="1"/>
  <c r="E109" i="35"/>
  <c r="D109" i="35"/>
  <c r="G107" i="35"/>
  <c r="H107" i="35" s="1"/>
  <c r="I107" i="35" s="1"/>
  <c r="J107" i="35" s="1"/>
  <c r="K107" i="35" s="1"/>
  <c r="L107" i="35" s="1"/>
  <c r="M107" i="35" s="1"/>
  <c r="N107" i="35" s="1"/>
  <c r="O107" i="35" s="1"/>
  <c r="P107" i="35" s="1"/>
  <c r="Q107" i="35" s="1"/>
  <c r="R107" i="35" s="1"/>
  <c r="S107" i="35" s="1"/>
  <c r="T107" i="35" s="1"/>
  <c r="U107" i="35" s="1"/>
  <c r="V107" i="35" s="1"/>
  <c r="W107" i="35" s="1"/>
  <c r="X107" i="35" s="1"/>
  <c r="Y107" i="35" s="1"/>
  <c r="Z107" i="35" s="1"/>
  <c r="AA107" i="35" s="1"/>
  <c r="AB107" i="35" s="1"/>
  <c r="AC107" i="35" s="1"/>
  <c r="AD107" i="35" s="1"/>
  <c r="AE107" i="35" s="1"/>
  <c r="AF107" i="35" s="1"/>
  <c r="B107" i="35" s="1"/>
  <c r="D107" i="35"/>
  <c r="E107" i="35" s="1"/>
  <c r="F107" i="35" s="1"/>
  <c r="D106" i="35"/>
  <c r="E106" i="35" s="1"/>
  <c r="F106" i="35" s="1"/>
  <c r="G106" i="35" s="1"/>
  <c r="H106" i="35" s="1"/>
  <c r="I106" i="35" s="1"/>
  <c r="J106" i="35" s="1"/>
  <c r="K106" i="35" s="1"/>
  <c r="L106" i="35" s="1"/>
  <c r="M106" i="35" s="1"/>
  <c r="N106" i="35" s="1"/>
  <c r="O106" i="35" s="1"/>
  <c r="P106" i="35" s="1"/>
  <c r="Q106" i="35" s="1"/>
  <c r="R106" i="35" s="1"/>
  <c r="S106" i="35" s="1"/>
  <c r="T106" i="35" s="1"/>
  <c r="U106" i="35" s="1"/>
  <c r="V106" i="35" s="1"/>
  <c r="W106" i="35" s="1"/>
  <c r="X106" i="35" s="1"/>
  <c r="Y106" i="35" s="1"/>
  <c r="Z106" i="35" s="1"/>
  <c r="AA106" i="35" s="1"/>
  <c r="AB106" i="35" s="1"/>
  <c r="AC106" i="35" s="1"/>
  <c r="AD106" i="35" s="1"/>
  <c r="AE106" i="35" s="1"/>
  <c r="AF106" i="35" s="1"/>
  <c r="B106" i="35" s="1"/>
  <c r="G105" i="35"/>
  <c r="H105" i="35" s="1"/>
  <c r="I105" i="35" s="1"/>
  <c r="J105" i="35" s="1"/>
  <c r="K105" i="35" s="1"/>
  <c r="L105" i="35" s="1"/>
  <c r="M105" i="35" s="1"/>
  <c r="N105" i="35" s="1"/>
  <c r="O105" i="35" s="1"/>
  <c r="P105" i="35" s="1"/>
  <c r="Q105" i="35" s="1"/>
  <c r="R105" i="35" s="1"/>
  <c r="S105" i="35" s="1"/>
  <c r="T105" i="35" s="1"/>
  <c r="U105" i="35" s="1"/>
  <c r="V105" i="35" s="1"/>
  <c r="W105" i="35" s="1"/>
  <c r="X105" i="35" s="1"/>
  <c r="Y105" i="35" s="1"/>
  <c r="Z105" i="35" s="1"/>
  <c r="AA105" i="35" s="1"/>
  <c r="AB105" i="35" s="1"/>
  <c r="AC105" i="35" s="1"/>
  <c r="AD105" i="35" s="1"/>
  <c r="AE105" i="35" s="1"/>
  <c r="AF105" i="35" s="1"/>
  <c r="B105" i="35" s="1"/>
  <c r="D105" i="35"/>
  <c r="E105" i="35" s="1"/>
  <c r="F105" i="35" s="1"/>
  <c r="D104" i="35"/>
  <c r="E104" i="35" s="1"/>
  <c r="F104" i="35" s="1"/>
  <c r="G104" i="35" s="1"/>
  <c r="H104" i="35" s="1"/>
  <c r="I104" i="35" s="1"/>
  <c r="J104" i="35" s="1"/>
  <c r="K104" i="35" s="1"/>
  <c r="L104" i="35" s="1"/>
  <c r="M104" i="35" s="1"/>
  <c r="N104" i="35" s="1"/>
  <c r="O104" i="35" s="1"/>
  <c r="P104" i="35" s="1"/>
  <c r="Q104" i="35" s="1"/>
  <c r="R104" i="35" s="1"/>
  <c r="S104" i="35" s="1"/>
  <c r="T104" i="35" s="1"/>
  <c r="U104" i="35" s="1"/>
  <c r="V104" i="35" s="1"/>
  <c r="W104" i="35" s="1"/>
  <c r="X104" i="35" s="1"/>
  <c r="Y104" i="35" s="1"/>
  <c r="Z104" i="35" s="1"/>
  <c r="AA104" i="35" s="1"/>
  <c r="AB104" i="35" s="1"/>
  <c r="AC104" i="35" s="1"/>
  <c r="AD104" i="35" s="1"/>
  <c r="AE104" i="35" s="1"/>
  <c r="AF104" i="35" s="1"/>
  <c r="B104" i="35" s="1"/>
  <c r="D103" i="35"/>
  <c r="E102" i="35"/>
  <c r="D102" i="35"/>
  <c r="AH100" i="35"/>
  <c r="AI100" i="35" s="1"/>
  <c r="AH99" i="35"/>
  <c r="AI99" i="35" s="1"/>
  <c r="AH98" i="35"/>
  <c r="AI98" i="35" s="1"/>
  <c r="AH97" i="35"/>
  <c r="AI97" i="35" s="1"/>
  <c r="AH96" i="35"/>
  <c r="AI96" i="35" s="1"/>
  <c r="AH95" i="35"/>
  <c r="AI95" i="35" s="1"/>
  <c r="AH94" i="35"/>
  <c r="AI94" i="35" s="1"/>
  <c r="C93" i="35"/>
  <c r="AI91" i="35"/>
  <c r="AH91" i="35"/>
  <c r="AI90" i="35"/>
  <c r="AH90" i="35"/>
  <c r="AI89" i="35"/>
  <c r="AH89" i="35"/>
  <c r="AI88" i="35"/>
  <c r="AH88" i="35"/>
  <c r="AI87" i="35"/>
  <c r="AH87" i="35"/>
  <c r="AI86" i="35"/>
  <c r="AH86" i="35"/>
  <c r="AI85" i="35"/>
  <c r="AH85" i="35"/>
  <c r="AI84" i="35"/>
  <c r="AH84" i="35"/>
  <c r="AI82" i="35"/>
  <c r="AH82" i="35"/>
  <c r="AG82" i="35"/>
  <c r="AI81" i="35"/>
  <c r="AH81" i="35"/>
  <c r="AI80" i="35"/>
  <c r="AH80" i="35"/>
  <c r="AI79" i="35"/>
  <c r="AH79" i="35"/>
  <c r="AI78" i="35"/>
  <c r="AH78" i="35"/>
  <c r="AI77" i="35"/>
  <c r="AH77" i="35"/>
  <c r="AI76" i="35"/>
  <c r="AH76" i="35"/>
  <c r="AI74" i="35"/>
  <c r="AH74" i="35"/>
  <c r="AI73" i="35"/>
  <c r="AH73" i="35"/>
  <c r="AI72" i="35"/>
  <c r="AH72" i="35"/>
  <c r="AG72" i="35"/>
  <c r="AI71" i="35"/>
  <c r="AH71" i="35"/>
  <c r="AI70" i="35"/>
  <c r="AH70" i="35"/>
  <c r="AI69" i="35"/>
  <c r="AH69" i="35"/>
  <c r="AG68" i="35"/>
  <c r="AG73" i="35" s="1"/>
  <c r="AF68" i="35"/>
  <c r="AF75" i="35" s="1"/>
  <c r="AF7" i="35" s="1"/>
  <c r="AE68" i="35"/>
  <c r="AD5" i="35" s="1"/>
  <c r="AD68" i="35"/>
  <c r="AC68" i="35"/>
  <c r="AB5" i="35" s="1"/>
  <c r="AB68" i="35"/>
  <c r="AA68" i="35"/>
  <c r="Z5" i="35" s="1"/>
  <c r="Z68" i="35"/>
  <c r="Y68" i="35"/>
  <c r="X5" i="35" s="1"/>
  <c r="X68" i="35"/>
  <c r="W68" i="35"/>
  <c r="V68" i="35"/>
  <c r="U5" i="35" s="1"/>
  <c r="U68" i="35"/>
  <c r="T68" i="35"/>
  <c r="S68" i="35"/>
  <c r="R68" i="35"/>
  <c r="Q68" i="35"/>
  <c r="P5" i="35" s="1"/>
  <c r="P68" i="35"/>
  <c r="O68" i="35"/>
  <c r="N5" i="35" s="1"/>
  <c r="N68" i="35"/>
  <c r="M5" i="35" s="1"/>
  <c r="M68" i="35"/>
  <c r="L68" i="35"/>
  <c r="K68" i="35"/>
  <c r="J68" i="35"/>
  <c r="I68" i="35"/>
  <c r="H68" i="35"/>
  <c r="G68" i="35"/>
  <c r="G75" i="35" s="1"/>
  <c r="G7" i="35" s="1"/>
  <c r="F68" i="35"/>
  <c r="E5" i="35" s="1"/>
  <c r="E68" i="35"/>
  <c r="D5" i="35" s="1"/>
  <c r="D68" i="35"/>
  <c r="C68" i="35"/>
  <c r="B68" i="35"/>
  <c r="AF5" i="35" s="1"/>
  <c r="AI67" i="35"/>
  <c r="AH67" i="35"/>
  <c r="AI66" i="35"/>
  <c r="AH66" i="35"/>
  <c r="AI65" i="35"/>
  <c r="AH65" i="35"/>
  <c r="AI64" i="35"/>
  <c r="AH64" i="35"/>
  <c r="AI63" i="35"/>
  <c r="AH63" i="35"/>
  <c r="AI62" i="35"/>
  <c r="AH62" i="35"/>
  <c r="AI61" i="35"/>
  <c r="AH61" i="35"/>
  <c r="AI60" i="35"/>
  <c r="AH60" i="35"/>
  <c r="AI59" i="35"/>
  <c r="AH59" i="35"/>
  <c r="AI58" i="35"/>
  <c r="AH58" i="35"/>
  <c r="AI57" i="35"/>
  <c r="AH57" i="35"/>
  <c r="AG56" i="35"/>
  <c r="AF56" i="35"/>
  <c r="AE56" i="35"/>
  <c r="AD56" i="35"/>
  <c r="AC56" i="35"/>
  <c r="AB56" i="35"/>
  <c r="AA56" i="35"/>
  <c r="Z56" i="35"/>
  <c r="Y56" i="35"/>
  <c r="X56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AI55" i="35"/>
  <c r="AH55" i="35"/>
  <c r="AI54" i="35"/>
  <c r="AH54" i="35"/>
  <c r="AI53" i="35"/>
  <c r="AH53" i="35"/>
  <c r="AF52" i="35"/>
  <c r="AE52" i="35"/>
  <c r="AD52" i="35"/>
  <c r="AC52" i="35"/>
  <c r="AB52" i="35"/>
  <c r="AA52" i="35"/>
  <c r="Z52" i="35"/>
  <c r="Y52" i="35"/>
  <c r="X52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K75" i="35" s="1"/>
  <c r="K7" i="35" s="1"/>
  <c r="J52" i="35"/>
  <c r="I52" i="35"/>
  <c r="H52" i="35"/>
  <c r="G52" i="35"/>
  <c r="F52" i="35"/>
  <c r="E52" i="35"/>
  <c r="D52" i="35"/>
  <c r="C52" i="35"/>
  <c r="B52" i="35"/>
  <c r="AI51" i="35"/>
  <c r="AH51" i="35"/>
  <c r="AG51" i="35"/>
  <c r="AG52" i="35" s="1"/>
  <c r="AG3" i="35" s="1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I44" i="35"/>
  <c r="AH44" i="35"/>
  <c r="AI43" i="35"/>
  <c r="AH43" i="35"/>
  <c r="AI42" i="35"/>
  <c r="AH42" i="35"/>
  <c r="AI41" i="35"/>
  <c r="AH41" i="35"/>
  <c r="AI40" i="35"/>
  <c r="AH40" i="35"/>
  <c r="AI39" i="35"/>
  <c r="AH39" i="35"/>
  <c r="AG38" i="35"/>
  <c r="AG2" i="35" s="1"/>
  <c r="AF38" i="35"/>
  <c r="AE38" i="35"/>
  <c r="AD38" i="35"/>
  <c r="AC38" i="35"/>
  <c r="AB38" i="35"/>
  <c r="AA38" i="35"/>
  <c r="Z38" i="35"/>
  <c r="Y38" i="35"/>
  <c r="X38" i="35"/>
  <c r="W38" i="35"/>
  <c r="V38" i="35"/>
  <c r="V75" i="35" s="1"/>
  <c r="U38" i="35"/>
  <c r="T38" i="35"/>
  <c r="S38" i="35"/>
  <c r="R38" i="35"/>
  <c r="Q38" i="35"/>
  <c r="P38" i="35"/>
  <c r="P75" i="35" s="1"/>
  <c r="P7" i="35" s="1"/>
  <c r="O38" i="35"/>
  <c r="N38" i="35"/>
  <c r="M38" i="35"/>
  <c r="L38" i="35"/>
  <c r="K38" i="35"/>
  <c r="J38" i="35"/>
  <c r="I38" i="35"/>
  <c r="H38" i="35"/>
  <c r="G38" i="35"/>
  <c r="F38" i="35"/>
  <c r="E38" i="35"/>
  <c r="D38" i="35"/>
  <c r="C38" i="35"/>
  <c r="B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AE5" i="35"/>
  <c r="AC5" i="35"/>
  <c r="AA5" i="35"/>
  <c r="Y5" i="35"/>
  <c r="W5" i="35"/>
  <c r="V5" i="35"/>
  <c r="R5" i="35"/>
  <c r="Q5" i="35"/>
  <c r="O5" i="35"/>
  <c r="J5" i="35"/>
  <c r="I5" i="35"/>
  <c r="H5" i="35"/>
  <c r="G5" i="35"/>
  <c r="B5" i="35"/>
  <c r="AG4" i="35"/>
  <c r="K4" i="35"/>
  <c r="B4" i="35"/>
  <c r="Z95" i="34"/>
  <c r="Y95" i="34"/>
  <c r="X95" i="34"/>
  <c r="W37" i="34"/>
  <c r="V95" i="34"/>
  <c r="T95" i="34"/>
  <c r="S52" i="34"/>
  <c r="S37" i="34"/>
  <c r="Q95" i="34"/>
  <c r="Q37" i="34"/>
  <c r="P37" i="34"/>
  <c r="O37" i="34"/>
  <c r="E4" i="35"/>
  <c r="O75" i="35" l="1"/>
  <c r="E195" i="35"/>
  <c r="J75" i="35"/>
  <c r="Z75" i="35"/>
  <c r="X75" i="35"/>
  <c r="AH56" i="35"/>
  <c r="AA75" i="35"/>
  <c r="AA7" i="35" s="1"/>
  <c r="R75" i="35"/>
  <c r="S75" i="35"/>
  <c r="F5" i="35"/>
  <c r="AI56" i="35"/>
  <c r="M75" i="35"/>
  <c r="U75" i="35"/>
  <c r="N75" i="35"/>
  <c r="AF214" i="35" s="1"/>
  <c r="AD75" i="35"/>
  <c r="AD83" i="35" s="1"/>
  <c r="W75" i="35"/>
  <c r="AE75" i="35"/>
  <c r="H75" i="35"/>
  <c r="H83" i="35" s="1"/>
  <c r="F75" i="35"/>
  <c r="X214" i="35" s="1"/>
  <c r="AH52" i="35"/>
  <c r="AH38" i="35"/>
  <c r="C75" i="35"/>
  <c r="U214" i="35" s="1"/>
  <c r="AI52" i="35"/>
  <c r="B75" i="35"/>
  <c r="B7" i="35" s="1"/>
  <c r="H4" i="35"/>
  <c r="AP214" i="35"/>
  <c r="X83" i="35"/>
  <c r="X7" i="35"/>
  <c r="N7" i="35"/>
  <c r="AN214" i="35"/>
  <c r="V83" i="35"/>
  <c r="V7" i="35"/>
  <c r="AO214" i="35"/>
  <c r="W83" i="35"/>
  <c r="W7" i="35"/>
  <c r="AE214" i="35"/>
  <c r="M83" i="35"/>
  <c r="M7" i="35"/>
  <c r="AG6" i="35"/>
  <c r="AM214" i="35"/>
  <c r="U7" i="35"/>
  <c r="U83" i="35"/>
  <c r="AW214" i="35"/>
  <c r="AE83" i="35"/>
  <c r="AE7" i="35"/>
  <c r="Z214" i="35"/>
  <c r="AB214" i="35"/>
  <c r="J83" i="35"/>
  <c r="J7" i="35"/>
  <c r="AJ214" i="35"/>
  <c r="R7" i="35"/>
  <c r="R83" i="35"/>
  <c r="AR214" i="35"/>
  <c r="Z83" i="35"/>
  <c r="Z7" i="35"/>
  <c r="AK214" i="35"/>
  <c r="S83" i="35"/>
  <c r="S7" i="35"/>
  <c r="F7" i="35"/>
  <c r="D75" i="35"/>
  <c r="L75" i="35"/>
  <c r="T75" i="35"/>
  <c r="AB75" i="35"/>
  <c r="E75" i="35"/>
  <c r="AI38" i="35"/>
  <c r="Y214" i="35"/>
  <c r="AC75" i="35"/>
  <c r="F83" i="35"/>
  <c r="D93" i="35"/>
  <c r="E103" i="35"/>
  <c r="AH214" i="35"/>
  <c r="P83" i="35"/>
  <c r="C5" i="35"/>
  <c r="K5" i="35"/>
  <c r="S5" i="35"/>
  <c r="G83" i="35"/>
  <c r="D192" i="35"/>
  <c r="L5" i="35"/>
  <c r="T5" i="35"/>
  <c r="F102" i="35"/>
  <c r="S211" i="35"/>
  <c r="D211" i="35"/>
  <c r="I75" i="35"/>
  <c r="Q75" i="35"/>
  <c r="Y75" i="35"/>
  <c r="AC214" i="35"/>
  <c r="K83" i="35"/>
  <c r="AX214" i="35"/>
  <c r="AF83" i="35"/>
  <c r="AH68" i="35"/>
  <c r="AG75" i="35"/>
  <c r="AG83" i="35"/>
  <c r="AI68" i="35"/>
  <c r="F195" i="35"/>
  <c r="G195" i="35" s="1"/>
  <c r="H195" i="35" s="1"/>
  <c r="I195" i="35" s="1"/>
  <c r="J195" i="35" s="1"/>
  <c r="K195" i="35" s="1"/>
  <c r="L195" i="35" s="1"/>
  <c r="M195" i="35" s="1"/>
  <c r="N195" i="35" s="1"/>
  <c r="O195" i="35" s="1"/>
  <c r="P195" i="35" s="1"/>
  <c r="Q195" i="35" s="1"/>
  <c r="R195" i="35" s="1"/>
  <c r="S195" i="35" s="1"/>
  <c r="T195" i="35" s="1"/>
  <c r="U195" i="35" s="1"/>
  <c r="V195" i="35" s="1"/>
  <c r="W195" i="35" s="1"/>
  <c r="X195" i="35" s="1"/>
  <c r="Y195" i="35" s="1"/>
  <c r="Z195" i="35" s="1"/>
  <c r="AA195" i="35" s="1"/>
  <c r="AB195" i="35" s="1"/>
  <c r="AC195" i="35" s="1"/>
  <c r="AD195" i="35" s="1"/>
  <c r="AE195" i="35" s="1"/>
  <c r="AF195" i="35" s="1"/>
  <c r="B195" i="35" s="1"/>
  <c r="G194" i="35"/>
  <c r="C235" i="35"/>
  <c r="E199" i="35"/>
  <c r="E200" i="35" s="1"/>
  <c r="AV214" i="35" l="1"/>
  <c r="N83" i="35"/>
  <c r="AA83" i="35"/>
  <c r="H7" i="35"/>
  <c r="AS214" i="35"/>
  <c r="AD7" i="35"/>
  <c r="AG214" i="35"/>
  <c r="O83" i="35"/>
  <c r="O7" i="35"/>
  <c r="C7" i="35"/>
  <c r="C83" i="35"/>
  <c r="B83" i="35"/>
  <c r="T214" i="35"/>
  <c r="AI214" i="35"/>
  <c r="Q7" i="35"/>
  <c r="Q83" i="35"/>
  <c r="E93" i="35"/>
  <c r="F103" i="35"/>
  <c r="W214" i="35"/>
  <c r="E7" i="35"/>
  <c r="E83" i="35"/>
  <c r="AI75" i="35"/>
  <c r="AA214" i="35"/>
  <c r="I83" i="35"/>
  <c r="AI83" i="35" s="1"/>
  <c r="I7" i="35"/>
  <c r="AT214" i="35"/>
  <c r="AB7" i="35"/>
  <c r="AB83" i="35"/>
  <c r="H194" i="35"/>
  <c r="AL214" i="35"/>
  <c r="T7" i="35"/>
  <c r="T83" i="35"/>
  <c r="AU214" i="35"/>
  <c r="AC7" i="35"/>
  <c r="AC83" i="35"/>
  <c r="AD214" i="35"/>
  <c r="L83" i="35"/>
  <c r="L7" i="35"/>
  <c r="F192" i="35"/>
  <c r="G102" i="35"/>
  <c r="C209" i="35"/>
  <c r="V214" i="35"/>
  <c r="D7" i="35"/>
  <c r="D83" i="35"/>
  <c r="E192" i="35"/>
  <c r="B209" i="35"/>
  <c r="A7" i="35"/>
  <c r="D235" i="35"/>
  <c r="F199" i="35"/>
  <c r="AQ214" i="35"/>
  <c r="Y7" i="35"/>
  <c r="Y83" i="35"/>
  <c r="AH75" i="35"/>
  <c r="H102" i="35" l="1"/>
  <c r="K6" i="35"/>
  <c r="F93" i="35"/>
  <c r="G103" i="35"/>
  <c r="I194" i="35"/>
  <c r="AH83" i="35"/>
  <c r="E235" i="35"/>
  <c r="G199" i="35"/>
  <c r="F200" i="35"/>
  <c r="J194" i="35" l="1"/>
  <c r="F235" i="35"/>
  <c r="H199" i="35"/>
  <c r="G200" i="35"/>
  <c r="I102" i="35"/>
  <c r="H103" i="35"/>
  <c r="G93" i="35"/>
  <c r="G192" i="35"/>
  <c r="I199" i="35" l="1"/>
  <c r="G235" i="35"/>
  <c r="H200" i="35"/>
  <c r="I103" i="35"/>
  <c r="H93" i="35"/>
  <c r="H192" i="35"/>
  <c r="I192" i="35"/>
  <c r="J102" i="35"/>
  <c r="K194" i="35"/>
  <c r="K102" i="35" l="1"/>
  <c r="J103" i="35"/>
  <c r="I93" i="35"/>
  <c r="L194" i="35"/>
  <c r="J199" i="35"/>
  <c r="H235" i="35"/>
  <c r="I200" i="35"/>
  <c r="K199" i="35" l="1"/>
  <c r="I235" i="35"/>
  <c r="J200" i="35"/>
  <c r="M194" i="35"/>
  <c r="K103" i="35"/>
  <c r="J93" i="35"/>
  <c r="K192" i="35"/>
  <c r="L102" i="35"/>
  <c r="J192" i="35"/>
  <c r="L103" i="35" l="1"/>
  <c r="K93" i="35"/>
  <c r="N194" i="35"/>
  <c r="L192" i="35"/>
  <c r="M102" i="35"/>
  <c r="J235" i="35"/>
  <c r="L199" i="35"/>
  <c r="K200" i="35"/>
  <c r="K235" i="35" l="1"/>
  <c r="M199" i="35"/>
  <c r="L200" i="35"/>
  <c r="N102" i="35"/>
  <c r="O194" i="35"/>
  <c r="L93" i="35"/>
  <c r="M103" i="35"/>
  <c r="M192" i="35" s="1"/>
  <c r="P194" i="35" l="1"/>
  <c r="O102" i="35"/>
  <c r="L235" i="35"/>
  <c r="N199" i="35"/>
  <c r="M200" i="35"/>
  <c r="M93" i="35"/>
  <c r="N103" i="35"/>
  <c r="N192" i="35" s="1"/>
  <c r="M235" i="35" l="1"/>
  <c r="O199" i="35"/>
  <c r="N200" i="35"/>
  <c r="P102" i="35"/>
  <c r="Q194" i="35"/>
  <c r="N93" i="35"/>
  <c r="O103" i="35"/>
  <c r="O192" i="35" s="1"/>
  <c r="R194" i="35" l="1"/>
  <c r="Q102" i="35"/>
  <c r="N235" i="35"/>
  <c r="P199" i="35"/>
  <c r="O200" i="35"/>
  <c r="P103" i="35"/>
  <c r="O93" i="35"/>
  <c r="Q103" i="35" l="1"/>
  <c r="P93" i="35"/>
  <c r="Q199" i="35"/>
  <c r="O235" i="35"/>
  <c r="P200" i="35"/>
  <c r="Q192" i="35"/>
  <c r="R102" i="35"/>
  <c r="P192" i="35"/>
  <c r="S194" i="35"/>
  <c r="S102" i="35" l="1"/>
  <c r="R199" i="35"/>
  <c r="P235" i="35"/>
  <c r="Q200" i="35"/>
  <c r="T194" i="35"/>
  <c r="R103" i="35"/>
  <c r="Q93" i="35"/>
  <c r="U194" i="35" l="1"/>
  <c r="S103" i="35"/>
  <c r="R93" i="35"/>
  <c r="S199" i="35"/>
  <c r="Q235" i="35"/>
  <c r="R200" i="35"/>
  <c r="S192" i="35"/>
  <c r="T102" i="35"/>
  <c r="R192" i="35"/>
  <c r="T199" i="35" l="1"/>
  <c r="R235" i="35"/>
  <c r="S200" i="35"/>
  <c r="T103" i="35"/>
  <c r="S93" i="35"/>
  <c r="T192" i="35"/>
  <c r="U102" i="35"/>
  <c r="V194" i="35"/>
  <c r="W194" i="35" l="1"/>
  <c r="V102" i="35"/>
  <c r="T93" i="35"/>
  <c r="U103" i="35"/>
  <c r="S235" i="35"/>
  <c r="U199" i="35"/>
  <c r="T200" i="35"/>
  <c r="T235" i="35" l="1"/>
  <c r="V199" i="35"/>
  <c r="U200" i="35"/>
  <c r="U93" i="35"/>
  <c r="V103" i="35"/>
  <c r="V192" i="35"/>
  <c r="W102" i="35"/>
  <c r="U192" i="35"/>
  <c r="X194" i="35"/>
  <c r="X102" i="35" l="1"/>
  <c r="V93" i="35"/>
  <c r="W103" i="35"/>
  <c r="U235" i="35"/>
  <c r="W199" i="35"/>
  <c r="V200" i="35"/>
  <c r="Y194" i="35"/>
  <c r="V235" i="35" l="1"/>
  <c r="X199" i="35"/>
  <c r="W200" i="35"/>
  <c r="X103" i="35"/>
  <c r="W93" i="35"/>
  <c r="X192" i="35"/>
  <c r="Y102" i="35"/>
  <c r="Z194" i="35"/>
  <c r="W192" i="35"/>
  <c r="Z102" i="35" l="1"/>
  <c r="Y103" i="35"/>
  <c r="X93" i="35"/>
  <c r="Y199" i="35"/>
  <c r="W235" i="35"/>
  <c r="X200" i="35"/>
  <c r="AA194" i="35"/>
  <c r="X235" i="35" l="1"/>
  <c r="Z199" i="35"/>
  <c r="Y200" i="35"/>
  <c r="AA102" i="35"/>
  <c r="Z103" i="35"/>
  <c r="Z192" i="35" s="1"/>
  <c r="Y93" i="35"/>
  <c r="AB194" i="35"/>
  <c r="Y192" i="35"/>
  <c r="Z93" i="35" l="1"/>
  <c r="AA103" i="35"/>
  <c r="AA192" i="35" s="1"/>
  <c r="AB102" i="35"/>
  <c r="AA199" i="35"/>
  <c r="Y235" i="35"/>
  <c r="Z200" i="35"/>
  <c r="AC194" i="35"/>
  <c r="AC102" i="35" l="1"/>
  <c r="AA93" i="35"/>
  <c r="AB103" i="35"/>
  <c r="AB199" i="35"/>
  <c r="Z235" i="35"/>
  <c r="AA200" i="35"/>
  <c r="AD194" i="35"/>
  <c r="AE194" i="35" l="1"/>
  <c r="AC199" i="35"/>
  <c r="AA235" i="35"/>
  <c r="AB200" i="35"/>
  <c r="AB93" i="35"/>
  <c r="AC103" i="35"/>
  <c r="AC192" i="35" s="1"/>
  <c r="AD102" i="35"/>
  <c r="AB192" i="35"/>
  <c r="AC93" i="35" l="1"/>
  <c r="AD103" i="35"/>
  <c r="AD192" i="35" s="1"/>
  <c r="AB235" i="35"/>
  <c r="AD199" i="35"/>
  <c r="AC200" i="35"/>
  <c r="AE102" i="35"/>
  <c r="AF194" i="35"/>
  <c r="B194" i="35" l="1"/>
  <c r="AC235" i="35"/>
  <c r="AE199" i="35"/>
  <c r="AD200" i="35"/>
  <c r="AD93" i="35"/>
  <c r="AE103" i="35"/>
  <c r="AF102" i="35"/>
  <c r="AF103" i="35" l="1"/>
  <c r="AE93" i="35"/>
  <c r="AE192" i="35"/>
  <c r="AD235" i="35"/>
  <c r="AF199" i="35"/>
  <c r="AE200" i="35"/>
  <c r="AF192" i="35"/>
  <c r="B102" i="35"/>
  <c r="AE235" i="35" l="1"/>
  <c r="B199" i="35"/>
  <c r="AF200" i="35"/>
  <c r="AF93" i="35"/>
  <c r="B103" i="35"/>
  <c r="B93" i="35" s="1"/>
  <c r="AI93" i="35" l="1"/>
  <c r="AH93" i="35"/>
  <c r="AF235" i="35"/>
  <c r="B200" i="35"/>
  <c r="B192" i="35"/>
  <c r="N37" i="34" l="1"/>
  <c r="M37" i="34"/>
  <c r="AF239" i="34"/>
  <c r="AE239" i="34"/>
  <c r="AD239" i="34"/>
  <c r="AC239" i="34"/>
  <c r="AB239" i="34"/>
  <c r="AA239" i="34"/>
  <c r="Z239" i="34"/>
  <c r="Y239" i="34"/>
  <c r="X239" i="34"/>
  <c r="W239" i="34"/>
  <c r="V239" i="34"/>
  <c r="U239" i="34"/>
  <c r="T239" i="34"/>
  <c r="S239" i="34"/>
  <c r="R239" i="34"/>
  <c r="Q239" i="34"/>
  <c r="P239" i="34"/>
  <c r="O239" i="34"/>
  <c r="N239" i="34"/>
  <c r="M239" i="34"/>
  <c r="L239" i="34"/>
  <c r="K239" i="34"/>
  <c r="J239" i="34"/>
  <c r="I239" i="34"/>
  <c r="H239" i="34"/>
  <c r="G239" i="34"/>
  <c r="F239" i="34"/>
  <c r="E239" i="34"/>
  <c r="D239" i="34"/>
  <c r="C239" i="34"/>
  <c r="B239" i="34"/>
  <c r="A239" i="34"/>
  <c r="AF238" i="34"/>
  <c r="AE238" i="34"/>
  <c r="AD238" i="34"/>
  <c r="AC238" i="34"/>
  <c r="AB238" i="34"/>
  <c r="AA238" i="34"/>
  <c r="Z238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H238" i="34"/>
  <c r="G238" i="34"/>
  <c r="F238" i="34"/>
  <c r="E238" i="34"/>
  <c r="D238" i="34"/>
  <c r="C238" i="34"/>
  <c r="B238" i="34"/>
  <c r="A238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B237" i="34"/>
  <c r="A237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B236" i="34"/>
  <c r="A236" i="34"/>
  <c r="B235" i="34"/>
  <c r="S210" i="34"/>
  <c r="AG200" i="34"/>
  <c r="C200" i="34"/>
  <c r="D199" i="34"/>
  <c r="C235" i="34" s="1"/>
  <c r="F198" i="34"/>
  <c r="G198" i="34" s="1"/>
  <c r="H198" i="34" s="1"/>
  <c r="I198" i="34" s="1"/>
  <c r="J198" i="34" s="1"/>
  <c r="K198" i="34" s="1"/>
  <c r="L198" i="34" s="1"/>
  <c r="M198" i="34" s="1"/>
  <c r="N198" i="34" s="1"/>
  <c r="O198" i="34" s="1"/>
  <c r="P198" i="34" s="1"/>
  <c r="Q198" i="34" s="1"/>
  <c r="R198" i="34" s="1"/>
  <c r="S198" i="34" s="1"/>
  <c r="T198" i="34" s="1"/>
  <c r="U198" i="34" s="1"/>
  <c r="V198" i="34" s="1"/>
  <c r="W198" i="34" s="1"/>
  <c r="X198" i="34" s="1"/>
  <c r="Y198" i="34" s="1"/>
  <c r="Z198" i="34" s="1"/>
  <c r="AA198" i="34" s="1"/>
  <c r="AB198" i="34" s="1"/>
  <c r="AC198" i="34" s="1"/>
  <c r="AD198" i="34" s="1"/>
  <c r="AE198" i="34" s="1"/>
  <c r="AF198" i="34" s="1"/>
  <c r="B198" i="34" s="1"/>
  <c r="D198" i="34"/>
  <c r="E198" i="34" s="1"/>
  <c r="E197" i="34"/>
  <c r="F197" i="34" s="1"/>
  <c r="G197" i="34" s="1"/>
  <c r="H197" i="34" s="1"/>
  <c r="I197" i="34" s="1"/>
  <c r="J197" i="34" s="1"/>
  <c r="K197" i="34" s="1"/>
  <c r="L197" i="34" s="1"/>
  <c r="M197" i="34" s="1"/>
  <c r="N197" i="34" s="1"/>
  <c r="O197" i="34" s="1"/>
  <c r="P197" i="34" s="1"/>
  <c r="Q197" i="34" s="1"/>
  <c r="R197" i="34" s="1"/>
  <c r="S197" i="34" s="1"/>
  <c r="T197" i="34" s="1"/>
  <c r="U197" i="34" s="1"/>
  <c r="V197" i="34" s="1"/>
  <c r="W197" i="34" s="1"/>
  <c r="X197" i="34" s="1"/>
  <c r="Y197" i="34" s="1"/>
  <c r="Z197" i="34" s="1"/>
  <c r="AA197" i="34" s="1"/>
  <c r="AB197" i="34" s="1"/>
  <c r="AC197" i="34" s="1"/>
  <c r="AD197" i="34" s="1"/>
  <c r="AE197" i="34" s="1"/>
  <c r="AF197" i="34" s="1"/>
  <c r="B197" i="34" s="1"/>
  <c r="D197" i="34"/>
  <c r="E196" i="34"/>
  <c r="F196" i="34" s="1"/>
  <c r="G196" i="34" s="1"/>
  <c r="H196" i="34" s="1"/>
  <c r="I196" i="34" s="1"/>
  <c r="J196" i="34" s="1"/>
  <c r="K196" i="34" s="1"/>
  <c r="L196" i="34" s="1"/>
  <c r="M196" i="34" s="1"/>
  <c r="N196" i="34" s="1"/>
  <c r="O196" i="34" s="1"/>
  <c r="P196" i="34" s="1"/>
  <c r="Q196" i="34" s="1"/>
  <c r="R196" i="34" s="1"/>
  <c r="S196" i="34" s="1"/>
  <c r="T196" i="34" s="1"/>
  <c r="U196" i="34" s="1"/>
  <c r="V196" i="34" s="1"/>
  <c r="W196" i="34" s="1"/>
  <c r="X196" i="34" s="1"/>
  <c r="Y196" i="34" s="1"/>
  <c r="Z196" i="34" s="1"/>
  <c r="AA196" i="34" s="1"/>
  <c r="AB196" i="34" s="1"/>
  <c r="AC196" i="34" s="1"/>
  <c r="AD196" i="34" s="1"/>
  <c r="AE196" i="34" s="1"/>
  <c r="AF196" i="34" s="1"/>
  <c r="B196" i="34" s="1"/>
  <c r="D196" i="34"/>
  <c r="E195" i="34"/>
  <c r="F195" i="34" s="1"/>
  <c r="G195" i="34" s="1"/>
  <c r="H195" i="34" s="1"/>
  <c r="I195" i="34" s="1"/>
  <c r="J195" i="34" s="1"/>
  <c r="K195" i="34" s="1"/>
  <c r="L195" i="34" s="1"/>
  <c r="M195" i="34" s="1"/>
  <c r="N195" i="34" s="1"/>
  <c r="O195" i="34" s="1"/>
  <c r="P195" i="34" s="1"/>
  <c r="Q195" i="34" s="1"/>
  <c r="R195" i="34" s="1"/>
  <c r="S195" i="34" s="1"/>
  <c r="T195" i="34" s="1"/>
  <c r="U195" i="34" s="1"/>
  <c r="V195" i="34" s="1"/>
  <c r="W195" i="34" s="1"/>
  <c r="X195" i="34" s="1"/>
  <c r="Y195" i="34" s="1"/>
  <c r="Z195" i="34" s="1"/>
  <c r="AA195" i="34" s="1"/>
  <c r="AB195" i="34" s="1"/>
  <c r="AC195" i="34" s="1"/>
  <c r="AD195" i="34" s="1"/>
  <c r="AE195" i="34" s="1"/>
  <c r="AF195" i="34" s="1"/>
  <c r="B195" i="34" s="1"/>
  <c r="D195" i="34"/>
  <c r="D194" i="34"/>
  <c r="E194" i="34" s="1"/>
  <c r="AG192" i="34"/>
  <c r="C192" i="34"/>
  <c r="R191" i="34"/>
  <c r="S191" i="34" s="1"/>
  <c r="T191" i="34" s="1"/>
  <c r="U191" i="34" s="1"/>
  <c r="V191" i="34" s="1"/>
  <c r="W191" i="34" s="1"/>
  <c r="X191" i="34" s="1"/>
  <c r="Y191" i="34" s="1"/>
  <c r="Z191" i="34" s="1"/>
  <c r="AA191" i="34" s="1"/>
  <c r="AB191" i="34" s="1"/>
  <c r="AC191" i="34" s="1"/>
  <c r="AD191" i="34" s="1"/>
  <c r="AE191" i="34" s="1"/>
  <c r="AF191" i="34" s="1"/>
  <c r="B191" i="34" s="1"/>
  <c r="D191" i="34"/>
  <c r="E191" i="34" s="1"/>
  <c r="F191" i="34" s="1"/>
  <c r="G191" i="34" s="1"/>
  <c r="H191" i="34" s="1"/>
  <c r="I191" i="34" s="1"/>
  <c r="J191" i="34" s="1"/>
  <c r="K191" i="34" s="1"/>
  <c r="L191" i="34" s="1"/>
  <c r="M191" i="34" s="1"/>
  <c r="N191" i="34" s="1"/>
  <c r="O191" i="34" s="1"/>
  <c r="P191" i="34" s="1"/>
  <c r="Q191" i="34" s="1"/>
  <c r="D190" i="34"/>
  <c r="E190" i="34" s="1"/>
  <c r="F190" i="34" s="1"/>
  <c r="G190" i="34" s="1"/>
  <c r="H190" i="34" s="1"/>
  <c r="I190" i="34" s="1"/>
  <c r="J190" i="34" s="1"/>
  <c r="K190" i="34" s="1"/>
  <c r="L190" i="34" s="1"/>
  <c r="M190" i="34" s="1"/>
  <c r="N190" i="34" s="1"/>
  <c r="O190" i="34" s="1"/>
  <c r="P190" i="34" s="1"/>
  <c r="Q190" i="34" s="1"/>
  <c r="R190" i="34" s="1"/>
  <c r="S190" i="34" s="1"/>
  <c r="T190" i="34" s="1"/>
  <c r="U190" i="34" s="1"/>
  <c r="V190" i="34" s="1"/>
  <c r="W190" i="34" s="1"/>
  <c r="X190" i="34" s="1"/>
  <c r="Y190" i="34" s="1"/>
  <c r="Z190" i="34" s="1"/>
  <c r="AA190" i="34" s="1"/>
  <c r="AB190" i="34" s="1"/>
  <c r="AC190" i="34" s="1"/>
  <c r="AD190" i="34" s="1"/>
  <c r="AE190" i="34" s="1"/>
  <c r="AF190" i="34" s="1"/>
  <c r="B190" i="34" s="1"/>
  <c r="D189" i="34"/>
  <c r="E189" i="34" s="1"/>
  <c r="F189" i="34" s="1"/>
  <c r="G189" i="34" s="1"/>
  <c r="H189" i="34" s="1"/>
  <c r="I189" i="34" s="1"/>
  <c r="J189" i="34" s="1"/>
  <c r="K189" i="34" s="1"/>
  <c r="L189" i="34" s="1"/>
  <c r="M189" i="34" s="1"/>
  <c r="N189" i="34" s="1"/>
  <c r="O189" i="34" s="1"/>
  <c r="P189" i="34" s="1"/>
  <c r="Q189" i="34" s="1"/>
  <c r="R189" i="34" s="1"/>
  <c r="S189" i="34" s="1"/>
  <c r="T189" i="34" s="1"/>
  <c r="U189" i="34" s="1"/>
  <c r="V189" i="34" s="1"/>
  <c r="W189" i="34" s="1"/>
  <c r="X189" i="34" s="1"/>
  <c r="Y189" i="34" s="1"/>
  <c r="Z189" i="34" s="1"/>
  <c r="AA189" i="34" s="1"/>
  <c r="AB189" i="34" s="1"/>
  <c r="AC189" i="34" s="1"/>
  <c r="AD189" i="34" s="1"/>
  <c r="AE189" i="34" s="1"/>
  <c r="AF189" i="34" s="1"/>
  <c r="B189" i="34" s="1"/>
  <c r="F188" i="34"/>
  <c r="G188" i="34" s="1"/>
  <c r="H188" i="34" s="1"/>
  <c r="I188" i="34" s="1"/>
  <c r="J188" i="34" s="1"/>
  <c r="K188" i="34" s="1"/>
  <c r="L188" i="34" s="1"/>
  <c r="M188" i="34" s="1"/>
  <c r="N188" i="34" s="1"/>
  <c r="O188" i="34" s="1"/>
  <c r="P188" i="34" s="1"/>
  <c r="Q188" i="34" s="1"/>
  <c r="R188" i="34" s="1"/>
  <c r="S188" i="34" s="1"/>
  <c r="T188" i="34" s="1"/>
  <c r="U188" i="34" s="1"/>
  <c r="V188" i="34" s="1"/>
  <c r="W188" i="34" s="1"/>
  <c r="X188" i="34" s="1"/>
  <c r="Y188" i="34" s="1"/>
  <c r="Z188" i="34" s="1"/>
  <c r="AA188" i="34" s="1"/>
  <c r="AB188" i="34" s="1"/>
  <c r="AC188" i="34" s="1"/>
  <c r="AD188" i="34" s="1"/>
  <c r="AE188" i="34" s="1"/>
  <c r="AF188" i="34" s="1"/>
  <c r="B188" i="34" s="1"/>
  <c r="E188" i="34"/>
  <c r="D188" i="34"/>
  <c r="D187" i="34"/>
  <c r="E187" i="34" s="1"/>
  <c r="F187" i="34" s="1"/>
  <c r="G187" i="34" s="1"/>
  <c r="H187" i="34" s="1"/>
  <c r="I187" i="34" s="1"/>
  <c r="J187" i="34" s="1"/>
  <c r="K187" i="34" s="1"/>
  <c r="L187" i="34" s="1"/>
  <c r="M187" i="34" s="1"/>
  <c r="N187" i="34" s="1"/>
  <c r="O187" i="34" s="1"/>
  <c r="P187" i="34" s="1"/>
  <c r="Q187" i="34" s="1"/>
  <c r="R187" i="34" s="1"/>
  <c r="S187" i="34" s="1"/>
  <c r="T187" i="34" s="1"/>
  <c r="U187" i="34" s="1"/>
  <c r="V187" i="34" s="1"/>
  <c r="W187" i="34" s="1"/>
  <c r="X187" i="34" s="1"/>
  <c r="Y187" i="34" s="1"/>
  <c r="Z187" i="34" s="1"/>
  <c r="AA187" i="34" s="1"/>
  <c r="AB187" i="34" s="1"/>
  <c r="AC187" i="34" s="1"/>
  <c r="AD187" i="34" s="1"/>
  <c r="AE187" i="34" s="1"/>
  <c r="AF187" i="34" s="1"/>
  <c r="B187" i="34" s="1"/>
  <c r="F186" i="34"/>
  <c r="G186" i="34" s="1"/>
  <c r="H186" i="34" s="1"/>
  <c r="I186" i="34" s="1"/>
  <c r="J186" i="34" s="1"/>
  <c r="K186" i="34" s="1"/>
  <c r="L186" i="34" s="1"/>
  <c r="M186" i="34" s="1"/>
  <c r="N186" i="34" s="1"/>
  <c r="O186" i="34" s="1"/>
  <c r="P186" i="34" s="1"/>
  <c r="Q186" i="34" s="1"/>
  <c r="R186" i="34" s="1"/>
  <c r="S186" i="34" s="1"/>
  <c r="T186" i="34" s="1"/>
  <c r="U186" i="34" s="1"/>
  <c r="V186" i="34" s="1"/>
  <c r="W186" i="34" s="1"/>
  <c r="X186" i="34" s="1"/>
  <c r="Y186" i="34" s="1"/>
  <c r="Z186" i="34" s="1"/>
  <c r="AA186" i="34" s="1"/>
  <c r="AB186" i="34" s="1"/>
  <c r="AC186" i="34" s="1"/>
  <c r="AD186" i="34" s="1"/>
  <c r="AE186" i="34" s="1"/>
  <c r="AF186" i="34" s="1"/>
  <c r="B186" i="34" s="1"/>
  <c r="E186" i="34"/>
  <c r="D186" i="34"/>
  <c r="D185" i="34"/>
  <c r="E185" i="34" s="1"/>
  <c r="F185" i="34" s="1"/>
  <c r="G185" i="34" s="1"/>
  <c r="H185" i="34" s="1"/>
  <c r="I185" i="34" s="1"/>
  <c r="J185" i="34" s="1"/>
  <c r="K185" i="34" s="1"/>
  <c r="L185" i="34" s="1"/>
  <c r="M185" i="34" s="1"/>
  <c r="N185" i="34" s="1"/>
  <c r="O185" i="34" s="1"/>
  <c r="P185" i="34" s="1"/>
  <c r="Q185" i="34" s="1"/>
  <c r="R185" i="34" s="1"/>
  <c r="S185" i="34" s="1"/>
  <c r="T185" i="34" s="1"/>
  <c r="U185" i="34" s="1"/>
  <c r="V185" i="34" s="1"/>
  <c r="W185" i="34" s="1"/>
  <c r="X185" i="34" s="1"/>
  <c r="Y185" i="34" s="1"/>
  <c r="Z185" i="34" s="1"/>
  <c r="AA185" i="34" s="1"/>
  <c r="AB185" i="34" s="1"/>
  <c r="AC185" i="34" s="1"/>
  <c r="AD185" i="34" s="1"/>
  <c r="AE185" i="34" s="1"/>
  <c r="AF185" i="34" s="1"/>
  <c r="B185" i="34" s="1"/>
  <c r="D184" i="34"/>
  <c r="E184" i="34" s="1"/>
  <c r="F184" i="34" s="1"/>
  <c r="G184" i="34" s="1"/>
  <c r="H184" i="34" s="1"/>
  <c r="I184" i="34" s="1"/>
  <c r="J184" i="34" s="1"/>
  <c r="K184" i="34" s="1"/>
  <c r="L184" i="34" s="1"/>
  <c r="M184" i="34" s="1"/>
  <c r="N184" i="34" s="1"/>
  <c r="O184" i="34" s="1"/>
  <c r="P184" i="34" s="1"/>
  <c r="Q184" i="34" s="1"/>
  <c r="R184" i="34" s="1"/>
  <c r="S184" i="34" s="1"/>
  <c r="T184" i="34" s="1"/>
  <c r="U184" i="34" s="1"/>
  <c r="V184" i="34" s="1"/>
  <c r="W184" i="34" s="1"/>
  <c r="X184" i="34" s="1"/>
  <c r="Y184" i="34" s="1"/>
  <c r="Z184" i="34" s="1"/>
  <c r="AA184" i="34" s="1"/>
  <c r="AB184" i="34" s="1"/>
  <c r="AC184" i="34" s="1"/>
  <c r="AD184" i="34" s="1"/>
  <c r="AE184" i="34" s="1"/>
  <c r="AF184" i="34" s="1"/>
  <c r="B184" i="34" s="1"/>
  <c r="E183" i="34"/>
  <c r="F183" i="34" s="1"/>
  <c r="G183" i="34" s="1"/>
  <c r="H183" i="34" s="1"/>
  <c r="I183" i="34" s="1"/>
  <c r="J183" i="34" s="1"/>
  <c r="K183" i="34" s="1"/>
  <c r="L183" i="34" s="1"/>
  <c r="M183" i="34" s="1"/>
  <c r="N183" i="34" s="1"/>
  <c r="O183" i="34" s="1"/>
  <c r="P183" i="34" s="1"/>
  <c r="Q183" i="34" s="1"/>
  <c r="R183" i="34" s="1"/>
  <c r="S183" i="34" s="1"/>
  <c r="T183" i="34" s="1"/>
  <c r="U183" i="34" s="1"/>
  <c r="V183" i="34" s="1"/>
  <c r="W183" i="34" s="1"/>
  <c r="X183" i="34" s="1"/>
  <c r="Y183" i="34" s="1"/>
  <c r="Z183" i="34" s="1"/>
  <c r="AA183" i="34" s="1"/>
  <c r="AB183" i="34" s="1"/>
  <c r="AC183" i="34" s="1"/>
  <c r="AD183" i="34" s="1"/>
  <c r="AE183" i="34" s="1"/>
  <c r="AF183" i="34" s="1"/>
  <c r="B183" i="34" s="1"/>
  <c r="D183" i="34"/>
  <c r="E182" i="34"/>
  <c r="F182" i="34" s="1"/>
  <c r="G182" i="34" s="1"/>
  <c r="H182" i="34" s="1"/>
  <c r="I182" i="34" s="1"/>
  <c r="J182" i="34" s="1"/>
  <c r="K182" i="34" s="1"/>
  <c r="L182" i="34" s="1"/>
  <c r="M182" i="34" s="1"/>
  <c r="N182" i="34" s="1"/>
  <c r="O182" i="34" s="1"/>
  <c r="P182" i="34" s="1"/>
  <c r="Q182" i="34" s="1"/>
  <c r="R182" i="34" s="1"/>
  <c r="S182" i="34" s="1"/>
  <c r="T182" i="34" s="1"/>
  <c r="U182" i="34" s="1"/>
  <c r="V182" i="34" s="1"/>
  <c r="W182" i="34" s="1"/>
  <c r="X182" i="34" s="1"/>
  <c r="Y182" i="34" s="1"/>
  <c r="Z182" i="34" s="1"/>
  <c r="AA182" i="34" s="1"/>
  <c r="AB182" i="34" s="1"/>
  <c r="AC182" i="34" s="1"/>
  <c r="AD182" i="34" s="1"/>
  <c r="AE182" i="34" s="1"/>
  <c r="AF182" i="34" s="1"/>
  <c r="B182" i="34" s="1"/>
  <c r="D182" i="34"/>
  <c r="D181" i="34"/>
  <c r="E181" i="34" s="1"/>
  <c r="F181" i="34" s="1"/>
  <c r="G181" i="34" s="1"/>
  <c r="H181" i="34" s="1"/>
  <c r="I181" i="34" s="1"/>
  <c r="J181" i="34" s="1"/>
  <c r="K181" i="34" s="1"/>
  <c r="L181" i="34" s="1"/>
  <c r="M181" i="34" s="1"/>
  <c r="N181" i="34" s="1"/>
  <c r="O181" i="34" s="1"/>
  <c r="P181" i="34" s="1"/>
  <c r="Q181" i="34" s="1"/>
  <c r="R181" i="34" s="1"/>
  <c r="S181" i="34" s="1"/>
  <c r="T181" i="34" s="1"/>
  <c r="U181" i="34" s="1"/>
  <c r="V181" i="34" s="1"/>
  <c r="W181" i="34" s="1"/>
  <c r="X181" i="34" s="1"/>
  <c r="Y181" i="34" s="1"/>
  <c r="Z181" i="34" s="1"/>
  <c r="AA181" i="34" s="1"/>
  <c r="AB181" i="34" s="1"/>
  <c r="AC181" i="34" s="1"/>
  <c r="AD181" i="34" s="1"/>
  <c r="AE181" i="34" s="1"/>
  <c r="AF181" i="34" s="1"/>
  <c r="B181" i="34" s="1"/>
  <c r="E180" i="34"/>
  <c r="F180" i="34" s="1"/>
  <c r="G180" i="34" s="1"/>
  <c r="H180" i="34" s="1"/>
  <c r="I180" i="34" s="1"/>
  <c r="J180" i="34" s="1"/>
  <c r="K180" i="34" s="1"/>
  <c r="L180" i="34" s="1"/>
  <c r="M180" i="34" s="1"/>
  <c r="N180" i="34" s="1"/>
  <c r="O180" i="34" s="1"/>
  <c r="P180" i="34" s="1"/>
  <c r="Q180" i="34" s="1"/>
  <c r="R180" i="34" s="1"/>
  <c r="S180" i="34" s="1"/>
  <c r="T180" i="34" s="1"/>
  <c r="U180" i="34" s="1"/>
  <c r="V180" i="34" s="1"/>
  <c r="W180" i="34" s="1"/>
  <c r="X180" i="34" s="1"/>
  <c r="Y180" i="34" s="1"/>
  <c r="Z180" i="34" s="1"/>
  <c r="AA180" i="34" s="1"/>
  <c r="AB180" i="34" s="1"/>
  <c r="AC180" i="34" s="1"/>
  <c r="AD180" i="34" s="1"/>
  <c r="AE180" i="34" s="1"/>
  <c r="AF180" i="34" s="1"/>
  <c r="B180" i="34" s="1"/>
  <c r="D180" i="34"/>
  <c r="E179" i="34"/>
  <c r="F179" i="34" s="1"/>
  <c r="G179" i="34" s="1"/>
  <c r="H179" i="34" s="1"/>
  <c r="I179" i="34" s="1"/>
  <c r="J179" i="34" s="1"/>
  <c r="K179" i="34" s="1"/>
  <c r="L179" i="34" s="1"/>
  <c r="M179" i="34" s="1"/>
  <c r="N179" i="34" s="1"/>
  <c r="O179" i="34" s="1"/>
  <c r="P179" i="34" s="1"/>
  <c r="Q179" i="34" s="1"/>
  <c r="R179" i="34" s="1"/>
  <c r="S179" i="34" s="1"/>
  <c r="T179" i="34" s="1"/>
  <c r="U179" i="34" s="1"/>
  <c r="V179" i="34" s="1"/>
  <c r="W179" i="34" s="1"/>
  <c r="X179" i="34" s="1"/>
  <c r="Y179" i="34" s="1"/>
  <c r="Z179" i="34" s="1"/>
  <c r="AA179" i="34" s="1"/>
  <c r="AB179" i="34" s="1"/>
  <c r="AC179" i="34" s="1"/>
  <c r="AD179" i="34" s="1"/>
  <c r="AE179" i="34" s="1"/>
  <c r="AF179" i="34" s="1"/>
  <c r="B179" i="34" s="1"/>
  <c r="D179" i="34"/>
  <c r="D177" i="34"/>
  <c r="E177" i="34" s="1"/>
  <c r="F177" i="34" s="1"/>
  <c r="G177" i="34" s="1"/>
  <c r="H177" i="34" s="1"/>
  <c r="I177" i="34" s="1"/>
  <c r="J177" i="34" s="1"/>
  <c r="K177" i="34" s="1"/>
  <c r="L177" i="34" s="1"/>
  <c r="M177" i="34" s="1"/>
  <c r="N177" i="34" s="1"/>
  <c r="O177" i="34" s="1"/>
  <c r="P177" i="34" s="1"/>
  <c r="Q177" i="34" s="1"/>
  <c r="R177" i="34" s="1"/>
  <c r="S177" i="34" s="1"/>
  <c r="T177" i="34" s="1"/>
  <c r="U177" i="34" s="1"/>
  <c r="V177" i="34" s="1"/>
  <c r="W177" i="34" s="1"/>
  <c r="X177" i="34" s="1"/>
  <c r="Y177" i="34" s="1"/>
  <c r="Z177" i="34" s="1"/>
  <c r="AA177" i="34" s="1"/>
  <c r="AB177" i="34" s="1"/>
  <c r="AC177" i="34" s="1"/>
  <c r="AD177" i="34" s="1"/>
  <c r="AE177" i="34" s="1"/>
  <c r="AF177" i="34" s="1"/>
  <c r="B177" i="34" s="1"/>
  <c r="E176" i="34"/>
  <c r="F176" i="34" s="1"/>
  <c r="G176" i="34" s="1"/>
  <c r="H176" i="34" s="1"/>
  <c r="I176" i="34" s="1"/>
  <c r="J176" i="34" s="1"/>
  <c r="K176" i="34" s="1"/>
  <c r="L176" i="34" s="1"/>
  <c r="M176" i="34" s="1"/>
  <c r="N176" i="34" s="1"/>
  <c r="O176" i="34" s="1"/>
  <c r="P176" i="34" s="1"/>
  <c r="Q176" i="34" s="1"/>
  <c r="R176" i="34" s="1"/>
  <c r="S176" i="34" s="1"/>
  <c r="T176" i="34" s="1"/>
  <c r="U176" i="34" s="1"/>
  <c r="V176" i="34" s="1"/>
  <c r="W176" i="34" s="1"/>
  <c r="X176" i="34" s="1"/>
  <c r="Y176" i="34" s="1"/>
  <c r="Z176" i="34" s="1"/>
  <c r="AA176" i="34" s="1"/>
  <c r="AB176" i="34" s="1"/>
  <c r="AC176" i="34" s="1"/>
  <c r="AD176" i="34" s="1"/>
  <c r="AE176" i="34" s="1"/>
  <c r="AF176" i="34" s="1"/>
  <c r="B176" i="34" s="1"/>
  <c r="D176" i="34"/>
  <c r="D175" i="34"/>
  <c r="E175" i="34" s="1"/>
  <c r="F175" i="34" s="1"/>
  <c r="G175" i="34" s="1"/>
  <c r="H175" i="34" s="1"/>
  <c r="I175" i="34" s="1"/>
  <c r="J175" i="34" s="1"/>
  <c r="K175" i="34" s="1"/>
  <c r="L175" i="34" s="1"/>
  <c r="M175" i="34" s="1"/>
  <c r="N175" i="34" s="1"/>
  <c r="O175" i="34" s="1"/>
  <c r="P175" i="34" s="1"/>
  <c r="Q175" i="34" s="1"/>
  <c r="R175" i="34" s="1"/>
  <c r="S175" i="34" s="1"/>
  <c r="T175" i="34" s="1"/>
  <c r="U175" i="34" s="1"/>
  <c r="V175" i="34" s="1"/>
  <c r="W175" i="34" s="1"/>
  <c r="X175" i="34" s="1"/>
  <c r="Y175" i="34" s="1"/>
  <c r="Z175" i="34" s="1"/>
  <c r="AA175" i="34" s="1"/>
  <c r="AB175" i="34" s="1"/>
  <c r="AC175" i="34" s="1"/>
  <c r="AD175" i="34" s="1"/>
  <c r="AE175" i="34" s="1"/>
  <c r="AF175" i="34" s="1"/>
  <c r="B175" i="34" s="1"/>
  <c r="D174" i="34"/>
  <c r="E174" i="34" s="1"/>
  <c r="F174" i="34" s="1"/>
  <c r="G174" i="34" s="1"/>
  <c r="H174" i="34" s="1"/>
  <c r="I174" i="34" s="1"/>
  <c r="J174" i="34" s="1"/>
  <c r="K174" i="34" s="1"/>
  <c r="L174" i="34" s="1"/>
  <c r="M174" i="34" s="1"/>
  <c r="N174" i="34" s="1"/>
  <c r="O174" i="34" s="1"/>
  <c r="P174" i="34" s="1"/>
  <c r="Q174" i="34" s="1"/>
  <c r="R174" i="34" s="1"/>
  <c r="S174" i="34" s="1"/>
  <c r="T174" i="34" s="1"/>
  <c r="U174" i="34" s="1"/>
  <c r="V174" i="34" s="1"/>
  <c r="W174" i="34" s="1"/>
  <c r="X174" i="34" s="1"/>
  <c r="Y174" i="34" s="1"/>
  <c r="Z174" i="34" s="1"/>
  <c r="AA174" i="34" s="1"/>
  <c r="AB174" i="34" s="1"/>
  <c r="AC174" i="34" s="1"/>
  <c r="AD174" i="34" s="1"/>
  <c r="AE174" i="34" s="1"/>
  <c r="AF174" i="34" s="1"/>
  <c r="B174" i="34" s="1"/>
  <c r="D173" i="34"/>
  <c r="E173" i="34" s="1"/>
  <c r="F173" i="34" s="1"/>
  <c r="G173" i="34" s="1"/>
  <c r="H173" i="34" s="1"/>
  <c r="I173" i="34" s="1"/>
  <c r="J173" i="34" s="1"/>
  <c r="K173" i="34" s="1"/>
  <c r="L173" i="34" s="1"/>
  <c r="M173" i="34" s="1"/>
  <c r="N173" i="34" s="1"/>
  <c r="O173" i="34" s="1"/>
  <c r="P173" i="34" s="1"/>
  <c r="Q173" i="34" s="1"/>
  <c r="R173" i="34" s="1"/>
  <c r="S173" i="34" s="1"/>
  <c r="T173" i="34" s="1"/>
  <c r="U173" i="34" s="1"/>
  <c r="V173" i="34" s="1"/>
  <c r="W173" i="34" s="1"/>
  <c r="X173" i="34" s="1"/>
  <c r="Y173" i="34" s="1"/>
  <c r="Z173" i="34" s="1"/>
  <c r="AA173" i="34" s="1"/>
  <c r="AB173" i="34" s="1"/>
  <c r="AC173" i="34" s="1"/>
  <c r="AD173" i="34" s="1"/>
  <c r="AE173" i="34" s="1"/>
  <c r="AF173" i="34" s="1"/>
  <c r="B173" i="34" s="1"/>
  <c r="D172" i="34"/>
  <c r="E172" i="34" s="1"/>
  <c r="F172" i="34" s="1"/>
  <c r="G172" i="34" s="1"/>
  <c r="H172" i="34" s="1"/>
  <c r="I172" i="34" s="1"/>
  <c r="J172" i="34" s="1"/>
  <c r="K172" i="34" s="1"/>
  <c r="L172" i="34" s="1"/>
  <c r="M172" i="34" s="1"/>
  <c r="N172" i="34" s="1"/>
  <c r="O172" i="34" s="1"/>
  <c r="P172" i="34" s="1"/>
  <c r="Q172" i="34" s="1"/>
  <c r="R172" i="34" s="1"/>
  <c r="S172" i="34" s="1"/>
  <c r="T172" i="34" s="1"/>
  <c r="U172" i="34" s="1"/>
  <c r="V172" i="34" s="1"/>
  <c r="W172" i="34" s="1"/>
  <c r="X172" i="34" s="1"/>
  <c r="Y172" i="34" s="1"/>
  <c r="Z172" i="34" s="1"/>
  <c r="AA172" i="34" s="1"/>
  <c r="AB172" i="34" s="1"/>
  <c r="AC172" i="34" s="1"/>
  <c r="AD172" i="34" s="1"/>
  <c r="AE172" i="34" s="1"/>
  <c r="AF172" i="34" s="1"/>
  <c r="B172" i="34" s="1"/>
  <c r="D171" i="34"/>
  <c r="E171" i="34" s="1"/>
  <c r="F171" i="34" s="1"/>
  <c r="G171" i="34" s="1"/>
  <c r="H171" i="34" s="1"/>
  <c r="I171" i="34" s="1"/>
  <c r="J171" i="34" s="1"/>
  <c r="K171" i="34" s="1"/>
  <c r="L171" i="34" s="1"/>
  <c r="M171" i="34" s="1"/>
  <c r="N171" i="34" s="1"/>
  <c r="O171" i="34" s="1"/>
  <c r="P171" i="34" s="1"/>
  <c r="Q171" i="34" s="1"/>
  <c r="R171" i="34" s="1"/>
  <c r="S171" i="34" s="1"/>
  <c r="T171" i="34" s="1"/>
  <c r="U171" i="34" s="1"/>
  <c r="V171" i="34" s="1"/>
  <c r="W171" i="34" s="1"/>
  <c r="X171" i="34" s="1"/>
  <c r="Y171" i="34" s="1"/>
  <c r="Z171" i="34" s="1"/>
  <c r="AA171" i="34" s="1"/>
  <c r="AB171" i="34" s="1"/>
  <c r="AC171" i="34" s="1"/>
  <c r="AD171" i="34" s="1"/>
  <c r="AE171" i="34" s="1"/>
  <c r="AF171" i="34" s="1"/>
  <c r="B171" i="34" s="1"/>
  <c r="D170" i="34"/>
  <c r="E170" i="34" s="1"/>
  <c r="F170" i="34" s="1"/>
  <c r="G170" i="34" s="1"/>
  <c r="H170" i="34" s="1"/>
  <c r="I170" i="34" s="1"/>
  <c r="J170" i="34" s="1"/>
  <c r="K170" i="34" s="1"/>
  <c r="L170" i="34" s="1"/>
  <c r="M170" i="34" s="1"/>
  <c r="N170" i="34" s="1"/>
  <c r="O170" i="34" s="1"/>
  <c r="P170" i="34" s="1"/>
  <c r="Q170" i="34" s="1"/>
  <c r="R170" i="34" s="1"/>
  <c r="S170" i="34" s="1"/>
  <c r="T170" i="34" s="1"/>
  <c r="U170" i="34" s="1"/>
  <c r="V170" i="34" s="1"/>
  <c r="W170" i="34" s="1"/>
  <c r="X170" i="34" s="1"/>
  <c r="Y170" i="34" s="1"/>
  <c r="Z170" i="34" s="1"/>
  <c r="AA170" i="34" s="1"/>
  <c r="AB170" i="34" s="1"/>
  <c r="AC170" i="34" s="1"/>
  <c r="AD170" i="34" s="1"/>
  <c r="AE170" i="34" s="1"/>
  <c r="AF170" i="34" s="1"/>
  <c r="B170" i="34" s="1"/>
  <c r="D168" i="34"/>
  <c r="E168" i="34" s="1"/>
  <c r="F168" i="34" s="1"/>
  <c r="G168" i="34" s="1"/>
  <c r="H168" i="34" s="1"/>
  <c r="I168" i="34" s="1"/>
  <c r="J168" i="34" s="1"/>
  <c r="K168" i="34" s="1"/>
  <c r="L168" i="34" s="1"/>
  <c r="M168" i="34" s="1"/>
  <c r="N168" i="34" s="1"/>
  <c r="O168" i="34" s="1"/>
  <c r="P168" i="34" s="1"/>
  <c r="Q168" i="34" s="1"/>
  <c r="R168" i="34" s="1"/>
  <c r="S168" i="34" s="1"/>
  <c r="T168" i="34" s="1"/>
  <c r="U168" i="34" s="1"/>
  <c r="V168" i="34" s="1"/>
  <c r="W168" i="34" s="1"/>
  <c r="X168" i="34" s="1"/>
  <c r="Y168" i="34" s="1"/>
  <c r="Z168" i="34" s="1"/>
  <c r="AA168" i="34" s="1"/>
  <c r="AB168" i="34" s="1"/>
  <c r="AC168" i="34" s="1"/>
  <c r="AD168" i="34" s="1"/>
  <c r="AE168" i="34" s="1"/>
  <c r="AF168" i="34" s="1"/>
  <c r="B168" i="34" s="1"/>
  <c r="I167" i="34"/>
  <c r="J167" i="34" s="1"/>
  <c r="K167" i="34" s="1"/>
  <c r="L167" i="34" s="1"/>
  <c r="M167" i="34" s="1"/>
  <c r="N167" i="34" s="1"/>
  <c r="O167" i="34" s="1"/>
  <c r="P167" i="34" s="1"/>
  <c r="Q167" i="34" s="1"/>
  <c r="R167" i="34" s="1"/>
  <c r="S167" i="34" s="1"/>
  <c r="T167" i="34" s="1"/>
  <c r="U167" i="34" s="1"/>
  <c r="V167" i="34" s="1"/>
  <c r="W167" i="34" s="1"/>
  <c r="X167" i="34" s="1"/>
  <c r="Y167" i="34" s="1"/>
  <c r="Z167" i="34" s="1"/>
  <c r="AA167" i="34" s="1"/>
  <c r="AB167" i="34" s="1"/>
  <c r="AC167" i="34" s="1"/>
  <c r="AD167" i="34" s="1"/>
  <c r="AE167" i="34" s="1"/>
  <c r="AF167" i="34" s="1"/>
  <c r="B167" i="34" s="1"/>
  <c r="D167" i="34"/>
  <c r="E167" i="34" s="1"/>
  <c r="F167" i="34" s="1"/>
  <c r="G167" i="34" s="1"/>
  <c r="H167" i="34" s="1"/>
  <c r="D166" i="34"/>
  <c r="E166" i="34" s="1"/>
  <c r="F166" i="34" s="1"/>
  <c r="G166" i="34" s="1"/>
  <c r="H166" i="34" s="1"/>
  <c r="I166" i="34" s="1"/>
  <c r="J166" i="34" s="1"/>
  <c r="K166" i="34" s="1"/>
  <c r="L166" i="34" s="1"/>
  <c r="M166" i="34" s="1"/>
  <c r="N166" i="34" s="1"/>
  <c r="O166" i="34" s="1"/>
  <c r="P166" i="34" s="1"/>
  <c r="Q166" i="34" s="1"/>
  <c r="R166" i="34" s="1"/>
  <c r="S166" i="34" s="1"/>
  <c r="T166" i="34" s="1"/>
  <c r="U166" i="34" s="1"/>
  <c r="V166" i="34" s="1"/>
  <c r="W166" i="34" s="1"/>
  <c r="X166" i="34" s="1"/>
  <c r="Y166" i="34" s="1"/>
  <c r="Z166" i="34" s="1"/>
  <c r="AA166" i="34" s="1"/>
  <c r="AB166" i="34" s="1"/>
  <c r="AC166" i="34" s="1"/>
  <c r="AD166" i="34" s="1"/>
  <c r="AE166" i="34" s="1"/>
  <c r="AF166" i="34" s="1"/>
  <c r="B166" i="34" s="1"/>
  <c r="D165" i="34"/>
  <c r="E165" i="34" s="1"/>
  <c r="F165" i="34" s="1"/>
  <c r="G165" i="34" s="1"/>
  <c r="H165" i="34" s="1"/>
  <c r="I165" i="34" s="1"/>
  <c r="J165" i="34" s="1"/>
  <c r="K165" i="34" s="1"/>
  <c r="L165" i="34" s="1"/>
  <c r="M165" i="34" s="1"/>
  <c r="N165" i="34" s="1"/>
  <c r="O165" i="34" s="1"/>
  <c r="P165" i="34" s="1"/>
  <c r="Q165" i="34" s="1"/>
  <c r="R165" i="34" s="1"/>
  <c r="S165" i="34" s="1"/>
  <c r="T165" i="34" s="1"/>
  <c r="U165" i="34" s="1"/>
  <c r="V165" i="34" s="1"/>
  <c r="W165" i="34" s="1"/>
  <c r="X165" i="34" s="1"/>
  <c r="Y165" i="34" s="1"/>
  <c r="Z165" i="34" s="1"/>
  <c r="AA165" i="34" s="1"/>
  <c r="AB165" i="34" s="1"/>
  <c r="AC165" i="34" s="1"/>
  <c r="AD165" i="34" s="1"/>
  <c r="AE165" i="34" s="1"/>
  <c r="AF165" i="34" s="1"/>
  <c r="B165" i="34" s="1"/>
  <c r="D164" i="34"/>
  <c r="E164" i="34" s="1"/>
  <c r="F164" i="34" s="1"/>
  <c r="G164" i="34" s="1"/>
  <c r="H164" i="34" s="1"/>
  <c r="I164" i="34" s="1"/>
  <c r="J164" i="34" s="1"/>
  <c r="K164" i="34" s="1"/>
  <c r="L164" i="34" s="1"/>
  <c r="M164" i="34" s="1"/>
  <c r="N164" i="34" s="1"/>
  <c r="O164" i="34" s="1"/>
  <c r="P164" i="34" s="1"/>
  <c r="Q164" i="34" s="1"/>
  <c r="R164" i="34" s="1"/>
  <c r="S164" i="34" s="1"/>
  <c r="T164" i="34" s="1"/>
  <c r="U164" i="34" s="1"/>
  <c r="V164" i="34" s="1"/>
  <c r="W164" i="34" s="1"/>
  <c r="X164" i="34" s="1"/>
  <c r="Y164" i="34" s="1"/>
  <c r="Z164" i="34" s="1"/>
  <c r="AA164" i="34" s="1"/>
  <c r="AB164" i="34" s="1"/>
  <c r="AC164" i="34" s="1"/>
  <c r="AD164" i="34" s="1"/>
  <c r="AE164" i="34" s="1"/>
  <c r="AF164" i="34" s="1"/>
  <c r="B164" i="34" s="1"/>
  <c r="E163" i="34"/>
  <c r="F163" i="34" s="1"/>
  <c r="G163" i="34" s="1"/>
  <c r="H163" i="34" s="1"/>
  <c r="I163" i="34" s="1"/>
  <c r="J163" i="34" s="1"/>
  <c r="K163" i="34" s="1"/>
  <c r="L163" i="34" s="1"/>
  <c r="M163" i="34" s="1"/>
  <c r="N163" i="34" s="1"/>
  <c r="O163" i="34" s="1"/>
  <c r="P163" i="34" s="1"/>
  <c r="Q163" i="34" s="1"/>
  <c r="R163" i="34" s="1"/>
  <c r="S163" i="34" s="1"/>
  <c r="T163" i="34" s="1"/>
  <c r="U163" i="34" s="1"/>
  <c r="V163" i="34" s="1"/>
  <c r="W163" i="34" s="1"/>
  <c r="X163" i="34" s="1"/>
  <c r="Y163" i="34" s="1"/>
  <c r="Z163" i="34" s="1"/>
  <c r="AA163" i="34" s="1"/>
  <c r="AB163" i="34" s="1"/>
  <c r="AC163" i="34" s="1"/>
  <c r="AD163" i="34" s="1"/>
  <c r="AE163" i="34" s="1"/>
  <c r="AF163" i="34" s="1"/>
  <c r="B163" i="34" s="1"/>
  <c r="D163" i="34"/>
  <c r="D162" i="34"/>
  <c r="E162" i="34" s="1"/>
  <c r="F162" i="34" s="1"/>
  <c r="G162" i="34" s="1"/>
  <c r="H162" i="34" s="1"/>
  <c r="I162" i="34" s="1"/>
  <c r="J162" i="34" s="1"/>
  <c r="K162" i="34" s="1"/>
  <c r="L162" i="34" s="1"/>
  <c r="M162" i="34" s="1"/>
  <c r="N162" i="34" s="1"/>
  <c r="O162" i="34" s="1"/>
  <c r="P162" i="34" s="1"/>
  <c r="Q162" i="34" s="1"/>
  <c r="R162" i="34" s="1"/>
  <c r="S162" i="34" s="1"/>
  <c r="T162" i="34" s="1"/>
  <c r="U162" i="34" s="1"/>
  <c r="V162" i="34" s="1"/>
  <c r="W162" i="34" s="1"/>
  <c r="X162" i="34" s="1"/>
  <c r="Y162" i="34" s="1"/>
  <c r="Z162" i="34" s="1"/>
  <c r="AA162" i="34" s="1"/>
  <c r="AB162" i="34" s="1"/>
  <c r="AC162" i="34" s="1"/>
  <c r="AD162" i="34" s="1"/>
  <c r="AE162" i="34" s="1"/>
  <c r="AF162" i="34" s="1"/>
  <c r="B162" i="34" s="1"/>
  <c r="E161" i="34"/>
  <c r="F161" i="34" s="1"/>
  <c r="G161" i="34" s="1"/>
  <c r="H161" i="34" s="1"/>
  <c r="I161" i="34" s="1"/>
  <c r="J161" i="34" s="1"/>
  <c r="K161" i="34" s="1"/>
  <c r="L161" i="34" s="1"/>
  <c r="M161" i="34" s="1"/>
  <c r="N161" i="34" s="1"/>
  <c r="O161" i="34" s="1"/>
  <c r="P161" i="34" s="1"/>
  <c r="Q161" i="34" s="1"/>
  <c r="R161" i="34" s="1"/>
  <c r="S161" i="34" s="1"/>
  <c r="T161" i="34" s="1"/>
  <c r="U161" i="34" s="1"/>
  <c r="V161" i="34" s="1"/>
  <c r="W161" i="34" s="1"/>
  <c r="X161" i="34" s="1"/>
  <c r="Y161" i="34" s="1"/>
  <c r="Z161" i="34" s="1"/>
  <c r="AA161" i="34" s="1"/>
  <c r="AB161" i="34" s="1"/>
  <c r="AC161" i="34" s="1"/>
  <c r="AD161" i="34" s="1"/>
  <c r="AE161" i="34" s="1"/>
  <c r="AF161" i="34" s="1"/>
  <c r="B161" i="34" s="1"/>
  <c r="D161" i="34"/>
  <c r="E160" i="34"/>
  <c r="F160" i="34" s="1"/>
  <c r="G160" i="34" s="1"/>
  <c r="H160" i="34" s="1"/>
  <c r="I160" i="34" s="1"/>
  <c r="J160" i="34" s="1"/>
  <c r="K160" i="34" s="1"/>
  <c r="L160" i="34" s="1"/>
  <c r="M160" i="34" s="1"/>
  <c r="N160" i="34" s="1"/>
  <c r="O160" i="34" s="1"/>
  <c r="P160" i="34" s="1"/>
  <c r="Q160" i="34" s="1"/>
  <c r="R160" i="34" s="1"/>
  <c r="S160" i="34" s="1"/>
  <c r="T160" i="34" s="1"/>
  <c r="U160" i="34" s="1"/>
  <c r="V160" i="34" s="1"/>
  <c r="W160" i="34" s="1"/>
  <c r="X160" i="34" s="1"/>
  <c r="Y160" i="34" s="1"/>
  <c r="Z160" i="34" s="1"/>
  <c r="AA160" i="34" s="1"/>
  <c r="AB160" i="34" s="1"/>
  <c r="AC160" i="34" s="1"/>
  <c r="AD160" i="34" s="1"/>
  <c r="AE160" i="34" s="1"/>
  <c r="AF160" i="34" s="1"/>
  <c r="B160" i="34" s="1"/>
  <c r="D160" i="34"/>
  <c r="D159" i="34"/>
  <c r="E159" i="34" s="1"/>
  <c r="F159" i="34" s="1"/>
  <c r="G159" i="34" s="1"/>
  <c r="H159" i="34" s="1"/>
  <c r="I159" i="34" s="1"/>
  <c r="J159" i="34" s="1"/>
  <c r="K159" i="34" s="1"/>
  <c r="L159" i="34" s="1"/>
  <c r="M159" i="34" s="1"/>
  <c r="N159" i="34" s="1"/>
  <c r="O159" i="34" s="1"/>
  <c r="P159" i="34" s="1"/>
  <c r="Q159" i="34" s="1"/>
  <c r="R159" i="34" s="1"/>
  <c r="S159" i="34" s="1"/>
  <c r="T159" i="34" s="1"/>
  <c r="U159" i="34" s="1"/>
  <c r="V159" i="34" s="1"/>
  <c r="W159" i="34" s="1"/>
  <c r="X159" i="34" s="1"/>
  <c r="Y159" i="34" s="1"/>
  <c r="Z159" i="34" s="1"/>
  <c r="AA159" i="34" s="1"/>
  <c r="AB159" i="34" s="1"/>
  <c r="AC159" i="34" s="1"/>
  <c r="AD159" i="34" s="1"/>
  <c r="AE159" i="34" s="1"/>
  <c r="AF159" i="34" s="1"/>
  <c r="B159" i="34" s="1"/>
  <c r="D158" i="34"/>
  <c r="E158" i="34" s="1"/>
  <c r="F158" i="34" s="1"/>
  <c r="G158" i="34" s="1"/>
  <c r="H158" i="34" s="1"/>
  <c r="I158" i="34" s="1"/>
  <c r="J158" i="34" s="1"/>
  <c r="K158" i="34" s="1"/>
  <c r="L158" i="34" s="1"/>
  <c r="M158" i="34" s="1"/>
  <c r="N158" i="34" s="1"/>
  <c r="O158" i="34" s="1"/>
  <c r="P158" i="34" s="1"/>
  <c r="Q158" i="34" s="1"/>
  <c r="R158" i="34" s="1"/>
  <c r="S158" i="34" s="1"/>
  <c r="T158" i="34" s="1"/>
  <c r="U158" i="34" s="1"/>
  <c r="V158" i="34" s="1"/>
  <c r="W158" i="34" s="1"/>
  <c r="X158" i="34" s="1"/>
  <c r="Y158" i="34" s="1"/>
  <c r="Z158" i="34" s="1"/>
  <c r="AA158" i="34" s="1"/>
  <c r="AB158" i="34" s="1"/>
  <c r="AC158" i="34" s="1"/>
  <c r="AD158" i="34" s="1"/>
  <c r="AE158" i="34" s="1"/>
  <c r="AF158" i="34" s="1"/>
  <c r="B158" i="34" s="1"/>
  <c r="D157" i="34"/>
  <c r="E157" i="34" s="1"/>
  <c r="F157" i="34" s="1"/>
  <c r="G157" i="34" s="1"/>
  <c r="H157" i="34" s="1"/>
  <c r="I157" i="34" s="1"/>
  <c r="J157" i="34" s="1"/>
  <c r="K157" i="34" s="1"/>
  <c r="L157" i="34" s="1"/>
  <c r="M157" i="34" s="1"/>
  <c r="N157" i="34" s="1"/>
  <c r="O157" i="34" s="1"/>
  <c r="P157" i="34" s="1"/>
  <c r="Q157" i="34" s="1"/>
  <c r="R157" i="34" s="1"/>
  <c r="S157" i="34" s="1"/>
  <c r="T157" i="34" s="1"/>
  <c r="U157" i="34" s="1"/>
  <c r="V157" i="34" s="1"/>
  <c r="W157" i="34" s="1"/>
  <c r="X157" i="34" s="1"/>
  <c r="Y157" i="34" s="1"/>
  <c r="Z157" i="34" s="1"/>
  <c r="AA157" i="34" s="1"/>
  <c r="AB157" i="34" s="1"/>
  <c r="AC157" i="34" s="1"/>
  <c r="AD157" i="34" s="1"/>
  <c r="AE157" i="34" s="1"/>
  <c r="AF157" i="34" s="1"/>
  <c r="B157" i="34" s="1"/>
  <c r="D156" i="34"/>
  <c r="E156" i="34" s="1"/>
  <c r="F156" i="34" s="1"/>
  <c r="G156" i="34" s="1"/>
  <c r="H156" i="34" s="1"/>
  <c r="I156" i="34" s="1"/>
  <c r="J156" i="34" s="1"/>
  <c r="K156" i="34" s="1"/>
  <c r="L156" i="34" s="1"/>
  <c r="M156" i="34" s="1"/>
  <c r="N156" i="34" s="1"/>
  <c r="O156" i="34" s="1"/>
  <c r="P156" i="34" s="1"/>
  <c r="Q156" i="34" s="1"/>
  <c r="R156" i="34" s="1"/>
  <c r="S156" i="34" s="1"/>
  <c r="T156" i="34" s="1"/>
  <c r="U156" i="34" s="1"/>
  <c r="V156" i="34" s="1"/>
  <c r="W156" i="34" s="1"/>
  <c r="X156" i="34" s="1"/>
  <c r="Y156" i="34" s="1"/>
  <c r="Z156" i="34" s="1"/>
  <c r="AA156" i="34" s="1"/>
  <c r="AB156" i="34" s="1"/>
  <c r="AC156" i="34" s="1"/>
  <c r="AD156" i="34" s="1"/>
  <c r="AE156" i="34" s="1"/>
  <c r="AF156" i="34" s="1"/>
  <c r="B156" i="34" s="1"/>
  <c r="D154" i="34"/>
  <c r="E154" i="34" s="1"/>
  <c r="F154" i="34" s="1"/>
  <c r="G154" i="34" s="1"/>
  <c r="H154" i="34" s="1"/>
  <c r="I154" i="34" s="1"/>
  <c r="J154" i="34" s="1"/>
  <c r="K154" i="34" s="1"/>
  <c r="L154" i="34" s="1"/>
  <c r="M154" i="34" s="1"/>
  <c r="N154" i="34" s="1"/>
  <c r="O154" i="34" s="1"/>
  <c r="P154" i="34" s="1"/>
  <c r="Q154" i="34" s="1"/>
  <c r="R154" i="34" s="1"/>
  <c r="S154" i="34" s="1"/>
  <c r="T154" i="34" s="1"/>
  <c r="U154" i="34" s="1"/>
  <c r="V154" i="34" s="1"/>
  <c r="W154" i="34" s="1"/>
  <c r="X154" i="34" s="1"/>
  <c r="Y154" i="34" s="1"/>
  <c r="Z154" i="34" s="1"/>
  <c r="AA154" i="34" s="1"/>
  <c r="AB154" i="34" s="1"/>
  <c r="AC154" i="34" s="1"/>
  <c r="AD154" i="34" s="1"/>
  <c r="AE154" i="34" s="1"/>
  <c r="AF154" i="34" s="1"/>
  <c r="B154" i="34" s="1"/>
  <c r="D153" i="34"/>
  <c r="E153" i="34" s="1"/>
  <c r="F153" i="34" s="1"/>
  <c r="G153" i="34" s="1"/>
  <c r="H153" i="34" s="1"/>
  <c r="I153" i="34" s="1"/>
  <c r="J153" i="34" s="1"/>
  <c r="K153" i="34" s="1"/>
  <c r="L153" i="34" s="1"/>
  <c r="M153" i="34" s="1"/>
  <c r="N153" i="34" s="1"/>
  <c r="O153" i="34" s="1"/>
  <c r="P153" i="34" s="1"/>
  <c r="Q153" i="34" s="1"/>
  <c r="R153" i="34" s="1"/>
  <c r="S153" i="34" s="1"/>
  <c r="T153" i="34" s="1"/>
  <c r="U153" i="34" s="1"/>
  <c r="V153" i="34" s="1"/>
  <c r="W153" i="34" s="1"/>
  <c r="X153" i="34" s="1"/>
  <c r="Y153" i="34" s="1"/>
  <c r="Z153" i="34" s="1"/>
  <c r="AA153" i="34" s="1"/>
  <c r="AB153" i="34" s="1"/>
  <c r="AC153" i="34" s="1"/>
  <c r="AD153" i="34" s="1"/>
  <c r="AE153" i="34" s="1"/>
  <c r="AF153" i="34" s="1"/>
  <c r="B153" i="34" s="1"/>
  <c r="D152" i="34"/>
  <c r="E152" i="34" s="1"/>
  <c r="F152" i="34" s="1"/>
  <c r="G152" i="34" s="1"/>
  <c r="H152" i="34" s="1"/>
  <c r="I152" i="34" s="1"/>
  <c r="J152" i="34" s="1"/>
  <c r="K152" i="34" s="1"/>
  <c r="L152" i="34" s="1"/>
  <c r="M152" i="34" s="1"/>
  <c r="N152" i="34" s="1"/>
  <c r="O152" i="34" s="1"/>
  <c r="P152" i="34" s="1"/>
  <c r="Q152" i="34" s="1"/>
  <c r="R152" i="34" s="1"/>
  <c r="S152" i="34" s="1"/>
  <c r="T152" i="34" s="1"/>
  <c r="U152" i="34" s="1"/>
  <c r="V152" i="34" s="1"/>
  <c r="W152" i="34" s="1"/>
  <c r="X152" i="34" s="1"/>
  <c r="Y152" i="34" s="1"/>
  <c r="Z152" i="34" s="1"/>
  <c r="AA152" i="34" s="1"/>
  <c r="AB152" i="34" s="1"/>
  <c r="AC152" i="34" s="1"/>
  <c r="AD152" i="34" s="1"/>
  <c r="AE152" i="34" s="1"/>
  <c r="AF152" i="34" s="1"/>
  <c r="B152" i="34" s="1"/>
  <c r="D151" i="34"/>
  <c r="E151" i="34" s="1"/>
  <c r="F151" i="34" s="1"/>
  <c r="G151" i="34" s="1"/>
  <c r="H151" i="34" s="1"/>
  <c r="I151" i="34" s="1"/>
  <c r="J151" i="34" s="1"/>
  <c r="K151" i="34" s="1"/>
  <c r="L151" i="34" s="1"/>
  <c r="M151" i="34" s="1"/>
  <c r="N151" i="34" s="1"/>
  <c r="O151" i="34" s="1"/>
  <c r="P151" i="34" s="1"/>
  <c r="Q151" i="34" s="1"/>
  <c r="R151" i="34" s="1"/>
  <c r="S151" i="34" s="1"/>
  <c r="T151" i="34" s="1"/>
  <c r="U151" i="34" s="1"/>
  <c r="V151" i="34" s="1"/>
  <c r="W151" i="34" s="1"/>
  <c r="X151" i="34" s="1"/>
  <c r="Y151" i="34" s="1"/>
  <c r="Z151" i="34" s="1"/>
  <c r="AA151" i="34" s="1"/>
  <c r="AB151" i="34" s="1"/>
  <c r="AC151" i="34" s="1"/>
  <c r="AD151" i="34" s="1"/>
  <c r="AE151" i="34" s="1"/>
  <c r="AF151" i="34" s="1"/>
  <c r="B151" i="34" s="1"/>
  <c r="D149" i="34"/>
  <c r="E149" i="34" s="1"/>
  <c r="F149" i="34" s="1"/>
  <c r="G149" i="34" s="1"/>
  <c r="H149" i="34" s="1"/>
  <c r="I149" i="34" s="1"/>
  <c r="J149" i="34" s="1"/>
  <c r="K149" i="34" s="1"/>
  <c r="L149" i="34" s="1"/>
  <c r="M149" i="34" s="1"/>
  <c r="N149" i="34" s="1"/>
  <c r="O149" i="34" s="1"/>
  <c r="P149" i="34" s="1"/>
  <c r="Q149" i="34" s="1"/>
  <c r="R149" i="34" s="1"/>
  <c r="S149" i="34" s="1"/>
  <c r="T149" i="34" s="1"/>
  <c r="U149" i="34" s="1"/>
  <c r="V149" i="34" s="1"/>
  <c r="W149" i="34" s="1"/>
  <c r="X149" i="34" s="1"/>
  <c r="Y149" i="34" s="1"/>
  <c r="Z149" i="34" s="1"/>
  <c r="AA149" i="34" s="1"/>
  <c r="AB149" i="34" s="1"/>
  <c r="AC149" i="34" s="1"/>
  <c r="AD149" i="34" s="1"/>
  <c r="AE149" i="34" s="1"/>
  <c r="AF149" i="34" s="1"/>
  <c r="B149" i="34" s="1"/>
  <c r="D148" i="34"/>
  <c r="E148" i="34" s="1"/>
  <c r="F148" i="34" s="1"/>
  <c r="G148" i="34" s="1"/>
  <c r="H148" i="34" s="1"/>
  <c r="I148" i="34" s="1"/>
  <c r="J148" i="34" s="1"/>
  <c r="K148" i="34" s="1"/>
  <c r="L148" i="34" s="1"/>
  <c r="M148" i="34" s="1"/>
  <c r="N148" i="34" s="1"/>
  <c r="O148" i="34" s="1"/>
  <c r="P148" i="34" s="1"/>
  <c r="Q148" i="34" s="1"/>
  <c r="R148" i="34" s="1"/>
  <c r="S148" i="34" s="1"/>
  <c r="T148" i="34" s="1"/>
  <c r="U148" i="34" s="1"/>
  <c r="V148" i="34" s="1"/>
  <c r="W148" i="34" s="1"/>
  <c r="X148" i="34" s="1"/>
  <c r="Y148" i="34" s="1"/>
  <c r="Z148" i="34" s="1"/>
  <c r="AA148" i="34" s="1"/>
  <c r="AB148" i="34" s="1"/>
  <c r="AC148" i="34" s="1"/>
  <c r="AD148" i="34" s="1"/>
  <c r="AE148" i="34" s="1"/>
  <c r="AF148" i="34" s="1"/>
  <c r="B148" i="34" s="1"/>
  <c r="E146" i="34"/>
  <c r="F146" i="34" s="1"/>
  <c r="G146" i="34" s="1"/>
  <c r="H146" i="34" s="1"/>
  <c r="I146" i="34" s="1"/>
  <c r="J146" i="34" s="1"/>
  <c r="K146" i="34" s="1"/>
  <c r="L146" i="34" s="1"/>
  <c r="M146" i="34" s="1"/>
  <c r="N146" i="34" s="1"/>
  <c r="O146" i="34" s="1"/>
  <c r="P146" i="34" s="1"/>
  <c r="Q146" i="34" s="1"/>
  <c r="R146" i="34" s="1"/>
  <c r="S146" i="34" s="1"/>
  <c r="T146" i="34" s="1"/>
  <c r="U146" i="34" s="1"/>
  <c r="V146" i="34" s="1"/>
  <c r="W146" i="34" s="1"/>
  <c r="X146" i="34" s="1"/>
  <c r="Y146" i="34" s="1"/>
  <c r="Z146" i="34" s="1"/>
  <c r="AA146" i="34" s="1"/>
  <c r="AB146" i="34" s="1"/>
  <c r="AC146" i="34" s="1"/>
  <c r="AD146" i="34" s="1"/>
  <c r="AE146" i="34" s="1"/>
  <c r="AF146" i="34" s="1"/>
  <c r="B146" i="34" s="1"/>
  <c r="D146" i="34"/>
  <c r="E145" i="34"/>
  <c r="F145" i="34" s="1"/>
  <c r="G145" i="34" s="1"/>
  <c r="H145" i="34" s="1"/>
  <c r="I145" i="34" s="1"/>
  <c r="J145" i="34" s="1"/>
  <c r="K145" i="34" s="1"/>
  <c r="L145" i="34" s="1"/>
  <c r="M145" i="34" s="1"/>
  <c r="N145" i="34" s="1"/>
  <c r="O145" i="34" s="1"/>
  <c r="P145" i="34" s="1"/>
  <c r="Q145" i="34" s="1"/>
  <c r="R145" i="34" s="1"/>
  <c r="S145" i="34" s="1"/>
  <c r="T145" i="34" s="1"/>
  <c r="U145" i="34" s="1"/>
  <c r="V145" i="34" s="1"/>
  <c r="W145" i="34" s="1"/>
  <c r="X145" i="34" s="1"/>
  <c r="Y145" i="34" s="1"/>
  <c r="Z145" i="34" s="1"/>
  <c r="AA145" i="34" s="1"/>
  <c r="AB145" i="34" s="1"/>
  <c r="AC145" i="34" s="1"/>
  <c r="AD145" i="34" s="1"/>
  <c r="AE145" i="34" s="1"/>
  <c r="AF145" i="34" s="1"/>
  <c r="B145" i="34" s="1"/>
  <c r="D145" i="34"/>
  <c r="E144" i="34"/>
  <c r="F144" i="34" s="1"/>
  <c r="G144" i="34" s="1"/>
  <c r="H144" i="34" s="1"/>
  <c r="I144" i="34" s="1"/>
  <c r="J144" i="34" s="1"/>
  <c r="K144" i="34" s="1"/>
  <c r="L144" i="34" s="1"/>
  <c r="M144" i="34" s="1"/>
  <c r="N144" i="34" s="1"/>
  <c r="O144" i="34" s="1"/>
  <c r="P144" i="34" s="1"/>
  <c r="Q144" i="34" s="1"/>
  <c r="R144" i="34" s="1"/>
  <c r="S144" i="34" s="1"/>
  <c r="T144" i="34" s="1"/>
  <c r="U144" i="34" s="1"/>
  <c r="V144" i="34" s="1"/>
  <c r="W144" i="34" s="1"/>
  <c r="X144" i="34" s="1"/>
  <c r="Y144" i="34" s="1"/>
  <c r="Z144" i="34" s="1"/>
  <c r="AA144" i="34" s="1"/>
  <c r="AB144" i="34" s="1"/>
  <c r="AC144" i="34" s="1"/>
  <c r="AD144" i="34" s="1"/>
  <c r="AE144" i="34" s="1"/>
  <c r="AF144" i="34" s="1"/>
  <c r="B144" i="34" s="1"/>
  <c r="D144" i="34"/>
  <c r="D143" i="34"/>
  <c r="E143" i="34" s="1"/>
  <c r="F143" i="34" s="1"/>
  <c r="G143" i="34" s="1"/>
  <c r="H143" i="34" s="1"/>
  <c r="I143" i="34" s="1"/>
  <c r="J143" i="34" s="1"/>
  <c r="K143" i="34" s="1"/>
  <c r="L143" i="34" s="1"/>
  <c r="M143" i="34" s="1"/>
  <c r="N143" i="34" s="1"/>
  <c r="O143" i="34" s="1"/>
  <c r="P143" i="34" s="1"/>
  <c r="Q143" i="34" s="1"/>
  <c r="R143" i="34" s="1"/>
  <c r="S143" i="34" s="1"/>
  <c r="T143" i="34" s="1"/>
  <c r="U143" i="34" s="1"/>
  <c r="V143" i="34" s="1"/>
  <c r="W143" i="34" s="1"/>
  <c r="X143" i="34" s="1"/>
  <c r="Y143" i="34" s="1"/>
  <c r="Z143" i="34" s="1"/>
  <c r="AA143" i="34" s="1"/>
  <c r="AB143" i="34" s="1"/>
  <c r="AC143" i="34" s="1"/>
  <c r="AD143" i="34" s="1"/>
  <c r="AE143" i="34" s="1"/>
  <c r="AF143" i="34" s="1"/>
  <c r="B143" i="34" s="1"/>
  <c r="D142" i="34"/>
  <c r="E142" i="34" s="1"/>
  <c r="F142" i="34" s="1"/>
  <c r="G142" i="34" s="1"/>
  <c r="H142" i="34" s="1"/>
  <c r="I142" i="34" s="1"/>
  <c r="J142" i="34" s="1"/>
  <c r="K142" i="34" s="1"/>
  <c r="L142" i="34" s="1"/>
  <c r="M142" i="34" s="1"/>
  <c r="N142" i="34" s="1"/>
  <c r="O142" i="34" s="1"/>
  <c r="P142" i="34" s="1"/>
  <c r="Q142" i="34" s="1"/>
  <c r="R142" i="34" s="1"/>
  <c r="S142" i="34" s="1"/>
  <c r="T142" i="34" s="1"/>
  <c r="U142" i="34" s="1"/>
  <c r="V142" i="34" s="1"/>
  <c r="W142" i="34" s="1"/>
  <c r="X142" i="34" s="1"/>
  <c r="Y142" i="34" s="1"/>
  <c r="Z142" i="34" s="1"/>
  <c r="AA142" i="34" s="1"/>
  <c r="AB142" i="34" s="1"/>
  <c r="AC142" i="34" s="1"/>
  <c r="AD142" i="34" s="1"/>
  <c r="AE142" i="34" s="1"/>
  <c r="AF142" i="34" s="1"/>
  <c r="B142" i="34" s="1"/>
  <c r="D141" i="34"/>
  <c r="E141" i="34" s="1"/>
  <c r="F141" i="34" s="1"/>
  <c r="G141" i="34" s="1"/>
  <c r="H141" i="34" s="1"/>
  <c r="I141" i="34" s="1"/>
  <c r="J141" i="34" s="1"/>
  <c r="K141" i="34" s="1"/>
  <c r="L141" i="34" s="1"/>
  <c r="M141" i="34" s="1"/>
  <c r="N141" i="34" s="1"/>
  <c r="O141" i="34" s="1"/>
  <c r="P141" i="34" s="1"/>
  <c r="Q141" i="34" s="1"/>
  <c r="R141" i="34" s="1"/>
  <c r="S141" i="34" s="1"/>
  <c r="T141" i="34" s="1"/>
  <c r="U141" i="34" s="1"/>
  <c r="V141" i="34" s="1"/>
  <c r="W141" i="34" s="1"/>
  <c r="X141" i="34" s="1"/>
  <c r="Y141" i="34" s="1"/>
  <c r="Z141" i="34" s="1"/>
  <c r="AA141" i="34" s="1"/>
  <c r="AB141" i="34" s="1"/>
  <c r="AC141" i="34" s="1"/>
  <c r="AD141" i="34" s="1"/>
  <c r="AE141" i="34" s="1"/>
  <c r="AF141" i="34" s="1"/>
  <c r="B141" i="34" s="1"/>
  <c r="D140" i="34"/>
  <c r="E140" i="34" s="1"/>
  <c r="F140" i="34" s="1"/>
  <c r="G140" i="34" s="1"/>
  <c r="H140" i="34" s="1"/>
  <c r="I140" i="34" s="1"/>
  <c r="J140" i="34" s="1"/>
  <c r="K140" i="34" s="1"/>
  <c r="L140" i="34" s="1"/>
  <c r="M140" i="34" s="1"/>
  <c r="N140" i="34" s="1"/>
  <c r="O140" i="34" s="1"/>
  <c r="P140" i="34" s="1"/>
  <c r="Q140" i="34" s="1"/>
  <c r="R140" i="34" s="1"/>
  <c r="S140" i="34" s="1"/>
  <c r="T140" i="34" s="1"/>
  <c r="U140" i="34" s="1"/>
  <c r="V140" i="34" s="1"/>
  <c r="W140" i="34" s="1"/>
  <c r="X140" i="34" s="1"/>
  <c r="Y140" i="34" s="1"/>
  <c r="Z140" i="34" s="1"/>
  <c r="AA140" i="34" s="1"/>
  <c r="AB140" i="34" s="1"/>
  <c r="AC140" i="34" s="1"/>
  <c r="AD140" i="34" s="1"/>
  <c r="AE140" i="34" s="1"/>
  <c r="AF140" i="34" s="1"/>
  <c r="B140" i="34" s="1"/>
  <c r="E138" i="34"/>
  <c r="F138" i="34" s="1"/>
  <c r="G138" i="34" s="1"/>
  <c r="H138" i="34" s="1"/>
  <c r="I138" i="34" s="1"/>
  <c r="J138" i="34" s="1"/>
  <c r="K138" i="34" s="1"/>
  <c r="L138" i="34" s="1"/>
  <c r="M138" i="34" s="1"/>
  <c r="N138" i="34" s="1"/>
  <c r="O138" i="34" s="1"/>
  <c r="P138" i="34" s="1"/>
  <c r="Q138" i="34" s="1"/>
  <c r="R138" i="34" s="1"/>
  <c r="S138" i="34" s="1"/>
  <c r="T138" i="34" s="1"/>
  <c r="U138" i="34" s="1"/>
  <c r="V138" i="34" s="1"/>
  <c r="W138" i="34" s="1"/>
  <c r="X138" i="34" s="1"/>
  <c r="Y138" i="34" s="1"/>
  <c r="Z138" i="34" s="1"/>
  <c r="AA138" i="34" s="1"/>
  <c r="AB138" i="34" s="1"/>
  <c r="AC138" i="34" s="1"/>
  <c r="AD138" i="34" s="1"/>
  <c r="AE138" i="34" s="1"/>
  <c r="AF138" i="34" s="1"/>
  <c r="B138" i="34" s="1"/>
  <c r="D138" i="34"/>
  <c r="D137" i="34"/>
  <c r="E137" i="34" s="1"/>
  <c r="F137" i="34" s="1"/>
  <c r="G137" i="34" s="1"/>
  <c r="H137" i="34" s="1"/>
  <c r="I137" i="34" s="1"/>
  <c r="J137" i="34" s="1"/>
  <c r="K137" i="34" s="1"/>
  <c r="L137" i="34" s="1"/>
  <c r="M137" i="34" s="1"/>
  <c r="N137" i="34" s="1"/>
  <c r="O137" i="34" s="1"/>
  <c r="P137" i="34" s="1"/>
  <c r="Q137" i="34" s="1"/>
  <c r="R137" i="34" s="1"/>
  <c r="S137" i="34" s="1"/>
  <c r="T137" i="34" s="1"/>
  <c r="U137" i="34" s="1"/>
  <c r="V137" i="34" s="1"/>
  <c r="W137" i="34" s="1"/>
  <c r="X137" i="34" s="1"/>
  <c r="Y137" i="34" s="1"/>
  <c r="Z137" i="34" s="1"/>
  <c r="AA137" i="34" s="1"/>
  <c r="AB137" i="34" s="1"/>
  <c r="AC137" i="34" s="1"/>
  <c r="AD137" i="34" s="1"/>
  <c r="AE137" i="34" s="1"/>
  <c r="AF137" i="34" s="1"/>
  <c r="B137" i="34" s="1"/>
  <c r="D136" i="34"/>
  <c r="E136" i="34" s="1"/>
  <c r="F136" i="34" s="1"/>
  <c r="G136" i="34" s="1"/>
  <c r="H136" i="34" s="1"/>
  <c r="I136" i="34" s="1"/>
  <c r="J136" i="34" s="1"/>
  <c r="K136" i="34" s="1"/>
  <c r="L136" i="34" s="1"/>
  <c r="M136" i="34" s="1"/>
  <c r="N136" i="34" s="1"/>
  <c r="O136" i="34" s="1"/>
  <c r="P136" i="34" s="1"/>
  <c r="Q136" i="34" s="1"/>
  <c r="R136" i="34" s="1"/>
  <c r="S136" i="34" s="1"/>
  <c r="T136" i="34" s="1"/>
  <c r="U136" i="34" s="1"/>
  <c r="V136" i="34" s="1"/>
  <c r="W136" i="34" s="1"/>
  <c r="X136" i="34" s="1"/>
  <c r="Y136" i="34" s="1"/>
  <c r="Z136" i="34" s="1"/>
  <c r="AA136" i="34" s="1"/>
  <c r="AB136" i="34" s="1"/>
  <c r="AC136" i="34" s="1"/>
  <c r="AD136" i="34" s="1"/>
  <c r="AE136" i="34" s="1"/>
  <c r="AF136" i="34" s="1"/>
  <c r="B136" i="34" s="1"/>
  <c r="F135" i="34"/>
  <c r="G135" i="34" s="1"/>
  <c r="H135" i="34" s="1"/>
  <c r="I135" i="34" s="1"/>
  <c r="J135" i="34" s="1"/>
  <c r="K135" i="34" s="1"/>
  <c r="L135" i="34" s="1"/>
  <c r="M135" i="34" s="1"/>
  <c r="N135" i="34" s="1"/>
  <c r="O135" i="34" s="1"/>
  <c r="P135" i="34" s="1"/>
  <c r="Q135" i="34" s="1"/>
  <c r="R135" i="34" s="1"/>
  <c r="S135" i="34" s="1"/>
  <c r="T135" i="34" s="1"/>
  <c r="U135" i="34" s="1"/>
  <c r="V135" i="34" s="1"/>
  <c r="W135" i="34" s="1"/>
  <c r="X135" i="34" s="1"/>
  <c r="Y135" i="34" s="1"/>
  <c r="Z135" i="34" s="1"/>
  <c r="AA135" i="34" s="1"/>
  <c r="AB135" i="34" s="1"/>
  <c r="AC135" i="34" s="1"/>
  <c r="AD135" i="34" s="1"/>
  <c r="AE135" i="34" s="1"/>
  <c r="AF135" i="34" s="1"/>
  <c r="B135" i="34" s="1"/>
  <c r="D135" i="34"/>
  <c r="E135" i="34" s="1"/>
  <c r="D134" i="34"/>
  <c r="E134" i="34" s="1"/>
  <c r="F134" i="34" s="1"/>
  <c r="G134" i="34" s="1"/>
  <c r="H134" i="34" s="1"/>
  <c r="I134" i="34" s="1"/>
  <c r="J134" i="34" s="1"/>
  <c r="K134" i="34" s="1"/>
  <c r="L134" i="34" s="1"/>
  <c r="M134" i="34" s="1"/>
  <c r="N134" i="34" s="1"/>
  <c r="O134" i="34" s="1"/>
  <c r="P134" i="34" s="1"/>
  <c r="Q134" i="34" s="1"/>
  <c r="R134" i="34" s="1"/>
  <c r="S134" i="34" s="1"/>
  <c r="T134" i="34" s="1"/>
  <c r="U134" i="34" s="1"/>
  <c r="V134" i="34" s="1"/>
  <c r="W134" i="34" s="1"/>
  <c r="X134" i="34" s="1"/>
  <c r="Y134" i="34" s="1"/>
  <c r="Z134" i="34" s="1"/>
  <c r="AA134" i="34" s="1"/>
  <c r="AB134" i="34" s="1"/>
  <c r="AC134" i="34" s="1"/>
  <c r="AD134" i="34" s="1"/>
  <c r="AE134" i="34" s="1"/>
  <c r="AF134" i="34" s="1"/>
  <c r="B134" i="34" s="1"/>
  <c r="D133" i="34"/>
  <c r="E133" i="34" s="1"/>
  <c r="F133" i="34" s="1"/>
  <c r="G133" i="34" s="1"/>
  <c r="H133" i="34" s="1"/>
  <c r="I133" i="34" s="1"/>
  <c r="J133" i="34" s="1"/>
  <c r="K133" i="34" s="1"/>
  <c r="L133" i="34" s="1"/>
  <c r="M133" i="34" s="1"/>
  <c r="N133" i="34" s="1"/>
  <c r="O133" i="34" s="1"/>
  <c r="P133" i="34" s="1"/>
  <c r="Q133" i="34" s="1"/>
  <c r="R133" i="34" s="1"/>
  <c r="S133" i="34" s="1"/>
  <c r="T133" i="34" s="1"/>
  <c r="U133" i="34" s="1"/>
  <c r="V133" i="34" s="1"/>
  <c r="W133" i="34" s="1"/>
  <c r="X133" i="34" s="1"/>
  <c r="Y133" i="34" s="1"/>
  <c r="Z133" i="34" s="1"/>
  <c r="AA133" i="34" s="1"/>
  <c r="AB133" i="34" s="1"/>
  <c r="AC133" i="34" s="1"/>
  <c r="AD133" i="34" s="1"/>
  <c r="AE133" i="34" s="1"/>
  <c r="AF133" i="34" s="1"/>
  <c r="B133" i="34" s="1"/>
  <c r="D132" i="34"/>
  <c r="E132" i="34" s="1"/>
  <c r="F132" i="34" s="1"/>
  <c r="G132" i="34" s="1"/>
  <c r="H132" i="34" s="1"/>
  <c r="I132" i="34" s="1"/>
  <c r="J132" i="34" s="1"/>
  <c r="K132" i="34" s="1"/>
  <c r="L132" i="34" s="1"/>
  <c r="M132" i="34" s="1"/>
  <c r="N132" i="34" s="1"/>
  <c r="O132" i="34" s="1"/>
  <c r="P132" i="34" s="1"/>
  <c r="Q132" i="34" s="1"/>
  <c r="R132" i="34" s="1"/>
  <c r="S132" i="34" s="1"/>
  <c r="T132" i="34" s="1"/>
  <c r="U132" i="34" s="1"/>
  <c r="V132" i="34" s="1"/>
  <c r="W132" i="34" s="1"/>
  <c r="X132" i="34" s="1"/>
  <c r="Y132" i="34" s="1"/>
  <c r="Z132" i="34" s="1"/>
  <c r="AA132" i="34" s="1"/>
  <c r="AB132" i="34" s="1"/>
  <c r="AC132" i="34" s="1"/>
  <c r="AD132" i="34" s="1"/>
  <c r="AE132" i="34" s="1"/>
  <c r="AF132" i="34" s="1"/>
  <c r="B132" i="34" s="1"/>
  <c r="D131" i="34"/>
  <c r="E131" i="34" s="1"/>
  <c r="F131" i="34" s="1"/>
  <c r="G131" i="34" s="1"/>
  <c r="H131" i="34" s="1"/>
  <c r="I131" i="34" s="1"/>
  <c r="J131" i="34" s="1"/>
  <c r="K131" i="34" s="1"/>
  <c r="L131" i="34" s="1"/>
  <c r="M131" i="34" s="1"/>
  <c r="N131" i="34" s="1"/>
  <c r="O131" i="34" s="1"/>
  <c r="P131" i="34" s="1"/>
  <c r="Q131" i="34" s="1"/>
  <c r="R131" i="34" s="1"/>
  <c r="S131" i="34" s="1"/>
  <c r="T131" i="34" s="1"/>
  <c r="U131" i="34" s="1"/>
  <c r="V131" i="34" s="1"/>
  <c r="W131" i="34" s="1"/>
  <c r="X131" i="34" s="1"/>
  <c r="Y131" i="34" s="1"/>
  <c r="Z131" i="34" s="1"/>
  <c r="AA131" i="34" s="1"/>
  <c r="AB131" i="34" s="1"/>
  <c r="AC131" i="34" s="1"/>
  <c r="AD131" i="34" s="1"/>
  <c r="AE131" i="34" s="1"/>
  <c r="AF131" i="34" s="1"/>
  <c r="B131" i="34" s="1"/>
  <c r="E129" i="34"/>
  <c r="F129" i="34" s="1"/>
  <c r="G129" i="34" s="1"/>
  <c r="H129" i="34" s="1"/>
  <c r="I129" i="34" s="1"/>
  <c r="J129" i="34" s="1"/>
  <c r="K129" i="34" s="1"/>
  <c r="L129" i="34" s="1"/>
  <c r="M129" i="34" s="1"/>
  <c r="N129" i="34" s="1"/>
  <c r="O129" i="34" s="1"/>
  <c r="P129" i="34" s="1"/>
  <c r="Q129" i="34" s="1"/>
  <c r="R129" i="34" s="1"/>
  <c r="S129" i="34" s="1"/>
  <c r="T129" i="34" s="1"/>
  <c r="U129" i="34" s="1"/>
  <c r="V129" i="34" s="1"/>
  <c r="W129" i="34" s="1"/>
  <c r="X129" i="34" s="1"/>
  <c r="Y129" i="34" s="1"/>
  <c r="Z129" i="34" s="1"/>
  <c r="AA129" i="34" s="1"/>
  <c r="AB129" i="34" s="1"/>
  <c r="AC129" i="34" s="1"/>
  <c r="AD129" i="34" s="1"/>
  <c r="AE129" i="34" s="1"/>
  <c r="AF129" i="34" s="1"/>
  <c r="B129" i="34" s="1"/>
  <c r="D129" i="34"/>
  <c r="E128" i="34"/>
  <c r="F128" i="34" s="1"/>
  <c r="G128" i="34" s="1"/>
  <c r="H128" i="34" s="1"/>
  <c r="I128" i="34" s="1"/>
  <c r="J128" i="34" s="1"/>
  <c r="K128" i="34" s="1"/>
  <c r="L128" i="34" s="1"/>
  <c r="M128" i="34" s="1"/>
  <c r="N128" i="34" s="1"/>
  <c r="O128" i="34" s="1"/>
  <c r="P128" i="34" s="1"/>
  <c r="Q128" i="34" s="1"/>
  <c r="R128" i="34" s="1"/>
  <c r="S128" i="34" s="1"/>
  <c r="T128" i="34" s="1"/>
  <c r="U128" i="34" s="1"/>
  <c r="V128" i="34" s="1"/>
  <c r="W128" i="34" s="1"/>
  <c r="X128" i="34" s="1"/>
  <c r="Y128" i="34" s="1"/>
  <c r="Z128" i="34" s="1"/>
  <c r="AA128" i="34" s="1"/>
  <c r="AB128" i="34" s="1"/>
  <c r="AC128" i="34" s="1"/>
  <c r="AD128" i="34" s="1"/>
  <c r="AE128" i="34" s="1"/>
  <c r="AF128" i="34" s="1"/>
  <c r="B128" i="34" s="1"/>
  <c r="D128" i="34"/>
  <c r="D127" i="34"/>
  <c r="E127" i="34" s="1"/>
  <c r="F127" i="34" s="1"/>
  <c r="G127" i="34" s="1"/>
  <c r="H127" i="34" s="1"/>
  <c r="I127" i="34" s="1"/>
  <c r="J127" i="34" s="1"/>
  <c r="K127" i="34" s="1"/>
  <c r="L127" i="34" s="1"/>
  <c r="M127" i="34" s="1"/>
  <c r="N127" i="34" s="1"/>
  <c r="O127" i="34" s="1"/>
  <c r="P127" i="34" s="1"/>
  <c r="Q127" i="34" s="1"/>
  <c r="R127" i="34" s="1"/>
  <c r="S127" i="34" s="1"/>
  <c r="T127" i="34" s="1"/>
  <c r="U127" i="34" s="1"/>
  <c r="V127" i="34" s="1"/>
  <c r="W127" i="34" s="1"/>
  <c r="X127" i="34" s="1"/>
  <c r="Y127" i="34" s="1"/>
  <c r="Z127" i="34" s="1"/>
  <c r="AA127" i="34" s="1"/>
  <c r="AB127" i="34" s="1"/>
  <c r="AC127" i="34" s="1"/>
  <c r="AD127" i="34" s="1"/>
  <c r="AE127" i="34" s="1"/>
  <c r="AF127" i="34" s="1"/>
  <c r="B127" i="34" s="1"/>
  <c r="D126" i="34"/>
  <c r="E126" i="34" s="1"/>
  <c r="F126" i="34" s="1"/>
  <c r="G126" i="34" s="1"/>
  <c r="H126" i="34" s="1"/>
  <c r="I126" i="34" s="1"/>
  <c r="J126" i="34" s="1"/>
  <c r="K126" i="34" s="1"/>
  <c r="L126" i="34" s="1"/>
  <c r="M126" i="34" s="1"/>
  <c r="N126" i="34" s="1"/>
  <c r="O126" i="34" s="1"/>
  <c r="P126" i="34" s="1"/>
  <c r="Q126" i="34" s="1"/>
  <c r="R126" i="34" s="1"/>
  <c r="S126" i="34" s="1"/>
  <c r="T126" i="34" s="1"/>
  <c r="U126" i="34" s="1"/>
  <c r="V126" i="34" s="1"/>
  <c r="W126" i="34" s="1"/>
  <c r="X126" i="34" s="1"/>
  <c r="Y126" i="34" s="1"/>
  <c r="Z126" i="34" s="1"/>
  <c r="AA126" i="34" s="1"/>
  <c r="AB126" i="34" s="1"/>
  <c r="AC126" i="34" s="1"/>
  <c r="AD126" i="34" s="1"/>
  <c r="AE126" i="34" s="1"/>
  <c r="AF126" i="34" s="1"/>
  <c r="B126" i="34" s="1"/>
  <c r="K125" i="34"/>
  <c r="L125" i="34" s="1"/>
  <c r="M125" i="34" s="1"/>
  <c r="N125" i="34" s="1"/>
  <c r="O125" i="34" s="1"/>
  <c r="P125" i="34" s="1"/>
  <c r="Q125" i="34" s="1"/>
  <c r="R125" i="34" s="1"/>
  <c r="S125" i="34" s="1"/>
  <c r="T125" i="34" s="1"/>
  <c r="U125" i="34" s="1"/>
  <c r="V125" i="34" s="1"/>
  <c r="W125" i="34" s="1"/>
  <c r="X125" i="34" s="1"/>
  <c r="Y125" i="34" s="1"/>
  <c r="Z125" i="34" s="1"/>
  <c r="AA125" i="34" s="1"/>
  <c r="AB125" i="34" s="1"/>
  <c r="AC125" i="34" s="1"/>
  <c r="AD125" i="34" s="1"/>
  <c r="AE125" i="34" s="1"/>
  <c r="AF125" i="34" s="1"/>
  <c r="B125" i="34" s="1"/>
  <c r="J125" i="34"/>
  <c r="D125" i="34"/>
  <c r="E125" i="34" s="1"/>
  <c r="F125" i="34" s="1"/>
  <c r="G125" i="34" s="1"/>
  <c r="H125" i="34" s="1"/>
  <c r="D124" i="34"/>
  <c r="E124" i="34" s="1"/>
  <c r="F124" i="34" s="1"/>
  <c r="G124" i="34" s="1"/>
  <c r="H124" i="34" s="1"/>
  <c r="I124" i="34" s="1"/>
  <c r="J124" i="34" s="1"/>
  <c r="K124" i="34" s="1"/>
  <c r="L124" i="34" s="1"/>
  <c r="M124" i="34" s="1"/>
  <c r="N124" i="34" s="1"/>
  <c r="O124" i="34" s="1"/>
  <c r="P124" i="34" s="1"/>
  <c r="Q124" i="34" s="1"/>
  <c r="R124" i="34" s="1"/>
  <c r="S124" i="34" s="1"/>
  <c r="T124" i="34" s="1"/>
  <c r="U124" i="34" s="1"/>
  <c r="V124" i="34" s="1"/>
  <c r="W124" i="34" s="1"/>
  <c r="X124" i="34" s="1"/>
  <c r="Y124" i="34" s="1"/>
  <c r="Z124" i="34" s="1"/>
  <c r="AA124" i="34" s="1"/>
  <c r="AB124" i="34" s="1"/>
  <c r="AC124" i="34" s="1"/>
  <c r="AD124" i="34" s="1"/>
  <c r="AE124" i="34" s="1"/>
  <c r="AF124" i="34" s="1"/>
  <c r="B124" i="34" s="1"/>
  <c r="E123" i="34"/>
  <c r="F123" i="34" s="1"/>
  <c r="G123" i="34" s="1"/>
  <c r="H123" i="34" s="1"/>
  <c r="I123" i="34" s="1"/>
  <c r="J123" i="34" s="1"/>
  <c r="K123" i="34" s="1"/>
  <c r="L123" i="34" s="1"/>
  <c r="M123" i="34" s="1"/>
  <c r="N123" i="34" s="1"/>
  <c r="O123" i="34" s="1"/>
  <c r="P123" i="34" s="1"/>
  <c r="Q123" i="34" s="1"/>
  <c r="R123" i="34" s="1"/>
  <c r="S123" i="34" s="1"/>
  <c r="T123" i="34" s="1"/>
  <c r="U123" i="34" s="1"/>
  <c r="V123" i="34" s="1"/>
  <c r="W123" i="34" s="1"/>
  <c r="X123" i="34" s="1"/>
  <c r="Y123" i="34" s="1"/>
  <c r="Z123" i="34" s="1"/>
  <c r="AA123" i="34" s="1"/>
  <c r="AB123" i="34" s="1"/>
  <c r="AC123" i="34" s="1"/>
  <c r="AD123" i="34" s="1"/>
  <c r="AE123" i="34" s="1"/>
  <c r="AF123" i="34" s="1"/>
  <c r="B123" i="34" s="1"/>
  <c r="D123" i="34"/>
  <c r="F122" i="34"/>
  <c r="G122" i="34" s="1"/>
  <c r="H122" i="34" s="1"/>
  <c r="I122" i="34" s="1"/>
  <c r="J122" i="34" s="1"/>
  <c r="K122" i="34" s="1"/>
  <c r="L122" i="34" s="1"/>
  <c r="M122" i="34" s="1"/>
  <c r="N122" i="34" s="1"/>
  <c r="O122" i="34" s="1"/>
  <c r="P122" i="34" s="1"/>
  <c r="Q122" i="34" s="1"/>
  <c r="R122" i="34" s="1"/>
  <c r="S122" i="34" s="1"/>
  <c r="T122" i="34" s="1"/>
  <c r="U122" i="34" s="1"/>
  <c r="V122" i="34" s="1"/>
  <c r="W122" i="34" s="1"/>
  <c r="X122" i="34" s="1"/>
  <c r="Y122" i="34" s="1"/>
  <c r="Z122" i="34" s="1"/>
  <c r="AA122" i="34" s="1"/>
  <c r="AB122" i="34" s="1"/>
  <c r="AC122" i="34" s="1"/>
  <c r="AD122" i="34" s="1"/>
  <c r="AE122" i="34" s="1"/>
  <c r="AF122" i="34" s="1"/>
  <c r="B122" i="34" s="1"/>
  <c r="D122" i="34"/>
  <c r="E122" i="34" s="1"/>
  <c r="D121" i="34"/>
  <c r="E121" i="34" s="1"/>
  <c r="F121" i="34" s="1"/>
  <c r="G121" i="34" s="1"/>
  <c r="H121" i="34" s="1"/>
  <c r="I121" i="34" s="1"/>
  <c r="J121" i="34" s="1"/>
  <c r="K121" i="34" s="1"/>
  <c r="L121" i="34" s="1"/>
  <c r="M121" i="34" s="1"/>
  <c r="N121" i="34" s="1"/>
  <c r="O121" i="34" s="1"/>
  <c r="P121" i="34" s="1"/>
  <c r="Q121" i="34" s="1"/>
  <c r="R121" i="34" s="1"/>
  <c r="S121" i="34" s="1"/>
  <c r="T121" i="34" s="1"/>
  <c r="U121" i="34" s="1"/>
  <c r="V121" i="34" s="1"/>
  <c r="W121" i="34" s="1"/>
  <c r="X121" i="34" s="1"/>
  <c r="Y121" i="34" s="1"/>
  <c r="Z121" i="34" s="1"/>
  <c r="AA121" i="34" s="1"/>
  <c r="AB121" i="34" s="1"/>
  <c r="AC121" i="34" s="1"/>
  <c r="AD121" i="34" s="1"/>
  <c r="AE121" i="34" s="1"/>
  <c r="AF121" i="34" s="1"/>
  <c r="B121" i="34" s="1"/>
  <c r="H120" i="34"/>
  <c r="I120" i="34" s="1"/>
  <c r="J120" i="34" s="1"/>
  <c r="K120" i="34" s="1"/>
  <c r="L120" i="34" s="1"/>
  <c r="M120" i="34" s="1"/>
  <c r="N120" i="34" s="1"/>
  <c r="O120" i="34" s="1"/>
  <c r="P120" i="34" s="1"/>
  <c r="Q120" i="34" s="1"/>
  <c r="R120" i="34" s="1"/>
  <c r="S120" i="34" s="1"/>
  <c r="T120" i="34" s="1"/>
  <c r="U120" i="34" s="1"/>
  <c r="V120" i="34" s="1"/>
  <c r="W120" i="34" s="1"/>
  <c r="X120" i="34" s="1"/>
  <c r="Y120" i="34" s="1"/>
  <c r="Z120" i="34" s="1"/>
  <c r="AA120" i="34" s="1"/>
  <c r="AB120" i="34" s="1"/>
  <c r="AC120" i="34" s="1"/>
  <c r="AD120" i="34" s="1"/>
  <c r="AE120" i="34" s="1"/>
  <c r="AF120" i="34" s="1"/>
  <c r="B120" i="34" s="1"/>
  <c r="D120" i="34"/>
  <c r="E120" i="34" s="1"/>
  <c r="F120" i="34" s="1"/>
  <c r="G120" i="34" s="1"/>
  <c r="D119" i="34"/>
  <c r="E119" i="34" s="1"/>
  <c r="F119" i="34" s="1"/>
  <c r="G119" i="34" s="1"/>
  <c r="H119" i="34" s="1"/>
  <c r="I119" i="34" s="1"/>
  <c r="J119" i="34" s="1"/>
  <c r="K119" i="34" s="1"/>
  <c r="L119" i="34" s="1"/>
  <c r="M119" i="34" s="1"/>
  <c r="N119" i="34" s="1"/>
  <c r="O119" i="34" s="1"/>
  <c r="P119" i="34" s="1"/>
  <c r="Q119" i="34" s="1"/>
  <c r="R119" i="34" s="1"/>
  <c r="S119" i="34" s="1"/>
  <c r="T119" i="34" s="1"/>
  <c r="U119" i="34" s="1"/>
  <c r="V119" i="34" s="1"/>
  <c r="W119" i="34" s="1"/>
  <c r="X119" i="34" s="1"/>
  <c r="Y119" i="34" s="1"/>
  <c r="Z119" i="34" s="1"/>
  <c r="AA119" i="34" s="1"/>
  <c r="AB119" i="34" s="1"/>
  <c r="AC119" i="34" s="1"/>
  <c r="AD119" i="34" s="1"/>
  <c r="AE119" i="34" s="1"/>
  <c r="AF119" i="34" s="1"/>
  <c r="B119" i="34" s="1"/>
  <c r="D118" i="34"/>
  <c r="E118" i="34" s="1"/>
  <c r="F118" i="34" s="1"/>
  <c r="G118" i="34" s="1"/>
  <c r="H118" i="34" s="1"/>
  <c r="I118" i="34" s="1"/>
  <c r="J118" i="34" s="1"/>
  <c r="K118" i="34" s="1"/>
  <c r="L118" i="34" s="1"/>
  <c r="M118" i="34" s="1"/>
  <c r="N118" i="34" s="1"/>
  <c r="O118" i="34" s="1"/>
  <c r="P118" i="34" s="1"/>
  <c r="Q118" i="34" s="1"/>
  <c r="R118" i="34" s="1"/>
  <c r="S118" i="34" s="1"/>
  <c r="T118" i="34" s="1"/>
  <c r="U118" i="34" s="1"/>
  <c r="V118" i="34" s="1"/>
  <c r="W118" i="34" s="1"/>
  <c r="X118" i="34" s="1"/>
  <c r="Y118" i="34" s="1"/>
  <c r="Z118" i="34" s="1"/>
  <c r="AA118" i="34" s="1"/>
  <c r="AB118" i="34" s="1"/>
  <c r="AC118" i="34" s="1"/>
  <c r="AD118" i="34" s="1"/>
  <c r="AE118" i="34" s="1"/>
  <c r="AF118" i="34" s="1"/>
  <c r="B118" i="34" s="1"/>
  <c r="D117" i="34"/>
  <c r="E117" i="34" s="1"/>
  <c r="F117" i="34" s="1"/>
  <c r="G117" i="34" s="1"/>
  <c r="H117" i="34" s="1"/>
  <c r="I117" i="34" s="1"/>
  <c r="J117" i="34" s="1"/>
  <c r="K117" i="34" s="1"/>
  <c r="L117" i="34" s="1"/>
  <c r="M117" i="34" s="1"/>
  <c r="N117" i="34" s="1"/>
  <c r="O117" i="34" s="1"/>
  <c r="P117" i="34" s="1"/>
  <c r="Q117" i="34" s="1"/>
  <c r="R117" i="34" s="1"/>
  <c r="S117" i="34" s="1"/>
  <c r="T117" i="34" s="1"/>
  <c r="U117" i="34" s="1"/>
  <c r="V117" i="34" s="1"/>
  <c r="W117" i="34" s="1"/>
  <c r="X117" i="34" s="1"/>
  <c r="Y117" i="34" s="1"/>
  <c r="Z117" i="34" s="1"/>
  <c r="AA117" i="34" s="1"/>
  <c r="AB117" i="34" s="1"/>
  <c r="AC117" i="34" s="1"/>
  <c r="AD117" i="34" s="1"/>
  <c r="AE117" i="34" s="1"/>
  <c r="AF117" i="34" s="1"/>
  <c r="B117" i="34" s="1"/>
  <c r="H116" i="34"/>
  <c r="I116" i="34" s="1"/>
  <c r="J116" i="34" s="1"/>
  <c r="K116" i="34" s="1"/>
  <c r="L116" i="34" s="1"/>
  <c r="M116" i="34" s="1"/>
  <c r="N116" i="34" s="1"/>
  <c r="O116" i="34" s="1"/>
  <c r="P116" i="34" s="1"/>
  <c r="Q116" i="34" s="1"/>
  <c r="R116" i="34" s="1"/>
  <c r="S116" i="34" s="1"/>
  <c r="T116" i="34" s="1"/>
  <c r="U116" i="34" s="1"/>
  <c r="V116" i="34" s="1"/>
  <c r="W116" i="34" s="1"/>
  <c r="X116" i="34" s="1"/>
  <c r="Y116" i="34" s="1"/>
  <c r="Z116" i="34" s="1"/>
  <c r="AA116" i="34" s="1"/>
  <c r="AB116" i="34" s="1"/>
  <c r="AC116" i="34" s="1"/>
  <c r="AD116" i="34" s="1"/>
  <c r="AE116" i="34" s="1"/>
  <c r="AF116" i="34" s="1"/>
  <c r="B116" i="34" s="1"/>
  <c r="D116" i="34"/>
  <c r="E116" i="34" s="1"/>
  <c r="F116" i="34" s="1"/>
  <c r="G116" i="34" s="1"/>
  <c r="D115" i="34"/>
  <c r="E115" i="34" s="1"/>
  <c r="F115" i="34" s="1"/>
  <c r="G115" i="34" s="1"/>
  <c r="H115" i="34" s="1"/>
  <c r="I115" i="34" s="1"/>
  <c r="J115" i="34" s="1"/>
  <c r="K115" i="34" s="1"/>
  <c r="L115" i="34" s="1"/>
  <c r="M115" i="34" s="1"/>
  <c r="N115" i="34" s="1"/>
  <c r="O115" i="34" s="1"/>
  <c r="P115" i="34" s="1"/>
  <c r="Q115" i="34" s="1"/>
  <c r="R115" i="34" s="1"/>
  <c r="S115" i="34" s="1"/>
  <c r="T115" i="34" s="1"/>
  <c r="U115" i="34" s="1"/>
  <c r="V115" i="34" s="1"/>
  <c r="W115" i="34" s="1"/>
  <c r="X115" i="34" s="1"/>
  <c r="Y115" i="34" s="1"/>
  <c r="Z115" i="34" s="1"/>
  <c r="AA115" i="34" s="1"/>
  <c r="AB115" i="34" s="1"/>
  <c r="AC115" i="34" s="1"/>
  <c r="AD115" i="34" s="1"/>
  <c r="AE115" i="34" s="1"/>
  <c r="AF115" i="34" s="1"/>
  <c r="B115" i="34" s="1"/>
  <c r="K114" i="34"/>
  <c r="L114" i="34" s="1"/>
  <c r="M114" i="34" s="1"/>
  <c r="N114" i="34" s="1"/>
  <c r="O114" i="34" s="1"/>
  <c r="P114" i="34" s="1"/>
  <c r="Q114" i="34" s="1"/>
  <c r="R114" i="34" s="1"/>
  <c r="S114" i="34" s="1"/>
  <c r="T114" i="34" s="1"/>
  <c r="U114" i="34" s="1"/>
  <c r="V114" i="34" s="1"/>
  <c r="W114" i="34" s="1"/>
  <c r="X114" i="34" s="1"/>
  <c r="Y114" i="34" s="1"/>
  <c r="Z114" i="34" s="1"/>
  <c r="AA114" i="34" s="1"/>
  <c r="AB114" i="34" s="1"/>
  <c r="AC114" i="34" s="1"/>
  <c r="AD114" i="34" s="1"/>
  <c r="AE114" i="34" s="1"/>
  <c r="AF114" i="34" s="1"/>
  <c r="B114" i="34" s="1"/>
  <c r="D114" i="34"/>
  <c r="E114" i="34" s="1"/>
  <c r="F114" i="34" s="1"/>
  <c r="G114" i="34" s="1"/>
  <c r="H114" i="34" s="1"/>
  <c r="I114" i="34" s="1"/>
  <c r="H113" i="34"/>
  <c r="I113" i="34" s="1"/>
  <c r="J113" i="34" s="1"/>
  <c r="K113" i="34" s="1"/>
  <c r="L113" i="34" s="1"/>
  <c r="M113" i="34" s="1"/>
  <c r="N113" i="34" s="1"/>
  <c r="O113" i="34" s="1"/>
  <c r="P113" i="34" s="1"/>
  <c r="Q113" i="34" s="1"/>
  <c r="R113" i="34" s="1"/>
  <c r="S113" i="34" s="1"/>
  <c r="T113" i="34" s="1"/>
  <c r="U113" i="34" s="1"/>
  <c r="V113" i="34" s="1"/>
  <c r="W113" i="34" s="1"/>
  <c r="X113" i="34" s="1"/>
  <c r="Y113" i="34" s="1"/>
  <c r="Z113" i="34" s="1"/>
  <c r="AA113" i="34" s="1"/>
  <c r="AB113" i="34" s="1"/>
  <c r="AC113" i="34" s="1"/>
  <c r="AD113" i="34" s="1"/>
  <c r="AE113" i="34" s="1"/>
  <c r="AF113" i="34" s="1"/>
  <c r="B113" i="34" s="1"/>
  <c r="E113" i="34"/>
  <c r="F113" i="34" s="1"/>
  <c r="G113" i="34" s="1"/>
  <c r="D113" i="34"/>
  <c r="E112" i="34"/>
  <c r="F112" i="34" s="1"/>
  <c r="G112" i="34" s="1"/>
  <c r="H112" i="34" s="1"/>
  <c r="I112" i="34" s="1"/>
  <c r="J112" i="34" s="1"/>
  <c r="K112" i="34" s="1"/>
  <c r="L112" i="34" s="1"/>
  <c r="M112" i="34" s="1"/>
  <c r="N112" i="34" s="1"/>
  <c r="O112" i="34" s="1"/>
  <c r="P112" i="34" s="1"/>
  <c r="Q112" i="34" s="1"/>
  <c r="R112" i="34" s="1"/>
  <c r="S112" i="34" s="1"/>
  <c r="T112" i="34" s="1"/>
  <c r="U112" i="34" s="1"/>
  <c r="V112" i="34" s="1"/>
  <c r="W112" i="34" s="1"/>
  <c r="X112" i="34" s="1"/>
  <c r="Y112" i="34" s="1"/>
  <c r="Z112" i="34" s="1"/>
  <c r="AA112" i="34" s="1"/>
  <c r="AB112" i="34" s="1"/>
  <c r="AC112" i="34" s="1"/>
  <c r="AD112" i="34" s="1"/>
  <c r="AE112" i="34" s="1"/>
  <c r="AF112" i="34" s="1"/>
  <c r="B112" i="34" s="1"/>
  <c r="D112" i="34"/>
  <c r="F110" i="34"/>
  <c r="G110" i="34" s="1"/>
  <c r="H110" i="34" s="1"/>
  <c r="I110" i="34" s="1"/>
  <c r="J110" i="34" s="1"/>
  <c r="K110" i="34" s="1"/>
  <c r="L110" i="34" s="1"/>
  <c r="M110" i="34" s="1"/>
  <c r="N110" i="34" s="1"/>
  <c r="O110" i="34" s="1"/>
  <c r="P110" i="34" s="1"/>
  <c r="Q110" i="34" s="1"/>
  <c r="R110" i="34" s="1"/>
  <c r="S110" i="34" s="1"/>
  <c r="T110" i="34" s="1"/>
  <c r="U110" i="34" s="1"/>
  <c r="V110" i="34" s="1"/>
  <c r="W110" i="34" s="1"/>
  <c r="X110" i="34" s="1"/>
  <c r="Y110" i="34" s="1"/>
  <c r="Z110" i="34" s="1"/>
  <c r="AA110" i="34" s="1"/>
  <c r="AB110" i="34" s="1"/>
  <c r="AC110" i="34" s="1"/>
  <c r="AD110" i="34" s="1"/>
  <c r="AE110" i="34" s="1"/>
  <c r="AF110" i="34" s="1"/>
  <c r="B110" i="34" s="1"/>
  <c r="E110" i="34"/>
  <c r="D110" i="34"/>
  <c r="D109" i="34"/>
  <c r="E109" i="34" s="1"/>
  <c r="F109" i="34" s="1"/>
  <c r="G109" i="34" s="1"/>
  <c r="H109" i="34" s="1"/>
  <c r="I109" i="34" s="1"/>
  <c r="J109" i="34" s="1"/>
  <c r="K109" i="34" s="1"/>
  <c r="L109" i="34" s="1"/>
  <c r="M109" i="34" s="1"/>
  <c r="N109" i="34" s="1"/>
  <c r="O109" i="34" s="1"/>
  <c r="P109" i="34" s="1"/>
  <c r="Q109" i="34" s="1"/>
  <c r="R109" i="34" s="1"/>
  <c r="S109" i="34" s="1"/>
  <c r="T109" i="34" s="1"/>
  <c r="U109" i="34" s="1"/>
  <c r="V109" i="34" s="1"/>
  <c r="W109" i="34" s="1"/>
  <c r="X109" i="34" s="1"/>
  <c r="Y109" i="34" s="1"/>
  <c r="Z109" i="34" s="1"/>
  <c r="AA109" i="34" s="1"/>
  <c r="AB109" i="34" s="1"/>
  <c r="AC109" i="34" s="1"/>
  <c r="AD109" i="34" s="1"/>
  <c r="AE109" i="34" s="1"/>
  <c r="AF109" i="34" s="1"/>
  <c r="B109" i="34" s="1"/>
  <c r="D107" i="34"/>
  <c r="E107" i="34" s="1"/>
  <c r="F107" i="34" s="1"/>
  <c r="G107" i="34" s="1"/>
  <c r="H107" i="34" s="1"/>
  <c r="I107" i="34" s="1"/>
  <c r="J107" i="34" s="1"/>
  <c r="K107" i="34" s="1"/>
  <c r="L107" i="34" s="1"/>
  <c r="M107" i="34" s="1"/>
  <c r="N107" i="34" s="1"/>
  <c r="O107" i="34" s="1"/>
  <c r="P107" i="34" s="1"/>
  <c r="Q107" i="34" s="1"/>
  <c r="R107" i="34" s="1"/>
  <c r="S107" i="34" s="1"/>
  <c r="T107" i="34" s="1"/>
  <c r="U107" i="34" s="1"/>
  <c r="V107" i="34" s="1"/>
  <c r="W107" i="34" s="1"/>
  <c r="X107" i="34" s="1"/>
  <c r="Y107" i="34" s="1"/>
  <c r="Z107" i="34" s="1"/>
  <c r="AA107" i="34" s="1"/>
  <c r="AB107" i="34" s="1"/>
  <c r="AC107" i="34" s="1"/>
  <c r="AD107" i="34" s="1"/>
  <c r="AE107" i="34" s="1"/>
  <c r="AF107" i="34" s="1"/>
  <c r="B107" i="34" s="1"/>
  <c r="F106" i="34"/>
  <c r="G106" i="34" s="1"/>
  <c r="H106" i="34" s="1"/>
  <c r="I106" i="34" s="1"/>
  <c r="J106" i="34" s="1"/>
  <c r="K106" i="34" s="1"/>
  <c r="L106" i="34" s="1"/>
  <c r="M106" i="34" s="1"/>
  <c r="N106" i="34" s="1"/>
  <c r="O106" i="34" s="1"/>
  <c r="P106" i="34" s="1"/>
  <c r="Q106" i="34" s="1"/>
  <c r="R106" i="34" s="1"/>
  <c r="S106" i="34" s="1"/>
  <c r="T106" i="34" s="1"/>
  <c r="U106" i="34" s="1"/>
  <c r="V106" i="34" s="1"/>
  <c r="W106" i="34" s="1"/>
  <c r="X106" i="34" s="1"/>
  <c r="Y106" i="34" s="1"/>
  <c r="Z106" i="34" s="1"/>
  <c r="AA106" i="34" s="1"/>
  <c r="AB106" i="34" s="1"/>
  <c r="AC106" i="34" s="1"/>
  <c r="AD106" i="34" s="1"/>
  <c r="AE106" i="34" s="1"/>
  <c r="AF106" i="34" s="1"/>
  <c r="B106" i="34" s="1"/>
  <c r="E106" i="34"/>
  <c r="D106" i="34"/>
  <c r="D105" i="34"/>
  <c r="E105" i="34" s="1"/>
  <c r="F105" i="34" s="1"/>
  <c r="G105" i="34" s="1"/>
  <c r="H105" i="34" s="1"/>
  <c r="I105" i="34" s="1"/>
  <c r="J105" i="34" s="1"/>
  <c r="K105" i="34" s="1"/>
  <c r="L105" i="34" s="1"/>
  <c r="M105" i="34" s="1"/>
  <c r="N105" i="34" s="1"/>
  <c r="O105" i="34" s="1"/>
  <c r="P105" i="34" s="1"/>
  <c r="Q105" i="34" s="1"/>
  <c r="R105" i="34" s="1"/>
  <c r="S105" i="34" s="1"/>
  <c r="T105" i="34" s="1"/>
  <c r="U105" i="34" s="1"/>
  <c r="V105" i="34" s="1"/>
  <c r="W105" i="34" s="1"/>
  <c r="X105" i="34" s="1"/>
  <c r="Y105" i="34" s="1"/>
  <c r="Z105" i="34" s="1"/>
  <c r="AA105" i="34" s="1"/>
  <c r="AB105" i="34" s="1"/>
  <c r="AC105" i="34" s="1"/>
  <c r="AD105" i="34" s="1"/>
  <c r="AE105" i="34" s="1"/>
  <c r="AF105" i="34" s="1"/>
  <c r="B105" i="34" s="1"/>
  <c r="D104" i="34"/>
  <c r="E104" i="34" s="1"/>
  <c r="F104" i="34" s="1"/>
  <c r="G104" i="34" s="1"/>
  <c r="H104" i="34" s="1"/>
  <c r="I104" i="34" s="1"/>
  <c r="J104" i="34" s="1"/>
  <c r="K104" i="34" s="1"/>
  <c r="L104" i="34" s="1"/>
  <c r="M104" i="34" s="1"/>
  <c r="N104" i="34" s="1"/>
  <c r="O104" i="34" s="1"/>
  <c r="P104" i="34" s="1"/>
  <c r="Q104" i="34" s="1"/>
  <c r="R104" i="34" s="1"/>
  <c r="S104" i="34" s="1"/>
  <c r="T104" i="34" s="1"/>
  <c r="U104" i="34" s="1"/>
  <c r="V104" i="34" s="1"/>
  <c r="W104" i="34" s="1"/>
  <c r="X104" i="34" s="1"/>
  <c r="Y104" i="34" s="1"/>
  <c r="Z104" i="34" s="1"/>
  <c r="AA104" i="34" s="1"/>
  <c r="AB104" i="34" s="1"/>
  <c r="AC104" i="34" s="1"/>
  <c r="AD104" i="34" s="1"/>
  <c r="AE104" i="34" s="1"/>
  <c r="AF104" i="34" s="1"/>
  <c r="B104" i="34" s="1"/>
  <c r="D103" i="34"/>
  <c r="E103" i="34" s="1"/>
  <c r="F102" i="34"/>
  <c r="E102" i="34"/>
  <c r="D102" i="34"/>
  <c r="AH100" i="34"/>
  <c r="AI100" i="34" s="1"/>
  <c r="AH99" i="34"/>
  <c r="AI99" i="34" s="1"/>
  <c r="AH98" i="34"/>
  <c r="AI98" i="34" s="1"/>
  <c r="AH97" i="34"/>
  <c r="AI97" i="34" s="1"/>
  <c r="AH96" i="34"/>
  <c r="AI96" i="34" s="1"/>
  <c r="AH95" i="34"/>
  <c r="AI95" i="34" s="1"/>
  <c r="AH94" i="34"/>
  <c r="AI94" i="34" s="1"/>
  <c r="C93" i="34"/>
  <c r="AI91" i="34"/>
  <c r="AH91" i="34"/>
  <c r="AI90" i="34"/>
  <c r="AH90" i="34"/>
  <c r="AI89" i="34"/>
  <c r="AH89" i="34"/>
  <c r="AI88" i="34"/>
  <c r="AH88" i="34"/>
  <c r="AI87" i="34"/>
  <c r="AH87" i="34"/>
  <c r="AI86" i="34"/>
  <c r="AH86" i="34"/>
  <c r="AI85" i="34"/>
  <c r="AH85" i="34"/>
  <c r="AI84" i="34"/>
  <c r="AH84" i="34"/>
  <c r="AI82" i="34"/>
  <c r="AH82" i="34"/>
  <c r="AG82" i="34"/>
  <c r="AI81" i="34"/>
  <c r="AH81" i="34"/>
  <c r="AI80" i="34"/>
  <c r="AH80" i="34"/>
  <c r="AI79" i="34"/>
  <c r="AH79" i="34"/>
  <c r="AI78" i="34"/>
  <c r="AH78" i="34"/>
  <c r="AI77" i="34"/>
  <c r="AH77" i="34"/>
  <c r="AI76" i="34"/>
  <c r="AH76" i="34"/>
  <c r="AI74" i="34"/>
  <c r="AH74" i="34"/>
  <c r="AI73" i="34"/>
  <c r="AH73" i="34"/>
  <c r="AI72" i="34"/>
  <c r="AH72" i="34"/>
  <c r="AG72" i="34"/>
  <c r="AI71" i="34"/>
  <c r="AH71" i="34"/>
  <c r="AI70" i="34"/>
  <c r="AH70" i="34"/>
  <c r="AI69" i="34"/>
  <c r="AH69" i="34"/>
  <c r="AG68" i="34"/>
  <c r="AF68" i="34"/>
  <c r="AE68" i="34"/>
  <c r="AD5" i="34" s="1"/>
  <c r="AD68" i="34"/>
  <c r="AC5" i="34" s="1"/>
  <c r="AC68" i="34"/>
  <c r="AB5" i="34" s="1"/>
  <c r="AB68" i="34"/>
  <c r="AA5" i="34" s="1"/>
  <c r="AA68" i="34"/>
  <c r="Z5" i="34" s="1"/>
  <c r="Z68" i="34"/>
  <c r="Y5" i="34" s="1"/>
  <c r="Y68" i="34"/>
  <c r="X5" i="34" s="1"/>
  <c r="X68" i="34"/>
  <c r="W5" i="34" s="1"/>
  <c r="W68" i="34"/>
  <c r="V5" i="34" s="1"/>
  <c r="V68" i="34"/>
  <c r="U5" i="34" s="1"/>
  <c r="U68" i="34"/>
  <c r="T68" i="34"/>
  <c r="S5" i="34" s="1"/>
  <c r="S68" i="34"/>
  <c r="R5" i="34" s="1"/>
  <c r="R68" i="34"/>
  <c r="Q68" i="34"/>
  <c r="P5" i="34" s="1"/>
  <c r="P68" i="34"/>
  <c r="O5" i="34" s="1"/>
  <c r="O68" i="34"/>
  <c r="N5" i="34" s="1"/>
  <c r="N68" i="34"/>
  <c r="M5" i="34" s="1"/>
  <c r="M68" i="34"/>
  <c r="L5" i="34" s="1"/>
  <c r="L68" i="34"/>
  <c r="K68" i="34"/>
  <c r="J5" i="34" s="1"/>
  <c r="J68" i="34"/>
  <c r="I5" i="34" s="1"/>
  <c r="I68" i="34"/>
  <c r="H68" i="34"/>
  <c r="G5" i="34" s="1"/>
  <c r="G68" i="34"/>
  <c r="F5" i="34" s="1"/>
  <c r="F68" i="34"/>
  <c r="E5" i="34" s="1"/>
  <c r="E68" i="34"/>
  <c r="D5" i="34" s="1"/>
  <c r="D68" i="34"/>
  <c r="C68" i="34"/>
  <c r="B5" i="34" s="1"/>
  <c r="B68" i="34"/>
  <c r="AF5" i="34" s="1"/>
  <c r="AI67" i="34"/>
  <c r="AH67" i="34"/>
  <c r="AI66" i="34"/>
  <c r="AH66" i="34"/>
  <c r="AI65" i="34"/>
  <c r="AH65" i="34"/>
  <c r="AI64" i="34"/>
  <c r="AH64" i="34"/>
  <c r="AI63" i="34"/>
  <c r="AH63" i="34"/>
  <c r="AI62" i="34"/>
  <c r="AH62" i="34"/>
  <c r="AI61" i="34"/>
  <c r="AH61" i="34"/>
  <c r="AI60" i="34"/>
  <c r="AH60" i="34"/>
  <c r="AI59" i="34"/>
  <c r="AH59" i="34"/>
  <c r="AI58" i="34"/>
  <c r="AH58" i="34"/>
  <c r="AI57" i="34"/>
  <c r="AH57" i="34"/>
  <c r="AG56" i="34"/>
  <c r="AG4" i="34" s="1"/>
  <c r="AF56" i="34"/>
  <c r="AE56" i="34"/>
  <c r="AD56" i="34"/>
  <c r="AC56" i="34"/>
  <c r="AB56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AI55" i="34"/>
  <c r="AH55" i="34"/>
  <c r="AI54" i="34"/>
  <c r="AH54" i="34"/>
  <c r="AI53" i="34"/>
  <c r="AH53" i="34"/>
  <c r="AF52" i="34"/>
  <c r="AE52" i="34"/>
  <c r="AD52" i="34"/>
  <c r="AC52" i="34"/>
  <c r="AB52" i="34"/>
  <c r="AA52" i="34"/>
  <c r="Z52" i="34"/>
  <c r="Y52" i="34"/>
  <c r="X52" i="34"/>
  <c r="W52" i="34"/>
  <c r="V52" i="34"/>
  <c r="U52" i="34"/>
  <c r="T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AI51" i="34"/>
  <c r="AH51" i="34"/>
  <c r="AG51" i="34"/>
  <c r="AG52" i="34" s="1"/>
  <c r="AG3" i="34" s="1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I44" i="34"/>
  <c r="AH44" i="34"/>
  <c r="AI43" i="34"/>
  <c r="AH43" i="34"/>
  <c r="AI42" i="34"/>
  <c r="AH42" i="34"/>
  <c r="AI41" i="34"/>
  <c r="AH41" i="34"/>
  <c r="AI40" i="34"/>
  <c r="AH40" i="34"/>
  <c r="AI39" i="34"/>
  <c r="AH39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B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AE5" i="34"/>
  <c r="Q5" i="34"/>
  <c r="K5" i="34"/>
  <c r="H5" i="34"/>
  <c r="C5" i="34"/>
  <c r="K4" i="34"/>
  <c r="B4" i="34"/>
  <c r="AG2" i="34"/>
  <c r="Z95" i="33"/>
  <c r="Z37" i="33"/>
  <c r="Y95" i="33"/>
  <c r="Y37" i="33"/>
  <c r="X95" i="33"/>
  <c r="X37" i="33"/>
  <c r="W95" i="33"/>
  <c r="W37" i="33"/>
  <c r="V95" i="33"/>
  <c r="V37" i="33"/>
  <c r="U37" i="33"/>
  <c r="S95" i="33"/>
  <c r="R95" i="33"/>
  <c r="R37" i="33"/>
  <c r="Q95" i="33"/>
  <c r="Q37" i="33"/>
  <c r="P37" i="33"/>
  <c r="O37" i="33"/>
  <c r="N37" i="33"/>
  <c r="AH37" i="33" s="1"/>
  <c r="M37" i="33"/>
  <c r="L95" i="33"/>
  <c r="K95" i="33"/>
  <c r="J95" i="33"/>
  <c r="J37" i="33"/>
  <c r="I95" i="33"/>
  <c r="I37" i="33"/>
  <c r="H95" i="33"/>
  <c r="AH95" i="33" s="1"/>
  <c r="AI95" i="33" s="1"/>
  <c r="H37" i="33"/>
  <c r="G95" i="33"/>
  <c r="G37" i="33"/>
  <c r="F95" i="33"/>
  <c r="F37" i="33"/>
  <c r="E95" i="33"/>
  <c r="E37" i="33"/>
  <c r="AF52" i="32"/>
  <c r="AF56" i="32"/>
  <c r="AF239" i="33"/>
  <c r="AE239" i="33"/>
  <c r="AD239" i="33"/>
  <c r="AC239" i="33"/>
  <c r="AB239" i="33"/>
  <c r="AA239" i="33"/>
  <c r="Z239" i="33"/>
  <c r="Y239" i="33"/>
  <c r="X239" i="33"/>
  <c r="W239" i="33"/>
  <c r="V239" i="33"/>
  <c r="U239" i="33"/>
  <c r="T239" i="33"/>
  <c r="S239" i="33"/>
  <c r="R239" i="33"/>
  <c r="Q239" i="33"/>
  <c r="P239" i="33"/>
  <c r="O239" i="33"/>
  <c r="N239" i="33"/>
  <c r="M239" i="33"/>
  <c r="L239" i="33"/>
  <c r="K239" i="33"/>
  <c r="J239" i="33"/>
  <c r="I239" i="33"/>
  <c r="H239" i="33"/>
  <c r="G239" i="33"/>
  <c r="F239" i="33"/>
  <c r="E239" i="33"/>
  <c r="D239" i="33"/>
  <c r="C239" i="33"/>
  <c r="B239" i="33"/>
  <c r="A239" i="33"/>
  <c r="AF238" i="33"/>
  <c r="AE238" i="33"/>
  <c r="AD238" i="33"/>
  <c r="AC238" i="33"/>
  <c r="AB238" i="33"/>
  <c r="AA238" i="33"/>
  <c r="Z238" i="33"/>
  <c r="Y238" i="33"/>
  <c r="X238" i="33"/>
  <c r="W238" i="33"/>
  <c r="V238" i="33"/>
  <c r="U238" i="33"/>
  <c r="T238" i="33"/>
  <c r="S238" i="33"/>
  <c r="R238" i="33"/>
  <c r="Q238" i="33"/>
  <c r="P238" i="33"/>
  <c r="O238" i="33"/>
  <c r="N238" i="33"/>
  <c r="M238" i="33"/>
  <c r="L238" i="33"/>
  <c r="K238" i="33"/>
  <c r="J238" i="33"/>
  <c r="I238" i="33"/>
  <c r="H238" i="33"/>
  <c r="G238" i="33"/>
  <c r="F238" i="33"/>
  <c r="E238" i="33"/>
  <c r="D238" i="33"/>
  <c r="C238" i="33"/>
  <c r="B238" i="33"/>
  <c r="A238" i="33"/>
  <c r="AF237" i="33"/>
  <c r="AE237" i="33"/>
  <c r="AD237" i="33"/>
  <c r="AC237" i="33"/>
  <c r="AB237" i="33"/>
  <c r="AA237" i="33"/>
  <c r="Z237" i="33"/>
  <c r="Y237" i="33"/>
  <c r="X237" i="33"/>
  <c r="W237" i="33"/>
  <c r="V237" i="33"/>
  <c r="U237" i="33"/>
  <c r="T237" i="33"/>
  <c r="S237" i="33"/>
  <c r="R237" i="33"/>
  <c r="Q237" i="33"/>
  <c r="P237" i="33"/>
  <c r="O237" i="33"/>
  <c r="N237" i="33"/>
  <c r="M237" i="33"/>
  <c r="L237" i="33"/>
  <c r="K237" i="33"/>
  <c r="J237" i="33"/>
  <c r="I237" i="33"/>
  <c r="H237" i="33"/>
  <c r="G237" i="33"/>
  <c r="F237" i="33"/>
  <c r="E237" i="33"/>
  <c r="D237" i="33"/>
  <c r="C237" i="33"/>
  <c r="B237" i="33"/>
  <c r="A237" i="33"/>
  <c r="AF236" i="33"/>
  <c r="AE236" i="33"/>
  <c r="AD236" i="33"/>
  <c r="AC236" i="33"/>
  <c r="AB236" i="33"/>
  <c r="AA236" i="33"/>
  <c r="Z236" i="33"/>
  <c r="Y236" i="33"/>
  <c r="X236" i="33"/>
  <c r="W236" i="33"/>
  <c r="V236" i="33"/>
  <c r="U236" i="33"/>
  <c r="T236" i="33"/>
  <c r="S236" i="33"/>
  <c r="R236" i="33"/>
  <c r="Q236" i="33"/>
  <c r="P236" i="33"/>
  <c r="O236" i="33"/>
  <c r="N236" i="33"/>
  <c r="M236" i="33"/>
  <c r="L236" i="33"/>
  <c r="K236" i="33"/>
  <c r="J236" i="33"/>
  <c r="I236" i="33"/>
  <c r="H236" i="33"/>
  <c r="G236" i="33"/>
  <c r="F236" i="33"/>
  <c r="E236" i="33"/>
  <c r="D236" i="33"/>
  <c r="C236" i="33"/>
  <c r="B236" i="33"/>
  <c r="A236" i="33"/>
  <c r="B235" i="33"/>
  <c r="S210" i="33"/>
  <c r="AG200" i="33"/>
  <c r="C200" i="33"/>
  <c r="D199" i="33"/>
  <c r="C235" i="33" s="1"/>
  <c r="D198" i="33"/>
  <c r="E198" i="33" s="1"/>
  <c r="F198" i="33" s="1"/>
  <c r="G198" i="33" s="1"/>
  <c r="H198" i="33" s="1"/>
  <c r="I198" i="33" s="1"/>
  <c r="J198" i="33" s="1"/>
  <c r="K198" i="33" s="1"/>
  <c r="L198" i="33" s="1"/>
  <c r="M198" i="33" s="1"/>
  <c r="N198" i="33" s="1"/>
  <c r="O198" i="33" s="1"/>
  <c r="P198" i="33" s="1"/>
  <c r="Q198" i="33" s="1"/>
  <c r="R198" i="33" s="1"/>
  <c r="S198" i="33" s="1"/>
  <c r="T198" i="33" s="1"/>
  <c r="U198" i="33" s="1"/>
  <c r="V198" i="33" s="1"/>
  <c r="W198" i="33" s="1"/>
  <c r="X198" i="33" s="1"/>
  <c r="Y198" i="33" s="1"/>
  <c r="Z198" i="33" s="1"/>
  <c r="AA198" i="33" s="1"/>
  <c r="AB198" i="33" s="1"/>
  <c r="AC198" i="33" s="1"/>
  <c r="AD198" i="33" s="1"/>
  <c r="AE198" i="33" s="1"/>
  <c r="AF198" i="33" s="1"/>
  <c r="B198" i="33" s="1"/>
  <c r="D197" i="33"/>
  <c r="E197" i="33" s="1"/>
  <c r="F197" i="33" s="1"/>
  <c r="G197" i="33" s="1"/>
  <c r="H197" i="33" s="1"/>
  <c r="I197" i="33" s="1"/>
  <c r="J197" i="33" s="1"/>
  <c r="K197" i="33" s="1"/>
  <c r="L197" i="33" s="1"/>
  <c r="M197" i="33" s="1"/>
  <c r="N197" i="33" s="1"/>
  <c r="O197" i="33" s="1"/>
  <c r="P197" i="33" s="1"/>
  <c r="Q197" i="33" s="1"/>
  <c r="R197" i="33" s="1"/>
  <c r="S197" i="33" s="1"/>
  <c r="T197" i="33" s="1"/>
  <c r="U197" i="33" s="1"/>
  <c r="V197" i="33" s="1"/>
  <c r="W197" i="33" s="1"/>
  <c r="X197" i="33" s="1"/>
  <c r="Y197" i="33" s="1"/>
  <c r="Z197" i="33" s="1"/>
  <c r="AA197" i="33" s="1"/>
  <c r="AB197" i="33" s="1"/>
  <c r="AC197" i="33" s="1"/>
  <c r="AD197" i="33" s="1"/>
  <c r="AE197" i="33" s="1"/>
  <c r="AF197" i="33" s="1"/>
  <c r="B197" i="33" s="1"/>
  <c r="D196" i="33"/>
  <c r="E196" i="33" s="1"/>
  <c r="F196" i="33" s="1"/>
  <c r="G196" i="33" s="1"/>
  <c r="H196" i="33" s="1"/>
  <c r="I196" i="33" s="1"/>
  <c r="J196" i="33" s="1"/>
  <c r="K196" i="33" s="1"/>
  <c r="L196" i="33" s="1"/>
  <c r="M196" i="33" s="1"/>
  <c r="N196" i="33" s="1"/>
  <c r="O196" i="33" s="1"/>
  <c r="P196" i="33" s="1"/>
  <c r="Q196" i="33" s="1"/>
  <c r="R196" i="33" s="1"/>
  <c r="S196" i="33" s="1"/>
  <c r="T196" i="33" s="1"/>
  <c r="U196" i="33" s="1"/>
  <c r="V196" i="33" s="1"/>
  <c r="W196" i="33" s="1"/>
  <c r="X196" i="33" s="1"/>
  <c r="Y196" i="33" s="1"/>
  <c r="Z196" i="33" s="1"/>
  <c r="AA196" i="33" s="1"/>
  <c r="AB196" i="33" s="1"/>
  <c r="AC196" i="33" s="1"/>
  <c r="AD196" i="33" s="1"/>
  <c r="AE196" i="33" s="1"/>
  <c r="AF196" i="33" s="1"/>
  <c r="B196" i="33" s="1"/>
  <c r="D195" i="33"/>
  <c r="D194" i="33"/>
  <c r="E194" i="33" s="1"/>
  <c r="F194" i="33" s="1"/>
  <c r="AG192" i="33"/>
  <c r="C192" i="33"/>
  <c r="D191" i="33"/>
  <c r="E191" i="33" s="1"/>
  <c r="F191" i="33" s="1"/>
  <c r="G191" i="33" s="1"/>
  <c r="H191" i="33" s="1"/>
  <c r="I191" i="33" s="1"/>
  <c r="J191" i="33" s="1"/>
  <c r="K191" i="33" s="1"/>
  <c r="L191" i="33" s="1"/>
  <c r="M191" i="33" s="1"/>
  <c r="N191" i="33" s="1"/>
  <c r="O191" i="33" s="1"/>
  <c r="P191" i="33" s="1"/>
  <c r="Q191" i="33" s="1"/>
  <c r="R191" i="33" s="1"/>
  <c r="S191" i="33" s="1"/>
  <c r="T191" i="33" s="1"/>
  <c r="U191" i="33" s="1"/>
  <c r="V191" i="33" s="1"/>
  <c r="W191" i="33" s="1"/>
  <c r="X191" i="33" s="1"/>
  <c r="Y191" i="33" s="1"/>
  <c r="Z191" i="33" s="1"/>
  <c r="AA191" i="33" s="1"/>
  <c r="AB191" i="33" s="1"/>
  <c r="AC191" i="33" s="1"/>
  <c r="AD191" i="33" s="1"/>
  <c r="AE191" i="33" s="1"/>
  <c r="AF191" i="33" s="1"/>
  <c r="B191" i="33" s="1"/>
  <c r="D190" i="33"/>
  <c r="E190" i="33" s="1"/>
  <c r="F190" i="33" s="1"/>
  <c r="G190" i="33" s="1"/>
  <c r="H190" i="33" s="1"/>
  <c r="I190" i="33" s="1"/>
  <c r="J190" i="33" s="1"/>
  <c r="K190" i="33" s="1"/>
  <c r="L190" i="33" s="1"/>
  <c r="M190" i="33" s="1"/>
  <c r="N190" i="33" s="1"/>
  <c r="O190" i="33" s="1"/>
  <c r="P190" i="33" s="1"/>
  <c r="Q190" i="33" s="1"/>
  <c r="R190" i="33" s="1"/>
  <c r="S190" i="33" s="1"/>
  <c r="T190" i="33" s="1"/>
  <c r="U190" i="33" s="1"/>
  <c r="V190" i="33" s="1"/>
  <c r="W190" i="33" s="1"/>
  <c r="X190" i="33" s="1"/>
  <c r="Y190" i="33" s="1"/>
  <c r="Z190" i="33" s="1"/>
  <c r="AA190" i="33" s="1"/>
  <c r="AB190" i="33" s="1"/>
  <c r="AC190" i="33" s="1"/>
  <c r="AD190" i="33" s="1"/>
  <c r="AE190" i="33" s="1"/>
  <c r="AF190" i="33" s="1"/>
  <c r="B190" i="33" s="1"/>
  <c r="D189" i="33"/>
  <c r="E189" i="33" s="1"/>
  <c r="F189" i="33" s="1"/>
  <c r="G189" i="33" s="1"/>
  <c r="H189" i="33" s="1"/>
  <c r="I189" i="33" s="1"/>
  <c r="J189" i="33" s="1"/>
  <c r="K189" i="33" s="1"/>
  <c r="L189" i="33" s="1"/>
  <c r="M189" i="33" s="1"/>
  <c r="N189" i="33" s="1"/>
  <c r="O189" i="33" s="1"/>
  <c r="P189" i="33" s="1"/>
  <c r="Q189" i="33" s="1"/>
  <c r="R189" i="33" s="1"/>
  <c r="S189" i="33" s="1"/>
  <c r="T189" i="33" s="1"/>
  <c r="U189" i="33" s="1"/>
  <c r="V189" i="33" s="1"/>
  <c r="W189" i="33" s="1"/>
  <c r="X189" i="33" s="1"/>
  <c r="Y189" i="33" s="1"/>
  <c r="Z189" i="33" s="1"/>
  <c r="AA189" i="33" s="1"/>
  <c r="AB189" i="33" s="1"/>
  <c r="AC189" i="33" s="1"/>
  <c r="AD189" i="33" s="1"/>
  <c r="AE189" i="33" s="1"/>
  <c r="AF189" i="33" s="1"/>
  <c r="B189" i="33" s="1"/>
  <c r="D188" i="33"/>
  <c r="E188" i="33" s="1"/>
  <c r="F188" i="33" s="1"/>
  <c r="G188" i="33" s="1"/>
  <c r="H188" i="33" s="1"/>
  <c r="I188" i="33" s="1"/>
  <c r="J188" i="33" s="1"/>
  <c r="K188" i="33" s="1"/>
  <c r="L188" i="33" s="1"/>
  <c r="M188" i="33" s="1"/>
  <c r="N188" i="33" s="1"/>
  <c r="O188" i="33" s="1"/>
  <c r="P188" i="33" s="1"/>
  <c r="Q188" i="33" s="1"/>
  <c r="R188" i="33" s="1"/>
  <c r="S188" i="33" s="1"/>
  <c r="T188" i="33" s="1"/>
  <c r="U188" i="33" s="1"/>
  <c r="V188" i="33" s="1"/>
  <c r="W188" i="33" s="1"/>
  <c r="X188" i="33" s="1"/>
  <c r="Y188" i="33" s="1"/>
  <c r="Z188" i="33" s="1"/>
  <c r="AA188" i="33" s="1"/>
  <c r="AB188" i="33" s="1"/>
  <c r="AC188" i="33" s="1"/>
  <c r="AD188" i="33" s="1"/>
  <c r="AE188" i="33" s="1"/>
  <c r="AF188" i="33" s="1"/>
  <c r="B188" i="33" s="1"/>
  <c r="D187" i="33"/>
  <c r="E187" i="33" s="1"/>
  <c r="F187" i="33" s="1"/>
  <c r="G187" i="33" s="1"/>
  <c r="H187" i="33" s="1"/>
  <c r="I187" i="33" s="1"/>
  <c r="J187" i="33" s="1"/>
  <c r="K187" i="33" s="1"/>
  <c r="L187" i="33" s="1"/>
  <c r="M187" i="33" s="1"/>
  <c r="N187" i="33" s="1"/>
  <c r="O187" i="33" s="1"/>
  <c r="P187" i="33" s="1"/>
  <c r="Q187" i="33" s="1"/>
  <c r="R187" i="33" s="1"/>
  <c r="S187" i="33" s="1"/>
  <c r="T187" i="33" s="1"/>
  <c r="U187" i="33" s="1"/>
  <c r="V187" i="33" s="1"/>
  <c r="W187" i="33" s="1"/>
  <c r="X187" i="33" s="1"/>
  <c r="Y187" i="33" s="1"/>
  <c r="Z187" i="33" s="1"/>
  <c r="AA187" i="33" s="1"/>
  <c r="AB187" i="33" s="1"/>
  <c r="AC187" i="33" s="1"/>
  <c r="AD187" i="33" s="1"/>
  <c r="AE187" i="33" s="1"/>
  <c r="AF187" i="33" s="1"/>
  <c r="B187" i="33" s="1"/>
  <c r="D186" i="33"/>
  <c r="E186" i="33" s="1"/>
  <c r="F186" i="33" s="1"/>
  <c r="G186" i="33" s="1"/>
  <c r="H186" i="33" s="1"/>
  <c r="I186" i="33" s="1"/>
  <c r="J186" i="33" s="1"/>
  <c r="K186" i="33" s="1"/>
  <c r="L186" i="33" s="1"/>
  <c r="M186" i="33" s="1"/>
  <c r="N186" i="33" s="1"/>
  <c r="O186" i="33" s="1"/>
  <c r="P186" i="33" s="1"/>
  <c r="Q186" i="33" s="1"/>
  <c r="R186" i="33" s="1"/>
  <c r="S186" i="33" s="1"/>
  <c r="T186" i="33" s="1"/>
  <c r="U186" i="33" s="1"/>
  <c r="V186" i="33" s="1"/>
  <c r="W186" i="33" s="1"/>
  <c r="X186" i="33" s="1"/>
  <c r="Y186" i="33" s="1"/>
  <c r="Z186" i="33" s="1"/>
  <c r="AA186" i="33" s="1"/>
  <c r="AB186" i="33" s="1"/>
  <c r="AC186" i="33" s="1"/>
  <c r="AD186" i="33" s="1"/>
  <c r="AE186" i="33" s="1"/>
  <c r="AF186" i="33" s="1"/>
  <c r="B186" i="33" s="1"/>
  <c r="D185" i="33"/>
  <c r="E185" i="33" s="1"/>
  <c r="F185" i="33" s="1"/>
  <c r="G185" i="33" s="1"/>
  <c r="H185" i="33" s="1"/>
  <c r="I185" i="33" s="1"/>
  <c r="J185" i="33" s="1"/>
  <c r="K185" i="33" s="1"/>
  <c r="L185" i="33" s="1"/>
  <c r="M185" i="33" s="1"/>
  <c r="N185" i="33" s="1"/>
  <c r="O185" i="33" s="1"/>
  <c r="P185" i="33" s="1"/>
  <c r="Q185" i="33" s="1"/>
  <c r="R185" i="33" s="1"/>
  <c r="S185" i="33" s="1"/>
  <c r="T185" i="33" s="1"/>
  <c r="U185" i="33" s="1"/>
  <c r="V185" i="33" s="1"/>
  <c r="W185" i="33" s="1"/>
  <c r="X185" i="33" s="1"/>
  <c r="Y185" i="33" s="1"/>
  <c r="Z185" i="33" s="1"/>
  <c r="AA185" i="33" s="1"/>
  <c r="AB185" i="33" s="1"/>
  <c r="AC185" i="33" s="1"/>
  <c r="AD185" i="33" s="1"/>
  <c r="AE185" i="33" s="1"/>
  <c r="AF185" i="33" s="1"/>
  <c r="B185" i="33" s="1"/>
  <c r="D184" i="33"/>
  <c r="E184" i="33" s="1"/>
  <c r="F184" i="33" s="1"/>
  <c r="G184" i="33" s="1"/>
  <c r="H184" i="33" s="1"/>
  <c r="I184" i="33" s="1"/>
  <c r="J184" i="33" s="1"/>
  <c r="K184" i="33" s="1"/>
  <c r="L184" i="33" s="1"/>
  <c r="M184" i="33" s="1"/>
  <c r="N184" i="33" s="1"/>
  <c r="O184" i="33" s="1"/>
  <c r="P184" i="33" s="1"/>
  <c r="Q184" i="33" s="1"/>
  <c r="R184" i="33" s="1"/>
  <c r="S184" i="33" s="1"/>
  <c r="T184" i="33" s="1"/>
  <c r="U184" i="33" s="1"/>
  <c r="V184" i="33" s="1"/>
  <c r="W184" i="33" s="1"/>
  <c r="X184" i="33" s="1"/>
  <c r="Y184" i="33" s="1"/>
  <c r="Z184" i="33" s="1"/>
  <c r="AA184" i="33" s="1"/>
  <c r="AB184" i="33" s="1"/>
  <c r="AC184" i="33" s="1"/>
  <c r="AD184" i="33" s="1"/>
  <c r="AE184" i="33" s="1"/>
  <c r="AF184" i="33" s="1"/>
  <c r="B184" i="33" s="1"/>
  <c r="D183" i="33"/>
  <c r="E183" i="33" s="1"/>
  <c r="F183" i="33" s="1"/>
  <c r="G183" i="33" s="1"/>
  <c r="H183" i="33" s="1"/>
  <c r="I183" i="33" s="1"/>
  <c r="J183" i="33" s="1"/>
  <c r="K183" i="33" s="1"/>
  <c r="L183" i="33" s="1"/>
  <c r="M183" i="33" s="1"/>
  <c r="N183" i="33" s="1"/>
  <c r="O183" i="33" s="1"/>
  <c r="P183" i="33" s="1"/>
  <c r="Q183" i="33" s="1"/>
  <c r="R183" i="33" s="1"/>
  <c r="S183" i="33" s="1"/>
  <c r="T183" i="33" s="1"/>
  <c r="U183" i="33" s="1"/>
  <c r="V183" i="33" s="1"/>
  <c r="W183" i="33" s="1"/>
  <c r="X183" i="33" s="1"/>
  <c r="Y183" i="33" s="1"/>
  <c r="Z183" i="33" s="1"/>
  <c r="AA183" i="33" s="1"/>
  <c r="AB183" i="33" s="1"/>
  <c r="AC183" i="33" s="1"/>
  <c r="AD183" i="33" s="1"/>
  <c r="AE183" i="33" s="1"/>
  <c r="AF183" i="33" s="1"/>
  <c r="B183" i="33" s="1"/>
  <c r="D182" i="33"/>
  <c r="E182" i="33" s="1"/>
  <c r="F182" i="33" s="1"/>
  <c r="G182" i="33" s="1"/>
  <c r="H182" i="33" s="1"/>
  <c r="I182" i="33" s="1"/>
  <c r="J182" i="33" s="1"/>
  <c r="K182" i="33" s="1"/>
  <c r="L182" i="33" s="1"/>
  <c r="M182" i="33" s="1"/>
  <c r="N182" i="33" s="1"/>
  <c r="O182" i="33" s="1"/>
  <c r="P182" i="33" s="1"/>
  <c r="Q182" i="33" s="1"/>
  <c r="R182" i="33" s="1"/>
  <c r="S182" i="33" s="1"/>
  <c r="T182" i="33" s="1"/>
  <c r="U182" i="33" s="1"/>
  <c r="V182" i="33" s="1"/>
  <c r="W182" i="33" s="1"/>
  <c r="X182" i="33" s="1"/>
  <c r="Y182" i="33" s="1"/>
  <c r="Z182" i="33" s="1"/>
  <c r="AA182" i="33" s="1"/>
  <c r="AB182" i="33" s="1"/>
  <c r="AC182" i="33" s="1"/>
  <c r="AD182" i="33" s="1"/>
  <c r="AE182" i="33" s="1"/>
  <c r="AF182" i="33" s="1"/>
  <c r="B182" i="33" s="1"/>
  <c r="D181" i="33"/>
  <c r="E181" i="33" s="1"/>
  <c r="F181" i="33" s="1"/>
  <c r="G181" i="33" s="1"/>
  <c r="H181" i="33" s="1"/>
  <c r="I181" i="33" s="1"/>
  <c r="J181" i="33" s="1"/>
  <c r="K181" i="33" s="1"/>
  <c r="L181" i="33" s="1"/>
  <c r="M181" i="33" s="1"/>
  <c r="N181" i="33" s="1"/>
  <c r="O181" i="33" s="1"/>
  <c r="P181" i="33" s="1"/>
  <c r="Q181" i="33" s="1"/>
  <c r="R181" i="33" s="1"/>
  <c r="S181" i="33" s="1"/>
  <c r="T181" i="33" s="1"/>
  <c r="U181" i="33" s="1"/>
  <c r="V181" i="33" s="1"/>
  <c r="W181" i="33" s="1"/>
  <c r="X181" i="33" s="1"/>
  <c r="Y181" i="33" s="1"/>
  <c r="Z181" i="33" s="1"/>
  <c r="AA181" i="33" s="1"/>
  <c r="AB181" i="33" s="1"/>
  <c r="AC181" i="33" s="1"/>
  <c r="AD181" i="33" s="1"/>
  <c r="AE181" i="33" s="1"/>
  <c r="AF181" i="33" s="1"/>
  <c r="B181" i="33" s="1"/>
  <c r="D180" i="33"/>
  <c r="E180" i="33" s="1"/>
  <c r="F180" i="33" s="1"/>
  <c r="G180" i="33" s="1"/>
  <c r="H180" i="33" s="1"/>
  <c r="I180" i="33" s="1"/>
  <c r="J180" i="33" s="1"/>
  <c r="K180" i="33" s="1"/>
  <c r="L180" i="33" s="1"/>
  <c r="M180" i="33" s="1"/>
  <c r="N180" i="33" s="1"/>
  <c r="O180" i="33" s="1"/>
  <c r="P180" i="33" s="1"/>
  <c r="Q180" i="33" s="1"/>
  <c r="R180" i="33" s="1"/>
  <c r="S180" i="33" s="1"/>
  <c r="T180" i="33" s="1"/>
  <c r="U180" i="33" s="1"/>
  <c r="V180" i="33" s="1"/>
  <c r="W180" i="33" s="1"/>
  <c r="X180" i="33" s="1"/>
  <c r="Y180" i="33" s="1"/>
  <c r="Z180" i="33" s="1"/>
  <c r="AA180" i="33" s="1"/>
  <c r="AB180" i="33" s="1"/>
  <c r="AC180" i="33" s="1"/>
  <c r="AD180" i="33" s="1"/>
  <c r="AE180" i="33" s="1"/>
  <c r="AF180" i="33" s="1"/>
  <c r="B180" i="33" s="1"/>
  <c r="D179" i="33"/>
  <c r="E179" i="33" s="1"/>
  <c r="F179" i="33" s="1"/>
  <c r="G179" i="33" s="1"/>
  <c r="H179" i="33" s="1"/>
  <c r="I179" i="33" s="1"/>
  <c r="J179" i="33" s="1"/>
  <c r="K179" i="33" s="1"/>
  <c r="L179" i="33" s="1"/>
  <c r="M179" i="33" s="1"/>
  <c r="N179" i="33" s="1"/>
  <c r="O179" i="33" s="1"/>
  <c r="P179" i="33" s="1"/>
  <c r="Q179" i="33" s="1"/>
  <c r="R179" i="33" s="1"/>
  <c r="S179" i="33" s="1"/>
  <c r="T179" i="33" s="1"/>
  <c r="U179" i="33" s="1"/>
  <c r="V179" i="33" s="1"/>
  <c r="W179" i="33" s="1"/>
  <c r="X179" i="33" s="1"/>
  <c r="Y179" i="33" s="1"/>
  <c r="Z179" i="33" s="1"/>
  <c r="AA179" i="33" s="1"/>
  <c r="AB179" i="33" s="1"/>
  <c r="AC179" i="33" s="1"/>
  <c r="AD179" i="33" s="1"/>
  <c r="AE179" i="33" s="1"/>
  <c r="AF179" i="33" s="1"/>
  <c r="B179" i="33" s="1"/>
  <c r="G177" i="33"/>
  <c r="H177" i="33" s="1"/>
  <c r="I177" i="33" s="1"/>
  <c r="J177" i="33" s="1"/>
  <c r="K177" i="33" s="1"/>
  <c r="L177" i="33" s="1"/>
  <c r="M177" i="33" s="1"/>
  <c r="N177" i="33" s="1"/>
  <c r="O177" i="33" s="1"/>
  <c r="P177" i="33" s="1"/>
  <c r="Q177" i="33" s="1"/>
  <c r="R177" i="33" s="1"/>
  <c r="S177" i="33" s="1"/>
  <c r="T177" i="33" s="1"/>
  <c r="U177" i="33" s="1"/>
  <c r="V177" i="33" s="1"/>
  <c r="W177" i="33" s="1"/>
  <c r="X177" i="33" s="1"/>
  <c r="Y177" i="33" s="1"/>
  <c r="Z177" i="33" s="1"/>
  <c r="AA177" i="33" s="1"/>
  <c r="AB177" i="33" s="1"/>
  <c r="AC177" i="33" s="1"/>
  <c r="AD177" i="33" s="1"/>
  <c r="AE177" i="33" s="1"/>
  <c r="AF177" i="33" s="1"/>
  <c r="B177" i="33" s="1"/>
  <c r="D177" i="33"/>
  <c r="E177" i="33" s="1"/>
  <c r="F177" i="33" s="1"/>
  <c r="D176" i="33"/>
  <c r="E176" i="33" s="1"/>
  <c r="F176" i="33" s="1"/>
  <c r="G176" i="33" s="1"/>
  <c r="H176" i="33" s="1"/>
  <c r="I176" i="33" s="1"/>
  <c r="J176" i="33" s="1"/>
  <c r="K176" i="33" s="1"/>
  <c r="L176" i="33" s="1"/>
  <c r="M176" i="33" s="1"/>
  <c r="N176" i="33" s="1"/>
  <c r="O176" i="33" s="1"/>
  <c r="P176" i="33" s="1"/>
  <c r="Q176" i="33" s="1"/>
  <c r="R176" i="33" s="1"/>
  <c r="S176" i="33" s="1"/>
  <c r="T176" i="33" s="1"/>
  <c r="U176" i="33" s="1"/>
  <c r="V176" i="33" s="1"/>
  <c r="W176" i="33" s="1"/>
  <c r="X176" i="33" s="1"/>
  <c r="Y176" i="33" s="1"/>
  <c r="Z176" i="33" s="1"/>
  <c r="AA176" i="33" s="1"/>
  <c r="AB176" i="33" s="1"/>
  <c r="AC176" i="33" s="1"/>
  <c r="AD176" i="33" s="1"/>
  <c r="AE176" i="33" s="1"/>
  <c r="AF176" i="33" s="1"/>
  <c r="B176" i="33" s="1"/>
  <c r="D175" i="33"/>
  <c r="E175" i="33" s="1"/>
  <c r="F175" i="33" s="1"/>
  <c r="G175" i="33" s="1"/>
  <c r="H175" i="33" s="1"/>
  <c r="I175" i="33" s="1"/>
  <c r="J175" i="33" s="1"/>
  <c r="K175" i="33" s="1"/>
  <c r="L175" i="33" s="1"/>
  <c r="M175" i="33" s="1"/>
  <c r="N175" i="33" s="1"/>
  <c r="O175" i="33" s="1"/>
  <c r="P175" i="33" s="1"/>
  <c r="Q175" i="33" s="1"/>
  <c r="R175" i="33" s="1"/>
  <c r="S175" i="33" s="1"/>
  <c r="T175" i="33" s="1"/>
  <c r="U175" i="33" s="1"/>
  <c r="V175" i="33" s="1"/>
  <c r="W175" i="33" s="1"/>
  <c r="X175" i="33" s="1"/>
  <c r="Y175" i="33" s="1"/>
  <c r="Z175" i="33" s="1"/>
  <c r="AA175" i="33" s="1"/>
  <c r="AB175" i="33" s="1"/>
  <c r="AC175" i="33" s="1"/>
  <c r="AD175" i="33" s="1"/>
  <c r="AE175" i="33" s="1"/>
  <c r="AF175" i="33" s="1"/>
  <c r="B175" i="33" s="1"/>
  <c r="D174" i="33"/>
  <c r="E174" i="33" s="1"/>
  <c r="F174" i="33" s="1"/>
  <c r="G174" i="33" s="1"/>
  <c r="H174" i="33" s="1"/>
  <c r="I174" i="33" s="1"/>
  <c r="J174" i="33" s="1"/>
  <c r="K174" i="33" s="1"/>
  <c r="L174" i="33" s="1"/>
  <c r="M174" i="33" s="1"/>
  <c r="N174" i="33" s="1"/>
  <c r="O174" i="33" s="1"/>
  <c r="P174" i="33" s="1"/>
  <c r="Q174" i="33" s="1"/>
  <c r="R174" i="33" s="1"/>
  <c r="S174" i="33" s="1"/>
  <c r="T174" i="33" s="1"/>
  <c r="U174" i="33" s="1"/>
  <c r="V174" i="33" s="1"/>
  <c r="W174" i="33" s="1"/>
  <c r="X174" i="33" s="1"/>
  <c r="Y174" i="33" s="1"/>
  <c r="Z174" i="33" s="1"/>
  <c r="AA174" i="33" s="1"/>
  <c r="AB174" i="33" s="1"/>
  <c r="AC174" i="33" s="1"/>
  <c r="AD174" i="33" s="1"/>
  <c r="AE174" i="33" s="1"/>
  <c r="AF174" i="33" s="1"/>
  <c r="B174" i="33" s="1"/>
  <c r="D173" i="33"/>
  <c r="E173" i="33" s="1"/>
  <c r="F173" i="33" s="1"/>
  <c r="G173" i="33" s="1"/>
  <c r="H173" i="33" s="1"/>
  <c r="I173" i="33" s="1"/>
  <c r="J173" i="33" s="1"/>
  <c r="K173" i="33" s="1"/>
  <c r="L173" i="33" s="1"/>
  <c r="M173" i="33" s="1"/>
  <c r="N173" i="33" s="1"/>
  <c r="O173" i="33" s="1"/>
  <c r="P173" i="33" s="1"/>
  <c r="Q173" i="33" s="1"/>
  <c r="R173" i="33" s="1"/>
  <c r="S173" i="33" s="1"/>
  <c r="T173" i="33" s="1"/>
  <c r="U173" i="33" s="1"/>
  <c r="V173" i="33" s="1"/>
  <c r="W173" i="33" s="1"/>
  <c r="X173" i="33" s="1"/>
  <c r="Y173" i="33" s="1"/>
  <c r="Z173" i="33" s="1"/>
  <c r="AA173" i="33" s="1"/>
  <c r="AB173" i="33" s="1"/>
  <c r="AC173" i="33" s="1"/>
  <c r="AD173" i="33" s="1"/>
  <c r="AE173" i="33" s="1"/>
  <c r="AF173" i="33" s="1"/>
  <c r="B173" i="33" s="1"/>
  <c r="E172" i="33"/>
  <c r="F172" i="33" s="1"/>
  <c r="G172" i="33" s="1"/>
  <c r="H172" i="33" s="1"/>
  <c r="I172" i="33" s="1"/>
  <c r="J172" i="33" s="1"/>
  <c r="K172" i="33" s="1"/>
  <c r="L172" i="33" s="1"/>
  <c r="M172" i="33" s="1"/>
  <c r="N172" i="33" s="1"/>
  <c r="O172" i="33" s="1"/>
  <c r="P172" i="33" s="1"/>
  <c r="Q172" i="33" s="1"/>
  <c r="R172" i="33" s="1"/>
  <c r="S172" i="33" s="1"/>
  <c r="T172" i="33" s="1"/>
  <c r="U172" i="33" s="1"/>
  <c r="V172" i="33" s="1"/>
  <c r="W172" i="33" s="1"/>
  <c r="X172" i="33" s="1"/>
  <c r="Y172" i="33" s="1"/>
  <c r="Z172" i="33" s="1"/>
  <c r="AA172" i="33" s="1"/>
  <c r="AB172" i="33" s="1"/>
  <c r="AC172" i="33" s="1"/>
  <c r="AD172" i="33" s="1"/>
  <c r="AE172" i="33" s="1"/>
  <c r="AF172" i="33" s="1"/>
  <c r="B172" i="33" s="1"/>
  <c r="D172" i="33"/>
  <c r="D171" i="33"/>
  <c r="E171" i="33" s="1"/>
  <c r="F171" i="33" s="1"/>
  <c r="G171" i="33" s="1"/>
  <c r="H171" i="33" s="1"/>
  <c r="I171" i="33" s="1"/>
  <c r="J171" i="33" s="1"/>
  <c r="K171" i="33" s="1"/>
  <c r="L171" i="33" s="1"/>
  <c r="M171" i="33" s="1"/>
  <c r="N171" i="33" s="1"/>
  <c r="O171" i="33" s="1"/>
  <c r="P171" i="33" s="1"/>
  <c r="Q171" i="33" s="1"/>
  <c r="R171" i="33" s="1"/>
  <c r="S171" i="33" s="1"/>
  <c r="T171" i="33" s="1"/>
  <c r="U171" i="33" s="1"/>
  <c r="V171" i="33" s="1"/>
  <c r="W171" i="33" s="1"/>
  <c r="X171" i="33" s="1"/>
  <c r="Y171" i="33" s="1"/>
  <c r="Z171" i="33" s="1"/>
  <c r="AA171" i="33" s="1"/>
  <c r="AB171" i="33" s="1"/>
  <c r="AC171" i="33" s="1"/>
  <c r="AD171" i="33" s="1"/>
  <c r="AE171" i="33" s="1"/>
  <c r="AF171" i="33" s="1"/>
  <c r="B171" i="33" s="1"/>
  <c r="D170" i="33"/>
  <c r="E170" i="33" s="1"/>
  <c r="F170" i="33" s="1"/>
  <c r="G170" i="33" s="1"/>
  <c r="H170" i="33" s="1"/>
  <c r="I170" i="33" s="1"/>
  <c r="J170" i="33" s="1"/>
  <c r="K170" i="33" s="1"/>
  <c r="L170" i="33" s="1"/>
  <c r="M170" i="33" s="1"/>
  <c r="N170" i="33" s="1"/>
  <c r="O170" i="33" s="1"/>
  <c r="P170" i="33" s="1"/>
  <c r="Q170" i="33" s="1"/>
  <c r="R170" i="33" s="1"/>
  <c r="S170" i="33" s="1"/>
  <c r="T170" i="33" s="1"/>
  <c r="U170" i="33" s="1"/>
  <c r="V170" i="33" s="1"/>
  <c r="W170" i="33" s="1"/>
  <c r="X170" i="33" s="1"/>
  <c r="Y170" i="33" s="1"/>
  <c r="Z170" i="33" s="1"/>
  <c r="AA170" i="33" s="1"/>
  <c r="AB170" i="33" s="1"/>
  <c r="AC170" i="33" s="1"/>
  <c r="AD170" i="33" s="1"/>
  <c r="AE170" i="33" s="1"/>
  <c r="AF170" i="33" s="1"/>
  <c r="B170" i="33" s="1"/>
  <c r="D168" i="33"/>
  <c r="E168" i="33" s="1"/>
  <c r="F168" i="33" s="1"/>
  <c r="G168" i="33" s="1"/>
  <c r="H168" i="33" s="1"/>
  <c r="I168" i="33" s="1"/>
  <c r="J168" i="33" s="1"/>
  <c r="K168" i="33" s="1"/>
  <c r="L168" i="33" s="1"/>
  <c r="M168" i="33" s="1"/>
  <c r="N168" i="33" s="1"/>
  <c r="O168" i="33" s="1"/>
  <c r="P168" i="33" s="1"/>
  <c r="Q168" i="33" s="1"/>
  <c r="R168" i="33" s="1"/>
  <c r="S168" i="33" s="1"/>
  <c r="T168" i="33" s="1"/>
  <c r="U168" i="33" s="1"/>
  <c r="V168" i="33" s="1"/>
  <c r="W168" i="33" s="1"/>
  <c r="X168" i="33" s="1"/>
  <c r="Y168" i="33" s="1"/>
  <c r="Z168" i="33" s="1"/>
  <c r="AA168" i="33" s="1"/>
  <c r="AB168" i="33" s="1"/>
  <c r="AC168" i="33" s="1"/>
  <c r="AD168" i="33" s="1"/>
  <c r="AE168" i="33" s="1"/>
  <c r="AF168" i="33" s="1"/>
  <c r="B168" i="33" s="1"/>
  <c r="D167" i="33"/>
  <c r="E167" i="33" s="1"/>
  <c r="F167" i="33" s="1"/>
  <c r="G167" i="33" s="1"/>
  <c r="H167" i="33" s="1"/>
  <c r="I167" i="33" s="1"/>
  <c r="J167" i="33" s="1"/>
  <c r="K167" i="33" s="1"/>
  <c r="L167" i="33" s="1"/>
  <c r="M167" i="33" s="1"/>
  <c r="N167" i="33" s="1"/>
  <c r="O167" i="33" s="1"/>
  <c r="P167" i="33" s="1"/>
  <c r="Q167" i="33" s="1"/>
  <c r="R167" i="33" s="1"/>
  <c r="S167" i="33" s="1"/>
  <c r="T167" i="33" s="1"/>
  <c r="U167" i="33" s="1"/>
  <c r="V167" i="33" s="1"/>
  <c r="W167" i="33" s="1"/>
  <c r="X167" i="33" s="1"/>
  <c r="Y167" i="33" s="1"/>
  <c r="Z167" i="33" s="1"/>
  <c r="AA167" i="33" s="1"/>
  <c r="AB167" i="33" s="1"/>
  <c r="AC167" i="33" s="1"/>
  <c r="AD167" i="33" s="1"/>
  <c r="AE167" i="33" s="1"/>
  <c r="AF167" i="33" s="1"/>
  <c r="B167" i="33" s="1"/>
  <c r="D166" i="33"/>
  <c r="E166" i="33" s="1"/>
  <c r="F166" i="33" s="1"/>
  <c r="G166" i="33" s="1"/>
  <c r="H166" i="33" s="1"/>
  <c r="I166" i="33" s="1"/>
  <c r="J166" i="33" s="1"/>
  <c r="K166" i="33" s="1"/>
  <c r="L166" i="33" s="1"/>
  <c r="M166" i="33" s="1"/>
  <c r="N166" i="33" s="1"/>
  <c r="O166" i="33" s="1"/>
  <c r="P166" i="33" s="1"/>
  <c r="Q166" i="33" s="1"/>
  <c r="R166" i="33" s="1"/>
  <c r="S166" i="33" s="1"/>
  <c r="T166" i="33" s="1"/>
  <c r="U166" i="33" s="1"/>
  <c r="V166" i="33" s="1"/>
  <c r="W166" i="33" s="1"/>
  <c r="X166" i="33" s="1"/>
  <c r="Y166" i="33" s="1"/>
  <c r="Z166" i="33" s="1"/>
  <c r="AA166" i="33" s="1"/>
  <c r="AB166" i="33" s="1"/>
  <c r="AC166" i="33" s="1"/>
  <c r="AD166" i="33" s="1"/>
  <c r="AE166" i="33" s="1"/>
  <c r="AF166" i="33" s="1"/>
  <c r="B166" i="33" s="1"/>
  <c r="D165" i="33"/>
  <c r="E165" i="33" s="1"/>
  <c r="F165" i="33" s="1"/>
  <c r="G165" i="33" s="1"/>
  <c r="H165" i="33" s="1"/>
  <c r="I165" i="33" s="1"/>
  <c r="J165" i="33" s="1"/>
  <c r="K165" i="33" s="1"/>
  <c r="L165" i="33" s="1"/>
  <c r="M165" i="33" s="1"/>
  <c r="N165" i="33" s="1"/>
  <c r="O165" i="33" s="1"/>
  <c r="P165" i="33" s="1"/>
  <c r="Q165" i="33" s="1"/>
  <c r="R165" i="33" s="1"/>
  <c r="S165" i="33" s="1"/>
  <c r="T165" i="33" s="1"/>
  <c r="U165" i="33" s="1"/>
  <c r="V165" i="33" s="1"/>
  <c r="W165" i="33" s="1"/>
  <c r="X165" i="33" s="1"/>
  <c r="Y165" i="33" s="1"/>
  <c r="Z165" i="33" s="1"/>
  <c r="AA165" i="33" s="1"/>
  <c r="AB165" i="33" s="1"/>
  <c r="AC165" i="33" s="1"/>
  <c r="AD165" i="33" s="1"/>
  <c r="AE165" i="33" s="1"/>
  <c r="AF165" i="33" s="1"/>
  <c r="B165" i="33" s="1"/>
  <c r="D164" i="33"/>
  <c r="E164" i="33" s="1"/>
  <c r="F164" i="33" s="1"/>
  <c r="G164" i="33" s="1"/>
  <c r="H164" i="33" s="1"/>
  <c r="I164" i="33" s="1"/>
  <c r="J164" i="33" s="1"/>
  <c r="K164" i="33" s="1"/>
  <c r="L164" i="33" s="1"/>
  <c r="M164" i="33" s="1"/>
  <c r="N164" i="33" s="1"/>
  <c r="O164" i="33" s="1"/>
  <c r="P164" i="33" s="1"/>
  <c r="Q164" i="33" s="1"/>
  <c r="R164" i="33" s="1"/>
  <c r="S164" i="33" s="1"/>
  <c r="T164" i="33" s="1"/>
  <c r="U164" i="33" s="1"/>
  <c r="V164" i="33" s="1"/>
  <c r="W164" i="33" s="1"/>
  <c r="X164" i="33" s="1"/>
  <c r="Y164" i="33" s="1"/>
  <c r="Z164" i="33" s="1"/>
  <c r="AA164" i="33" s="1"/>
  <c r="AB164" i="33" s="1"/>
  <c r="AC164" i="33" s="1"/>
  <c r="AD164" i="33" s="1"/>
  <c r="AE164" i="33" s="1"/>
  <c r="AF164" i="33" s="1"/>
  <c r="B164" i="33" s="1"/>
  <c r="D163" i="33"/>
  <c r="E163" i="33" s="1"/>
  <c r="F163" i="33" s="1"/>
  <c r="G163" i="33" s="1"/>
  <c r="H163" i="33" s="1"/>
  <c r="I163" i="33" s="1"/>
  <c r="J163" i="33" s="1"/>
  <c r="K163" i="33" s="1"/>
  <c r="L163" i="33" s="1"/>
  <c r="M163" i="33" s="1"/>
  <c r="N163" i="33" s="1"/>
  <c r="O163" i="33" s="1"/>
  <c r="P163" i="33" s="1"/>
  <c r="Q163" i="33" s="1"/>
  <c r="R163" i="33" s="1"/>
  <c r="S163" i="33" s="1"/>
  <c r="T163" i="33" s="1"/>
  <c r="U163" i="33" s="1"/>
  <c r="V163" i="33" s="1"/>
  <c r="W163" i="33" s="1"/>
  <c r="X163" i="33" s="1"/>
  <c r="Y163" i="33" s="1"/>
  <c r="Z163" i="33" s="1"/>
  <c r="AA163" i="33" s="1"/>
  <c r="AB163" i="33" s="1"/>
  <c r="AC163" i="33" s="1"/>
  <c r="AD163" i="33" s="1"/>
  <c r="AE163" i="33" s="1"/>
  <c r="AF163" i="33" s="1"/>
  <c r="B163" i="33" s="1"/>
  <c r="D162" i="33"/>
  <c r="E162" i="33" s="1"/>
  <c r="F162" i="33" s="1"/>
  <c r="G162" i="33" s="1"/>
  <c r="H162" i="33" s="1"/>
  <c r="I162" i="33" s="1"/>
  <c r="J162" i="33" s="1"/>
  <c r="K162" i="33" s="1"/>
  <c r="L162" i="33" s="1"/>
  <c r="M162" i="33" s="1"/>
  <c r="N162" i="33" s="1"/>
  <c r="O162" i="33" s="1"/>
  <c r="P162" i="33" s="1"/>
  <c r="Q162" i="33" s="1"/>
  <c r="R162" i="33" s="1"/>
  <c r="S162" i="33" s="1"/>
  <c r="T162" i="33" s="1"/>
  <c r="U162" i="33" s="1"/>
  <c r="V162" i="33" s="1"/>
  <c r="W162" i="33" s="1"/>
  <c r="X162" i="33" s="1"/>
  <c r="Y162" i="33" s="1"/>
  <c r="Z162" i="33" s="1"/>
  <c r="AA162" i="33" s="1"/>
  <c r="AB162" i="33" s="1"/>
  <c r="AC162" i="33" s="1"/>
  <c r="AD162" i="33" s="1"/>
  <c r="AE162" i="33" s="1"/>
  <c r="AF162" i="33" s="1"/>
  <c r="B162" i="33" s="1"/>
  <c r="D161" i="33"/>
  <c r="E161" i="33" s="1"/>
  <c r="F161" i="33" s="1"/>
  <c r="G161" i="33" s="1"/>
  <c r="H161" i="33" s="1"/>
  <c r="I161" i="33" s="1"/>
  <c r="J161" i="33" s="1"/>
  <c r="K161" i="33" s="1"/>
  <c r="L161" i="33" s="1"/>
  <c r="M161" i="33" s="1"/>
  <c r="N161" i="33" s="1"/>
  <c r="O161" i="33" s="1"/>
  <c r="P161" i="33" s="1"/>
  <c r="Q161" i="33" s="1"/>
  <c r="R161" i="33" s="1"/>
  <c r="S161" i="33" s="1"/>
  <c r="T161" i="33" s="1"/>
  <c r="U161" i="33" s="1"/>
  <c r="V161" i="33" s="1"/>
  <c r="W161" i="33" s="1"/>
  <c r="X161" i="33" s="1"/>
  <c r="Y161" i="33" s="1"/>
  <c r="Z161" i="33" s="1"/>
  <c r="AA161" i="33" s="1"/>
  <c r="AB161" i="33" s="1"/>
  <c r="AC161" i="33" s="1"/>
  <c r="AD161" i="33" s="1"/>
  <c r="AE161" i="33" s="1"/>
  <c r="AF161" i="33" s="1"/>
  <c r="B161" i="33" s="1"/>
  <c r="D160" i="33"/>
  <c r="E160" i="33" s="1"/>
  <c r="F160" i="33" s="1"/>
  <c r="G160" i="33" s="1"/>
  <c r="H160" i="33" s="1"/>
  <c r="I160" i="33" s="1"/>
  <c r="J160" i="33" s="1"/>
  <c r="K160" i="33" s="1"/>
  <c r="L160" i="33" s="1"/>
  <c r="M160" i="33" s="1"/>
  <c r="N160" i="33" s="1"/>
  <c r="O160" i="33" s="1"/>
  <c r="P160" i="33" s="1"/>
  <c r="Q160" i="33" s="1"/>
  <c r="R160" i="33" s="1"/>
  <c r="S160" i="33" s="1"/>
  <c r="T160" i="33" s="1"/>
  <c r="U160" i="33" s="1"/>
  <c r="V160" i="33" s="1"/>
  <c r="W160" i="33" s="1"/>
  <c r="X160" i="33" s="1"/>
  <c r="Y160" i="33" s="1"/>
  <c r="Z160" i="33" s="1"/>
  <c r="AA160" i="33" s="1"/>
  <c r="AB160" i="33" s="1"/>
  <c r="AC160" i="33" s="1"/>
  <c r="AD160" i="33" s="1"/>
  <c r="AE160" i="33" s="1"/>
  <c r="AF160" i="33" s="1"/>
  <c r="B160" i="33" s="1"/>
  <c r="D159" i="33"/>
  <c r="E159" i="33" s="1"/>
  <c r="F159" i="33" s="1"/>
  <c r="G159" i="33" s="1"/>
  <c r="H159" i="33" s="1"/>
  <c r="I159" i="33" s="1"/>
  <c r="J159" i="33" s="1"/>
  <c r="K159" i="33" s="1"/>
  <c r="L159" i="33" s="1"/>
  <c r="M159" i="33" s="1"/>
  <c r="N159" i="33" s="1"/>
  <c r="O159" i="33" s="1"/>
  <c r="P159" i="33" s="1"/>
  <c r="Q159" i="33" s="1"/>
  <c r="R159" i="33" s="1"/>
  <c r="S159" i="33" s="1"/>
  <c r="T159" i="33" s="1"/>
  <c r="U159" i="33" s="1"/>
  <c r="V159" i="33" s="1"/>
  <c r="W159" i="33" s="1"/>
  <c r="X159" i="33" s="1"/>
  <c r="Y159" i="33" s="1"/>
  <c r="Z159" i="33" s="1"/>
  <c r="AA159" i="33" s="1"/>
  <c r="AB159" i="33" s="1"/>
  <c r="AC159" i="33" s="1"/>
  <c r="AD159" i="33" s="1"/>
  <c r="AE159" i="33" s="1"/>
  <c r="AF159" i="33" s="1"/>
  <c r="B159" i="33" s="1"/>
  <c r="D158" i="33"/>
  <c r="E158" i="33" s="1"/>
  <c r="F158" i="33" s="1"/>
  <c r="G158" i="33" s="1"/>
  <c r="H158" i="33" s="1"/>
  <c r="I158" i="33" s="1"/>
  <c r="J158" i="33" s="1"/>
  <c r="K158" i="33" s="1"/>
  <c r="L158" i="33" s="1"/>
  <c r="M158" i="33" s="1"/>
  <c r="N158" i="33" s="1"/>
  <c r="O158" i="33" s="1"/>
  <c r="P158" i="33" s="1"/>
  <c r="Q158" i="33" s="1"/>
  <c r="R158" i="33" s="1"/>
  <c r="S158" i="33" s="1"/>
  <c r="T158" i="33" s="1"/>
  <c r="U158" i="33" s="1"/>
  <c r="V158" i="33" s="1"/>
  <c r="W158" i="33" s="1"/>
  <c r="X158" i="33" s="1"/>
  <c r="Y158" i="33" s="1"/>
  <c r="Z158" i="33" s="1"/>
  <c r="AA158" i="33" s="1"/>
  <c r="AB158" i="33" s="1"/>
  <c r="AC158" i="33" s="1"/>
  <c r="AD158" i="33" s="1"/>
  <c r="AE158" i="33" s="1"/>
  <c r="AF158" i="33" s="1"/>
  <c r="B158" i="33" s="1"/>
  <c r="D157" i="33"/>
  <c r="E157" i="33" s="1"/>
  <c r="F157" i="33" s="1"/>
  <c r="G157" i="33" s="1"/>
  <c r="H157" i="33" s="1"/>
  <c r="I157" i="33" s="1"/>
  <c r="J157" i="33" s="1"/>
  <c r="K157" i="33" s="1"/>
  <c r="L157" i="33" s="1"/>
  <c r="M157" i="33" s="1"/>
  <c r="N157" i="33" s="1"/>
  <c r="O157" i="33" s="1"/>
  <c r="P157" i="33" s="1"/>
  <c r="Q157" i="33" s="1"/>
  <c r="R157" i="33" s="1"/>
  <c r="S157" i="33" s="1"/>
  <c r="T157" i="33" s="1"/>
  <c r="U157" i="33" s="1"/>
  <c r="V157" i="33" s="1"/>
  <c r="W157" i="33" s="1"/>
  <c r="X157" i="33" s="1"/>
  <c r="Y157" i="33" s="1"/>
  <c r="Z157" i="33" s="1"/>
  <c r="AA157" i="33" s="1"/>
  <c r="AB157" i="33" s="1"/>
  <c r="AC157" i="33" s="1"/>
  <c r="AD157" i="33" s="1"/>
  <c r="AE157" i="33" s="1"/>
  <c r="AF157" i="33" s="1"/>
  <c r="B157" i="33" s="1"/>
  <c r="D156" i="33"/>
  <c r="E156" i="33" s="1"/>
  <c r="F156" i="33" s="1"/>
  <c r="G156" i="33" s="1"/>
  <c r="H156" i="33" s="1"/>
  <c r="I156" i="33" s="1"/>
  <c r="J156" i="33" s="1"/>
  <c r="K156" i="33" s="1"/>
  <c r="L156" i="33" s="1"/>
  <c r="M156" i="33" s="1"/>
  <c r="N156" i="33" s="1"/>
  <c r="O156" i="33" s="1"/>
  <c r="P156" i="33" s="1"/>
  <c r="Q156" i="33" s="1"/>
  <c r="R156" i="33" s="1"/>
  <c r="S156" i="33" s="1"/>
  <c r="T156" i="33" s="1"/>
  <c r="U156" i="33" s="1"/>
  <c r="V156" i="33" s="1"/>
  <c r="W156" i="33" s="1"/>
  <c r="X156" i="33" s="1"/>
  <c r="Y156" i="33" s="1"/>
  <c r="Z156" i="33" s="1"/>
  <c r="AA156" i="33" s="1"/>
  <c r="AB156" i="33" s="1"/>
  <c r="AC156" i="33" s="1"/>
  <c r="AD156" i="33" s="1"/>
  <c r="AE156" i="33" s="1"/>
  <c r="AF156" i="33" s="1"/>
  <c r="B156" i="33" s="1"/>
  <c r="D154" i="33"/>
  <c r="E154" i="33" s="1"/>
  <c r="F154" i="33" s="1"/>
  <c r="G154" i="33" s="1"/>
  <c r="H154" i="33" s="1"/>
  <c r="I154" i="33" s="1"/>
  <c r="J154" i="33" s="1"/>
  <c r="K154" i="33" s="1"/>
  <c r="L154" i="33" s="1"/>
  <c r="M154" i="33" s="1"/>
  <c r="N154" i="33" s="1"/>
  <c r="O154" i="33" s="1"/>
  <c r="P154" i="33" s="1"/>
  <c r="Q154" i="33" s="1"/>
  <c r="R154" i="33" s="1"/>
  <c r="S154" i="33" s="1"/>
  <c r="T154" i="33" s="1"/>
  <c r="U154" i="33" s="1"/>
  <c r="V154" i="33" s="1"/>
  <c r="W154" i="33" s="1"/>
  <c r="X154" i="33" s="1"/>
  <c r="Y154" i="33" s="1"/>
  <c r="Z154" i="33" s="1"/>
  <c r="AA154" i="33" s="1"/>
  <c r="AB154" i="33" s="1"/>
  <c r="AC154" i="33" s="1"/>
  <c r="AD154" i="33" s="1"/>
  <c r="AE154" i="33" s="1"/>
  <c r="AF154" i="33" s="1"/>
  <c r="B154" i="33" s="1"/>
  <c r="D153" i="33"/>
  <c r="E153" i="33" s="1"/>
  <c r="F153" i="33" s="1"/>
  <c r="G153" i="33" s="1"/>
  <c r="H153" i="33" s="1"/>
  <c r="I153" i="33" s="1"/>
  <c r="J153" i="33" s="1"/>
  <c r="K153" i="33" s="1"/>
  <c r="L153" i="33" s="1"/>
  <c r="M153" i="33" s="1"/>
  <c r="N153" i="33" s="1"/>
  <c r="O153" i="33" s="1"/>
  <c r="P153" i="33" s="1"/>
  <c r="Q153" i="33" s="1"/>
  <c r="R153" i="33" s="1"/>
  <c r="S153" i="33" s="1"/>
  <c r="T153" i="33" s="1"/>
  <c r="U153" i="33" s="1"/>
  <c r="V153" i="33" s="1"/>
  <c r="W153" i="33" s="1"/>
  <c r="X153" i="33" s="1"/>
  <c r="Y153" i="33" s="1"/>
  <c r="Z153" i="33" s="1"/>
  <c r="AA153" i="33" s="1"/>
  <c r="AB153" i="33" s="1"/>
  <c r="AC153" i="33" s="1"/>
  <c r="AD153" i="33" s="1"/>
  <c r="AE153" i="33" s="1"/>
  <c r="AF153" i="33" s="1"/>
  <c r="B153" i="33" s="1"/>
  <c r="D152" i="33"/>
  <c r="E152" i="33" s="1"/>
  <c r="F152" i="33" s="1"/>
  <c r="G152" i="33" s="1"/>
  <c r="H152" i="33" s="1"/>
  <c r="I152" i="33" s="1"/>
  <c r="J152" i="33" s="1"/>
  <c r="K152" i="33" s="1"/>
  <c r="L152" i="33" s="1"/>
  <c r="M152" i="33" s="1"/>
  <c r="N152" i="33" s="1"/>
  <c r="O152" i="33" s="1"/>
  <c r="P152" i="33" s="1"/>
  <c r="Q152" i="33" s="1"/>
  <c r="R152" i="33" s="1"/>
  <c r="S152" i="33" s="1"/>
  <c r="T152" i="33" s="1"/>
  <c r="U152" i="33" s="1"/>
  <c r="V152" i="33" s="1"/>
  <c r="W152" i="33" s="1"/>
  <c r="X152" i="33" s="1"/>
  <c r="Y152" i="33" s="1"/>
  <c r="Z152" i="33" s="1"/>
  <c r="AA152" i="33" s="1"/>
  <c r="AB152" i="33" s="1"/>
  <c r="AC152" i="33" s="1"/>
  <c r="AD152" i="33" s="1"/>
  <c r="AE152" i="33" s="1"/>
  <c r="AF152" i="33" s="1"/>
  <c r="B152" i="33" s="1"/>
  <c r="G151" i="33"/>
  <c r="H151" i="33" s="1"/>
  <c r="I151" i="33" s="1"/>
  <c r="J151" i="33" s="1"/>
  <c r="K151" i="33" s="1"/>
  <c r="L151" i="33" s="1"/>
  <c r="M151" i="33" s="1"/>
  <c r="N151" i="33" s="1"/>
  <c r="O151" i="33" s="1"/>
  <c r="P151" i="33" s="1"/>
  <c r="Q151" i="33" s="1"/>
  <c r="R151" i="33" s="1"/>
  <c r="S151" i="33" s="1"/>
  <c r="T151" i="33" s="1"/>
  <c r="U151" i="33" s="1"/>
  <c r="V151" i="33" s="1"/>
  <c r="W151" i="33" s="1"/>
  <c r="X151" i="33" s="1"/>
  <c r="Y151" i="33" s="1"/>
  <c r="Z151" i="33" s="1"/>
  <c r="AA151" i="33" s="1"/>
  <c r="AB151" i="33" s="1"/>
  <c r="AC151" i="33" s="1"/>
  <c r="AD151" i="33" s="1"/>
  <c r="AE151" i="33" s="1"/>
  <c r="AF151" i="33" s="1"/>
  <c r="B151" i="33" s="1"/>
  <c r="D151" i="33"/>
  <c r="E151" i="33" s="1"/>
  <c r="F151" i="33" s="1"/>
  <c r="D149" i="33"/>
  <c r="E149" i="33" s="1"/>
  <c r="F149" i="33" s="1"/>
  <c r="G149" i="33" s="1"/>
  <c r="H149" i="33" s="1"/>
  <c r="I149" i="33" s="1"/>
  <c r="J149" i="33" s="1"/>
  <c r="K149" i="33" s="1"/>
  <c r="L149" i="33" s="1"/>
  <c r="M149" i="33" s="1"/>
  <c r="N149" i="33" s="1"/>
  <c r="O149" i="33" s="1"/>
  <c r="P149" i="33" s="1"/>
  <c r="Q149" i="33" s="1"/>
  <c r="R149" i="33" s="1"/>
  <c r="S149" i="33" s="1"/>
  <c r="T149" i="33" s="1"/>
  <c r="U149" i="33" s="1"/>
  <c r="V149" i="33" s="1"/>
  <c r="W149" i="33" s="1"/>
  <c r="X149" i="33" s="1"/>
  <c r="Y149" i="33" s="1"/>
  <c r="Z149" i="33" s="1"/>
  <c r="AA149" i="33" s="1"/>
  <c r="AB149" i="33" s="1"/>
  <c r="AC149" i="33" s="1"/>
  <c r="AD149" i="33" s="1"/>
  <c r="AE149" i="33" s="1"/>
  <c r="AF149" i="33" s="1"/>
  <c r="B149" i="33" s="1"/>
  <c r="D148" i="33"/>
  <c r="E148" i="33" s="1"/>
  <c r="F148" i="33" s="1"/>
  <c r="G148" i="33" s="1"/>
  <c r="H148" i="33" s="1"/>
  <c r="I148" i="33" s="1"/>
  <c r="J148" i="33" s="1"/>
  <c r="K148" i="33" s="1"/>
  <c r="L148" i="33" s="1"/>
  <c r="M148" i="33" s="1"/>
  <c r="N148" i="33" s="1"/>
  <c r="O148" i="33" s="1"/>
  <c r="P148" i="33" s="1"/>
  <c r="Q148" i="33" s="1"/>
  <c r="R148" i="33" s="1"/>
  <c r="S148" i="33" s="1"/>
  <c r="T148" i="33" s="1"/>
  <c r="U148" i="33" s="1"/>
  <c r="V148" i="33" s="1"/>
  <c r="W148" i="33" s="1"/>
  <c r="X148" i="33" s="1"/>
  <c r="Y148" i="33" s="1"/>
  <c r="Z148" i="33" s="1"/>
  <c r="AA148" i="33" s="1"/>
  <c r="AB148" i="33" s="1"/>
  <c r="AC148" i="33" s="1"/>
  <c r="AD148" i="33" s="1"/>
  <c r="AE148" i="33" s="1"/>
  <c r="AF148" i="33" s="1"/>
  <c r="B148" i="33" s="1"/>
  <c r="D146" i="33"/>
  <c r="E146" i="33" s="1"/>
  <c r="F146" i="33" s="1"/>
  <c r="G146" i="33" s="1"/>
  <c r="H146" i="33" s="1"/>
  <c r="I146" i="33" s="1"/>
  <c r="J146" i="33" s="1"/>
  <c r="K146" i="33" s="1"/>
  <c r="L146" i="33" s="1"/>
  <c r="M146" i="33" s="1"/>
  <c r="N146" i="33" s="1"/>
  <c r="O146" i="33" s="1"/>
  <c r="P146" i="33" s="1"/>
  <c r="Q146" i="33" s="1"/>
  <c r="R146" i="33" s="1"/>
  <c r="S146" i="33" s="1"/>
  <c r="T146" i="33" s="1"/>
  <c r="U146" i="33" s="1"/>
  <c r="V146" i="33" s="1"/>
  <c r="W146" i="33" s="1"/>
  <c r="X146" i="33" s="1"/>
  <c r="Y146" i="33" s="1"/>
  <c r="Z146" i="33" s="1"/>
  <c r="AA146" i="33" s="1"/>
  <c r="AB146" i="33" s="1"/>
  <c r="AC146" i="33" s="1"/>
  <c r="AD146" i="33" s="1"/>
  <c r="AE146" i="33" s="1"/>
  <c r="AF146" i="33" s="1"/>
  <c r="B146" i="33" s="1"/>
  <c r="D145" i="33"/>
  <c r="E145" i="33" s="1"/>
  <c r="F145" i="33" s="1"/>
  <c r="G145" i="33" s="1"/>
  <c r="H145" i="33" s="1"/>
  <c r="I145" i="33" s="1"/>
  <c r="J145" i="33" s="1"/>
  <c r="K145" i="33" s="1"/>
  <c r="L145" i="33" s="1"/>
  <c r="M145" i="33" s="1"/>
  <c r="N145" i="33" s="1"/>
  <c r="O145" i="33" s="1"/>
  <c r="P145" i="33" s="1"/>
  <c r="Q145" i="33" s="1"/>
  <c r="R145" i="33" s="1"/>
  <c r="S145" i="33" s="1"/>
  <c r="T145" i="33" s="1"/>
  <c r="U145" i="33" s="1"/>
  <c r="V145" i="33" s="1"/>
  <c r="W145" i="33" s="1"/>
  <c r="X145" i="33" s="1"/>
  <c r="Y145" i="33" s="1"/>
  <c r="Z145" i="33" s="1"/>
  <c r="AA145" i="33" s="1"/>
  <c r="AB145" i="33" s="1"/>
  <c r="AC145" i="33" s="1"/>
  <c r="AD145" i="33" s="1"/>
  <c r="AE145" i="33" s="1"/>
  <c r="AF145" i="33" s="1"/>
  <c r="B145" i="33" s="1"/>
  <c r="D144" i="33"/>
  <c r="E144" i="33" s="1"/>
  <c r="F144" i="33" s="1"/>
  <c r="G144" i="33" s="1"/>
  <c r="H144" i="33" s="1"/>
  <c r="I144" i="33" s="1"/>
  <c r="J144" i="33" s="1"/>
  <c r="K144" i="33" s="1"/>
  <c r="L144" i="33" s="1"/>
  <c r="M144" i="33" s="1"/>
  <c r="N144" i="33" s="1"/>
  <c r="O144" i="33" s="1"/>
  <c r="P144" i="33" s="1"/>
  <c r="Q144" i="33" s="1"/>
  <c r="R144" i="33" s="1"/>
  <c r="S144" i="33" s="1"/>
  <c r="T144" i="33" s="1"/>
  <c r="U144" i="33" s="1"/>
  <c r="V144" i="33" s="1"/>
  <c r="W144" i="33" s="1"/>
  <c r="X144" i="33" s="1"/>
  <c r="Y144" i="33" s="1"/>
  <c r="Z144" i="33" s="1"/>
  <c r="AA144" i="33" s="1"/>
  <c r="AB144" i="33" s="1"/>
  <c r="AC144" i="33" s="1"/>
  <c r="AD144" i="33" s="1"/>
  <c r="AE144" i="33" s="1"/>
  <c r="AF144" i="33" s="1"/>
  <c r="B144" i="33" s="1"/>
  <c r="D143" i="33"/>
  <c r="E143" i="33" s="1"/>
  <c r="F143" i="33" s="1"/>
  <c r="G143" i="33" s="1"/>
  <c r="H143" i="33" s="1"/>
  <c r="I143" i="33" s="1"/>
  <c r="J143" i="33" s="1"/>
  <c r="K143" i="33" s="1"/>
  <c r="L143" i="33" s="1"/>
  <c r="M143" i="33" s="1"/>
  <c r="N143" i="33" s="1"/>
  <c r="O143" i="33" s="1"/>
  <c r="P143" i="33" s="1"/>
  <c r="Q143" i="33" s="1"/>
  <c r="R143" i="33" s="1"/>
  <c r="S143" i="33" s="1"/>
  <c r="T143" i="33" s="1"/>
  <c r="U143" i="33" s="1"/>
  <c r="V143" i="33" s="1"/>
  <c r="W143" i="33" s="1"/>
  <c r="X143" i="33" s="1"/>
  <c r="Y143" i="33" s="1"/>
  <c r="Z143" i="33" s="1"/>
  <c r="AA143" i="33" s="1"/>
  <c r="AB143" i="33" s="1"/>
  <c r="AC143" i="33" s="1"/>
  <c r="AD143" i="33" s="1"/>
  <c r="AE143" i="33" s="1"/>
  <c r="AF143" i="33" s="1"/>
  <c r="B143" i="33" s="1"/>
  <c r="D142" i="33"/>
  <c r="E142" i="33" s="1"/>
  <c r="F142" i="33" s="1"/>
  <c r="G142" i="33" s="1"/>
  <c r="H142" i="33" s="1"/>
  <c r="I142" i="33" s="1"/>
  <c r="J142" i="33" s="1"/>
  <c r="K142" i="33" s="1"/>
  <c r="L142" i="33" s="1"/>
  <c r="M142" i="33" s="1"/>
  <c r="N142" i="33" s="1"/>
  <c r="O142" i="33" s="1"/>
  <c r="P142" i="33" s="1"/>
  <c r="Q142" i="33" s="1"/>
  <c r="R142" i="33" s="1"/>
  <c r="S142" i="33" s="1"/>
  <c r="T142" i="33" s="1"/>
  <c r="U142" i="33" s="1"/>
  <c r="V142" i="33" s="1"/>
  <c r="W142" i="33" s="1"/>
  <c r="X142" i="33" s="1"/>
  <c r="Y142" i="33" s="1"/>
  <c r="Z142" i="33" s="1"/>
  <c r="AA142" i="33" s="1"/>
  <c r="AB142" i="33" s="1"/>
  <c r="AC142" i="33" s="1"/>
  <c r="AD142" i="33" s="1"/>
  <c r="AE142" i="33" s="1"/>
  <c r="AF142" i="33" s="1"/>
  <c r="B142" i="33" s="1"/>
  <c r="D141" i="33"/>
  <c r="E141" i="33" s="1"/>
  <c r="F141" i="33" s="1"/>
  <c r="G141" i="33" s="1"/>
  <c r="H141" i="33" s="1"/>
  <c r="I141" i="33" s="1"/>
  <c r="J141" i="33" s="1"/>
  <c r="K141" i="33" s="1"/>
  <c r="L141" i="33" s="1"/>
  <c r="M141" i="33" s="1"/>
  <c r="N141" i="33" s="1"/>
  <c r="O141" i="33" s="1"/>
  <c r="P141" i="33" s="1"/>
  <c r="Q141" i="33" s="1"/>
  <c r="R141" i="33" s="1"/>
  <c r="S141" i="33" s="1"/>
  <c r="T141" i="33" s="1"/>
  <c r="U141" i="33" s="1"/>
  <c r="V141" i="33" s="1"/>
  <c r="W141" i="33" s="1"/>
  <c r="X141" i="33" s="1"/>
  <c r="Y141" i="33" s="1"/>
  <c r="Z141" i="33" s="1"/>
  <c r="AA141" i="33" s="1"/>
  <c r="AB141" i="33" s="1"/>
  <c r="AC141" i="33" s="1"/>
  <c r="AD141" i="33" s="1"/>
  <c r="AE141" i="33" s="1"/>
  <c r="AF141" i="33" s="1"/>
  <c r="B141" i="33" s="1"/>
  <c r="D140" i="33"/>
  <c r="E140" i="33" s="1"/>
  <c r="F140" i="33" s="1"/>
  <c r="G140" i="33" s="1"/>
  <c r="H140" i="33" s="1"/>
  <c r="I140" i="33" s="1"/>
  <c r="J140" i="33" s="1"/>
  <c r="K140" i="33" s="1"/>
  <c r="L140" i="33" s="1"/>
  <c r="M140" i="33" s="1"/>
  <c r="N140" i="33" s="1"/>
  <c r="O140" i="33" s="1"/>
  <c r="P140" i="33" s="1"/>
  <c r="Q140" i="33" s="1"/>
  <c r="R140" i="33" s="1"/>
  <c r="S140" i="33" s="1"/>
  <c r="T140" i="33" s="1"/>
  <c r="U140" i="33" s="1"/>
  <c r="V140" i="33" s="1"/>
  <c r="W140" i="33" s="1"/>
  <c r="X140" i="33" s="1"/>
  <c r="Y140" i="33" s="1"/>
  <c r="Z140" i="33" s="1"/>
  <c r="AA140" i="33" s="1"/>
  <c r="AB140" i="33" s="1"/>
  <c r="AC140" i="33" s="1"/>
  <c r="AD140" i="33" s="1"/>
  <c r="AE140" i="33" s="1"/>
  <c r="AF140" i="33" s="1"/>
  <c r="B140" i="33" s="1"/>
  <c r="D138" i="33"/>
  <c r="E138" i="33" s="1"/>
  <c r="F138" i="33" s="1"/>
  <c r="G138" i="33" s="1"/>
  <c r="H138" i="33" s="1"/>
  <c r="I138" i="33" s="1"/>
  <c r="J138" i="33" s="1"/>
  <c r="K138" i="33" s="1"/>
  <c r="L138" i="33" s="1"/>
  <c r="M138" i="33" s="1"/>
  <c r="N138" i="33" s="1"/>
  <c r="O138" i="33" s="1"/>
  <c r="P138" i="33" s="1"/>
  <c r="Q138" i="33" s="1"/>
  <c r="R138" i="33" s="1"/>
  <c r="S138" i="33" s="1"/>
  <c r="T138" i="33" s="1"/>
  <c r="U138" i="33" s="1"/>
  <c r="V138" i="33" s="1"/>
  <c r="W138" i="33" s="1"/>
  <c r="X138" i="33" s="1"/>
  <c r="Y138" i="33" s="1"/>
  <c r="Z138" i="33" s="1"/>
  <c r="AA138" i="33" s="1"/>
  <c r="AB138" i="33" s="1"/>
  <c r="AC138" i="33" s="1"/>
  <c r="AD138" i="33" s="1"/>
  <c r="AE138" i="33" s="1"/>
  <c r="AF138" i="33" s="1"/>
  <c r="B138" i="33" s="1"/>
  <c r="D137" i="33"/>
  <c r="E137" i="33" s="1"/>
  <c r="F137" i="33" s="1"/>
  <c r="G137" i="33" s="1"/>
  <c r="H137" i="33" s="1"/>
  <c r="I137" i="33" s="1"/>
  <c r="J137" i="33" s="1"/>
  <c r="K137" i="33" s="1"/>
  <c r="L137" i="33" s="1"/>
  <c r="M137" i="33" s="1"/>
  <c r="N137" i="33" s="1"/>
  <c r="O137" i="33" s="1"/>
  <c r="P137" i="33" s="1"/>
  <c r="Q137" i="33" s="1"/>
  <c r="R137" i="33" s="1"/>
  <c r="S137" i="33" s="1"/>
  <c r="T137" i="33" s="1"/>
  <c r="U137" i="33" s="1"/>
  <c r="V137" i="33" s="1"/>
  <c r="W137" i="33" s="1"/>
  <c r="X137" i="33" s="1"/>
  <c r="Y137" i="33" s="1"/>
  <c r="Z137" i="33" s="1"/>
  <c r="AA137" i="33" s="1"/>
  <c r="AB137" i="33" s="1"/>
  <c r="AC137" i="33" s="1"/>
  <c r="AD137" i="33" s="1"/>
  <c r="AE137" i="33" s="1"/>
  <c r="AF137" i="33" s="1"/>
  <c r="B137" i="33" s="1"/>
  <c r="D136" i="33"/>
  <c r="E136" i="33" s="1"/>
  <c r="F136" i="33" s="1"/>
  <c r="G136" i="33" s="1"/>
  <c r="H136" i="33" s="1"/>
  <c r="I136" i="33" s="1"/>
  <c r="J136" i="33" s="1"/>
  <c r="K136" i="33" s="1"/>
  <c r="L136" i="33" s="1"/>
  <c r="M136" i="33" s="1"/>
  <c r="N136" i="33" s="1"/>
  <c r="O136" i="33" s="1"/>
  <c r="P136" i="33" s="1"/>
  <c r="Q136" i="33" s="1"/>
  <c r="R136" i="33" s="1"/>
  <c r="S136" i="33" s="1"/>
  <c r="T136" i="33" s="1"/>
  <c r="U136" i="33" s="1"/>
  <c r="V136" i="33" s="1"/>
  <c r="W136" i="33" s="1"/>
  <c r="X136" i="33" s="1"/>
  <c r="Y136" i="33" s="1"/>
  <c r="Z136" i="33" s="1"/>
  <c r="AA136" i="33" s="1"/>
  <c r="AB136" i="33" s="1"/>
  <c r="AC136" i="33" s="1"/>
  <c r="AD136" i="33" s="1"/>
  <c r="AE136" i="33" s="1"/>
  <c r="AF136" i="33" s="1"/>
  <c r="B136" i="33" s="1"/>
  <c r="E135" i="33"/>
  <c r="F135" i="33" s="1"/>
  <c r="G135" i="33" s="1"/>
  <c r="H135" i="33" s="1"/>
  <c r="I135" i="33" s="1"/>
  <c r="J135" i="33" s="1"/>
  <c r="K135" i="33" s="1"/>
  <c r="L135" i="33" s="1"/>
  <c r="M135" i="33" s="1"/>
  <c r="N135" i="33" s="1"/>
  <c r="O135" i="33" s="1"/>
  <c r="P135" i="33" s="1"/>
  <c r="Q135" i="33" s="1"/>
  <c r="R135" i="33" s="1"/>
  <c r="S135" i="33" s="1"/>
  <c r="T135" i="33" s="1"/>
  <c r="U135" i="33" s="1"/>
  <c r="V135" i="33" s="1"/>
  <c r="W135" i="33" s="1"/>
  <c r="X135" i="33" s="1"/>
  <c r="Y135" i="33" s="1"/>
  <c r="Z135" i="33" s="1"/>
  <c r="AA135" i="33" s="1"/>
  <c r="AB135" i="33" s="1"/>
  <c r="AC135" i="33" s="1"/>
  <c r="AD135" i="33" s="1"/>
  <c r="AE135" i="33" s="1"/>
  <c r="AF135" i="33" s="1"/>
  <c r="B135" i="33" s="1"/>
  <c r="D135" i="33"/>
  <c r="D134" i="33"/>
  <c r="E134" i="33" s="1"/>
  <c r="F134" i="33" s="1"/>
  <c r="G134" i="33" s="1"/>
  <c r="H134" i="33" s="1"/>
  <c r="I134" i="33" s="1"/>
  <c r="J134" i="33" s="1"/>
  <c r="K134" i="33" s="1"/>
  <c r="L134" i="33" s="1"/>
  <c r="M134" i="33" s="1"/>
  <c r="N134" i="33" s="1"/>
  <c r="O134" i="33" s="1"/>
  <c r="P134" i="33" s="1"/>
  <c r="Q134" i="33" s="1"/>
  <c r="R134" i="33" s="1"/>
  <c r="S134" i="33" s="1"/>
  <c r="T134" i="33" s="1"/>
  <c r="U134" i="33" s="1"/>
  <c r="V134" i="33" s="1"/>
  <c r="W134" i="33" s="1"/>
  <c r="X134" i="33" s="1"/>
  <c r="Y134" i="33" s="1"/>
  <c r="Z134" i="33" s="1"/>
  <c r="AA134" i="33" s="1"/>
  <c r="AB134" i="33" s="1"/>
  <c r="AC134" i="33" s="1"/>
  <c r="AD134" i="33" s="1"/>
  <c r="AE134" i="33" s="1"/>
  <c r="AF134" i="33" s="1"/>
  <c r="B134" i="33" s="1"/>
  <c r="D133" i="33"/>
  <c r="E133" i="33" s="1"/>
  <c r="F133" i="33" s="1"/>
  <c r="G133" i="33" s="1"/>
  <c r="H133" i="33" s="1"/>
  <c r="I133" i="33" s="1"/>
  <c r="J133" i="33" s="1"/>
  <c r="K133" i="33" s="1"/>
  <c r="L133" i="33" s="1"/>
  <c r="M133" i="33" s="1"/>
  <c r="N133" i="33" s="1"/>
  <c r="O133" i="33" s="1"/>
  <c r="P133" i="33" s="1"/>
  <c r="Q133" i="33" s="1"/>
  <c r="R133" i="33" s="1"/>
  <c r="S133" i="33" s="1"/>
  <c r="T133" i="33" s="1"/>
  <c r="U133" i="33" s="1"/>
  <c r="V133" i="33" s="1"/>
  <c r="W133" i="33" s="1"/>
  <c r="X133" i="33" s="1"/>
  <c r="Y133" i="33" s="1"/>
  <c r="Z133" i="33" s="1"/>
  <c r="AA133" i="33" s="1"/>
  <c r="AB133" i="33" s="1"/>
  <c r="AC133" i="33" s="1"/>
  <c r="AD133" i="33" s="1"/>
  <c r="AE133" i="33" s="1"/>
  <c r="AF133" i="33" s="1"/>
  <c r="B133" i="33" s="1"/>
  <c r="D132" i="33"/>
  <c r="E132" i="33" s="1"/>
  <c r="F132" i="33" s="1"/>
  <c r="G132" i="33" s="1"/>
  <c r="H132" i="33" s="1"/>
  <c r="I132" i="33" s="1"/>
  <c r="J132" i="33" s="1"/>
  <c r="K132" i="33" s="1"/>
  <c r="L132" i="33" s="1"/>
  <c r="M132" i="33" s="1"/>
  <c r="N132" i="33" s="1"/>
  <c r="O132" i="33" s="1"/>
  <c r="P132" i="33" s="1"/>
  <c r="Q132" i="33" s="1"/>
  <c r="R132" i="33" s="1"/>
  <c r="S132" i="33" s="1"/>
  <c r="T132" i="33" s="1"/>
  <c r="U132" i="33" s="1"/>
  <c r="V132" i="33" s="1"/>
  <c r="W132" i="33" s="1"/>
  <c r="X132" i="33" s="1"/>
  <c r="Y132" i="33" s="1"/>
  <c r="Z132" i="33" s="1"/>
  <c r="AA132" i="33" s="1"/>
  <c r="AB132" i="33" s="1"/>
  <c r="AC132" i="33" s="1"/>
  <c r="AD132" i="33" s="1"/>
  <c r="AE132" i="33" s="1"/>
  <c r="AF132" i="33" s="1"/>
  <c r="B132" i="33" s="1"/>
  <c r="D131" i="33"/>
  <c r="E131" i="33" s="1"/>
  <c r="F131" i="33" s="1"/>
  <c r="G131" i="33" s="1"/>
  <c r="H131" i="33" s="1"/>
  <c r="I131" i="33" s="1"/>
  <c r="J131" i="33" s="1"/>
  <c r="K131" i="33" s="1"/>
  <c r="L131" i="33" s="1"/>
  <c r="M131" i="33" s="1"/>
  <c r="N131" i="33" s="1"/>
  <c r="O131" i="33" s="1"/>
  <c r="P131" i="33" s="1"/>
  <c r="Q131" i="33" s="1"/>
  <c r="R131" i="33" s="1"/>
  <c r="S131" i="33" s="1"/>
  <c r="T131" i="33" s="1"/>
  <c r="U131" i="33" s="1"/>
  <c r="V131" i="33" s="1"/>
  <c r="W131" i="33" s="1"/>
  <c r="X131" i="33" s="1"/>
  <c r="Y131" i="33" s="1"/>
  <c r="Z131" i="33" s="1"/>
  <c r="AA131" i="33" s="1"/>
  <c r="AB131" i="33" s="1"/>
  <c r="AC131" i="33" s="1"/>
  <c r="AD131" i="33" s="1"/>
  <c r="AE131" i="33" s="1"/>
  <c r="AF131" i="33" s="1"/>
  <c r="B131" i="33" s="1"/>
  <c r="D129" i="33"/>
  <c r="E129" i="33" s="1"/>
  <c r="F129" i="33" s="1"/>
  <c r="G129" i="33" s="1"/>
  <c r="H129" i="33" s="1"/>
  <c r="I129" i="33" s="1"/>
  <c r="J129" i="33" s="1"/>
  <c r="K129" i="33" s="1"/>
  <c r="L129" i="33" s="1"/>
  <c r="M129" i="33" s="1"/>
  <c r="N129" i="33" s="1"/>
  <c r="O129" i="33" s="1"/>
  <c r="P129" i="33" s="1"/>
  <c r="Q129" i="33" s="1"/>
  <c r="R129" i="33" s="1"/>
  <c r="S129" i="33" s="1"/>
  <c r="T129" i="33" s="1"/>
  <c r="U129" i="33" s="1"/>
  <c r="V129" i="33" s="1"/>
  <c r="W129" i="33" s="1"/>
  <c r="X129" i="33" s="1"/>
  <c r="Y129" i="33" s="1"/>
  <c r="Z129" i="33" s="1"/>
  <c r="AA129" i="33" s="1"/>
  <c r="AB129" i="33" s="1"/>
  <c r="AC129" i="33" s="1"/>
  <c r="AD129" i="33" s="1"/>
  <c r="AE129" i="33" s="1"/>
  <c r="AF129" i="33" s="1"/>
  <c r="B129" i="33" s="1"/>
  <c r="D128" i="33"/>
  <c r="E128" i="33" s="1"/>
  <c r="F128" i="33" s="1"/>
  <c r="G128" i="33" s="1"/>
  <c r="H128" i="33" s="1"/>
  <c r="I128" i="33" s="1"/>
  <c r="J128" i="33" s="1"/>
  <c r="K128" i="33" s="1"/>
  <c r="L128" i="33" s="1"/>
  <c r="M128" i="33" s="1"/>
  <c r="N128" i="33" s="1"/>
  <c r="O128" i="33" s="1"/>
  <c r="P128" i="33" s="1"/>
  <c r="Q128" i="33" s="1"/>
  <c r="R128" i="33" s="1"/>
  <c r="S128" i="33" s="1"/>
  <c r="T128" i="33" s="1"/>
  <c r="U128" i="33" s="1"/>
  <c r="V128" i="33" s="1"/>
  <c r="W128" i="33" s="1"/>
  <c r="X128" i="33" s="1"/>
  <c r="Y128" i="33" s="1"/>
  <c r="Z128" i="33" s="1"/>
  <c r="AA128" i="33" s="1"/>
  <c r="AB128" i="33" s="1"/>
  <c r="AC128" i="33" s="1"/>
  <c r="AD128" i="33" s="1"/>
  <c r="AE128" i="33" s="1"/>
  <c r="AF128" i="33" s="1"/>
  <c r="B128" i="33" s="1"/>
  <c r="D127" i="33"/>
  <c r="E127" i="33" s="1"/>
  <c r="F127" i="33" s="1"/>
  <c r="G127" i="33" s="1"/>
  <c r="H127" i="33" s="1"/>
  <c r="I127" i="33" s="1"/>
  <c r="J127" i="33" s="1"/>
  <c r="K127" i="33" s="1"/>
  <c r="L127" i="33" s="1"/>
  <c r="M127" i="33" s="1"/>
  <c r="N127" i="33" s="1"/>
  <c r="O127" i="33" s="1"/>
  <c r="P127" i="33" s="1"/>
  <c r="Q127" i="33" s="1"/>
  <c r="R127" i="33" s="1"/>
  <c r="S127" i="33" s="1"/>
  <c r="T127" i="33" s="1"/>
  <c r="U127" i="33" s="1"/>
  <c r="V127" i="33" s="1"/>
  <c r="W127" i="33" s="1"/>
  <c r="X127" i="33" s="1"/>
  <c r="Y127" i="33" s="1"/>
  <c r="Z127" i="33" s="1"/>
  <c r="AA127" i="33" s="1"/>
  <c r="AB127" i="33" s="1"/>
  <c r="AC127" i="33" s="1"/>
  <c r="AD127" i="33" s="1"/>
  <c r="AE127" i="33" s="1"/>
  <c r="AF127" i="33" s="1"/>
  <c r="B127" i="33" s="1"/>
  <c r="D126" i="33"/>
  <c r="E126" i="33" s="1"/>
  <c r="F126" i="33" s="1"/>
  <c r="G126" i="33" s="1"/>
  <c r="H126" i="33" s="1"/>
  <c r="I126" i="33" s="1"/>
  <c r="J126" i="33" s="1"/>
  <c r="K126" i="33" s="1"/>
  <c r="L126" i="33" s="1"/>
  <c r="M126" i="33" s="1"/>
  <c r="N126" i="33" s="1"/>
  <c r="O126" i="33" s="1"/>
  <c r="P126" i="33" s="1"/>
  <c r="Q126" i="33" s="1"/>
  <c r="R126" i="33" s="1"/>
  <c r="S126" i="33" s="1"/>
  <c r="T126" i="33" s="1"/>
  <c r="U126" i="33" s="1"/>
  <c r="V126" i="33" s="1"/>
  <c r="W126" i="33" s="1"/>
  <c r="X126" i="33" s="1"/>
  <c r="Y126" i="33" s="1"/>
  <c r="Z126" i="33" s="1"/>
  <c r="AA126" i="33" s="1"/>
  <c r="AB126" i="33" s="1"/>
  <c r="AC126" i="33" s="1"/>
  <c r="AD126" i="33" s="1"/>
  <c r="AE126" i="33" s="1"/>
  <c r="AF126" i="33" s="1"/>
  <c r="B126" i="33" s="1"/>
  <c r="J125" i="33"/>
  <c r="K125" i="33" s="1"/>
  <c r="L125" i="33" s="1"/>
  <c r="M125" i="33" s="1"/>
  <c r="N125" i="33" s="1"/>
  <c r="O125" i="33" s="1"/>
  <c r="P125" i="33" s="1"/>
  <c r="Q125" i="33" s="1"/>
  <c r="R125" i="33" s="1"/>
  <c r="S125" i="33" s="1"/>
  <c r="T125" i="33" s="1"/>
  <c r="U125" i="33" s="1"/>
  <c r="V125" i="33" s="1"/>
  <c r="W125" i="33" s="1"/>
  <c r="X125" i="33" s="1"/>
  <c r="Y125" i="33" s="1"/>
  <c r="Z125" i="33" s="1"/>
  <c r="AA125" i="33" s="1"/>
  <c r="AB125" i="33" s="1"/>
  <c r="AC125" i="33" s="1"/>
  <c r="AD125" i="33" s="1"/>
  <c r="AE125" i="33" s="1"/>
  <c r="AF125" i="33" s="1"/>
  <c r="B125" i="33" s="1"/>
  <c r="E125" i="33"/>
  <c r="F125" i="33" s="1"/>
  <c r="G125" i="33" s="1"/>
  <c r="H125" i="33" s="1"/>
  <c r="D125" i="33"/>
  <c r="D124" i="33"/>
  <c r="E124" i="33" s="1"/>
  <c r="F124" i="33" s="1"/>
  <c r="G124" i="33" s="1"/>
  <c r="H124" i="33" s="1"/>
  <c r="I124" i="33" s="1"/>
  <c r="J124" i="33" s="1"/>
  <c r="K124" i="33" s="1"/>
  <c r="L124" i="33" s="1"/>
  <c r="M124" i="33" s="1"/>
  <c r="N124" i="33" s="1"/>
  <c r="O124" i="33" s="1"/>
  <c r="P124" i="33" s="1"/>
  <c r="Q124" i="33" s="1"/>
  <c r="R124" i="33" s="1"/>
  <c r="S124" i="33" s="1"/>
  <c r="T124" i="33" s="1"/>
  <c r="U124" i="33" s="1"/>
  <c r="V124" i="33" s="1"/>
  <c r="W124" i="33" s="1"/>
  <c r="X124" i="33" s="1"/>
  <c r="Y124" i="33" s="1"/>
  <c r="Z124" i="33" s="1"/>
  <c r="AA124" i="33" s="1"/>
  <c r="AB124" i="33" s="1"/>
  <c r="AC124" i="33" s="1"/>
  <c r="AD124" i="33" s="1"/>
  <c r="AE124" i="33" s="1"/>
  <c r="AF124" i="33" s="1"/>
  <c r="B124" i="33" s="1"/>
  <c r="D123" i="33"/>
  <c r="E123" i="33" s="1"/>
  <c r="F123" i="33" s="1"/>
  <c r="G123" i="33" s="1"/>
  <c r="H123" i="33" s="1"/>
  <c r="I123" i="33" s="1"/>
  <c r="J123" i="33" s="1"/>
  <c r="K123" i="33" s="1"/>
  <c r="L123" i="33" s="1"/>
  <c r="M123" i="33" s="1"/>
  <c r="N123" i="33" s="1"/>
  <c r="O123" i="33" s="1"/>
  <c r="P123" i="33" s="1"/>
  <c r="Q123" i="33" s="1"/>
  <c r="R123" i="33" s="1"/>
  <c r="S123" i="33" s="1"/>
  <c r="T123" i="33" s="1"/>
  <c r="U123" i="33" s="1"/>
  <c r="V123" i="33" s="1"/>
  <c r="W123" i="33" s="1"/>
  <c r="X123" i="33" s="1"/>
  <c r="Y123" i="33" s="1"/>
  <c r="Z123" i="33" s="1"/>
  <c r="AA123" i="33" s="1"/>
  <c r="AB123" i="33" s="1"/>
  <c r="AC123" i="33" s="1"/>
  <c r="AD123" i="33" s="1"/>
  <c r="AE123" i="33" s="1"/>
  <c r="AF123" i="33" s="1"/>
  <c r="B123" i="33" s="1"/>
  <c r="D122" i="33"/>
  <c r="E122" i="33" s="1"/>
  <c r="F122" i="33" s="1"/>
  <c r="G122" i="33" s="1"/>
  <c r="H122" i="33" s="1"/>
  <c r="I122" i="33" s="1"/>
  <c r="J122" i="33" s="1"/>
  <c r="K122" i="33" s="1"/>
  <c r="L122" i="33" s="1"/>
  <c r="M122" i="33" s="1"/>
  <c r="N122" i="33" s="1"/>
  <c r="O122" i="33" s="1"/>
  <c r="P122" i="33" s="1"/>
  <c r="Q122" i="33" s="1"/>
  <c r="R122" i="33" s="1"/>
  <c r="S122" i="33" s="1"/>
  <c r="T122" i="33" s="1"/>
  <c r="U122" i="33" s="1"/>
  <c r="V122" i="33" s="1"/>
  <c r="W122" i="33" s="1"/>
  <c r="X122" i="33" s="1"/>
  <c r="Y122" i="33" s="1"/>
  <c r="Z122" i="33" s="1"/>
  <c r="AA122" i="33" s="1"/>
  <c r="AB122" i="33" s="1"/>
  <c r="AC122" i="33" s="1"/>
  <c r="AD122" i="33" s="1"/>
  <c r="AE122" i="33" s="1"/>
  <c r="AF122" i="33" s="1"/>
  <c r="B122" i="33" s="1"/>
  <c r="D121" i="33"/>
  <c r="E121" i="33" s="1"/>
  <c r="F121" i="33" s="1"/>
  <c r="G121" i="33" s="1"/>
  <c r="H121" i="33" s="1"/>
  <c r="I121" i="33" s="1"/>
  <c r="J121" i="33" s="1"/>
  <c r="K121" i="33" s="1"/>
  <c r="L121" i="33" s="1"/>
  <c r="M121" i="33" s="1"/>
  <c r="N121" i="33" s="1"/>
  <c r="O121" i="33" s="1"/>
  <c r="P121" i="33" s="1"/>
  <c r="Q121" i="33" s="1"/>
  <c r="R121" i="33" s="1"/>
  <c r="S121" i="33" s="1"/>
  <c r="T121" i="33" s="1"/>
  <c r="U121" i="33" s="1"/>
  <c r="V121" i="33" s="1"/>
  <c r="W121" i="33" s="1"/>
  <c r="X121" i="33" s="1"/>
  <c r="Y121" i="33" s="1"/>
  <c r="Z121" i="33" s="1"/>
  <c r="AA121" i="33" s="1"/>
  <c r="AB121" i="33" s="1"/>
  <c r="AC121" i="33" s="1"/>
  <c r="AD121" i="33" s="1"/>
  <c r="AE121" i="33" s="1"/>
  <c r="AF121" i="33" s="1"/>
  <c r="B121" i="33" s="1"/>
  <c r="D120" i="33"/>
  <c r="E120" i="33" s="1"/>
  <c r="F120" i="33" s="1"/>
  <c r="G120" i="33" s="1"/>
  <c r="H120" i="33" s="1"/>
  <c r="I120" i="33" s="1"/>
  <c r="J120" i="33" s="1"/>
  <c r="K120" i="33" s="1"/>
  <c r="L120" i="33" s="1"/>
  <c r="M120" i="33" s="1"/>
  <c r="N120" i="33" s="1"/>
  <c r="O120" i="33" s="1"/>
  <c r="P120" i="33" s="1"/>
  <c r="Q120" i="33" s="1"/>
  <c r="R120" i="33" s="1"/>
  <c r="S120" i="33" s="1"/>
  <c r="T120" i="33" s="1"/>
  <c r="U120" i="33" s="1"/>
  <c r="V120" i="33" s="1"/>
  <c r="W120" i="33" s="1"/>
  <c r="X120" i="33" s="1"/>
  <c r="Y120" i="33" s="1"/>
  <c r="Z120" i="33" s="1"/>
  <c r="AA120" i="33" s="1"/>
  <c r="AB120" i="33" s="1"/>
  <c r="AC120" i="33" s="1"/>
  <c r="AD120" i="33" s="1"/>
  <c r="AE120" i="33" s="1"/>
  <c r="AF120" i="33" s="1"/>
  <c r="B120" i="33" s="1"/>
  <c r="D119" i="33"/>
  <c r="E119" i="33" s="1"/>
  <c r="F119" i="33" s="1"/>
  <c r="G119" i="33" s="1"/>
  <c r="H119" i="33" s="1"/>
  <c r="I119" i="33" s="1"/>
  <c r="J119" i="33" s="1"/>
  <c r="K119" i="33" s="1"/>
  <c r="L119" i="33" s="1"/>
  <c r="M119" i="33" s="1"/>
  <c r="N119" i="33" s="1"/>
  <c r="O119" i="33" s="1"/>
  <c r="P119" i="33" s="1"/>
  <c r="Q119" i="33" s="1"/>
  <c r="R119" i="33" s="1"/>
  <c r="S119" i="33" s="1"/>
  <c r="T119" i="33" s="1"/>
  <c r="U119" i="33" s="1"/>
  <c r="V119" i="33" s="1"/>
  <c r="W119" i="33" s="1"/>
  <c r="X119" i="33" s="1"/>
  <c r="Y119" i="33" s="1"/>
  <c r="Z119" i="33" s="1"/>
  <c r="AA119" i="33" s="1"/>
  <c r="AB119" i="33" s="1"/>
  <c r="AC119" i="33" s="1"/>
  <c r="AD119" i="33" s="1"/>
  <c r="AE119" i="33" s="1"/>
  <c r="AF119" i="33" s="1"/>
  <c r="B119" i="33" s="1"/>
  <c r="D118" i="33"/>
  <c r="E118" i="33" s="1"/>
  <c r="F118" i="33" s="1"/>
  <c r="G118" i="33" s="1"/>
  <c r="H118" i="33" s="1"/>
  <c r="I118" i="33" s="1"/>
  <c r="J118" i="33" s="1"/>
  <c r="K118" i="33" s="1"/>
  <c r="L118" i="33" s="1"/>
  <c r="M118" i="33" s="1"/>
  <c r="N118" i="33" s="1"/>
  <c r="O118" i="33" s="1"/>
  <c r="P118" i="33" s="1"/>
  <c r="Q118" i="33" s="1"/>
  <c r="R118" i="33" s="1"/>
  <c r="S118" i="33" s="1"/>
  <c r="T118" i="33" s="1"/>
  <c r="U118" i="33" s="1"/>
  <c r="V118" i="33" s="1"/>
  <c r="W118" i="33" s="1"/>
  <c r="X118" i="33" s="1"/>
  <c r="Y118" i="33" s="1"/>
  <c r="Z118" i="33" s="1"/>
  <c r="AA118" i="33" s="1"/>
  <c r="AB118" i="33" s="1"/>
  <c r="AC118" i="33" s="1"/>
  <c r="AD118" i="33" s="1"/>
  <c r="AE118" i="33" s="1"/>
  <c r="AF118" i="33" s="1"/>
  <c r="B118" i="33" s="1"/>
  <c r="D117" i="33"/>
  <c r="E117" i="33" s="1"/>
  <c r="F117" i="33" s="1"/>
  <c r="G117" i="33" s="1"/>
  <c r="H117" i="33" s="1"/>
  <c r="I117" i="33" s="1"/>
  <c r="J117" i="33" s="1"/>
  <c r="K117" i="33" s="1"/>
  <c r="L117" i="33" s="1"/>
  <c r="M117" i="33" s="1"/>
  <c r="N117" i="33" s="1"/>
  <c r="O117" i="33" s="1"/>
  <c r="P117" i="33" s="1"/>
  <c r="Q117" i="33" s="1"/>
  <c r="R117" i="33" s="1"/>
  <c r="S117" i="33" s="1"/>
  <c r="T117" i="33" s="1"/>
  <c r="U117" i="33" s="1"/>
  <c r="V117" i="33" s="1"/>
  <c r="W117" i="33" s="1"/>
  <c r="X117" i="33" s="1"/>
  <c r="Y117" i="33" s="1"/>
  <c r="Z117" i="33" s="1"/>
  <c r="AA117" i="33" s="1"/>
  <c r="AB117" i="33" s="1"/>
  <c r="AC117" i="33" s="1"/>
  <c r="AD117" i="33" s="1"/>
  <c r="AE117" i="33" s="1"/>
  <c r="AF117" i="33" s="1"/>
  <c r="B117" i="33" s="1"/>
  <c r="D116" i="33"/>
  <c r="E116" i="33" s="1"/>
  <c r="F116" i="33" s="1"/>
  <c r="G116" i="33" s="1"/>
  <c r="H116" i="33" s="1"/>
  <c r="I116" i="33" s="1"/>
  <c r="J116" i="33" s="1"/>
  <c r="K116" i="33" s="1"/>
  <c r="L116" i="33" s="1"/>
  <c r="M116" i="33" s="1"/>
  <c r="N116" i="33" s="1"/>
  <c r="O116" i="33" s="1"/>
  <c r="P116" i="33" s="1"/>
  <c r="Q116" i="33" s="1"/>
  <c r="R116" i="33" s="1"/>
  <c r="S116" i="33" s="1"/>
  <c r="T116" i="33" s="1"/>
  <c r="U116" i="33" s="1"/>
  <c r="V116" i="33" s="1"/>
  <c r="W116" i="33" s="1"/>
  <c r="X116" i="33" s="1"/>
  <c r="Y116" i="33" s="1"/>
  <c r="Z116" i="33" s="1"/>
  <c r="AA116" i="33" s="1"/>
  <c r="AB116" i="33" s="1"/>
  <c r="AC116" i="33" s="1"/>
  <c r="AD116" i="33" s="1"/>
  <c r="AE116" i="33" s="1"/>
  <c r="AF116" i="33" s="1"/>
  <c r="B116" i="33" s="1"/>
  <c r="D115" i="33"/>
  <c r="E115" i="33" s="1"/>
  <c r="F115" i="33" s="1"/>
  <c r="G115" i="33" s="1"/>
  <c r="H115" i="33" s="1"/>
  <c r="I115" i="33" s="1"/>
  <c r="J115" i="33" s="1"/>
  <c r="K115" i="33" s="1"/>
  <c r="L115" i="33" s="1"/>
  <c r="M115" i="33" s="1"/>
  <c r="N115" i="33" s="1"/>
  <c r="O115" i="33" s="1"/>
  <c r="P115" i="33" s="1"/>
  <c r="Q115" i="33" s="1"/>
  <c r="R115" i="33" s="1"/>
  <c r="S115" i="33" s="1"/>
  <c r="T115" i="33" s="1"/>
  <c r="U115" i="33" s="1"/>
  <c r="V115" i="33" s="1"/>
  <c r="W115" i="33" s="1"/>
  <c r="X115" i="33" s="1"/>
  <c r="Y115" i="33" s="1"/>
  <c r="Z115" i="33" s="1"/>
  <c r="AA115" i="33" s="1"/>
  <c r="AB115" i="33" s="1"/>
  <c r="AC115" i="33" s="1"/>
  <c r="AD115" i="33" s="1"/>
  <c r="AE115" i="33" s="1"/>
  <c r="AF115" i="33" s="1"/>
  <c r="B115" i="33" s="1"/>
  <c r="L114" i="33"/>
  <c r="M114" i="33" s="1"/>
  <c r="N114" i="33" s="1"/>
  <c r="O114" i="33" s="1"/>
  <c r="P114" i="33" s="1"/>
  <c r="Q114" i="33" s="1"/>
  <c r="R114" i="33" s="1"/>
  <c r="S114" i="33" s="1"/>
  <c r="T114" i="33" s="1"/>
  <c r="U114" i="33" s="1"/>
  <c r="V114" i="33" s="1"/>
  <c r="W114" i="33" s="1"/>
  <c r="X114" i="33" s="1"/>
  <c r="Y114" i="33" s="1"/>
  <c r="Z114" i="33" s="1"/>
  <c r="AA114" i="33" s="1"/>
  <c r="AB114" i="33" s="1"/>
  <c r="AC114" i="33" s="1"/>
  <c r="AD114" i="33" s="1"/>
  <c r="AE114" i="33" s="1"/>
  <c r="AF114" i="33" s="1"/>
  <c r="B114" i="33" s="1"/>
  <c r="K114" i="33"/>
  <c r="D114" i="33"/>
  <c r="E114" i="33" s="1"/>
  <c r="F114" i="33" s="1"/>
  <c r="G114" i="33" s="1"/>
  <c r="H114" i="33" s="1"/>
  <c r="I114" i="33" s="1"/>
  <c r="D113" i="33"/>
  <c r="E113" i="33" s="1"/>
  <c r="F113" i="33" s="1"/>
  <c r="G113" i="33" s="1"/>
  <c r="H113" i="33" s="1"/>
  <c r="I113" i="33" s="1"/>
  <c r="J113" i="33" s="1"/>
  <c r="K113" i="33" s="1"/>
  <c r="L113" i="33" s="1"/>
  <c r="M113" i="33" s="1"/>
  <c r="N113" i="33" s="1"/>
  <c r="O113" i="33" s="1"/>
  <c r="P113" i="33" s="1"/>
  <c r="Q113" i="33" s="1"/>
  <c r="R113" i="33" s="1"/>
  <c r="S113" i="33" s="1"/>
  <c r="T113" i="33" s="1"/>
  <c r="U113" i="33" s="1"/>
  <c r="V113" i="33" s="1"/>
  <c r="W113" i="33" s="1"/>
  <c r="X113" i="33" s="1"/>
  <c r="Y113" i="33" s="1"/>
  <c r="Z113" i="33" s="1"/>
  <c r="AA113" i="33" s="1"/>
  <c r="AB113" i="33" s="1"/>
  <c r="AC113" i="33" s="1"/>
  <c r="AD113" i="33" s="1"/>
  <c r="AE113" i="33" s="1"/>
  <c r="AF113" i="33" s="1"/>
  <c r="B113" i="33" s="1"/>
  <c r="D112" i="33"/>
  <c r="E112" i="33" s="1"/>
  <c r="F112" i="33" s="1"/>
  <c r="G112" i="33" s="1"/>
  <c r="H112" i="33" s="1"/>
  <c r="I112" i="33" s="1"/>
  <c r="J112" i="33" s="1"/>
  <c r="K112" i="33" s="1"/>
  <c r="L112" i="33" s="1"/>
  <c r="M112" i="33" s="1"/>
  <c r="N112" i="33" s="1"/>
  <c r="O112" i="33" s="1"/>
  <c r="P112" i="33" s="1"/>
  <c r="Q112" i="33" s="1"/>
  <c r="R112" i="33" s="1"/>
  <c r="S112" i="33" s="1"/>
  <c r="T112" i="33" s="1"/>
  <c r="U112" i="33" s="1"/>
  <c r="V112" i="33" s="1"/>
  <c r="W112" i="33" s="1"/>
  <c r="X112" i="33" s="1"/>
  <c r="Y112" i="33" s="1"/>
  <c r="Z112" i="33" s="1"/>
  <c r="AA112" i="33" s="1"/>
  <c r="AB112" i="33" s="1"/>
  <c r="AC112" i="33" s="1"/>
  <c r="AD112" i="33" s="1"/>
  <c r="AE112" i="33" s="1"/>
  <c r="AF112" i="33" s="1"/>
  <c r="B112" i="33" s="1"/>
  <c r="E110" i="33"/>
  <c r="F110" i="33" s="1"/>
  <c r="G110" i="33" s="1"/>
  <c r="H110" i="33" s="1"/>
  <c r="I110" i="33" s="1"/>
  <c r="J110" i="33" s="1"/>
  <c r="K110" i="33" s="1"/>
  <c r="L110" i="33" s="1"/>
  <c r="M110" i="33" s="1"/>
  <c r="N110" i="33" s="1"/>
  <c r="O110" i="33" s="1"/>
  <c r="P110" i="33" s="1"/>
  <c r="Q110" i="33" s="1"/>
  <c r="R110" i="33" s="1"/>
  <c r="S110" i="33" s="1"/>
  <c r="T110" i="33" s="1"/>
  <c r="U110" i="33" s="1"/>
  <c r="V110" i="33" s="1"/>
  <c r="W110" i="33" s="1"/>
  <c r="X110" i="33" s="1"/>
  <c r="Y110" i="33" s="1"/>
  <c r="Z110" i="33" s="1"/>
  <c r="AA110" i="33" s="1"/>
  <c r="AB110" i="33" s="1"/>
  <c r="AC110" i="33" s="1"/>
  <c r="AD110" i="33" s="1"/>
  <c r="AE110" i="33" s="1"/>
  <c r="AF110" i="33" s="1"/>
  <c r="B110" i="33" s="1"/>
  <c r="D110" i="33"/>
  <c r="D109" i="33"/>
  <c r="E109" i="33" s="1"/>
  <c r="D107" i="33"/>
  <c r="E107" i="33" s="1"/>
  <c r="F107" i="33" s="1"/>
  <c r="G107" i="33" s="1"/>
  <c r="H107" i="33" s="1"/>
  <c r="I107" i="33" s="1"/>
  <c r="J107" i="33" s="1"/>
  <c r="K107" i="33" s="1"/>
  <c r="L107" i="33" s="1"/>
  <c r="M107" i="33" s="1"/>
  <c r="N107" i="33" s="1"/>
  <c r="O107" i="33" s="1"/>
  <c r="P107" i="33" s="1"/>
  <c r="Q107" i="33" s="1"/>
  <c r="R107" i="33" s="1"/>
  <c r="S107" i="33" s="1"/>
  <c r="T107" i="33" s="1"/>
  <c r="U107" i="33" s="1"/>
  <c r="V107" i="33" s="1"/>
  <c r="W107" i="33" s="1"/>
  <c r="X107" i="33" s="1"/>
  <c r="Y107" i="33" s="1"/>
  <c r="Z107" i="33" s="1"/>
  <c r="AA107" i="33" s="1"/>
  <c r="AB107" i="33" s="1"/>
  <c r="AC107" i="33" s="1"/>
  <c r="AD107" i="33" s="1"/>
  <c r="AE107" i="33" s="1"/>
  <c r="AF107" i="33" s="1"/>
  <c r="B107" i="33" s="1"/>
  <c r="D106" i="33"/>
  <c r="E106" i="33" s="1"/>
  <c r="F106" i="33" s="1"/>
  <c r="G106" i="33" s="1"/>
  <c r="H106" i="33" s="1"/>
  <c r="I106" i="33" s="1"/>
  <c r="J106" i="33" s="1"/>
  <c r="K106" i="33" s="1"/>
  <c r="L106" i="33" s="1"/>
  <c r="M106" i="33" s="1"/>
  <c r="N106" i="33" s="1"/>
  <c r="O106" i="33" s="1"/>
  <c r="P106" i="33" s="1"/>
  <c r="Q106" i="33" s="1"/>
  <c r="R106" i="33" s="1"/>
  <c r="S106" i="33" s="1"/>
  <c r="T106" i="33" s="1"/>
  <c r="U106" i="33" s="1"/>
  <c r="V106" i="33" s="1"/>
  <c r="W106" i="33" s="1"/>
  <c r="X106" i="33" s="1"/>
  <c r="Y106" i="33" s="1"/>
  <c r="Z106" i="33" s="1"/>
  <c r="AA106" i="33" s="1"/>
  <c r="AB106" i="33" s="1"/>
  <c r="AC106" i="33" s="1"/>
  <c r="AD106" i="33" s="1"/>
  <c r="AE106" i="33" s="1"/>
  <c r="AF106" i="33" s="1"/>
  <c r="B106" i="33" s="1"/>
  <c r="D105" i="33"/>
  <c r="E105" i="33" s="1"/>
  <c r="F105" i="33" s="1"/>
  <c r="G105" i="33" s="1"/>
  <c r="H105" i="33" s="1"/>
  <c r="I105" i="33" s="1"/>
  <c r="J105" i="33" s="1"/>
  <c r="K105" i="33" s="1"/>
  <c r="L105" i="33" s="1"/>
  <c r="M105" i="33" s="1"/>
  <c r="N105" i="33" s="1"/>
  <c r="O105" i="33" s="1"/>
  <c r="P105" i="33" s="1"/>
  <c r="Q105" i="33" s="1"/>
  <c r="R105" i="33" s="1"/>
  <c r="S105" i="33" s="1"/>
  <c r="T105" i="33" s="1"/>
  <c r="U105" i="33" s="1"/>
  <c r="V105" i="33" s="1"/>
  <c r="W105" i="33" s="1"/>
  <c r="X105" i="33" s="1"/>
  <c r="Y105" i="33" s="1"/>
  <c r="Z105" i="33" s="1"/>
  <c r="AA105" i="33" s="1"/>
  <c r="AB105" i="33" s="1"/>
  <c r="AC105" i="33" s="1"/>
  <c r="AD105" i="33" s="1"/>
  <c r="AE105" i="33" s="1"/>
  <c r="AF105" i="33" s="1"/>
  <c r="B105" i="33" s="1"/>
  <c r="D104" i="33"/>
  <c r="E104" i="33" s="1"/>
  <c r="F104" i="33" s="1"/>
  <c r="G104" i="33" s="1"/>
  <c r="H104" i="33" s="1"/>
  <c r="I104" i="33" s="1"/>
  <c r="J104" i="33" s="1"/>
  <c r="K104" i="33" s="1"/>
  <c r="L104" i="33" s="1"/>
  <c r="M104" i="33" s="1"/>
  <c r="N104" i="33" s="1"/>
  <c r="O104" i="33" s="1"/>
  <c r="P104" i="33" s="1"/>
  <c r="Q104" i="33" s="1"/>
  <c r="R104" i="33" s="1"/>
  <c r="S104" i="33" s="1"/>
  <c r="T104" i="33" s="1"/>
  <c r="U104" i="33" s="1"/>
  <c r="V104" i="33" s="1"/>
  <c r="W104" i="33" s="1"/>
  <c r="X104" i="33" s="1"/>
  <c r="Y104" i="33" s="1"/>
  <c r="Z104" i="33" s="1"/>
  <c r="AA104" i="33" s="1"/>
  <c r="AB104" i="33" s="1"/>
  <c r="AC104" i="33" s="1"/>
  <c r="AD104" i="33" s="1"/>
  <c r="AE104" i="33" s="1"/>
  <c r="AF104" i="33" s="1"/>
  <c r="B104" i="33" s="1"/>
  <c r="D103" i="33"/>
  <c r="E103" i="33" s="1"/>
  <c r="F103" i="33" s="1"/>
  <c r="G103" i="33" s="1"/>
  <c r="D102" i="33"/>
  <c r="AH100" i="33"/>
  <c r="AI100" i="33" s="1"/>
  <c r="AH99" i="33"/>
  <c r="AI99" i="33" s="1"/>
  <c r="AH98" i="33"/>
  <c r="AI98" i="33" s="1"/>
  <c r="AH97" i="33"/>
  <c r="AI97" i="33" s="1"/>
  <c r="AH96" i="33"/>
  <c r="AI96" i="33" s="1"/>
  <c r="AH94" i="33"/>
  <c r="AI94" i="33" s="1"/>
  <c r="C93" i="33"/>
  <c r="AI91" i="33"/>
  <c r="AH91" i="33"/>
  <c r="AI90" i="33"/>
  <c r="AH90" i="33"/>
  <c r="AI89" i="33"/>
  <c r="AH89" i="33"/>
  <c r="AI88" i="33"/>
  <c r="AH88" i="33"/>
  <c r="AI87" i="33"/>
  <c r="AH87" i="33"/>
  <c r="AI86" i="33"/>
  <c r="AH86" i="33"/>
  <c r="AI85" i="33"/>
  <c r="AH85" i="33"/>
  <c r="AI84" i="33"/>
  <c r="AH84" i="33"/>
  <c r="AI82" i="33"/>
  <c r="AH82" i="33"/>
  <c r="AG82" i="33"/>
  <c r="AI81" i="33"/>
  <c r="AH81" i="33"/>
  <c r="AI80" i="33"/>
  <c r="AH80" i="33"/>
  <c r="AI79" i="33"/>
  <c r="AH79" i="33"/>
  <c r="AI78" i="33"/>
  <c r="AH78" i="33"/>
  <c r="AI77" i="33"/>
  <c r="AH77" i="33"/>
  <c r="AI76" i="33"/>
  <c r="AH76" i="33"/>
  <c r="AI74" i="33"/>
  <c r="AH74" i="33"/>
  <c r="AI73" i="33"/>
  <c r="AH73" i="33"/>
  <c r="AI72" i="33"/>
  <c r="AH72" i="33"/>
  <c r="AG72" i="33"/>
  <c r="AI71" i="33"/>
  <c r="AH71" i="33"/>
  <c r="AI70" i="33"/>
  <c r="AH70" i="33"/>
  <c r="AI69" i="33"/>
  <c r="AH69" i="33"/>
  <c r="AG68" i="33"/>
  <c r="AF68" i="33"/>
  <c r="AE5" i="33" s="1"/>
  <c r="AE68" i="33"/>
  <c r="AD5" i="33" s="1"/>
  <c r="AD68" i="33"/>
  <c r="AC5" i="33" s="1"/>
  <c r="AC68" i="33"/>
  <c r="AB5" i="33" s="1"/>
  <c r="AB68" i="33"/>
  <c r="AA5" i="33" s="1"/>
  <c r="AA68" i="33"/>
  <c r="Z5" i="33" s="1"/>
  <c r="Z68" i="33"/>
  <c r="Y5" i="33" s="1"/>
  <c r="Y68" i="33"/>
  <c r="X5" i="33" s="1"/>
  <c r="X68" i="33"/>
  <c r="W5" i="33" s="1"/>
  <c r="W68" i="33"/>
  <c r="V5" i="33" s="1"/>
  <c r="V68" i="33"/>
  <c r="U5" i="33" s="1"/>
  <c r="U68" i="33"/>
  <c r="T5" i="33" s="1"/>
  <c r="T68" i="33"/>
  <c r="S5" i="33" s="1"/>
  <c r="S68" i="33"/>
  <c r="R5" i="33" s="1"/>
  <c r="R68" i="33"/>
  <c r="Q68" i="33"/>
  <c r="P68" i="33"/>
  <c r="O5" i="33" s="1"/>
  <c r="O68" i="33"/>
  <c r="N5" i="33" s="1"/>
  <c r="N68" i="33"/>
  <c r="M5" i="33" s="1"/>
  <c r="M68" i="33"/>
  <c r="L5" i="33" s="1"/>
  <c r="L68" i="33"/>
  <c r="K5" i="33" s="1"/>
  <c r="K68" i="33"/>
  <c r="J5" i="33" s="1"/>
  <c r="J68" i="33"/>
  <c r="I5" i="33" s="1"/>
  <c r="I68" i="33"/>
  <c r="H68" i="33"/>
  <c r="G5" i="33" s="1"/>
  <c r="G68" i="33"/>
  <c r="F5" i="33" s="1"/>
  <c r="F68" i="33"/>
  <c r="E5" i="33" s="1"/>
  <c r="E68" i="33"/>
  <c r="D5" i="33" s="1"/>
  <c r="D68" i="33"/>
  <c r="C5" i="33" s="1"/>
  <c r="C68" i="33"/>
  <c r="B5" i="33" s="1"/>
  <c r="B68" i="33"/>
  <c r="AI67" i="33"/>
  <c r="AH67" i="33"/>
  <c r="AI66" i="33"/>
  <c r="AH66" i="33"/>
  <c r="AI65" i="33"/>
  <c r="AH65" i="33"/>
  <c r="AI64" i="33"/>
  <c r="AH64" i="33"/>
  <c r="AI63" i="33"/>
  <c r="AH63" i="33"/>
  <c r="AI62" i="33"/>
  <c r="AH62" i="33"/>
  <c r="AI61" i="33"/>
  <c r="AH61" i="33"/>
  <c r="AI60" i="33"/>
  <c r="AH60" i="33"/>
  <c r="AI59" i="33"/>
  <c r="AH59" i="33"/>
  <c r="AI58" i="33"/>
  <c r="AH58" i="33"/>
  <c r="AI57" i="33"/>
  <c r="AH57" i="33"/>
  <c r="AG56" i="33"/>
  <c r="AF56" i="33"/>
  <c r="AE56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AI55" i="33"/>
  <c r="AH55" i="33"/>
  <c r="AI54" i="33"/>
  <c r="AH54" i="33"/>
  <c r="AI53" i="33"/>
  <c r="AH53" i="33"/>
  <c r="AF52" i="33"/>
  <c r="AE52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52" i="33"/>
  <c r="AI51" i="33"/>
  <c r="AH51" i="33"/>
  <c r="AG51" i="33"/>
  <c r="AG52" i="33" s="1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I44" i="33"/>
  <c r="AH44" i="33"/>
  <c r="AI43" i="33"/>
  <c r="AH43" i="33"/>
  <c r="AI42" i="33"/>
  <c r="AH42" i="33"/>
  <c r="AI41" i="33"/>
  <c r="AH41" i="33"/>
  <c r="AI40" i="33"/>
  <c r="AH40" i="33"/>
  <c r="AI39" i="33"/>
  <c r="AH39" i="33"/>
  <c r="AG38" i="33"/>
  <c r="AG2" i="33" s="1"/>
  <c r="AF38" i="33"/>
  <c r="AE38" i="33"/>
  <c r="AD38" i="33"/>
  <c r="AC38" i="33"/>
  <c r="AB38" i="33"/>
  <c r="AA38" i="33"/>
  <c r="Z38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AF5" i="33"/>
  <c r="Q5" i="33"/>
  <c r="P5" i="33"/>
  <c r="H5" i="33"/>
  <c r="AG4" i="33"/>
  <c r="K4" i="33"/>
  <c r="B4" i="33"/>
  <c r="AB95" i="32"/>
  <c r="AB37" i="32"/>
  <c r="E4" i="33"/>
  <c r="E4" i="34"/>
  <c r="O75" i="34" l="1"/>
  <c r="AG6" i="34"/>
  <c r="U75" i="34"/>
  <c r="U7" i="34" s="1"/>
  <c r="AI37" i="33"/>
  <c r="D93" i="34"/>
  <c r="AD75" i="34"/>
  <c r="AD83" i="34" s="1"/>
  <c r="AC75" i="34"/>
  <c r="AC7" i="34" s="1"/>
  <c r="Z75" i="34"/>
  <c r="Z83" i="34" s="1"/>
  <c r="Y75" i="34"/>
  <c r="Y7" i="34" s="1"/>
  <c r="V75" i="34"/>
  <c r="V83" i="34" s="1"/>
  <c r="T5" i="34"/>
  <c r="R75" i="34"/>
  <c r="R83" i="34" s="1"/>
  <c r="Q75" i="34"/>
  <c r="Q7" i="34" s="1"/>
  <c r="N75" i="34"/>
  <c r="N83" i="34" s="1"/>
  <c r="M75" i="34"/>
  <c r="M7" i="34" s="1"/>
  <c r="J75" i="34"/>
  <c r="J83" i="34" s="1"/>
  <c r="I75" i="34"/>
  <c r="I7" i="34" s="1"/>
  <c r="F75" i="34"/>
  <c r="F83" i="34" s="1"/>
  <c r="AH56" i="34"/>
  <c r="E75" i="34"/>
  <c r="E7" i="34" s="1"/>
  <c r="AI52" i="34"/>
  <c r="AI56" i="34"/>
  <c r="B75" i="34"/>
  <c r="B83" i="34" s="1"/>
  <c r="AI38" i="34"/>
  <c r="H4" i="34"/>
  <c r="AG214" i="34"/>
  <c r="O7" i="34"/>
  <c r="O83" i="34"/>
  <c r="L75" i="34"/>
  <c r="D75" i="34"/>
  <c r="T75" i="34"/>
  <c r="S75" i="34"/>
  <c r="AH52" i="34"/>
  <c r="AM214" i="34"/>
  <c r="U83" i="34"/>
  <c r="W75" i="34"/>
  <c r="AB75" i="34"/>
  <c r="X214" i="34"/>
  <c r="F7" i="34"/>
  <c r="V7" i="34"/>
  <c r="AV214" i="34"/>
  <c r="AD7" i="34"/>
  <c r="AA75" i="34"/>
  <c r="F103" i="34"/>
  <c r="F192" i="34" s="1"/>
  <c r="AE75" i="34"/>
  <c r="G102" i="34"/>
  <c r="H75" i="34"/>
  <c r="P75" i="34"/>
  <c r="X75" i="34"/>
  <c r="AF75" i="34"/>
  <c r="C75" i="34"/>
  <c r="AA214" i="34"/>
  <c r="AI214" i="34"/>
  <c r="Q83" i="34"/>
  <c r="AQ214" i="34"/>
  <c r="Y83" i="34"/>
  <c r="AG73" i="34"/>
  <c r="AG83" i="34" s="1"/>
  <c r="G75" i="34"/>
  <c r="AH38" i="34"/>
  <c r="AJ214" i="34"/>
  <c r="R7" i="34"/>
  <c r="AI68" i="34"/>
  <c r="K75" i="34"/>
  <c r="E192" i="34"/>
  <c r="S211" i="34"/>
  <c r="D211" i="34"/>
  <c r="AG75" i="34"/>
  <c r="AH68" i="34"/>
  <c r="D192" i="34"/>
  <c r="D200" i="34"/>
  <c r="F194" i="34"/>
  <c r="E199" i="34"/>
  <c r="E93" i="34" s="1"/>
  <c r="D93" i="33"/>
  <c r="X75" i="33"/>
  <c r="X7" i="33" s="1"/>
  <c r="AG75" i="33"/>
  <c r="Z75" i="33"/>
  <c r="AR214" i="33" s="1"/>
  <c r="V75" i="33"/>
  <c r="V7" i="33" s="1"/>
  <c r="AD75" i="33"/>
  <c r="AD7" i="33" s="1"/>
  <c r="T75" i="33"/>
  <c r="T7" i="33" s="1"/>
  <c r="AF75" i="33"/>
  <c r="AF83" i="33" s="1"/>
  <c r="Y75" i="33"/>
  <c r="AQ214" i="33" s="1"/>
  <c r="S75" i="33"/>
  <c r="AK214" i="33" s="1"/>
  <c r="AA75" i="33"/>
  <c r="AA83" i="33" s="1"/>
  <c r="AB75" i="33"/>
  <c r="AT214" i="33" s="1"/>
  <c r="R75" i="33"/>
  <c r="R7" i="33" s="1"/>
  <c r="Q75" i="33"/>
  <c r="AI214" i="33" s="1"/>
  <c r="P75" i="33"/>
  <c r="AH214" i="33" s="1"/>
  <c r="N75" i="33"/>
  <c r="AF214" i="33" s="1"/>
  <c r="L75" i="33"/>
  <c r="AD214" i="33" s="1"/>
  <c r="K75" i="33"/>
  <c r="K7" i="33" s="1"/>
  <c r="J75" i="33"/>
  <c r="J83" i="33" s="1"/>
  <c r="I75" i="33"/>
  <c r="I83" i="33" s="1"/>
  <c r="H75" i="33"/>
  <c r="F75" i="33"/>
  <c r="F83" i="33" s="1"/>
  <c r="D75" i="33"/>
  <c r="D7" i="33" s="1"/>
  <c r="AI68" i="33"/>
  <c r="AI56" i="33"/>
  <c r="AI52" i="33"/>
  <c r="C75" i="33"/>
  <c r="U214" i="33" s="1"/>
  <c r="AI38" i="33"/>
  <c r="H4" i="33"/>
  <c r="H103" i="33"/>
  <c r="AA214" i="33"/>
  <c r="AG6" i="33"/>
  <c r="Z214" i="33"/>
  <c r="H83" i="33"/>
  <c r="H7" i="33"/>
  <c r="AG3" i="33"/>
  <c r="AG73" i="33"/>
  <c r="AG83" i="33" s="1"/>
  <c r="K83" i="33"/>
  <c r="AS214" i="33"/>
  <c r="AN214" i="33"/>
  <c r="F109" i="33"/>
  <c r="E93" i="33"/>
  <c r="D192" i="33"/>
  <c r="AH38" i="33"/>
  <c r="E75" i="33"/>
  <c r="M75" i="33"/>
  <c r="U75" i="33"/>
  <c r="AC75" i="33"/>
  <c r="E102" i="33"/>
  <c r="G75" i="33"/>
  <c r="W75" i="33"/>
  <c r="O75" i="33"/>
  <c r="AE75" i="33"/>
  <c r="AH52" i="33"/>
  <c r="AH56" i="33"/>
  <c r="AH68" i="33"/>
  <c r="B75" i="33"/>
  <c r="S211" i="33"/>
  <c r="D211" i="33"/>
  <c r="G194" i="33"/>
  <c r="D200" i="33"/>
  <c r="E195" i="33"/>
  <c r="E199" i="33"/>
  <c r="Z37" i="32"/>
  <c r="Y37" i="32"/>
  <c r="X37" i="32"/>
  <c r="W37" i="32"/>
  <c r="V37" i="32"/>
  <c r="X83" i="33" l="1"/>
  <c r="J7" i="34"/>
  <c r="AB214" i="34"/>
  <c r="S83" i="33"/>
  <c r="AC83" i="34"/>
  <c r="S7" i="33"/>
  <c r="AP214" i="33"/>
  <c r="AA7" i="33"/>
  <c r="I83" i="34"/>
  <c r="AN214" i="34"/>
  <c r="AU214" i="34"/>
  <c r="Z7" i="34"/>
  <c r="N7" i="34"/>
  <c r="AR214" i="34"/>
  <c r="AF214" i="34"/>
  <c r="M83" i="34"/>
  <c r="AE214" i="34"/>
  <c r="E83" i="34"/>
  <c r="W214" i="34"/>
  <c r="AH75" i="34"/>
  <c r="B7" i="34"/>
  <c r="T214" i="34"/>
  <c r="AW214" i="34"/>
  <c r="AE7" i="34"/>
  <c r="AE83" i="34"/>
  <c r="AL214" i="34"/>
  <c r="T83" i="34"/>
  <c r="T7" i="34"/>
  <c r="AK214" i="34"/>
  <c r="S83" i="34"/>
  <c r="S7" i="34"/>
  <c r="AC214" i="34"/>
  <c r="K83" i="34"/>
  <c r="K7" i="34"/>
  <c r="U214" i="34"/>
  <c r="C83" i="34"/>
  <c r="C7" i="34"/>
  <c r="AI75" i="34"/>
  <c r="V214" i="34"/>
  <c r="D83" i="34"/>
  <c r="D7" i="34"/>
  <c r="AX214" i="34"/>
  <c r="AF83" i="34"/>
  <c r="AF7" i="34"/>
  <c r="G103" i="34"/>
  <c r="AD214" i="34"/>
  <c r="L83" i="34"/>
  <c r="L7" i="34"/>
  <c r="AP214" i="34"/>
  <c r="X83" i="34"/>
  <c r="X7" i="34"/>
  <c r="D235" i="34"/>
  <c r="F199" i="34"/>
  <c r="F93" i="34" s="1"/>
  <c r="AH214" i="34"/>
  <c r="P83" i="34"/>
  <c r="P7" i="34"/>
  <c r="AT214" i="34"/>
  <c r="AB83" i="34"/>
  <c r="AB7" i="34"/>
  <c r="AS214" i="34"/>
  <c r="AA83" i="34"/>
  <c r="AA7" i="34"/>
  <c r="E200" i="34"/>
  <c r="Z214" i="34"/>
  <c r="H83" i="34"/>
  <c r="H7" i="34"/>
  <c r="AO214" i="34"/>
  <c r="W7" i="34"/>
  <c r="W83" i="34"/>
  <c r="G194" i="34"/>
  <c r="F200" i="34"/>
  <c r="C209" i="34"/>
  <c r="Y214" i="34"/>
  <c r="B209" i="34"/>
  <c r="G7" i="34"/>
  <c r="G83" i="34"/>
  <c r="G192" i="34"/>
  <c r="H102" i="34"/>
  <c r="AF7" i="33"/>
  <c r="AX214" i="33"/>
  <c r="L83" i="33"/>
  <c r="L7" i="33"/>
  <c r="AD83" i="33"/>
  <c r="AV214" i="33"/>
  <c r="AB83" i="33"/>
  <c r="Z7" i="33"/>
  <c r="Z83" i="33"/>
  <c r="Y7" i="33"/>
  <c r="Y83" i="33"/>
  <c r="V83" i="33"/>
  <c r="AL214" i="33"/>
  <c r="N83" i="33"/>
  <c r="N7" i="33"/>
  <c r="Q83" i="33"/>
  <c r="Q7" i="33"/>
  <c r="R83" i="33"/>
  <c r="AJ214" i="33"/>
  <c r="P7" i="33"/>
  <c r="T83" i="33"/>
  <c r="P83" i="33"/>
  <c r="D83" i="33"/>
  <c r="AB7" i="33"/>
  <c r="AC214" i="33"/>
  <c r="AB214" i="33"/>
  <c r="V214" i="33"/>
  <c r="C83" i="33"/>
  <c r="I7" i="33"/>
  <c r="J7" i="33"/>
  <c r="F7" i="33"/>
  <c r="X214" i="33"/>
  <c r="C7" i="33"/>
  <c r="AW214" i="33"/>
  <c r="AE83" i="33"/>
  <c r="AE7" i="33"/>
  <c r="W214" i="33"/>
  <c r="E7" i="33"/>
  <c r="E83" i="33"/>
  <c r="H194" i="33"/>
  <c r="AG214" i="33"/>
  <c r="O83" i="33"/>
  <c r="O7" i="33"/>
  <c r="E192" i="33"/>
  <c r="F102" i="33"/>
  <c r="AO214" i="33"/>
  <c r="W83" i="33"/>
  <c r="W7" i="33"/>
  <c r="T214" i="33"/>
  <c r="B83" i="33"/>
  <c r="AI75" i="33"/>
  <c r="AH75" i="33"/>
  <c r="B7" i="33"/>
  <c r="D235" i="33"/>
  <c r="F199" i="33"/>
  <c r="F93" i="33" s="1"/>
  <c r="AU214" i="33"/>
  <c r="AC7" i="33"/>
  <c r="AC83" i="33"/>
  <c r="G109" i="33"/>
  <c r="I103" i="33"/>
  <c r="B209" i="33"/>
  <c r="Y214" i="33"/>
  <c r="C209" i="33"/>
  <c r="G83" i="33"/>
  <c r="G7" i="33"/>
  <c r="F195" i="33"/>
  <c r="E200" i="33"/>
  <c r="AM214" i="33"/>
  <c r="U7" i="33"/>
  <c r="U83" i="33"/>
  <c r="AE214" i="33"/>
  <c r="M7" i="33"/>
  <c r="M83" i="33"/>
  <c r="T37" i="32"/>
  <c r="K6" i="34" l="1"/>
  <c r="A7" i="34"/>
  <c r="I102" i="34"/>
  <c r="H194" i="34"/>
  <c r="E235" i="34"/>
  <c r="G199" i="34"/>
  <c r="G93" i="34"/>
  <c r="H103" i="34"/>
  <c r="AI83" i="34"/>
  <c r="AH83" i="34"/>
  <c r="K6" i="33"/>
  <c r="F192" i="33"/>
  <c r="G102" i="33"/>
  <c r="A7" i="33"/>
  <c r="G195" i="33"/>
  <c r="F200" i="33"/>
  <c r="AI83" i="33"/>
  <c r="AH83" i="33"/>
  <c r="J103" i="33"/>
  <c r="E235" i="33"/>
  <c r="G199" i="33"/>
  <c r="G93" i="33" s="1"/>
  <c r="H109" i="33"/>
  <c r="I194" i="33"/>
  <c r="S37" i="32"/>
  <c r="O95" i="32"/>
  <c r="O37" i="32"/>
  <c r="L37" i="32"/>
  <c r="K37" i="32"/>
  <c r="J37" i="32"/>
  <c r="I37" i="32"/>
  <c r="H37" i="32"/>
  <c r="G37" i="32"/>
  <c r="AH37" i="32" s="1"/>
  <c r="F37" i="32"/>
  <c r="E37" i="32"/>
  <c r="D95" i="32"/>
  <c r="AF239" i="32"/>
  <c r="AE239" i="32"/>
  <c r="AD239" i="32"/>
  <c r="AC239" i="32"/>
  <c r="AB239" i="32"/>
  <c r="AA239" i="32"/>
  <c r="Z239" i="32"/>
  <c r="Y239" i="32"/>
  <c r="X239" i="32"/>
  <c r="W239" i="32"/>
  <c r="V239" i="32"/>
  <c r="U239" i="32"/>
  <c r="T239" i="32"/>
  <c r="S239" i="32"/>
  <c r="R239" i="32"/>
  <c r="Q239" i="32"/>
  <c r="P239" i="32"/>
  <c r="O239" i="32"/>
  <c r="N239" i="32"/>
  <c r="M239" i="32"/>
  <c r="L239" i="32"/>
  <c r="K239" i="32"/>
  <c r="J239" i="32"/>
  <c r="I239" i="32"/>
  <c r="H239" i="32"/>
  <c r="G239" i="32"/>
  <c r="F239" i="32"/>
  <c r="E239" i="32"/>
  <c r="D239" i="32"/>
  <c r="C239" i="32"/>
  <c r="B239" i="32"/>
  <c r="A239" i="32"/>
  <c r="AF238" i="32"/>
  <c r="AE238" i="32"/>
  <c r="AD238" i="32"/>
  <c r="AC238" i="32"/>
  <c r="AB238" i="32"/>
  <c r="AA238" i="32"/>
  <c r="Z238" i="32"/>
  <c r="Y238" i="32"/>
  <c r="X238" i="32"/>
  <c r="W238" i="32"/>
  <c r="V238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B238" i="32"/>
  <c r="A238" i="32"/>
  <c r="AF237" i="32"/>
  <c r="AE237" i="32"/>
  <c r="AD237" i="32"/>
  <c r="AC237" i="32"/>
  <c r="AB237" i="32"/>
  <c r="AA237" i="32"/>
  <c r="Z237" i="32"/>
  <c r="Y237" i="32"/>
  <c r="X237" i="32"/>
  <c r="W237" i="32"/>
  <c r="V237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B237" i="32"/>
  <c r="A237" i="32"/>
  <c r="AF236" i="32"/>
  <c r="AE236" i="32"/>
  <c r="AD236" i="32"/>
  <c r="AC236" i="32"/>
  <c r="AB236" i="32"/>
  <c r="AA236" i="32"/>
  <c r="Z236" i="32"/>
  <c r="Y236" i="32"/>
  <c r="X236" i="32"/>
  <c r="W236" i="32"/>
  <c r="V236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B236" i="32"/>
  <c r="A236" i="32"/>
  <c r="B235" i="32"/>
  <c r="S210" i="32"/>
  <c r="AG200" i="32"/>
  <c r="C200" i="32"/>
  <c r="D199" i="32"/>
  <c r="C235" i="32" s="1"/>
  <c r="D198" i="32"/>
  <c r="G197" i="32"/>
  <c r="H197" i="32" s="1"/>
  <c r="I197" i="32" s="1"/>
  <c r="J197" i="32" s="1"/>
  <c r="K197" i="32" s="1"/>
  <c r="L197" i="32" s="1"/>
  <c r="M197" i="32" s="1"/>
  <c r="N197" i="32" s="1"/>
  <c r="O197" i="32" s="1"/>
  <c r="P197" i="32" s="1"/>
  <c r="Q197" i="32" s="1"/>
  <c r="R197" i="32" s="1"/>
  <c r="S197" i="32" s="1"/>
  <c r="T197" i="32" s="1"/>
  <c r="U197" i="32" s="1"/>
  <c r="V197" i="32" s="1"/>
  <c r="W197" i="32" s="1"/>
  <c r="X197" i="32" s="1"/>
  <c r="Y197" i="32" s="1"/>
  <c r="Z197" i="32" s="1"/>
  <c r="AA197" i="32" s="1"/>
  <c r="AB197" i="32" s="1"/>
  <c r="AC197" i="32" s="1"/>
  <c r="AD197" i="32" s="1"/>
  <c r="AE197" i="32" s="1"/>
  <c r="AF197" i="32" s="1"/>
  <c r="B197" i="32" s="1"/>
  <c r="D197" i="32"/>
  <c r="E197" i="32" s="1"/>
  <c r="F197" i="32" s="1"/>
  <c r="D196" i="32"/>
  <c r="E196" i="32" s="1"/>
  <c r="F196" i="32" s="1"/>
  <c r="G196" i="32" s="1"/>
  <c r="H196" i="32" s="1"/>
  <c r="I196" i="32" s="1"/>
  <c r="J196" i="32" s="1"/>
  <c r="K196" i="32" s="1"/>
  <c r="L196" i="32" s="1"/>
  <c r="M196" i="32" s="1"/>
  <c r="N196" i="32" s="1"/>
  <c r="O196" i="32" s="1"/>
  <c r="P196" i="32" s="1"/>
  <c r="Q196" i="32" s="1"/>
  <c r="R196" i="32" s="1"/>
  <c r="S196" i="32" s="1"/>
  <c r="T196" i="32" s="1"/>
  <c r="U196" i="32" s="1"/>
  <c r="V196" i="32" s="1"/>
  <c r="W196" i="32" s="1"/>
  <c r="X196" i="32" s="1"/>
  <c r="Y196" i="32" s="1"/>
  <c r="Z196" i="32" s="1"/>
  <c r="AA196" i="32" s="1"/>
  <c r="AB196" i="32" s="1"/>
  <c r="AC196" i="32" s="1"/>
  <c r="AD196" i="32" s="1"/>
  <c r="AE196" i="32" s="1"/>
  <c r="AF196" i="32" s="1"/>
  <c r="B196" i="32" s="1"/>
  <c r="D195" i="32"/>
  <c r="E195" i="32" s="1"/>
  <c r="F195" i="32" s="1"/>
  <c r="G195" i="32" s="1"/>
  <c r="H195" i="32" s="1"/>
  <c r="I195" i="32" s="1"/>
  <c r="J195" i="32" s="1"/>
  <c r="K195" i="32" s="1"/>
  <c r="L195" i="32" s="1"/>
  <c r="M195" i="32" s="1"/>
  <c r="N195" i="32" s="1"/>
  <c r="O195" i="32" s="1"/>
  <c r="P195" i="32" s="1"/>
  <c r="Q195" i="32" s="1"/>
  <c r="R195" i="32" s="1"/>
  <c r="S195" i="32" s="1"/>
  <c r="T195" i="32" s="1"/>
  <c r="U195" i="32" s="1"/>
  <c r="V195" i="32" s="1"/>
  <c r="W195" i="32" s="1"/>
  <c r="X195" i="32" s="1"/>
  <c r="Y195" i="32" s="1"/>
  <c r="Z195" i="32" s="1"/>
  <c r="AA195" i="32" s="1"/>
  <c r="AB195" i="32" s="1"/>
  <c r="AC195" i="32" s="1"/>
  <c r="AD195" i="32" s="1"/>
  <c r="AE195" i="32" s="1"/>
  <c r="AF195" i="32" s="1"/>
  <c r="B195" i="32" s="1"/>
  <c r="D194" i="32"/>
  <c r="E194" i="32" s="1"/>
  <c r="AG192" i="32"/>
  <c r="C192" i="32"/>
  <c r="D191" i="32"/>
  <c r="E191" i="32" s="1"/>
  <c r="F191" i="32" s="1"/>
  <c r="G191" i="32" s="1"/>
  <c r="H191" i="32" s="1"/>
  <c r="I191" i="32" s="1"/>
  <c r="J191" i="32" s="1"/>
  <c r="K191" i="32" s="1"/>
  <c r="L191" i="32" s="1"/>
  <c r="M191" i="32" s="1"/>
  <c r="N191" i="32" s="1"/>
  <c r="O191" i="32" s="1"/>
  <c r="P191" i="32" s="1"/>
  <c r="Q191" i="32" s="1"/>
  <c r="R191" i="32" s="1"/>
  <c r="S191" i="32" s="1"/>
  <c r="T191" i="32" s="1"/>
  <c r="U191" i="32" s="1"/>
  <c r="V191" i="32" s="1"/>
  <c r="W191" i="32" s="1"/>
  <c r="X191" i="32" s="1"/>
  <c r="Y191" i="32" s="1"/>
  <c r="Z191" i="32" s="1"/>
  <c r="AA191" i="32" s="1"/>
  <c r="AB191" i="32" s="1"/>
  <c r="AC191" i="32" s="1"/>
  <c r="AD191" i="32" s="1"/>
  <c r="AE191" i="32" s="1"/>
  <c r="AF191" i="32" s="1"/>
  <c r="B191" i="32" s="1"/>
  <c r="D190" i="32"/>
  <c r="E190" i="32" s="1"/>
  <c r="F190" i="32" s="1"/>
  <c r="G190" i="32" s="1"/>
  <c r="H190" i="32" s="1"/>
  <c r="I190" i="32" s="1"/>
  <c r="J190" i="32" s="1"/>
  <c r="K190" i="32" s="1"/>
  <c r="L190" i="32" s="1"/>
  <c r="M190" i="32" s="1"/>
  <c r="N190" i="32" s="1"/>
  <c r="O190" i="32" s="1"/>
  <c r="P190" i="32" s="1"/>
  <c r="Q190" i="32" s="1"/>
  <c r="R190" i="32" s="1"/>
  <c r="S190" i="32" s="1"/>
  <c r="T190" i="32" s="1"/>
  <c r="U190" i="32" s="1"/>
  <c r="V190" i="32" s="1"/>
  <c r="W190" i="32" s="1"/>
  <c r="X190" i="32" s="1"/>
  <c r="Y190" i="32" s="1"/>
  <c r="Z190" i="32" s="1"/>
  <c r="AA190" i="32" s="1"/>
  <c r="AB190" i="32" s="1"/>
  <c r="AC190" i="32" s="1"/>
  <c r="AD190" i="32" s="1"/>
  <c r="AE190" i="32" s="1"/>
  <c r="AF190" i="32" s="1"/>
  <c r="B190" i="32" s="1"/>
  <c r="D189" i="32"/>
  <c r="E189" i="32" s="1"/>
  <c r="F189" i="32" s="1"/>
  <c r="G189" i="32" s="1"/>
  <c r="H189" i="32" s="1"/>
  <c r="I189" i="32" s="1"/>
  <c r="J189" i="32" s="1"/>
  <c r="K189" i="32" s="1"/>
  <c r="L189" i="32" s="1"/>
  <c r="M189" i="32" s="1"/>
  <c r="N189" i="32" s="1"/>
  <c r="O189" i="32" s="1"/>
  <c r="P189" i="32" s="1"/>
  <c r="Q189" i="32" s="1"/>
  <c r="R189" i="32" s="1"/>
  <c r="S189" i="32" s="1"/>
  <c r="T189" i="32" s="1"/>
  <c r="U189" i="32" s="1"/>
  <c r="V189" i="32" s="1"/>
  <c r="W189" i="32" s="1"/>
  <c r="X189" i="32" s="1"/>
  <c r="Y189" i="32" s="1"/>
  <c r="Z189" i="32" s="1"/>
  <c r="AA189" i="32" s="1"/>
  <c r="AB189" i="32" s="1"/>
  <c r="AC189" i="32" s="1"/>
  <c r="AD189" i="32" s="1"/>
  <c r="AE189" i="32" s="1"/>
  <c r="AF189" i="32" s="1"/>
  <c r="B189" i="32" s="1"/>
  <c r="E188" i="32"/>
  <c r="F188" i="32" s="1"/>
  <c r="G188" i="32" s="1"/>
  <c r="H188" i="32" s="1"/>
  <c r="I188" i="32" s="1"/>
  <c r="J188" i="32" s="1"/>
  <c r="K188" i="32" s="1"/>
  <c r="L188" i="32" s="1"/>
  <c r="M188" i="32" s="1"/>
  <c r="N188" i="32" s="1"/>
  <c r="O188" i="32" s="1"/>
  <c r="P188" i="32" s="1"/>
  <c r="Q188" i="32" s="1"/>
  <c r="R188" i="32" s="1"/>
  <c r="S188" i="32" s="1"/>
  <c r="T188" i="32" s="1"/>
  <c r="U188" i="32" s="1"/>
  <c r="V188" i="32" s="1"/>
  <c r="W188" i="32" s="1"/>
  <c r="X188" i="32" s="1"/>
  <c r="Y188" i="32" s="1"/>
  <c r="Z188" i="32" s="1"/>
  <c r="AA188" i="32" s="1"/>
  <c r="AB188" i="32" s="1"/>
  <c r="AC188" i="32" s="1"/>
  <c r="AD188" i="32" s="1"/>
  <c r="AE188" i="32" s="1"/>
  <c r="AF188" i="32" s="1"/>
  <c r="B188" i="32" s="1"/>
  <c r="D188" i="32"/>
  <c r="D187" i="32"/>
  <c r="E187" i="32" s="1"/>
  <c r="F187" i="32" s="1"/>
  <c r="G187" i="32" s="1"/>
  <c r="H187" i="32" s="1"/>
  <c r="I187" i="32" s="1"/>
  <c r="J187" i="32" s="1"/>
  <c r="K187" i="32" s="1"/>
  <c r="L187" i="32" s="1"/>
  <c r="M187" i="32" s="1"/>
  <c r="N187" i="32" s="1"/>
  <c r="O187" i="32" s="1"/>
  <c r="P187" i="32" s="1"/>
  <c r="Q187" i="32" s="1"/>
  <c r="R187" i="32" s="1"/>
  <c r="S187" i="32" s="1"/>
  <c r="T187" i="32" s="1"/>
  <c r="U187" i="32" s="1"/>
  <c r="V187" i="32" s="1"/>
  <c r="W187" i="32" s="1"/>
  <c r="X187" i="32" s="1"/>
  <c r="Y187" i="32" s="1"/>
  <c r="Z187" i="32" s="1"/>
  <c r="AA187" i="32" s="1"/>
  <c r="AB187" i="32" s="1"/>
  <c r="AC187" i="32" s="1"/>
  <c r="AD187" i="32" s="1"/>
  <c r="AE187" i="32" s="1"/>
  <c r="AF187" i="32" s="1"/>
  <c r="B187" i="32" s="1"/>
  <c r="D186" i="32"/>
  <c r="E186" i="32" s="1"/>
  <c r="F186" i="32" s="1"/>
  <c r="G186" i="32" s="1"/>
  <c r="H186" i="32" s="1"/>
  <c r="I186" i="32" s="1"/>
  <c r="J186" i="32" s="1"/>
  <c r="K186" i="32" s="1"/>
  <c r="L186" i="32" s="1"/>
  <c r="M186" i="32" s="1"/>
  <c r="N186" i="32" s="1"/>
  <c r="O186" i="32" s="1"/>
  <c r="P186" i="32" s="1"/>
  <c r="Q186" i="32" s="1"/>
  <c r="R186" i="32" s="1"/>
  <c r="S186" i="32" s="1"/>
  <c r="T186" i="32" s="1"/>
  <c r="U186" i="32" s="1"/>
  <c r="V186" i="32" s="1"/>
  <c r="W186" i="32" s="1"/>
  <c r="X186" i="32" s="1"/>
  <c r="Y186" i="32" s="1"/>
  <c r="Z186" i="32" s="1"/>
  <c r="AA186" i="32" s="1"/>
  <c r="AB186" i="32" s="1"/>
  <c r="AC186" i="32" s="1"/>
  <c r="AD186" i="32" s="1"/>
  <c r="AE186" i="32" s="1"/>
  <c r="AF186" i="32" s="1"/>
  <c r="B186" i="32" s="1"/>
  <c r="D185" i="32"/>
  <c r="E185" i="32" s="1"/>
  <c r="F185" i="32" s="1"/>
  <c r="G185" i="32" s="1"/>
  <c r="H185" i="32" s="1"/>
  <c r="I185" i="32" s="1"/>
  <c r="J185" i="32" s="1"/>
  <c r="K185" i="32" s="1"/>
  <c r="L185" i="32" s="1"/>
  <c r="M185" i="32" s="1"/>
  <c r="N185" i="32" s="1"/>
  <c r="O185" i="32" s="1"/>
  <c r="P185" i="32" s="1"/>
  <c r="Q185" i="32" s="1"/>
  <c r="R185" i="32" s="1"/>
  <c r="S185" i="32" s="1"/>
  <c r="T185" i="32" s="1"/>
  <c r="U185" i="32" s="1"/>
  <c r="V185" i="32" s="1"/>
  <c r="W185" i="32" s="1"/>
  <c r="X185" i="32" s="1"/>
  <c r="Y185" i="32" s="1"/>
  <c r="Z185" i="32" s="1"/>
  <c r="AA185" i="32" s="1"/>
  <c r="AB185" i="32" s="1"/>
  <c r="AC185" i="32" s="1"/>
  <c r="AD185" i="32" s="1"/>
  <c r="AE185" i="32" s="1"/>
  <c r="AF185" i="32" s="1"/>
  <c r="B185" i="32" s="1"/>
  <c r="D184" i="32"/>
  <c r="E184" i="32" s="1"/>
  <c r="F184" i="32" s="1"/>
  <c r="G184" i="32" s="1"/>
  <c r="H184" i="32" s="1"/>
  <c r="I184" i="32" s="1"/>
  <c r="J184" i="32" s="1"/>
  <c r="K184" i="32" s="1"/>
  <c r="L184" i="32" s="1"/>
  <c r="M184" i="32" s="1"/>
  <c r="N184" i="32" s="1"/>
  <c r="O184" i="32" s="1"/>
  <c r="P184" i="32" s="1"/>
  <c r="Q184" i="32" s="1"/>
  <c r="R184" i="32" s="1"/>
  <c r="S184" i="32" s="1"/>
  <c r="T184" i="32" s="1"/>
  <c r="U184" i="32" s="1"/>
  <c r="V184" i="32" s="1"/>
  <c r="W184" i="32" s="1"/>
  <c r="X184" i="32" s="1"/>
  <c r="Y184" i="32" s="1"/>
  <c r="Z184" i="32" s="1"/>
  <c r="AA184" i="32" s="1"/>
  <c r="AB184" i="32" s="1"/>
  <c r="AC184" i="32" s="1"/>
  <c r="AD184" i="32" s="1"/>
  <c r="AE184" i="32" s="1"/>
  <c r="AF184" i="32" s="1"/>
  <c r="B184" i="32" s="1"/>
  <c r="F183" i="32"/>
  <c r="G183" i="32" s="1"/>
  <c r="H183" i="32" s="1"/>
  <c r="I183" i="32" s="1"/>
  <c r="J183" i="32" s="1"/>
  <c r="K183" i="32" s="1"/>
  <c r="L183" i="32" s="1"/>
  <c r="M183" i="32" s="1"/>
  <c r="N183" i="32" s="1"/>
  <c r="O183" i="32" s="1"/>
  <c r="P183" i="32" s="1"/>
  <c r="Q183" i="32" s="1"/>
  <c r="R183" i="32" s="1"/>
  <c r="S183" i="32" s="1"/>
  <c r="T183" i="32" s="1"/>
  <c r="U183" i="32" s="1"/>
  <c r="V183" i="32" s="1"/>
  <c r="W183" i="32" s="1"/>
  <c r="X183" i="32" s="1"/>
  <c r="Y183" i="32" s="1"/>
  <c r="Z183" i="32" s="1"/>
  <c r="AA183" i="32" s="1"/>
  <c r="AB183" i="32" s="1"/>
  <c r="AC183" i="32" s="1"/>
  <c r="AD183" i="32" s="1"/>
  <c r="AE183" i="32" s="1"/>
  <c r="AF183" i="32" s="1"/>
  <c r="B183" i="32" s="1"/>
  <c r="D183" i="32"/>
  <c r="E183" i="32" s="1"/>
  <c r="D182" i="32"/>
  <c r="E182" i="32" s="1"/>
  <c r="F182" i="32" s="1"/>
  <c r="G182" i="32" s="1"/>
  <c r="H182" i="32" s="1"/>
  <c r="I182" i="32" s="1"/>
  <c r="J182" i="32" s="1"/>
  <c r="K182" i="32" s="1"/>
  <c r="L182" i="32" s="1"/>
  <c r="M182" i="32" s="1"/>
  <c r="N182" i="32" s="1"/>
  <c r="O182" i="32" s="1"/>
  <c r="P182" i="32" s="1"/>
  <c r="Q182" i="32" s="1"/>
  <c r="R182" i="32" s="1"/>
  <c r="S182" i="32" s="1"/>
  <c r="T182" i="32" s="1"/>
  <c r="U182" i="32" s="1"/>
  <c r="V182" i="32" s="1"/>
  <c r="W182" i="32" s="1"/>
  <c r="X182" i="32" s="1"/>
  <c r="Y182" i="32" s="1"/>
  <c r="Z182" i="32" s="1"/>
  <c r="AA182" i="32" s="1"/>
  <c r="AB182" i="32" s="1"/>
  <c r="AC182" i="32" s="1"/>
  <c r="AD182" i="32" s="1"/>
  <c r="AE182" i="32" s="1"/>
  <c r="AF182" i="32" s="1"/>
  <c r="B182" i="32" s="1"/>
  <c r="D181" i="32"/>
  <c r="E181" i="32" s="1"/>
  <c r="F181" i="32" s="1"/>
  <c r="G181" i="32" s="1"/>
  <c r="H181" i="32" s="1"/>
  <c r="I181" i="32" s="1"/>
  <c r="J181" i="32" s="1"/>
  <c r="K181" i="32" s="1"/>
  <c r="L181" i="32" s="1"/>
  <c r="M181" i="32" s="1"/>
  <c r="N181" i="32" s="1"/>
  <c r="O181" i="32" s="1"/>
  <c r="P181" i="32" s="1"/>
  <c r="Q181" i="32" s="1"/>
  <c r="R181" i="32" s="1"/>
  <c r="S181" i="32" s="1"/>
  <c r="T181" i="32" s="1"/>
  <c r="U181" i="32" s="1"/>
  <c r="V181" i="32" s="1"/>
  <c r="W181" i="32" s="1"/>
  <c r="X181" i="32" s="1"/>
  <c r="Y181" i="32" s="1"/>
  <c r="Z181" i="32" s="1"/>
  <c r="AA181" i="32" s="1"/>
  <c r="AB181" i="32" s="1"/>
  <c r="AC181" i="32" s="1"/>
  <c r="AD181" i="32" s="1"/>
  <c r="AE181" i="32" s="1"/>
  <c r="AF181" i="32" s="1"/>
  <c r="B181" i="32" s="1"/>
  <c r="D180" i="32"/>
  <c r="E180" i="32" s="1"/>
  <c r="F180" i="32" s="1"/>
  <c r="G180" i="32" s="1"/>
  <c r="H180" i="32" s="1"/>
  <c r="I180" i="32" s="1"/>
  <c r="J180" i="32" s="1"/>
  <c r="K180" i="32" s="1"/>
  <c r="L180" i="32" s="1"/>
  <c r="M180" i="32" s="1"/>
  <c r="N180" i="32" s="1"/>
  <c r="O180" i="32" s="1"/>
  <c r="P180" i="32" s="1"/>
  <c r="Q180" i="32" s="1"/>
  <c r="R180" i="32" s="1"/>
  <c r="S180" i="32" s="1"/>
  <c r="T180" i="32" s="1"/>
  <c r="U180" i="32" s="1"/>
  <c r="V180" i="32" s="1"/>
  <c r="W180" i="32" s="1"/>
  <c r="X180" i="32" s="1"/>
  <c r="Y180" i="32" s="1"/>
  <c r="Z180" i="32" s="1"/>
  <c r="AA180" i="32" s="1"/>
  <c r="AB180" i="32" s="1"/>
  <c r="AC180" i="32" s="1"/>
  <c r="AD180" i="32" s="1"/>
  <c r="AE180" i="32" s="1"/>
  <c r="AF180" i="32" s="1"/>
  <c r="B180" i="32" s="1"/>
  <c r="D179" i="32"/>
  <c r="E179" i="32" s="1"/>
  <c r="F179" i="32" s="1"/>
  <c r="G179" i="32" s="1"/>
  <c r="H179" i="32" s="1"/>
  <c r="I179" i="32" s="1"/>
  <c r="J179" i="32" s="1"/>
  <c r="K179" i="32" s="1"/>
  <c r="L179" i="32" s="1"/>
  <c r="M179" i="32" s="1"/>
  <c r="N179" i="32" s="1"/>
  <c r="O179" i="32" s="1"/>
  <c r="P179" i="32" s="1"/>
  <c r="Q179" i="32" s="1"/>
  <c r="R179" i="32" s="1"/>
  <c r="S179" i="32" s="1"/>
  <c r="T179" i="32" s="1"/>
  <c r="U179" i="32" s="1"/>
  <c r="V179" i="32" s="1"/>
  <c r="W179" i="32" s="1"/>
  <c r="X179" i="32" s="1"/>
  <c r="Y179" i="32" s="1"/>
  <c r="Z179" i="32" s="1"/>
  <c r="AA179" i="32" s="1"/>
  <c r="AB179" i="32" s="1"/>
  <c r="AC179" i="32" s="1"/>
  <c r="AD179" i="32" s="1"/>
  <c r="AE179" i="32" s="1"/>
  <c r="AF179" i="32" s="1"/>
  <c r="B179" i="32" s="1"/>
  <c r="G177" i="32"/>
  <c r="H177" i="32" s="1"/>
  <c r="I177" i="32" s="1"/>
  <c r="J177" i="32" s="1"/>
  <c r="K177" i="32" s="1"/>
  <c r="L177" i="32" s="1"/>
  <c r="M177" i="32" s="1"/>
  <c r="N177" i="32" s="1"/>
  <c r="O177" i="32" s="1"/>
  <c r="P177" i="32" s="1"/>
  <c r="Q177" i="32" s="1"/>
  <c r="R177" i="32" s="1"/>
  <c r="S177" i="32" s="1"/>
  <c r="T177" i="32" s="1"/>
  <c r="U177" i="32" s="1"/>
  <c r="V177" i="32" s="1"/>
  <c r="W177" i="32" s="1"/>
  <c r="X177" i="32" s="1"/>
  <c r="Y177" i="32" s="1"/>
  <c r="Z177" i="32" s="1"/>
  <c r="AA177" i="32" s="1"/>
  <c r="AB177" i="32" s="1"/>
  <c r="AC177" i="32" s="1"/>
  <c r="AD177" i="32" s="1"/>
  <c r="AE177" i="32" s="1"/>
  <c r="AF177" i="32" s="1"/>
  <c r="B177" i="32" s="1"/>
  <c r="D177" i="32"/>
  <c r="E177" i="32" s="1"/>
  <c r="F177" i="32" s="1"/>
  <c r="D176" i="32"/>
  <c r="E176" i="32" s="1"/>
  <c r="F176" i="32" s="1"/>
  <c r="G176" i="32" s="1"/>
  <c r="H176" i="32" s="1"/>
  <c r="I176" i="32" s="1"/>
  <c r="J176" i="32" s="1"/>
  <c r="K176" i="32" s="1"/>
  <c r="L176" i="32" s="1"/>
  <c r="M176" i="32" s="1"/>
  <c r="N176" i="32" s="1"/>
  <c r="O176" i="32" s="1"/>
  <c r="P176" i="32" s="1"/>
  <c r="Q176" i="32" s="1"/>
  <c r="R176" i="32" s="1"/>
  <c r="S176" i="32" s="1"/>
  <c r="T176" i="32" s="1"/>
  <c r="U176" i="32" s="1"/>
  <c r="V176" i="32" s="1"/>
  <c r="W176" i="32" s="1"/>
  <c r="X176" i="32" s="1"/>
  <c r="Y176" i="32" s="1"/>
  <c r="Z176" i="32" s="1"/>
  <c r="AA176" i="32" s="1"/>
  <c r="AB176" i="32" s="1"/>
  <c r="AC176" i="32" s="1"/>
  <c r="AD176" i="32" s="1"/>
  <c r="AE176" i="32" s="1"/>
  <c r="AF176" i="32" s="1"/>
  <c r="B176" i="32" s="1"/>
  <c r="E175" i="32"/>
  <c r="F175" i="32" s="1"/>
  <c r="G175" i="32" s="1"/>
  <c r="H175" i="32" s="1"/>
  <c r="I175" i="32" s="1"/>
  <c r="J175" i="32" s="1"/>
  <c r="K175" i="32" s="1"/>
  <c r="L175" i="32" s="1"/>
  <c r="M175" i="32" s="1"/>
  <c r="N175" i="32" s="1"/>
  <c r="O175" i="32" s="1"/>
  <c r="P175" i="32" s="1"/>
  <c r="Q175" i="32" s="1"/>
  <c r="R175" i="32" s="1"/>
  <c r="S175" i="32" s="1"/>
  <c r="T175" i="32" s="1"/>
  <c r="U175" i="32" s="1"/>
  <c r="V175" i="32" s="1"/>
  <c r="W175" i="32" s="1"/>
  <c r="X175" i="32" s="1"/>
  <c r="Y175" i="32" s="1"/>
  <c r="Z175" i="32" s="1"/>
  <c r="AA175" i="32" s="1"/>
  <c r="AB175" i="32" s="1"/>
  <c r="AC175" i="32" s="1"/>
  <c r="AD175" i="32" s="1"/>
  <c r="AE175" i="32" s="1"/>
  <c r="AF175" i="32" s="1"/>
  <c r="B175" i="32" s="1"/>
  <c r="D175" i="32"/>
  <c r="D174" i="32"/>
  <c r="E174" i="32" s="1"/>
  <c r="F174" i="32" s="1"/>
  <c r="G174" i="32" s="1"/>
  <c r="H174" i="32" s="1"/>
  <c r="I174" i="32" s="1"/>
  <c r="J174" i="32" s="1"/>
  <c r="K174" i="32" s="1"/>
  <c r="L174" i="32" s="1"/>
  <c r="M174" i="32" s="1"/>
  <c r="N174" i="32" s="1"/>
  <c r="O174" i="32" s="1"/>
  <c r="P174" i="32" s="1"/>
  <c r="Q174" i="32" s="1"/>
  <c r="R174" i="32" s="1"/>
  <c r="S174" i="32" s="1"/>
  <c r="T174" i="32" s="1"/>
  <c r="U174" i="32" s="1"/>
  <c r="V174" i="32" s="1"/>
  <c r="W174" i="32" s="1"/>
  <c r="X174" i="32" s="1"/>
  <c r="Y174" i="32" s="1"/>
  <c r="Z174" i="32" s="1"/>
  <c r="AA174" i="32" s="1"/>
  <c r="AB174" i="32" s="1"/>
  <c r="AC174" i="32" s="1"/>
  <c r="AD174" i="32" s="1"/>
  <c r="AE174" i="32" s="1"/>
  <c r="AF174" i="32" s="1"/>
  <c r="B174" i="32" s="1"/>
  <c r="F173" i="32"/>
  <c r="G173" i="32" s="1"/>
  <c r="H173" i="32" s="1"/>
  <c r="I173" i="32" s="1"/>
  <c r="J173" i="32" s="1"/>
  <c r="K173" i="32" s="1"/>
  <c r="L173" i="32" s="1"/>
  <c r="M173" i="32" s="1"/>
  <c r="N173" i="32" s="1"/>
  <c r="O173" i="32" s="1"/>
  <c r="P173" i="32" s="1"/>
  <c r="Q173" i="32" s="1"/>
  <c r="R173" i="32" s="1"/>
  <c r="S173" i="32" s="1"/>
  <c r="T173" i="32" s="1"/>
  <c r="U173" i="32" s="1"/>
  <c r="V173" i="32" s="1"/>
  <c r="W173" i="32" s="1"/>
  <c r="X173" i="32" s="1"/>
  <c r="Y173" i="32" s="1"/>
  <c r="Z173" i="32" s="1"/>
  <c r="AA173" i="32" s="1"/>
  <c r="AB173" i="32" s="1"/>
  <c r="AC173" i="32" s="1"/>
  <c r="AD173" i="32" s="1"/>
  <c r="AE173" i="32" s="1"/>
  <c r="AF173" i="32" s="1"/>
  <c r="B173" i="32" s="1"/>
  <c r="D173" i="32"/>
  <c r="E173" i="32" s="1"/>
  <c r="D172" i="32"/>
  <c r="E172" i="32" s="1"/>
  <c r="F172" i="32" s="1"/>
  <c r="G172" i="32" s="1"/>
  <c r="H172" i="32" s="1"/>
  <c r="I172" i="32" s="1"/>
  <c r="J172" i="32" s="1"/>
  <c r="K172" i="32" s="1"/>
  <c r="L172" i="32" s="1"/>
  <c r="M172" i="32" s="1"/>
  <c r="N172" i="32" s="1"/>
  <c r="O172" i="32" s="1"/>
  <c r="P172" i="32" s="1"/>
  <c r="Q172" i="32" s="1"/>
  <c r="R172" i="32" s="1"/>
  <c r="S172" i="32" s="1"/>
  <c r="T172" i="32" s="1"/>
  <c r="U172" i="32" s="1"/>
  <c r="V172" i="32" s="1"/>
  <c r="W172" i="32" s="1"/>
  <c r="X172" i="32" s="1"/>
  <c r="Y172" i="32" s="1"/>
  <c r="Z172" i="32" s="1"/>
  <c r="AA172" i="32" s="1"/>
  <c r="AB172" i="32" s="1"/>
  <c r="AC172" i="32" s="1"/>
  <c r="AD172" i="32" s="1"/>
  <c r="AE172" i="32" s="1"/>
  <c r="AF172" i="32" s="1"/>
  <c r="B172" i="32" s="1"/>
  <c r="D171" i="32"/>
  <c r="E171" i="32" s="1"/>
  <c r="F171" i="32" s="1"/>
  <c r="G171" i="32" s="1"/>
  <c r="H171" i="32" s="1"/>
  <c r="I171" i="32" s="1"/>
  <c r="J171" i="32" s="1"/>
  <c r="K171" i="32" s="1"/>
  <c r="L171" i="32" s="1"/>
  <c r="M171" i="32" s="1"/>
  <c r="N171" i="32" s="1"/>
  <c r="O171" i="32" s="1"/>
  <c r="P171" i="32" s="1"/>
  <c r="Q171" i="32" s="1"/>
  <c r="R171" i="32" s="1"/>
  <c r="S171" i="32" s="1"/>
  <c r="T171" i="32" s="1"/>
  <c r="U171" i="32" s="1"/>
  <c r="V171" i="32" s="1"/>
  <c r="W171" i="32" s="1"/>
  <c r="X171" i="32" s="1"/>
  <c r="Y171" i="32" s="1"/>
  <c r="Z171" i="32" s="1"/>
  <c r="AA171" i="32" s="1"/>
  <c r="AB171" i="32" s="1"/>
  <c r="AC171" i="32" s="1"/>
  <c r="AD171" i="32" s="1"/>
  <c r="AE171" i="32" s="1"/>
  <c r="AF171" i="32" s="1"/>
  <c r="B171" i="32" s="1"/>
  <c r="D170" i="32"/>
  <c r="E170" i="32" s="1"/>
  <c r="F170" i="32" s="1"/>
  <c r="G170" i="32" s="1"/>
  <c r="H170" i="32" s="1"/>
  <c r="I170" i="32" s="1"/>
  <c r="J170" i="32" s="1"/>
  <c r="K170" i="32" s="1"/>
  <c r="L170" i="32" s="1"/>
  <c r="M170" i="32" s="1"/>
  <c r="N170" i="32" s="1"/>
  <c r="O170" i="32" s="1"/>
  <c r="P170" i="32" s="1"/>
  <c r="Q170" i="32" s="1"/>
  <c r="R170" i="32" s="1"/>
  <c r="S170" i="32" s="1"/>
  <c r="T170" i="32" s="1"/>
  <c r="U170" i="32" s="1"/>
  <c r="V170" i="32" s="1"/>
  <c r="W170" i="32" s="1"/>
  <c r="X170" i="32" s="1"/>
  <c r="Y170" i="32" s="1"/>
  <c r="Z170" i="32" s="1"/>
  <c r="AA170" i="32" s="1"/>
  <c r="AB170" i="32" s="1"/>
  <c r="AC170" i="32" s="1"/>
  <c r="AD170" i="32" s="1"/>
  <c r="AE170" i="32" s="1"/>
  <c r="AF170" i="32" s="1"/>
  <c r="B170" i="32" s="1"/>
  <c r="D168" i="32"/>
  <c r="E168" i="32" s="1"/>
  <c r="F168" i="32" s="1"/>
  <c r="G168" i="32" s="1"/>
  <c r="H168" i="32" s="1"/>
  <c r="I168" i="32" s="1"/>
  <c r="J168" i="32" s="1"/>
  <c r="K168" i="32" s="1"/>
  <c r="L168" i="32" s="1"/>
  <c r="M168" i="32" s="1"/>
  <c r="N168" i="32" s="1"/>
  <c r="O168" i="32" s="1"/>
  <c r="P168" i="32" s="1"/>
  <c r="Q168" i="32" s="1"/>
  <c r="R168" i="32" s="1"/>
  <c r="S168" i="32" s="1"/>
  <c r="T168" i="32" s="1"/>
  <c r="U168" i="32" s="1"/>
  <c r="V168" i="32" s="1"/>
  <c r="W168" i="32" s="1"/>
  <c r="X168" i="32" s="1"/>
  <c r="Y168" i="32" s="1"/>
  <c r="Z168" i="32" s="1"/>
  <c r="AA168" i="32" s="1"/>
  <c r="AB168" i="32" s="1"/>
  <c r="AC168" i="32" s="1"/>
  <c r="AD168" i="32" s="1"/>
  <c r="AE168" i="32" s="1"/>
  <c r="AF168" i="32" s="1"/>
  <c r="B168" i="32" s="1"/>
  <c r="D167" i="32"/>
  <c r="E167" i="32" s="1"/>
  <c r="F167" i="32" s="1"/>
  <c r="G167" i="32" s="1"/>
  <c r="H167" i="32" s="1"/>
  <c r="I167" i="32" s="1"/>
  <c r="J167" i="32" s="1"/>
  <c r="K167" i="32" s="1"/>
  <c r="L167" i="32" s="1"/>
  <c r="M167" i="32" s="1"/>
  <c r="N167" i="32" s="1"/>
  <c r="O167" i="32" s="1"/>
  <c r="P167" i="32" s="1"/>
  <c r="Q167" i="32" s="1"/>
  <c r="R167" i="32" s="1"/>
  <c r="S167" i="32" s="1"/>
  <c r="T167" i="32" s="1"/>
  <c r="U167" i="32" s="1"/>
  <c r="V167" i="32" s="1"/>
  <c r="W167" i="32" s="1"/>
  <c r="X167" i="32" s="1"/>
  <c r="Y167" i="32" s="1"/>
  <c r="Z167" i="32" s="1"/>
  <c r="AA167" i="32" s="1"/>
  <c r="AB167" i="32" s="1"/>
  <c r="AC167" i="32" s="1"/>
  <c r="AD167" i="32" s="1"/>
  <c r="AE167" i="32" s="1"/>
  <c r="AF167" i="32" s="1"/>
  <c r="B167" i="32" s="1"/>
  <c r="D166" i="32"/>
  <c r="E166" i="32" s="1"/>
  <c r="F166" i="32" s="1"/>
  <c r="G166" i="32" s="1"/>
  <c r="H166" i="32" s="1"/>
  <c r="I166" i="32" s="1"/>
  <c r="J166" i="32" s="1"/>
  <c r="K166" i="32" s="1"/>
  <c r="L166" i="32" s="1"/>
  <c r="M166" i="32" s="1"/>
  <c r="N166" i="32" s="1"/>
  <c r="O166" i="32" s="1"/>
  <c r="P166" i="32" s="1"/>
  <c r="Q166" i="32" s="1"/>
  <c r="R166" i="32" s="1"/>
  <c r="S166" i="32" s="1"/>
  <c r="T166" i="32" s="1"/>
  <c r="U166" i="32" s="1"/>
  <c r="V166" i="32" s="1"/>
  <c r="W166" i="32" s="1"/>
  <c r="X166" i="32" s="1"/>
  <c r="Y166" i="32" s="1"/>
  <c r="Z166" i="32" s="1"/>
  <c r="AA166" i="32" s="1"/>
  <c r="AB166" i="32" s="1"/>
  <c r="AC166" i="32" s="1"/>
  <c r="AD166" i="32" s="1"/>
  <c r="AE166" i="32" s="1"/>
  <c r="AF166" i="32" s="1"/>
  <c r="B166" i="32" s="1"/>
  <c r="D165" i="32"/>
  <c r="E165" i="32" s="1"/>
  <c r="F165" i="32" s="1"/>
  <c r="G165" i="32" s="1"/>
  <c r="H165" i="32" s="1"/>
  <c r="I165" i="32" s="1"/>
  <c r="J165" i="32" s="1"/>
  <c r="K165" i="32" s="1"/>
  <c r="L165" i="32" s="1"/>
  <c r="M165" i="32" s="1"/>
  <c r="N165" i="32" s="1"/>
  <c r="O165" i="32" s="1"/>
  <c r="P165" i="32" s="1"/>
  <c r="Q165" i="32" s="1"/>
  <c r="R165" i="32" s="1"/>
  <c r="S165" i="32" s="1"/>
  <c r="T165" i="32" s="1"/>
  <c r="U165" i="32" s="1"/>
  <c r="V165" i="32" s="1"/>
  <c r="W165" i="32" s="1"/>
  <c r="X165" i="32" s="1"/>
  <c r="Y165" i="32" s="1"/>
  <c r="Z165" i="32" s="1"/>
  <c r="AA165" i="32" s="1"/>
  <c r="AB165" i="32" s="1"/>
  <c r="AC165" i="32" s="1"/>
  <c r="AD165" i="32" s="1"/>
  <c r="AE165" i="32" s="1"/>
  <c r="AF165" i="32" s="1"/>
  <c r="B165" i="32" s="1"/>
  <c r="F164" i="32"/>
  <c r="G164" i="32" s="1"/>
  <c r="H164" i="32" s="1"/>
  <c r="I164" i="32" s="1"/>
  <c r="J164" i="32" s="1"/>
  <c r="K164" i="32" s="1"/>
  <c r="L164" i="32" s="1"/>
  <c r="M164" i="32" s="1"/>
  <c r="N164" i="32" s="1"/>
  <c r="O164" i="32" s="1"/>
  <c r="P164" i="32" s="1"/>
  <c r="Q164" i="32" s="1"/>
  <c r="R164" i="32" s="1"/>
  <c r="S164" i="32" s="1"/>
  <c r="T164" i="32" s="1"/>
  <c r="U164" i="32" s="1"/>
  <c r="V164" i="32" s="1"/>
  <c r="W164" i="32" s="1"/>
  <c r="X164" i="32" s="1"/>
  <c r="Y164" i="32" s="1"/>
  <c r="Z164" i="32" s="1"/>
  <c r="AA164" i="32" s="1"/>
  <c r="AB164" i="32" s="1"/>
  <c r="AC164" i="32" s="1"/>
  <c r="AD164" i="32" s="1"/>
  <c r="AE164" i="32" s="1"/>
  <c r="AF164" i="32" s="1"/>
  <c r="B164" i="32" s="1"/>
  <c r="D164" i="32"/>
  <c r="E164" i="32" s="1"/>
  <c r="D163" i="32"/>
  <c r="E163" i="32" s="1"/>
  <c r="F163" i="32" s="1"/>
  <c r="G163" i="32" s="1"/>
  <c r="H163" i="32" s="1"/>
  <c r="I163" i="32" s="1"/>
  <c r="J163" i="32" s="1"/>
  <c r="K163" i="32" s="1"/>
  <c r="L163" i="32" s="1"/>
  <c r="M163" i="32" s="1"/>
  <c r="N163" i="32" s="1"/>
  <c r="O163" i="32" s="1"/>
  <c r="P163" i="32" s="1"/>
  <c r="Q163" i="32" s="1"/>
  <c r="R163" i="32" s="1"/>
  <c r="S163" i="32" s="1"/>
  <c r="T163" i="32" s="1"/>
  <c r="U163" i="32" s="1"/>
  <c r="V163" i="32" s="1"/>
  <c r="W163" i="32" s="1"/>
  <c r="X163" i="32" s="1"/>
  <c r="Y163" i="32" s="1"/>
  <c r="Z163" i="32" s="1"/>
  <c r="AA163" i="32" s="1"/>
  <c r="AB163" i="32" s="1"/>
  <c r="AC163" i="32" s="1"/>
  <c r="AD163" i="32" s="1"/>
  <c r="AE163" i="32" s="1"/>
  <c r="AF163" i="32" s="1"/>
  <c r="B163" i="32" s="1"/>
  <c r="H162" i="32"/>
  <c r="I162" i="32" s="1"/>
  <c r="J162" i="32" s="1"/>
  <c r="K162" i="32" s="1"/>
  <c r="L162" i="32" s="1"/>
  <c r="M162" i="32" s="1"/>
  <c r="N162" i="32" s="1"/>
  <c r="O162" i="32" s="1"/>
  <c r="P162" i="32" s="1"/>
  <c r="Q162" i="32" s="1"/>
  <c r="R162" i="32" s="1"/>
  <c r="S162" i="32" s="1"/>
  <c r="T162" i="32" s="1"/>
  <c r="U162" i="32" s="1"/>
  <c r="V162" i="32" s="1"/>
  <c r="W162" i="32" s="1"/>
  <c r="X162" i="32" s="1"/>
  <c r="Y162" i="32" s="1"/>
  <c r="Z162" i="32" s="1"/>
  <c r="AA162" i="32" s="1"/>
  <c r="AB162" i="32" s="1"/>
  <c r="AC162" i="32" s="1"/>
  <c r="AD162" i="32" s="1"/>
  <c r="AE162" i="32" s="1"/>
  <c r="AF162" i="32" s="1"/>
  <c r="B162" i="32" s="1"/>
  <c r="D162" i="32"/>
  <c r="E162" i="32" s="1"/>
  <c r="F162" i="32" s="1"/>
  <c r="G162" i="32" s="1"/>
  <c r="D161" i="32"/>
  <c r="E161" i="32" s="1"/>
  <c r="F161" i="32" s="1"/>
  <c r="G161" i="32" s="1"/>
  <c r="H161" i="32" s="1"/>
  <c r="I161" i="32" s="1"/>
  <c r="J161" i="32" s="1"/>
  <c r="K161" i="32" s="1"/>
  <c r="L161" i="32" s="1"/>
  <c r="M161" i="32" s="1"/>
  <c r="N161" i="32" s="1"/>
  <c r="O161" i="32" s="1"/>
  <c r="P161" i="32" s="1"/>
  <c r="Q161" i="32" s="1"/>
  <c r="R161" i="32" s="1"/>
  <c r="S161" i="32" s="1"/>
  <c r="T161" i="32" s="1"/>
  <c r="U161" i="32" s="1"/>
  <c r="V161" i="32" s="1"/>
  <c r="W161" i="32" s="1"/>
  <c r="X161" i="32" s="1"/>
  <c r="Y161" i="32" s="1"/>
  <c r="Z161" i="32" s="1"/>
  <c r="AA161" i="32" s="1"/>
  <c r="AB161" i="32" s="1"/>
  <c r="AC161" i="32" s="1"/>
  <c r="AD161" i="32" s="1"/>
  <c r="AE161" i="32" s="1"/>
  <c r="AF161" i="32" s="1"/>
  <c r="B161" i="32" s="1"/>
  <c r="H160" i="32"/>
  <c r="I160" i="32" s="1"/>
  <c r="J160" i="32" s="1"/>
  <c r="K160" i="32" s="1"/>
  <c r="L160" i="32" s="1"/>
  <c r="M160" i="32" s="1"/>
  <c r="N160" i="32" s="1"/>
  <c r="O160" i="32" s="1"/>
  <c r="P160" i="32" s="1"/>
  <c r="Q160" i="32" s="1"/>
  <c r="R160" i="32" s="1"/>
  <c r="S160" i="32" s="1"/>
  <c r="T160" i="32" s="1"/>
  <c r="U160" i="32" s="1"/>
  <c r="V160" i="32" s="1"/>
  <c r="W160" i="32" s="1"/>
  <c r="X160" i="32" s="1"/>
  <c r="Y160" i="32" s="1"/>
  <c r="Z160" i="32" s="1"/>
  <c r="AA160" i="32" s="1"/>
  <c r="AB160" i="32" s="1"/>
  <c r="AC160" i="32" s="1"/>
  <c r="AD160" i="32" s="1"/>
  <c r="AE160" i="32" s="1"/>
  <c r="AF160" i="32" s="1"/>
  <c r="B160" i="32" s="1"/>
  <c r="D160" i="32"/>
  <c r="E160" i="32" s="1"/>
  <c r="F160" i="32" s="1"/>
  <c r="G160" i="32" s="1"/>
  <c r="E159" i="32"/>
  <c r="F159" i="32" s="1"/>
  <c r="G159" i="32" s="1"/>
  <c r="H159" i="32" s="1"/>
  <c r="I159" i="32" s="1"/>
  <c r="J159" i="32" s="1"/>
  <c r="K159" i="32" s="1"/>
  <c r="L159" i="32" s="1"/>
  <c r="M159" i="32" s="1"/>
  <c r="N159" i="32" s="1"/>
  <c r="O159" i="32" s="1"/>
  <c r="P159" i="32" s="1"/>
  <c r="Q159" i="32" s="1"/>
  <c r="R159" i="32" s="1"/>
  <c r="S159" i="32" s="1"/>
  <c r="T159" i="32" s="1"/>
  <c r="U159" i="32" s="1"/>
  <c r="V159" i="32" s="1"/>
  <c r="W159" i="32" s="1"/>
  <c r="X159" i="32" s="1"/>
  <c r="Y159" i="32" s="1"/>
  <c r="Z159" i="32" s="1"/>
  <c r="AA159" i="32" s="1"/>
  <c r="AB159" i="32" s="1"/>
  <c r="AC159" i="32" s="1"/>
  <c r="AD159" i="32" s="1"/>
  <c r="AE159" i="32" s="1"/>
  <c r="AF159" i="32" s="1"/>
  <c r="B159" i="32" s="1"/>
  <c r="D159" i="32"/>
  <c r="D158" i="32"/>
  <c r="E158" i="32" s="1"/>
  <c r="F158" i="32" s="1"/>
  <c r="G158" i="32" s="1"/>
  <c r="H158" i="32" s="1"/>
  <c r="I158" i="32" s="1"/>
  <c r="J158" i="32" s="1"/>
  <c r="K158" i="32" s="1"/>
  <c r="L158" i="32" s="1"/>
  <c r="M158" i="32" s="1"/>
  <c r="N158" i="32" s="1"/>
  <c r="O158" i="32" s="1"/>
  <c r="P158" i="32" s="1"/>
  <c r="Q158" i="32" s="1"/>
  <c r="R158" i="32" s="1"/>
  <c r="S158" i="32" s="1"/>
  <c r="T158" i="32" s="1"/>
  <c r="U158" i="32" s="1"/>
  <c r="V158" i="32" s="1"/>
  <c r="W158" i="32" s="1"/>
  <c r="X158" i="32" s="1"/>
  <c r="Y158" i="32" s="1"/>
  <c r="Z158" i="32" s="1"/>
  <c r="AA158" i="32" s="1"/>
  <c r="AB158" i="32" s="1"/>
  <c r="AC158" i="32" s="1"/>
  <c r="AD158" i="32" s="1"/>
  <c r="AE158" i="32" s="1"/>
  <c r="AF158" i="32" s="1"/>
  <c r="B158" i="32" s="1"/>
  <c r="D157" i="32"/>
  <c r="E157" i="32" s="1"/>
  <c r="F157" i="32" s="1"/>
  <c r="G157" i="32" s="1"/>
  <c r="H157" i="32" s="1"/>
  <c r="I157" i="32" s="1"/>
  <c r="J157" i="32" s="1"/>
  <c r="K157" i="32" s="1"/>
  <c r="L157" i="32" s="1"/>
  <c r="M157" i="32" s="1"/>
  <c r="N157" i="32" s="1"/>
  <c r="O157" i="32" s="1"/>
  <c r="P157" i="32" s="1"/>
  <c r="Q157" i="32" s="1"/>
  <c r="R157" i="32" s="1"/>
  <c r="S157" i="32" s="1"/>
  <c r="T157" i="32" s="1"/>
  <c r="U157" i="32" s="1"/>
  <c r="V157" i="32" s="1"/>
  <c r="W157" i="32" s="1"/>
  <c r="X157" i="32" s="1"/>
  <c r="Y157" i="32" s="1"/>
  <c r="Z157" i="32" s="1"/>
  <c r="AA157" i="32" s="1"/>
  <c r="AB157" i="32" s="1"/>
  <c r="AC157" i="32" s="1"/>
  <c r="AD157" i="32" s="1"/>
  <c r="AE157" i="32" s="1"/>
  <c r="AF157" i="32" s="1"/>
  <c r="B157" i="32" s="1"/>
  <c r="D156" i="32"/>
  <c r="E156" i="32" s="1"/>
  <c r="F156" i="32" s="1"/>
  <c r="G156" i="32" s="1"/>
  <c r="H156" i="32" s="1"/>
  <c r="I156" i="32" s="1"/>
  <c r="J156" i="32" s="1"/>
  <c r="K156" i="32" s="1"/>
  <c r="L156" i="32" s="1"/>
  <c r="M156" i="32" s="1"/>
  <c r="N156" i="32" s="1"/>
  <c r="O156" i="32" s="1"/>
  <c r="P156" i="32" s="1"/>
  <c r="Q156" i="32" s="1"/>
  <c r="R156" i="32" s="1"/>
  <c r="S156" i="32" s="1"/>
  <c r="T156" i="32" s="1"/>
  <c r="U156" i="32" s="1"/>
  <c r="V156" i="32" s="1"/>
  <c r="W156" i="32" s="1"/>
  <c r="X156" i="32" s="1"/>
  <c r="Y156" i="32" s="1"/>
  <c r="Z156" i="32" s="1"/>
  <c r="AA156" i="32" s="1"/>
  <c r="AB156" i="32" s="1"/>
  <c r="AC156" i="32" s="1"/>
  <c r="AD156" i="32" s="1"/>
  <c r="AE156" i="32" s="1"/>
  <c r="AF156" i="32" s="1"/>
  <c r="B156" i="32" s="1"/>
  <c r="E154" i="32"/>
  <c r="F154" i="32" s="1"/>
  <c r="G154" i="32" s="1"/>
  <c r="H154" i="32" s="1"/>
  <c r="I154" i="32" s="1"/>
  <c r="J154" i="32" s="1"/>
  <c r="K154" i="32" s="1"/>
  <c r="L154" i="32" s="1"/>
  <c r="M154" i="32" s="1"/>
  <c r="N154" i="32" s="1"/>
  <c r="O154" i="32" s="1"/>
  <c r="P154" i="32" s="1"/>
  <c r="Q154" i="32" s="1"/>
  <c r="R154" i="32" s="1"/>
  <c r="S154" i="32" s="1"/>
  <c r="T154" i="32" s="1"/>
  <c r="U154" i="32" s="1"/>
  <c r="V154" i="32" s="1"/>
  <c r="W154" i="32" s="1"/>
  <c r="X154" i="32" s="1"/>
  <c r="Y154" i="32" s="1"/>
  <c r="Z154" i="32" s="1"/>
  <c r="AA154" i="32" s="1"/>
  <c r="AB154" i="32" s="1"/>
  <c r="AC154" i="32" s="1"/>
  <c r="AD154" i="32" s="1"/>
  <c r="AE154" i="32" s="1"/>
  <c r="AF154" i="32" s="1"/>
  <c r="B154" i="32" s="1"/>
  <c r="D154" i="32"/>
  <c r="D153" i="32"/>
  <c r="E153" i="32" s="1"/>
  <c r="F153" i="32" s="1"/>
  <c r="G153" i="32" s="1"/>
  <c r="H153" i="32" s="1"/>
  <c r="I153" i="32" s="1"/>
  <c r="J153" i="32" s="1"/>
  <c r="K153" i="32" s="1"/>
  <c r="L153" i="32" s="1"/>
  <c r="M153" i="32" s="1"/>
  <c r="N153" i="32" s="1"/>
  <c r="O153" i="32" s="1"/>
  <c r="P153" i="32" s="1"/>
  <c r="Q153" i="32" s="1"/>
  <c r="R153" i="32" s="1"/>
  <c r="S153" i="32" s="1"/>
  <c r="T153" i="32" s="1"/>
  <c r="U153" i="32" s="1"/>
  <c r="V153" i="32" s="1"/>
  <c r="W153" i="32" s="1"/>
  <c r="X153" i="32" s="1"/>
  <c r="Y153" i="32" s="1"/>
  <c r="Z153" i="32" s="1"/>
  <c r="AA153" i="32" s="1"/>
  <c r="AB153" i="32" s="1"/>
  <c r="AC153" i="32" s="1"/>
  <c r="AD153" i="32" s="1"/>
  <c r="AE153" i="32" s="1"/>
  <c r="AF153" i="32" s="1"/>
  <c r="B153" i="32" s="1"/>
  <c r="D152" i="32"/>
  <c r="E152" i="32" s="1"/>
  <c r="F152" i="32" s="1"/>
  <c r="G152" i="32" s="1"/>
  <c r="H152" i="32" s="1"/>
  <c r="I152" i="32" s="1"/>
  <c r="J152" i="32" s="1"/>
  <c r="K152" i="32" s="1"/>
  <c r="L152" i="32" s="1"/>
  <c r="M152" i="32" s="1"/>
  <c r="N152" i="32" s="1"/>
  <c r="O152" i="32" s="1"/>
  <c r="P152" i="32" s="1"/>
  <c r="Q152" i="32" s="1"/>
  <c r="R152" i="32" s="1"/>
  <c r="S152" i="32" s="1"/>
  <c r="T152" i="32" s="1"/>
  <c r="U152" i="32" s="1"/>
  <c r="V152" i="32" s="1"/>
  <c r="W152" i="32" s="1"/>
  <c r="X152" i="32" s="1"/>
  <c r="Y152" i="32" s="1"/>
  <c r="Z152" i="32" s="1"/>
  <c r="AA152" i="32" s="1"/>
  <c r="AB152" i="32" s="1"/>
  <c r="AC152" i="32" s="1"/>
  <c r="AD152" i="32" s="1"/>
  <c r="AE152" i="32" s="1"/>
  <c r="AF152" i="32" s="1"/>
  <c r="B152" i="32" s="1"/>
  <c r="D151" i="32"/>
  <c r="E151" i="32" s="1"/>
  <c r="F151" i="32" s="1"/>
  <c r="G151" i="32" s="1"/>
  <c r="H151" i="32" s="1"/>
  <c r="I151" i="32" s="1"/>
  <c r="J151" i="32" s="1"/>
  <c r="K151" i="32" s="1"/>
  <c r="L151" i="32" s="1"/>
  <c r="M151" i="32" s="1"/>
  <c r="N151" i="32" s="1"/>
  <c r="O151" i="32" s="1"/>
  <c r="P151" i="32" s="1"/>
  <c r="Q151" i="32" s="1"/>
  <c r="R151" i="32" s="1"/>
  <c r="S151" i="32" s="1"/>
  <c r="T151" i="32" s="1"/>
  <c r="U151" i="32" s="1"/>
  <c r="V151" i="32" s="1"/>
  <c r="W151" i="32" s="1"/>
  <c r="X151" i="32" s="1"/>
  <c r="Y151" i="32" s="1"/>
  <c r="Z151" i="32" s="1"/>
  <c r="AA151" i="32" s="1"/>
  <c r="AB151" i="32" s="1"/>
  <c r="AC151" i="32" s="1"/>
  <c r="AD151" i="32" s="1"/>
  <c r="AE151" i="32" s="1"/>
  <c r="AF151" i="32" s="1"/>
  <c r="B151" i="32" s="1"/>
  <c r="D149" i="32"/>
  <c r="E149" i="32" s="1"/>
  <c r="F149" i="32" s="1"/>
  <c r="G149" i="32" s="1"/>
  <c r="H149" i="32" s="1"/>
  <c r="I149" i="32" s="1"/>
  <c r="J149" i="32" s="1"/>
  <c r="K149" i="32" s="1"/>
  <c r="L149" i="32" s="1"/>
  <c r="M149" i="32" s="1"/>
  <c r="N149" i="32" s="1"/>
  <c r="O149" i="32" s="1"/>
  <c r="P149" i="32" s="1"/>
  <c r="Q149" i="32" s="1"/>
  <c r="R149" i="32" s="1"/>
  <c r="S149" i="32" s="1"/>
  <c r="T149" i="32" s="1"/>
  <c r="U149" i="32" s="1"/>
  <c r="V149" i="32" s="1"/>
  <c r="W149" i="32" s="1"/>
  <c r="X149" i="32" s="1"/>
  <c r="Y149" i="32" s="1"/>
  <c r="Z149" i="32" s="1"/>
  <c r="AA149" i="32" s="1"/>
  <c r="AB149" i="32" s="1"/>
  <c r="AC149" i="32" s="1"/>
  <c r="AD149" i="32" s="1"/>
  <c r="AE149" i="32" s="1"/>
  <c r="AF149" i="32" s="1"/>
  <c r="B149" i="32" s="1"/>
  <c r="D148" i="32"/>
  <c r="E148" i="32" s="1"/>
  <c r="F148" i="32" s="1"/>
  <c r="G148" i="32" s="1"/>
  <c r="H148" i="32" s="1"/>
  <c r="I148" i="32" s="1"/>
  <c r="J148" i="32" s="1"/>
  <c r="K148" i="32" s="1"/>
  <c r="L148" i="32" s="1"/>
  <c r="M148" i="32" s="1"/>
  <c r="N148" i="32" s="1"/>
  <c r="O148" i="32" s="1"/>
  <c r="P148" i="32" s="1"/>
  <c r="Q148" i="32" s="1"/>
  <c r="R148" i="32" s="1"/>
  <c r="S148" i="32" s="1"/>
  <c r="T148" i="32" s="1"/>
  <c r="U148" i="32" s="1"/>
  <c r="V148" i="32" s="1"/>
  <c r="W148" i="32" s="1"/>
  <c r="X148" i="32" s="1"/>
  <c r="Y148" i="32" s="1"/>
  <c r="Z148" i="32" s="1"/>
  <c r="AA148" i="32" s="1"/>
  <c r="AB148" i="32" s="1"/>
  <c r="AC148" i="32" s="1"/>
  <c r="AD148" i="32" s="1"/>
  <c r="AE148" i="32" s="1"/>
  <c r="AF148" i="32" s="1"/>
  <c r="B148" i="32" s="1"/>
  <c r="D146" i="32"/>
  <c r="E146" i="32" s="1"/>
  <c r="F146" i="32" s="1"/>
  <c r="G146" i="32" s="1"/>
  <c r="H146" i="32" s="1"/>
  <c r="I146" i="32" s="1"/>
  <c r="J146" i="32" s="1"/>
  <c r="K146" i="32" s="1"/>
  <c r="L146" i="32" s="1"/>
  <c r="M146" i="32" s="1"/>
  <c r="N146" i="32" s="1"/>
  <c r="O146" i="32" s="1"/>
  <c r="P146" i="32" s="1"/>
  <c r="Q146" i="32" s="1"/>
  <c r="R146" i="32" s="1"/>
  <c r="S146" i="32" s="1"/>
  <c r="T146" i="32" s="1"/>
  <c r="U146" i="32" s="1"/>
  <c r="V146" i="32" s="1"/>
  <c r="W146" i="32" s="1"/>
  <c r="X146" i="32" s="1"/>
  <c r="Y146" i="32" s="1"/>
  <c r="Z146" i="32" s="1"/>
  <c r="AA146" i="32" s="1"/>
  <c r="AB146" i="32" s="1"/>
  <c r="AC146" i="32" s="1"/>
  <c r="AD146" i="32" s="1"/>
  <c r="AE146" i="32" s="1"/>
  <c r="AF146" i="32" s="1"/>
  <c r="B146" i="32" s="1"/>
  <c r="D145" i="32"/>
  <c r="E145" i="32" s="1"/>
  <c r="F145" i="32" s="1"/>
  <c r="G145" i="32" s="1"/>
  <c r="H145" i="32" s="1"/>
  <c r="I145" i="32" s="1"/>
  <c r="J145" i="32" s="1"/>
  <c r="K145" i="32" s="1"/>
  <c r="L145" i="32" s="1"/>
  <c r="M145" i="32" s="1"/>
  <c r="N145" i="32" s="1"/>
  <c r="O145" i="32" s="1"/>
  <c r="P145" i="32" s="1"/>
  <c r="Q145" i="32" s="1"/>
  <c r="R145" i="32" s="1"/>
  <c r="S145" i="32" s="1"/>
  <c r="T145" i="32" s="1"/>
  <c r="U145" i="32" s="1"/>
  <c r="V145" i="32" s="1"/>
  <c r="W145" i="32" s="1"/>
  <c r="X145" i="32" s="1"/>
  <c r="Y145" i="32" s="1"/>
  <c r="Z145" i="32" s="1"/>
  <c r="AA145" i="32" s="1"/>
  <c r="AB145" i="32" s="1"/>
  <c r="AC145" i="32" s="1"/>
  <c r="AD145" i="32" s="1"/>
  <c r="AE145" i="32" s="1"/>
  <c r="AF145" i="32" s="1"/>
  <c r="B145" i="32" s="1"/>
  <c r="D144" i="32"/>
  <c r="E144" i="32" s="1"/>
  <c r="F144" i="32" s="1"/>
  <c r="G144" i="32" s="1"/>
  <c r="H144" i="32" s="1"/>
  <c r="I144" i="32" s="1"/>
  <c r="J144" i="32" s="1"/>
  <c r="K144" i="32" s="1"/>
  <c r="L144" i="32" s="1"/>
  <c r="M144" i="32" s="1"/>
  <c r="N144" i="32" s="1"/>
  <c r="O144" i="32" s="1"/>
  <c r="P144" i="32" s="1"/>
  <c r="Q144" i="32" s="1"/>
  <c r="R144" i="32" s="1"/>
  <c r="S144" i="32" s="1"/>
  <c r="T144" i="32" s="1"/>
  <c r="U144" i="32" s="1"/>
  <c r="V144" i="32" s="1"/>
  <c r="W144" i="32" s="1"/>
  <c r="X144" i="32" s="1"/>
  <c r="Y144" i="32" s="1"/>
  <c r="Z144" i="32" s="1"/>
  <c r="AA144" i="32" s="1"/>
  <c r="AB144" i="32" s="1"/>
  <c r="AC144" i="32" s="1"/>
  <c r="AD144" i="32" s="1"/>
  <c r="AE144" i="32" s="1"/>
  <c r="AF144" i="32" s="1"/>
  <c r="B144" i="32" s="1"/>
  <c r="E143" i="32"/>
  <c r="F143" i="32" s="1"/>
  <c r="G143" i="32" s="1"/>
  <c r="H143" i="32" s="1"/>
  <c r="I143" i="32" s="1"/>
  <c r="J143" i="32" s="1"/>
  <c r="K143" i="32" s="1"/>
  <c r="L143" i="32" s="1"/>
  <c r="M143" i="32" s="1"/>
  <c r="N143" i="32" s="1"/>
  <c r="O143" i="32" s="1"/>
  <c r="P143" i="32" s="1"/>
  <c r="Q143" i="32" s="1"/>
  <c r="R143" i="32" s="1"/>
  <c r="S143" i="32" s="1"/>
  <c r="T143" i="32" s="1"/>
  <c r="U143" i="32" s="1"/>
  <c r="V143" i="32" s="1"/>
  <c r="W143" i="32" s="1"/>
  <c r="X143" i="32" s="1"/>
  <c r="Y143" i="32" s="1"/>
  <c r="Z143" i="32" s="1"/>
  <c r="AA143" i="32" s="1"/>
  <c r="AB143" i="32" s="1"/>
  <c r="AC143" i="32" s="1"/>
  <c r="AD143" i="32" s="1"/>
  <c r="AE143" i="32" s="1"/>
  <c r="AF143" i="32" s="1"/>
  <c r="B143" i="32" s="1"/>
  <c r="D143" i="32"/>
  <c r="D142" i="32"/>
  <c r="E142" i="32" s="1"/>
  <c r="F142" i="32" s="1"/>
  <c r="G142" i="32" s="1"/>
  <c r="H142" i="32" s="1"/>
  <c r="I142" i="32" s="1"/>
  <c r="J142" i="32" s="1"/>
  <c r="K142" i="32" s="1"/>
  <c r="L142" i="32" s="1"/>
  <c r="M142" i="32" s="1"/>
  <c r="N142" i="32" s="1"/>
  <c r="O142" i="32" s="1"/>
  <c r="P142" i="32" s="1"/>
  <c r="Q142" i="32" s="1"/>
  <c r="R142" i="32" s="1"/>
  <c r="S142" i="32" s="1"/>
  <c r="T142" i="32" s="1"/>
  <c r="U142" i="32" s="1"/>
  <c r="V142" i="32" s="1"/>
  <c r="W142" i="32" s="1"/>
  <c r="X142" i="32" s="1"/>
  <c r="Y142" i="32" s="1"/>
  <c r="Z142" i="32" s="1"/>
  <c r="AA142" i="32" s="1"/>
  <c r="AB142" i="32" s="1"/>
  <c r="AC142" i="32" s="1"/>
  <c r="AD142" i="32" s="1"/>
  <c r="AE142" i="32" s="1"/>
  <c r="AF142" i="32" s="1"/>
  <c r="B142" i="32" s="1"/>
  <c r="D141" i="32"/>
  <c r="E141" i="32" s="1"/>
  <c r="F141" i="32" s="1"/>
  <c r="G141" i="32" s="1"/>
  <c r="H141" i="32" s="1"/>
  <c r="I141" i="32" s="1"/>
  <c r="J141" i="32" s="1"/>
  <c r="K141" i="32" s="1"/>
  <c r="L141" i="32" s="1"/>
  <c r="M141" i="32" s="1"/>
  <c r="N141" i="32" s="1"/>
  <c r="O141" i="32" s="1"/>
  <c r="P141" i="32" s="1"/>
  <c r="Q141" i="32" s="1"/>
  <c r="R141" i="32" s="1"/>
  <c r="S141" i="32" s="1"/>
  <c r="T141" i="32" s="1"/>
  <c r="U141" i="32" s="1"/>
  <c r="V141" i="32" s="1"/>
  <c r="W141" i="32" s="1"/>
  <c r="X141" i="32" s="1"/>
  <c r="Y141" i="32" s="1"/>
  <c r="Z141" i="32" s="1"/>
  <c r="AA141" i="32" s="1"/>
  <c r="AB141" i="32" s="1"/>
  <c r="AC141" i="32" s="1"/>
  <c r="AD141" i="32" s="1"/>
  <c r="AE141" i="32" s="1"/>
  <c r="AF141" i="32" s="1"/>
  <c r="B141" i="32" s="1"/>
  <c r="D140" i="32"/>
  <c r="E140" i="32" s="1"/>
  <c r="F140" i="32" s="1"/>
  <c r="G140" i="32" s="1"/>
  <c r="H140" i="32" s="1"/>
  <c r="I140" i="32" s="1"/>
  <c r="J140" i="32" s="1"/>
  <c r="K140" i="32" s="1"/>
  <c r="L140" i="32" s="1"/>
  <c r="M140" i="32" s="1"/>
  <c r="N140" i="32" s="1"/>
  <c r="O140" i="32" s="1"/>
  <c r="P140" i="32" s="1"/>
  <c r="Q140" i="32" s="1"/>
  <c r="R140" i="32" s="1"/>
  <c r="S140" i="32" s="1"/>
  <c r="T140" i="32" s="1"/>
  <c r="U140" i="32" s="1"/>
  <c r="V140" i="32" s="1"/>
  <c r="W140" i="32" s="1"/>
  <c r="X140" i="32" s="1"/>
  <c r="Y140" i="32" s="1"/>
  <c r="Z140" i="32" s="1"/>
  <c r="AA140" i="32" s="1"/>
  <c r="AB140" i="32" s="1"/>
  <c r="AC140" i="32" s="1"/>
  <c r="AD140" i="32" s="1"/>
  <c r="AE140" i="32" s="1"/>
  <c r="AF140" i="32" s="1"/>
  <c r="B140" i="32" s="1"/>
  <c r="E138" i="32"/>
  <c r="F138" i="32" s="1"/>
  <c r="G138" i="32" s="1"/>
  <c r="H138" i="32" s="1"/>
  <c r="I138" i="32" s="1"/>
  <c r="J138" i="32" s="1"/>
  <c r="K138" i="32" s="1"/>
  <c r="L138" i="32" s="1"/>
  <c r="M138" i="32" s="1"/>
  <c r="N138" i="32" s="1"/>
  <c r="O138" i="32" s="1"/>
  <c r="P138" i="32" s="1"/>
  <c r="Q138" i="32" s="1"/>
  <c r="R138" i="32" s="1"/>
  <c r="S138" i="32" s="1"/>
  <c r="T138" i="32" s="1"/>
  <c r="U138" i="32" s="1"/>
  <c r="V138" i="32" s="1"/>
  <c r="W138" i="32" s="1"/>
  <c r="X138" i="32" s="1"/>
  <c r="Y138" i="32" s="1"/>
  <c r="Z138" i="32" s="1"/>
  <c r="AA138" i="32" s="1"/>
  <c r="AB138" i="32" s="1"/>
  <c r="AC138" i="32" s="1"/>
  <c r="AD138" i="32" s="1"/>
  <c r="AE138" i="32" s="1"/>
  <c r="AF138" i="32" s="1"/>
  <c r="B138" i="32" s="1"/>
  <c r="D138" i="32"/>
  <c r="D137" i="32"/>
  <c r="E137" i="32" s="1"/>
  <c r="F137" i="32" s="1"/>
  <c r="G137" i="32" s="1"/>
  <c r="H137" i="32" s="1"/>
  <c r="I137" i="32" s="1"/>
  <c r="J137" i="32" s="1"/>
  <c r="K137" i="32" s="1"/>
  <c r="L137" i="32" s="1"/>
  <c r="M137" i="32" s="1"/>
  <c r="N137" i="32" s="1"/>
  <c r="O137" i="32" s="1"/>
  <c r="P137" i="32" s="1"/>
  <c r="Q137" i="32" s="1"/>
  <c r="R137" i="32" s="1"/>
  <c r="S137" i="32" s="1"/>
  <c r="T137" i="32" s="1"/>
  <c r="U137" i="32" s="1"/>
  <c r="V137" i="32" s="1"/>
  <c r="W137" i="32" s="1"/>
  <c r="X137" i="32" s="1"/>
  <c r="Y137" i="32" s="1"/>
  <c r="Z137" i="32" s="1"/>
  <c r="AA137" i="32" s="1"/>
  <c r="AB137" i="32" s="1"/>
  <c r="AC137" i="32" s="1"/>
  <c r="AD137" i="32" s="1"/>
  <c r="AE137" i="32" s="1"/>
  <c r="AF137" i="32" s="1"/>
  <c r="B137" i="32" s="1"/>
  <c r="T136" i="32"/>
  <c r="U136" i="32" s="1"/>
  <c r="V136" i="32" s="1"/>
  <c r="W136" i="32" s="1"/>
  <c r="X136" i="32" s="1"/>
  <c r="Y136" i="32" s="1"/>
  <c r="Z136" i="32" s="1"/>
  <c r="AA136" i="32" s="1"/>
  <c r="AB136" i="32" s="1"/>
  <c r="AC136" i="32" s="1"/>
  <c r="AD136" i="32" s="1"/>
  <c r="AE136" i="32" s="1"/>
  <c r="AF136" i="32" s="1"/>
  <c r="B136" i="32" s="1"/>
  <c r="D136" i="32"/>
  <c r="E136" i="32" s="1"/>
  <c r="F136" i="32" s="1"/>
  <c r="G136" i="32" s="1"/>
  <c r="H136" i="32" s="1"/>
  <c r="I136" i="32" s="1"/>
  <c r="J136" i="32" s="1"/>
  <c r="K136" i="32" s="1"/>
  <c r="L136" i="32" s="1"/>
  <c r="M136" i="32" s="1"/>
  <c r="N136" i="32" s="1"/>
  <c r="O136" i="32" s="1"/>
  <c r="P136" i="32" s="1"/>
  <c r="Q136" i="32" s="1"/>
  <c r="R136" i="32" s="1"/>
  <c r="S136" i="32" s="1"/>
  <c r="D135" i="32"/>
  <c r="E135" i="32" s="1"/>
  <c r="F135" i="32" s="1"/>
  <c r="G135" i="32" s="1"/>
  <c r="H135" i="32" s="1"/>
  <c r="I135" i="32" s="1"/>
  <c r="J135" i="32" s="1"/>
  <c r="K135" i="32" s="1"/>
  <c r="L135" i="32" s="1"/>
  <c r="M135" i="32" s="1"/>
  <c r="N135" i="32" s="1"/>
  <c r="O135" i="32" s="1"/>
  <c r="P135" i="32" s="1"/>
  <c r="Q135" i="32" s="1"/>
  <c r="R135" i="32" s="1"/>
  <c r="S135" i="32" s="1"/>
  <c r="T135" i="32" s="1"/>
  <c r="U135" i="32" s="1"/>
  <c r="V135" i="32" s="1"/>
  <c r="W135" i="32" s="1"/>
  <c r="X135" i="32" s="1"/>
  <c r="Y135" i="32" s="1"/>
  <c r="Z135" i="32" s="1"/>
  <c r="AA135" i="32" s="1"/>
  <c r="AB135" i="32" s="1"/>
  <c r="AC135" i="32" s="1"/>
  <c r="AD135" i="32" s="1"/>
  <c r="AE135" i="32" s="1"/>
  <c r="AF135" i="32" s="1"/>
  <c r="B135" i="32" s="1"/>
  <c r="E134" i="32"/>
  <c r="F134" i="32" s="1"/>
  <c r="G134" i="32" s="1"/>
  <c r="H134" i="32" s="1"/>
  <c r="I134" i="32" s="1"/>
  <c r="J134" i="32" s="1"/>
  <c r="K134" i="32" s="1"/>
  <c r="L134" i="32" s="1"/>
  <c r="M134" i="32" s="1"/>
  <c r="N134" i="32" s="1"/>
  <c r="O134" i="32" s="1"/>
  <c r="P134" i="32" s="1"/>
  <c r="Q134" i="32" s="1"/>
  <c r="R134" i="32" s="1"/>
  <c r="S134" i="32" s="1"/>
  <c r="T134" i="32" s="1"/>
  <c r="U134" i="32" s="1"/>
  <c r="V134" i="32" s="1"/>
  <c r="W134" i="32" s="1"/>
  <c r="X134" i="32" s="1"/>
  <c r="Y134" i="32" s="1"/>
  <c r="Z134" i="32" s="1"/>
  <c r="AA134" i="32" s="1"/>
  <c r="AB134" i="32" s="1"/>
  <c r="AC134" i="32" s="1"/>
  <c r="AD134" i="32" s="1"/>
  <c r="AE134" i="32" s="1"/>
  <c r="AF134" i="32" s="1"/>
  <c r="B134" i="32" s="1"/>
  <c r="D134" i="32"/>
  <c r="D133" i="32"/>
  <c r="E133" i="32" s="1"/>
  <c r="F133" i="32" s="1"/>
  <c r="G133" i="32" s="1"/>
  <c r="H133" i="32" s="1"/>
  <c r="I133" i="32" s="1"/>
  <c r="J133" i="32" s="1"/>
  <c r="K133" i="32" s="1"/>
  <c r="L133" i="32" s="1"/>
  <c r="M133" i="32" s="1"/>
  <c r="N133" i="32" s="1"/>
  <c r="O133" i="32" s="1"/>
  <c r="P133" i="32" s="1"/>
  <c r="Q133" i="32" s="1"/>
  <c r="R133" i="32" s="1"/>
  <c r="S133" i="32" s="1"/>
  <c r="T133" i="32" s="1"/>
  <c r="U133" i="32" s="1"/>
  <c r="V133" i="32" s="1"/>
  <c r="W133" i="32" s="1"/>
  <c r="X133" i="32" s="1"/>
  <c r="Y133" i="32" s="1"/>
  <c r="Z133" i="32" s="1"/>
  <c r="AA133" i="32" s="1"/>
  <c r="AB133" i="32" s="1"/>
  <c r="AC133" i="32" s="1"/>
  <c r="AD133" i="32" s="1"/>
  <c r="AE133" i="32" s="1"/>
  <c r="AF133" i="32" s="1"/>
  <c r="B133" i="32" s="1"/>
  <c r="D132" i="32"/>
  <c r="E132" i="32" s="1"/>
  <c r="F132" i="32" s="1"/>
  <c r="G132" i="32" s="1"/>
  <c r="H132" i="32" s="1"/>
  <c r="I132" i="32" s="1"/>
  <c r="J132" i="32" s="1"/>
  <c r="K132" i="32" s="1"/>
  <c r="L132" i="32" s="1"/>
  <c r="M132" i="32" s="1"/>
  <c r="N132" i="32" s="1"/>
  <c r="O132" i="32" s="1"/>
  <c r="P132" i="32" s="1"/>
  <c r="Q132" i="32" s="1"/>
  <c r="R132" i="32" s="1"/>
  <c r="S132" i="32" s="1"/>
  <c r="T132" i="32" s="1"/>
  <c r="U132" i="32" s="1"/>
  <c r="V132" i="32" s="1"/>
  <c r="W132" i="32" s="1"/>
  <c r="X132" i="32" s="1"/>
  <c r="Y132" i="32" s="1"/>
  <c r="Z132" i="32" s="1"/>
  <c r="AA132" i="32" s="1"/>
  <c r="AB132" i="32" s="1"/>
  <c r="AC132" i="32" s="1"/>
  <c r="AD132" i="32" s="1"/>
  <c r="AE132" i="32" s="1"/>
  <c r="AF132" i="32" s="1"/>
  <c r="B132" i="32" s="1"/>
  <c r="D131" i="32"/>
  <c r="E131" i="32" s="1"/>
  <c r="F131" i="32" s="1"/>
  <c r="G131" i="32" s="1"/>
  <c r="H131" i="32" s="1"/>
  <c r="I131" i="32" s="1"/>
  <c r="J131" i="32" s="1"/>
  <c r="K131" i="32" s="1"/>
  <c r="L131" i="32" s="1"/>
  <c r="M131" i="32" s="1"/>
  <c r="N131" i="32" s="1"/>
  <c r="O131" i="32" s="1"/>
  <c r="P131" i="32" s="1"/>
  <c r="Q131" i="32" s="1"/>
  <c r="R131" i="32" s="1"/>
  <c r="S131" i="32" s="1"/>
  <c r="T131" i="32" s="1"/>
  <c r="U131" i="32" s="1"/>
  <c r="V131" i="32" s="1"/>
  <c r="W131" i="32" s="1"/>
  <c r="X131" i="32" s="1"/>
  <c r="Y131" i="32" s="1"/>
  <c r="Z131" i="32" s="1"/>
  <c r="AA131" i="32" s="1"/>
  <c r="AB131" i="32" s="1"/>
  <c r="AC131" i="32" s="1"/>
  <c r="AD131" i="32" s="1"/>
  <c r="AE131" i="32" s="1"/>
  <c r="AF131" i="32" s="1"/>
  <c r="B131" i="32" s="1"/>
  <c r="D129" i="32"/>
  <c r="E129" i="32" s="1"/>
  <c r="F129" i="32" s="1"/>
  <c r="G129" i="32" s="1"/>
  <c r="H129" i="32" s="1"/>
  <c r="I129" i="32" s="1"/>
  <c r="J129" i="32" s="1"/>
  <c r="K129" i="32" s="1"/>
  <c r="L129" i="32" s="1"/>
  <c r="M129" i="32" s="1"/>
  <c r="N129" i="32" s="1"/>
  <c r="O129" i="32" s="1"/>
  <c r="P129" i="32" s="1"/>
  <c r="Q129" i="32" s="1"/>
  <c r="R129" i="32" s="1"/>
  <c r="S129" i="32" s="1"/>
  <c r="T129" i="32" s="1"/>
  <c r="U129" i="32" s="1"/>
  <c r="V129" i="32" s="1"/>
  <c r="W129" i="32" s="1"/>
  <c r="X129" i="32" s="1"/>
  <c r="Y129" i="32" s="1"/>
  <c r="Z129" i="32" s="1"/>
  <c r="AA129" i="32" s="1"/>
  <c r="AB129" i="32" s="1"/>
  <c r="AC129" i="32" s="1"/>
  <c r="AD129" i="32" s="1"/>
  <c r="AE129" i="32" s="1"/>
  <c r="AF129" i="32" s="1"/>
  <c r="B129" i="32" s="1"/>
  <c r="D128" i="32"/>
  <c r="E128" i="32" s="1"/>
  <c r="F128" i="32" s="1"/>
  <c r="G128" i="32" s="1"/>
  <c r="H128" i="32" s="1"/>
  <c r="I128" i="32" s="1"/>
  <c r="J128" i="32" s="1"/>
  <c r="K128" i="32" s="1"/>
  <c r="L128" i="32" s="1"/>
  <c r="M128" i="32" s="1"/>
  <c r="N128" i="32" s="1"/>
  <c r="O128" i="32" s="1"/>
  <c r="P128" i="32" s="1"/>
  <c r="Q128" i="32" s="1"/>
  <c r="R128" i="32" s="1"/>
  <c r="S128" i="32" s="1"/>
  <c r="T128" i="32" s="1"/>
  <c r="U128" i="32" s="1"/>
  <c r="V128" i="32" s="1"/>
  <c r="W128" i="32" s="1"/>
  <c r="X128" i="32" s="1"/>
  <c r="Y128" i="32" s="1"/>
  <c r="Z128" i="32" s="1"/>
  <c r="AA128" i="32" s="1"/>
  <c r="AB128" i="32" s="1"/>
  <c r="AC128" i="32" s="1"/>
  <c r="AD128" i="32" s="1"/>
  <c r="AE128" i="32" s="1"/>
  <c r="AF128" i="32" s="1"/>
  <c r="B128" i="32" s="1"/>
  <c r="D127" i="32"/>
  <c r="E127" i="32" s="1"/>
  <c r="F127" i="32" s="1"/>
  <c r="G127" i="32" s="1"/>
  <c r="H127" i="32" s="1"/>
  <c r="I127" i="32" s="1"/>
  <c r="J127" i="32" s="1"/>
  <c r="K127" i="32" s="1"/>
  <c r="L127" i="32" s="1"/>
  <c r="M127" i="32" s="1"/>
  <c r="N127" i="32" s="1"/>
  <c r="O127" i="32" s="1"/>
  <c r="P127" i="32" s="1"/>
  <c r="Q127" i="32" s="1"/>
  <c r="R127" i="32" s="1"/>
  <c r="S127" i="32" s="1"/>
  <c r="T127" i="32" s="1"/>
  <c r="U127" i="32" s="1"/>
  <c r="V127" i="32" s="1"/>
  <c r="W127" i="32" s="1"/>
  <c r="X127" i="32" s="1"/>
  <c r="Y127" i="32" s="1"/>
  <c r="Z127" i="32" s="1"/>
  <c r="AA127" i="32" s="1"/>
  <c r="AB127" i="32" s="1"/>
  <c r="AC127" i="32" s="1"/>
  <c r="AD127" i="32" s="1"/>
  <c r="AE127" i="32" s="1"/>
  <c r="AF127" i="32" s="1"/>
  <c r="B127" i="32" s="1"/>
  <c r="D126" i="32"/>
  <c r="E126" i="32" s="1"/>
  <c r="F126" i="32" s="1"/>
  <c r="G126" i="32" s="1"/>
  <c r="H126" i="32" s="1"/>
  <c r="I126" i="32" s="1"/>
  <c r="J126" i="32" s="1"/>
  <c r="K126" i="32" s="1"/>
  <c r="L126" i="32" s="1"/>
  <c r="M126" i="32" s="1"/>
  <c r="N126" i="32" s="1"/>
  <c r="O126" i="32" s="1"/>
  <c r="P126" i="32" s="1"/>
  <c r="Q126" i="32" s="1"/>
  <c r="R126" i="32" s="1"/>
  <c r="S126" i="32" s="1"/>
  <c r="T126" i="32" s="1"/>
  <c r="U126" i="32" s="1"/>
  <c r="V126" i="32" s="1"/>
  <c r="W126" i="32" s="1"/>
  <c r="X126" i="32" s="1"/>
  <c r="Y126" i="32" s="1"/>
  <c r="Z126" i="32" s="1"/>
  <c r="AA126" i="32" s="1"/>
  <c r="AB126" i="32" s="1"/>
  <c r="AC126" i="32" s="1"/>
  <c r="AD126" i="32" s="1"/>
  <c r="AE126" i="32" s="1"/>
  <c r="AF126" i="32" s="1"/>
  <c r="B126" i="32" s="1"/>
  <c r="J125" i="32"/>
  <c r="K125" i="32" s="1"/>
  <c r="L125" i="32" s="1"/>
  <c r="M125" i="32" s="1"/>
  <c r="N125" i="32" s="1"/>
  <c r="O125" i="32" s="1"/>
  <c r="P125" i="32" s="1"/>
  <c r="Q125" i="32" s="1"/>
  <c r="R125" i="32" s="1"/>
  <c r="S125" i="32" s="1"/>
  <c r="T125" i="32" s="1"/>
  <c r="U125" i="32" s="1"/>
  <c r="V125" i="32" s="1"/>
  <c r="W125" i="32" s="1"/>
  <c r="X125" i="32" s="1"/>
  <c r="Y125" i="32" s="1"/>
  <c r="Z125" i="32" s="1"/>
  <c r="AA125" i="32" s="1"/>
  <c r="AB125" i="32" s="1"/>
  <c r="AC125" i="32" s="1"/>
  <c r="AD125" i="32" s="1"/>
  <c r="AE125" i="32" s="1"/>
  <c r="AF125" i="32" s="1"/>
  <c r="B125" i="32" s="1"/>
  <c r="D125" i="32"/>
  <c r="E125" i="32" s="1"/>
  <c r="F125" i="32" s="1"/>
  <c r="G125" i="32" s="1"/>
  <c r="H125" i="32" s="1"/>
  <c r="D124" i="32"/>
  <c r="E124" i="32" s="1"/>
  <c r="F124" i="32" s="1"/>
  <c r="G124" i="32" s="1"/>
  <c r="H124" i="32" s="1"/>
  <c r="I124" i="32" s="1"/>
  <c r="J124" i="32" s="1"/>
  <c r="K124" i="32" s="1"/>
  <c r="L124" i="32" s="1"/>
  <c r="M124" i="32" s="1"/>
  <c r="N124" i="32" s="1"/>
  <c r="O124" i="32" s="1"/>
  <c r="P124" i="32" s="1"/>
  <c r="Q124" i="32" s="1"/>
  <c r="R124" i="32" s="1"/>
  <c r="S124" i="32" s="1"/>
  <c r="T124" i="32" s="1"/>
  <c r="U124" i="32" s="1"/>
  <c r="V124" i="32" s="1"/>
  <c r="W124" i="32" s="1"/>
  <c r="X124" i="32" s="1"/>
  <c r="Y124" i="32" s="1"/>
  <c r="Z124" i="32" s="1"/>
  <c r="AA124" i="32" s="1"/>
  <c r="AB124" i="32" s="1"/>
  <c r="AC124" i="32" s="1"/>
  <c r="AD124" i="32" s="1"/>
  <c r="AE124" i="32" s="1"/>
  <c r="AF124" i="32" s="1"/>
  <c r="B124" i="32" s="1"/>
  <c r="D123" i="32"/>
  <c r="E123" i="32" s="1"/>
  <c r="F123" i="32" s="1"/>
  <c r="G123" i="32" s="1"/>
  <c r="H123" i="32" s="1"/>
  <c r="I123" i="32" s="1"/>
  <c r="J123" i="32" s="1"/>
  <c r="K123" i="32" s="1"/>
  <c r="L123" i="32" s="1"/>
  <c r="M123" i="32" s="1"/>
  <c r="N123" i="32" s="1"/>
  <c r="O123" i="32" s="1"/>
  <c r="P123" i="32" s="1"/>
  <c r="Q123" i="32" s="1"/>
  <c r="R123" i="32" s="1"/>
  <c r="S123" i="32" s="1"/>
  <c r="T123" i="32" s="1"/>
  <c r="U123" i="32" s="1"/>
  <c r="V123" i="32" s="1"/>
  <c r="W123" i="32" s="1"/>
  <c r="X123" i="32" s="1"/>
  <c r="Y123" i="32" s="1"/>
  <c r="Z123" i="32" s="1"/>
  <c r="AA123" i="32" s="1"/>
  <c r="AB123" i="32" s="1"/>
  <c r="AC123" i="32" s="1"/>
  <c r="AD123" i="32" s="1"/>
  <c r="AE123" i="32" s="1"/>
  <c r="AF123" i="32" s="1"/>
  <c r="B123" i="32" s="1"/>
  <c r="D122" i="32"/>
  <c r="E122" i="32" s="1"/>
  <c r="F122" i="32" s="1"/>
  <c r="G122" i="32" s="1"/>
  <c r="H122" i="32" s="1"/>
  <c r="I122" i="32" s="1"/>
  <c r="J122" i="32" s="1"/>
  <c r="K122" i="32" s="1"/>
  <c r="L122" i="32" s="1"/>
  <c r="M122" i="32" s="1"/>
  <c r="N122" i="32" s="1"/>
  <c r="O122" i="32" s="1"/>
  <c r="P122" i="32" s="1"/>
  <c r="Q122" i="32" s="1"/>
  <c r="R122" i="32" s="1"/>
  <c r="S122" i="32" s="1"/>
  <c r="T122" i="32" s="1"/>
  <c r="U122" i="32" s="1"/>
  <c r="V122" i="32" s="1"/>
  <c r="W122" i="32" s="1"/>
  <c r="X122" i="32" s="1"/>
  <c r="Y122" i="32" s="1"/>
  <c r="Z122" i="32" s="1"/>
  <c r="AA122" i="32" s="1"/>
  <c r="AB122" i="32" s="1"/>
  <c r="AC122" i="32" s="1"/>
  <c r="AD122" i="32" s="1"/>
  <c r="AE122" i="32" s="1"/>
  <c r="AF122" i="32" s="1"/>
  <c r="B122" i="32" s="1"/>
  <c r="D121" i="32"/>
  <c r="E121" i="32" s="1"/>
  <c r="F121" i="32" s="1"/>
  <c r="G121" i="32" s="1"/>
  <c r="H121" i="32" s="1"/>
  <c r="I121" i="32" s="1"/>
  <c r="J121" i="32" s="1"/>
  <c r="K121" i="32" s="1"/>
  <c r="L121" i="32" s="1"/>
  <c r="M121" i="32" s="1"/>
  <c r="N121" i="32" s="1"/>
  <c r="O121" i="32" s="1"/>
  <c r="P121" i="32" s="1"/>
  <c r="Q121" i="32" s="1"/>
  <c r="R121" i="32" s="1"/>
  <c r="S121" i="32" s="1"/>
  <c r="T121" i="32" s="1"/>
  <c r="U121" i="32" s="1"/>
  <c r="V121" i="32" s="1"/>
  <c r="W121" i="32" s="1"/>
  <c r="X121" i="32" s="1"/>
  <c r="Y121" i="32" s="1"/>
  <c r="Z121" i="32" s="1"/>
  <c r="AA121" i="32" s="1"/>
  <c r="AB121" i="32" s="1"/>
  <c r="AC121" i="32" s="1"/>
  <c r="AD121" i="32" s="1"/>
  <c r="AE121" i="32" s="1"/>
  <c r="AF121" i="32" s="1"/>
  <c r="B121" i="32" s="1"/>
  <c r="D120" i="32"/>
  <c r="E120" i="32" s="1"/>
  <c r="F120" i="32" s="1"/>
  <c r="G120" i="32" s="1"/>
  <c r="H120" i="32" s="1"/>
  <c r="I120" i="32" s="1"/>
  <c r="J120" i="32" s="1"/>
  <c r="K120" i="32" s="1"/>
  <c r="L120" i="32" s="1"/>
  <c r="M120" i="32" s="1"/>
  <c r="N120" i="32" s="1"/>
  <c r="O120" i="32" s="1"/>
  <c r="P120" i="32" s="1"/>
  <c r="Q120" i="32" s="1"/>
  <c r="R120" i="32" s="1"/>
  <c r="S120" i="32" s="1"/>
  <c r="T120" i="32" s="1"/>
  <c r="U120" i="32" s="1"/>
  <c r="V120" i="32" s="1"/>
  <c r="W120" i="32" s="1"/>
  <c r="X120" i="32" s="1"/>
  <c r="Y120" i="32" s="1"/>
  <c r="Z120" i="32" s="1"/>
  <c r="AA120" i="32" s="1"/>
  <c r="AB120" i="32" s="1"/>
  <c r="AC120" i="32" s="1"/>
  <c r="AD120" i="32" s="1"/>
  <c r="AE120" i="32" s="1"/>
  <c r="AF120" i="32" s="1"/>
  <c r="B120" i="32" s="1"/>
  <c r="E119" i="32"/>
  <c r="F119" i="32" s="1"/>
  <c r="G119" i="32" s="1"/>
  <c r="H119" i="32" s="1"/>
  <c r="I119" i="32" s="1"/>
  <c r="J119" i="32" s="1"/>
  <c r="K119" i="32" s="1"/>
  <c r="L119" i="32" s="1"/>
  <c r="M119" i="32" s="1"/>
  <c r="N119" i="32" s="1"/>
  <c r="O119" i="32" s="1"/>
  <c r="P119" i="32" s="1"/>
  <c r="Q119" i="32" s="1"/>
  <c r="R119" i="32" s="1"/>
  <c r="S119" i="32" s="1"/>
  <c r="T119" i="32" s="1"/>
  <c r="U119" i="32" s="1"/>
  <c r="V119" i="32" s="1"/>
  <c r="W119" i="32" s="1"/>
  <c r="X119" i="32" s="1"/>
  <c r="Y119" i="32" s="1"/>
  <c r="Z119" i="32" s="1"/>
  <c r="AA119" i="32" s="1"/>
  <c r="AB119" i="32" s="1"/>
  <c r="AC119" i="32" s="1"/>
  <c r="AD119" i="32" s="1"/>
  <c r="AE119" i="32" s="1"/>
  <c r="AF119" i="32" s="1"/>
  <c r="B119" i="32" s="1"/>
  <c r="D119" i="32"/>
  <c r="D118" i="32"/>
  <c r="E118" i="32" s="1"/>
  <c r="F118" i="32" s="1"/>
  <c r="G118" i="32" s="1"/>
  <c r="H118" i="32" s="1"/>
  <c r="I118" i="32" s="1"/>
  <c r="J118" i="32" s="1"/>
  <c r="K118" i="32" s="1"/>
  <c r="L118" i="32" s="1"/>
  <c r="M118" i="32" s="1"/>
  <c r="N118" i="32" s="1"/>
  <c r="O118" i="32" s="1"/>
  <c r="P118" i="32" s="1"/>
  <c r="Q118" i="32" s="1"/>
  <c r="R118" i="32" s="1"/>
  <c r="S118" i="32" s="1"/>
  <c r="T118" i="32" s="1"/>
  <c r="U118" i="32" s="1"/>
  <c r="V118" i="32" s="1"/>
  <c r="W118" i="32" s="1"/>
  <c r="X118" i="32" s="1"/>
  <c r="Y118" i="32" s="1"/>
  <c r="Z118" i="32" s="1"/>
  <c r="AA118" i="32" s="1"/>
  <c r="AB118" i="32" s="1"/>
  <c r="AC118" i="32" s="1"/>
  <c r="AD118" i="32" s="1"/>
  <c r="AE118" i="32" s="1"/>
  <c r="AF118" i="32" s="1"/>
  <c r="B118" i="32" s="1"/>
  <c r="D117" i="32"/>
  <c r="E117" i="32" s="1"/>
  <c r="F117" i="32" s="1"/>
  <c r="G117" i="32" s="1"/>
  <c r="H117" i="32" s="1"/>
  <c r="I117" i="32" s="1"/>
  <c r="J117" i="32" s="1"/>
  <c r="K117" i="32" s="1"/>
  <c r="L117" i="32" s="1"/>
  <c r="M117" i="32" s="1"/>
  <c r="N117" i="32" s="1"/>
  <c r="O117" i="32" s="1"/>
  <c r="P117" i="32" s="1"/>
  <c r="Q117" i="32" s="1"/>
  <c r="R117" i="32" s="1"/>
  <c r="S117" i="32" s="1"/>
  <c r="T117" i="32" s="1"/>
  <c r="U117" i="32" s="1"/>
  <c r="V117" i="32" s="1"/>
  <c r="W117" i="32" s="1"/>
  <c r="X117" i="32" s="1"/>
  <c r="Y117" i="32" s="1"/>
  <c r="Z117" i="32" s="1"/>
  <c r="AA117" i="32" s="1"/>
  <c r="AB117" i="32" s="1"/>
  <c r="AC117" i="32" s="1"/>
  <c r="AD117" i="32" s="1"/>
  <c r="AE117" i="32" s="1"/>
  <c r="AF117" i="32" s="1"/>
  <c r="B117" i="32" s="1"/>
  <c r="D116" i="32"/>
  <c r="E116" i="32" s="1"/>
  <c r="F116" i="32" s="1"/>
  <c r="G116" i="32" s="1"/>
  <c r="H116" i="32" s="1"/>
  <c r="I116" i="32" s="1"/>
  <c r="J116" i="32" s="1"/>
  <c r="K116" i="32" s="1"/>
  <c r="L116" i="32" s="1"/>
  <c r="M116" i="32" s="1"/>
  <c r="N116" i="32" s="1"/>
  <c r="O116" i="32" s="1"/>
  <c r="P116" i="32" s="1"/>
  <c r="Q116" i="32" s="1"/>
  <c r="R116" i="32" s="1"/>
  <c r="S116" i="32" s="1"/>
  <c r="T116" i="32" s="1"/>
  <c r="U116" i="32" s="1"/>
  <c r="V116" i="32" s="1"/>
  <c r="W116" i="32" s="1"/>
  <c r="X116" i="32" s="1"/>
  <c r="Y116" i="32" s="1"/>
  <c r="Z116" i="32" s="1"/>
  <c r="AA116" i="32" s="1"/>
  <c r="AB116" i="32" s="1"/>
  <c r="AC116" i="32" s="1"/>
  <c r="AD116" i="32" s="1"/>
  <c r="AE116" i="32" s="1"/>
  <c r="AF116" i="32" s="1"/>
  <c r="B116" i="32" s="1"/>
  <c r="E115" i="32"/>
  <c r="F115" i="32" s="1"/>
  <c r="G115" i="32" s="1"/>
  <c r="H115" i="32" s="1"/>
  <c r="I115" i="32" s="1"/>
  <c r="J115" i="32" s="1"/>
  <c r="K115" i="32" s="1"/>
  <c r="L115" i="32" s="1"/>
  <c r="M115" i="32" s="1"/>
  <c r="N115" i="32" s="1"/>
  <c r="O115" i="32" s="1"/>
  <c r="P115" i="32" s="1"/>
  <c r="Q115" i="32" s="1"/>
  <c r="R115" i="32" s="1"/>
  <c r="S115" i="32" s="1"/>
  <c r="T115" i="32" s="1"/>
  <c r="U115" i="32" s="1"/>
  <c r="V115" i="32" s="1"/>
  <c r="W115" i="32" s="1"/>
  <c r="X115" i="32" s="1"/>
  <c r="Y115" i="32" s="1"/>
  <c r="Z115" i="32" s="1"/>
  <c r="AA115" i="32" s="1"/>
  <c r="AB115" i="32" s="1"/>
  <c r="AC115" i="32" s="1"/>
  <c r="AD115" i="32" s="1"/>
  <c r="AE115" i="32" s="1"/>
  <c r="AF115" i="32" s="1"/>
  <c r="B115" i="32" s="1"/>
  <c r="D115" i="32"/>
  <c r="K114" i="32"/>
  <c r="L114" i="32" s="1"/>
  <c r="M114" i="32" s="1"/>
  <c r="N114" i="32" s="1"/>
  <c r="O114" i="32" s="1"/>
  <c r="P114" i="32" s="1"/>
  <c r="Q114" i="32" s="1"/>
  <c r="R114" i="32" s="1"/>
  <c r="S114" i="32" s="1"/>
  <c r="T114" i="32" s="1"/>
  <c r="U114" i="32" s="1"/>
  <c r="V114" i="32" s="1"/>
  <c r="W114" i="32" s="1"/>
  <c r="X114" i="32" s="1"/>
  <c r="Y114" i="32" s="1"/>
  <c r="Z114" i="32" s="1"/>
  <c r="AA114" i="32" s="1"/>
  <c r="AB114" i="32" s="1"/>
  <c r="AC114" i="32" s="1"/>
  <c r="AD114" i="32" s="1"/>
  <c r="AE114" i="32" s="1"/>
  <c r="AF114" i="32" s="1"/>
  <c r="B114" i="32" s="1"/>
  <c r="D114" i="32"/>
  <c r="E114" i="32" s="1"/>
  <c r="F114" i="32" s="1"/>
  <c r="G114" i="32" s="1"/>
  <c r="H114" i="32" s="1"/>
  <c r="I114" i="32" s="1"/>
  <c r="E113" i="32"/>
  <c r="F113" i="32" s="1"/>
  <c r="G113" i="32" s="1"/>
  <c r="H113" i="32" s="1"/>
  <c r="I113" i="32" s="1"/>
  <c r="J113" i="32" s="1"/>
  <c r="K113" i="32" s="1"/>
  <c r="L113" i="32" s="1"/>
  <c r="M113" i="32" s="1"/>
  <c r="N113" i="32" s="1"/>
  <c r="O113" i="32" s="1"/>
  <c r="P113" i="32" s="1"/>
  <c r="Q113" i="32" s="1"/>
  <c r="R113" i="32" s="1"/>
  <c r="S113" i="32" s="1"/>
  <c r="T113" i="32" s="1"/>
  <c r="U113" i="32" s="1"/>
  <c r="V113" i="32" s="1"/>
  <c r="W113" i="32" s="1"/>
  <c r="X113" i="32" s="1"/>
  <c r="Y113" i="32" s="1"/>
  <c r="Z113" i="32" s="1"/>
  <c r="AA113" i="32" s="1"/>
  <c r="AB113" i="32" s="1"/>
  <c r="AC113" i="32" s="1"/>
  <c r="AD113" i="32" s="1"/>
  <c r="AE113" i="32" s="1"/>
  <c r="AF113" i="32" s="1"/>
  <c r="B113" i="32" s="1"/>
  <c r="D113" i="32"/>
  <c r="D112" i="32"/>
  <c r="E112" i="32" s="1"/>
  <c r="F112" i="32" s="1"/>
  <c r="G112" i="32" s="1"/>
  <c r="H112" i="32" s="1"/>
  <c r="I112" i="32" s="1"/>
  <c r="J112" i="32" s="1"/>
  <c r="K112" i="32" s="1"/>
  <c r="L112" i="32" s="1"/>
  <c r="M112" i="32" s="1"/>
  <c r="N112" i="32" s="1"/>
  <c r="O112" i="32" s="1"/>
  <c r="P112" i="32" s="1"/>
  <c r="Q112" i="32" s="1"/>
  <c r="R112" i="32" s="1"/>
  <c r="S112" i="32" s="1"/>
  <c r="T112" i="32" s="1"/>
  <c r="U112" i="32" s="1"/>
  <c r="V112" i="32" s="1"/>
  <c r="W112" i="32" s="1"/>
  <c r="X112" i="32" s="1"/>
  <c r="Y112" i="32" s="1"/>
  <c r="Z112" i="32" s="1"/>
  <c r="AA112" i="32" s="1"/>
  <c r="AB112" i="32" s="1"/>
  <c r="AC112" i="32" s="1"/>
  <c r="AD112" i="32" s="1"/>
  <c r="AE112" i="32" s="1"/>
  <c r="AF112" i="32" s="1"/>
  <c r="B112" i="32" s="1"/>
  <c r="L110" i="32"/>
  <c r="M110" i="32" s="1"/>
  <c r="N110" i="32" s="1"/>
  <c r="O110" i="32" s="1"/>
  <c r="P110" i="32" s="1"/>
  <c r="Q110" i="32" s="1"/>
  <c r="R110" i="32" s="1"/>
  <c r="S110" i="32" s="1"/>
  <c r="T110" i="32" s="1"/>
  <c r="U110" i="32" s="1"/>
  <c r="V110" i="32" s="1"/>
  <c r="W110" i="32" s="1"/>
  <c r="X110" i="32" s="1"/>
  <c r="Y110" i="32" s="1"/>
  <c r="Z110" i="32" s="1"/>
  <c r="AA110" i="32" s="1"/>
  <c r="AB110" i="32" s="1"/>
  <c r="AC110" i="32" s="1"/>
  <c r="AD110" i="32" s="1"/>
  <c r="AE110" i="32" s="1"/>
  <c r="AF110" i="32" s="1"/>
  <c r="B110" i="32" s="1"/>
  <c r="D110" i="32"/>
  <c r="E110" i="32" s="1"/>
  <c r="F110" i="32" s="1"/>
  <c r="G110" i="32" s="1"/>
  <c r="H110" i="32" s="1"/>
  <c r="I110" i="32" s="1"/>
  <c r="J110" i="32" s="1"/>
  <c r="K110" i="32" s="1"/>
  <c r="D109" i="32"/>
  <c r="E109" i="32" s="1"/>
  <c r="F109" i="32" s="1"/>
  <c r="G109" i="32" s="1"/>
  <c r="H109" i="32" s="1"/>
  <c r="I109" i="32" s="1"/>
  <c r="J109" i="32" s="1"/>
  <c r="K109" i="32" s="1"/>
  <c r="L109" i="32" s="1"/>
  <c r="M109" i="32" s="1"/>
  <c r="N109" i="32" s="1"/>
  <c r="O109" i="32" s="1"/>
  <c r="P109" i="32" s="1"/>
  <c r="Q109" i="32" s="1"/>
  <c r="R109" i="32" s="1"/>
  <c r="S109" i="32" s="1"/>
  <c r="T109" i="32" s="1"/>
  <c r="U109" i="32" s="1"/>
  <c r="V109" i="32" s="1"/>
  <c r="W109" i="32" s="1"/>
  <c r="X109" i="32" s="1"/>
  <c r="Y109" i="32" s="1"/>
  <c r="Z109" i="32" s="1"/>
  <c r="AA109" i="32" s="1"/>
  <c r="AB109" i="32" s="1"/>
  <c r="AC109" i="32" s="1"/>
  <c r="AD109" i="32" s="1"/>
  <c r="AE109" i="32" s="1"/>
  <c r="AF109" i="32" s="1"/>
  <c r="B109" i="32" s="1"/>
  <c r="D107" i="32"/>
  <c r="E107" i="32" s="1"/>
  <c r="F107" i="32" s="1"/>
  <c r="G107" i="32" s="1"/>
  <c r="H107" i="32" s="1"/>
  <c r="I107" i="32" s="1"/>
  <c r="J107" i="32" s="1"/>
  <c r="K107" i="32" s="1"/>
  <c r="L107" i="32" s="1"/>
  <c r="M107" i="32" s="1"/>
  <c r="N107" i="32" s="1"/>
  <c r="O107" i="32" s="1"/>
  <c r="P107" i="32" s="1"/>
  <c r="Q107" i="32" s="1"/>
  <c r="R107" i="32" s="1"/>
  <c r="S107" i="32" s="1"/>
  <c r="T107" i="32" s="1"/>
  <c r="U107" i="32" s="1"/>
  <c r="V107" i="32" s="1"/>
  <c r="W107" i="32" s="1"/>
  <c r="X107" i="32" s="1"/>
  <c r="Y107" i="32" s="1"/>
  <c r="Z107" i="32" s="1"/>
  <c r="AA107" i="32" s="1"/>
  <c r="AB107" i="32" s="1"/>
  <c r="AC107" i="32" s="1"/>
  <c r="AD107" i="32" s="1"/>
  <c r="AE107" i="32" s="1"/>
  <c r="AF107" i="32" s="1"/>
  <c r="B107" i="32" s="1"/>
  <c r="D106" i="32"/>
  <c r="E106" i="32" s="1"/>
  <c r="F106" i="32" s="1"/>
  <c r="G106" i="32" s="1"/>
  <c r="H106" i="32" s="1"/>
  <c r="I106" i="32" s="1"/>
  <c r="J106" i="32" s="1"/>
  <c r="K106" i="32" s="1"/>
  <c r="L106" i="32" s="1"/>
  <c r="M106" i="32" s="1"/>
  <c r="N106" i="32" s="1"/>
  <c r="O106" i="32" s="1"/>
  <c r="P106" i="32" s="1"/>
  <c r="Q106" i="32" s="1"/>
  <c r="R106" i="32" s="1"/>
  <c r="S106" i="32" s="1"/>
  <c r="T106" i="32" s="1"/>
  <c r="U106" i="32" s="1"/>
  <c r="V106" i="32" s="1"/>
  <c r="W106" i="32" s="1"/>
  <c r="X106" i="32" s="1"/>
  <c r="Y106" i="32" s="1"/>
  <c r="Z106" i="32" s="1"/>
  <c r="AA106" i="32" s="1"/>
  <c r="AB106" i="32" s="1"/>
  <c r="AC106" i="32" s="1"/>
  <c r="AD106" i="32" s="1"/>
  <c r="AE106" i="32" s="1"/>
  <c r="AF106" i="32" s="1"/>
  <c r="B106" i="32" s="1"/>
  <c r="D105" i="32"/>
  <c r="E105" i="32" s="1"/>
  <c r="F105" i="32" s="1"/>
  <c r="G105" i="32" s="1"/>
  <c r="H105" i="32" s="1"/>
  <c r="I105" i="32" s="1"/>
  <c r="J105" i="32" s="1"/>
  <c r="K105" i="32" s="1"/>
  <c r="L105" i="32" s="1"/>
  <c r="M105" i="32" s="1"/>
  <c r="N105" i="32" s="1"/>
  <c r="O105" i="32" s="1"/>
  <c r="P105" i="32" s="1"/>
  <c r="Q105" i="32" s="1"/>
  <c r="R105" i="32" s="1"/>
  <c r="S105" i="32" s="1"/>
  <c r="T105" i="32" s="1"/>
  <c r="U105" i="32" s="1"/>
  <c r="V105" i="32" s="1"/>
  <c r="W105" i="32" s="1"/>
  <c r="X105" i="32" s="1"/>
  <c r="Y105" i="32" s="1"/>
  <c r="Z105" i="32" s="1"/>
  <c r="AA105" i="32" s="1"/>
  <c r="AB105" i="32" s="1"/>
  <c r="AC105" i="32" s="1"/>
  <c r="AD105" i="32" s="1"/>
  <c r="AE105" i="32" s="1"/>
  <c r="AF105" i="32" s="1"/>
  <c r="B105" i="32" s="1"/>
  <c r="D104" i="32"/>
  <c r="E104" i="32" s="1"/>
  <c r="F104" i="32" s="1"/>
  <c r="G104" i="32" s="1"/>
  <c r="H104" i="32" s="1"/>
  <c r="I104" i="32" s="1"/>
  <c r="J104" i="32" s="1"/>
  <c r="K104" i="32" s="1"/>
  <c r="L104" i="32" s="1"/>
  <c r="M104" i="32" s="1"/>
  <c r="N104" i="32" s="1"/>
  <c r="O104" i="32" s="1"/>
  <c r="P104" i="32" s="1"/>
  <c r="Q104" i="32" s="1"/>
  <c r="R104" i="32" s="1"/>
  <c r="S104" i="32" s="1"/>
  <c r="T104" i="32" s="1"/>
  <c r="U104" i="32" s="1"/>
  <c r="V104" i="32" s="1"/>
  <c r="W104" i="32" s="1"/>
  <c r="X104" i="32" s="1"/>
  <c r="Y104" i="32" s="1"/>
  <c r="Z104" i="32" s="1"/>
  <c r="AA104" i="32" s="1"/>
  <c r="AB104" i="32" s="1"/>
  <c r="AC104" i="32" s="1"/>
  <c r="AD104" i="32" s="1"/>
  <c r="AE104" i="32" s="1"/>
  <c r="AF104" i="32" s="1"/>
  <c r="B104" i="32" s="1"/>
  <c r="D103" i="32"/>
  <c r="E103" i="32" s="1"/>
  <c r="D102" i="32"/>
  <c r="AH100" i="32"/>
  <c r="AI100" i="32" s="1"/>
  <c r="AH99" i="32"/>
  <c r="AI99" i="32" s="1"/>
  <c r="AH98" i="32"/>
  <c r="AI98" i="32" s="1"/>
  <c r="AH97" i="32"/>
  <c r="AI97" i="32" s="1"/>
  <c r="AH96" i="32"/>
  <c r="AI96" i="32" s="1"/>
  <c r="AH95" i="32"/>
  <c r="AI95" i="32" s="1"/>
  <c r="AH94" i="32"/>
  <c r="AI94" i="32" s="1"/>
  <c r="C93" i="32"/>
  <c r="AI91" i="32"/>
  <c r="AH91" i="32"/>
  <c r="AI90" i="32"/>
  <c r="AH90" i="32"/>
  <c r="AI89" i="32"/>
  <c r="AH89" i="32"/>
  <c r="AI88" i="32"/>
  <c r="AH88" i="32"/>
  <c r="AI87" i="32"/>
  <c r="AH87" i="32"/>
  <c r="AI86" i="32"/>
  <c r="AH86" i="32"/>
  <c r="AI85" i="32"/>
  <c r="AH85" i="32"/>
  <c r="AI84" i="32"/>
  <c r="AH84" i="32"/>
  <c r="AI82" i="32"/>
  <c r="AH82" i="32"/>
  <c r="AG82" i="32"/>
  <c r="AI81" i="32"/>
  <c r="AH81" i="32"/>
  <c r="AI80" i="32"/>
  <c r="AH80" i="32"/>
  <c r="AI79" i="32"/>
  <c r="AH79" i="32"/>
  <c r="AI78" i="32"/>
  <c r="AH78" i="32"/>
  <c r="AI77" i="32"/>
  <c r="AH77" i="32"/>
  <c r="AI76" i="32"/>
  <c r="AH76" i="32"/>
  <c r="AI74" i="32"/>
  <c r="AH74" i="32"/>
  <c r="AI73" i="32"/>
  <c r="AH73" i="32"/>
  <c r="AI72" i="32"/>
  <c r="AH72" i="32"/>
  <c r="AG72" i="32"/>
  <c r="AI71" i="32"/>
  <c r="AH71" i="32"/>
  <c r="AI70" i="32"/>
  <c r="AH70" i="32"/>
  <c r="AI69" i="32"/>
  <c r="AH69" i="32"/>
  <c r="AG68" i="32"/>
  <c r="AF68" i="32"/>
  <c r="AE5" i="32" s="1"/>
  <c r="AE68" i="32"/>
  <c r="AD5" i="32" s="1"/>
  <c r="AD68" i="32"/>
  <c r="AC5" i="32" s="1"/>
  <c r="AC68" i="32"/>
  <c r="AB5" i="32" s="1"/>
  <c r="AB68" i="32"/>
  <c r="AA5" i="32" s="1"/>
  <c r="AA68" i="32"/>
  <c r="Z5" i="32" s="1"/>
  <c r="Z68" i="32"/>
  <c r="Y5" i="32" s="1"/>
  <c r="Y68" i="32"/>
  <c r="X5" i="32" s="1"/>
  <c r="X68" i="32"/>
  <c r="W5" i="32" s="1"/>
  <c r="W68" i="32"/>
  <c r="V5" i="32" s="1"/>
  <c r="V68" i="32"/>
  <c r="U68" i="32"/>
  <c r="T5" i="32" s="1"/>
  <c r="T68" i="32"/>
  <c r="S5" i="32" s="1"/>
  <c r="S68" i="32"/>
  <c r="R5" i="32" s="1"/>
  <c r="R68" i="32"/>
  <c r="Q68" i="32"/>
  <c r="P68" i="32"/>
  <c r="O5" i="32" s="1"/>
  <c r="O68" i="32"/>
  <c r="N5" i="32" s="1"/>
  <c r="N68" i="32"/>
  <c r="M5" i="32" s="1"/>
  <c r="M68" i="32"/>
  <c r="L5" i="32" s="1"/>
  <c r="L68" i="32"/>
  <c r="K68" i="32"/>
  <c r="J68" i="32"/>
  <c r="I68" i="32"/>
  <c r="H5" i="32" s="1"/>
  <c r="H68" i="32"/>
  <c r="G5" i="32" s="1"/>
  <c r="G68" i="32"/>
  <c r="F5" i="32" s="1"/>
  <c r="F68" i="32"/>
  <c r="E5" i="32" s="1"/>
  <c r="E68" i="32"/>
  <c r="D5" i="32" s="1"/>
  <c r="D68" i="32"/>
  <c r="C68" i="32"/>
  <c r="B5" i="32" s="1"/>
  <c r="B68" i="32"/>
  <c r="AF5" i="32" s="1"/>
  <c r="AI67" i="32"/>
  <c r="AH67" i="32"/>
  <c r="AI66" i="32"/>
  <c r="AH66" i="32"/>
  <c r="AI65" i="32"/>
  <c r="AH65" i="32"/>
  <c r="AI64" i="32"/>
  <c r="AH64" i="32"/>
  <c r="AI63" i="32"/>
  <c r="AH63" i="32"/>
  <c r="AI62" i="32"/>
  <c r="AH62" i="32"/>
  <c r="AI61" i="32"/>
  <c r="AH61" i="32"/>
  <c r="AI60" i="32"/>
  <c r="AH60" i="32"/>
  <c r="AI59" i="32"/>
  <c r="AH59" i="32"/>
  <c r="AI58" i="32"/>
  <c r="AH58" i="32"/>
  <c r="AI57" i="32"/>
  <c r="AH57" i="32"/>
  <c r="AG56" i="32"/>
  <c r="AG4" i="32" s="1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AI55" i="32"/>
  <c r="AH55" i="32"/>
  <c r="AI54" i="32"/>
  <c r="AH54" i="32"/>
  <c r="AI53" i="32"/>
  <c r="AH53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AI51" i="32"/>
  <c r="AH51" i="32"/>
  <c r="AG51" i="32"/>
  <c r="AG52" i="32" s="1"/>
  <c r="AG3" i="32" s="1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I44" i="32"/>
  <c r="AH44" i="32"/>
  <c r="AI43" i="32"/>
  <c r="AH43" i="32"/>
  <c r="AI42" i="32"/>
  <c r="AH42" i="32"/>
  <c r="AI41" i="32"/>
  <c r="AH41" i="32"/>
  <c r="AI40" i="32"/>
  <c r="AH40" i="32"/>
  <c r="AI39" i="32"/>
  <c r="AH39" i="32"/>
  <c r="AG38" i="32"/>
  <c r="AG2" i="32" s="1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U5" i="32"/>
  <c r="K5" i="32"/>
  <c r="J5" i="32"/>
  <c r="C5" i="32"/>
  <c r="K4" i="32"/>
  <c r="B4" i="32"/>
  <c r="AB37" i="31"/>
  <c r="Z95" i="31"/>
  <c r="Z37" i="31"/>
  <c r="Y95" i="31"/>
  <c r="Y37" i="31"/>
  <c r="X95" i="31"/>
  <c r="X37" i="31"/>
  <c r="W37" i="31"/>
  <c r="V95" i="31"/>
  <c r="V37" i="31"/>
  <c r="U95" i="31"/>
  <c r="U37" i="31"/>
  <c r="T95" i="31"/>
  <c r="S95" i="31"/>
  <c r="S37" i="31"/>
  <c r="T37" i="31"/>
  <c r="E4" i="32"/>
  <c r="AI37" i="32" l="1"/>
  <c r="H199" i="34"/>
  <c r="F235" i="34"/>
  <c r="G200" i="34"/>
  <c r="I103" i="34"/>
  <c r="H93" i="34"/>
  <c r="I194" i="34"/>
  <c r="H200" i="34"/>
  <c r="J102" i="34"/>
  <c r="H192" i="34"/>
  <c r="J194" i="33"/>
  <c r="I109" i="33"/>
  <c r="H195" i="33"/>
  <c r="G200" i="33"/>
  <c r="F235" i="33"/>
  <c r="H199" i="33"/>
  <c r="H93" i="33" s="1"/>
  <c r="G192" i="33"/>
  <c r="H102" i="33"/>
  <c r="K103" i="33"/>
  <c r="Z75" i="32"/>
  <c r="AR214" i="32" s="1"/>
  <c r="R75" i="32"/>
  <c r="R7" i="32" s="1"/>
  <c r="J75" i="32"/>
  <c r="AB214" i="32" s="1"/>
  <c r="F103" i="32"/>
  <c r="Q5" i="32"/>
  <c r="K75" i="32"/>
  <c r="K83" i="32" s="1"/>
  <c r="S75" i="32"/>
  <c r="S83" i="32" s="1"/>
  <c r="AA75" i="32"/>
  <c r="AA7" i="32" s="1"/>
  <c r="E199" i="32"/>
  <c r="F199" i="32" s="1"/>
  <c r="I5" i="32"/>
  <c r="W75" i="32"/>
  <c r="W83" i="32" s="1"/>
  <c r="D75" i="32"/>
  <c r="D7" i="32" s="1"/>
  <c r="L75" i="32"/>
  <c r="AD214" i="32" s="1"/>
  <c r="T75" i="32"/>
  <c r="T83" i="32" s="1"/>
  <c r="AB75" i="32"/>
  <c r="AB7" i="32" s="1"/>
  <c r="D93" i="32"/>
  <c r="O75" i="32"/>
  <c r="O83" i="32" s="1"/>
  <c r="C75" i="32"/>
  <c r="C7" i="32" s="1"/>
  <c r="AI38" i="32"/>
  <c r="H4" i="32"/>
  <c r="AO214" i="32"/>
  <c r="H75" i="32"/>
  <c r="AI68" i="32"/>
  <c r="Z83" i="32"/>
  <c r="P75" i="32"/>
  <c r="D211" i="32"/>
  <c r="S211" i="32"/>
  <c r="G103" i="32"/>
  <c r="AF75" i="32"/>
  <c r="E75" i="32"/>
  <c r="M75" i="32"/>
  <c r="U75" i="32"/>
  <c r="AC75" i="32"/>
  <c r="X75" i="32"/>
  <c r="AI56" i="32"/>
  <c r="K7" i="32"/>
  <c r="AI52" i="32"/>
  <c r="F75" i="32"/>
  <c r="N75" i="32"/>
  <c r="V75" i="32"/>
  <c r="AD75" i="32"/>
  <c r="Y75" i="32"/>
  <c r="AJ214" i="32"/>
  <c r="R83" i="32"/>
  <c r="Z7" i="32"/>
  <c r="G75" i="32"/>
  <c r="AE75" i="32"/>
  <c r="AG6" i="32"/>
  <c r="Q75" i="32"/>
  <c r="P5" i="32"/>
  <c r="AG73" i="32"/>
  <c r="AG75" i="32"/>
  <c r="I75" i="32"/>
  <c r="AH52" i="32"/>
  <c r="AH56" i="32"/>
  <c r="AH68" i="32"/>
  <c r="B75" i="32"/>
  <c r="AH38" i="32"/>
  <c r="D192" i="32"/>
  <c r="E102" i="32"/>
  <c r="D235" i="32"/>
  <c r="E198" i="32"/>
  <c r="F198" i="32" s="1"/>
  <c r="G198" i="32" s="1"/>
  <c r="H198" i="32" s="1"/>
  <c r="I198" i="32" s="1"/>
  <c r="J198" i="32" s="1"/>
  <c r="K198" i="32" s="1"/>
  <c r="L198" i="32" s="1"/>
  <c r="M198" i="32" s="1"/>
  <c r="N198" i="32" s="1"/>
  <c r="O198" i="32" s="1"/>
  <c r="P198" i="32" s="1"/>
  <c r="Q198" i="32" s="1"/>
  <c r="R198" i="32" s="1"/>
  <c r="S198" i="32" s="1"/>
  <c r="T198" i="32" s="1"/>
  <c r="U198" i="32" s="1"/>
  <c r="V198" i="32" s="1"/>
  <c r="W198" i="32" s="1"/>
  <c r="X198" i="32" s="1"/>
  <c r="Y198" i="32" s="1"/>
  <c r="Z198" i="32" s="1"/>
  <c r="AA198" i="32" s="1"/>
  <c r="AB198" i="32" s="1"/>
  <c r="AC198" i="32" s="1"/>
  <c r="AD198" i="32" s="1"/>
  <c r="AE198" i="32" s="1"/>
  <c r="AF198" i="32" s="1"/>
  <c r="B198" i="32" s="1"/>
  <c r="D200" i="32"/>
  <c r="F194" i="32"/>
  <c r="Q38" i="31"/>
  <c r="M37" i="31"/>
  <c r="L37" i="31"/>
  <c r="K37" i="31"/>
  <c r="J37" i="31"/>
  <c r="I37" i="31"/>
  <c r="H37" i="31"/>
  <c r="G37" i="31"/>
  <c r="F37" i="31"/>
  <c r="E37" i="31"/>
  <c r="D37" i="31"/>
  <c r="AI37" i="31" s="1"/>
  <c r="C37" i="31"/>
  <c r="B37" i="31"/>
  <c r="AF239" i="31"/>
  <c r="AE239" i="31"/>
  <c r="AD239" i="31"/>
  <c r="AC239" i="31"/>
  <c r="AB239" i="31"/>
  <c r="AA239" i="31"/>
  <c r="Z239" i="31"/>
  <c r="Y239" i="31"/>
  <c r="X239" i="31"/>
  <c r="W239" i="31"/>
  <c r="V239" i="31"/>
  <c r="U239" i="31"/>
  <c r="T239" i="31"/>
  <c r="S239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A239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238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237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236" i="31"/>
  <c r="B235" i="31"/>
  <c r="S210" i="31"/>
  <c r="AG200" i="31"/>
  <c r="C200" i="31"/>
  <c r="D199" i="31"/>
  <c r="D198" i="31"/>
  <c r="E198" i="31" s="1"/>
  <c r="F198" i="31" s="1"/>
  <c r="G198" i="31" s="1"/>
  <c r="H198" i="31" s="1"/>
  <c r="I198" i="31" s="1"/>
  <c r="J198" i="31" s="1"/>
  <c r="K198" i="31" s="1"/>
  <c r="L198" i="31" s="1"/>
  <c r="M198" i="31" s="1"/>
  <c r="N198" i="31" s="1"/>
  <c r="O198" i="31" s="1"/>
  <c r="P198" i="31" s="1"/>
  <c r="Q198" i="31" s="1"/>
  <c r="R198" i="31" s="1"/>
  <c r="S198" i="31" s="1"/>
  <c r="T198" i="31" s="1"/>
  <c r="U198" i="31" s="1"/>
  <c r="V198" i="31" s="1"/>
  <c r="W198" i="31" s="1"/>
  <c r="X198" i="31" s="1"/>
  <c r="Y198" i="31" s="1"/>
  <c r="Z198" i="31" s="1"/>
  <c r="AA198" i="31" s="1"/>
  <c r="AB198" i="31" s="1"/>
  <c r="AC198" i="31" s="1"/>
  <c r="AD198" i="31" s="1"/>
  <c r="AE198" i="31" s="1"/>
  <c r="AF198" i="31" s="1"/>
  <c r="B198" i="31" s="1"/>
  <c r="D197" i="31"/>
  <c r="E197" i="31" s="1"/>
  <c r="F197" i="31" s="1"/>
  <c r="G197" i="31" s="1"/>
  <c r="H197" i="31" s="1"/>
  <c r="I197" i="31" s="1"/>
  <c r="J197" i="31" s="1"/>
  <c r="K197" i="31" s="1"/>
  <c r="L197" i="31" s="1"/>
  <c r="M197" i="31" s="1"/>
  <c r="N197" i="31" s="1"/>
  <c r="O197" i="31" s="1"/>
  <c r="P197" i="31" s="1"/>
  <c r="Q197" i="31" s="1"/>
  <c r="R197" i="31" s="1"/>
  <c r="S197" i="31" s="1"/>
  <c r="T197" i="31" s="1"/>
  <c r="U197" i="31" s="1"/>
  <c r="V197" i="31" s="1"/>
  <c r="W197" i="31" s="1"/>
  <c r="X197" i="31" s="1"/>
  <c r="Y197" i="31" s="1"/>
  <c r="Z197" i="31" s="1"/>
  <c r="AA197" i="31" s="1"/>
  <c r="AB197" i="31" s="1"/>
  <c r="AC197" i="31" s="1"/>
  <c r="AD197" i="31" s="1"/>
  <c r="AE197" i="31" s="1"/>
  <c r="AF197" i="31" s="1"/>
  <c r="B197" i="31" s="1"/>
  <c r="D196" i="31"/>
  <c r="E196" i="31" s="1"/>
  <c r="F196" i="31" s="1"/>
  <c r="G196" i="31" s="1"/>
  <c r="H196" i="31" s="1"/>
  <c r="I196" i="31" s="1"/>
  <c r="J196" i="31" s="1"/>
  <c r="K196" i="31" s="1"/>
  <c r="L196" i="31" s="1"/>
  <c r="M196" i="31" s="1"/>
  <c r="N196" i="31" s="1"/>
  <c r="O196" i="31" s="1"/>
  <c r="P196" i="31" s="1"/>
  <c r="Q196" i="31" s="1"/>
  <c r="R196" i="31" s="1"/>
  <c r="S196" i="31" s="1"/>
  <c r="T196" i="31" s="1"/>
  <c r="U196" i="31" s="1"/>
  <c r="V196" i="31" s="1"/>
  <c r="W196" i="31" s="1"/>
  <c r="X196" i="31" s="1"/>
  <c r="Y196" i="31" s="1"/>
  <c r="Z196" i="31" s="1"/>
  <c r="AA196" i="31" s="1"/>
  <c r="AB196" i="31" s="1"/>
  <c r="AC196" i="31" s="1"/>
  <c r="AD196" i="31" s="1"/>
  <c r="AE196" i="31" s="1"/>
  <c r="AF196" i="31" s="1"/>
  <c r="B196" i="31" s="1"/>
  <c r="E195" i="31"/>
  <c r="F195" i="31" s="1"/>
  <c r="G195" i="31" s="1"/>
  <c r="H195" i="31" s="1"/>
  <c r="I195" i="31" s="1"/>
  <c r="J195" i="31" s="1"/>
  <c r="K195" i="31" s="1"/>
  <c r="L195" i="31" s="1"/>
  <c r="M195" i="31" s="1"/>
  <c r="N195" i="31" s="1"/>
  <c r="O195" i="31" s="1"/>
  <c r="P195" i="31" s="1"/>
  <c r="Q195" i="31" s="1"/>
  <c r="R195" i="31" s="1"/>
  <c r="S195" i="31" s="1"/>
  <c r="T195" i="31" s="1"/>
  <c r="U195" i="31" s="1"/>
  <c r="V195" i="31" s="1"/>
  <c r="W195" i="31" s="1"/>
  <c r="X195" i="31" s="1"/>
  <c r="Y195" i="31" s="1"/>
  <c r="Z195" i="31" s="1"/>
  <c r="AA195" i="31" s="1"/>
  <c r="AB195" i="31" s="1"/>
  <c r="AC195" i="31" s="1"/>
  <c r="AD195" i="31" s="1"/>
  <c r="AE195" i="31" s="1"/>
  <c r="AF195" i="31" s="1"/>
  <c r="B195" i="31" s="1"/>
  <c r="D195" i="31"/>
  <c r="E194" i="31"/>
  <c r="D194" i="31"/>
  <c r="AG192" i="31"/>
  <c r="C192" i="31"/>
  <c r="D191" i="31"/>
  <c r="E191" i="31" s="1"/>
  <c r="F191" i="31" s="1"/>
  <c r="G191" i="31" s="1"/>
  <c r="H191" i="31" s="1"/>
  <c r="I191" i="31" s="1"/>
  <c r="J191" i="31" s="1"/>
  <c r="K191" i="31" s="1"/>
  <c r="L191" i="31" s="1"/>
  <c r="M191" i="31" s="1"/>
  <c r="N191" i="31" s="1"/>
  <c r="O191" i="31" s="1"/>
  <c r="P191" i="31" s="1"/>
  <c r="Q191" i="31" s="1"/>
  <c r="R191" i="31" s="1"/>
  <c r="S191" i="31" s="1"/>
  <c r="T191" i="31" s="1"/>
  <c r="U191" i="31" s="1"/>
  <c r="V191" i="31" s="1"/>
  <c r="W191" i="31" s="1"/>
  <c r="X191" i="31" s="1"/>
  <c r="Y191" i="31" s="1"/>
  <c r="Z191" i="31" s="1"/>
  <c r="AA191" i="31" s="1"/>
  <c r="AB191" i="31" s="1"/>
  <c r="AC191" i="31" s="1"/>
  <c r="AD191" i="31" s="1"/>
  <c r="AE191" i="31" s="1"/>
  <c r="AF191" i="31" s="1"/>
  <c r="B191" i="31" s="1"/>
  <c r="E190" i="31"/>
  <c r="F190" i="31" s="1"/>
  <c r="G190" i="31" s="1"/>
  <c r="H190" i="31" s="1"/>
  <c r="I190" i="31" s="1"/>
  <c r="J190" i="31" s="1"/>
  <c r="K190" i="31" s="1"/>
  <c r="L190" i="31" s="1"/>
  <c r="M190" i="31" s="1"/>
  <c r="N190" i="31" s="1"/>
  <c r="O190" i="31" s="1"/>
  <c r="P190" i="31" s="1"/>
  <c r="Q190" i="31" s="1"/>
  <c r="R190" i="31" s="1"/>
  <c r="S190" i="31" s="1"/>
  <c r="T190" i="31" s="1"/>
  <c r="U190" i="31" s="1"/>
  <c r="V190" i="31" s="1"/>
  <c r="W190" i="31" s="1"/>
  <c r="X190" i="31" s="1"/>
  <c r="Y190" i="31" s="1"/>
  <c r="Z190" i="31" s="1"/>
  <c r="AA190" i="31" s="1"/>
  <c r="AB190" i="31" s="1"/>
  <c r="AC190" i="31" s="1"/>
  <c r="AD190" i="31" s="1"/>
  <c r="AE190" i="31" s="1"/>
  <c r="AF190" i="31" s="1"/>
  <c r="B190" i="31" s="1"/>
  <c r="D190" i="31"/>
  <c r="D189" i="31"/>
  <c r="E189" i="31" s="1"/>
  <c r="F189" i="31" s="1"/>
  <c r="G189" i="31" s="1"/>
  <c r="H189" i="31" s="1"/>
  <c r="I189" i="31" s="1"/>
  <c r="J189" i="31" s="1"/>
  <c r="K189" i="31" s="1"/>
  <c r="L189" i="31" s="1"/>
  <c r="M189" i="31" s="1"/>
  <c r="N189" i="31" s="1"/>
  <c r="O189" i="31" s="1"/>
  <c r="P189" i="31" s="1"/>
  <c r="Q189" i="31" s="1"/>
  <c r="R189" i="31" s="1"/>
  <c r="S189" i="31" s="1"/>
  <c r="T189" i="31" s="1"/>
  <c r="U189" i="31" s="1"/>
  <c r="V189" i="31" s="1"/>
  <c r="W189" i="31" s="1"/>
  <c r="X189" i="31" s="1"/>
  <c r="Y189" i="31" s="1"/>
  <c r="Z189" i="31" s="1"/>
  <c r="AA189" i="31" s="1"/>
  <c r="AB189" i="31" s="1"/>
  <c r="AC189" i="31" s="1"/>
  <c r="AD189" i="31" s="1"/>
  <c r="AE189" i="31" s="1"/>
  <c r="AF189" i="31" s="1"/>
  <c r="B189" i="31" s="1"/>
  <c r="D188" i="31"/>
  <c r="E188" i="31" s="1"/>
  <c r="F188" i="31" s="1"/>
  <c r="G188" i="31" s="1"/>
  <c r="H188" i="31" s="1"/>
  <c r="I188" i="31" s="1"/>
  <c r="J188" i="31" s="1"/>
  <c r="K188" i="31" s="1"/>
  <c r="L188" i="31" s="1"/>
  <c r="M188" i="31" s="1"/>
  <c r="N188" i="31" s="1"/>
  <c r="O188" i="31" s="1"/>
  <c r="P188" i="31" s="1"/>
  <c r="Q188" i="31" s="1"/>
  <c r="R188" i="31" s="1"/>
  <c r="S188" i="31" s="1"/>
  <c r="T188" i="31" s="1"/>
  <c r="U188" i="31" s="1"/>
  <c r="V188" i="31" s="1"/>
  <c r="W188" i="31" s="1"/>
  <c r="X188" i="31" s="1"/>
  <c r="Y188" i="31" s="1"/>
  <c r="Z188" i="31" s="1"/>
  <c r="AA188" i="31" s="1"/>
  <c r="AB188" i="31" s="1"/>
  <c r="AC188" i="31" s="1"/>
  <c r="AD188" i="31" s="1"/>
  <c r="AE188" i="31" s="1"/>
  <c r="AF188" i="31" s="1"/>
  <c r="B188" i="31" s="1"/>
  <c r="D187" i="31"/>
  <c r="E187" i="31" s="1"/>
  <c r="F187" i="31" s="1"/>
  <c r="G187" i="31" s="1"/>
  <c r="H187" i="31" s="1"/>
  <c r="I187" i="31" s="1"/>
  <c r="J187" i="31" s="1"/>
  <c r="K187" i="31" s="1"/>
  <c r="L187" i="31" s="1"/>
  <c r="M187" i="31" s="1"/>
  <c r="N187" i="31" s="1"/>
  <c r="O187" i="31" s="1"/>
  <c r="P187" i="31" s="1"/>
  <c r="Q187" i="31" s="1"/>
  <c r="R187" i="31" s="1"/>
  <c r="S187" i="31" s="1"/>
  <c r="T187" i="31" s="1"/>
  <c r="U187" i="31" s="1"/>
  <c r="V187" i="31" s="1"/>
  <c r="W187" i="31" s="1"/>
  <c r="X187" i="31" s="1"/>
  <c r="Y187" i="31" s="1"/>
  <c r="Z187" i="31" s="1"/>
  <c r="AA187" i="31" s="1"/>
  <c r="AB187" i="31" s="1"/>
  <c r="AC187" i="31" s="1"/>
  <c r="AD187" i="31" s="1"/>
  <c r="AE187" i="31" s="1"/>
  <c r="AF187" i="31" s="1"/>
  <c r="B187" i="31" s="1"/>
  <c r="D186" i="31"/>
  <c r="E186" i="31" s="1"/>
  <c r="F186" i="31" s="1"/>
  <c r="G186" i="31" s="1"/>
  <c r="H186" i="31" s="1"/>
  <c r="I186" i="31" s="1"/>
  <c r="J186" i="31" s="1"/>
  <c r="K186" i="31" s="1"/>
  <c r="L186" i="31" s="1"/>
  <c r="M186" i="31" s="1"/>
  <c r="N186" i="31" s="1"/>
  <c r="O186" i="31" s="1"/>
  <c r="P186" i="31" s="1"/>
  <c r="Q186" i="31" s="1"/>
  <c r="R186" i="31" s="1"/>
  <c r="S186" i="31" s="1"/>
  <c r="T186" i="31" s="1"/>
  <c r="U186" i="31" s="1"/>
  <c r="V186" i="31" s="1"/>
  <c r="W186" i="31" s="1"/>
  <c r="X186" i="31" s="1"/>
  <c r="Y186" i="31" s="1"/>
  <c r="Z186" i="31" s="1"/>
  <c r="AA186" i="31" s="1"/>
  <c r="AB186" i="31" s="1"/>
  <c r="AC186" i="31" s="1"/>
  <c r="AD186" i="31" s="1"/>
  <c r="AE186" i="31" s="1"/>
  <c r="AF186" i="31" s="1"/>
  <c r="B186" i="31" s="1"/>
  <c r="D185" i="31"/>
  <c r="E185" i="31" s="1"/>
  <c r="F185" i="31" s="1"/>
  <c r="G185" i="31" s="1"/>
  <c r="H185" i="31" s="1"/>
  <c r="I185" i="31" s="1"/>
  <c r="J185" i="31" s="1"/>
  <c r="K185" i="31" s="1"/>
  <c r="L185" i="31" s="1"/>
  <c r="M185" i="31" s="1"/>
  <c r="N185" i="31" s="1"/>
  <c r="O185" i="31" s="1"/>
  <c r="P185" i="31" s="1"/>
  <c r="Q185" i="31" s="1"/>
  <c r="R185" i="31" s="1"/>
  <c r="S185" i="31" s="1"/>
  <c r="T185" i="31" s="1"/>
  <c r="U185" i="31" s="1"/>
  <c r="V185" i="31" s="1"/>
  <c r="W185" i="31" s="1"/>
  <c r="X185" i="31" s="1"/>
  <c r="Y185" i="31" s="1"/>
  <c r="Z185" i="31" s="1"/>
  <c r="AA185" i="31" s="1"/>
  <c r="AB185" i="31" s="1"/>
  <c r="AC185" i="31" s="1"/>
  <c r="AD185" i="31" s="1"/>
  <c r="AE185" i="31" s="1"/>
  <c r="AF185" i="31" s="1"/>
  <c r="B185" i="31" s="1"/>
  <c r="E184" i="31"/>
  <c r="F184" i="31" s="1"/>
  <c r="G184" i="31" s="1"/>
  <c r="H184" i="31" s="1"/>
  <c r="I184" i="31" s="1"/>
  <c r="J184" i="31" s="1"/>
  <c r="K184" i="31" s="1"/>
  <c r="L184" i="31" s="1"/>
  <c r="M184" i="31" s="1"/>
  <c r="N184" i="31" s="1"/>
  <c r="O184" i="31" s="1"/>
  <c r="P184" i="31" s="1"/>
  <c r="Q184" i="31" s="1"/>
  <c r="R184" i="31" s="1"/>
  <c r="S184" i="31" s="1"/>
  <c r="T184" i="31" s="1"/>
  <c r="U184" i="31" s="1"/>
  <c r="V184" i="31" s="1"/>
  <c r="W184" i="31" s="1"/>
  <c r="X184" i="31" s="1"/>
  <c r="Y184" i="31" s="1"/>
  <c r="Z184" i="31" s="1"/>
  <c r="AA184" i="31" s="1"/>
  <c r="AB184" i="31" s="1"/>
  <c r="AC184" i="31" s="1"/>
  <c r="AD184" i="31" s="1"/>
  <c r="AE184" i="31" s="1"/>
  <c r="AF184" i="31" s="1"/>
  <c r="B184" i="31" s="1"/>
  <c r="D184" i="31"/>
  <c r="D183" i="31"/>
  <c r="E183" i="31" s="1"/>
  <c r="F183" i="31" s="1"/>
  <c r="G183" i="31" s="1"/>
  <c r="H183" i="31" s="1"/>
  <c r="I183" i="31" s="1"/>
  <c r="J183" i="31" s="1"/>
  <c r="K183" i="31" s="1"/>
  <c r="L183" i="31" s="1"/>
  <c r="M183" i="31" s="1"/>
  <c r="N183" i="31" s="1"/>
  <c r="O183" i="31" s="1"/>
  <c r="P183" i="31" s="1"/>
  <c r="Q183" i="31" s="1"/>
  <c r="R183" i="31" s="1"/>
  <c r="S183" i="31" s="1"/>
  <c r="T183" i="31" s="1"/>
  <c r="U183" i="31" s="1"/>
  <c r="V183" i="31" s="1"/>
  <c r="W183" i="31" s="1"/>
  <c r="X183" i="31" s="1"/>
  <c r="Y183" i="31" s="1"/>
  <c r="Z183" i="31" s="1"/>
  <c r="AA183" i="31" s="1"/>
  <c r="AB183" i="31" s="1"/>
  <c r="AC183" i="31" s="1"/>
  <c r="AD183" i="31" s="1"/>
  <c r="AE183" i="31" s="1"/>
  <c r="AF183" i="31" s="1"/>
  <c r="B183" i="31" s="1"/>
  <c r="D182" i="31"/>
  <c r="E182" i="31" s="1"/>
  <c r="F182" i="31" s="1"/>
  <c r="G182" i="31" s="1"/>
  <c r="H182" i="31" s="1"/>
  <c r="I182" i="31" s="1"/>
  <c r="J182" i="31" s="1"/>
  <c r="K182" i="31" s="1"/>
  <c r="L182" i="31" s="1"/>
  <c r="M182" i="31" s="1"/>
  <c r="N182" i="31" s="1"/>
  <c r="O182" i="31" s="1"/>
  <c r="P182" i="31" s="1"/>
  <c r="Q182" i="31" s="1"/>
  <c r="R182" i="31" s="1"/>
  <c r="S182" i="31" s="1"/>
  <c r="T182" i="31" s="1"/>
  <c r="U182" i="31" s="1"/>
  <c r="V182" i="31" s="1"/>
  <c r="W182" i="31" s="1"/>
  <c r="X182" i="31" s="1"/>
  <c r="Y182" i="31" s="1"/>
  <c r="Z182" i="31" s="1"/>
  <c r="AA182" i="31" s="1"/>
  <c r="AB182" i="31" s="1"/>
  <c r="AC182" i="31" s="1"/>
  <c r="AD182" i="31" s="1"/>
  <c r="AE182" i="31" s="1"/>
  <c r="AF182" i="31" s="1"/>
  <c r="B182" i="31" s="1"/>
  <c r="D181" i="31"/>
  <c r="E181" i="31" s="1"/>
  <c r="F181" i="31" s="1"/>
  <c r="G181" i="31" s="1"/>
  <c r="H181" i="31" s="1"/>
  <c r="I181" i="31" s="1"/>
  <c r="J181" i="31" s="1"/>
  <c r="K181" i="31" s="1"/>
  <c r="L181" i="31" s="1"/>
  <c r="M181" i="31" s="1"/>
  <c r="N181" i="31" s="1"/>
  <c r="O181" i="31" s="1"/>
  <c r="P181" i="31" s="1"/>
  <c r="Q181" i="31" s="1"/>
  <c r="R181" i="31" s="1"/>
  <c r="S181" i="31" s="1"/>
  <c r="T181" i="31" s="1"/>
  <c r="U181" i="31" s="1"/>
  <c r="V181" i="31" s="1"/>
  <c r="W181" i="31" s="1"/>
  <c r="X181" i="31" s="1"/>
  <c r="Y181" i="31" s="1"/>
  <c r="Z181" i="31" s="1"/>
  <c r="AA181" i="31" s="1"/>
  <c r="AB181" i="31" s="1"/>
  <c r="AC181" i="31" s="1"/>
  <c r="AD181" i="31" s="1"/>
  <c r="AE181" i="31" s="1"/>
  <c r="AF181" i="31" s="1"/>
  <c r="B181" i="31" s="1"/>
  <c r="D180" i="31"/>
  <c r="E180" i="31" s="1"/>
  <c r="F180" i="31" s="1"/>
  <c r="G180" i="31" s="1"/>
  <c r="H180" i="31" s="1"/>
  <c r="I180" i="31" s="1"/>
  <c r="J180" i="31" s="1"/>
  <c r="K180" i="31" s="1"/>
  <c r="L180" i="31" s="1"/>
  <c r="M180" i="31" s="1"/>
  <c r="N180" i="31" s="1"/>
  <c r="O180" i="31" s="1"/>
  <c r="P180" i="31" s="1"/>
  <c r="Q180" i="31" s="1"/>
  <c r="R180" i="31" s="1"/>
  <c r="S180" i="31" s="1"/>
  <c r="T180" i="31" s="1"/>
  <c r="U180" i="31" s="1"/>
  <c r="V180" i="31" s="1"/>
  <c r="W180" i="31" s="1"/>
  <c r="X180" i="31" s="1"/>
  <c r="Y180" i="31" s="1"/>
  <c r="Z180" i="31" s="1"/>
  <c r="AA180" i="31" s="1"/>
  <c r="AB180" i="31" s="1"/>
  <c r="AC180" i="31" s="1"/>
  <c r="AD180" i="31" s="1"/>
  <c r="AE180" i="31" s="1"/>
  <c r="AF180" i="31" s="1"/>
  <c r="B180" i="31" s="1"/>
  <c r="D179" i="31"/>
  <c r="E179" i="31" s="1"/>
  <c r="F179" i="31" s="1"/>
  <c r="G179" i="31" s="1"/>
  <c r="H179" i="31" s="1"/>
  <c r="I179" i="31" s="1"/>
  <c r="J179" i="31" s="1"/>
  <c r="K179" i="31" s="1"/>
  <c r="L179" i="31" s="1"/>
  <c r="M179" i="31" s="1"/>
  <c r="N179" i="31" s="1"/>
  <c r="O179" i="31" s="1"/>
  <c r="P179" i="31" s="1"/>
  <c r="Q179" i="31" s="1"/>
  <c r="R179" i="31" s="1"/>
  <c r="S179" i="31" s="1"/>
  <c r="T179" i="31" s="1"/>
  <c r="U179" i="31" s="1"/>
  <c r="V179" i="31" s="1"/>
  <c r="W179" i="31" s="1"/>
  <c r="X179" i="31" s="1"/>
  <c r="Y179" i="31" s="1"/>
  <c r="Z179" i="31" s="1"/>
  <c r="AA179" i="31" s="1"/>
  <c r="AB179" i="31" s="1"/>
  <c r="AC179" i="31" s="1"/>
  <c r="AD179" i="31" s="1"/>
  <c r="AE179" i="31" s="1"/>
  <c r="AF179" i="31" s="1"/>
  <c r="B179" i="31" s="1"/>
  <c r="D177" i="31"/>
  <c r="E177" i="31" s="1"/>
  <c r="F177" i="31" s="1"/>
  <c r="G177" i="31" s="1"/>
  <c r="H177" i="31" s="1"/>
  <c r="I177" i="31" s="1"/>
  <c r="J177" i="31" s="1"/>
  <c r="K177" i="31" s="1"/>
  <c r="L177" i="31" s="1"/>
  <c r="M177" i="31" s="1"/>
  <c r="N177" i="31" s="1"/>
  <c r="O177" i="31" s="1"/>
  <c r="P177" i="31" s="1"/>
  <c r="Q177" i="31" s="1"/>
  <c r="R177" i="31" s="1"/>
  <c r="S177" i="31" s="1"/>
  <c r="T177" i="31" s="1"/>
  <c r="U177" i="31" s="1"/>
  <c r="V177" i="31" s="1"/>
  <c r="W177" i="31" s="1"/>
  <c r="X177" i="31" s="1"/>
  <c r="Y177" i="31" s="1"/>
  <c r="Z177" i="31" s="1"/>
  <c r="AA177" i="31" s="1"/>
  <c r="AB177" i="31" s="1"/>
  <c r="AC177" i="31" s="1"/>
  <c r="AD177" i="31" s="1"/>
  <c r="AE177" i="31" s="1"/>
  <c r="AF177" i="31" s="1"/>
  <c r="B177" i="31" s="1"/>
  <c r="D176" i="31"/>
  <c r="E176" i="31" s="1"/>
  <c r="F176" i="31" s="1"/>
  <c r="G176" i="31" s="1"/>
  <c r="H176" i="31" s="1"/>
  <c r="I176" i="31" s="1"/>
  <c r="J176" i="31" s="1"/>
  <c r="K176" i="31" s="1"/>
  <c r="L176" i="31" s="1"/>
  <c r="M176" i="31" s="1"/>
  <c r="N176" i="31" s="1"/>
  <c r="O176" i="31" s="1"/>
  <c r="P176" i="31" s="1"/>
  <c r="Q176" i="31" s="1"/>
  <c r="R176" i="31" s="1"/>
  <c r="S176" i="31" s="1"/>
  <c r="T176" i="31" s="1"/>
  <c r="U176" i="31" s="1"/>
  <c r="V176" i="31" s="1"/>
  <c r="W176" i="31" s="1"/>
  <c r="X176" i="31" s="1"/>
  <c r="Y176" i="31" s="1"/>
  <c r="Z176" i="31" s="1"/>
  <c r="AA176" i="31" s="1"/>
  <c r="AB176" i="31" s="1"/>
  <c r="AC176" i="31" s="1"/>
  <c r="AD176" i="31" s="1"/>
  <c r="AE176" i="31" s="1"/>
  <c r="AF176" i="31" s="1"/>
  <c r="B176" i="31" s="1"/>
  <c r="D175" i="31"/>
  <c r="E175" i="31" s="1"/>
  <c r="F175" i="31" s="1"/>
  <c r="G175" i="31" s="1"/>
  <c r="H175" i="31" s="1"/>
  <c r="I175" i="31" s="1"/>
  <c r="J175" i="31" s="1"/>
  <c r="K175" i="31" s="1"/>
  <c r="L175" i="31" s="1"/>
  <c r="M175" i="31" s="1"/>
  <c r="N175" i="31" s="1"/>
  <c r="O175" i="31" s="1"/>
  <c r="P175" i="31" s="1"/>
  <c r="Q175" i="31" s="1"/>
  <c r="R175" i="31" s="1"/>
  <c r="S175" i="31" s="1"/>
  <c r="T175" i="31" s="1"/>
  <c r="U175" i="31" s="1"/>
  <c r="V175" i="31" s="1"/>
  <c r="W175" i="31" s="1"/>
  <c r="X175" i="31" s="1"/>
  <c r="Y175" i="31" s="1"/>
  <c r="Z175" i="31" s="1"/>
  <c r="AA175" i="31" s="1"/>
  <c r="AB175" i="31" s="1"/>
  <c r="AC175" i="31" s="1"/>
  <c r="AD175" i="31" s="1"/>
  <c r="AE175" i="31" s="1"/>
  <c r="AF175" i="31" s="1"/>
  <c r="B175" i="31" s="1"/>
  <c r="D174" i="31"/>
  <c r="E174" i="31" s="1"/>
  <c r="F174" i="31" s="1"/>
  <c r="G174" i="31" s="1"/>
  <c r="H174" i="31" s="1"/>
  <c r="I174" i="31" s="1"/>
  <c r="J174" i="31" s="1"/>
  <c r="K174" i="31" s="1"/>
  <c r="L174" i="31" s="1"/>
  <c r="M174" i="31" s="1"/>
  <c r="N174" i="31" s="1"/>
  <c r="O174" i="31" s="1"/>
  <c r="P174" i="31" s="1"/>
  <c r="Q174" i="31" s="1"/>
  <c r="R174" i="31" s="1"/>
  <c r="S174" i="31" s="1"/>
  <c r="T174" i="31" s="1"/>
  <c r="U174" i="31" s="1"/>
  <c r="V174" i="31" s="1"/>
  <c r="W174" i="31" s="1"/>
  <c r="X174" i="31" s="1"/>
  <c r="Y174" i="31" s="1"/>
  <c r="Z174" i="31" s="1"/>
  <c r="AA174" i="31" s="1"/>
  <c r="AB174" i="31" s="1"/>
  <c r="AC174" i="31" s="1"/>
  <c r="AD174" i="31" s="1"/>
  <c r="AE174" i="31" s="1"/>
  <c r="AF174" i="31" s="1"/>
  <c r="B174" i="31" s="1"/>
  <c r="L173" i="31"/>
  <c r="M173" i="31" s="1"/>
  <c r="N173" i="31" s="1"/>
  <c r="O173" i="31" s="1"/>
  <c r="P173" i="31" s="1"/>
  <c r="Q173" i="31" s="1"/>
  <c r="R173" i="31" s="1"/>
  <c r="S173" i="31" s="1"/>
  <c r="T173" i="31" s="1"/>
  <c r="U173" i="31" s="1"/>
  <c r="V173" i="31" s="1"/>
  <c r="W173" i="31" s="1"/>
  <c r="X173" i="31" s="1"/>
  <c r="Y173" i="31" s="1"/>
  <c r="Z173" i="31" s="1"/>
  <c r="AA173" i="31" s="1"/>
  <c r="AB173" i="31" s="1"/>
  <c r="AC173" i="31" s="1"/>
  <c r="AD173" i="31" s="1"/>
  <c r="AE173" i="31" s="1"/>
  <c r="AF173" i="31" s="1"/>
  <c r="B173" i="31" s="1"/>
  <c r="D173" i="31"/>
  <c r="E173" i="31" s="1"/>
  <c r="F173" i="31" s="1"/>
  <c r="G173" i="31" s="1"/>
  <c r="H173" i="31" s="1"/>
  <c r="I173" i="31" s="1"/>
  <c r="J173" i="31" s="1"/>
  <c r="K173" i="31" s="1"/>
  <c r="D172" i="31"/>
  <c r="E172" i="31" s="1"/>
  <c r="F172" i="31" s="1"/>
  <c r="G172" i="31" s="1"/>
  <c r="H172" i="31" s="1"/>
  <c r="I172" i="31" s="1"/>
  <c r="J172" i="31" s="1"/>
  <c r="K172" i="31" s="1"/>
  <c r="L172" i="31" s="1"/>
  <c r="M172" i="31" s="1"/>
  <c r="N172" i="31" s="1"/>
  <c r="O172" i="31" s="1"/>
  <c r="P172" i="31" s="1"/>
  <c r="Q172" i="31" s="1"/>
  <c r="R172" i="31" s="1"/>
  <c r="S172" i="31" s="1"/>
  <c r="T172" i="31" s="1"/>
  <c r="U172" i="31" s="1"/>
  <c r="V172" i="31" s="1"/>
  <c r="W172" i="31" s="1"/>
  <c r="X172" i="31" s="1"/>
  <c r="Y172" i="31" s="1"/>
  <c r="Z172" i="31" s="1"/>
  <c r="AA172" i="31" s="1"/>
  <c r="AB172" i="31" s="1"/>
  <c r="AC172" i="31" s="1"/>
  <c r="AD172" i="31" s="1"/>
  <c r="AE172" i="31" s="1"/>
  <c r="AF172" i="31" s="1"/>
  <c r="B172" i="31" s="1"/>
  <c r="H171" i="31"/>
  <c r="I171" i="31" s="1"/>
  <c r="J171" i="31" s="1"/>
  <c r="K171" i="31" s="1"/>
  <c r="L171" i="31" s="1"/>
  <c r="M171" i="31" s="1"/>
  <c r="N171" i="31" s="1"/>
  <c r="O171" i="31" s="1"/>
  <c r="P171" i="31" s="1"/>
  <c r="Q171" i="31" s="1"/>
  <c r="R171" i="31" s="1"/>
  <c r="S171" i="31" s="1"/>
  <c r="T171" i="31" s="1"/>
  <c r="U171" i="31" s="1"/>
  <c r="V171" i="31" s="1"/>
  <c r="W171" i="31" s="1"/>
  <c r="X171" i="31" s="1"/>
  <c r="Y171" i="31" s="1"/>
  <c r="Z171" i="31" s="1"/>
  <c r="AA171" i="31" s="1"/>
  <c r="AB171" i="31" s="1"/>
  <c r="AC171" i="31" s="1"/>
  <c r="AD171" i="31" s="1"/>
  <c r="AE171" i="31" s="1"/>
  <c r="AF171" i="31" s="1"/>
  <c r="B171" i="31" s="1"/>
  <c r="F171" i="31"/>
  <c r="G171" i="31" s="1"/>
  <c r="E171" i="31"/>
  <c r="D171" i="31"/>
  <c r="D170" i="31"/>
  <c r="E170" i="31" s="1"/>
  <c r="F170" i="31" s="1"/>
  <c r="G170" i="31" s="1"/>
  <c r="H170" i="31" s="1"/>
  <c r="I170" i="31" s="1"/>
  <c r="J170" i="31" s="1"/>
  <c r="K170" i="31" s="1"/>
  <c r="L170" i="31" s="1"/>
  <c r="M170" i="31" s="1"/>
  <c r="N170" i="31" s="1"/>
  <c r="O170" i="31" s="1"/>
  <c r="P170" i="31" s="1"/>
  <c r="Q170" i="31" s="1"/>
  <c r="R170" i="31" s="1"/>
  <c r="S170" i="31" s="1"/>
  <c r="T170" i="31" s="1"/>
  <c r="U170" i="31" s="1"/>
  <c r="V170" i="31" s="1"/>
  <c r="W170" i="31" s="1"/>
  <c r="X170" i="31" s="1"/>
  <c r="Y170" i="31" s="1"/>
  <c r="Z170" i="31" s="1"/>
  <c r="AA170" i="31" s="1"/>
  <c r="AB170" i="31" s="1"/>
  <c r="AC170" i="31" s="1"/>
  <c r="AD170" i="31" s="1"/>
  <c r="AE170" i="31" s="1"/>
  <c r="AF170" i="31" s="1"/>
  <c r="B170" i="31" s="1"/>
  <c r="D168" i="31"/>
  <c r="E168" i="31" s="1"/>
  <c r="F168" i="31" s="1"/>
  <c r="G168" i="31" s="1"/>
  <c r="H168" i="31" s="1"/>
  <c r="I168" i="31" s="1"/>
  <c r="J168" i="31" s="1"/>
  <c r="K168" i="31" s="1"/>
  <c r="L168" i="31" s="1"/>
  <c r="M168" i="31" s="1"/>
  <c r="N168" i="31" s="1"/>
  <c r="O168" i="31" s="1"/>
  <c r="P168" i="31" s="1"/>
  <c r="Q168" i="31" s="1"/>
  <c r="R168" i="31" s="1"/>
  <c r="S168" i="31" s="1"/>
  <c r="T168" i="31" s="1"/>
  <c r="U168" i="31" s="1"/>
  <c r="V168" i="31" s="1"/>
  <c r="W168" i="31" s="1"/>
  <c r="X168" i="31" s="1"/>
  <c r="Y168" i="31" s="1"/>
  <c r="Z168" i="31" s="1"/>
  <c r="AA168" i="31" s="1"/>
  <c r="AB168" i="31" s="1"/>
  <c r="AC168" i="31" s="1"/>
  <c r="AD168" i="31" s="1"/>
  <c r="AE168" i="31" s="1"/>
  <c r="AF168" i="31" s="1"/>
  <c r="B168" i="31" s="1"/>
  <c r="D167" i="31"/>
  <c r="E167" i="31" s="1"/>
  <c r="F167" i="31" s="1"/>
  <c r="G167" i="31" s="1"/>
  <c r="H167" i="31" s="1"/>
  <c r="I167" i="31" s="1"/>
  <c r="J167" i="31" s="1"/>
  <c r="K167" i="31" s="1"/>
  <c r="L167" i="31" s="1"/>
  <c r="M167" i="31" s="1"/>
  <c r="N167" i="31" s="1"/>
  <c r="O167" i="31" s="1"/>
  <c r="P167" i="31" s="1"/>
  <c r="Q167" i="31" s="1"/>
  <c r="R167" i="31" s="1"/>
  <c r="S167" i="31" s="1"/>
  <c r="T167" i="31" s="1"/>
  <c r="U167" i="31" s="1"/>
  <c r="V167" i="31" s="1"/>
  <c r="W167" i="31" s="1"/>
  <c r="X167" i="31" s="1"/>
  <c r="Y167" i="31" s="1"/>
  <c r="Z167" i="31" s="1"/>
  <c r="AA167" i="31" s="1"/>
  <c r="AB167" i="31" s="1"/>
  <c r="AC167" i="31" s="1"/>
  <c r="AD167" i="31" s="1"/>
  <c r="AE167" i="31" s="1"/>
  <c r="AF167" i="31" s="1"/>
  <c r="B167" i="31" s="1"/>
  <c r="D166" i="31"/>
  <c r="E166" i="31" s="1"/>
  <c r="F166" i="31" s="1"/>
  <c r="G166" i="31" s="1"/>
  <c r="H166" i="31" s="1"/>
  <c r="I166" i="31" s="1"/>
  <c r="J166" i="31" s="1"/>
  <c r="K166" i="31" s="1"/>
  <c r="L166" i="31" s="1"/>
  <c r="M166" i="31" s="1"/>
  <c r="N166" i="31" s="1"/>
  <c r="O166" i="31" s="1"/>
  <c r="P166" i="31" s="1"/>
  <c r="Q166" i="31" s="1"/>
  <c r="R166" i="31" s="1"/>
  <c r="S166" i="31" s="1"/>
  <c r="T166" i="31" s="1"/>
  <c r="U166" i="31" s="1"/>
  <c r="V166" i="31" s="1"/>
  <c r="W166" i="31" s="1"/>
  <c r="X166" i="31" s="1"/>
  <c r="Y166" i="31" s="1"/>
  <c r="Z166" i="31" s="1"/>
  <c r="AA166" i="31" s="1"/>
  <c r="AB166" i="31" s="1"/>
  <c r="AC166" i="31" s="1"/>
  <c r="AD166" i="31" s="1"/>
  <c r="AE166" i="31" s="1"/>
  <c r="AF166" i="31" s="1"/>
  <c r="B166" i="31" s="1"/>
  <c r="F165" i="31"/>
  <c r="G165" i="31" s="1"/>
  <c r="H165" i="31" s="1"/>
  <c r="I165" i="31" s="1"/>
  <c r="J165" i="31" s="1"/>
  <c r="K165" i="31" s="1"/>
  <c r="L165" i="31" s="1"/>
  <c r="M165" i="31" s="1"/>
  <c r="N165" i="31" s="1"/>
  <c r="O165" i="31" s="1"/>
  <c r="P165" i="31" s="1"/>
  <c r="Q165" i="31" s="1"/>
  <c r="R165" i="31" s="1"/>
  <c r="S165" i="31" s="1"/>
  <c r="T165" i="31" s="1"/>
  <c r="U165" i="31" s="1"/>
  <c r="V165" i="31" s="1"/>
  <c r="W165" i="31" s="1"/>
  <c r="X165" i="31" s="1"/>
  <c r="Y165" i="31" s="1"/>
  <c r="Z165" i="31" s="1"/>
  <c r="AA165" i="31" s="1"/>
  <c r="AB165" i="31" s="1"/>
  <c r="AC165" i="31" s="1"/>
  <c r="AD165" i="31" s="1"/>
  <c r="AE165" i="31" s="1"/>
  <c r="AF165" i="31" s="1"/>
  <c r="B165" i="31" s="1"/>
  <c r="E165" i="31"/>
  <c r="D165" i="31"/>
  <c r="D164" i="31"/>
  <c r="E164" i="31" s="1"/>
  <c r="F164" i="31" s="1"/>
  <c r="G164" i="31" s="1"/>
  <c r="H164" i="31" s="1"/>
  <c r="I164" i="31" s="1"/>
  <c r="J164" i="31" s="1"/>
  <c r="K164" i="31" s="1"/>
  <c r="L164" i="31" s="1"/>
  <c r="M164" i="31" s="1"/>
  <c r="N164" i="31" s="1"/>
  <c r="O164" i="31" s="1"/>
  <c r="P164" i="31" s="1"/>
  <c r="Q164" i="31" s="1"/>
  <c r="R164" i="31" s="1"/>
  <c r="S164" i="31" s="1"/>
  <c r="T164" i="31" s="1"/>
  <c r="U164" i="31" s="1"/>
  <c r="V164" i="31" s="1"/>
  <c r="W164" i="31" s="1"/>
  <c r="X164" i="31" s="1"/>
  <c r="Y164" i="31" s="1"/>
  <c r="Z164" i="31" s="1"/>
  <c r="AA164" i="31" s="1"/>
  <c r="AB164" i="31" s="1"/>
  <c r="AC164" i="31" s="1"/>
  <c r="AD164" i="31" s="1"/>
  <c r="AE164" i="31" s="1"/>
  <c r="AF164" i="31" s="1"/>
  <c r="B164" i="31" s="1"/>
  <c r="D163" i="31"/>
  <c r="E163" i="31" s="1"/>
  <c r="F163" i="31" s="1"/>
  <c r="G163" i="31" s="1"/>
  <c r="H163" i="31" s="1"/>
  <c r="I163" i="31" s="1"/>
  <c r="J163" i="31" s="1"/>
  <c r="K163" i="31" s="1"/>
  <c r="L163" i="31" s="1"/>
  <c r="M163" i="31" s="1"/>
  <c r="N163" i="31" s="1"/>
  <c r="O163" i="31" s="1"/>
  <c r="P163" i="31" s="1"/>
  <c r="Q163" i="31" s="1"/>
  <c r="R163" i="31" s="1"/>
  <c r="S163" i="31" s="1"/>
  <c r="T163" i="31" s="1"/>
  <c r="U163" i="31" s="1"/>
  <c r="V163" i="31" s="1"/>
  <c r="W163" i="31" s="1"/>
  <c r="X163" i="31" s="1"/>
  <c r="Y163" i="31" s="1"/>
  <c r="Z163" i="31" s="1"/>
  <c r="AA163" i="31" s="1"/>
  <c r="AB163" i="31" s="1"/>
  <c r="AC163" i="31" s="1"/>
  <c r="AD163" i="31" s="1"/>
  <c r="AE163" i="31" s="1"/>
  <c r="AF163" i="31" s="1"/>
  <c r="B163" i="31" s="1"/>
  <c r="E162" i="31"/>
  <c r="F162" i="31" s="1"/>
  <c r="G162" i="31" s="1"/>
  <c r="H162" i="31" s="1"/>
  <c r="I162" i="31" s="1"/>
  <c r="J162" i="31" s="1"/>
  <c r="K162" i="31" s="1"/>
  <c r="L162" i="31" s="1"/>
  <c r="M162" i="31" s="1"/>
  <c r="N162" i="31" s="1"/>
  <c r="O162" i="31" s="1"/>
  <c r="P162" i="31" s="1"/>
  <c r="Q162" i="31" s="1"/>
  <c r="R162" i="31" s="1"/>
  <c r="S162" i="31" s="1"/>
  <c r="T162" i="31" s="1"/>
  <c r="U162" i="31" s="1"/>
  <c r="V162" i="31" s="1"/>
  <c r="W162" i="31" s="1"/>
  <c r="X162" i="31" s="1"/>
  <c r="Y162" i="31" s="1"/>
  <c r="Z162" i="31" s="1"/>
  <c r="AA162" i="31" s="1"/>
  <c r="AB162" i="31" s="1"/>
  <c r="AC162" i="31" s="1"/>
  <c r="AD162" i="31" s="1"/>
  <c r="AE162" i="31" s="1"/>
  <c r="AF162" i="31" s="1"/>
  <c r="B162" i="31" s="1"/>
  <c r="D162" i="31"/>
  <c r="D161" i="31"/>
  <c r="E161" i="31" s="1"/>
  <c r="F161" i="31" s="1"/>
  <c r="G161" i="31" s="1"/>
  <c r="H161" i="31" s="1"/>
  <c r="I161" i="31" s="1"/>
  <c r="J161" i="31" s="1"/>
  <c r="K161" i="31" s="1"/>
  <c r="L161" i="31" s="1"/>
  <c r="M161" i="31" s="1"/>
  <c r="N161" i="31" s="1"/>
  <c r="O161" i="31" s="1"/>
  <c r="P161" i="31" s="1"/>
  <c r="Q161" i="31" s="1"/>
  <c r="R161" i="31" s="1"/>
  <c r="S161" i="31" s="1"/>
  <c r="T161" i="31" s="1"/>
  <c r="U161" i="31" s="1"/>
  <c r="V161" i="31" s="1"/>
  <c r="W161" i="31" s="1"/>
  <c r="X161" i="31" s="1"/>
  <c r="Y161" i="31" s="1"/>
  <c r="Z161" i="31" s="1"/>
  <c r="AA161" i="31" s="1"/>
  <c r="AB161" i="31" s="1"/>
  <c r="AC161" i="31" s="1"/>
  <c r="AD161" i="31" s="1"/>
  <c r="AE161" i="31" s="1"/>
  <c r="AF161" i="31" s="1"/>
  <c r="B161" i="31" s="1"/>
  <c r="D160" i="31"/>
  <c r="E160" i="31" s="1"/>
  <c r="F160" i="31" s="1"/>
  <c r="G160" i="31" s="1"/>
  <c r="H160" i="31" s="1"/>
  <c r="I160" i="31" s="1"/>
  <c r="J160" i="31" s="1"/>
  <c r="K160" i="31" s="1"/>
  <c r="L160" i="31" s="1"/>
  <c r="M160" i="31" s="1"/>
  <c r="N160" i="31" s="1"/>
  <c r="O160" i="31" s="1"/>
  <c r="P160" i="31" s="1"/>
  <c r="Q160" i="31" s="1"/>
  <c r="R160" i="31" s="1"/>
  <c r="S160" i="31" s="1"/>
  <c r="T160" i="31" s="1"/>
  <c r="U160" i="31" s="1"/>
  <c r="V160" i="31" s="1"/>
  <c r="W160" i="31" s="1"/>
  <c r="X160" i="31" s="1"/>
  <c r="Y160" i="31" s="1"/>
  <c r="Z160" i="31" s="1"/>
  <c r="AA160" i="31" s="1"/>
  <c r="AB160" i="31" s="1"/>
  <c r="AC160" i="31" s="1"/>
  <c r="AD160" i="31" s="1"/>
  <c r="AE160" i="31" s="1"/>
  <c r="AF160" i="31" s="1"/>
  <c r="B160" i="31" s="1"/>
  <c r="D159" i="31"/>
  <c r="E159" i="31" s="1"/>
  <c r="F159" i="31" s="1"/>
  <c r="G159" i="31" s="1"/>
  <c r="H159" i="31" s="1"/>
  <c r="I159" i="31" s="1"/>
  <c r="J159" i="31" s="1"/>
  <c r="K159" i="31" s="1"/>
  <c r="L159" i="31" s="1"/>
  <c r="M159" i="31" s="1"/>
  <c r="N159" i="31" s="1"/>
  <c r="O159" i="31" s="1"/>
  <c r="P159" i="31" s="1"/>
  <c r="Q159" i="31" s="1"/>
  <c r="R159" i="31" s="1"/>
  <c r="S159" i="31" s="1"/>
  <c r="T159" i="31" s="1"/>
  <c r="U159" i="31" s="1"/>
  <c r="V159" i="31" s="1"/>
  <c r="W159" i="31" s="1"/>
  <c r="X159" i="31" s="1"/>
  <c r="Y159" i="31" s="1"/>
  <c r="Z159" i="31" s="1"/>
  <c r="AA159" i="31" s="1"/>
  <c r="AB159" i="31" s="1"/>
  <c r="AC159" i="31" s="1"/>
  <c r="AD159" i="31" s="1"/>
  <c r="AE159" i="31" s="1"/>
  <c r="AF159" i="31" s="1"/>
  <c r="B159" i="31" s="1"/>
  <c r="E158" i="31"/>
  <c r="F158" i="31" s="1"/>
  <c r="G158" i="31" s="1"/>
  <c r="H158" i="31" s="1"/>
  <c r="I158" i="31" s="1"/>
  <c r="J158" i="31" s="1"/>
  <c r="K158" i="31" s="1"/>
  <c r="L158" i="31" s="1"/>
  <c r="M158" i="31" s="1"/>
  <c r="N158" i="31" s="1"/>
  <c r="O158" i="31" s="1"/>
  <c r="P158" i="31" s="1"/>
  <c r="Q158" i="31" s="1"/>
  <c r="R158" i="31" s="1"/>
  <c r="S158" i="31" s="1"/>
  <c r="T158" i="31" s="1"/>
  <c r="U158" i="31" s="1"/>
  <c r="V158" i="31" s="1"/>
  <c r="W158" i="31" s="1"/>
  <c r="X158" i="31" s="1"/>
  <c r="Y158" i="31" s="1"/>
  <c r="Z158" i="31" s="1"/>
  <c r="AA158" i="31" s="1"/>
  <c r="AB158" i="31" s="1"/>
  <c r="AC158" i="31" s="1"/>
  <c r="AD158" i="31" s="1"/>
  <c r="AE158" i="31" s="1"/>
  <c r="AF158" i="31" s="1"/>
  <c r="B158" i="31" s="1"/>
  <c r="D158" i="31"/>
  <c r="D157" i="31"/>
  <c r="E157" i="31" s="1"/>
  <c r="F157" i="31" s="1"/>
  <c r="G157" i="31" s="1"/>
  <c r="H157" i="31" s="1"/>
  <c r="I157" i="31" s="1"/>
  <c r="J157" i="31" s="1"/>
  <c r="K157" i="31" s="1"/>
  <c r="L157" i="31" s="1"/>
  <c r="M157" i="31" s="1"/>
  <c r="N157" i="31" s="1"/>
  <c r="O157" i="31" s="1"/>
  <c r="P157" i="31" s="1"/>
  <c r="Q157" i="31" s="1"/>
  <c r="R157" i="31" s="1"/>
  <c r="S157" i="31" s="1"/>
  <c r="T157" i="31" s="1"/>
  <c r="U157" i="31" s="1"/>
  <c r="V157" i="31" s="1"/>
  <c r="W157" i="31" s="1"/>
  <c r="X157" i="31" s="1"/>
  <c r="Y157" i="31" s="1"/>
  <c r="Z157" i="31" s="1"/>
  <c r="AA157" i="31" s="1"/>
  <c r="AB157" i="31" s="1"/>
  <c r="AC157" i="31" s="1"/>
  <c r="AD157" i="31" s="1"/>
  <c r="AE157" i="31" s="1"/>
  <c r="AF157" i="31" s="1"/>
  <c r="B157" i="31" s="1"/>
  <c r="D156" i="31"/>
  <c r="E156" i="31" s="1"/>
  <c r="F156" i="31" s="1"/>
  <c r="G156" i="31" s="1"/>
  <c r="H156" i="31" s="1"/>
  <c r="I156" i="31" s="1"/>
  <c r="J156" i="31" s="1"/>
  <c r="K156" i="31" s="1"/>
  <c r="L156" i="31" s="1"/>
  <c r="M156" i="31" s="1"/>
  <c r="N156" i="31" s="1"/>
  <c r="O156" i="31" s="1"/>
  <c r="P156" i="31" s="1"/>
  <c r="Q156" i="31" s="1"/>
  <c r="R156" i="31" s="1"/>
  <c r="S156" i="31" s="1"/>
  <c r="T156" i="31" s="1"/>
  <c r="U156" i="31" s="1"/>
  <c r="V156" i="31" s="1"/>
  <c r="W156" i="31" s="1"/>
  <c r="X156" i="31" s="1"/>
  <c r="Y156" i="31" s="1"/>
  <c r="Z156" i="31" s="1"/>
  <c r="AA156" i="31" s="1"/>
  <c r="AB156" i="31" s="1"/>
  <c r="AC156" i="31" s="1"/>
  <c r="AD156" i="31" s="1"/>
  <c r="AE156" i="31" s="1"/>
  <c r="AF156" i="31" s="1"/>
  <c r="B156" i="31" s="1"/>
  <c r="D154" i="31"/>
  <c r="E154" i="31" s="1"/>
  <c r="F154" i="31" s="1"/>
  <c r="G154" i="31" s="1"/>
  <c r="H154" i="31" s="1"/>
  <c r="I154" i="31" s="1"/>
  <c r="J154" i="31" s="1"/>
  <c r="K154" i="31" s="1"/>
  <c r="L154" i="31" s="1"/>
  <c r="M154" i="31" s="1"/>
  <c r="N154" i="31" s="1"/>
  <c r="O154" i="31" s="1"/>
  <c r="P154" i="31" s="1"/>
  <c r="Q154" i="31" s="1"/>
  <c r="R154" i="31" s="1"/>
  <c r="S154" i="31" s="1"/>
  <c r="T154" i="31" s="1"/>
  <c r="U154" i="31" s="1"/>
  <c r="V154" i="31" s="1"/>
  <c r="W154" i="31" s="1"/>
  <c r="X154" i="31" s="1"/>
  <c r="Y154" i="31" s="1"/>
  <c r="Z154" i="31" s="1"/>
  <c r="AA154" i="31" s="1"/>
  <c r="AB154" i="31" s="1"/>
  <c r="AC154" i="31" s="1"/>
  <c r="AD154" i="31" s="1"/>
  <c r="AE154" i="31" s="1"/>
  <c r="AF154" i="31" s="1"/>
  <c r="B154" i="31" s="1"/>
  <c r="X153" i="31"/>
  <c r="Y153" i="31" s="1"/>
  <c r="Z153" i="31" s="1"/>
  <c r="AA153" i="31" s="1"/>
  <c r="AB153" i="31" s="1"/>
  <c r="AC153" i="31" s="1"/>
  <c r="AD153" i="31" s="1"/>
  <c r="AE153" i="31" s="1"/>
  <c r="AF153" i="31" s="1"/>
  <c r="B153" i="31" s="1"/>
  <c r="H153" i="31"/>
  <c r="I153" i="31" s="1"/>
  <c r="J153" i="31" s="1"/>
  <c r="K153" i="31" s="1"/>
  <c r="L153" i="31" s="1"/>
  <c r="M153" i="31" s="1"/>
  <c r="N153" i="31" s="1"/>
  <c r="O153" i="31" s="1"/>
  <c r="P153" i="31" s="1"/>
  <c r="Q153" i="31" s="1"/>
  <c r="R153" i="31" s="1"/>
  <c r="S153" i="31" s="1"/>
  <c r="T153" i="31" s="1"/>
  <c r="U153" i="31" s="1"/>
  <c r="V153" i="31" s="1"/>
  <c r="W153" i="31" s="1"/>
  <c r="E153" i="31"/>
  <c r="F153" i="31" s="1"/>
  <c r="G153" i="31" s="1"/>
  <c r="D153" i="31"/>
  <c r="D152" i="31"/>
  <c r="E152" i="31" s="1"/>
  <c r="F152" i="31" s="1"/>
  <c r="G152" i="31" s="1"/>
  <c r="H152" i="31" s="1"/>
  <c r="I152" i="31" s="1"/>
  <c r="J152" i="31" s="1"/>
  <c r="K152" i="31" s="1"/>
  <c r="L152" i="31" s="1"/>
  <c r="M152" i="31" s="1"/>
  <c r="N152" i="31" s="1"/>
  <c r="O152" i="31" s="1"/>
  <c r="P152" i="31" s="1"/>
  <c r="Q152" i="31" s="1"/>
  <c r="R152" i="31" s="1"/>
  <c r="S152" i="31" s="1"/>
  <c r="T152" i="31" s="1"/>
  <c r="U152" i="31" s="1"/>
  <c r="V152" i="31" s="1"/>
  <c r="W152" i="31" s="1"/>
  <c r="X152" i="31" s="1"/>
  <c r="Y152" i="31" s="1"/>
  <c r="Z152" i="31" s="1"/>
  <c r="AA152" i="31" s="1"/>
  <c r="AB152" i="31" s="1"/>
  <c r="AC152" i="31" s="1"/>
  <c r="AD152" i="31" s="1"/>
  <c r="AE152" i="31" s="1"/>
  <c r="AF152" i="31" s="1"/>
  <c r="B152" i="31" s="1"/>
  <c r="D151" i="31"/>
  <c r="E151" i="31" s="1"/>
  <c r="F151" i="31" s="1"/>
  <c r="G151" i="31" s="1"/>
  <c r="H151" i="31" s="1"/>
  <c r="I151" i="31" s="1"/>
  <c r="J151" i="31" s="1"/>
  <c r="K151" i="31" s="1"/>
  <c r="L151" i="31" s="1"/>
  <c r="M151" i="31" s="1"/>
  <c r="N151" i="31" s="1"/>
  <c r="O151" i="31" s="1"/>
  <c r="P151" i="31" s="1"/>
  <c r="Q151" i="31" s="1"/>
  <c r="R151" i="31" s="1"/>
  <c r="S151" i="31" s="1"/>
  <c r="T151" i="31" s="1"/>
  <c r="U151" i="31" s="1"/>
  <c r="V151" i="31" s="1"/>
  <c r="W151" i="31" s="1"/>
  <c r="X151" i="31" s="1"/>
  <c r="Y151" i="31" s="1"/>
  <c r="Z151" i="31" s="1"/>
  <c r="AA151" i="31" s="1"/>
  <c r="AB151" i="31" s="1"/>
  <c r="AC151" i="31" s="1"/>
  <c r="AD151" i="31" s="1"/>
  <c r="AE151" i="31" s="1"/>
  <c r="AF151" i="31" s="1"/>
  <c r="B151" i="31" s="1"/>
  <c r="D149" i="31"/>
  <c r="E149" i="31" s="1"/>
  <c r="F149" i="31" s="1"/>
  <c r="G149" i="31" s="1"/>
  <c r="H149" i="31" s="1"/>
  <c r="I149" i="31" s="1"/>
  <c r="J149" i="31" s="1"/>
  <c r="K149" i="31" s="1"/>
  <c r="L149" i="31" s="1"/>
  <c r="M149" i="31" s="1"/>
  <c r="N149" i="31" s="1"/>
  <c r="O149" i="31" s="1"/>
  <c r="P149" i="31" s="1"/>
  <c r="Q149" i="31" s="1"/>
  <c r="R149" i="31" s="1"/>
  <c r="S149" i="31" s="1"/>
  <c r="T149" i="31" s="1"/>
  <c r="U149" i="31" s="1"/>
  <c r="V149" i="31" s="1"/>
  <c r="W149" i="31" s="1"/>
  <c r="X149" i="31" s="1"/>
  <c r="Y149" i="31" s="1"/>
  <c r="Z149" i="31" s="1"/>
  <c r="AA149" i="31" s="1"/>
  <c r="AB149" i="31" s="1"/>
  <c r="AC149" i="31" s="1"/>
  <c r="AD149" i="31" s="1"/>
  <c r="AE149" i="31" s="1"/>
  <c r="AF149" i="31" s="1"/>
  <c r="B149" i="31" s="1"/>
  <c r="J148" i="31"/>
  <c r="K148" i="31" s="1"/>
  <c r="L148" i="31" s="1"/>
  <c r="M148" i="31" s="1"/>
  <c r="N148" i="31" s="1"/>
  <c r="O148" i="31" s="1"/>
  <c r="P148" i="31" s="1"/>
  <c r="Q148" i="31" s="1"/>
  <c r="R148" i="31" s="1"/>
  <c r="S148" i="31" s="1"/>
  <c r="T148" i="31" s="1"/>
  <c r="U148" i="31" s="1"/>
  <c r="V148" i="31" s="1"/>
  <c r="W148" i="31" s="1"/>
  <c r="X148" i="31" s="1"/>
  <c r="Y148" i="31" s="1"/>
  <c r="Z148" i="31" s="1"/>
  <c r="AA148" i="31" s="1"/>
  <c r="AB148" i="31" s="1"/>
  <c r="AC148" i="31" s="1"/>
  <c r="AD148" i="31" s="1"/>
  <c r="AE148" i="31" s="1"/>
  <c r="AF148" i="31" s="1"/>
  <c r="B148" i="31" s="1"/>
  <c r="E148" i="31"/>
  <c r="F148" i="31" s="1"/>
  <c r="G148" i="31" s="1"/>
  <c r="H148" i="31" s="1"/>
  <c r="I148" i="31" s="1"/>
  <c r="D148" i="31"/>
  <c r="D146" i="31"/>
  <c r="E146" i="31" s="1"/>
  <c r="F146" i="31" s="1"/>
  <c r="G146" i="31" s="1"/>
  <c r="H146" i="31" s="1"/>
  <c r="I146" i="31" s="1"/>
  <c r="J146" i="31" s="1"/>
  <c r="K146" i="31" s="1"/>
  <c r="L146" i="31" s="1"/>
  <c r="M146" i="31" s="1"/>
  <c r="N146" i="31" s="1"/>
  <c r="O146" i="31" s="1"/>
  <c r="P146" i="31" s="1"/>
  <c r="Q146" i="31" s="1"/>
  <c r="R146" i="31" s="1"/>
  <c r="S146" i="31" s="1"/>
  <c r="T146" i="31" s="1"/>
  <c r="U146" i="31" s="1"/>
  <c r="V146" i="31" s="1"/>
  <c r="W146" i="31" s="1"/>
  <c r="X146" i="31" s="1"/>
  <c r="Y146" i="31" s="1"/>
  <c r="Z146" i="31" s="1"/>
  <c r="AA146" i="31" s="1"/>
  <c r="AB146" i="31" s="1"/>
  <c r="AC146" i="31" s="1"/>
  <c r="AD146" i="31" s="1"/>
  <c r="AE146" i="31" s="1"/>
  <c r="AF146" i="31" s="1"/>
  <c r="B146" i="31" s="1"/>
  <c r="D145" i="31"/>
  <c r="E145" i="31" s="1"/>
  <c r="F145" i="31" s="1"/>
  <c r="G145" i="31" s="1"/>
  <c r="H145" i="31" s="1"/>
  <c r="I145" i="31" s="1"/>
  <c r="J145" i="31" s="1"/>
  <c r="K145" i="31" s="1"/>
  <c r="L145" i="31" s="1"/>
  <c r="M145" i="31" s="1"/>
  <c r="N145" i="31" s="1"/>
  <c r="O145" i="31" s="1"/>
  <c r="P145" i="31" s="1"/>
  <c r="Q145" i="31" s="1"/>
  <c r="R145" i="31" s="1"/>
  <c r="S145" i="31" s="1"/>
  <c r="T145" i="31" s="1"/>
  <c r="U145" i="31" s="1"/>
  <c r="V145" i="31" s="1"/>
  <c r="W145" i="31" s="1"/>
  <c r="X145" i="31" s="1"/>
  <c r="Y145" i="31" s="1"/>
  <c r="Z145" i="31" s="1"/>
  <c r="AA145" i="31" s="1"/>
  <c r="AB145" i="31" s="1"/>
  <c r="AC145" i="31" s="1"/>
  <c r="AD145" i="31" s="1"/>
  <c r="AE145" i="31" s="1"/>
  <c r="AF145" i="31" s="1"/>
  <c r="B145" i="31" s="1"/>
  <c r="O144" i="31"/>
  <c r="P144" i="31" s="1"/>
  <c r="Q144" i="31" s="1"/>
  <c r="R144" i="31" s="1"/>
  <c r="S144" i="31" s="1"/>
  <c r="T144" i="31" s="1"/>
  <c r="U144" i="31" s="1"/>
  <c r="V144" i="31" s="1"/>
  <c r="W144" i="31" s="1"/>
  <c r="X144" i="31" s="1"/>
  <c r="Y144" i="31" s="1"/>
  <c r="Z144" i="31" s="1"/>
  <c r="AA144" i="31" s="1"/>
  <c r="AB144" i="31" s="1"/>
  <c r="AC144" i="31" s="1"/>
  <c r="AD144" i="31" s="1"/>
  <c r="AE144" i="31" s="1"/>
  <c r="AF144" i="31" s="1"/>
  <c r="B144" i="31" s="1"/>
  <c r="E144" i="31"/>
  <c r="F144" i="31" s="1"/>
  <c r="G144" i="31" s="1"/>
  <c r="H144" i="31" s="1"/>
  <c r="I144" i="31" s="1"/>
  <c r="J144" i="31" s="1"/>
  <c r="K144" i="31" s="1"/>
  <c r="L144" i="31" s="1"/>
  <c r="M144" i="31" s="1"/>
  <c r="N144" i="31" s="1"/>
  <c r="D144" i="31"/>
  <c r="D143" i="31"/>
  <c r="E143" i="31" s="1"/>
  <c r="F143" i="31" s="1"/>
  <c r="G143" i="31" s="1"/>
  <c r="H143" i="31" s="1"/>
  <c r="I143" i="31" s="1"/>
  <c r="J143" i="31" s="1"/>
  <c r="K143" i="31" s="1"/>
  <c r="L143" i="31" s="1"/>
  <c r="M143" i="31" s="1"/>
  <c r="N143" i="31" s="1"/>
  <c r="O143" i="31" s="1"/>
  <c r="P143" i="31" s="1"/>
  <c r="Q143" i="31" s="1"/>
  <c r="R143" i="31" s="1"/>
  <c r="S143" i="31" s="1"/>
  <c r="T143" i="31" s="1"/>
  <c r="U143" i="31" s="1"/>
  <c r="V143" i="31" s="1"/>
  <c r="W143" i="31" s="1"/>
  <c r="X143" i="31" s="1"/>
  <c r="Y143" i="31" s="1"/>
  <c r="Z143" i="31" s="1"/>
  <c r="AA143" i="31" s="1"/>
  <c r="AB143" i="31" s="1"/>
  <c r="AC143" i="31" s="1"/>
  <c r="AD143" i="31" s="1"/>
  <c r="AE143" i="31" s="1"/>
  <c r="AF143" i="31" s="1"/>
  <c r="B143" i="31" s="1"/>
  <c r="L142" i="31"/>
  <c r="M142" i="31" s="1"/>
  <c r="N142" i="31" s="1"/>
  <c r="O142" i="31" s="1"/>
  <c r="P142" i="31" s="1"/>
  <c r="Q142" i="31" s="1"/>
  <c r="R142" i="31" s="1"/>
  <c r="S142" i="31" s="1"/>
  <c r="T142" i="31" s="1"/>
  <c r="U142" i="31" s="1"/>
  <c r="V142" i="31" s="1"/>
  <c r="W142" i="31" s="1"/>
  <c r="X142" i="31" s="1"/>
  <c r="Y142" i="31" s="1"/>
  <c r="Z142" i="31" s="1"/>
  <c r="AA142" i="31" s="1"/>
  <c r="AB142" i="31" s="1"/>
  <c r="AC142" i="31" s="1"/>
  <c r="AD142" i="31" s="1"/>
  <c r="AE142" i="31" s="1"/>
  <c r="AF142" i="31" s="1"/>
  <c r="B142" i="31" s="1"/>
  <c r="D142" i="31"/>
  <c r="E142" i="31" s="1"/>
  <c r="F142" i="31" s="1"/>
  <c r="G142" i="31" s="1"/>
  <c r="H142" i="31" s="1"/>
  <c r="I142" i="31" s="1"/>
  <c r="J142" i="31" s="1"/>
  <c r="K142" i="31" s="1"/>
  <c r="D141" i="31"/>
  <c r="E141" i="31" s="1"/>
  <c r="F141" i="31" s="1"/>
  <c r="G141" i="31" s="1"/>
  <c r="H141" i="31" s="1"/>
  <c r="I141" i="31" s="1"/>
  <c r="J141" i="31" s="1"/>
  <c r="K141" i="31" s="1"/>
  <c r="L141" i="31" s="1"/>
  <c r="M141" i="31" s="1"/>
  <c r="N141" i="31" s="1"/>
  <c r="O141" i="31" s="1"/>
  <c r="P141" i="31" s="1"/>
  <c r="Q141" i="31" s="1"/>
  <c r="R141" i="31" s="1"/>
  <c r="S141" i="31" s="1"/>
  <c r="T141" i="31" s="1"/>
  <c r="U141" i="31" s="1"/>
  <c r="V141" i="31" s="1"/>
  <c r="W141" i="31" s="1"/>
  <c r="X141" i="31" s="1"/>
  <c r="Y141" i="31" s="1"/>
  <c r="Z141" i="31" s="1"/>
  <c r="AA141" i="31" s="1"/>
  <c r="AB141" i="31" s="1"/>
  <c r="AC141" i="31" s="1"/>
  <c r="AD141" i="31" s="1"/>
  <c r="AE141" i="31" s="1"/>
  <c r="AF141" i="31" s="1"/>
  <c r="B141" i="31" s="1"/>
  <c r="D140" i="31"/>
  <c r="E140" i="31" s="1"/>
  <c r="F140" i="31" s="1"/>
  <c r="G140" i="31" s="1"/>
  <c r="H140" i="31" s="1"/>
  <c r="I140" i="31" s="1"/>
  <c r="J140" i="31" s="1"/>
  <c r="K140" i="31" s="1"/>
  <c r="L140" i="31" s="1"/>
  <c r="M140" i="31" s="1"/>
  <c r="N140" i="31" s="1"/>
  <c r="O140" i="31" s="1"/>
  <c r="P140" i="31" s="1"/>
  <c r="Q140" i="31" s="1"/>
  <c r="R140" i="31" s="1"/>
  <c r="S140" i="31" s="1"/>
  <c r="T140" i="31" s="1"/>
  <c r="U140" i="31" s="1"/>
  <c r="V140" i="31" s="1"/>
  <c r="W140" i="31" s="1"/>
  <c r="X140" i="31" s="1"/>
  <c r="Y140" i="31" s="1"/>
  <c r="Z140" i="31" s="1"/>
  <c r="AA140" i="31" s="1"/>
  <c r="AB140" i="31" s="1"/>
  <c r="AC140" i="31" s="1"/>
  <c r="AD140" i="31" s="1"/>
  <c r="AE140" i="31" s="1"/>
  <c r="AF140" i="31" s="1"/>
  <c r="B140" i="31" s="1"/>
  <c r="L138" i="31"/>
  <c r="M138" i="31" s="1"/>
  <c r="N138" i="31" s="1"/>
  <c r="O138" i="31" s="1"/>
  <c r="P138" i="31" s="1"/>
  <c r="Q138" i="31" s="1"/>
  <c r="R138" i="31" s="1"/>
  <c r="S138" i="31" s="1"/>
  <c r="T138" i="31" s="1"/>
  <c r="U138" i="31" s="1"/>
  <c r="V138" i="31" s="1"/>
  <c r="W138" i="31" s="1"/>
  <c r="X138" i="31" s="1"/>
  <c r="Y138" i="31" s="1"/>
  <c r="Z138" i="31" s="1"/>
  <c r="AA138" i="31" s="1"/>
  <c r="AB138" i="31" s="1"/>
  <c r="AC138" i="31" s="1"/>
  <c r="AD138" i="31" s="1"/>
  <c r="AE138" i="31" s="1"/>
  <c r="AF138" i="31" s="1"/>
  <c r="B138" i="31" s="1"/>
  <c r="G138" i="31"/>
  <c r="H138" i="31" s="1"/>
  <c r="I138" i="31" s="1"/>
  <c r="J138" i="31" s="1"/>
  <c r="K138" i="31" s="1"/>
  <c r="E138" i="31"/>
  <c r="F138" i="31" s="1"/>
  <c r="D138" i="31"/>
  <c r="D137" i="31"/>
  <c r="E137" i="31" s="1"/>
  <c r="F137" i="31" s="1"/>
  <c r="G137" i="31" s="1"/>
  <c r="H137" i="31" s="1"/>
  <c r="I137" i="31" s="1"/>
  <c r="J137" i="31" s="1"/>
  <c r="K137" i="31" s="1"/>
  <c r="L137" i="31" s="1"/>
  <c r="M137" i="31" s="1"/>
  <c r="N137" i="31" s="1"/>
  <c r="O137" i="31" s="1"/>
  <c r="P137" i="31" s="1"/>
  <c r="Q137" i="31" s="1"/>
  <c r="R137" i="31" s="1"/>
  <c r="S137" i="31" s="1"/>
  <c r="T137" i="31" s="1"/>
  <c r="U137" i="31" s="1"/>
  <c r="V137" i="31" s="1"/>
  <c r="W137" i="31" s="1"/>
  <c r="X137" i="31" s="1"/>
  <c r="Y137" i="31" s="1"/>
  <c r="Z137" i="31" s="1"/>
  <c r="AA137" i="31" s="1"/>
  <c r="AB137" i="31" s="1"/>
  <c r="AC137" i="31" s="1"/>
  <c r="AD137" i="31" s="1"/>
  <c r="AE137" i="31" s="1"/>
  <c r="AF137" i="31" s="1"/>
  <c r="B137" i="31" s="1"/>
  <c r="D136" i="31"/>
  <c r="E136" i="31" s="1"/>
  <c r="F136" i="31" s="1"/>
  <c r="G136" i="31" s="1"/>
  <c r="H136" i="31" s="1"/>
  <c r="I136" i="31" s="1"/>
  <c r="J136" i="31" s="1"/>
  <c r="K136" i="31" s="1"/>
  <c r="L136" i="31" s="1"/>
  <c r="M136" i="31" s="1"/>
  <c r="N136" i="31" s="1"/>
  <c r="O136" i="31" s="1"/>
  <c r="P136" i="31" s="1"/>
  <c r="Q136" i="31" s="1"/>
  <c r="R136" i="31" s="1"/>
  <c r="S136" i="31" s="1"/>
  <c r="T136" i="31" s="1"/>
  <c r="U136" i="31" s="1"/>
  <c r="V136" i="31" s="1"/>
  <c r="W136" i="31" s="1"/>
  <c r="X136" i="31" s="1"/>
  <c r="Y136" i="31" s="1"/>
  <c r="Z136" i="31" s="1"/>
  <c r="AA136" i="31" s="1"/>
  <c r="AB136" i="31" s="1"/>
  <c r="AC136" i="31" s="1"/>
  <c r="AD136" i="31" s="1"/>
  <c r="AE136" i="31" s="1"/>
  <c r="AF136" i="31" s="1"/>
  <c r="B136" i="31" s="1"/>
  <c r="D135" i="31"/>
  <c r="E135" i="31" s="1"/>
  <c r="F135" i="31" s="1"/>
  <c r="G135" i="31" s="1"/>
  <c r="H135" i="31" s="1"/>
  <c r="I135" i="31" s="1"/>
  <c r="J135" i="31" s="1"/>
  <c r="K135" i="31" s="1"/>
  <c r="L135" i="31" s="1"/>
  <c r="M135" i="31" s="1"/>
  <c r="N135" i="31" s="1"/>
  <c r="O135" i="31" s="1"/>
  <c r="P135" i="31" s="1"/>
  <c r="Q135" i="31" s="1"/>
  <c r="R135" i="31" s="1"/>
  <c r="S135" i="31" s="1"/>
  <c r="T135" i="31" s="1"/>
  <c r="U135" i="31" s="1"/>
  <c r="V135" i="31" s="1"/>
  <c r="W135" i="31" s="1"/>
  <c r="X135" i="31" s="1"/>
  <c r="Y135" i="31" s="1"/>
  <c r="Z135" i="31" s="1"/>
  <c r="AA135" i="31" s="1"/>
  <c r="AB135" i="31" s="1"/>
  <c r="AC135" i="31" s="1"/>
  <c r="AD135" i="31" s="1"/>
  <c r="AE135" i="31" s="1"/>
  <c r="AF135" i="31" s="1"/>
  <c r="B135" i="31" s="1"/>
  <c r="D134" i="31"/>
  <c r="E134" i="31" s="1"/>
  <c r="F134" i="31" s="1"/>
  <c r="G134" i="31" s="1"/>
  <c r="H134" i="31" s="1"/>
  <c r="I134" i="31" s="1"/>
  <c r="J134" i="31" s="1"/>
  <c r="K134" i="31" s="1"/>
  <c r="L134" i="31" s="1"/>
  <c r="M134" i="31" s="1"/>
  <c r="N134" i="31" s="1"/>
  <c r="O134" i="31" s="1"/>
  <c r="P134" i="31" s="1"/>
  <c r="Q134" i="31" s="1"/>
  <c r="R134" i="31" s="1"/>
  <c r="S134" i="31" s="1"/>
  <c r="T134" i="31" s="1"/>
  <c r="U134" i="31" s="1"/>
  <c r="V134" i="31" s="1"/>
  <c r="W134" i="31" s="1"/>
  <c r="X134" i="31" s="1"/>
  <c r="Y134" i="31" s="1"/>
  <c r="Z134" i="31" s="1"/>
  <c r="AA134" i="31" s="1"/>
  <c r="AB134" i="31" s="1"/>
  <c r="AC134" i="31" s="1"/>
  <c r="AD134" i="31" s="1"/>
  <c r="AE134" i="31" s="1"/>
  <c r="AF134" i="31" s="1"/>
  <c r="B134" i="31" s="1"/>
  <c r="D133" i="31"/>
  <c r="E133" i="31" s="1"/>
  <c r="F133" i="31" s="1"/>
  <c r="G133" i="31" s="1"/>
  <c r="H133" i="31" s="1"/>
  <c r="I133" i="31" s="1"/>
  <c r="J133" i="31" s="1"/>
  <c r="K133" i="31" s="1"/>
  <c r="L133" i="31" s="1"/>
  <c r="M133" i="31" s="1"/>
  <c r="N133" i="31" s="1"/>
  <c r="O133" i="31" s="1"/>
  <c r="P133" i="31" s="1"/>
  <c r="Q133" i="31" s="1"/>
  <c r="R133" i="31" s="1"/>
  <c r="S133" i="31" s="1"/>
  <c r="T133" i="31" s="1"/>
  <c r="U133" i="31" s="1"/>
  <c r="V133" i="31" s="1"/>
  <c r="W133" i="31" s="1"/>
  <c r="X133" i="31" s="1"/>
  <c r="Y133" i="31" s="1"/>
  <c r="Z133" i="31" s="1"/>
  <c r="AA133" i="31" s="1"/>
  <c r="AB133" i="31" s="1"/>
  <c r="AC133" i="31" s="1"/>
  <c r="AD133" i="31" s="1"/>
  <c r="AE133" i="31" s="1"/>
  <c r="AF133" i="31" s="1"/>
  <c r="B133" i="31" s="1"/>
  <c r="K132" i="31"/>
  <c r="L132" i="31" s="1"/>
  <c r="M132" i="31" s="1"/>
  <c r="N132" i="31" s="1"/>
  <c r="O132" i="31" s="1"/>
  <c r="P132" i="31" s="1"/>
  <c r="Q132" i="31" s="1"/>
  <c r="R132" i="31" s="1"/>
  <c r="S132" i="31" s="1"/>
  <c r="T132" i="31" s="1"/>
  <c r="U132" i="31" s="1"/>
  <c r="V132" i="31" s="1"/>
  <c r="W132" i="31" s="1"/>
  <c r="X132" i="31" s="1"/>
  <c r="Y132" i="31" s="1"/>
  <c r="Z132" i="31" s="1"/>
  <c r="AA132" i="31" s="1"/>
  <c r="AB132" i="31" s="1"/>
  <c r="AC132" i="31" s="1"/>
  <c r="AD132" i="31" s="1"/>
  <c r="AE132" i="31" s="1"/>
  <c r="AF132" i="31" s="1"/>
  <c r="B132" i="31" s="1"/>
  <c r="I132" i="31"/>
  <c r="J132" i="31" s="1"/>
  <c r="F132" i="31"/>
  <c r="G132" i="31" s="1"/>
  <c r="H132" i="31" s="1"/>
  <c r="D132" i="31"/>
  <c r="E132" i="31" s="1"/>
  <c r="D131" i="31"/>
  <c r="E131" i="31" s="1"/>
  <c r="F131" i="31" s="1"/>
  <c r="G131" i="31" s="1"/>
  <c r="H131" i="31" s="1"/>
  <c r="I131" i="31" s="1"/>
  <c r="J131" i="31" s="1"/>
  <c r="K131" i="31" s="1"/>
  <c r="L131" i="31" s="1"/>
  <c r="M131" i="31" s="1"/>
  <c r="N131" i="31" s="1"/>
  <c r="O131" i="31" s="1"/>
  <c r="P131" i="31" s="1"/>
  <c r="Q131" i="31" s="1"/>
  <c r="R131" i="31" s="1"/>
  <c r="S131" i="31" s="1"/>
  <c r="T131" i="31" s="1"/>
  <c r="U131" i="31" s="1"/>
  <c r="V131" i="31" s="1"/>
  <c r="W131" i="31" s="1"/>
  <c r="X131" i="31" s="1"/>
  <c r="Y131" i="31" s="1"/>
  <c r="Z131" i="31" s="1"/>
  <c r="AA131" i="31" s="1"/>
  <c r="AB131" i="31" s="1"/>
  <c r="AC131" i="31" s="1"/>
  <c r="AD131" i="31" s="1"/>
  <c r="AE131" i="31" s="1"/>
  <c r="AF131" i="31" s="1"/>
  <c r="B131" i="31" s="1"/>
  <c r="D129" i="31"/>
  <c r="E129" i="31" s="1"/>
  <c r="F129" i="31" s="1"/>
  <c r="G129" i="31" s="1"/>
  <c r="H129" i="31" s="1"/>
  <c r="I129" i="31" s="1"/>
  <c r="J129" i="31" s="1"/>
  <c r="K129" i="31" s="1"/>
  <c r="L129" i="31" s="1"/>
  <c r="M129" i="31" s="1"/>
  <c r="N129" i="31" s="1"/>
  <c r="O129" i="31" s="1"/>
  <c r="P129" i="31" s="1"/>
  <c r="Q129" i="31" s="1"/>
  <c r="R129" i="31" s="1"/>
  <c r="S129" i="31" s="1"/>
  <c r="T129" i="31" s="1"/>
  <c r="U129" i="31" s="1"/>
  <c r="V129" i="31" s="1"/>
  <c r="W129" i="31" s="1"/>
  <c r="X129" i="31" s="1"/>
  <c r="Y129" i="31" s="1"/>
  <c r="Z129" i="31" s="1"/>
  <c r="AA129" i="31" s="1"/>
  <c r="AB129" i="31" s="1"/>
  <c r="AC129" i="31" s="1"/>
  <c r="AD129" i="31" s="1"/>
  <c r="AE129" i="31" s="1"/>
  <c r="AF129" i="31" s="1"/>
  <c r="B129" i="31" s="1"/>
  <c r="E128" i="31"/>
  <c r="F128" i="31" s="1"/>
  <c r="G128" i="31" s="1"/>
  <c r="H128" i="31" s="1"/>
  <c r="I128" i="31" s="1"/>
  <c r="J128" i="31" s="1"/>
  <c r="K128" i="31" s="1"/>
  <c r="L128" i="31" s="1"/>
  <c r="M128" i="31" s="1"/>
  <c r="N128" i="31" s="1"/>
  <c r="O128" i="31" s="1"/>
  <c r="P128" i="31" s="1"/>
  <c r="Q128" i="31" s="1"/>
  <c r="R128" i="31" s="1"/>
  <c r="S128" i="31" s="1"/>
  <c r="T128" i="31" s="1"/>
  <c r="U128" i="31" s="1"/>
  <c r="V128" i="31" s="1"/>
  <c r="W128" i="31" s="1"/>
  <c r="X128" i="31" s="1"/>
  <c r="Y128" i="31" s="1"/>
  <c r="Z128" i="31" s="1"/>
  <c r="AA128" i="31" s="1"/>
  <c r="AB128" i="31" s="1"/>
  <c r="AC128" i="31" s="1"/>
  <c r="AD128" i="31" s="1"/>
  <c r="AE128" i="31" s="1"/>
  <c r="AF128" i="31" s="1"/>
  <c r="B128" i="31" s="1"/>
  <c r="D128" i="31"/>
  <c r="D127" i="31"/>
  <c r="E127" i="31" s="1"/>
  <c r="F127" i="31" s="1"/>
  <c r="G127" i="31" s="1"/>
  <c r="H127" i="31" s="1"/>
  <c r="I127" i="31" s="1"/>
  <c r="J127" i="31" s="1"/>
  <c r="K127" i="31" s="1"/>
  <c r="L127" i="31" s="1"/>
  <c r="M127" i="31" s="1"/>
  <c r="N127" i="31" s="1"/>
  <c r="O127" i="31" s="1"/>
  <c r="P127" i="31" s="1"/>
  <c r="Q127" i="31" s="1"/>
  <c r="R127" i="31" s="1"/>
  <c r="S127" i="31" s="1"/>
  <c r="T127" i="31" s="1"/>
  <c r="U127" i="31" s="1"/>
  <c r="V127" i="31" s="1"/>
  <c r="W127" i="31" s="1"/>
  <c r="X127" i="31" s="1"/>
  <c r="Y127" i="31" s="1"/>
  <c r="Z127" i="31" s="1"/>
  <c r="AA127" i="31" s="1"/>
  <c r="AB127" i="31" s="1"/>
  <c r="AC127" i="31" s="1"/>
  <c r="AD127" i="31" s="1"/>
  <c r="AE127" i="31" s="1"/>
  <c r="AF127" i="31" s="1"/>
  <c r="B127" i="31" s="1"/>
  <c r="D126" i="31"/>
  <c r="E126" i="31" s="1"/>
  <c r="F126" i="31" s="1"/>
  <c r="G126" i="31" s="1"/>
  <c r="H126" i="31" s="1"/>
  <c r="I126" i="31" s="1"/>
  <c r="J126" i="31" s="1"/>
  <c r="K126" i="31" s="1"/>
  <c r="L126" i="31" s="1"/>
  <c r="M126" i="31" s="1"/>
  <c r="N126" i="31" s="1"/>
  <c r="O126" i="31" s="1"/>
  <c r="P126" i="31" s="1"/>
  <c r="Q126" i="31" s="1"/>
  <c r="R126" i="31" s="1"/>
  <c r="S126" i="31" s="1"/>
  <c r="T126" i="31" s="1"/>
  <c r="U126" i="31" s="1"/>
  <c r="V126" i="31" s="1"/>
  <c r="W126" i="31" s="1"/>
  <c r="X126" i="31" s="1"/>
  <c r="Y126" i="31" s="1"/>
  <c r="Z126" i="31" s="1"/>
  <c r="AA126" i="31" s="1"/>
  <c r="AB126" i="31" s="1"/>
  <c r="AC126" i="31" s="1"/>
  <c r="AD126" i="31" s="1"/>
  <c r="AE126" i="31" s="1"/>
  <c r="AF126" i="31" s="1"/>
  <c r="B126" i="31" s="1"/>
  <c r="J125" i="31"/>
  <c r="K125" i="31" s="1"/>
  <c r="L125" i="31" s="1"/>
  <c r="M125" i="31" s="1"/>
  <c r="N125" i="31" s="1"/>
  <c r="O125" i="31" s="1"/>
  <c r="P125" i="31" s="1"/>
  <c r="Q125" i="31" s="1"/>
  <c r="R125" i="31" s="1"/>
  <c r="S125" i="31" s="1"/>
  <c r="T125" i="31" s="1"/>
  <c r="U125" i="31" s="1"/>
  <c r="V125" i="31" s="1"/>
  <c r="W125" i="31" s="1"/>
  <c r="X125" i="31" s="1"/>
  <c r="Y125" i="31" s="1"/>
  <c r="Z125" i="31" s="1"/>
  <c r="AA125" i="31" s="1"/>
  <c r="AB125" i="31" s="1"/>
  <c r="AC125" i="31" s="1"/>
  <c r="AD125" i="31" s="1"/>
  <c r="AE125" i="31" s="1"/>
  <c r="AF125" i="31" s="1"/>
  <c r="B125" i="31" s="1"/>
  <c r="F125" i="31"/>
  <c r="G125" i="31" s="1"/>
  <c r="H125" i="31" s="1"/>
  <c r="D125" i="31"/>
  <c r="E125" i="31" s="1"/>
  <c r="D124" i="31"/>
  <c r="E124" i="31" s="1"/>
  <c r="F124" i="31" s="1"/>
  <c r="G124" i="31" s="1"/>
  <c r="H124" i="31" s="1"/>
  <c r="I124" i="31" s="1"/>
  <c r="J124" i="31" s="1"/>
  <c r="K124" i="31" s="1"/>
  <c r="L124" i="31" s="1"/>
  <c r="M124" i="31" s="1"/>
  <c r="N124" i="31" s="1"/>
  <c r="O124" i="31" s="1"/>
  <c r="P124" i="31" s="1"/>
  <c r="Q124" i="31" s="1"/>
  <c r="R124" i="31" s="1"/>
  <c r="S124" i="31" s="1"/>
  <c r="T124" i="31" s="1"/>
  <c r="U124" i="31" s="1"/>
  <c r="V124" i="31" s="1"/>
  <c r="W124" i="31" s="1"/>
  <c r="X124" i="31" s="1"/>
  <c r="Y124" i="31" s="1"/>
  <c r="Z124" i="31" s="1"/>
  <c r="AA124" i="31" s="1"/>
  <c r="AB124" i="31" s="1"/>
  <c r="AC124" i="31" s="1"/>
  <c r="AD124" i="31" s="1"/>
  <c r="AE124" i="31" s="1"/>
  <c r="AF124" i="31" s="1"/>
  <c r="B124" i="31" s="1"/>
  <c r="D123" i="31"/>
  <c r="E123" i="31" s="1"/>
  <c r="F123" i="31" s="1"/>
  <c r="G123" i="31" s="1"/>
  <c r="H123" i="31" s="1"/>
  <c r="I123" i="31" s="1"/>
  <c r="J123" i="31" s="1"/>
  <c r="K123" i="31" s="1"/>
  <c r="L123" i="31" s="1"/>
  <c r="M123" i="31" s="1"/>
  <c r="N123" i="31" s="1"/>
  <c r="O123" i="31" s="1"/>
  <c r="P123" i="31" s="1"/>
  <c r="Q123" i="31" s="1"/>
  <c r="R123" i="31" s="1"/>
  <c r="S123" i="31" s="1"/>
  <c r="T123" i="31" s="1"/>
  <c r="U123" i="31" s="1"/>
  <c r="V123" i="31" s="1"/>
  <c r="W123" i="31" s="1"/>
  <c r="X123" i="31" s="1"/>
  <c r="Y123" i="31" s="1"/>
  <c r="Z123" i="31" s="1"/>
  <c r="AA123" i="31" s="1"/>
  <c r="AB123" i="31" s="1"/>
  <c r="AC123" i="31" s="1"/>
  <c r="AD123" i="31" s="1"/>
  <c r="AE123" i="31" s="1"/>
  <c r="AF123" i="31" s="1"/>
  <c r="B123" i="31" s="1"/>
  <c r="D122" i="31"/>
  <c r="E122" i="31" s="1"/>
  <c r="F122" i="31" s="1"/>
  <c r="G122" i="31" s="1"/>
  <c r="H122" i="31" s="1"/>
  <c r="I122" i="31" s="1"/>
  <c r="J122" i="31" s="1"/>
  <c r="K122" i="31" s="1"/>
  <c r="L122" i="31" s="1"/>
  <c r="M122" i="31" s="1"/>
  <c r="N122" i="31" s="1"/>
  <c r="O122" i="31" s="1"/>
  <c r="P122" i="31" s="1"/>
  <c r="Q122" i="31" s="1"/>
  <c r="R122" i="31" s="1"/>
  <c r="S122" i="31" s="1"/>
  <c r="T122" i="31" s="1"/>
  <c r="U122" i="31" s="1"/>
  <c r="V122" i="31" s="1"/>
  <c r="W122" i="31" s="1"/>
  <c r="X122" i="31" s="1"/>
  <c r="Y122" i="31" s="1"/>
  <c r="Z122" i="31" s="1"/>
  <c r="AA122" i="31" s="1"/>
  <c r="AB122" i="31" s="1"/>
  <c r="AC122" i="31" s="1"/>
  <c r="AD122" i="31" s="1"/>
  <c r="AE122" i="31" s="1"/>
  <c r="AF122" i="31" s="1"/>
  <c r="B122" i="31" s="1"/>
  <c r="E121" i="31"/>
  <c r="F121" i="31" s="1"/>
  <c r="G121" i="31" s="1"/>
  <c r="H121" i="31" s="1"/>
  <c r="I121" i="31" s="1"/>
  <c r="J121" i="31" s="1"/>
  <c r="K121" i="31" s="1"/>
  <c r="L121" i="31" s="1"/>
  <c r="M121" i="31" s="1"/>
  <c r="N121" i="31" s="1"/>
  <c r="O121" i="31" s="1"/>
  <c r="P121" i="31" s="1"/>
  <c r="Q121" i="31" s="1"/>
  <c r="R121" i="31" s="1"/>
  <c r="S121" i="31" s="1"/>
  <c r="T121" i="31" s="1"/>
  <c r="U121" i="31" s="1"/>
  <c r="V121" i="31" s="1"/>
  <c r="W121" i="31" s="1"/>
  <c r="X121" i="31" s="1"/>
  <c r="Y121" i="31" s="1"/>
  <c r="Z121" i="31" s="1"/>
  <c r="AA121" i="31" s="1"/>
  <c r="AB121" i="31" s="1"/>
  <c r="AC121" i="31" s="1"/>
  <c r="AD121" i="31" s="1"/>
  <c r="AE121" i="31" s="1"/>
  <c r="AF121" i="31" s="1"/>
  <c r="B121" i="31" s="1"/>
  <c r="D121" i="31"/>
  <c r="D120" i="31"/>
  <c r="E120" i="31" s="1"/>
  <c r="F120" i="31" s="1"/>
  <c r="G120" i="31" s="1"/>
  <c r="H120" i="31" s="1"/>
  <c r="I120" i="31" s="1"/>
  <c r="J120" i="31" s="1"/>
  <c r="K120" i="31" s="1"/>
  <c r="L120" i="31" s="1"/>
  <c r="M120" i="31" s="1"/>
  <c r="N120" i="31" s="1"/>
  <c r="O120" i="31" s="1"/>
  <c r="P120" i="31" s="1"/>
  <c r="Q120" i="31" s="1"/>
  <c r="R120" i="31" s="1"/>
  <c r="S120" i="31" s="1"/>
  <c r="T120" i="31" s="1"/>
  <c r="U120" i="31" s="1"/>
  <c r="V120" i="31" s="1"/>
  <c r="W120" i="31" s="1"/>
  <c r="X120" i="31" s="1"/>
  <c r="Y120" i="31" s="1"/>
  <c r="Z120" i="31" s="1"/>
  <c r="AA120" i="31" s="1"/>
  <c r="AB120" i="31" s="1"/>
  <c r="AC120" i="31" s="1"/>
  <c r="AD120" i="31" s="1"/>
  <c r="AE120" i="31" s="1"/>
  <c r="AF120" i="31" s="1"/>
  <c r="B120" i="31" s="1"/>
  <c r="D119" i="31"/>
  <c r="E119" i="31" s="1"/>
  <c r="F119" i="31" s="1"/>
  <c r="G119" i="31" s="1"/>
  <c r="H119" i="31" s="1"/>
  <c r="I119" i="31" s="1"/>
  <c r="J119" i="31" s="1"/>
  <c r="K119" i="31" s="1"/>
  <c r="L119" i="31" s="1"/>
  <c r="M119" i="31" s="1"/>
  <c r="N119" i="31" s="1"/>
  <c r="O119" i="31" s="1"/>
  <c r="P119" i="31" s="1"/>
  <c r="Q119" i="31" s="1"/>
  <c r="R119" i="31" s="1"/>
  <c r="S119" i="31" s="1"/>
  <c r="T119" i="31" s="1"/>
  <c r="U119" i="31" s="1"/>
  <c r="V119" i="31" s="1"/>
  <c r="W119" i="31" s="1"/>
  <c r="X119" i="31" s="1"/>
  <c r="Y119" i="31" s="1"/>
  <c r="Z119" i="31" s="1"/>
  <c r="AA119" i="31" s="1"/>
  <c r="AB119" i="31" s="1"/>
  <c r="AC119" i="31" s="1"/>
  <c r="AD119" i="31" s="1"/>
  <c r="AE119" i="31" s="1"/>
  <c r="AF119" i="31" s="1"/>
  <c r="B119" i="31" s="1"/>
  <c r="D118" i="31"/>
  <c r="E118" i="31" s="1"/>
  <c r="F118" i="31" s="1"/>
  <c r="G118" i="31" s="1"/>
  <c r="H118" i="31" s="1"/>
  <c r="I118" i="31" s="1"/>
  <c r="J118" i="31" s="1"/>
  <c r="K118" i="31" s="1"/>
  <c r="L118" i="31" s="1"/>
  <c r="M118" i="31" s="1"/>
  <c r="N118" i="31" s="1"/>
  <c r="O118" i="31" s="1"/>
  <c r="P118" i="31" s="1"/>
  <c r="Q118" i="31" s="1"/>
  <c r="R118" i="31" s="1"/>
  <c r="S118" i="31" s="1"/>
  <c r="T118" i="31" s="1"/>
  <c r="U118" i="31" s="1"/>
  <c r="V118" i="31" s="1"/>
  <c r="W118" i="31" s="1"/>
  <c r="X118" i="31" s="1"/>
  <c r="Y118" i="31" s="1"/>
  <c r="Z118" i="31" s="1"/>
  <c r="AA118" i="31" s="1"/>
  <c r="AB118" i="31" s="1"/>
  <c r="AC118" i="31" s="1"/>
  <c r="AD118" i="31" s="1"/>
  <c r="AE118" i="31" s="1"/>
  <c r="AF118" i="31" s="1"/>
  <c r="B118" i="31" s="1"/>
  <c r="G117" i="31"/>
  <c r="H117" i="31" s="1"/>
  <c r="I117" i="31" s="1"/>
  <c r="J117" i="31" s="1"/>
  <c r="K117" i="31" s="1"/>
  <c r="L117" i="31" s="1"/>
  <c r="M117" i="31" s="1"/>
  <c r="N117" i="31" s="1"/>
  <c r="O117" i="31" s="1"/>
  <c r="P117" i="31" s="1"/>
  <c r="Q117" i="31" s="1"/>
  <c r="R117" i="31" s="1"/>
  <c r="S117" i="31" s="1"/>
  <c r="T117" i="31" s="1"/>
  <c r="U117" i="31" s="1"/>
  <c r="V117" i="31" s="1"/>
  <c r="W117" i="31" s="1"/>
  <c r="X117" i="31" s="1"/>
  <c r="Y117" i="31" s="1"/>
  <c r="Z117" i="31" s="1"/>
  <c r="AA117" i="31" s="1"/>
  <c r="AB117" i="31" s="1"/>
  <c r="AC117" i="31" s="1"/>
  <c r="AD117" i="31" s="1"/>
  <c r="AE117" i="31" s="1"/>
  <c r="AF117" i="31" s="1"/>
  <c r="B117" i="31" s="1"/>
  <c r="F117" i="31"/>
  <c r="E117" i="31"/>
  <c r="D117" i="31"/>
  <c r="D116" i="31"/>
  <c r="E116" i="31" s="1"/>
  <c r="F116" i="31" s="1"/>
  <c r="G116" i="31" s="1"/>
  <c r="H116" i="31" s="1"/>
  <c r="I116" i="31" s="1"/>
  <c r="J116" i="31" s="1"/>
  <c r="K116" i="31" s="1"/>
  <c r="L116" i="31" s="1"/>
  <c r="M116" i="31" s="1"/>
  <c r="N116" i="31" s="1"/>
  <c r="O116" i="31" s="1"/>
  <c r="P116" i="31" s="1"/>
  <c r="Q116" i="31" s="1"/>
  <c r="R116" i="31" s="1"/>
  <c r="S116" i="31" s="1"/>
  <c r="T116" i="31" s="1"/>
  <c r="U116" i="31" s="1"/>
  <c r="V116" i="31" s="1"/>
  <c r="W116" i="31" s="1"/>
  <c r="X116" i="31" s="1"/>
  <c r="Y116" i="31" s="1"/>
  <c r="Z116" i="31" s="1"/>
  <c r="AA116" i="31" s="1"/>
  <c r="AB116" i="31" s="1"/>
  <c r="AC116" i="31" s="1"/>
  <c r="AD116" i="31" s="1"/>
  <c r="AE116" i="31" s="1"/>
  <c r="AF116" i="31" s="1"/>
  <c r="B116" i="31" s="1"/>
  <c r="F115" i="31"/>
  <c r="G115" i="31" s="1"/>
  <c r="E115" i="31"/>
  <c r="D115" i="31"/>
  <c r="K114" i="31"/>
  <c r="L114" i="31" s="1"/>
  <c r="M114" i="31" s="1"/>
  <c r="N114" i="31" s="1"/>
  <c r="O114" i="31" s="1"/>
  <c r="P114" i="31" s="1"/>
  <c r="Q114" i="31" s="1"/>
  <c r="R114" i="31" s="1"/>
  <c r="S114" i="31" s="1"/>
  <c r="T114" i="31" s="1"/>
  <c r="U114" i="31" s="1"/>
  <c r="V114" i="31" s="1"/>
  <c r="W114" i="31" s="1"/>
  <c r="X114" i="31" s="1"/>
  <c r="Y114" i="31" s="1"/>
  <c r="Z114" i="31" s="1"/>
  <c r="AA114" i="31" s="1"/>
  <c r="AB114" i="31" s="1"/>
  <c r="AC114" i="31" s="1"/>
  <c r="AD114" i="31" s="1"/>
  <c r="AE114" i="31" s="1"/>
  <c r="AF114" i="31" s="1"/>
  <c r="B114" i="31" s="1"/>
  <c r="D114" i="31"/>
  <c r="E114" i="31" s="1"/>
  <c r="F114" i="31" s="1"/>
  <c r="G114" i="31" s="1"/>
  <c r="H114" i="31" s="1"/>
  <c r="I114" i="31" s="1"/>
  <c r="D113" i="31"/>
  <c r="E113" i="31" s="1"/>
  <c r="F113" i="31" s="1"/>
  <c r="G113" i="31" s="1"/>
  <c r="H113" i="31" s="1"/>
  <c r="I113" i="31" s="1"/>
  <c r="J113" i="31" s="1"/>
  <c r="K113" i="31" s="1"/>
  <c r="L113" i="31" s="1"/>
  <c r="M113" i="31" s="1"/>
  <c r="N113" i="31" s="1"/>
  <c r="O113" i="31" s="1"/>
  <c r="P113" i="31" s="1"/>
  <c r="Q113" i="31" s="1"/>
  <c r="R113" i="31" s="1"/>
  <c r="S113" i="31" s="1"/>
  <c r="T113" i="31" s="1"/>
  <c r="U113" i="31" s="1"/>
  <c r="V113" i="31" s="1"/>
  <c r="W113" i="31" s="1"/>
  <c r="X113" i="31" s="1"/>
  <c r="Y113" i="31" s="1"/>
  <c r="Z113" i="31" s="1"/>
  <c r="AA113" i="31" s="1"/>
  <c r="AB113" i="31" s="1"/>
  <c r="AC113" i="31" s="1"/>
  <c r="AD113" i="31" s="1"/>
  <c r="AE113" i="31" s="1"/>
  <c r="AF113" i="31" s="1"/>
  <c r="B113" i="31" s="1"/>
  <c r="D112" i="31"/>
  <c r="E112" i="31" s="1"/>
  <c r="F112" i="31" s="1"/>
  <c r="G112" i="31" s="1"/>
  <c r="H112" i="31" s="1"/>
  <c r="I112" i="31" s="1"/>
  <c r="J112" i="31" s="1"/>
  <c r="K112" i="31" s="1"/>
  <c r="L112" i="31" s="1"/>
  <c r="M112" i="31" s="1"/>
  <c r="N112" i="31" s="1"/>
  <c r="O112" i="31" s="1"/>
  <c r="P112" i="31" s="1"/>
  <c r="Q112" i="31" s="1"/>
  <c r="R112" i="31" s="1"/>
  <c r="S112" i="31" s="1"/>
  <c r="T112" i="31" s="1"/>
  <c r="U112" i="31" s="1"/>
  <c r="V112" i="31" s="1"/>
  <c r="W112" i="31" s="1"/>
  <c r="X112" i="31" s="1"/>
  <c r="Y112" i="31" s="1"/>
  <c r="Z112" i="31" s="1"/>
  <c r="AA112" i="31" s="1"/>
  <c r="AB112" i="31" s="1"/>
  <c r="AC112" i="31" s="1"/>
  <c r="AD112" i="31" s="1"/>
  <c r="AE112" i="31" s="1"/>
  <c r="AF112" i="31" s="1"/>
  <c r="B112" i="31" s="1"/>
  <c r="E110" i="31"/>
  <c r="F110" i="31" s="1"/>
  <c r="G110" i="31" s="1"/>
  <c r="H110" i="31" s="1"/>
  <c r="I110" i="31" s="1"/>
  <c r="J110" i="31" s="1"/>
  <c r="K110" i="31" s="1"/>
  <c r="L110" i="31" s="1"/>
  <c r="M110" i="31" s="1"/>
  <c r="N110" i="31" s="1"/>
  <c r="O110" i="31" s="1"/>
  <c r="P110" i="31" s="1"/>
  <c r="Q110" i="31" s="1"/>
  <c r="R110" i="31" s="1"/>
  <c r="S110" i="31" s="1"/>
  <c r="T110" i="31" s="1"/>
  <c r="U110" i="31" s="1"/>
  <c r="V110" i="31" s="1"/>
  <c r="W110" i="31" s="1"/>
  <c r="X110" i="31" s="1"/>
  <c r="Y110" i="31" s="1"/>
  <c r="Z110" i="31" s="1"/>
  <c r="AA110" i="31" s="1"/>
  <c r="AB110" i="31" s="1"/>
  <c r="AC110" i="31" s="1"/>
  <c r="AD110" i="31" s="1"/>
  <c r="AE110" i="31" s="1"/>
  <c r="AF110" i="31" s="1"/>
  <c r="B110" i="31" s="1"/>
  <c r="D110" i="31"/>
  <c r="D109" i="31"/>
  <c r="E109" i="31" s="1"/>
  <c r="F109" i="31" s="1"/>
  <c r="G109" i="31" s="1"/>
  <c r="H109" i="31" s="1"/>
  <c r="I109" i="31" s="1"/>
  <c r="J109" i="31" s="1"/>
  <c r="K109" i="31" s="1"/>
  <c r="L109" i="31" s="1"/>
  <c r="M109" i="31" s="1"/>
  <c r="N109" i="31" s="1"/>
  <c r="O109" i="31" s="1"/>
  <c r="P109" i="31" s="1"/>
  <c r="Q109" i="31" s="1"/>
  <c r="R109" i="31" s="1"/>
  <c r="S109" i="31" s="1"/>
  <c r="T109" i="31" s="1"/>
  <c r="U109" i="31" s="1"/>
  <c r="V109" i="31" s="1"/>
  <c r="W109" i="31" s="1"/>
  <c r="X109" i="31" s="1"/>
  <c r="Y109" i="31" s="1"/>
  <c r="Z109" i="31" s="1"/>
  <c r="AA109" i="31" s="1"/>
  <c r="AB109" i="31" s="1"/>
  <c r="AC109" i="31" s="1"/>
  <c r="AD109" i="31" s="1"/>
  <c r="AE109" i="31" s="1"/>
  <c r="AF109" i="31" s="1"/>
  <c r="B109" i="31" s="1"/>
  <c r="D107" i="31"/>
  <c r="E107" i="31" s="1"/>
  <c r="F107" i="31" s="1"/>
  <c r="G107" i="31" s="1"/>
  <c r="H107" i="31" s="1"/>
  <c r="I107" i="31" s="1"/>
  <c r="J107" i="31" s="1"/>
  <c r="K107" i="31" s="1"/>
  <c r="L107" i="31" s="1"/>
  <c r="M107" i="31" s="1"/>
  <c r="N107" i="31" s="1"/>
  <c r="O107" i="31" s="1"/>
  <c r="P107" i="31" s="1"/>
  <c r="Q107" i="31" s="1"/>
  <c r="R107" i="31" s="1"/>
  <c r="S107" i="31" s="1"/>
  <c r="T107" i="31" s="1"/>
  <c r="U107" i="31" s="1"/>
  <c r="V107" i="31" s="1"/>
  <c r="W107" i="31" s="1"/>
  <c r="X107" i="31" s="1"/>
  <c r="Y107" i="31" s="1"/>
  <c r="Z107" i="31" s="1"/>
  <c r="AA107" i="31" s="1"/>
  <c r="AB107" i="31" s="1"/>
  <c r="AC107" i="31" s="1"/>
  <c r="AD107" i="31" s="1"/>
  <c r="AE107" i="31" s="1"/>
  <c r="AF107" i="31" s="1"/>
  <c r="B107" i="31" s="1"/>
  <c r="F106" i="31"/>
  <c r="G106" i="31" s="1"/>
  <c r="H106" i="31" s="1"/>
  <c r="I106" i="31" s="1"/>
  <c r="J106" i="31" s="1"/>
  <c r="K106" i="31" s="1"/>
  <c r="L106" i="31" s="1"/>
  <c r="M106" i="31" s="1"/>
  <c r="N106" i="31" s="1"/>
  <c r="O106" i="31" s="1"/>
  <c r="P106" i="31" s="1"/>
  <c r="Q106" i="31" s="1"/>
  <c r="R106" i="31" s="1"/>
  <c r="S106" i="31" s="1"/>
  <c r="T106" i="31" s="1"/>
  <c r="U106" i="31" s="1"/>
  <c r="V106" i="31" s="1"/>
  <c r="W106" i="31" s="1"/>
  <c r="X106" i="31" s="1"/>
  <c r="Y106" i="31" s="1"/>
  <c r="Z106" i="31" s="1"/>
  <c r="AA106" i="31" s="1"/>
  <c r="AB106" i="31" s="1"/>
  <c r="AC106" i="31" s="1"/>
  <c r="AD106" i="31" s="1"/>
  <c r="AE106" i="31" s="1"/>
  <c r="AF106" i="31" s="1"/>
  <c r="B106" i="31" s="1"/>
  <c r="E106" i="31"/>
  <c r="D106" i="31"/>
  <c r="D105" i="31"/>
  <c r="E105" i="31" s="1"/>
  <c r="F105" i="31" s="1"/>
  <c r="G105" i="31" s="1"/>
  <c r="H105" i="31" s="1"/>
  <c r="I105" i="31" s="1"/>
  <c r="J105" i="31" s="1"/>
  <c r="K105" i="31" s="1"/>
  <c r="L105" i="31" s="1"/>
  <c r="M105" i="31" s="1"/>
  <c r="N105" i="31" s="1"/>
  <c r="O105" i="31" s="1"/>
  <c r="P105" i="31" s="1"/>
  <c r="Q105" i="31" s="1"/>
  <c r="R105" i="31" s="1"/>
  <c r="S105" i="31" s="1"/>
  <c r="T105" i="31" s="1"/>
  <c r="U105" i="31" s="1"/>
  <c r="V105" i="31" s="1"/>
  <c r="W105" i="31" s="1"/>
  <c r="X105" i="31" s="1"/>
  <c r="Y105" i="31" s="1"/>
  <c r="Z105" i="31" s="1"/>
  <c r="AA105" i="31" s="1"/>
  <c r="AB105" i="31" s="1"/>
  <c r="AC105" i="31" s="1"/>
  <c r="AD105" i="31" s="1"/>
  <c r="AE105" i="31" s="1"/>
  <c r="AF105" i="31" s="1"/>
  <c r="B105" i="31" s="1"/>
  <c r="D104" i="31"/>
  <c r="E104" i="31" s="1"/>
  <c r="F104" i="31" s="1"/>
  <c r="G104" i="31" s="1"/>
  <c r="H104" i="31" s="1"/>
  <c r="I104" i="31" s="1"/>
  <c r="J104" i="31" s="1"/>
  <c r="K104" i="31" s="1"/>
  <c r="L104" i="31" s="1"/>
  <c r="M104" i="31" s="1"/>
  <c r="N104" i="31" s="1"/>
  <c r="O104" i="31" s="1"/>
  <c r="P104" i="31" s="1"/>
  <c r="Q104" i="31" s="1"/>
  <c r="R104" i="31" s="1"/>
  <c r="S104" i="31" s="1"/>
  <c r="T104" i="31" s="1"/>
  <c r="U104" i="31" s="1"/>
  <c r="V104" i="31" s="1"/>
  <c r="W104" i="31" s="1"/>
  <c r="X104" i="31" s="1"/>
  <c r="Y104" i="31" s="1"/>
  <c r="Z104" i="31" s="1"/>
  <c r="AA104" i="31" s="1"/>
  <c r="AB104" i="31" s="1"/>
  <c r="AC104" i="31" s="1"/>
  <c r="AD104" i="31" s="1"/>
  <c r="AE104" i="31" s="1"/>
  <c r="AF104" i="31" s="1"/>
  <c r="B104" i="31" s="1"/>
  <c r="D103" i="31"/>
  <c r="E103" i="31" s="1"/>
  <c r="F103" i="31" s="1"/>
  <c r="G103" i="31" s="1"/>
  <c r="H103" i="31" s="1"/>
  <c r="I103" i="31" s="1"/>
  <c r="D102" i="31"/>
  <c r="E102" i="31" s="1"/>
  <c r="F102" i="31" s="1"/>
  <c r="G102" i="31" s="1"/>
  <c r="AH100" i="31"/>
  <c r="AI100" i="31" s="1"/>
  <c r="AH99" i="31"/>
  <c r="AI99" i="31" s="1"/>
  <c r="AH98" i="31"/>
  <c r="AI98" i="31" s="1"/>
  <c r="AH97" i="31"/>
  <c r="AI97" i="31" s="1"/>
  <c r="AH96" i="31"/>
  <c r="AI96" i="31" s="1"/>
  <c r="AH95" i="31"/>
  <c r="AI95" i="31" s="1"/>
  <c r="AH94" i="31"/>
  <c r="AI94" i="31" s="1"/>
  <c r="C93" i="31"/>
  <c r="AI91" i="31"/>
  <c r="AH91" i="31"/>
  <c r="AI90" i="31"/>
  <c r="AH90" i="31"/>
  <c r="AI89" i="31"/>
  <c r="AH89" i="31"/>
  <c r="AI88" i="31"/>
  <c r="AH88" i="31"/>
  <c r="AI87" i="31"/>
  <c r="AH87" i="31"/>
  <c r="AI86" i="31"/>
  <c r="AH86" i="31"/>
  <c r="AI85" i="31"/>
  <c r="AH85" i="31"/>
  <c r="AI84" i="31"/>
  <c r="AH84" i="31"/>
  <c r="AI82" i="31"/>
  <c r="AH82" i="31"/>
  <c r="AG82" i="31"/>
  <c r="AI81" i="31"/>
  <c r="AH81" i="31"/>
  <c r="AI80" i="31"/>
  <c r="AH80" i="31"/>
  <c r="AI79" i="31"/>
  <c r="AH79" i="31"/>
  <c r="AI78" i="31"/>
  <c r="AH78" i="31"/>
  <c r="AI77" i="31"/>
  <c r="AH77" i="31"/>
  <c r="AI76" i="31"/>
  <c r="AH76" i="31"/>
  <c r="AI74" i="31"/>
  <c r="AH74" i="31"/>
  <c r="AI73" i="31"/>
  <c r="AH73" i="31"/>
  <c r="AI72" i="31"/>
  <c r="AH72" i="31"/>
  <c r="AG72" i="31"/>
  <c r="AI71" i="31"/>
  <c r="AH71" i="31"/>
  <c r="AI70" i="31"/>
  <c r="AH70" i="31"/>
  <c r="AI69" i="31"/>
  <c r="AH69" i="31"/>
  <c r="AG68" i="31"/>
  <c r="AF68" i="31"/>
  <c r="AE5" i="31" s="1"/>
  <c r="AE68" i="31"/>
  <c r="AD68" i="31"/>
  <c r="AC68" i="31"/>
  <c r="AB5" i="31" s="1"/>
  <c r="AB68" i="31"/>
  <c r="AA5" i="31" s="1"/>
  <c r="Z68" i="31"/>
  <c r="Y5" i="31" s="1"/>
  <c r="Y68" i="31"/>
  <c r="X5" i="31" s="1"/>
  <c r="X68" i="31"/>
  <c r="W5" i="31" s="1"/>
  <c r="W68" i="31"/>
  <c r="V68" i="31"/>
  <c r="U5" i="31" s="1"/>
  <c r="U68" i="31"/>
  <c r="T5" i="31" s="1"/>
  <c r="T68" i="31"/>
  <c r="S5" i="31" s="1"/>
  <c r="S68" i="31"/>
  <c r="R5" i="31" s="1"/>
  <c r="R68" i="31"/>
  <c r="Q5" i="31" s="1"/>
  <c r="Q68" i="31"/>
  <c r="P5" i="31" s="1"/>
  <c r="P68" i="31"/>
  <c r="O5" i="31" s="1"/>
  <c r="O68" i="31"/>
  <c r="N68" i="31"/>
  <c r="M5" i="31" s="1"/>
  <c r="M68" i="31"/>
  <c r="L5" i="31" s="1"/>
  <c r="L68" i="31"/>
  <c r="K5" i="31" s="1"/>
  <c r="K68" i="31"/>
  <c r="J5" i="31" s="1"/>
  <c r="J68" i="31"/>
  <c r="I68" i="31"/>
  <c r="H68" i="31"/>
  <c r="G5" i="31" s="1"/>
  <c r="G68" i="31"/>
  <c r="F68" i="31"/>
  <c r="E5" i="31" s="1"/>
  <c r="E68" i="31"/>
  <c r="D5" i="31" s="1"/>
  <c r="D68" i="31"/>
  <c r="C68" i="31"/>
  <c r="B5" i="31" s="1"/>
  <c r="B68" i="31"/>
  <c r="AI67" i="31"/>
  <c r="AH67" i="31"/>
  <c r="AI66" i="31"/>
  <c r="AH66" i="31"/>
  <c r="AI65" i="31"/>
  <c r="AH65" i="31"/>
  <c r="AI64" i="31"/>
  <c r="AH64" i="31"/>
  <c r="AI63" i="31"/>
  <c r="AH63" i="31"/>
  <c r="AI62" i="31"/>
  <c r="AH62" i="31"/>
  <c r="AI61" i="31"/>
  <c r="AH61" i="31"/>
  <c r="AI60" i="31"/>
  <c r="AH60" i="31"/>
  <c r="AI59" i="31"/>
  <c r="AH59" i="31"/>
  <c r="AI58" i="31"/>
  <c r="AH58" i="31"/>
  <c r="AI57" i="31"/>
  <c r="AH57" i="31"/>
  <c r="AG56" i="31"/>
  <c r="AG4" i="31" s="1"/>
  <c r="AF56" i="31"/>
  <c r="AE56" i="31"/>
  <c r="AD56" i="31"/>
  <c r="AC56" i="31"/>
  <c r="AB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AI55" i="31"/>
  <c r="AH55" i="31"/>
  <c r="AI54" i="31"/>
  <c r="AH54" i="31"/>
  <c r="AI53" i="31"/>
  <c r="AH53" i="31"/>
  <c r="AF52" i="31"/>
  <c r="AE52" i="31"/>
  <c r="AD52" i="31"/>
  <c r="AC52" i="31"/>
  <c r="AB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AI51" i="31"/>
  <c r="AH51" i="31"/>
  <c r="AG51" i="31"/>
  <c r="AG52" i="31" s="1"/>
  <c r="AG3" i="31" s="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I44" i="31"/>
  <c r="AH44" i="31"/>
  <c r="AI43" i="31"/>
  <c r="AH43" i="31"/>
  <c r="AI42" i="31"/>
  <c r="AH42" i="31"/>
  <c r="AI41" i="31"/>
  <c r="AH41" i="31"/>
  <c r="AI40" i="31"/>
  <c r="AH40" i="31"/>
  <c r="AI39" i="31"/>
  <c r="AH39" i="31"/>
  <c r="AG38" i="31"/>
  <c r="AF38" i="31"/>
  <c r="AE38" i="31"/>
  <c r="AD38" i="31"/>
  <c r="AC38" i="31"/>
  <c r="AB38" i="31"/>
  <c r="Z38" i="31"/>
  <c r="Y38" i="31"/>
  <c r="X38" i="31"/>
  <c r="W38" i="31"/>
  <c r="V38" i="31"/>
  <c r="U38" i="31"/>
  <c r="T38" i="31"/>
  <c r="S38" i="31"/>
  <c r="R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F5" i="31"/>
  <c r="AC5" i="31"/>
  <c r="Z5" i="31"/>
  <c r="C5" i="31"/>
  <c r="K4" i="31"/>
  <c r="B4" i="31"/>
  <c r="AG2" i="31"/>
  <c r="AF37" i="30"/>
  <c r="AE37" i="30"/>
  <c r="AD37" i="30"/>
  <c r="AC37" i="30"/>
  <c r="AB37" i="30"/>
  <c r="Z95" i="30"/>
  <c r="Z37" i="30"/>
  <c r="Y95" i="30"/>
  <c r="Y37" i="30"/>
  <c r="X95" i="30"/>
  <c r="X37" i="30"/>
  <c r="W95" i="30"/>
  <c r="W37" i="30"/>
  <c r="V95" i="30"/>
  <c r="V37" i="30"/>
  <c r="U95" i="30"/>
  <c r="U37" i="30"/>
  <c r="T95" i="30"/>
  <c r="T37" i="30"/>
  <c r="S95" i="30"/>
  <c r="S37" i="30"/>
  <c r="E4" i="31"/>
  <c r="D93" i="31" l="1"/>
  <c r="G75" i="31"/>
  <c r="W75" i="31"/>
  <c r="AG73" i="31"/>
  <c r="D83" i="32"/>
  <c r="J194" i="34"/>
  <c r="J103" i="34"/>
  <c r="J192" i="34" s="1"/>
  <c r="K102" i="34"/>
  <c r="G235" i="34"/>
  <c r="I199" i="34"/>
  <c r="I192" i="34"/>
  <c r="AC214" i="32"/>
  <c r="I195" i="33"/>
  <c r="H200" i="33"/>
  <c r="L103" i="33"/>
  <c r="J109" i="33"/>
  <c r="H192" i="33"/>
  <c r="I102" i="33"/>
  <c r="K194" i="33"/>
  <c r="I199" i="33"/>
  <c r="I93" i="33" s="1"/>
  <c r="G235" i="33"/>
  <c r="AB83" i="32"/>
  <c r="AT214" i="32"/>
  <c r="AS214" i="32"/>
  <c r="W7" i="32"/>
  <c r="T7" i="32"/>
  <c r="AL214" i="32"/>
  <c r="AK214" i="32"/>
  <c r="S7" i="32"/>
  <c r="O7" i="32"/>
  <c r="AG214" i="32"/>
  <c r="V214" i="32"/>
  <c r="J7" i="32"/>
  <c r="J83" i="32"/>
  <c r="L83" i="32"/>
  <c r="L7" i="32"/>
  <c r="AG83" i="32"/>
  <c r="C83" i="32"/>
  <c r="U214" i="32"/>
  <c r="E93" i="32"/>
  <c r="AA83" i="32"/>
  <c r="E200" i="32"/>
  <c r="AM214" i="32"/>
  <c r="U83" i="32"/>
  <c r="U7" i="32"/>
  <c r="T214" i="32"/>
  <c r="B83" i="32"/>
  <c r="AI75" i="32"/>
  <c r="AH75" i="32"/>
  <c r="B7" i="32"/>
  <c r="AI214" i="32"/>
  <c r="Q83" i="32"/>
  <c r="Q7" i="32"/>
  <c r="AQ214" i="32"/>
  <c r="Y83" i="32"/>
  <c r="Y7" i="32"/>
  <c r="AE214" i="32"/>
  <c r="M83" i="32"/>
  <c r="M7" i="32"/>
  <c r="AV214" i="32"/>
  <c r="AD7" i="32"/>
  <c r="AD83" i="32"/>
  <c r="W214" i="32"/>
  <c r="E83" i="32"/>
  <c r="E7" i="32"/>
  <c r="Z214" i="32"/>
  <c r="H7" i="32"/>
  <c r="H83" i="32"/>
  <c r="AU214" i="32"/>
  <c r="AC83" i="32"/>
  <c r="AC7" i="32"/>
  <c r="G199" i="32"/>
  <c r="E235" i="32"/>
  <c r="AN214" i="32"/>
  <c r="V7" i="32"/>
  <c r="V83" i="32"/>
  <c r="G194" i="32"/>
  <c r="F200" i="32"/>
  <c r="H103" i="32"/>
  <c r="G93" i="32"/>
  <c r="AW214" i="32"/>
  <c r="AE7" i="32"/>
  <c r="AE83" i="32"/>
  <c r="AF214" i="32"/>
  <c r="N7" i="32"/>
  <c r="N83" i="32"/>
  <c r="E192" i="32"/>
  <c r="F102" i="32"/>
  <c r="AA214" i="32"/>
  <c r="I83" i="32"/>
  <c r="I7" i="32"/>
  <c r="C209" i="32"/>
  <c r="B209" i="32"/>
  <c r="Y214" i="32"/>
  <c r="G7" i="32"/>
  <c r="G83" i="32"/>
  <c r="X214" i="32"/>
  <c r="F7" i="32"/>
  <c r="F83" i="32"/>
  <c r="AX214" i="32"/>
  <c r="AF7" i="32"/>
  <c r="AF83" i="32"/>
  <c r="AH214" i="32"/>
  <c r="P7" i="32"/>
  <c r="P83" i="32"/>
  <c r="AP214" i="32"/>
  <c r="X7" i="32"/>
  <c r="X83" i="32"/>
  <c r="F93" i="32"/>
  <c r="AF75" i="31"/>
  <c r="AX214" i="31" s="1"/>
  <c r="AE75" i="31"/>
  <c r="AD75" i="31"/>
  <c r="AB75" i="31"/>
  <c r="Z75" i="31"/>
  <c r="AR214" i="31" s="1"/>
  <c r="X75" i="31"/>
  <c r="X7" i="31" s="1"/>
  <c r="V75" i="31"/>
  <c r="T75" i="31"/>
  <c r="AL214" i="31" s="1"/>
  <c r="R75" i="31"/>
  <c r="P75" i="31"/>
  <c r="P7" i="31" s="1"/>
  <c r="Q75" i="31"/>
  <c r="O75" i="31"/>
  <c r="AG214" i="31" s="1"/>
  <c r="N75" i="31"/>
  <c r="N83" i="31" s="1"/>
  <c r="L75" i="31"/>
  <c r="AD214" i="31" s="1"/>
  <c r="K75" i="31"/>
  <c r="K83" i="31" s="1"/>
  <c r="J75" i="31"/>
  <c r="J83" i="31" s="1"/>
  <c r="I5" i="31"/>
  <c r="I75" i="31"/>
  <c r="H75" i="31"/>
  <c r="H83" i="31" s="1"/>
  <c r="F75" i="31"/>
  <c r="AH56" i="31"/>
  <c r="AH37" i="31"/>
  <c r="D75" i="31"/>
  <c r="V214" i="31" s="1"/>
  <c r="AH52" i="31"/>
  <c r="AH38" i="31"/>
  <c r="AI56" i="31"/>
  <c r="AI68" i="31"/>
  <c r="AI52" i="31"/>
  <c r="AI38" i="31"/>
  <c r="B75" i="31"/>
  <c r="B83" i="31" s="1"/>
  <c r="H4" i="31"/>
  <c r="D83" i="31"/>
  <c r="AT214" i="31"/>
  <c r="AB83" i="31"/>
  <c r="AB7" i="31"/>
  <c r="AG6" i="31"/>
  <c r="Y214" i="31"/>
  <c r="G83" i="31"/>
  <c r="G7" i="31"/>
  <c r="AO214" i="31"/>
  <c r="W83" i="31"/>
  <c r="W7" i="31"/>
  <c r="AW214" i="31"/>
  <c r="K7" i="31"/>
  <c r="AF214" i="31"/>
  <c r="AP214" i="31"/>
  <c r="X83" i="31"/>
  <c r="AF83" i="31"/>
  <c r="T214" i="31"/>
  <c r="AJ214" i="31"/>
  <c r="R7" i="31"/>
  <c r="R83" i="31"/>
  <c r="AS214" i="31"/>
  <c r="AA7" i="31"/>
  <c r="H115" i="31"/>
  <c r="I115" i="31" s="1"/>
  <c r="J115" i="31" s="1"/>
  <c r="K115" i="31" s="1"/>
  <c r="L115" i="31" s="1"/>
  <c r="M115" i="31" s="1"/>
  <c r="N115" i="31" s="1"/>
  <c r="O115" i="31" s="1"/>
  <c r="P115" i="31" s="1"/>
  <c r="Q115" i="31" s="1"/>
  <c r="R115" i="31" s="1"/>
  <c r="S115" i="31" s="1"/>
  <c r="T115" i="31" s="1"/>
  <c r="U115" i="31" s="1"/>
  <c r="V115" i="31" s="1"/>
  <c r="W115" i="31" s="1"/>
  <c r="X115" i="31" s="1"/>
  <c r="Y115" i="31" s="1"/>
  <c r="Z115" i="31" s="1"/>
  <c r="AA115" i="31" s="1"/>
  <c r="AB115" i="31" s="1"/>
  <c r="AC115" i="31" s="1"/>
  <c r="AD115" i="31" s="1"/>
  <c r="AE115" i="31" s="1"/>
  <c r="AF115" i="31" s="1"/>
  <c r="B115" i="31" s="1"/>
  <c r="X214" i="31"/>
  <c r="F83" i="31"/>
  <c r="F7" i="31"/>
  <c r="AN214" i="31"/>
  <c r="V83" i="31"/>
  <c r="V7" i="31"/>
  <c r="J103" i="31"/>
  <c r="Y75" i="31"/>
  <c r="F5" i="31"/>
  <c r="N5" i="31"/>
  <c r="V5" i="31"/>
  <c r="AD5" i="31"/>
  <c r="AH68" i="31"/>
  <c r="C75" i="31"/>
  <c r="H5" i="31"/>
  <c r="AG75" i="31"/>
  <c r="AG83" i="31" s="1"/>
  <c r="S75" i="31"/>
  <c r="E75" i="31"/>
  <c r="M75" i="31"/>
  <c r="U75" i="31"/>
  <c r="AC75" i="31"/>
  <c r="F192" i="31"/>
  <c r="S211" i="31"/>
  <c r="D211" i="31"/>
  <c r="G192" i="31"/>
  <c r="H102" i="31"/>
  <c r="C235" i="31"/>
  <c r="E199" i="31"/>
  <c r="D192" i="31"/>
  <c r="E192" i="31"/>
  <c r="D200" i="31"/>
  <c r="E200" i="31"/>
  <c r="F194" i="31"/>
  <c r="L37" i="30"/>
  <c r="K37" i="30"/>
  <c r="J37" i="30"/>
  <c r="I37" i="30"/>
  <c r="H37" i="30"/>
  <c r="G37" i="30"/>
  <c r="F37" i="30"/>
  <c r="E37" i="30"/>
  <c r="AF239" i="30"/>
  <c r="AE239" i="30"/>
  <c r="AD239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J239" i="30"/>
  <c r="I239" i="30"/>
  <c r="H239" i="30"/>
  <c r="G239" i="30"/>
  <c r="F239" i="30"/>
  <c r="E239" i="30"/>
  <c r="D239" i="30"/>
  <c r="C239" i="30"/>
  <c r="B239" i="30"/>
  <c r="A239" i="30"/>
  <c r="AF238" i="30"/>
  <c r="AE238" i="30"/>
  <c r="AD238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J238" i="30"/>
  <c r="I238" i="30"/>
  <c r="H238" i="30"/>
  <c r="G238" i="30"/>
  <c r="F238" i="30"/>
  <c r="E238" i="30"/>
  <c r="D238" i="30"/>
  <c r="C238" i="30"/>
  <c r="B238" i="30"/>
  <c r="A238" i="30"/>
  <c r="AF237" i="30"/>
  <c r="AE237" i="30"/>
  <c r="AD237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J237" i="30"/>
  <c r="I237" i="30"/>
  <c r="H237" i="30"/>
  <c r="G237" i="30"/>
  <c r="F237" i="30"/>
  <c r="E237" i="30"/>
  <c r="D237" i="30"/>
  <c r="C237" i="30"/>
  <c r="B237" i="30"/>
  <c r="A237" i="30"/>
  <c r="AF236" i="30"/>
  <c r="AE236" i="30"/>
  <c r="AD236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J236" i="30"/>
  <c r="I236" i="30"/>
  <c r="H236" i="30"/>
  <c r="G236" i="30"/>
  <c r="F236" i="30"/>
  <c r="E236" i="30"/>
  <c r="D236" i="30"/>
  <c r="C236" i="30"/>
  <c r="B236" i="30"/>
  <c r="A236" i="30"/>
  <c r="C235" i="30"/>
  <c r="B235" i="30"/>
  <c r="S210" i="30"/>
  <c r="AG200" i="30"/>
  <c r="C200" i="30"/>
  <c r="D199" i="30"/>
  <c r="E199" i="30" s="1"/>
  <c r="D235" i="30" s="1"/>
  <c r="E198" i="30"/>
  <c r="F198" i="30" s="1"/>
  <c r="G198" i="30" s="1"/>
  <c r="H198" i="30" s="1"/>
  <c r="I198" i="30" s="1"/>
  <c r="J198" i="30" s="1"/>
  <c r="K198" i="30" s="1"/>
  <c r="L198" i="30" s="1"/>
  <c r="M198" i="30" s="1"/>
  <c r="N198" i="30" s="1"/>
  <c r="O198" i="30" s="1"/>
  <c r="P198" i="30" s="1"/>
  <c r="Q198" i="30" s="1"/>
  <c r="R198" i="30" s="1"/>
  <c r="S198" i="30" s="1"/>
  <c r="T198" i="30" s="1"/>
  <c r="U198" i="30" s="1"/>
  <c r="V198" i="30" s="1"/>
  <c r="W198" i="30" s="1"/>
  <c r="X198" i="30" s="1"/>
  <c r="Y198" i="30" s="1"/>
  <c r="Z198" i="30" s="1"/>
  <c r="AA198" i="30" s="1"/>
  <c r="AB198" i="30" s="1"/>
  <c r="AC198" i="30" s="1"/>
  <c r="AD198" i="30" s="1"/>
  <c r="AE198" i="30" s="1"/>
  <c r="AF198" i="30" s="1"/>
  <c r="B198" i="30" s="1"/>
  <c r="D198" i="30"/>
  <c r="D197" i="30"/>
  <c r="E197" i="30" s="1"/>
  <c r="F197" i="30" s="1"/>
  <c r="G197" i="30" s="1"/>
  <c r="H197" i="30" s="1"/>
  <c r="I197" i="30" s="1"/>
  <c r="J197" i="30" s="1"/>
  <c r="K197" i="30" s="1"/>
  <c r="L197" i="30" s="1"/>
  <c r="M197" i="30" s="1"/>
  <c r="N197" i="30" s="1"/>
  <c r="O197" i="30" s="1"/>
  <c r="P197" i="30" s="1"/>
  <c r="Q197" i="30" s="1"/>
  <c r="R197" i="30" s="1"/>
  <c r="S197" i="30" s="1"/>
  <c r="T197" i="30" s="1"/>
  <c r="U197" i="30" s="1"/>
  <c r="V197" i="30" s="1"/>
  <c r="W197" i="30" s="1"/>
  <c r="X197" i="30" s="1"/>
  <c r="Y197" i="30" s="1"/>
  <c r="Z197" i="30" s="1"/>
  <c r="AA197" i="30" s="1"/>
  <c r="AB197" i="30" s="1"/>
  <c r="AC197" i="30" s="1"/>
  <c r="AD197" i="30" s="1"/>
  <c r="AE197" i="30" s="1"/>
  <c r="AF197" i="30" s="1"/>
  <c r="B197" i="30" s="1"/>
  <c r="E196" i="30"/>
  <c r="F196" i="30" s="1"/>
  <c r="G196" i="30" s="1"/>
  <c r="H196" i="30" s="1"/>
  <c r="I196" i="30" s="1"/>
  <c r="J196" i="30" s="1"/>
  <c r="K196" i="30" s="1"/>
  <c r="L196" i="30" s="1"/>
  <c r="M196" i="30" s="1"/>
  <c r="N196" i="30" s="1"/>
  <c r="O196" i="30" s="1"/>
  <c r="P196" i="30" s="1"/>
  <c r="Q196" i="30" s="1"/>
  <c r="R196" i="30" s="1"/>
  <c r="S196" i="30" s="1"/>
  <c r="T196" i="30" s="1"/>
  <c r="U196" i="30" s="1"/>
  <c r="V196" i="30" s="1"/>
  <c r="W196" i="30" s="1"/>
  <c r="X196" i="30" s="1"/>
  <c r="Y196" i="30" s="1"/>
  <c r="Z196" i="30" s="1"/>
  <c r="AA196" i="30" s="1"/>
  <c r="AB196" i="30" s="1"/>
  <c r="AC196" i="30" s="1"/>
  <c r="AD196" i="30" s="1"/>
  <c r="AE196" i="30" s="1"/>
  <c r="AF196" i="30" s="1"/>
  <c r="B196" i="30" s="1"/>
  <c r="D196" i="30"/>
  <c r="E195" i="30"/>
  <c r="F195" i="30" s="1"/>
  <c r="G195" i="30" s="1"/>
  <c r="H195" i="30" s="1"/>
  <c r="I195" i="30" s="1"/>
  <c r="J195" i="30" s="1"/>
  <c r="K195" i="30" s="1"/>
  <c r="L195" i="30" s="1"/>
  <c r="M195" i="30" s="1"/>
  <c r="N195" i="30" s="1"/>
  <c r="O195" i="30" s="1"/>
  <c r="P195" i="30" s="1"/>
  <c r="Q195" i="30" s="1"/>
  <c r="R195" i="30" s="1"/>
  <c r="S195" i="30" s="1"/>
  <c r="T195" i="30" s="1"/>
  <c r="U195" i="30" s="1"/>
  <c r="V195" i="30" s="1"/>
  <c r="W195" i="30" s="1"/>
  <c r="X195" i="30" s="1"/>
  <c r="Y195" i="30" s="1"/>
  <c r="Z195" i="30" s="1"/>
  <c r="AA195" i="30" s="1"/>
  <c r="AB195" i="30" s="1"/>
  <c r="AC195" i="30" s="1"/>
  <c r="AD195" i="30" s="1"/>
  <c r="AE195" i="30" s="1"/>
  <c r="AF195" i="30" s="1"/>
  <c r="B195" i="30" s="1"/>
  <c r="D195" i="30"/>
  <c r="D194" i="30"/>
  <c r="AG192" i="30"/>
  <c r="C192" i="30"/>
  <c r="D191" i="30"/>
  <c r="E191" i="30" s="1"/>
  <c r="F191" i="30" s="1"/>
  <c r="G191" i="30" s="1"/>
  <c r="H191" i="30" s="1"/>
  <c r="I191" i="30" s="1"/>
  <c r="J191" i="30" s="1"/>
  <c r="K191" i="30" s="1"/>
  <c r="L191" i="30" s="1"/>
  <c r="M191" i="30" s="1"/>
  <c r="N191" i="30" s="1"/>
  <c r="O191" i="30" s="1"/>
  <c r="P191" i="30" s="1"/>
  <c r="Q191" i="30" s="1"/>
  <c r="R191" i="30" s="1"/>
  <c r="S191" i="30" s="1"/>
  <c r="T191" i="30" s="1"/>
  <c r="U191" i="30" s="1"/>
  <c r="V191" i="30" s="1"/>
  <c r="W191" i="30" s="1"/>
  <c r="X191" i="30" s="1"/>
  <c r="Y191" i="30" s="1"/>
  <c r="Z191" i="30" s="1"/>
  <c r="AA191" i="30" s="1"/>
  <c r="AB191" i="30" s="1"/>
  <c r="AC191" i="30" s="1"/>
  <c r="AD191" i="30" s="1"/>
  <c r="AE191" i="30" s="1"/>
  <c r="AF191" i="30" s="1"/>
  <c r="B191" i="30" s="1"/>
  <c r="D190" i="30"/>
  <c r="E190" i="30" s="1"/>
  <c r="F190" i="30" s="1"/>
  <c r="G190" i="30" s="1"/>
  <c r="H190" i="30" s="1"/>
  <c r="I190" i="30" s="1"/>
  <c r="J190" i="30" s="1"/>
  <c r="K190" i="30" s="1"/>
  <c r="L190" i="30" s="1"/>
  <c r="M190" i="30" s="1"/>
  <c r="N190" i="30" s="1"/>
  <c r="O190" i="30" s="1"/>
  <c r="P190" i="30" s="1"/>
  <c r="Q190" i="30" s="1"/>
  <c r="R190" i="30" s="1"/>
  <c r="S190" i="30" s="1"/>
  <c r="T190" i="30" s="1"/>
  <c r="U190" i="30" s="1"/>
  <c r="V190" i="30" s="1"/>
  <c r="W190" i="30" s="1"/>
  <c r="X190" i="30" s="1"/>
  <c r="Y190" i="30" s="1"/>
  <c r="Z190" i="30" s="1"/>
  <c r="AA190" i="30" s="1"/>
  <c r="AB190" i="30" s="1"/>
  <c r="AC190" i="30" s="1"/>
  <c r="AD190" i="30" s="1"/>
  <c r="AE190" i="30" s="1"/>
  <c r="AF190" i="30" s="1"/>
  <c r="B190" i="30" s="1"/>
  <c r="D189" i="30"/>
  <c r="E189" i="30" s="1"/>
  <c r="F189" i="30" s="1"/>
  <c r="G189" i="30" s="1"/>
  <c r="H189" i="30" s="1"/>
  <c r="I189" i="30" s="1"/>
  <c r="J189" i="30" s="1"/>
  <c r="K189" i="30" s="1"/>
  <c r="L189" i="30" s="1"/>
  <c r="M189" i="30" s="1"/>
  <c r="N189" i="30" s="1"/>
  <c r="O189" i="30" s="1"/>
  <c r="P189" i="30" s="1"/>
  <c r="Q189" i="30" s="1"/>
  <c r="R189" i="30" s="1"/>
  <c r="S189" i="30" s="1"/>
  <c r="T189" i="30" s="1"/>
  <c r="U189" i="30" s="1"/>
  <c r="V189" i="30" s="1"/>
  <c r="W189" i="30" s="1"/>
  <c r="X189" i="30" s="1"/>
  <c r="Y189" i="30" s="1"/>
  <c r="Z189" i="30" s="1"/>
  <c r="AA189" i="30" s="1"/>
  <c r="AB189" i="30" s="1"/>
  <c r="AC189" i="30" s="1"/>
  <c r="AD189" i="30" s="1"/>
  <c r="AE189" i="30" s="1"/>
  <c r="AF189" i="30" s="1"/>
  <c r="B189" i="30" s="1"/>
  <c r="K188" i="30"/>
  <c r="L188" i="30" s="1"/>
  <c r="M188" i="30" s="1"/>
  <c r="N188" i="30" s="1"/>
  <c r="O188" i="30" s="1"/>
  <c r="P188" i="30" s="1"/>
  <c r="Q188" i="30" s="1"/>
  <c r="R188" i="30" s="1"/>
  <c r="S188" i="30" s="1"/>
  <c r="T188" i="30" s="1"/>
  <c r="U188" i="30" s="1"/>
  <c r="V188" i="30" s="1"/>
  <c r="W188" i="30" s="1"/>
  <c r="X188" i="30" s="1"/>
  <c r="Y188" i="30" s="1"/>
  <c r="Z188" i="30" s="1"/>
  <c r="AA188" i="30" s="1"/>
  <c r="AB188" i="30" s="1"/>
  <c r="AC188" i="30" s="1"/>
  <c r="AD188" i="30" s="1"/>
  <c r="AE188" i="30" s="1"/>
  <c r="AF188" i="30" s="1"/>
  <c r="B188" i="30" s="1"/>
  <c r="D188" i="30"/>
  <c r="E188" i="30" s="1"/>
  <c r="F188" i="30" s="1"/>
  <c r="G188" i="30" s="1"/>
  <c r="H188" i="30" s="1"/>
  <c r="I188" i="30" s="1"/>
  <c r="J188" i="30" s="1"/>
  <c r="D187" i="30"/>
  <c r="E187" i="30" s="1"/>
  <c r="F187" i="30" s="1"/>
  <c r="G187" i="30" s="1"/>
  <c r="H187" i="30" s="1"/>
  <c r="I187" i="30" s="1"/>
  <c r="J187" i="30" s="1"/>
  <c r="K187" i="30" s="1"/>
  <c r="L187" i="30" s="1"/>
  <c r="M187" i="30" s="1"/>
  <c r="N187" i="30" s="1"/>
  <c r="O187" i="30" s="1"/>
  <c r="P187" i="30" s="1"/>
  <c r="Q187" i="30" s="1"/>
  <c r="R187" i="30" s="1"/>
  <c r="S187" i="30" s="1"/>
  <c r="T187" i="30" s="1"/>
  <c r="U187" i="30" s="1"/>
  <c r="V187" i="30" s="1"/>
  <c r="W187" i="30" s="1"/>
  <c r="X187" i="30" s="1"/>
  <c r="Y187" i="30" s="1"/>
  <c r="Z187" i="30" s="1"/>
  <c r="AA187" i="30" s="1"/>
  <c r="AB187" i="30" s="1"/>
  <c r="AC187" i="30" s="1"/>
  <c r="AD187" i="30" s="1"/>
  <c r="AE187" i="30" s="1"/>
  <c r="AF187" i="30" s="1"/>
  <c r="B187" i="30" s="1"/>
  <c r="D186" i="30"/>
  <c r="E186" i="30" s="1"/>
  <c r="F186" i="30" s="1"/>
  <c r="G186" i="30" s="1"/>
  <c r="H186" i="30" s="1"/>
  <c r="I186" i="30" s="1"/>
  <c r="J186" i="30" s="1"/>
  <c r="K186" i="30" s="1"/>
  <c r="L186" i="30" s="1"/>
  <c r="M186" i="30" s="1"/>
  <c r="N186" i="30" s="1"/>
  <c r="O186" i="30" s="1"/>
  <c r="P186" i="30" s="1"/>
  <c r="Q186" i="30" s="1"/>
  <c r="R186" i="30" s="1"/>
  <c r="S186" i="30" s="1"/>
  <c r="T186" i="30" s="1"/>
  <c r="U186" i="30" s="1"/>
  <c r="V186" i="30" s="1"/>
  <c r="W186" i="30" s="1"/>
  <c r="X186" i="30" s="1"/>
  <c r="Y186" i="30" s="1"/>
  <c r="Z186" i="30" s="1"/>
  <c r="AA186" i="30" s="1"/>
  <c r="AB186" i="30" s="1"/>
  <c r="AC186" i="30" s="1"/>
  <c r="AD186" i="30" s="1"/>
  <c r="AE186" i="30" s="1"/>
  <c r="AF186" i="30" s="1"/>
  <c r="B186" i="30" s="1"/>
  <c r="D185" i="30"/>
  <c r="E185" i="30" s="1"/>
  <c r="F185" i="30" s="1"/>
  <c r="G185" i="30" s="1"/>
  <c r="H185" i="30" s="1"/>
  <c r="I185" i="30" s="1"/>
  <c r="J185" i="30" s="1"/>
  <c r="K185" i="30" s="1"/>
  <c r="L185" i="30" s="1"/>
  <c r="M185" i="30" s="1"/>
  <c r="N185" i="30" s="1"/>
  <c r="O185" i="30" s="1"/>
  <c r="P185" i="30" s="1"/>
  <c r="Q185" i="30" s="1"/>
  <c r="R185" i="30" s="1"/>
  <c r="S185" i="30" s="1"/>
  <c r="T185" i="30" s="1"/>
  <c r="U185" i="30" s="1"/>
  <c r="V185" i="30" s="1"/>
  <c r="W185" i="30" s="1"/>
  <c r="X185" i="30" s="1"/>
  <c r="Y185" i="30" s="1"/>
  <c r="Z185" i="30" s="1"/>
  <c r="AA185" i="30" s="1"/>
  <c r="AB185" i="30" s="1"/>
  <c r="AC185" i="30" s="1"/>
  <c r="AD185" i="30" s="1"/>
  <c r="AE185" i="30" s="1"/>
  <c r="AF185" i="30" s="1"/>
  <c r="B185" i="30" s="1"/>
  <c r="D184" i="30"/>
  <c r="E184" i="30" s="1"/>
  <c r="F184" i="30" s="1"/>
  <c r="G184" i="30" s="1"/>
  <c r="H184" i="30" s="1"/>
  <c r="I184" i="30" s="1"/>
  <c r="J184" i="30" s="1"/>
  <c r="K184" i="30" s="1"/>
  <c r="L184" i="30" s="1"/>
  <c r="M184" i="30" s="1"/>
  <c r="N184" i="30" s="1"/>
  <c r="O184" i="30" s="1"/>
  <c r="P184" i="30" s="1"/>
  <c r="Q184" i="30" s="1"/>
  <c r="R184" i="30" s="1"/>
  <c r="S184" i="30" s="1"/>
  <c r="T184" i="30" s="1"/>
  <c r="U184" i="30" s="1"/>
  <c r="V184" i="30" s="1"/>
  <c r="W184" i="30" s="1"/>
  <c r="X184" i="30" s="1"/>
  <c r="Y184" i="30" s="1"/>
  <c r="Z184" i="30" s="1"/>
  <c r="AA184" i="30" s="1"/>
  <c r="AB184" i="30" s="1"/>
  <c r="AC184" i="30" s="1"/>
  <c r="AD184" i="30" s="1"/>
  <c r="AE184" i="30" s="1"/>
  <c r="AF184" i="30" s="1"/>
  <c r="B184" i="30" s="1"/>
  <c r="D183" i="30"/>
  <c r="E183" i="30" s="1"/>
  <c r="F183" i="30" s="1"/>
  <c r="G183" i="30" s="1"/>
  <c r="H183" i="30" s="1"/>
  <c r="I183" i="30" s="1"/>
  <c r="J183" i="30" s="1"/>
  <c r="K183" i="30" s="1"/>
  <c r="L183" i="30" s="1"/>
  <c r="M183" i="30" s="1"/>
  <c r="N183" i="30" s="1"/>
  <c r="O183" i="30" s="1"/>
  <c r="P183" i="30" s="1"/>
  <c r="Q183" i="30" s="1"/>
  <c r="R183" i="30" s="1"/>
  <c r="S183" i="30" s="1"/>
  <c r="T183" i="30" s="1"/>
  <c r="U183" i="30" s="1"/>
  <c r="V183" i="30" s="1"/>
  <c r="W183" i="30" s="1"/>
  <c r="X183" i="30" s="1"/>
  <c r="Y183" i="30" s="1"/>
  <c r="Z183" i="30" s="1"/>
  <c r="AA183" i="30" s="1"/>
  <c r="AB183" i="30" s="1"/>
  <c r="AC183" i="30" s="1"/>
  <c r="AD183" i="30" s="1"/>
  <c r="AE183" i="30" s="1"/>
  <c r="AF183" i="30" s="1"/>
  <c r="B183" i="30" s="1"/>
  <c r="D182" i="30"/>
  <c r="E182" i="30" s="1"/>
  <c r="F182" i="30" s="1"/>
  <c r="G182" i="30" s="1"/>
  <c r="H182" i="30" s="1"/>
  <c r="I182" i="30" s="1"/>
  <c r="J182" i="30" s="1"/>
  <c r="K182" i="30" s="1"/>
  <c r="L182" i="30" s="1"/>
  <c r="M182" i="30" s="1"/>
  <c r="N182" i="30" s="1"/>
  <c r="O182" i="30" s="1"/>
  <c r="P182" i="30" s="1"/>
  <c r="Q182" i="30" s="1"/>
  <c r="R182" i="30" s="1"/>
  <c r="S182" i="30" s="1"/>
  <c r="T182" i="30" s="1"/>
  <c r="U182" i="30" s="1"/>
  <c r="V182" i="30" s="1"/>
  <c r="W182" i="30" s="1"/>
  <c r="X182" i="30" s="1"/>
  <c r="Y182" i="30" s="1"/>
  <c r="Z182" i="30" s="1"/>
  <c r="AA182" i="30" s="1"/>
  <c r="AB182" i="30" s="1"/>
  <c r="AC182" i="30" s="1"/>
  <c r="AD182" i="30" s="1"/>
  <c r="AE182" i="30" s="1"/>
  <c r="AF182" i="30" s="1"/>
  <c r="B182" i="30" s="1"/>
  <c r="D181" i="30"/>
  <c r="E181" i="30" s="1"/>
  <c r="F181" i="30" s="1"/>
  <c r="G181" i="30" s="1"/>
  <c r="H181" i="30" s="1"/>
  <c r="I181" i="30" s="1"/>
  <c r="J181" i="30" s="1"/>
  <c r="K181" i="30" s="1"/>
  <c r="L181" i="30" s="1"/>
  <c r="M181" i="30" s="1"/>
  <c r="N181" i="30" s="1"/>
  <c r="O181" i="30" s="1"/>
  <c r="P181" i="30" s="1"/>
  <c r="Q181" i="30" s="1"/>
  <c r="R181" i="30" s="1"/>
  <c r="S181" i="30" s="1"/>
  <c r="T181" i="30" s="1"/>
  <c r="U181" i="30" s="1"/>
  <c r="V181" i="30" s="1"/>
  <c r="W181" i="30" s="1"/>
  <c r="X181" i="30" s="1"/>
  <c r="Y181" i="30" s="1"/>
  <c r="Z181" i="30" s="1"/>
  <c r="AA181" i="30" s="1"/>
  <c r="AB181" i="30" s="1"/>
  <c r="AC181" i="30" s="1"/>
  <c r="AD181" i="30" s="1"/>
  <c r="AE181" i="30" s="1"/>
  <c r="AF181" i="30" s="1"/>
  <c r="B181" i="30" s="1"/>
  <c r="D180" i="30"/>
  <c r="E180" i="30" s="1"/>
  <c r="F180" i="30" s="1"/>
  <c r="G180" i="30" s="1"/>
  <c r="H180" i="30" s="1"/>
  <c r="I180" i="30" s="1"/>
  <c r="J180" i="30" s="1"/>
  <c r="K180" i="30" s="1"/>
  <c r="L180" i="30" s="1"/>
  <c r="M180" i="30" s="1"/>
  <c r="N180" i="30" s="1"/>
  <c r="O180" i="30" s="1"/>
  <c r="P180" i="30" s="1"/>
  <c r="Q180" i="30" s="1"/>
  <c r="R180" i="30" s="1"/>
  <c r="S180" i="30" s="1"/>
  <c r="T180" i="30" s="1"/>
  <c r="U180" i="30" s="1"/>
  <c r="V180" i="30" s="1"/>
  <c r="W180" i="30" s="1"/>
  <c r="X180" i="30" s="1"/>
  <c r="Y180" i="30" s="1"/>
  <c r="Z180" i="30" s="1"/>
  <c r="AA180" i="30" s="1"/>
  <c r="AB180" i="30" s="1"/>
  <c r="AC180" i="30" s="1"/>
  <c r="AD180" i="30" s="1"/>
  <c r="AE180" i="30" s="1"/>
  <c r="AF180" i="30" s="1"/>
  <c r="B180" i="30" s="1"/>
  <c r="D179" i="30"/>
  <c r="E179" i="30" s="1"/>
  <c r="F179" i="30" s="1"/>
  <c r="G179" i="30" s="1"/>
  <c r="H179" i="30" s="1"/>
  <c r="I179" i="30" s="1"/>
  <c r="J179" i="30" s="1"/>
  <c r="K179" i="30" s="1"/>
  <c r="L179" i="30" s="1"/>
  <c r="M179" i="30" s="1"/>
  <c r="N179" i="30" s="1"/>
  <c r="O179" i="30" s="1"/>
  <c r="P179" i="30" s="1"/>
  <c r="Q179" i="30" s="1"/>
  <c r="R179" i="30" s="1"/>
  <c r="S179" i="30" s="1"/>
  <c r="T179" i="30" s="1"/>
  <c r="U179" i="30" s="1"/>
  <c r="V179" i="30" s="1"/>
  <c r="W179" i="30" s="1"/>
  <c r="X179" i="30" s="1"/>
  <c r="Y179" i="30" s="1"/>
  <c r="Z179" i="30" s="1"/>
  <c r="AA179" i="30" s="1"/>
  <c r="AB179" i="30" s="1"/>
  <c r="AC179" i="30" s="1"/>
  <c r="AD179" i="30" s="1"/>
  <c r="AE179" i="30" s="1"/>
  <c r="AF179" i="30" s="1"/>
  <c r="B179" i="30" s="1"/>
  <c r="D177" i="30"/>
  <c r="E177" i="30" s="1"/>
  <c r="F177" i="30" s="1"/>
  <c r="G177" i="30" s="1"/>
  <c r="H177" i="30" s="1"/>
  <c r="I177" i="30" s="1"/>
  <c r="J177" i="30" s="1"/>
  <c r="K177" i="30" s="1"/>
  <c r="L177" i="30" s="1"/>
  <c r="M177" i="30" s="1"/>
  <c r="N177" i="30" s="1"/>
  <c r="O177" i="30" s="1"/>
  <c r="P177" i="30" s="1"/>
  <c r="Q177" i="30" s="1"/>
  <c r="R177" i="30" s="1"/>
  <c r="S177" i="30" s="1"/>
  <c r="T177" i="30" s="1"/>
  <c r="U177" i="30" s="1"/>
  <c r="V177" i="30" s="1"/>
  <c r="W177" i="30" s="1"/>
  <c r="X177" i="30" s="1"/>
  <c r="Y177" i="30" s="1"/>
  <c r="Z177" i="30" s="1"/>
  <c r="AA177" i="30" s="1"/>
  <c r="AB177" i="30" s="1"/>
  <c r="AC177" i="30" s="1"/>
  <c r="AD177" i="30" s="1"/>
  <c r="AE177" i="30" s="1"/>
  <c r="AF177" i="30" s="1"/>
  <c r="B177" i="30" s="1"/>
  <c r="S176" i="30"/>
  <c r="T176" i="30" s="1"/>
  <c r="U176" i="30" s="1"/>
  <c r="V176" i="30" s="1"/>
  <c r="W176" i="30" s="1"/>
  <c r="X176" i="30" s="1"/>
  <c r="Y176" i="30" s="1"/>
  <c r="Z176" i="30" s="1"/>
  <c r="AA176" i="30" s="1"/>
  <c r="AB176" i="30" s="1"/>
  <c r="AC176" i="30" s="1"/>
  <c r="AD176" i="30" s="1"/>
  <c r="AE176" i="30" s="1"/>
  <c r="AF176" i="30" s="1"/>
  <c r="B176" i="30" s="1"/>
  <c r="G176" i="30"/>
  <c r="H176" i="30" s="1"/>
  <c r="I176" i="30" s="1"/>
  <c r="J176" i="30" s="1"/>
  <c r="K176" i="30" s="1"/>
  <c r="L176" i="30" s="1"/>
  <c r="M176" i="30" s="1"/>
  <c r="N176" i="30" s="1"/>
  <c r="O176" i="30" s="1"/>
  <c r="P176" i="30" s="1"/>
  <c r="Q176" i="30" s="1"/>
  <c r="R176" i="30" s="1"/>
  <c r="D176" i="30"/>
  <c r="E176" i="30" s="1"/>
  <c r="F176" i="30" s="1"/>
  <c r="D175" i="30"/>
  <c r="E175" i="30" s="1"/>
  <c r="F175" i="30" s="1"/>
  <c r="G175" i="30" s="1"/>
  <c r="H175" i="30" s="1"/>
  <c r="I175" i="30" s="1"/>
  <c r="J175" i="30" s="1"/>
  <c r="K175" i="30" s="1"/>
  <c r="L175" i="30" s="1"/>
  <c r="M175" i="30" s="1"/>
  <c r="N175" i="30" s="1"/>
  <c r="O175" i="30" s="1"/>
  <c r="P175" i="30" s="1"/>
  <c r="Q175" i="30" s="1"/>
  <c r="R175" i="30" s="1"/>
  <c r="S175" i="30" s="1"/>
  <c r="T175" i="30" s="1"/>
  <c r="U175" i="30" s="1"/>
  <c r="V175" i="30" s="1"/>
  <c r="W175" i="30" s="1"/>
  <c r="X175" i="30" s="1"/>
  <c r="Y175" i="30" s="1"/>
  <c r="Z175" i="30" s="1"/>
  <c r="AA175" i="30" s="1"/>
  <c r="AB175" i="30" s="1"/>
  <c r="AC175" i="30" s="1"/>
  <c r="AD175" i="30" s="1"/>
  <c r="AE175" i="30" s="1"/>
  <c r="AF175" i="30" s="1"/>
  <c r="B175" i="30" s="1"/>
  <c r="D174" i="30"/>
  <c r="E174" i="30" s="1"/>
  <c r="F174" i="30" s="1"/>
  <c r="G174" i="30" s="1"/>
  <c r="H174" i="30" s="1"/>
  <c r="I174" i="30" s="1"/>
  <c r="J174" i="30" s="1"/>
  <c r="K174" i="30" s="1"/>
  <c r="L174" i="30" s="1"/>
  <c r="M174" i="30" s="1"/>
  <c r="N174" i="30" s="1"/>
  <c r="O174" i="30" s="1"/>
  <c r="P174" i="30" s="1"/>
  <c r="Q174" i="30" s="1"/>
  <c r="R174" i="30" s="1"/>
  <c r="S174" i="30" s="1"/>
  <c r="T174" i="30" s="1"/>
  <c r="U174" i="30" s="1"/>
  <c r="V174" i="30" s="1"/>
  <c r="W174" i="30" s="1"/>
  <c r="X174" i="30" s="1"/>
  <c r="Y174" i="30" s="1"/>
  <c r="Z174" i="30" s="1"/>
  <c r="AA174" i="30" s="1"/>
  <c r="AB174" i="30" s="1"/>
  <c r="AC174" i="30" s="1"/>
  <c r="AD174" i="30" s="1"/>
  <c r="AE174" i="30" s="1"/>
  <c r="AF174" i="30" s="1"/>
  <c r="B174" i="30" s="1"/>
  <c r="L173" i="30"/>
  <c r="M173" i="30" s="1"/>
  <c r="N173" i="30" s="1"/>
  <c r="O173" i="30" s="1"/>
  <c r="P173" i="30" s="1"/>
  <c r="Q173" i="30" s="1"/>
  <c r="R173" i="30" s="1"/>
  <c r="S173" i="30" s="1"/>
  <c r="T173" i="30" s="1"/>
  <c r="U173" i="30" s="1"/>
  <c r="V173" i="30" s="1"/>
  <c r="W173" i="30" s="1"/>
  <c r="X173" i="30" s="1"/>
  <c r="Y173" i="30" s="1"/>
  <c r="Z173" i="30" s="1"/>
  <c r="AA173" i="30" s="1"/>
  <c r="AB173" i="30" s="1"/>
  <c r="AC173" i="30" s="1"/>
  <c r="AD173" i="30" s="1"/>
  <c r="AE173" i="30" s="1"/>
  <c r="AF173" i="30" s="1"/>
  <c r="B173" i="30" s="1"/>
  <c r="D173" i="30"/>
  <c r="E173" i="30" s="1"/>
  <c r="F173" i="30" s="1"/>
  <c r="G173" i="30" s="1"/>
  <c r="H173" i="30" s="1"/>
  <c r="I173" i="30" s="1"/>
  <c r="J173" i="30" s="1"/>
  <c r="K173" i="30" s="1"/>
  <c r="J172" i="30"/>
  <c r="K172" i="30" s="1"/>
  <c r="L172" i="30" s="1"/>
  <c r="M172" i="30" s="1"/>
  <c r="N172" i="30" s="1"/>
  <c r="O172" i="30" s="1"/>
  <c r="P172" i="30" s="1"/>
  <c r="Q172" i="30" s="1"/>
  <c r="R172" i="30" s="1"/>
  <c r="S172" i="30" s="1"/>
  <c r="T172" i="30" s="1"/>
  <c r="U172" i="30" s="1"/>
  <c r="V172" i="30" s="1"/>
  <c r="W172" i="30" s="1"/>
  <c r="X172" i="30" s="1"/>
  <c r="Y172" i="30" s="1"/>
  <c r="Z172" i="30" s="1"/>
  <c r="AA172" i="30" s="1"/>
  <c r="AB172" i="30" s="1"/>
  <c r="AC172" i="30" s="1"/>
  <c r="AD172" i="30" s="1"/>
  <c r="AE172" i="30" s="1"/>
  <c r="AF172" i="30" s="1"/>
  <c r="B172" i="30" s="1"/>
  <c r="D172" i="30"/>
  <c r="E172" i="30" s="1"/>
  <c r="F172" i="30" s="1"/>
  <c r="G172" i="30" s="1"/>
  <c r="H172" i="30" s="1"/>
  <c r="I172" i="30" s="1"/>
  <c r="D171" i="30"/>
  <c r="E171" i="30" s="1"/>
  <c r="F171" i="30" s="1"/>
  <c r="G171" i="30" s="1"/>
  <c r="H171" i="30" s="1"/>
  <c r="I171" i="30" s="1"/>
  <c r="J171" i="30" s="1"/>
  <c r="K171" i="30" s="1"/>
  <c r="L171" i="30" s="1"/>
  <c r="M171" i="30" s="1"/>
  <c r="N171" i="30" s="1"/>
  <c r="O171" i="30" s="1"/>
  <c r="P171" i="30" s="1"/>
  <c r="Q171" i="30" s="1"/>
  <c r="R171" i="30" s="1"/>
  <c r="S171" i="30" s="1"/>
  <c r="T171" i="30" s="1"/>
  <c r="U171" i="30" s="1"/>
  <c r="V171" i="30" s="1"/>
  <c r="W171" i="30" s="1"/>
  <c r="X171" i="30" s="1"/>
  <c r="Y171" i="30" s="1"/>
  <c r="Z171" i="30" s="1"/>
  <c r="AA171" i="30" s="1"/>
  <c r="AB171" i="30" s="1"/>
  <c r="AC171" i="30" s="1"/>
  <c r="AD171" i="30" s="1"/>
  <c r="AE171" i="30" s="1"/>
  <c r="AF171" i="30" s="1"/>
  <c r="B171" i="30" s="1"/>
  <c r="D170" i="30"/>
  <c r="E170" i="30" s="1"/>
  <c r="F170" i="30" s="1"/>
  <c r="G170" i="30" s="1"/>
  <c r="H170" i="30" s="1"/>
  <c r="I170" i="30" s="1"/>
  <c r="J170" i="30" s="1"/>
  <c r="K170" i="30" s="1"/>
  <c r="L170" i="30" s="1"/>
  <c r="M170" i="30" s="1"/>
  <c r="N170" i="30" s="1"/>
  <c r="O170" i="30" s="1"/>
  <c r="P170" i="30" s="1"/>
  <c r="Q170" i="30" s="1"/>
  <c r="R170" i="30" s="1"/>
  <c r="S170" i="30" s="1"/>
  <c r="T170" i="30" s="1"/>
  <c r="U170" i="30" s="1"/>
  <c r="V170" i="30" s="1"/>
  <c r="W170" i="30" s="1"/>
  <c r="X170" i="30" s="1"/>
  <c r="Y170" i="30" s="1"/>
  <c r="Z170" i="30" s="1"/>
  <c r="AA170" i="30" s="1"/>
  <c r="AB170" i="30" s="1"/>
  <c r="AC170" i="30" s="1"/>
  <c r="AD170" i="30" s="1"/>
  <c r="AE170" i="30" s="1"/>
  <c r="AF170" i="30" s="1"/>
  <c r="B170" i="30" s="1"/>
  <c r="J168" i="30"/>
  <c r="K168" i="30" s="1"/>
  <c r="L168" i="30" s="1"/>
  <c r="M168" i="30" s="1"/>
  <c r="N168" i="30" s="1"/>
  <c r="O168" i="30" s="1"/>
  <c r="P168" i="30" s="1"/>
  <c r="Q168" i="30" s="1"/>
  <c r="R168" i="30" s="1"/>
  <c r="S168" i="30" s="1"/>
  <c r="T168" i="30" s="1"/>
  <c r="U168" i="30" s="1"/>
  <c r="V168" i="30" s="1"/>
  <c r="W168" i="30" s="1"/>
  <c r="X168" i="30" s="1"/>
  <c r="Y168" i="30" s="1"/>
  <c r="Z168" i="30" s="1"/>
  <c r="AA168" i="30" s="1"/>
  <c r="AB168" i="30" s="1"/>
  <c r="AC168" i="30" s="1"/>
  <c r="AD168" i="30" s="1"/>
  <c r="AE168" i="30" s="1"/>
  <c r="AF168" i="30" s="1"/>
  <c r="B168" i="30" s="1"/>
  <c r="D168" i="30"/>
  <c r="E168" i="30" s="1"/>
  <c r="F168" i="30" s="1"/>
  <c r="G168" i="30" s="1"/>
  <c r="H168" i="30" s="1"/>
  <c r="I168" i="30" s="1"/>
  <c r="D167" i="30"/>
  <c r="E167" i="30" s="1"/>
  <c r="F167" i="30" s="1"/>
  <c r="G167" i="30" s="1"/>
  <c r="H167" i="30" s="1"/>
  <c r="I167" i="30" s="1"/>
  <c r="J167" i="30" s="1"/>
  <c r="K167" i="30" s="1"/>
  <c r="L167" i="30" s="1"/>
  <c r="M167" i="30" s="1"/>
  <c r="N167" i="30" s="1"/>
  <c r="O167" i="30" s="1"/>
  <c r="P167" i="30" s="1"/>
  <c r="Q167" i="30" s="1"/>
  <c r="R167" i="30" s="1"/>
  <c r="S167" i="30" s="1"/>
  <c r="T167" i="30" s="1"/>
  <c r="U167" i="30" s="1"/>
  <c r="V167" i="30" s="1"/>
  <c r="W167" i="30" s="1"/>
  <c r="X167" i="30" s="1"/>
  <c r="Y167" i="30" s="1"/>
  <c r="Z167" i="30" s="1"/>
  <c r="AA167" i="30" s="1"/>
  <c r="AB167" i="30" s="1"/>
  <c r="AC167" i="30" s="1"/>
  <c r="AD167" i="30" s="1"/>
  <c r="AE167" i="30" s="1"/>
  <c r="AF167" i="30" s="1"/>
  <c r="B167" i="30" s="1"/>
  <c r="D166" i="30"/>
  <c r="E166" i="30" s="1"/>
  <c r="F166" i="30" s="1"/>
  <c r="G166" i="30" s="1"/>
  <c r="H166" i="30" s="1"/>
  <c r="I166" i="30" s="1"/>
  <c r="J166" i="30" s="1"/>
  <c r="K166" i="30" s="1"/>
  <c r="L166" i="30" s="1"/>
  <c r="M166" i="30" s="1"/>
  <c r="N166" i="30" s="1"/>
  <c r="O166" i="30" s="1"/>
  <c r="P166" i="30" s="1"/>
  <c r="Q166" i="30" s="1"/>
  <c r="R166" i="30" s="1"/>
  <c r="S166" i="30" s="1"/>
  <c r="T166" i="30" s="1"/>
  <c r="U166" i="30" s="1"/>
  <c r="V166" i="30" s="1"/>
  <c r="W166" i="30" s="1"/>
  <c r="X166" i="30" s="1"/>
  <c r="Y166" i="30" s="1"/>
  <c r="Z166" i="30" s="1"/>
  <c r="AA166" i="30" s="1"/>
  <c r="AB166" i="30" s="1"/>
  <c r="AC166" i="30" s="1"/>
  <c r="AD166" i="30" s="1"/>
  <c r="AE166" i="30" s="1"/>
  <c r="AF166" i="30" s="1"/>
  <c r="B166" i="30" s="1"/>
  <c r="D165" i="30"/>
  <c r="E165" i="30" s="1"/>
  <c r="F165" i="30" s="1"/>
  <c r="G165" i="30" s="1"/>
  <c r="H165" i="30" s="1"/>
  <c r="I165" i="30" s="1"/>
  <c r="J165" i="30" s="1"/>
  <c r="K165" i="30" s="1"/>
  <c r="L165" i="30" s="1"/>
  <c r="M165" i="30" s="1"/>
  <c r="N165" i="30" s="1"/>
  <c r="O165" i="30" s="1"/>
  <c r="P165" i="30" s="1"/>
  <c r="Q165" i="30" s="1"/>
  <c r="R165" i="30" s="1"/>
  <c r="S165" i="30" s="1"/>
  <c r="T165" i="30" s="1"/>
  <c r="U165" i="30" s="1"/>
  <c r="V165" i="30" s="1"/>
  <c r="W165" i="30" s="1"/>
  <c r="X165" i="30" s="1"/>
  <c r="Y165" i="30" s="1"/>
  <c r="Z165" i="30" s="1"/>
  <c r="AA165" i="30" s="1"/>
  <c r="AB165" i="30" s="1"/>
  <c r="AC165" i="30" s="1"/>
  <c r="AD165" i="30" s="1"/>
  <c r="AE165" i="30" s="1"/>
  <c r="AF165" i="30" s="1"/>
  <c r="B165" i="30" s="1"/>
  <c r="D164" i="30"/>
  <c r="E164" i="30" s="1"/>
  <c r="F164" i="30" s="1"/>
  <c r="G164" i="30" s="1"/>
  <c r="H164" i="30" s="1"/>
  <c r="I164" i="30" s="1"/>
  <c r="J164" i="30" s="1"/>
  <c r="K164" i="30" s="1"/>
  <c r="L164" i="30" s="1"/>
  <c r="M164" i="30" s="1"/>
  <c r="N164" i="30" s="1"/>
  <c r="O164" i="30" s="1"/>
  <c r="P164" i="30" s="1"/>
  <c r="Q164" i="30" s="1"/>
  <c r="R164" i="30" s="1"/>
  <c r="S164" i="30" s="1"/>
  <c r="T164" i="30" s="1"/>
  <c r="U164" i="30" s="1"/>
  <c r="V164" i="30" s="1"/>
  <c r="W164" i="30" s="1"/>
  <c r="X164" i="30" s="1"/>
  <c r="Y164" i="30" s="1"/>
  <c r="Z164" i="30" s="1"/>
  <c r="AA164" i="30" s="1"/>
  <c r="AB164" i="30" s="1"/>
  <c r="AC164" i="30" s="1"/>
  <c r="AD164" i="30" s="1"/>
  <c r="AE164" i="30" s="1"/>
  <c r="AF164" i="30" s="1"/>
  <c r="B164" i="30" s="1"/>
  <c r="D163" i="30"/>
  <c r="E163" i="30" s="1"/>
  <c r="F163" i="30" s="1"/>
  <c r="G163" i="30" s="1"/>
  <c r="H163" i="30" s="1"/>
  <c r="I163" i="30" s="1"/>
  <c r="J163" i="30" s="1"/>
  <c r="K163" i="30" s="1"/>
  <c r="L163" i="30" s="1"/>
  <c r="M163" i="30" s="1"/>
  <c r="N163" i="30" s="1"/>
  <c r="O163" i="30" s="1"/>
  <c r="P163" i="30" s="1"/>
  <c r="Q163" i="30" s="1"/>
  <c r="R163" i="30" s="1"/>
  <c r="S163" i="30" s="1"/>
  <c r="T163" i="30" s="1"/>
  <c r="U163" i="30" s="1"/>
  <c r="V163" i="30" s="1"/>
  <c r="W163" i="30" s="1"/>
  <c r="X163" i="30" s="1"/>
  <c r="Y163" i="30" s="1"/>
  <c r="Z163" i="30" s="1"/>
  <c r="AA163" i="30" s="1"/>
  <c r="AB163" i="30" s="1"/>
  <c r="AC163" i="30" s="1"/>
  <c r="AD163" i="30" s="1"/>
  <c r="AE163" i="30" s="1"/>
  <c r="AF163" i="30" s="1"/>
  <c r="B163" i="30" s="1"/>
  <c r="D162" i="30"/>
  <c r="E162" i="30" s="1"/>
  <c r="F162" i="30" s="1"/>
  <c r="G162" i="30" s="1"/>
  <c r="H162" i="30" s="1"/>
  <c r="I162" i="30" s="1"/>
  <c r="J162" i="30" s="1"/>
  <c r="K162" i="30" s="1"/>
  <c r="L162" i="30" s="1"/>
  <c r="M162" i="30" s="1"/>
  <c r="N162" i="30" s="1"/>
  <c r="O162" i="30" s="1"/>
  <c r="P162" i="30" s="1"/>
  <c r="Q162" i="30" s="1"/>
  <c r="R162" i="30" s="1"/>
  <c r="S162" i="30" s="1"/>
  <c r="T162" i="30" s="1"/>
  <c r="U162" i="30" s="1"/>
  <c r="V162" i="30" s="1"/>
  <c r="W162" i="30" s="1"/>
  <c r="X162" i="30" s="1"/>
  <c r="Y162" i="30" s="1"/>
  <c r="Z162" i="30" s="1"/>
  <c r="AA162" i="30" s="1"/>
  <c r="AB162" i="30" s="1"/>
  <c r="AC162" i="30" s="1"/>
  <c r="AD162" i="30" s="1"/>
  <c r="AE162" i="30" s="1"/>
  <c r="AF162" i="30" s="1"/>
  <c r="B162" i="30" s="1"/>
  <c r="X161" i="30"/>
  <c r="Y161" i="30" s="1"/>
  <c r="Z161" i="30" s="1"/>
  <c r="AA161" i="30" s="1"/>
  <c r="AB161" i="30" s="1"/>
  <c r="AC161" i="30" s="1"/>
  <c r="AD161" i="30" s="1"/>
  <c r="AE161" i="30" s="1"/>
  <c r="AF161" i="30" s="1"/>
  <c r="B161" i="30" s="1"/>
  <c r="D161" i="30"/>
  <c r="E161" i="30" s="1"/>
  <c r="F161" i="30" s="1"/>
  <c r="G161" i="30" s="1"/>
  <c r="H161" i="30" s="1"/>
  <c r="I161" i="30" s="1"/>
  <c r="J161" i="30" s="1"/>
  <c r="K161" i="30" s="1"/>
  <c r="L161" i="30" s="1"/>
  <c r="M161" i="30" s="1"/>
  <c r="N161" i="30" s="1"/>
  <c r="O161" i="30" s="1"/>
  <c r="P161" i="30" s="1"/>
  <c r="Q161" i="30" s="1"/>
  <c r="R161" i="30" s="1"/>
  <c r="S161" i="30" s="1"/>
  <c r="T161" i="30" s="1"/>
  <c r="U161" i="30" s="1"/>
  <c r="V161" i="30" s="1"/>
  <c r="W161" i="30" s="1"/>
  <c r="R160" i="30"/>
  <c r="S160" i="30" s="1"/>
  <c r="T160" i="30" s="1"/>
  <c r="U160" i="30" s="1"/>
  <c r="V160" i="30" s="1"/>
  <c r="W160" i="30" s="1"/>
  <c r="X160" i="30" s="1"/>
  <c r="Y160" i="30" s="1"/>
  <c r="Z160" i="30" s="1"/>
  <c r="AA160" i="30" s="1"/>
  <c r="AB160" i="30" s="1"/>
  <c r="AC160" i="30" s="1"/>
  <c r="AD160" i="30" s="1"/>
  <c r="AE160" i="30" s="1"/>
  <c r="AF160" i="30" s="1"/>
  <c r="B160" i="30" s="1"/>
  <c r="D160" i="30"/>
  <c r="E160" i="30" s="1"/>
  <c r="F160" i="30" s="1"/>
  <c r="G160" i="30" s="1"/>
  <c r="H160" i="30" s="1"/>
  <c r="I160" i="30" s="1"/>
  <c r="J160" i="30" s="1"/>
  <c r="K160" i="30" s="1"/>
  <c r="L160" i="30" s="1"/>
  <c r="M160" i="30" s="1"/>
  <c r="N160" i="30" s="1"/>
  <c r="O160" i="30" s="1"/>
  <c r="P160" i="30" s="1"/>
  <c r="Q160" i="30" s="1"/>
  <c r="D159" i="30"/>
  <c r="E159" i="30" s="1"/>
  <c r="F159" i="30" s="1"/>
  <c r="G159" i="30" s="1"/>
  <c r="H159" i="30" s="1"/>
  <c r="I159" i="30" s="1"/>
  <c r="J159" i="30" s="1"/>
  <c r="K159" i="30" s="1"/>
  <c r="L159" i="30" s="1"/>
  <c r="M159" i="30" s="1"/>
  <c r="N159" i="30" s="1"/>
  <c r="O159" i="30" s="1"/>
  <c r="P159" i="30" s="1"/>
  <c r="Q159" i="30" s="1"/>
  <c r="R159" i="30" s="1"/>
  <c r="S159" i="30" s="1"/>
  <c r="T159" i="30" s="1"/>
  <c r="U159" i="30" s="1"/>
  <c r="V159" i="30" s="1"/>
  <c r="W159" i="30" s="1"/>
  <c r="X159" i="30" s="1"/>
  <c r="Y159" i="30" s="1"/>
  <c r="Z159" i="30" s="1"/>
  <c r="AA159" i="30" s="1"/>
  <c r="AB159" i="30" s="1"/>
  <c r="AC159" i="30" s="1"/>
  <c r="AD159" i="30" s="1"/>
  <c r="AE159" i="30" s="1"/>
  <c r="AF159" i="30" s="1"/>
  <c r="B159" i="30" s="1"/>
  <c r="D158" i="30"/>
  <c r="E158" i="30" s="1"/>
  <c r="F158" i="30" s="1"/>
  <c r="G158" i="30" s="1"/>
  <c r="H158" i="30" s="1"/>
  <c r="I158" i="30" s="1"/>
  <c r="J158" i="30" s="1"/>
  <c r="K158" i="30" s="1"/>
  <c r="L158" i="30" s="1"/>
  <c r="M158" i="30" s="1"/>
  <c r="N158" i="30" s="1"/>
  <c r="O158" i="30" s="1"/>
  <c r="P158" i="30" s="1"/>
  <c r="Q158" i="30" s="1"/>
  <c r="R158" i="30" s="1"/>
  <c r="S158" i="30" s="1"/>
  <c r="T158" i="30" s="1"/>
  <c r="U158" i="30" s="1"/>
  <c r="V158" i="30" s="1"/>
  <c r="W158" i="30" s="1"/>
  <c r="X158" i="30" s="1"/>
  <c r="Y158" i="30" s="1"/>
  <c r="Z158" i="30" s="1"/>
  <c r="AA158" i="30" s="1"/>
  <c r="AB158" i="30" s="1"/>
  <c r="AC158" i="30" s="1"/>
  <c r="AD158" i="30" s="1"/>
  <c r="AE158" i="30" s="1"/>
  <c r="AF158" i="30" s="1"/>
  <c r="B158" i="30" s="1"/>
  <c r="P157" i="30"/>
  <c r="Q157" i="30" s="1"/>
  <c r="R157" i="30" s="1"/>
  <c r="S157" i="30" s="1"/>
  <c r="T157" i="30" s="1"/>
  <c r="U157" i="30" s="1"/>
  <c r="V157" i="30" s="1"/>
  <c r="W157" i="30" s="1"/>
  <c r="X157" i="30" s="1"/>
  <c r="Y157" i="30" s="1"/>
  <c r="Z157" i="30" s="1"/>
  <c r="AA157" i="30" s="1"/>
  <c r="AB157" i="30" s="1"/>
  <c r="AC157" i="30" s="1"/>
  <c r="AD157" i="30" s="1"/>
  <c r="AE157" i="30" s="1"/>
  <c r="AF157" i="30" s="1"/>
  <c r="B157" i="30" s="1"/>
  <c r="L157" i="30"/>
  <c r="M157" i="30" s="1"/>
  <c r="N157" i="30" s="1"/>
  <c r="O157" i="30" s="1"/>
  <c r="E157" i="30"/>
  <c r="F157" i="30" s="1"/>
  <c r="G157" i="30" s="1"/>
  <c r="H157" i="30" s="1"/>
  <c r="I157" i="30" s="1"/>
  <c r="J157" i="30" s="1"/>
  <c r="K157" i="30" s="1"/>
  <c r="D157" i="30"/>
  <c r="D156" i="30"/>
  <c r="E156" i="30" s="1"/>
  <c r="F156" i="30" s="1"/>
  <c r="G156" i="30" s="1"/>
  <c r="H156" i="30" s="1"/>
  <c r="I156" i="30" s="1"/>
  <c r="J156" i="30" s="1"/>
  <c r="K156" i="30" s="1"/>
  <c r="L156" i="30" s="1"/>
  <c r="M156" i="30" s="1"/>
  <c r="N156" i="30" s="1"/>
  <c r="O156" i="30" s="1"/>
  <c r="P156" i="30" s="1"/>
  <c r="Q156" i="30" s="1"/>
  <c r="R156" i="30" s="1"/>
  <c r="S156" i="30" s="1"/>
  <c r="T156" i="30" s="1"/>
  <c r="U156" i="30" s="1"/>
  <c r="V156" i="30" s="1"/>
  <c r="W156" i="30" s="1"/>
  <c r="X156" i="30" s="1"/>
  <c r="Y156" i="30" s="1"/>
  <c r="Z156" i="30" s="1"/>
  <c r="AA156" i="30" s="1"/>
  <c r="AB156" i="30" s="1"/>
  <c r="AC156" i="30" s="1"/>
  <c r="AD156" i="30" s="1"/>
  <c r="AE156" i="30" s="1"/>
  <c r="AF156" i="30" s="1"/>
  <c r="B156" i="30" s="1"/>
  <c r="L154" i="30"/>
  <c r="M154" i="30" s="1"/>
  <c r="N154" i="30" s="1"/>
  <c r="O154" i="30" s="1"/>
  <c r="P154" i="30" s="1"/>
  <c r="Q154" i="30" s="1"/>
  <c r="R154" i="30" s="1"/>
  <c r="S154" i="30" s="1"/>
  <c r="T154" i="30" s="1"/>
  <c r="U154" i="30" s="1"/>
  <c r="V154" i="30" s="1"/>
  <c r="W154" i="30" s="1"/>
  <c r="X154" i="30" s="1"/>
  <c r="Y154" i="30" s="1"/>
  <c r="Z154" i="30" s="1"/>
  <c r="AA154" i="30" s="1"/>
  <c r="AB154" i="30" s="1"/>
  <c r="AC154" i="30" s="1"/>
  <c r="AD154" i="30" s="1"/>
  <c r="AE154" i="30" s="1"/>
  <c r="AF154" i="30" s="1"/>
  <c r="B154" i="30" s="1"/>
  <c r="H154" i="30"/>
  <c r="I154" i="30" s="1"/>
  <c r="J154" i="30" s="1"/>
  <c r="K154" i="30" s="1"/>
  <c r="D154" i="30"/>
  <c r="E154" i="30" s="1"/>
  <c r="F154" i="30" s="1"/>
  <c r="G154" i="30" s="1"/>
  <c r="D153" i="30"/>
  <c r="E153" i="30" s="1"/>
  <c r="F153" i="30" s="1"/>
  <c r="G153" i="30" s="1"/>
  <c r="H153" i="30" s="1"/>
  <c r="I153" i="30" s="1"/>
  <c r="J153" i="30" s="1"/>
  <c r="K153" i="30" s="1"/>
  <c r="L153" i="30" s="1"/>
  <c r="M153" i="30" s="1"/>
  <c r="N153" i="30" s="1"/>
  <c r="O153" i="30" s="1"/>
  <c r="P153" i="30" s="1"/>
  <c r="Q153" i="30" s="1"/>
  <c r="R153" i="30" s="1"/>
  <c r="S153" i="30" s="1"/>
  <c r="T153" i="30" s="1"/>
  <c r="U153" i="30" s="1"/>
  <c r="V153" i="30" s="1"/>
  <c r="W153" i="30" s="1"/>
  <c r="X153" i="30" s="1"/>
  <c r="Y153" i="30" s="1"/>
  <c r="Z153" i="30" s="1"/>
  <c r="AA153" i="30" s="1"/>
  <c r="AB153" i="30" s="1"/>
  <c r="AC153" i="30" s="1"/>
  <c r="AD153" i="30" s="1"/>
  <c r="AE153" i="30" s="1"/>
  <c r="AF153" i="30" s="1"/>
  <c r="B153" i="30" s="1"/>
  <c r="H152" i="30"/>
  <c r="I152" i="30" s="1"/>
  <c r="J152" i="30" s="1"/>
  <c r="K152" i="30" s="1"/>
  <c r="L152" i="30" s="1"/>
  <c r="M152" i="30" s="1"/>
  <c r="N152" i="30" s="1"/>
  <c r="O152" i="30" s="1"/>
  <c r="P152" i="30" s="1"/>
  <c r="Q152" i="30" s="1"/>
  <c r="R152" i="30" s="1"/>
  <c r="S152" i="30" s="1"/>
  <c r="T152" i="30" s="1"/>
  <c r="U152" i="30" s="1"/>
  <c r="V152" i="30" s="1"/>
  <c r="W152" i="30" s="1"/>
  <c r="X152" i="30" s="1"/>
  <c r="Y152" i="30" s="1"/>
  <c r="Z152" i="30" s="1"/>
  <c r="AA152" i="30" s="1"/>
  <c r="AB152" i="30" s="1"/>
  <c r="AC152" i="30" s="1"/>
  <c r="AD152" i="30" s="1"/>
  <c r="AE152" i="30" s="1"/>
  <c r="AF152" i="30" s="1"/>
  <c r="B152" i="30" s="1"/>
  <c r="D152" i="30"/>
  <c r="E152" i="30" s="1"/>
  <c r="F152" i="30" s="1"/>
  <c r="G152" i="30" s="1"/>
  <c r="D151" i="30"/>
  <c r="E151" i="30" s="1"/>
  <c r="F151" i="30" s="1"/>
  <c r="G151" i="30" s="1"/>
  <c r="H151" i="30" s="1"/>
  <c r="I151" i="30" s="1"/>
  <c r="J151" i="30" s="1"/>
  <c r="K151" i="30" s="1"/>
  <c r="L151" i="30" s="1"/>
  <c r="M151" i="30" s="1"/>
  <c r="N151" i="30" s="1"/>
  <c r="O151" i="30" s="1"/>
  <c r="P151" i="30" s="1"/>
  <c r="Q151" i="30" s="1"/>
  <c r="R151" i="30" s="1"/>
  <c r="S151" i="30" s="1"/>
  <c r="T151" i="30" s="1"/>
  <c r="U151" i="30" s="1"/>
  <c r="V151" i="30" s="1"/>
  <c r="W151" i="30" s="1"/>
  <c r="X151" i="30" s="1"/>
  <c r="Y151" i="30" s="1"/>
  <c r="Z151" i="30" s="1"/>
  <c r="AA151" i="30" s="1"/>
  <c r="AB151" i="30" s="1"/>
  <c r="AC151" i="30" s="1"/>
  <c r="AD151" i="30" s="1"/>
  <c r="AE151" i="30" s="1"/>
  <c r="AF151" i="30" s="1"/>
  <c r="B151" i="30" s="1"/>
  <c r="D149" i="30"/>
  <c r="E149" i="30" s="1"/>
  <c r="F149" i="30" s="1"/>
  <c r="G149" i="30" s="1"/>
  <c r="H149" i="30" s="1"/>
  <c r="I149" i="30" s="1"/>
  <c r="J149" i="30" s="1"/>
  <c r="K149" i="30" s="1"/>
  <c r="L149" i="30" s="1"/>
  <c r="M149" i="30" s="1"/>
  <c r="N149" i="30" s="1"/>
  <c r="O149" i="30" s="1"/>
  <c r="P149" i="30" s="1"/>
  <c r="Q149" i="30" s="1"/>
  <c r="R149" i="30" s="1"/>
  <c r="S149" i="30" s="1"/>
  <c r="T149" i="30" s="1"/>
  <c r="U149" i="30" s="1"/>
  <c r="V149" i="30" s="1"/>
  <c r="W149" i="30" s="1"/>
  <c r="X149" i="30" s="1"/>
  <c r="Y149" i="30" s="1"/>
  <c r="Z149" i="30" s="1"/>
  <c r="AA149" i="30" s="1"/>
  <c r="AB149" i="30" s="1"/>
  <c r="AC149" i="30" s="1"/>
  <c r="AD149" i="30" s="1"/>
  <c r="AE149" i="30" s="1"/>
  <c r="AF149" i="30" s="1"/>
  <c r="B149" i="30" s="1"/>
  <c r="J148" i="30"/>
  <c r="K148" i="30" s="1"/>
  <c r="L148" i="30" s="1"/>
  <c r="M148" i="30" s="1"/>
  <c r="N148" i="30" s="1"/>
  <c r="O148" i="30" s="1"/>
  <c r="P148" i="30" s="1"/>
  <c r="Q148" i="30" s="1"/>
  <c r="R148" i="30" s="1"/>
  <c r="S148" i="30" s="1"/>
  <c r="T148" i="30" s="1"/>
  <c r="U148" i="30" s="1"/>
  <c r="V148" i="30" s="1"/>
  <c r="W148" i="30" s="1"/>
  <c r="X148" i="30" s="1"/>
  <c r="Y148" i="30" s="1"/>
  <c r="Z148" i="30" s="1"/>
  <c r="AA148" i="30" s="1"/>
  <c r="AB148" i="30" s="1"/>
  <c r="AC148" i="30" s="1"/>
  <c r="AD148" i="30" s="1"/>
  <c r="AE148" i="30" s="1"/>
  <c r="AF148" i="30" s="1"/>
  <c r="B148" i="30" s="1"/>
  <c r="F148" i="30"/>
  <c r="G148" i="30" s="1"/>
  <c r="H148" i="30" s="1"/>
  <c r="I148" i="30" s="1"/>
  <c r="E148" i="30"/>
  <c r="D148" i="30"/>
  <c r="D146" i="30"/>
  <c r="E146" i="30" s="1"/>
  <c r="F146" i="30" s="1"/>
  <c r="G146" i="30" s="1"/>
  <c r="H146" i="30" s="1"/>
  <c r="I146" i="30" s="1"/>
  <c r="J146" i="30" s="1"/>
  <c r="K146" i="30" s="1"/>
  <c r="L146" i="30" s="1"/>
  <c r="M146" i="30" s="1"/>
  <c r="N146" i="30" s="1"/>
  <c r="O146" i="30" s="1"/>
  <c r="P146" i="30" s="1"/>
  <c r="Q146" i="30" s="1"/>
  <c r="R146" i="30" s="1"/>
  <c r="S146" i="30" s="1"/>
  <c r="T146" i="30" s="1"/>
  <c r="U146" i="30" s="1"/>
  <c r="V146" i="30" s="1"/>
  <c r="W146" i="30" s="1"/>
  <c r="X146" i="30" s="1"/>
  <c r="Y146" i="30" s="1"/>
  <c r="Z146" i="30" s="1"/>
  <c r="AA146" i="30" s="1"/>
  <c r="AB146" i="30" s="1"/>
  <c r="AC146" i="30" s="1"/>
  <c r="AD146" i="30" s="1"/>
  <c r="AE146" i="30" s="1"/>
  <c r="AF146" i="30" s="1"/>
  <c r="B146" i="30" s="1"/>
  <c r="D145" i="30"/>
  <c r="E145" i="30" s="1"/>
  <c r="F145" i="30" s="1"/>
  <c r="G145" i="30" s="1"/>
  <c r="H145" i="30" s="1"/>
  <c r="I145" i="30" s="1"/>
  <c r="J145" i="30" s="1"/>
  <c r="K145" i="30" s="1"/>
  <c r="L145" i="30" s="1"/>
  <c r="M145" i="30" s="1"/>
  <c r="N145" i="30" s="1"/>
  <c r="O145" i="30" s="1"/>
  <c r="P145" i="30" s="1"/>
  <c r="Q145" i="30" s="1"/>
  <c r="R145" i="30" s="1"/>
  <c r="S145" i="30" s="1"/>
  <c r="T145" i="30" s="1"/>
  <c r="U145" i="30" s="1"/>
  <c r="V145" i="30" s="1"/>
  <c r="W145" i="30" s="1"/>
  <c r="X145" i="30" s="1"/>
  <c r="Y145" i="30" s="1"/>
  <c r="Z145" i="30" s="1"/>
  <c r="AA145" i="30" s="1"/>
  <c r="AB145" i="30" s="1"/>
  <c r="AC145" i="30" s="1"/>
  <c r="AD145" i="30" s="1"/>
  <c r="AE145" i="30" s="1"/>
  <c r="AF145" i="30" s="1"/>
  <c r="B145" i="30" s="1"/>
  <c r="P144" i="30"/>
  <c r="Q144" i="30" s="1"/>
  <c r="R144" i="30" s="1"/>
  <c r="S144" i="30" s="1"/>
  <c r="T144" i="30" s="1"/>
  <c r="U144" i="30" s="1"/>
  <c r="V144" i="30" s="1"/>
  <c r="W144" i="30" s="1"/>
  <c r="X144" i="30" s="1"/>
  <c r="Y144" i="30" s="1"/>
  <c r="Z144" i="30" s="1"/>
  <c r="AA144" i="30" s="1"/>
  <c r="AB144" i="30" s="1"/>
  <c r="AC144" i="30" s="1"/>
  <c r="AD144" i="30" s="1"/>
  <c r="AE144" i="30" s="1"/>
  <c r="AF144" i="30" s="1"/>
  <c r="B144" i="30" s="1"/>
  <c r="D144" i="30"/>
  <c r="E144" i="30" s="1"/>
  <c r="F144" i="30" s="1"/>
  <c r="G144" i="30" s="1"/>
  <c r="H144" i="30" s="1"/>
  <c r="I144" i="30" s="1"/>
  <c r="J144" i="30" s="1"/>
  <c r="K144" i="30" s="1"/>
  <c r="L144" i="30" s="1"/>
  <c r="M144" i="30" s="1"/>
  <c r="N144" i="30" s="1"/>
  <c r="O144" i="30" s="1"/>
  <c r="D143" i="30"/>
  <c r="E143" i="30" s="1"/>
  <c r="F143" i="30" s="1"/>
  <c r="G143" i="30" s="1"/>
  <c r="H143" i="30" s="1"/>
  <c r="I143" i="30" s="1"/>
  <c r="J143" i="30" s="1"/>
  <c r="K143" i="30" s="1"/>
  <c r="L143" i="30" s="1"/>
  <c r="M143" i="30" s="1"/>
  <c r="N143" i="30" s="1"/>
  <c r="O143" i="30" s="1"/>
  <c r="P143" i="30" s="1"/>
  <c r="Q143" i="30" s="1"/>
  <c r="R143" i="30" s="1"/>
  <c r="S143" i="30" s="1"/>
  <c r="T143" i="30" s="1"/>
  <c r="U143" i="30" s="1"/>
  <c r="V143" i="30" s="1"/>
  <c r="W143" i="30" s="1"/>
  <c r="X143" i="30" s="1"/>
  <c r="Y143" i="30" s="1"/>
  <c r="Z143" i="30" s="1"/>
  <c r="AA143" i="30" s="1"/>
  <c r="AB143" i="30" s="1"/>
  <c r="AC143" i="30" s="1"/>
  <c r="AD143" i="30" s="1"/>
  <c r="AE143" i="30" s="1"/>
  <c r="AF143" i="30" s="1"/>
  <c r="B143" i="30" s="1"/>
  <c r="D142" i="30"/>
  <c r="E142" i="30" s="1"/>
  <c r="F142" i="30" s="1"/>
  <c r="G142" i="30" s="1"/>
  <c r="H142" i="30" s="1"/>
  <c r="I142" i="30" s="1"/>
  <c r="J142" i="30" s="1"/>
  <c r="K142" i="30" s="1"/>
  <c r="L142" i="30" s="1"/>
  <c r="M142" i="30" s="1"/>
  <c r="N142" i="30" s="1"/>
  <c r="O142" i="30" s="1"/>
  <c r="P142" i="30" s="1"/>
  <c r="Q142" i="30" s="1"/>
  <c r="R142" i="30" s="1"/>
  <c r="S142" i="30" s="1"/>
  <c r="T142" i="30" s="1"/>
  <c r="U142" i="30" s="1"/>
  <c r="V142" i="30" s="1"/>
  <c r="W142" i="30" s="1"/>
  <c r="X142" i="30" s="1"/>
  <c r="Y142" i="30" s="1"/>
  <c r="Z142" i="30" s="1"/>
  <c r="AA142" i="30" s="1"/>
  <c r="AB142" i="30" s="1"/>
  <c r="AC142" i="30" s="1"/>
  <c r="AD142" i="30" s="1"/>
  <c r="AE142" i="30" s="1"/>
  <c r="AF142" i="30" s="1"/>
  <c r="B142" i="30" s="1"/>
  <c r="F141" i="30"/>
  <c r="G141" i="30" s="1"/>
  <c r="H141" i="30" s="1"/>
  <c r="I141" i="30" s="1"/>
  <c r="J141" i="30" s="1"/>
  <c r="K141" i="30" s="1"/>
  <c r="L141" i="30" s="1"/>
  <c r="M141" i="30" s="1"/>
  <c r="N141" i="30" s="1"/>
  <c r="O141" i="30" s="1"/>
  <c r="P141" i="30" s="1"/>
  <c r="Q141" i="30" s="1"/>
  <c r="R141" i="30" s="1"/>
  <c r="S141" i="30" s="1"/>
  <c r="T141" i="30" s="1"/>
  <c r="U141" i="30" s="1"/>
  <c r="V141" i="30" s="1"/>
  <c r="W141" i="30" s="1"/>
  <c r="X141" i="30" s="1"/>
  <c r="Y141" i="30" s="1"/>
  <c r="Z141" i="30" s="1"/>
  <c r="AA141" i="30" s="1"/>
  <c r="AB141" i="30" s="1"/>
  <c r="AC141" i="30" s="1"/>
  <c r="AD141" i="30" s="1"/>
  <c r="AE141" i="30" s="1"/>
  <c r="AF141" i="30" s="1"/>
  <c r="B141" i="30" s="1"/>
  <c r="E141" i="30"/>
  <c r="D141" i="30"/>
  <c r="D140" i="30"/>
  <c r="E140" i="30" s="1"/>
  <c r="F140" i="30" s="1"/>
  <c r="G140" i="30" s="1"/>
  <c r="H140" i="30" s="1"/>
  <c r="I140" i="30" s="1"/>
  <c r="J140" i="30" s="1"/>
  <c r="K140" i="30" s="1"/>
  <c r="L140" i="30" s="1"/>
  <c r="M140" i="30" s="1"/>
  <c r="N140" i="30" s="1"/>
  <c r="O140" i="30" s="1"/>
  <c r="P140" i="30" s="1"/>
  <c r="Q140" i="30" s="1"/>
  <c r="R140" i="30" s="1"/>
  <c r="S140" i="30" s="1"/>
  <c r="T140" i="30" s="1"/>
  <c r="U140" i="30" s="1"/>
  <c r="V140" i="30" s="1"/>
  <c r="W140" i="30" s="1"/>
  <c r="X140" i="30" s="1"/>
  <c r="Y140" i="30" s="1"/>
  <c r="Z140" i="30" s="1"/>
  <c r="AA140" i="30" s="1"/>
  <c r="AB140" i="30" s="1"/>
  <c r="AC140" i="30" s="1"/>
  <c r="AD140" i="30" s="1"/>
  <c r="AE140" i="30" s="1"/>
  <c r="AF140" i="30" s="1"/>
  <c r="B140" i="30" s="1"/>
  <c r="D138" i="30"/>
  <c r="E138" i="30" s="1"/>
  <c r="F138" i="30" s="1"/>
  <c r="G138" i="30" s="1"/>
  <c r="H138" i="30" s="1"/>
  <c r="I138" i="30" s="1"/>
  <c r="J138" i="30" s="1"/>
  <c r="K138" i="30" s="1"/>
  <c r="L138" i="30" s="1"/>
  <c r="M138" i="30" s="1"/>
  <c r="N138" i="30" s="1"/>
  <c r="O138" i="30" s="1"/>
  <c r="P138" i="30" s="1"/>
  <c r="Q138" i="30" s="1"/>
  <c r="R138" i="30" s="1"/>
  <c r="S138" i="30" s="1"/>
  <c r="T138" i="30" s="1"/>
  <c r="U138" i="30" s="1"/>
  <c r="V138" i="30" s="1"/>
  <c r="W138" i="30" s="1"/>
  <c r="X138" i="30" s="1"/>
  <c r="Y138" i="30" s="1"/>
  <c r="Z138" i="30" s="1"/>
  <c r="AA138" i="30" s="1"/>
  <c r="AB138" i="30" s="1"/>
  <c r="AC138" i="30" s="1"/>
  <c r="AD138" i="30" s="1"/>
  <c r="AE138" i="30" s="1"/>
  <c r="AF138" i="30" s="1"/>
  <c r="B138" i="30" s="1"/>
  <c r="L137" i="30"/>
  <c r="M137" i="30" s="1"/>
  <c r="N137" i="30" s="1"/>
  <c r="O137" i="30" s="1"/>
  <c r="P137" i="30" s="1"/>
  <c r="Q137" i="30" s="1"/>
  <c r="R137" i="30" s="1"/>
  <c r="S137" i="30" s="1"/>
  <c r="T137" i="30" s="1"/>
  <c r="U137" i="30" s="1"/>
  <c r="V137" i="30" s="1"/>
  <c r="W137" i="30" s="1"/>
  <c r="X137" i="30" s="1"/>
  <c r="Y137" i="30" s="1"/>
  <c r="Z137" i="30" s="1"/>
  <c r="AA137" i="30" s="1"/>
  <c r="AB137" i="30" s="1"/>
  <c r="AC137" i="30" s="1"/>
  <c r="AD137" i="30" s="1"/>
  <c r="AE137" i="30" s="1"/>
  <c r="AF137" i="30" s="1"/>
  <c r="B137" i="30" s="1"/>
  <c r="D137" i="30"/>
  <c r="E137" i="30" s="1"/>
  <c r="F137" i="30" s="1"/>
  <c r="G137" i="30" s="1"/>
  <c r="H137" i="30" s="1"/>
  <c r="I137" i="30" s="1"/>
  <c r="J137" i="30" s="1"/>
  <c r="K137" i="30" s="1"/>
  <c r="D136" i="30"/>
  <c r="E136" i="30" s="1"/>
  <c r="F136" i="30" s="1"/>
  <c r="G136" i="30" s="1"/>
  <c r="H136" i="30" s="1"/>
  <c r="I136" i="30" s="1"/>
  <c r="J136" i="30" s="1"/>
  <c r="K136" i="30" s="1"/>
  <c r="L136" i="30" s="1"/>
  <c r="M136" i="30" s="1"/>
  <c r="N136" i="30" s="1"/>
  <c r="O136" i="30" s="1"/>
  <c r="P136" i="30" s="1"/>
  <c r="Q136" i="30" s="1"/>
  <c r="R136" i="30" s="1"/>
  <c r="S136" i="30" s="1"/>
  <c r="T136" i="30" s="1"/>
  <c r="U136" i="30" s="1"/>
  <c r="V136" i="30" s="1"/>
  <c r="W136" i="30" s="1"/>
  <c r="X136" i="30" s="1"/>
  <c r="Y136" i="30" s="1"/>
  <c r="Z136" i="30" s="1"/>
  <c r="AA136" i="30" s="1"/>
  <c r="AB136" i="30" s="1"/>
  <c r="AC136" i="30" s="1"/>
  <c r="AD136" i="30" s="1"/>
  <c r="AE136" i="30" s="1"/>
  <c r="AF136" i="30" s="1"/>
  <c r="B136" i="30" s="1"/>
  <c r="D135" i="30"/>
  <c r="E135" i="30" s="1"/>
  <c r="F135" i="30" s="1"/>
  <c r="G135" i="30" s="1"/>
  <c r="H135" i="30" s="1"/>
  <c r="I135" i="30" s="1"/>
  <c r="J135" i="30" s="1"/>
  <c r="K135" i="30" s="1"/>
  <c r="L135" i="30" s="1"/>
  <c r="M135" i="30" s="1"/>
  <c r="N135" i="30" s="1"/>
  <c r="O135" i="30" s="1"/>
  <c r="P135" i="30" s="1"/>
  <c r="Q135" i="30" s="1"/>
  <c r="R135" i="30" s="1"/>
  <c r="S135" i="30" s="1"/>
  <c r="T135" i="30" s="1"/>
  <c r="U135" i="30" s="1"/>
  <c r="V135" i="30" s="1"/>
  <c r="W135" i="30" s="1"/>
  <c r="X135" i="30" s="1"/>
  <c r="Y135" i="30" s="1"/>
  <c r="Z135" i="30" s="1"/>
  <c r="AA135" i="30" s="1"/>
  <c r="AB135" i="30" s="1"/>
  <c r="AC135" i="30" s="1"/>
  <c r="AD135" i="30" s="1"/>
  <c r="AE135" i="30" s="1"/>
  <c r="AF135" i="30" s="1"/>
  <c r="B135" i="30" s="1"/>
  <c r="D134" i="30"/>
  <c r="E134" i="30" s="1"/>
  <c r="F134" i="30" s="1"/>
  <c r="G134" i="30" s="1"/>
  <c r="H134" i="30" s="1"/>
  <c r="I134" i="30" s="1"/>
  <c r="J134" i="30" s="1"/>
  <c r="K134" i="30" s="1"/>
  <c r="L134" i="30" s="1"/>
  <c r="M134" i="30" s="1"/>
  <c r="N134" i="30" s="1"/>
  <c r="O134" i="30" s="1"/>
  <c r="P134" i="30" s="1"/>
  <c r="Q134" i="30" s="1"/>
  <c r="R134" i="30" s="1"/>
  <c r="S134" i="30" s="1"/>
  <c r="T134" i="30" s="1"/>
  <c r="U134" i="30" s="1"/>
  <c r="V134" i="30" s="1"/>
  <c r="W134" i="30" s="1"/>
  <c r="X134" i="30" s="1"/>
  <c r="Y134" i="30" s="1"/>
  <c r="Z134" i="30" s="1"/>
  <c r="AA134" i="30" s="1"/>
  <c r="AB134" i="30" s="1"/>
  <c r="AC134" i="30" s="1"/>
  <c r="AD134" i="30" s="1"/>
  <c r="AE134" i="30" s="1"/>
  <c r="AF134" i="30" s="1"/>
  <c r="B134" i="30" s="1"/>
  <c r="D133" i="30"/>
  <c r="E133" i="30" s="1"/>
  <c r="F133" i="30" s="1"/>
  <c r="G133" i="30" s="1"/>
  <c r="H133" i="30" s="1"/>
  <c r="I133" i="30" s="1"/>
  <c r="J133" i="30" s="1"/>
  <c r="K133" i="30" s="1"/>
  <c r="L133" i="30" s="1"/>
  <c r="M133" i="30" s="1"/>
  <c r="N133" i="30" s="1"/>
  <c r="O133" i="30" s="1"/>
  <c r="P133" i="30" s="1"/>
  <c r="Q133" i="30" s="1"/>
  <c r="R133" i="30" s="1"/>
  <c r="S133" i="30" s="1"/>
  <c r="T133" i="30" s="1"/>
  <c r="U133" i="30" s="1"/>
  <c r="V133" i="30" s="1"/>
  <c r="W133" i="30" s="1"/>
  <c r="X133" i="30" s="1"/>
  <c r="Y133" i="30" s="1"/>
  <c r="Z133" i="30" s="1"/>
  <c r="AA133" i="30" s="1"/>
  <c r="AB133" i="30" s="1"/>
  <c r="AC133" i="30" s="1"/>
  <c r="AD133" i="30" s="1"/>
  <c r="AE133" i="30" s="1"/>
  <c r="AF133" i="30" s="1"/>
  <c r="B133" i="30" s="1"/>
  <c r="F132" i="30"/>
  <c r="G132" i="30" s="1"/>
  <c r="H132" i="30" s="1"/>
  <c r="I132" i="30" s="1"/>
  <c r="J132" i="30" s="1"/>
  <c r="K132" i="30" s="1"/>
  <c r="L132" i="30" s="1"/>
  <c r="M132" i="30" s="1"/>
  <c r="N132" i="30" s="1"/>
  <c r="O132" i="30" s="1"/>
  <c r="P132" i="30" s="1"/>
  <c r="Q132" i="30" s="1"/>
  <c r="R132" i="30" s="1"/>
  <c r="S132" i="30" s="1"/>
  <c r="T132" i="30" s="1"/>
  <c r="U132" i="30" s="1"/>
  <c r="V132" i="30" s="1"/>
  <c r="W132" i="30" s="1"/>
  <c r="X132" i="30" s="1"/>
  <c r="Y132" i="30" s="1"/>
  <c r="Z132" i="30" s="1"/>
  <c r="AA132" i="30" s="1"/>
  <c r="AB132" i="30" s="1"/>
  <c r="AC132" i="30" s="1"/>
  <c r="AD132" i="30" s="1"/>
  <c r="AE132" i="30" s="1"/>
  <c r="AF132" i="30" s="1"/>
  <c r="B132" i="30" s="1"/>
  <c r="E132" i="30"/>
  <c r="D132" i="30"/>
  <c r="D131" i="30"/>
  <c r="E131" i="30" s="1"/>
  <c r="F131" i="30" s="1"/>
  <c r="G131" i="30" s="1"/>
  <c r="H131" i="30" s="1"/>
  <c r="I131" i="30" s="1"/>
  <c r="J131" i="30" s="1"/>
  <c r="K131" i="30" s="1"/>
  <c r="L131" i="30" s="1"/>
  <c r="M131" i="30" s="1"/>
  <c r="N131" i="30" s="1"/>
  <c r="O131" i="30" s="1"/>
  <c r="P131" i="30" s="1"/>
  <c r="Q131" i="30" s="1"/>
  <c r="R131" i="30" s="1"/>
  <c r="S131" i="30" s="1"/>
  <c r="T131" i="30" s="1"/>
  <c r="U131" i="30" s="1"/>
  <c r="V131" i="30" s="1"/>
  <c r="W131" i="30" s="1"/>
  <c r="X131" i="30" s="1"/>
  <c r="Y131" i="30" s="1"/>
  <c r="Z131" i="30" s="1"/>
  <c r="AA131" i="30" s="1"/>
  <c r="AB131" i="30" s="1"/>
  <c r="AC131" i="30" s="1"/>
  <c r="AD131" i="30" s="1"/>
  <c r="AE131" i="30" s="1"/>
  <c r="AF131" i="30" s="1"/>
  <c r="B131" i="30" s="1"/>
  <c r="D129" i="30"/>
  <c r="E129" i="30" s="1"/>
  <c r="F129" i="30" s="1"/>
  <c r="G129" i="30" s="1"/>
  <c r="H129" i="30" s="1"/>
  <c r="I129" i="30" s="1"/>
  <c r="J129" i="30" s="1"/>
  <c r="K129" i="30" s="1"/>
  <c r="L129" i="30" s="1"/>
  <c r="M129" i="30" s="1"/>
  <c r="N129" i="30" s="1"/>
  <c r="O129" i="30" s="1"/>
  <c r="P129" i="30" s="1"/>
  <c r="Q129" i="30" s="1"/>
  <c r="R129" i="30" s="1"/>
  <c r="S129" i="30" s="1"/>
  <c r="T129" i="30" s="1"/>
  <c r="U129" i="30" s="1"/>
  <c r="V129" i="30" s="1"/>
  <c r="W129" i="30" s="1"/>
  <c r="X129" i="30" s="1"/>
  <c r="Y129" i="30" s="1"/>
  <c r="Z129" i="30" s="1"/>
  <c r="AA129" i="30" s="1"/>
  <c r="AB129" i="30" s="1"/>
  <c r="AC129" i="30" s="1"/>
  <c r="AD129" i="30" s="1"/>
  <c r="AE129" i="30" s="1"/>
  <c r="AF129" i="30" s="1"/>
  <c r="B129" i="30" s="1"/>
  <c r="H128" i="30"/>
  <c r="I128" i="30" s="1"/>
  <c r="J128" i="30" s="1"/>
  <c r="K128" i="30" s="1"/>
  <c r="L128" i="30" s="1"/>
  <c r="M128" i="30" s="1"/>
  <c r="N128" i="30" s="1"/>
  <c r="O128" i="30" s="1"/>
  <c r="P128" i="30" s="1"/>
  <c r="Q128" i="30" s="1"/>
  <c r="R128" i="30" s="1"/>
  <c r="S128" i="30" s="1"/>
  <c r="T128" i="30" s="1"/>
  <c r="U128" i="30" s="1"/>
  <c r="V128" i="30" s="1"/>
  <c r="W128" i="30" s="1"/>
  <c r="X128" i="30" s="1"/>
  <c r="Y128" i="30" s="1"/>
  <c r="Z128" i="30" s="1"/>
  <c r="AA128" i="30" s="1"/>
  <c r="AB128" i="30" s="1"/>
  <c r="AC128" i="30" s="1"/>
  <c r="AD128" i="30" s="1"/>
  <c r="AE128" i="30" s="1"/>
  <c r="AF128" i="30" s="1"/>
  <c r="B128" i="30" s="1"/>
  <c r="D128" i="30"/>
  <c r="E128" i="30" s="1"/>
  <c r="F128" i="30" s="1"/>
  <c r="G128" i="30" s="1"/>
  <c r="F127" i="30"/>
  <c r="G127" i="30" s="1"/>
  <c r="H127" i="30" s="1"/>
  <c r="I127" i="30" s="1"/>
  <c r="J127" i="30" s="1"/>
  <c r="K127" i="30" s="1"/>
  <c r="L127" i="30" s="1"/>
  <c r="M127" i="30" s="1"/>
  <c r="N127" i="30" s="1"/>
  <c r="O127" i="30" s="1"/>
  <c r="P127" i="30" s="1"/>
  <c r="Q127" i="30" s="1"/>
  <c r="R127" i="30" s="1"/>
  <c r="S127" i="30" s="1"/>
  <c r="T127" i="30" s="1"/>
  <c r="U127" i="30" s="1"/>
  <c r="V127" i="30" s="1"/>
  <c r="W127" i="30" s="1"/>
  <c r="X127" i="30" s="1"/>
  <c r="Y127" i="30" s="1"/>
  <c r="Z127" i="30" s="1"/>
  <c r="AA127" i="30" s="1"/>
  <c r="AB127" i="30" s="1"/>
  <c r="AC127" i="30" s="1"/>
  <c r="AD127" i="30" s="1"/>
  <c r="AE127" i="30" s="1"/>
  <c r="AF127" i="30" s="1"/>
  <c r="B127" i="30" s="1"/>
  <c r="D127" i="30"/>
  <c r="E127" i="30" s="1"/>
  <c r="D126" i="30"/>
  <c r="E126" i="30" s="1"/>
  <c r="F126" i="30" s="1"/>
  <c r="G126" i="30" s="1"/>
  <c r="H126" i="30" s="1"/>
  <c r="I126" i="30" s="1"/>
  <c r="J126" i="30" s="1"/>
  <c r="K126" i="30" s="1"/>
  <c r="L126" i="30" s="1"/>
  <c r="M126" i="30" s="1"/>
  <c r="N126" i="30" s="1"/>
  <c r="O126" i="30" s="1"/>
  <c r="P126" i="30" s="1"/>
  <c r="Q126" i="30" s="1"/>
  <c r="R126" i="30" s="1"/>
  <c r="S126" i="30" s="1"/>
  <c r="T126" i="30" s="1"/>
  <c r="U126" i="30" s="1"/>
  <c r="V126" i="30" s="1"/>
  <c r="W126" i="30" s="1"/>
  <c r="X126" i="30" s="1"/>
  <c r="Y126" i="30" s="1"/>
  <c r="Z126" i="30" s="1"/>
  <c r="AA126" i="30" s="1"/>
  <c r="AB126" i="30" s="1"/>
  <c r="AC126" i="30" s="1"/>
  <c r="AD126" i="30" s="1"/>
  <c r="AE126" i="30" s="1"/>
  <c r="AF126" i="30" s="1"/>
  <c r="B126" i="30" s="1"/>
  <c r="J125" i="30"/>
  <c r="K125" i="30" s="1"/>
  <c r="L125" i="30" s="1"/>
  <c r="M125" i="30" s="1"/>
  <c r="N125" i="30" s="1"/>
  <c r="O125" i="30" s="1"/>
  <c r="P125" i="30" s="1"/>
  <c r="Q125" i="30" s="1"/>
  <c r="R125" i="30" s="1"/>
  <c r="S125" i="30" s="1"/>
  <c r="T125" i="30" s="1"/>
  <c r="U125" i="30" s="1"/>
  <c r="V125" i="30" s="1"/>
  <c r="W125" i="30" s="1"/>
  <c r="X125" i="30" s="1"/>
  <c r="Y125" i="30" s="1"/>
  <c r="Z125" i="30" s="1"/>
  <c r="AA125" i="30" s="1"/>
  <c r="AB125" i="30" s="1"/>
  <c r="AC125" i="30" s="1"/>
  <c r="AD125" i="30" s="1"/>
  <c r="AE125" i="30" s="1"/>
  <c r="AF125" i="30" s="1"/>
  <c r="B125" i="30" s="1"/>
  <c r="E125" i="30"/>
  <c r="F125" i="30" s="1"/>
  <c r="G125" i="30" s="1"/>
  <c r="H125" i="30" s="1"/>
  <c r="D125" i="30"/>
  <c r="D124" i="30"/>
  <c r="E124" i="30" s="1"/>
  <c r="F124" i="30" s="1"/>
  <c r="G124" i="30" s="1"/>
  <c r="H124" i="30" s="1"/>
  <c r="I124" i="30" s="1"/>
  <c r="J124" i="30" s="1"/>
  <c r="K124" i="30" s="1"/>
  <c r="L124" i="30" s="1"/>
  <c r="M124" i="30" s="1"/>
  <c r="N124" i="30" s="1"/>
  <c r="O124" i="30" s="1"/>
  <c r="P124" i="30" s="1"/>
  <c r="Q124" i="30" s="1"/>
  <c r="R124" i="30" s="1"/>
  <c r="S124" i="30" s="1"/>
  <c r="T124" i="30" s="1"/>
  <c r="U124" i="30" s="1"/>
  <c r="V124" i="30" s="1"/>
  <c r="W124" i="30" s="1"/>
  <c r="X124" i="30" s="1"/>
  <c r="Y124" i="30" s="1"/>
  <c r="Z124" i="30" s="1"/>
  <c r="AA124" i="30" s="1"/>
  <c r="AB124" i="30" s="1"/>
  <c r="AC124" i="30" s="1"/>
  <c r="AD124" i="30" s="1"/>
  <c r="AE124" i="30" s="1"/>
  <c r="AF124" i="30" s="1"/>
  <c r="B124" i="30" s="1"/>
  <c r="E123" i="30"/>
  <c r="F123" i="30" s="1"/>
  <c r="G123" i="30" s="1"/>
  <c r="H123" i="30" s="1"/>
  <c r="I123" i="30" s="1"/>
  <c r="J123" i="30" s="1"/>
  <c r="K123" i="30" s="1"/>
  <c r="L123" i="30" s="1"/>
  <c r="M123" i="30" s="1"/>
  <c r="N123" i="30" s="1"/>
  <c r="O123" i="30" s="1"/>
  <c r="P123" i="30" s="1"/>
  <c r="Q123" i="30" s="1"/>
  <c r="R123" i="30" s="1"/>
  <c r="S123" i="30" s="1"/>
  <c r="T123" i="30" s="1"/>
  <c r="U123" i="30" s="1"/>
  <c r="V123" i="30" s="1"/>
  <c r="W123" i="30" s="1"/>
  <c r="X123" i="30" s="1"/>
  <c r="Y123" i="30" s="1"/>
  <c r="Z123" i="30" s="1"/>
  <c r="AA123" i="30" s="1"/>
  <c r="AB123" i="30" s="1"/>
  <c r="AC123" i="30" s="1"/>
  <c r="AD123" i="30" s="1"/>
  <c r="AE123" i="30" s="1"/>
  <c r="AF123" i="30" s="1"/>
  <c r="B123" i="30" s="1"/>
  <c r="D123" i="30"/>
  <c r="D122" i="30"/>
  <c r="E122" i="30" s="1"/>
  <c r="F122" i="30" s="1"/>
  <c r="G122" i="30" s="1"/>
  <c r="H122" i="30" s="1"/>
  <c r="I122" i="30" s="1"/>
  <c r="J122" i="30" s="1"/>
  <c r="K122" i="30" s="1"/>
  <c r="L122" i="30" s="1"/>
  <c r="M122" i="30" s="1"/>
  <c r="N122" i="30" s="1"/>
  <c r="O122" i="30" s="1"/>
  <c r="P122" i="30" s="1"/>
  <c r="Q122" i="30" s="1"/>
  <c r="R122" i="30" s="1"/>
  <c r="S122" i="30" s="1"/>
  <c r="T122" i="30" s="1"/>
  <c r="U122" i="30" s="1"/>
  <c r="V122" i="30" s="1"/>
  <c r="W122" i="30" s="1"/>
  <c r="X122" i="30" s="1"/>
  <c r="Y122" i="30" s="1"/>
  <c r="Z122" i="30" s="1"/>
  <c r="AA122" i="30" s="1"/>
  <c r="AB122" i="30" s="1"/>
  <c r="AC122" i="30" s="1"/>
  <c r="AD122" i="30" s="1"/>
  <c r="AE122" i="30" s="1"/>
  <c r="AF122" i="30" s="1"/>
  <c r="B122" i="30" s="1"/>
  <c r="D121" i="30"/>
  <c r="E121" i="30" s="1"/>
  <c r="F121" i="30" s="1"/>
  <c r="G121" i="30" s="1"/>
  <c r="H121" i="30" s="1"/>
  <c r="I121" i="30" s="1"/>
  <c r="J121" i="30" s="1"/>
  <c r="K121" i="30" s="1"/>
  <c r="L121" i="30" s="1"/>
  <c r="M121" i="30" s="1"/>
  <c r="N121" i="30" s="1"/>
  <c r="O121" i="30" s="1"/>
  <c r="P121" i="30" s="1"/>
  <c r="Q121" i="30" s="1"/>
  <c r="R121" i="30" s="1"/>
  <c r="S121" i="30" s="1"/>
  <c r="T121" i="30" s="1"/>
  <c r="U121" i="30" s="1"/>
  <c r="V121" i="30" s="1"/>
  <c r="W121" i="30" s="1"/>
  <c r="X121" i="30" s="1"/>
  <c r="Y121" i="30" s="1"/>
  <c r="Z121" i="30" s="1"/>
  <c r="AA121" i="30" s="1"/>
  <c r="AB121" i="30" s="1"/>
  <c r="AC121" i="30" s="1"/>
  <c r="AD121" i="30" s="1"/>
  <c r="AE121" i="30" s="1"/>
  <c r="AF121" i="30" s="1"/>
  <c r="B121" i="30" s="1"/>
  <c r="E120" i="30"/>
  <c r="F120" i="30" s="1"/>
  <c r="G120" i="30" s="1"/>
  <c r="H120" i="30" s="1"/>
  <c r="I120" i="30" s="1"/>
  <c r="J120" i="30" s="1"/>
  <c r="K120" i="30" s="1"/>
  <c r="L120" i="30" s="1"/>
  <c r="M120" i="30" s="1"/>
  <c r="N120" i="30" s="1"/>
  <c r="O120" i="30" s="1"/>
  <c r="P120" i="30" s="1"/>
  <c r="Q120" i="30" s="1"/>
  <c r="R120" i="30" s="1"/>
  <c r="S120" i="30" s="1"/>
  <c r="T120" i="30" s="1"/>
  <c r="U120" i="30" s="1"/>
  <c r="V120" i="30" s="1"/>
  <c r="W120" i="30" s="1"/>
  <c r="X120" i="30" s="1"/>
  <c r="Y120" i="30" s="1"/>
  <c r="Z120" i="30" s="1"/>
  <c r="AA120" i="30" s="1"/>
  <c r="AB120" i="30" s="1"/>
  <c r="AC120" i="30" s="1"/>
  <c r="AD120" i="30" s="1"/>
  <c r="AE120" i="30" s="1"/>
  <c r="AF120" i="30" s="1"/>
  <c r="B120" i="30" s="1"/>
  <c r="D120" i="30"/>
  <c r="D119" i="30"/>
  <c r="E119" i="30" s="1"/>
  <c r="F119" i="30" s="1"/>
  <c r="G119" i="30" s="1"/>
  <c r="H119" i="30" s="1"/>
  <c r="I119" i="30" s="1"/>
  <c r="J119" i="30" s="1"/>
  <c r="K119" i="30" s="1"/>
  <c r="L119" i="30" s="1"/>
  <c r="M119" i="30" s="1"/>
  <c r="N119" i="30" s="1"/>
  <c r="O119" i="30" s="1"/>
  <c r="P119" i="30" s="1"/>
  <c r="Q119" i="30" s="1"/>
  <c r="R119" i="30" s="1"/>
  <c r="S119" i="30" s="1"/>
  <c r="T119" i="30" s="1"/>
  <c r="U119" i="30" s="1"/>
  <c r="V119" i="30" s="1"/>
  <c r="W119" i="30" s="1"/>
  <c r="X119" i="30" s="1"/>
  <c r="Y119" i="30" s="1"/>
  <c r="Z119" i="30" s="1"/>
  <c r="AA119" i="30" s="1"/>
  <c r="AB119" i="30" s="1"/>
  <c r="AC119" i="30" s="1"/>
  <c r="AD119" i="30" s="1"/>
  <c r="AE119" i="30" s="1"/>
  <c r="AF119" i="30" s="1"/>
  <c r="B119" i="30" s="1"/>
  <c r="F118" i="30"/>
  <c r="G118" i="30" s="1"/>
  <c r="H118" i="30" s="1"/>
  <c r="I118" i="30" s="1"/>
  <c r="J118" i="30" s="1"/>
  <c r="K118" i="30" s="1"/>
  <c r="L118" i="30" s="1"/>
  <c r="M118" i="30" s="1"/>
  <c r="N118" i="30" s="1"/>
  <c r="O118" i="30" s="1"/>
  <c r="P118" i="30" s="1"/>
  <c r="Q118" i="30" s="1"/>
  <c r="R118" i="30" s="1"/>
  <c r="S118" i="30" s="1"/>
  <c r="T118" i="30" s="1"/>
  <c r="U118" i="30" s="1"/>
  <c r="V118" i="30" s="1"/>
  <c r="W118" i="30" s="1"/>
  <c r="X118" i="30" s="1"/>
  <c r="Y118" i="30" s="1"/>
  <c r="Z118" i="30" s="1"/>
  <c r="AA118" i="30" s="1"/>
  <c r="AB118" i="30" s="1"/>
  <c r="AC118" i="30" s="1"/>
  <c r="AD118" i="30" s="1"/>
  <c r="AE118" i="30" s="1"/>
  <c r="AF118" i="30" s="1"/>
  <c r="B118" i="30" s="1"/>
  <c r="D118" i="30"/>
  <c r="E118" i="30" s="1"/>
  <c r="D117" i="30"/>
  <c r="E117" i="30" s="1"/>
  <c r="F117" i="30" s="1"/>
  <c r="G117" i="30" s="1"/>
  <c r="H117" i="30" s="1"/>
  <c r="I117" i="30" s="1"/>
  <c r="J117" i="30" s="1"/>
  <c r="K117" i="30" s="1"/>
  <c r="L117" i="30" s="1"/>
  <c r="M117" i="30" s="1"/>
  <c r="N117" i="30" s="1"/>
  <c r="O117" i="30" s="1"/>
  <c r="P117" i="30" s="1"/>
  <c r="Q117" i="30" s="1"/>
  <c r="R117" i="30" s="1"/>
  <c r="S117" i="30" s="1"/>
  <c r="T117" i="30" s="1"/>
  <c r="U117" i="30" s="1"/>
  <c r="V117" i="30" s="1"/>
  <c r="W117" i="30" s="1"/>
  <c r="X117" i="30" s="1"/>
  <c r="Y117" i="30" s="1"/>
  <c r="Z117" i="30" s="1"/>
  <c r="AA117" i="30" s="1"/>
  <c r="AB117" i="30" s="1"/>
  <c r="AC117" i="30" s="1"/>
  <c r="AD117" i="30" s="1"/>
  <c r="AE117" i="30" s="1"/>
  <c r="AF117" i="30" s="1"/>
  <c r="B117" i="30" s="1"/>
  <c r="D116" i="30"/>
  <c r="E116" i="30" s="1"/>
  <c r="F116" i="30" s="1"/>
  <c r="G116" i="30" s="1"/>
  <c r="H116" i="30" s="1"/>
  <c r="I116" i="30" s="1"/>
  <c r="J116" i="30" s="1"/>
  <c r="K116" i="30" s="1"/>
  <c r="L116" i="30" s="1"/>
  <c r="M116" i="30" s="1"/>
  <c r="N116" i="30" s="1"/>
  <c r="O116" i="30" s="1"/>
  <c r="P116" i="30" s="1"/>
  <c r="Q116" i="30" s="1"/>
  <c r="R116" i="30" s="1"/>
  <c r="S116" i="30" s="1"/>
  <c r="T116" i="30" s="1"/>
  <c r="U116" i="30" s="1"/>
  <c r="V116" i="30" s="1"/>
  <c r="W116" i="30" s="1"/>
  <c r="X116" i="30" s="1"/>
  <c r="Y116" i="30" s="1"/>
  <c r="Z116" i="30" s="1"/>
  <c r="AA116" i="30" s="1"/>
  <c r="AB116" i="30" s="1"/>
  <c r="AC116" i="30" s="1"/>
  <c r="AD116" i="30" s="1"/>
  <c r="AE116" i="30" s="1"/>
  <c r="AF116" i="30" s="1"/>
  <c r="B116" i="30" s="1"/>
  <c r="E115" i="30"/>
  <c r="F115" i="30" s="1"/>
  <c r="G115" i="30" s="1"/>
  <c r="H115" i="30" s="1"/>
  <c r="I115" i="30" s="1"/>
  <c r="J115" i="30" s="1"/>
  <c r="K115" i="30" s="1"/>
  <c r="L115" i="30" s="1"/>
  <c r="M115" i="30" s="1"/>
  <c r="N115" i="30" s="1"/>
  <c r="O115" i="30" s="1"/>
  <c r="P115" i="30" s="1"/>
  <c r="Q115" i="30" s="1"/>
  <c r="R115" i="30" s="1"/>
  <c r="S115" i="30" s="1"/>
  <c r="T115" i="30" s="1"/>
  <c r="U115" i="30" s="1"/>
  <c r="V115" i="30" s="1"/>
  <c r="W115" i="30" s="1"/>
  <c r="X115" i="30" s="1"/>
  <c r="Y115" i="30" s="1"/>
  <c r="Z115" i="30" s="1"/>
  <c r="AA115" i="30" s="1"/>
  <c r="AB115" i="30" s="1"/>
  <c r="AC115" i="30" s="1"/>
  <c r="AD115" i="30" s="1"/>
  <c r="AE115" i="30" s="1"/>
  <c r="AF115" i="30" s="1"/>
  <c r="B115" i="30" s="1"/>
  <c r="D115" i="30"/>
  <c r="K114" i="30"/>
  <c r="L114" i="30" s="1"/>
  <c r="M114" i="30" s="1"/>
  <c r="N114" i="30" s="1"/>
  <c r="O114" i="30" s="1"/>
  <c r="P114" i="30" s="1"/>
  <c r="Q114" i="30" s="1"/>
  <c r="R114" i="30" s="1"/>
  <c r="S114" i="30" s="1"/>
  <c r="T114" i="30" s="1"/>
  <c r="U114" i="30" s="1"/>
  <c r="V114" i="30" s="1"/>
  <c r="W114" i="30" s="1"/>
  <c r="X114" i="30" s="1"/>
  <c r="Y114" i="30" s="1"/>
  <c r="Z114" i="30" s="1"/>
  <c r="AA114" i="30" s="1"/>
  <c r="AB114" i="30" s="1"/>
  <c r="AC114" i="30" s="1"/>
  <c r="AD114" i="30" s="1"/>
  <c r="AE114" i="30" s="1"/>
  <c r="AF114" i="30" s="1"/>
  <c r="B114" i="30" s="1"/>
  <c r="D114" i="30"/>
  <c r="E114" i="30" s="1"/>
  <c r="F114" i="30" s="1"/>
  <c r="G114" i="30" s="1"/>
  <c r="H114" i="30" s="1"/>
  <c r="I114" i="30" s="1"/>
  <c r="E113" i="30"/>
  <c r="F113" i="30" s="1"/>
  <c r="G113" i="30" s="1"/>
  <c r="H113" i="30" s="1"/>
  <c r="I113" i="30" s="1"/>
  <c r="J113" i="30" s="1"/>
  <c r="K113" i="30" s="1"/>
  <c r="L113" i="30" s="1"/>
  <c r="M113" i="30" s="1"/>
  <c r="N113" i="30" s="1"/>
  <c r="O113" i="30" s="1"/>
  <c r="P113" i="30" s="1"/>
  <c r="Q113" i="30" s="1"/>
  <c r="R113" i="30" s="1"/>
  <c r="S113" i="30" s="1"/>
  <c r="T113" i="30" s="1"/>
  <c r="U113" i="30" s="1"/>
  <c r="V113" i="30" s="1"/>
  <c r="W113" i="30" s="1"/>
  <c r="X113" i="30" s="1"/>
  <c r="Y113" i="30" s="1"/>
  <c r="Z113" i="30" s="1"/>
  <c r="AA113" i="30" s="1"/>
  <c r="AB113" i="30" s="1"/>
  <c r="AC113" i="30" s="1"/>
  <c r="AD113" i="30" s="1"/>
  <c r="AE113" i="30" s="1"/>
  <c r="AF113" i="30" s="1"/>
  <c r="B113" i="30" s="1"/>
  <c r="D113" i="30"/>
  <c r="D112" i="30"/>
  <c r="E112" i="30" s="1"/>
  <c r="F112" i="30" s="1"/>
  <c r="G112" i="30" s="1"/>
  <c r="H112" i="30" s="1"/>
  <c r="I112" i="30" s="1"/>
  <c r="J112" i="30" s="1"/>
  <c r="K112" i="30" s="1"/>
  <c r="L112" i="30" s="1"/>
  <c r="M112" i="30" s="1"/>
  <c r="N112" i="30" s="1"/>
  <c r="O112" i="30" s="1"/>
  <c r="P112" i="30" s="1"/>
  <c r="Q112" i="30" s="1"/>
  <c r="R112" i="30" s="1"/>
  <c r="S112" i="30" s="1"/>
  <c r="T112" i="30" s="1"/>
  <c r="U112" i="30" s="1"/>
  <c r="V112" i="30" s="1"/>
  <c r="W112" i="30" s="1"/>
  <c r="X112" i="30" s="1"/>
  <c r="Y112" i="30" s="1"/>
  <c r="Z112" i="30" s="1"/>
  <c r="AA112" i="30" s="1"/>
  <c r="AB112" i="30" s="1"/>
  <c r="AC112" i="30" s="1"/>
  <c r="AD112" i="30" s="1"/>
  <c r="AE112" i="30" s="1"/>
  <c r="AF112" i="30" s="1"/>
  <c r="B112" i="30" s="1"/>
  <c r="D110" i="30"/>
  <c r="E110" i="30" s="1"/>
  <c r="F110" i="30" s="1"/>
  <c r="G110" i="30" s="1"/>
  <c r="H110" i="30" s="1"/>
  <c r="I110" i="30" s="1"/>
  <c r="J110" i="30" s="1"/>
  <c r="K110" i="30" s="1"/>
  <c r="L110" i="30" s="1"/>
  <c r="M110" i="30" s="1"/>
  <c r="N110" i="30" s="1"/>
  <c r="O110" i="30" s="1"/>
  <c r="P110" i="30" s="1"/>
  <c r="Q110" i="30" s="1"/>
  <c r="R110" i="30" s="1"/>
  <c r="S110" i="30" s="1"/>
  <c r="T110" i="30" s="1"/>
  <c r="U110" i="30" s="1"/>
  <c r="V110" i="30" s="1"/>
  <c r="W110" i="30" s="1"/>
  <c r="X110" i="30" s="1"/>
  <c r="Y110" i="30" s="1"/>
  <c r="Z110" i="30" s="1"/>
  <c r="AA110" i="30" s="1"/>
  <c r="AB110" i="30" s="1"/>
  <c r="AC110" i="30" s="1"/>
  <c r="AD110" i="30" s="1"/>
  <c r="AE110" i="30" s="1"/>
  <c r="AF110" i="30" s="1"/>
  <c r="B110" i="30" s="1"/>
  <c r="E109" i="30"/>
  <c r="F109" i="30" s="1"/>
  <c r="G109" i="30" s="1"/>
  <c r="H109" i="30" s="1"/>
  <c r="I109" i="30" s="1"/>
  <c r="J109" i="30" s="1"/>
  <c r="K109" i="30" s="1"/>
  <c r="L109" i="30" s="1"/>
  <c r="M109" i="30" s="1"/>
  <c r="N109" i="30" s="1"/>
  <c r="O109" i="30" s="1"/>
  <c r="P109" i="30" s="1"/>
  <c r="Q109" i="30" s="1"/>
  <c r="R109" i="30" s="1"/>
  <c r="S109" i="30" s="1"/>
  <c r="T109" i="30" s="1"/>
  <c r="U109" i="30" s="1"/>
  <c r="V109" i="30" s="1"/>
  <c r="W109" i="30" s="1"/>
  <c r="X109" i="30" s="1"/>
  <c r="Y109" i="30" s="1"/>
  <c r="Z109" i="30" s="1"/>
  <c r="AA109" i="30" s="1"/>
  <c r="AB109" i="30" s="1"/>
  <c r="AC109" i="30" s="1"/>
  <c r="AD109" i="30" s="1"/>
  <c r="AE109" i="30" s="1"/>
  <c r="AF109" i="30" s="1"/>
  <c r="B109" i="30" s="1"/>
  <c r="D109" i="30"/>
  <c r="D107" i="30"/>
  <c r="E107" i="30" s="1"/>
  <c r="F107" i="30" s="1"/>
  <c r="G107" i="30" s="1"/>
  <c r="H107" i="30" s="1"/>
  <c r="I107" i="30" s="1"/>
  <c r="J107" i="30" s="1"/>
  <c r="K107" i="30" s="1"/>
  <c r="L107" i="30" s="1"/>
  <c r="M107" i="30" s="1"/>
  <c r="N107" i="30" s="1"/>
  <c r="O107" i="30" s="1"/>
  <c r="P107" i="30" s="1"/>
  <c r="Q107" i="30" s="1"/>
  <c r="R107" i="30" s="1"/>
  <c r="S107" i="30" s="1"/>
  <c r="T107" i="30" s="1"/>
  <c r="U107" i="30" s="1"/>
  <c r="V107" i="30" s="1"/>
  <c r="W107" i="30" s="1"/>
  <c r="X107" i="30" s="1"/>
  <c r="Y107" i="30" s="1"/>
  <c r="Z107" i="30" s="1"/>
  <c r="AA107" i="30" s="1"/>
  <c r="AB107" i="30" s="1"/>
  <c r="AC107" i="30" s="1"/>
  <c r="AD107" i="30" s="1"/>
  <c r="AE107" i="30" s="1"/>
  <c r="AF107" i="30" s="1"/>
  <c r="B107" i="30" s="1"/>
  <c r="E106" i="30"/>
  <c r="F106" i="30" s="1"/>
  <c r="G106" i="30" s="1"/>
  <c r="H106" i="30" s="1"/>
  <c r="I106" i="30" s="1"/>
  <c r="J106" i="30" s="1"/>
  <c r="K106" i="30" s="1"/>
  <c r="L106" i="30" s="1"/>
  <c r="M106" i="30" s="1"/>
  <c r="N106" i="30" s="1"/>
  <c r="O106" i="30" s="1"/>
  <c r="P106" i="30" s="1"/>
  <c r="Q106" i="30" s="1"/>
  <c r="R106" i="30" s="1"/>
  <c r="S106" i="30" s="1"/>
  <c r="T106" i="30" s="1"/>
  <c r="U106" i="30" s="1"/>
  <c r="V106" i="30" s="1"/>
  <c r="W106" i="30" s="1"/>
  <c r="X106" i="30" s="1"/>
  <c r="Y106" i="30" s="1"/>
  <c r="Z106" i="30" s="1"/>
  <c r="AA106" i="30" s="1"/>
  <c r="AB106" i="30" s="1"/>
  <c r="AC106" i="30" s="1"/>
  <c r="AD106" i="30" s="1"/>
  <c r="AE106" i="30" s="1"/>
  <c r="AF106" i="30" s="1"/>
  <c r="B106" i="30" s="1"/>
  <c r="D106" i="30"/>
  <c r="D105" i="30"/>
  <c r="E105" i="30" s="1"/>
  <c r="F105" i="30" s="1"/>
  <c r="G105" i="30" s="1"/>
  <c r="H105" i="30" s="1"/>
  <c r="I105" i="30" s="1"/>
  <c r="J105" i="30" s="1"/>
  <c r="K105" i="30" s="1"/>
  <c r="L105" i="30" s="1"/>
  <c r="M105" i="30" s="1"/>
  <c r="N105" i="30" s="1"/>
  <c r="O105" i="30" s="1"/>
  <c r="P105" i="30" s="1"/>
  <c r="Q105" i="30" s="1"/>
  <c r="R105" i="30" s="1"/>
  <c r="S105" i="30" s="1"/>
  <c r="T105" i="30" s="1"/>
  <c r="U105" i="30" s="1"/>
  <c r="V105" i="30" s="1"/>
  <c r="W105" i="30" s="1"/>
  <c r="X105" i="30" s="1"/>
  <c r="Y105" i="30" s="1"/>
  <c r="Z105" i="30" s="1"/>
  <c r="AA105" i="30" s="1"/>
  <c r="AB105" i="30" s="1"/>
  <c r="AC105" i="30" s="1"/>
  <c r="AD105" i="30" s="1"/>
  <c r="AE105" i="30" s="1"/>
  <c r="AF105" i="30" s="1"/>
  <c r="B105" i="30" s="1"/>
  <c r="D104" i="30"/>
  <c r="E104" i="30" s="1"/>
  <c r="F104" i="30" s="1"/>
  <c r="G104" i="30" s="1"/>
  <c r="H104" i="30" s="1"/>
  <c r="I104" i="30" s="1"/>
  <c r="J104" i="30" s="1"/>
  <c r="K104" i="30" s="1"/>
  <c r="L104" i="30" s="1"/>
  <c r="M104" i="30" s="1"/>
  <c r="N104" i="30" s="1"/>
  <c r="O104" i="30" s="1"/>
  <c r="P104" i="30" s="1"/>
  <c r="Q104" i="30" s="1"/>
  <c r="R104" i="30" s="1"/>
  <c r="S104" i="30" s="1"/>
  <c r="T104" i="30" s="1"/>
  <c r="U104" i="30" s="1"/>
  <c r="V104" i="30" s="1"/>
  <c r="W104" i="30" s="1"/>
  <c r="X104" i="30" s="1"/>
  <c r="Y104" i="30" s="1"/>
  <c r="Z104" i="30" s="1"/>
  <c r="AA104" i="30" s="1"/>
  <c r="AB104" i="30" s="1"/>
  <c r="AC104" i="30" s="1"/>
  <c r="AD104" i="30" s="1"/>
  <c r="AE104" i="30" s="1"/>
  <c r="AF104" i="30" s="1"/>
  <c r="B104" i="30" s="1"/>
  <c r="D103" i="30"/>
  <c r="E102" i="30"/>
  <c r="D102" i="30"/>
  <c r="AH100" i="30"/>
  <c r="AI100" i="30" s="1"/>
  <c r="AH99" i="30"/>
  <c r="AI99" i="30" s="1"/>
  <c r="AH98" i="30"/>
  <c r="AI98" i="30" s="1"/>
  <c r="AH97" i="30"/>
  <c r="AI97" i="30" s="1"/>
  <c r="AH96" i="30"/>
  <c r="AI96" i="30" s="1"/>
  <c r="AH95" i="30"/>
  <c r="AI95" i="30" s="1"/>
  <c r="AH94" i="30"/>
  <c r="AI94" i="30" s="1"/>
  <c r="C93" i="30"/>
  <c r="AI91" i="30"/>
  <c r="AH91" i="30"/>
  <c r="AI90" i="30"/>
  <c r="AH90" i="30"/>
  <c r="AI89" i="30"/>
  <c r="AH89" i="30"/>
  <c r="AI88" i="30"/>
  <c r="AH88" i="30"/>
  <c r="AI87" i="30"/>
  <c r="AH87" i="30"/>
  <c r="AI86" i="30"/>
  <c r="AH86" i="30"/>
  <c r="AI85" i="30"/>
  <c r="AH85" i="30"/>
  <c r="AI84" i="30"/>
  <c r="AH84" i="30"/>
  <c r="AI82" i="30"/>
  <c r="AH82" i="30"/>
  <c r="AG82" i="30"/>
  <c r="AI81" i="30"/>
  <c r="AH81" i="30"/>
  <c r="AI80" i="30"/>
  <c r="AH80" i="30"/>
  <c r="AI79" i="30"/>
  <c r="AH79" i="30"/>
  <c r="AI78" i="30"/>
  <c r="AH78" i="30"/>
  <c r="AI77" i="30"/>
  <c r="AH77" i="30"/>
  <c r="AI76" i="30"/>
  <c r="AH76" i="30"/>
  <c r="AI74" i="30"/>
  <c r="AH74" i="30"/>
  <c r="AI73" i="30"/>
  <c r="AH73" i="30"/>
  <c r="AI72" i="30"/>
  <c r="AH72" i="30"/>
  <c r="AG72" i="30"/>
  <c r="AI71" i="30"/>
  <c r="AH71" i="30"/>
  <c r="AI70" i="30"/>
  <c r="AH70" i="30"/>
  <c r="AI69" i="30"/>
  <c r="AH69" i="30"/>
  <c r="AG68" i="30"/>
  <c r="AG73" i="30" s="1"/>
  <c r="AF68" i="30"/>
  <c r="AE5" i="30" s="1"/>
  <c r="AE68" i="30"/>
  <c r="AD68" i="30"/>
  <c r="AC68" i="30"/>
  <c r="AB5" i="30" s="1"/>
  <c r="AB68" i="30"/>
  <c r="AA5" i="30" s="1"/>
  <c r="Z68" i="30"/>
  <c r="Y68" i="30"/>
  <c r="X5" i="30" s="1"/>
  <c r="X68" i="30"/>
  <c r="W5" i="30" s="1"/>
  <c r="W68" i="30"/>
  <c r="V5" i="30" s="1"/>
  <c r="V68" i="30"/>
  <c r="U68" i="30"/>
  <c r="T68" i="30"/>
  <c r="S5" i="30" s="1"/>
  <c r="S68" i="30"/>
  <c r="R5" i="30" s="1"/>
  <c r="R68" i="30"/>
  <c r="Q5" i="30" s="1"/>
  <c r="Q68" i="30"/>
  <c r="P5" i="30" s="1"/>
  <c r="P68" i="30"/>
  <c r="O5" i="30" s="1"/>
  <c r="O68" i="30"/>
  <c r="N68" i="30"/>
  <c r="M68" i="30"/>
  <c r="L5" i="30" s="1"/>
  <c r="L68" i="30"/>
  <c r="K68" i="30"/>
  <c r="J5" i="30" s="1"/>
  <c r="J68" i="30"/>
  <c r="I5" i="30" s="1"/>
  <c r="I68" i="30"/>
  <c r="H5" i="30" s="1"/>
  <c r="H68" i="30"/>
  <c r="G5" i="30" s="1"/>
  <c r="G68" i="30"/>
  <c r="F5" i="30" s="1"/>
  <c r="F68" i="30"/>
  <c r="E68" i="30"/>
  <c r="D5" i="30" s="1"/>
  <c r="D68" i="30"/>
  <c r="C5" i="30" s="1"/>
  <c r="C68" i="30"/>
  <c r="B5" i="30" s="1"/>
  <c r="B68" i="30"/>
  <c r="AF5" i="30" s="1"/>
  <c r="AI67" i="30"/>
  <c r="AH67" i="30"/>
  <c r="AI66" i="30"/>
  <c r="AH66" i="30"/>
  <c r="AI65" i="30"/>
  <c r="AH65" i="30"/>
  <c r="AI64" i="30"/>
  <c r="AH64" i="30"/>
  <c r="AI63" i="30"/>
  <c r="AH63" i="30"/>
  <c r="AI62" i="30"/>
  <c r="AH62" i="30"/>
  <c r="AI61" i="30"/>
  <c r="AH61" i="30"/>
  <c r="AI60" i="30"/>
  <c r="AH60" i="30"/>
  <c r="AI59" i="30"/>
  <c r="AH59" i="30"/>
  <c r="AI58" i="30"/>
  <c r="AH58" i="30"/>
  <c r="AI57" i="30"/>
  <c r="AH57" i="30"/>
  <c r="AG56" i="30"/>
  <c r="AF56" i="30"/>
  <c r="AE56" i="30"/>
  <c r="AD56" i="30"/>
  <c r="AC56" i="30"/>
  <c r="AB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AI55" i="30"/>
  <c r="AH55" i="30"/>
  <c r="AI54" i="30"/>
  <c r="AH54" i="30"/>
  <c r="AI53" i="30"/>
  <c r="AH53" i="30"/>
  <c r="AG52" i="30"/>
  <c r="AG3" i="30" s="1"/>
  <c r="AG6" i="30" s="1"/>
  <c r="AF52" i="30"/>
  <c r="AE52" i="30"/>
  <c r="AD52" i="30"/>
  <c r="AC52" i="30"/>
  <c r="AB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AI51" i="30"/>
  <c r="AH51" i="30"/>
  <c r="AG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I44" i="30"/>
  <c r="AH44" i="30"/>
  <c r="AI43" i="30"/>
  <c r="AH43" i="30"/>
  <c r="AI42" i="30"/>
  <c r="AH42" i="30"/>
  <c r="AI41" i="30"/>
  <c r="AH41" i="30"/>
  <c r="AI40" i="30"/>
  <c r="AH40" i="30"/>
  <c r="AI39" i="30"/>
  <c r="AH39" i="30"/>
  <c r="AG38" i="30"/>
  <c r="AF38" i="30"/>
  <c r="AE38" i="30"/>
  <c r="AD38" i="30"/>
  <c r="AC38" i="30"/>
  <c r="AB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D5" i="30"/>
  <c r="Z5" i="30"/>
  <c r="Y5" i="30"/>
  <c r="T5" i="30"/>
  <c r="N5" i="30"/>
  <c r="K5" i="30"/>
  <c r="AG4" i="30"/>
  <c r="K4" i="30"/>
  <c r="B4" i="30"/>
  <c r="AG2" i="30"/>
  <c r="AC37" i="29"/>
  <c r="AB37" i="29"/>
  <c r="S95" i="29"/>
  <c r="R37" i="29"/>
  <c r="Q95" i="29"/>
  <c r="Q37" i="29"/>
  <c r="P37" i="29"/>
  <c r="O37" i="29"/>
  <c r="N37" i="29"/>
  <c r="M95" i="29"/>
  <c r="AH95" i="29" s="1"/>
  <c r="AI95" i="29" s="1"/>
  <c r="M37" i="29"/>
  <c r="L37" i="29"/>
  <c r="K37" i="29"/>
  <c r="J37" i="29"/>
  <c r="N52" i="29"/>
  <c r="D37" i="29"/>
  <c r="AF239" i="29"/>
  <c r="AE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A239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238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237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236" i="29"/>
  <c r="C235" i="29"/>
  <c r="B235" i="29"/>
  <c r="S210" i="29"/>
  <c r="AG200" i="29"/>
  <c r="C200" i="29"/>
  <c r="D199" i="29"/>
  <c r="E199" i="29" s="1"/>
  <c r="F199" i="29" s="1"/>
  <c r="G199" i="29" s="1"/>
  <c r="D198" i="29"/>
  <c r="E198" i="29" s="1"/>
  <c r="F198" i="29" s="1"/>
  <c r="G198" i="29" s="1"/>
  <c r="H198" i="29" s="1"/>
  <c r="I198" i="29" s="1"/>
  <c r="J198" i="29" s="1"/>
  <c r="K198" i="29" s="1"/>
  <c r="L198" i="29" s="1"/>
  <c r="M198" i="29" s="1"/>
  <c r="N198" i="29" s="1"/>
  <c r="O198" i="29" s="1"/>
  <c r="P198" i="29" s="1"/>
  <c r="Q198" i="29" s="1"/>
  <c r="R198" i="29" s="1"/>
  <c r="S198" i="29" s="1"/>
  <c r="T198" i="29" s="1"/>
  <c r="U198" i="29" s="1"/>
  <c r="V198" i="29" s="1"/>
  <c r="W198" i="29" s="1"/>
  <c r="X198" i="29" s="1"/>
  <c r="Y198" i="29" s="1"/>
  <c r="Z198" i="29" s="1"/>
  <c r="AA198" i="29" s="1"/>
  <c r="AB198" i="29" s="1"/>
  <c r="AC198" i="29" s="1"/>
  <c r="AD198" i="29" s="1"/>
  <c r="AE198" i="29" s="1"/>
  <c r="AF198" i="29" s="1"/>
  <c r="B198" i="29" s="1"/>
  <c r="D197" i="29"/>
  <c r="E197" i="29" s="1"/>
  <c r="F197" i="29" s="1"/>
  <c r="G197" i="29" s="1"/>
  <c r="H197" i="29" s="1"/>
  <c r="I197" i="29" s="1"/>
  <c r="J197" i="29" s="1"/>
  <c r="K197" i="29" s="1"/>
  <c r="L197" i="29" s="1"/>
  <c r="M197" i="29" s="1"/>
  <c r="N197" i="29" s="1"/>
  <c r="O197" i="29" s="1"/>
  <c r="P197" i="29" s="1"/>
  <c r="Q197" i="29" s="1"/>
  <c r="R197" i="29" s="1"/>
  <c r="S197" i="29" s="1"/>
  <c r="T197" i="29" s="1"/>
  <c r="U197" i="29" s="1"/>
  <c r="V197" i="29" s="1"/>
  <c r="W197" i="29" s="1"/>
  <c r="X197" i="29" s="1"/>
  <c r="Y197" i="29" s="1"/>
  <c r="Z197" i="29" s="1"/>
  <c r="AA197" i="29" s="1"/>
  <c r="AB197" i="29" s="1"/>
  <c r="AC197" i="29" s="1"/>
  <c r="AD197" i="29" s="1"/>
  <c r="AE197" i="29" s="1"/>
  <c r="AF197" i="29" s="1"/>
  <c r="B197" i="29" s="1"/>
  <c r="E196" i="29"/>
  <c r="F196" i="29" s="1"/>
  <c r="G196" i="29" s="1"/>
  <c r="H196" i="29" s="1"/>
  <c r="I196" i="29" s="1"/>
  <c r="J196" i="29" s="1"/>
  <c r="K196" i="29" s="1"/>
  <c r="L196" i="29" s="1"/>
  <c r="M196" i="29" s="1"/>
  <c r="N196" i="29" s="1"/>
  <c r="O196" i="29" s="1"/>
  <c r="P196" i="29" s="1"/>
  <c r="Q196" i="29" s="1"/>
  <c r="R196" i="29" s="1"/>
  <c r="S196" i="29" s="1"/>
  <c r="T196" i="29" s="1"/>
  <c r="U196" i="29" s="1"/>
  <c r="V196" i="29" s="1"/>
  <c r="W196" i="29" s="1"/>
  <c r="X196" i="29" s="1"/>
  <c r="Y196" i="29" s="1"/>
  <c r="Z196" i="29" s="1"/>
  <c r="AA196" i="29" s="1"/>
  <c r="AB196" i="29" s="1"/>
  <c r="AC196" i="29" s="1"/>
  <c r="AD196" i="29" s="1"/>
  <c r="AE196" i="29" s="1"/>
  <c r="AF196" i="29" s="1"/>
  <c r="B196" i="29" s="1"/>
  <c r="D196" i="29"/>
  <c r="D195" i="29"/>
  <c r="E195" i="29" s="1"/>
  <c r="F195" i="29" s="1"/>
  <c r="G195" i="29" s="1"/>
  <c r="H195" i="29" s="1"/>
  <c r="I195" i="29" s="1"/>
  <c r="J195" i="29" s="1"/>
  <c r="K195" i="29" s="1"/>
  <c r="L195" i="29" s="1"/>
  <c r="M195" i="29" s="1"/>
  <c r="N195" i="29" s="1"/>
  <c r="O195" i="29" s="1"/>
  <c r="P195" i="29" s="1"/>
  <c r="Q195" i="29" s="1"/>
  <c r="R195" i="29" s="1"/>
  <c r="S195" i="29" s="1"/>
  <c r="T195" i="29" s="1"/>
  <c r="U195" i="29" s="1"/>
  <c r="V195" i="29" s="1"/>
  <c r="W195" i="29" s="1"/>
  <c r="X195" i="29" s="1"/>
  <c r="Y195" i="29" s="1"/>
  <c r="Z195" i="29" s="1"/>
  <c r="AA195" i="29" s="1"/>
  <c r="AB195" i="29" s="1"/>
  <c r="AC195" i="29" s="1"/>
  <c r="AD195" i="29" s="1"/>
  <c r="AE195" i="29" s="1"/>
  <c r="AF195" i="29" s="1"/>
  <c r="B195" i="29" s="1"/>
  <c r="D194" i="29"/>
  <c r="AG192" i="29"/>
  <c r="C192" i="29"/>
  <c r="E191" i="29"/>
  <c r="F191" i="29" s="1"/>
  <c r="G191" i="29" s="1"/>
  <c r="H191" i="29" s="1"/>
  <c r="I191" i="29" s="1"/>
  <c r="J191" i="29" s="1"/>
  <c r="K191" i="29" s="1"/>
  <c r="L191" i="29" s="1"/>
  <c r="M191" i="29" s="1"/>
  <c r="N191" i="29" s="1"/>
  <c r="O191" i="29" s="1"/>
  <c r="P191" i="29" s="1"/>
  <c r="Q191" i="29" s="1"/>
  <c r="R191" i="29" s="1"/>
  <c r="S191" i="29" s="1"/>
  <c r="T191" i="29" s="1"/>
  <c r="U191" i="29" s="1"/>
  <c r="V191" i="29" s="1"/>
  <c r="W191" i="29" s="1"/>
  <c r="X191" i="29" s="1"/>
  <c r="Y191" i="29" s="1"/>
  <c r="Z191" i="29" s="1"/>
  <c r="AA191" i="29" s="1"/>
  <c r="AB191" i="29" s="1"/>
  <c r="AC191" i="29" s="1"/>
  <c r="AD191" i="29" s="1"/>
  <c r="AE191" i="29" s="1"/>
  <c r="AF191" i="29" s="1"/>
  <c r="B191" i="29" s="1"/>
  <c r="D191" i="29"/>
  <c r="D190" i="29"/>
  <c r="E190" i="29" s="1"/>
  <c r="F190" i="29" s="1"/>
  <c r="G190" i="29" s="1"/>
  <c r="H190" i="29" s="1"/>
  <c r="I190" i="29" s="1"/>
  <c r="J190" i="29" s="1"/>
  <c r="K190" i="29" s="1"/>
  <c r="L190" i="29" s="1"/>
  <c r="M190" i="29" s="1"/>
  <c r="N190" i="29" s="1"/>
  <c r="O190" i="29" s="1"/>
  <c r="P190" i="29" s="1"/>
  <c r="Q190" i="29" s="1"/>
  <c r="R190" i="29" s="1"/>
  <c r="S190" i="29" s="1"/>
  <c r="T190" i="29" s="1"/>
  <c r="U190" i="29" s="1"/>
  <c r="V190" i="29" s="1"/>
  <c r="W190" i="29" s="1"/>
  <c r="X190" i="29" s="1"/>
  <c r="Y190" i="29" s="1"/>
  <c r="Z190" i="29" s="1"/>
  <c r="AA190" i="29" s="1"/>
  <c r="AB190" i="29" s="1"/>
  <c r="AC190" i="29" s="1"/>
  <c r="AD190" i="29" s="1"/>
  <c r="AE190" i="29" s="1"/>
  <c r="AF190" i="29" s="1"/>
  <c r="B190" i="29" s="1"/>
  <c r="E189" i="29"/>
  <c r="F189" i="29" s="1"/>
  <c r="G189" i="29" s="1"/>
  <c r="H189" i="29" s="1"/>
  <c r="I189" i="29" s="1"/>
  <c r="J189" i="29" s="1"/>
  <c r="K189" i="29" s="1"/>
  <c r="L189" i="29" s="1"/>
  <c r="M189" i="29" s="1"/>
  <c r="N189" i="29" s="1"/>
  <c r="O189" i="29" s="1"/>
  <c r="P189" i="29" s="1"/>
  <c r="Q189" i="29" s="1"/>
  <c r="R189" i="29" s="1"/>
  <c r="S189" i="29" s="1"/>
  <c r="T189" i="29" s="1"/>
  <c r="U189" i="29" s="1"/>
  <c r="V189" i="29" s="1"/>
  <c r="W189" i="29" s="1"/>
  <c r="X189" i="29" s="1"/>
  <c r="Y189" i="29" s="1"/>
  <c r="Z189" i="29" s="1"/>
  <c r="AA189" i="29" s="1"/>
  <c r="AB189" i="29" s="1"/>
  <c r="AC189" i="29" s="1"/>
  <c r="AD189" i="29" s="1"/>
  <c r="AE189" i="29" s="1"/>
  <c r="AF189" i="29" s="1"/>
  <c r="B189" i="29" s="1"/>
  <c r="D189" i="29"/>
  <c r="D188" i="29"/>
  <c r="E188" i="29" s="1"/>
  <c r="F188" i="29" s="1"/>
  <c r="G188" i="29" s="1"/>
  <c r="H188" i="29" s="1"/>
  <c r="I188" i="29" s="1"/>
  <c r="J188" i="29" s="1"/>
  <c r="K188" i="29" s="1"/>
  <c r="L188" i="29" s="1"/>
  <c r="M188" i="29" s="1"/>
  <c r="N188" i="29" s="1"/>
  <c r="O188" i="29" s="1"/>
  <c r="P188" i="29" s="1"/>
  <c r="Q188" i="29" s="1"/>
  <c r="R188" i="29" s="1"/>
  <c r="S188" i="29" s="1"/>
  <c r="T188" i="29" s="1"/>
  <c r="U188" i="29" s="1"/>
  <c r="V188" i="29" s="1"/>
  <c r="W188" i="29" s="1"/>
  <c r="X188" i="29" s="1"/>
  <c r="Y188" i="29" s="1"/>
  <c r="Z188" i="29" s="1"/>
  <c r="AA188" i="29" s="1"/>
  <c r="AB188" i="29" s="1"/>
  <c r="AC188" i="29" s="1"/>
  <c r="AD188" i="29" s="1"/>
  <c r="AE188" i="29" s="1"/>
  <c r="AF188" i="29" s="1"/>
  <c r="B188" i="29" s="1"/>
  <c r="G187" i="29"/>
  <c r="H187" i="29" s="1"/>
  <c r="I187" i="29" s="1"/>
  <c r="J187" i="29" s="1"/>
  <c r="K187" i="29" s="1"/>
  <c r="L187" i="29" s="1"/>
  <c r="M187" i="29" s="1"/>
  <c r="N187" i="29" s="1"/>
  <c r="O187" i="29" s="1"/>
  <c r="P187" i="29" s="1"/>
  <c r="Q187" i="29" s="1"/>
  <c r="R187" i="29" s="1"/>
  <c r="S187" i="29" s="1"/>
  <c r="T187" i="29" s="1"/>
  <c r="U187" i="29" s="1"/>
  <c r="V187" i="29" s="1"/>
  <c r="W187" i="29" s="1"/>
  <c r="X187" i="29" s="1"/>
  <c r="Y187" i="29" s="1"/>
  <c r="Z187" i="29" s="1"/>
  <c r="AA187" i="29" s="1"/>
  <c r="AB187" i="29" s="1"/>
  <c r="AC187" i="29" s="1"/>
  <c r="AD187" i="29" s="1"/>
  <c r="AE187" i="29" s="1"/>
  <c r="AF187" i="29" s="1"/>
  <c r="B187" i="29" s="1"/>
  <c r="D187" i="29"/>
  <c r="E187" i="29" s="1"/>
  <c r="F187" i="29" s="1"/>
  <c r="P186" i="29"/>
  <c r="Q186" i="29" s="1"/>
  <c r="R186" i="29" s="1"/>
  <c r="S186" i="29" s="1"/>
  <c r="T186" i="29" s="1"/>
  <c r="U186" i="29" s="1"/>
  <c r="V186" i="29" s="1"/>
  <c r="W186" i="29" s="1"/>
  <c r="X186" i="29" s="1"/>
  <c r="Y186" i="29" s="1"/>
  <c r="Z186" i="29" s="1"/>
  <c r="AA186" i="29" s="1"/>
  <c r="AB186" i="29" s="1"/>
  <c r="AC186" i="29" s="1"/>
  <c r="AD186" i="29" s="1"/>
  <c r="AE186" i="29" s="1"/>
  <c r="AF186" i="29" s="1"/>
  <c r="B186" i="29" s="1"/>
  <c r="E186" i="29"/>
  <c r="F186" i="29" s="1"/>
  <c r="G186" i="29" s="1"/>
  <c r="H186" i="29" s="1"/>
  <c r="I186" i="29" s="1"/>
  <c r="J186" i="29" s="1"/>
  <c r="K186" i="29" s="1"/>
  <c r="L186" i="29" s="1"/>
  <c r="M186" i="29" s="1"/>
  <c r="N186" i="29" s="1"/>
  <c r="O186" i="29" s="1"/>
  <c r="D186" i="29"/>
  <c r="G185" i="29"/>
  <c r="H185" i="29" s="1"/>
  <c r="I185" i="29" s="1"/>
  <c r="J185" i="29" s="1"/>
  <c r="K185" i="29" s="1"/>
  <c r="L185" i="29" s="1"/>
  <c r="M185" i="29" s="1"/>
  <c r="N185" i="29" s="1"/>
  <c r="O185" i="29" s="1"/>
  <c r="P185" i="29" s="1"/>
  <c r="Q185" i="29" s="1"/>
  <c r="R185" i="29" s="1"/>
  <c r="S185" i="29" s="1"/>
  <c r="T185" i="29" s="1"/>
  <c r="U185" i="29" s="1"/>
  <c r="V185" i="29" s="1"/>
  <c r="W185" i="29" s="1"/>
  <c r="X185" i="29" s="1"/>
  <c r="Y185" i="29" s="1"/>
  <c r="Z185" i="29" s="1"/>
  <c r="AA185" i="29" s="1"/>
  <c r="AB185" i="29" s="1"/>
  <c r="AC185" i="29" s="1"/>
  <c r="AD185" i="29" s="1"/>
  <c r="AE185" i="29" s="1"/>
  <c r="AF185" i="29" s="1"/>
  <c r="B185" i="29" s="1"/>
  <c r="D185" i="29"/>
  <c r="E185" i="29" s="1"/>
  <c r="F185" i="29" s="1"/>
  <c r="D184" i="29"/>
  <c r="E184" i="29" s="1"/>
  <c r="F184" i="29" s="1"/>
  <c r="G184" i="29" s="1"/>
  <c r="H184" i="29" s="1"/>
  <c r="I184" i="29" s="1"/>
  <c r="J184" i="29" s="1"/>
  <c r="K184" i="29" s="1"/>
  <c r="L184" i="29" s="1"/>
  <c r="M184" i="29" s="1"/>
  <c r="N184" i="29" s="1"/>
  <c r="O184" i="29" s="1"/>
  <c r="P184" i="29" s="1"/>
  <c r="Q184" i="29" s="1"/>
  <c r="R184" i="29" s="1"/>
  <c r="S184" i="29" s="1"/>
  <c r="T184" i="29" s="1"/>
  <c r="U184" i="29" s="1"/>
  <c r="V184" i="29" s="1"/>
  <c r="W184" i="29" s="1"/>
  <c r="X184" i="29" s="1"/>
  <c r="Y184" i="29" s="1"/>
  <c r="Z184" i="29" s="1"/>
  <c r="AA184" i="29" s="1"/>
  <c r="AB184" i="29" s="1"/>
  <c r="AC184" i="29" s="1"/>
  <c r="AD184" i="29" s="1"/>
  <c r="AE184" i="29" s="1"/>
  <c r="AF184" i="29" s="1"/>
  <c r="B184" i="29" s="1"/>
  <c r="D183" i="29"/>
  <c r="E183" i="29" s="1"/>
  <c r="F183" i="29" s="1"/>
  <c r="G183" i="29" s="1"/>
  <c r="H183" i="29" s="1"/>
  <c r="I183" i="29" s="1"/>
  <c r="J183" i="29" s="1"/>
  <c r="K183" i="29" s="1"/>
  <c r="L183" i="29" s="1"/>
  <c r="M183" i="29" s="1"/>
  <c r="N183" i="29" s="1"/>
  <c r="O183" i="29" s="1"/>
  <c r="P183" i="29" s="1"/>
  <c r="Q183" i="29" s="1"/>
  <c r="R183" i="29" s="1"/>
  <c r="S183" i="29" s="1"/>
  <c r="T183" i="29" s="1"/>
  <c r="U183" i="29" s="1"/>
  <c r="V183" i="29" s="1"/>
  <c r="W183" i="29" s="1"/>
  <c r="X183" i="29" s="1"/>
  <c r="Y183" i="29" s="1"/>
  <c r="Z183" i="29" s="1"/>
  <c r="AA183" i="29" s="1"/>
  <c r="AB183" i="29" s="1"/>
  <c r="AC183" i="29" s="1"/>
  <c r="AD183" i="29" s="1"/>
  <c r="AE183" i="29" s="1"/>
  <c r="AF183" i="29" s="1"/>
  <c r="B183" i="29" s="1"/>
  <c r="E182" i="29"/>
  <c r="F182" i="29" s="1"/>
  <c r="G182" i="29" s="1"/>
  <c r="H182" i="29" s="1"/>
  <c r="I182" i="29" s="1"/>
  <c r="J182" i="29" s="1"/>
  <c r="K182" i="29" s="1"/>
  <c r="L182" i="29" s="1"/>
  <c r="M182" i="29" s="1"/>
  <c r="N182" i="29" s="1"/>
  <c r="O182" i="29" s="1"/>
  <c r="P182" i="29" s="1"/>
  <c r="Q182" i="29" s="1"/>
  <c r="R182" i="29" s="1"/>
  <c r="S182" i="29" s="1"/>
  <c r="T182" i="29" s="1"/>
  <c r="U182" i="29" s="1"/>
  <c r="V182" i="29" s="1"/>
  <c r="W182" i="29" s="1"/>
  <c r="X182" i="29" s="1"/>
  <c r="Y182" i="29" s="1"/>
  <c r="Z182" i="29" s="1"/>
  <c r="AA182" i="29" s="1"/>
  <c r="AB182" i="29" s="1"/>
  <c r="AC182" i="29" s="1"/>
  <c r="AD182" i="29" s="1"/>
  <c r="AE182" i="29" s="1"/>
  <c r="AF182" i="29" s="1"/>
  <c r="B182" i="29" s="1"/>
  <c r="D182" i="29"/>
  <c r="N181" i="29"/>
  <c r="O181" i="29" s="1"/>
  <c r="P181" i="29" s="1"/>
  <c r="Q181" i="29" s="1"/>
  <c r="R181" i="29" s="1"/>
  <c r="S181" i="29" s="1"/>
  <c r="T181" i="29" s="1"/>
  <c r="U181" i="29" s="1"/>
  <c r="V181" i="29" s="1"/>
  <c r="W181" i="29" s="1"/>
  <c r="X181" i="29" s="1"/>
  <c r="Y181" i="29" s="1"/>
  <c r="Z181" i="29" s="1"/>
  <c r="AA181" i="29" s="1"/>
  <c r="AB181" i="29" s="1"/>
  <c r="AC181" i="29" s="1"/>
  <c r="AD181" i="29" s="1"/>
  <c r="AE181" i="29" s="1"/>
  <c r="AF181" i="29" s="1"/>
  <c r="B181" i="29" s="1"/>
  <c r="D181" i="29"/>
  <c r="E181" i="29" s="1"/>
  <c r="F181" i="29" s="1"/>
  <c r="G181" i="29" s="1"/>
  <c r="H181" i="29" s="1"/>
  <c r="I181" i="29" s="1"/>
  <c r="J181" i="29" s="1"/>
  <c r="K181" i="29" s="1"/>
  <c r="L181" i="29" s="1"/>
  <c r="M181" i="29" s="1"/>
  <c r="D180" i="29"/>
  <c r="E180" i="29" s="1"/>
  <c r="F180" i="29" s="1"/>
  <c r="G180" i="29" s="1"/>
  <c r="H180" i="29" s="1"/>
  <c r="I180" i="29" s="1"/>
  <c r="J180" i="29" s="1"/>
  <c r="K180" i="29" s="1"/>
  <c r="L180" i="29" s="1"/>
  <c r="M180" i="29" s="1"/>
  <c r="N180" i="29" s="1"/>
  <c r="O180" i="29" s="1"/>
  <c r="P180" i="29" s="1"/>
  <c r="Q180" i="29" s="1"/>
  <c r="R180" i="29" s="1"/>
  <c r="S180" i="29" s="1"/>
  <c r="T180" i="29" s="1"/>
  <c r="U180" i="29" s="1"/>
  <c r="V180" i="29" s="1"/>
  <c r="W180" i="29" s="1"/>
  <c r="X180" i="29" s="1"/>
  <c r="Y180" i="29" s="1"/>
  <c r="Z180" i="29" s="1"/>
  <c r="AA180" i="29" s="1"/>
  <c r="AB180" i="29" s="1"/>
  <c r="AC180" i="29" s="1"/>
  <c r="AD180" i="29" s="1"/>
  <c r="AE180" i="29" s="1"/>
  <c r="AF180" i="29" s="1"/>
  <c r="B180" i="29" s="1"/>
  <c r="E179" i="29"/>
  <c r="F179" i="29" s="1"/>
  <c r="G179" i="29" s="1"/>
  <c r="H179" i="29" s="1"/>
  <c r="I179" i="29" s="1"/>
  <c r="J179" i="29" s="1"/>
  <c r="K179" i="29" s="1"/>
  <c r="L179" i="29" s="1"/>
  <c r="M179" i="29" s="1"/>
  <c r="N179" i="29" s="1"/>
  <c r="O179" i="29" s="1"/>
  <c r="P179" i="29" s="1"/>
  <c r="Q179" i="29" s="1"/>
  <c r="R179" i="29" s="1"/>
  <c r="S179" i="29" s="1"/>
  <c r="T179" i="29" s="1"/>
  <c r="U179" i="29" s="1"/>
  <c r="V179" i="29" s="1"/>
  <c r="W179" i="29" s="1"/>
  <c r="X179" i="29" s="1"/>
  <c r="Y179" i="29" s="1"/>
  <c r="Z179" i="29" s="1"/>
  <c r="AA179" i="29" s="1"/>
  <c r="AB179" i="29" s="1"/>
  <c r="AC179" i="29" s="1"/>
  <c r="AD179" i="29" s="1"/>
  <c r="AE179" i="29" s="1"/>
  <c r="AF179" i="29" s="1"/>
  <c r="B179" i="29" s="1"/>
  <c r="D179" i="29"/>
  <c r="D177" i="29"/>
  <c r="E177" i="29" s="1"/>
  <c r="F177" i="29" s="1"/>
  <c r="G177" i="29" s="1"/>
  <c r="H177" i="29" s="1"/>
  <c r="I177" i="29" s="1"/>
  <c r="J177" i="29" s="1"/>
  <c r="K177" i="29" s="1"/>
  <c r="L177" i="29" s="1"/>
  <c r="M177" i="29" s="1"/>
  <c r="N177" i="29" s="1"/>
  <c r="O177" i="29" s="1"/>
  <c r="P177" i="29" s="1"/>
  <c r="Q177" i="29" s="1"/>
  <c r="R177" i="29" s="1"/>
  <c r="S177" i="29" s="1"/>
  <c r="T177" i="29" s="1"/>
  <c r="U177" i="29" s="1"/>
  <c r="V177" i="29" s="1"/>
  <c r="W177" i="29" s="1"/>
  <c r="X177" i="29" s="1"/>
  <c r="Y177" i="29" s="1"/>
  <c r="Z177" i="29" s="1"/>
  <c r="AA177" i="29" s="1"/>
  <c r="AB177" i="29" s="1"/>
  <c r="AC177" i="29" s="1"/>
  <c r="AD177" i="29" s="1"/>
  <c r="AE177" i="29" s="1"/>
  <c r="AF177" i="29" s="1"/>
  <c r="B177" i="29" s="1"/>
  <c r="H176" i="29"/>
  <c r="I176" i="29" s="1"/>
  <c r="J176" i="29" s="1"/>
  <c r="K176" i="29" s="1"/>
  <c r="L176" i="29" s="1"/>
  <c r="M176" i="29" s="1"/>
  <c r="N176" i="29" s="1"/>
  <c r="O176" i="29" s="1"/>
  <c r="P176" i="29" s="1"/>
  <c r="Q176" i="29" s="1"/>
  <c r="R176" i="29" s="1"/>
  <c r="S176" i="29" s="1"/>
  <c r="T176" i="29" s="1"/>
  <c r="U176" i="29" s="1"/>
  <c r="V176" i="29" s="1"/>
  <c r="W176" i="29" s="1"/>
  <c r="X176" i="29" s="1"/>
  <c r="Y176" i="29" s="1"/>
  <c r="Z176" i="29" s="1"/>
  <c r="AA176" i="29" s="1"/>
  <c r="AB176" i="29" s="1"/>
  <c r="AC176" i="29" s="1"/>
  <c r="AD176" i="29" s="1"/>
  <c r="AE176" i="29" s="1"/>
  <c r="AF176" i="29" s="1"/>
  <c r="B176" i="29" s="1"/>
  <c r="G176" i="29"/>
  <c r="D176" i="29"/>
  <c r="E176" i="29" s="1"/>
  <c r="F176" i="29" s="1"/>
  <c r="D175" i="29"/>
  <c r="E175" i="29" s="1"/>
  <c r="F175" i="29" s="1"/>
  <c r="G175" i="29" s="1"/>
  <c r="H175" i="29" s="1"/>
  <c r="I175" i="29" s="1"/>
  <c r="J175" i="29" s="1"/>
  <c r="K175" i="29" s="1"/>
  <c r="L175" i="29" s="1"/>
  <c r="M175" i="29" s="1"/>
  <c r="N175" i="29" s="1"/>
  <c r="O175" i="29" s="1"/>
  <c r="P175" i="29" s="1"/>
  <c r="Q175" i="29" s="1"/>
  <c r="R175" i="29" s="1"/>
  <c r="S175" i="29" s="1"/>
  <c r="T175" i="29" s="1"/>
  <c r="U175" i="29" s="1"/>
  <c r="V175" i="29" s="1"/>
  <c r="W175" i="29" s="1"/>
  <c r="X175" i="29" s="1"/>
  <c r="Y175" i="29" s="1"/>
  <c r="Z175" i="29" s="1"/>
  <c r="AA175" i="29" s="1"/>
  <c r="AB175" i="29" s="1"/>
  <c r="AC175" i="29" s="1"/>
  <c r="AD175" i="29" s="1"/>
  <c r="AE175" i="29" s="1"/>
  <c r="AF175" i="29" s="1"/>
  <c r="B175" i="29" s="1"/>
  <c r="D174" i="29"/>
  <c r="E174" i="29" s="1"/>
  <c r="F174" i="29" s="1"/>
  <c r="G174" i="29" s="1"/>
  <c r="H174" i="29" s="1"/>
  <c r="I174" i="29" s="1"/>
  <c r="J174" i="29" s="1"/>
  <c r="K174" i="29" s="1"/>
  <c r="L174" i="29" s="1"/>
  <c r="M174" i="29" s="1"/>
  <c r="N174" i="29" s="1"/>
  <c r="O174" i="29" s="1"/>
  <c r="P174" i="29" s="1"/>
  <c r="Q174" i="29" s="1"/>
  <c r="R174" i="29" s="1"/>
  <c r="S174" i="29" s="1"/>
  <c r="T174" i="29" s="1"/>
  <c r="U174" i="29" s="1"/>
  <c r="V174" i="29" s="1"/>
  <c r="W174" i="29" s="1"/>
  <c r="X174" i="29" s="1"/>
  <c r="Y174" i="29" s="1"/>
  <c r="Z174" i="29" s="1"/>
  <c r="AA174" i="29" s="1"/>
  <c r="AB174" i="29" s="1"/>
  <c r="AC174" i="29" s="1"/>
  <c r="AD174" i="29" s="1"/>
  <c r="AE174" i="29" s="1"/>
  <c r="AF174" i="29" s="1"/>
  <c r="B174" i="29" s="1"/>
  <c r="D173" i="29"/>
  <c r="E173" i="29" s="1"/>
  <c r="F173" i="29" s="1"/>
  <c r="G173" i="29" s="1"/>
  <c r="H173" i="29" s="1"/>
  <c r="I173" i="29" s="1"/>
  <c r="J173" i="29" s="1"/>
  <c r="K173" i="29" s="1"/>
  <c r="L173" i="29" s="1"/>
  <c r="M173" i="29" s="1"/>
  <c r="N173" i="29" s="1"/>
  <c r="O173" i="29" s="1"/>
  <c r="P173" i="29" s="1"/>
  <c r="Q173" i="29" s="1"/>
  <c r="R173" i="29" s="1"/>
  <c r="S173" i="29" s="1"/>
  <c r="T173" i="29" s="1"/>
  <c r="U173" i="29" s="1"/>
  <c r="V173" i="29" s="1"/>
  <c r="W173" i="29" s="1"/>
  <c r="X173" i="29" s="1"/>
  <c r="Y173" i="29" s="1"/>
  <c r="Z173" i="29" s="1"/>
  <c r="AA173" i="29" s="1"/>
  <c r="AB173" i="29" s="1"/>
  <c r="AC173" i="29" s="1"/>
  <c r="AD173" i="29" s="1"/>
  <c r="AE173" i="29" s="1"/>
  <c r="AF173" i="29" s="1"/>
  <c r="B173" i="29" s="1"/>
  <c r="O172" i="29"/>
  <c r="P172" i="29" s="1"/>
  <c r="Q172" i="29" s="1"/>
  <c r="R172" i="29" s="1"/>
  <c r="S172" i="29" s="1"/>
  <c r="T172" i="29" s="1"/>
  <c r="U172" i="29" s="1"/>
  <c r="V172" i="29" s="1"/>
  <c r="W172" i="29" s="1"/>
  <c r="X172" i="29" s="1"/>
  <c r="Y172" i="29" s="1"/>
  <c r="Z172" i="29" s="1"/>
  <c r="AA172" i="29" s="1"/>
  <c r="AB172" i="29" s="1"/>
  <c r="AC172" i="29" s="1"/>
  <c r="AD172" i="29" s="1"/>
  <c r="AE172" i="29" s="1"/>
  <c r="AF172" i="29" s="1"/>
  <c r="B172" i="29" s="1"/>
  <c r="G172" i="29"/>
  <c r="H172" i="29" s="1"/>
  <c r="I172" i="29" s="1"/>
  <c r="J172" i="29" s="1"/>
  <c r="K172" i="29" s="1"/>
  <c r="L172" i="29" s="1"/>
  <c r="M172" i="29" s="1"/>
  <c r="N172" i="29" s="1"/>
  <c r="D172" i="29"/>
  <c r="E172" i="29" s="1"/>
  <c r="F172" i="29" s="1"/>
  <c r="D171" i="29"/>
  <c r="E171" i="29" s="1"/>
  <c r="F171" i="29" s="1"/>
  <c r="G171" i="29" s="1"/>
  <c r="H171" i="29" s="1"/>
  <c r="I171" i="29" s="1"/>
  <c r="J171" i="29" s="1"/>
  <c r="K171" i="29" s="1"/>
  <c r="L171" i="29" s="1"/>
  <c r="M171" i="29" s="1"/>
  <c r="N171" i="29" s="1"/>
  <c r="O171" i="29" s="1"/>
  <c r="P171" i="29" s="1"/>
  <c r="Q171" i="29" s="1"/>
  <c r="R171" i="29" s="1"/>
  <c r="S171" i="29" s="1"/>
  <c r="T171" i="29" s="1"/>
  <c r="U171" i="29" s="1"/>
  <c r="V171" i="29" s="1"/>
  <c r="W171" i="29" s="1"/>
  <c r="X171" i="29" s="1"/>
  <c r="Y171" i="29" s="1"/>
  <c r="Z171" i="29" s="1"/>
  <c r="AA171" i="29" s="1"/>
  <c r="AB171" i="29" s="1"/>
  <c r="AC171" i="29" s="1"/>
  <c r="AD171" i="29" s="1"/>
  <c r="AE171" i="29" s="1"/>
  <c r="AF171" i="29" s="1"/>
  <c r="B171" i="29" s="1"/>
  <c r="E170" i="29"/>
  <c r="F170" i="29" s="1"/>
  <c r="G170" i="29" s="1"/>
  <c r="H170" i="29" s="1"/>
  <c r="I170" i="29" s="1"/>
  <c r="J170" i="29" s="1"/>
  <c r="K170" i="29" s="1"/>
  <c r="L170" i="29" s="1"/>
  <c r="M170" i="29" s="1"/>
  <c r="N170" i="29" s="1"/>
  <c r="O170" i="29" s="1"/>
  <c r="P170" i="29" s="1"/>
  <c r="Q170" i="29" s="1"/>
  <c r="R170" i="29" s="1"/>
  <c r="S170" i="29" s="1"/>
  <c r="T170" i="29" s="1"/>
  <c r="U170" i="29" s="1"/>
  <c r="V170" i="29" s="1"/>
  <c r="W170" i="29" s="1"/>
  <c r="X170" i="29" s="1"/>
  <c r="Y170" i="29" s="1"/>
  <c r="Z170" i="29" s="1"/>
  <c r="AA170" i="29" s="1"/>
  <c r="AB170" i="29" s="1"/>
  <c r="AC170" i="29" s="1"/>
  <c r="AD170" i="29" s="1"/>
  <c r="AE170" i="29" s="1"/>
  <c r="AF170" i="29" s="1"/>
  <c r="B170" i="29" s="1"/>
  <c r="D170" i="29"/>
  <c r="D168" i="29"/>
  <c r="E168" i="29" s="1"/>
  <c r="F168" i="29" s="1"/>
  <c r="G168" i="29" s="1"/>
  <c r="H168" i="29" s="1"/>
  <c r="I168" i="29" s="1"/>
  <c r="J168" i="29" s="1"/>
  <c r="K168" i="29" s="1"/>
  <c r="L168" i="29" s="1"/>
  <c r="M168" i="29" s="1"/>
  <c r="N168" i="29" s="1"/>
  <c r="O168" i="29" s="1"/>
  <c r="P168" i="29" s="1"/>
  <c r="Q168" i="29" s="1"/>
  <c r="R168" i="29" s="1"/>
  <c r="S168" i="29" s="1"/>
  <c r="T168" i="29" s="1"/>
  <c r="U168" i="29" s="1"/>
  <c r="V168" i="29" s="1"/>
  <c r="W168" i="29" s="1"/>
  <c r="X168" i="29" s="1"/>
  <c r="Y168" i="29" s="1"/>
  <c r="Z168" i="29" s="1"/>
  <c r="AA168" i="29" s="1"/>
  <c r="AB168" i="29" s="1"/>
  <c r="AC168" i="29" s="1"/>
  <c r="AD168" i="29" s="1"/>
  <c r="AE168" i="29" s="1"/>
  <c r="AF168" i="29" s="1"/>
  <c r="B168" i="29" s="1"/>
  <c r="D167" i="29"/>
  <c r="E167" i="29" s="1"/>
  <c r="F167" i="29" s="1"/>
  <c r="G167" i="29" s="1"/>
  <c r="H167" i="29" s="1"/>
  <c r="I167" i="29" s="1"/>
  <c r="J167" i="29" s="1"/>
  <c r="K167" i="29" s="1"/>
  <c r="L167" i="29" s="1"/>
  <c r="M167" i="29" s="1"/>
  <c r="N167" i="29" s="1"/>
  <c r="O167" i="29" s="1"/>
  <c r="P167" i="29" s="1"/>
  <c r="Q167" i="29" s="1"/>
  <c r="R167" i="29" s="1"/>
  <c r="S167" i="29" s="1"/>
  <c r="T167" i="29" s="1"/>
  <c r="U167" i="29" s="1"/>
  <c r="V167" i="29" s="1"/>
  <c r="W167" i="29" s="1"/>
  <c r="X167" i="29" s="1"/>
  <c r="Y167" i="29" s="1"/>
  <c r="Z167" i="29" s="1"/>
  <c r="AA167" i="29" s="1"/>
  <c r="AB167" i="29" s="1"/>
  <c r="AC167" i="29" s="1"/>
  <c r="AD167" i="29" s="1"/>
  <c r="AE167" i="29" s="1"/>
  <c r="AF167" i="29" s="1"/>
  <c r="B167" i="29" s="1"/>
  <c r="D166" i="29"/>
  <c r="E166" i="29" s="1"/>
  <c r="F166" i="29" s="1"/>
  <c r="G166" i="29" s="1"/>
  <c r="H166" i="29" s="1"/>
  <c r="I166" i="29" s="1"/>
  <c r="J166" i="29" s="1"/>
  <c r="K166" i="29" s="1"/>
  <c r="L166" i="29" s="1"/>
  <c r="M166" i="29" s="1"/>
  <c r="N166" i="29" s="1"/>
  <c r="O166" i="29" s="1"/>
  <c r="P166" i="29" s="1"/>
  <c r="Q166" i="29" s="1"/>
  <c r="R166" i="29" s="1"/>
  <c r="S166" i="29" s="1"/>
  <c r="T166" i="29" s="1"/>
  <c r="U166" i="29" s="1"/>
  <c r="V166" i="29" s="1"/>
  <c r="W166" i="29" s="1"/>
  <c r="X166" i="29" s="1"/>
  <c r="Y166" i="29" s="1"/>
  <c r="Z166" i="29" s="1"/>
  <c r="AA166" i="29" s="1"/>
  <c r="AB166" i="29" s="1"/>
  <c r="AC166" i="29" s="1"/>
  <c r="AD166" i="29" s="1"/>
  <c r="AE166" i="29" s="1"/>
  <c r="AF166" i="29" s="1"/>
  <c r="B166" i="29" s="1"/>
  <c r="F165" i="29"/>
  <c r="G165" i="29" s="1"/>
  <c r="H165" i="29" s="1"/>
  <c r="I165" i="29" s="1"/>
  <c r="J165" i="29" s="1"/>
  <c r="K165" i="29" s="1"/>
  <c r="L165" i="29" s="1"/>
  <c r="M165" i="29" s="1"/>
  <c r="N165" i="29" s="1"/>
  <c r="O165" i="29" s="1"/>
  <c r="P165" i="29" s="1"/>
  <c r="Q165" i="29" s="1"/>
  <c r="R165" i="29" s="1"/>
  <c r="S165" i="29" s="1"/>
  <c r="T165" i="29" s="1"/>
  <c r="U165" i="29" s="1"/>
  <c r="V165" i="29" s="1"/>
  <c r="W165" i="29" s="1"/>
  <c r="X165" i="29" s="1"/>
  <c r="Y165" i="29" s="1"/>
  <c r="Z165" i="29" s="1"/>
  <c r="AA165" i="29" s="1"/>
  <c r="AB165" i="29" s="1"/>
  <c r="AC165" i="29" s="1"/>
  <c r="AD165" i="29" s="1"/>
  <c r="AE165" i="29" s="1"/>
  <c r="AF165" i="29" s="1"/>
  <c r="B165" i="29" s="1"/>
  <c r="E165" i="29"/>
  <c r="D165" i="29"/>
  <c r="D164" i="29"/>
  <c r="E164" i="29" s="1"/>
  <c r="F164" i="29" s="1"/>
  <c r="G164" i="29" s="1"/>
  <c r="H164" i="29" s="1"/>
  <c r="I164" i="29" s="1"/>
  <c r="J164" i="29" s="1"/>
  <c r="K164" i="29" s="1"/>
  <c r="L164" i="29" s="1"/>
  <c r="M164" i="29" s="1"/>
  <c r="N164" i="29" s="1"/>
  <c r="O164" i="29" s="1"/>
  <c r="P164" i="29" s="1"/>
  <c r="Q164" i="29" s="1"/>
  <c r="R164" i="29" s="1"/>
  <c r="S164" i="29" s="1"/>
  <c r="T164" i="29" s="1"/>
  <c r="U164" i="29" s="1"/>
  <c r="V164" i="29" s="1"/>
  <c r="W164" i="29" s="1"/>
  <c r="X164" i="29" s="1"/>
  <c r="Y164" i="29" s="1"/>
  <c r="Z164" i="29" s="1"/>
  <c r="AA164" i="29" s="1"/>
  <c r="AB164" i="29" s="1"/>
  <c r="AC164" i="29" s="1"/>
  <c r="AD164" i="29" s="1"/>
  <c r="AE164" i="29" s="1"/>
  <c r="AF164" i="29" s="1"/>
  <c r="B164" i="29" s="1"/>
  <c r="D163" i="29"/>
  <c r="E163" i="29" s="1"/>
  <c r="F163" i="29" s="1"/>
  <c r="G163" i="29" s="1"/>
  <c r="H163" i="29" s="1"/>
  <c r="I163" i="29" s="1"/>
  <c r="J163" i="29" s="1"/>
  <c r="K163" i="29" s="1"/>
  <c r="L163" i="29" s="1"/>
  <c r="M163" i="29" s="1"/>
  <c r="N163" i="29" s="1"/>
  <c r="O163" i="29" s="1"/>
  <c r="P163" i="29" s="1"/>
  <c r="Q163" i="29" s="1"/>
  <c r="R163" i="29" s="1"/>
  <c r="S163" i="29" s="1"/>
  <c r="T163" i="29" s="1"/>
  <c r="U163" i="29" s="1"/>
  <c r="V163" i="29" s="1"/>
  <c r="W163" i="29" s="1"/>
  <c r="X163" i="29" s="1"/>
  <c r="Y163" i="29" s="1"/>
  <c r="Z163" i="29" s="1"/>
  <c r="AA163" i="29" s="1"/>
  <c r="AB163" i="29" s="1"/>
  <c r="AC163" i="29" s="1"/>
  <c r="AD163" i="29" s="1"/>
  <c r="AE163" i="29" s="1"/>
  <c r="AF163" i="29" s="1"/>
  <c r="B163" i="29" s="1"/>
  <c r="D162" i="29"/>
  <c r="E162" i="29" s="1"/>
  <c r="F162" i="29" s="1"/>
  <c r="G162" i="29" s="1"/>
  <c r="H162" i="29" s="1"/>
  <c r="I162" i="29" s="1"/>
  <c r="J162" i="29" s="1"/>
  <c r="K162" i="29" s="1"/>
  <c r="L162" i="29" s="1"/>
  <c r="M162" i="29" s="1"/>
  <c r="N162" i="29" s="1"/>
  <c r="O162" i="29" s="1"/>
  <c r="P162" i="29" s="1"/>
  <c r="Q162" i="29" s="1"/>
  <c r="R162" i="29" s="1"/>
  <c r="S162" i="29" s="1"/>
  <c r="T162" i="29" s="1"/>
  <c r="U162" i="29" s="1"/>
  <c r="V162" i="29" s="1"/>
  <c r="W162" i="29" s="1"/>
  <c r="X162" i="29" s="1"/>
  <c r="Y162" i="29" s="1"/>
  <c r="Z162" i="29" s="1"/>
  <c r="AA162" i="29" s="1"/>
  <c r="AB162" i="29" s="1"/>
  <c r="AC162" i="29" s="1"/>
  <c r="AD162" i="29" s="1"/>
  <c r="AE162" i="29" s="1"/>
  <c r="AF162" i="29" s="1"/>
  <c r="B162" i="29" s="1"/>
  <c r="E161" i="29"/>
  <c r="F161" i="29" s="1"/>
  <c r="G161" i="29" s="1"/>
  <c r="H161" i="29" s="1"/>
  <c r="I161" i="29" s="1"/>
  <c r="J161" i="29" s="1"/>
  <c r="K161" i="29" s="1"/>
  <c r="L161" i="29" s="1"/>
  <c r="M161" i="29" s="1"/>
  <c r="N161" i="29" s="1"/>
  <c r="O161" i="29" s="1"/>
  <c r="P161" i="29" s="1"/>
  <c r="Q161" i="29" s="1"/>
  <c r="R161" i="29" s="1"/>
  <c r="S161" i="29" s="1"/>
  <c r="T161" i="29" s="1"/>
  <c r="U161" i="29" s="1"/>
  <c r="V161" i="29" s="1"/>
  <c r="W161" i="29" s="1"/>
  <c r="X161" i="29" s="1"/>
  <c r="Y161" i="29" s="1"/>
  <c r="Z161" i="29" s="1"/>
  <c r="AA161" i="29" s="1"/>
  <c r="AB161" i="29" s="1"/>
  <c r="AC161" i="29" s="1"/>
  <c r="AD161" i="29" s="1"/>
  <c r="AE161" i="29" s="1"/>
  <c r="AF161" i="29" s="1"/>
  <c r="B161" i="29" s="1"/>
  <c r="D161" i="29"/>
  <c r="D160" i="29"/>
  <c r="E160" i="29" s="1"/>
  <c r="F160" i="29" s="1"/>
  <c r="G160" i="29" s="1"/>
  <c r="H160" i="29" s="1"/>
  <c r="I160" i="29" s="1"/>
  <c r="J160" i="29" s="1"/>
  <c r="K160" i="29" s="1"/>
  <c r="L160" i="29" s="1"/>
  <c r="M160" i="29" s="1"/>
  <c r="N160" i="29" s="1"/>
  <c r="O160" i="29" s="1"/>
  <c r="P160" i="29" s="1"/>
  <c r="Q160" i="29" s="1"/>
  <c r="R160" i="29" s="1"/>
  <c r="S160" i="29" s="1"/>
  <c r="T160" i="29" s="1"/>
  <c r="U160" i="29" s="1"/>
  <c r="V160" i="29" s="1"/>
  <c r="W160" i="29" s="1"/>
  <c r="X160" i="29" s="1"/>
  <c r="Y160" i="29" s="1"/>
  <c r="Z160" i="29" s="1"/>
  <c r="AA160" i="29" s="1"/>
  <c r="AB160" i="29" s="1"/>
  <c r="AC160" i="29" s="1"/>
  <c r="AD160" i="29" s="1"/>
  <c r="AE160" i="29" s="1"/>
  <c r="AF160" i="29" s="1"/>
  <c r="B160" i="29" s="1"/>
  <c r="E159" i="29"/>
  <c r="F159" i="29" s="1"/>
  <c r="G159" i="29" s="1"/>
  <c r="H159" i="29" s="1"/>
  <c r="I159" i="29" s="1"/>
  <c r="J159" i="29" s="1"/>
  <c r="K159" i="29" s="1"/>
  <c r="L159" i="29" s="1"/>
  <c r="M159" i="29" s="1"/>
  <c r="N159" i="29" s="1"/>
  <c r="O159" i="29" s="1"/>
  <c r="P159" i="29" s="1"/>
  <c r="Q159" i="29" s="1"/>
  <c r="R159" i="29" s="1"/>
  <c r="S159" i="29" s="1"/>
  <c r="T159" i="29" s="1"/>
  <c r="U159" i="29" s="1"/>
  <c r="V159" i="29" s="1"/>
  <c r="W159" i="29" s="1"/>
  <c r="X159" i="29" s="1"/>
  <c r="Y159" i="29" s="1"/>
  <c r="Z159" i="29" s="1"/>
  <c r="AA159" i="29" s="1"/>
  <c r="AB159" i="29" s="1"/>
  <c r="AC159" i="29" s="1"/>
  <c r="AD159" i="29" s="1"/>
  <c r="AE159" i="29" s="1"/>
  <c r="AF159" i="29" s="1"/>
  <c r="B159" i="29" s="1"/>
  <c r="D159" i="29"/>
  <c r="H158" i="29"/>
  <c r="I158" i="29" s="1"/>
  <c r="J158" i="29" s="1"/>
  <c r="K158" i="29" s="1"/>
  <c r="L158" i="29" s="1"/>
  <c r="M158" i="29" s="1"/>
  <c r="N158" i="29" s="1"/>
  <c r="O158" i="29" s="1"/>
  <c r="P158" i="29" s="1"/>
  <c r="Q158" i="29" s="1"/>
  <c r="R158" i="29" s="1"/>
  <c r="S158" i="29" s="1"/>
  <c r="T158" i="29" s="1"/>
  <c r="U158" i="29" s="1"/>
  <c r="V158" i="29" s="1"/>
  <c r="W158" i="29" s="1"/>
  <c r="X158" i="29" s="1"/>
  <c r="Y158" i="29" s="1"/>
  <c r="Z158" i="29" s="1"/>
  <c r="AA158" i="29" s="1"/>
  <c r="AB158" i="29" s="1"/>
  <c r="AC158" i="29" s="1"/>
  <c r="AD158" i="29" s="1"/>
  <c r="AE158" i="29" s="1"/>
  <c r="AF158" i="29" s="1"/>
  <c r="B158" i="29" s="1"/>
  <c r="D158" i="29"/>
  <c r="E158" i="29" s="1"/>
  <c r="F158" i="29" s="1"/>
  <c r="G158" i="29" s="1"/>
  <c r="E157" i="29"/>
  <c r="F157" i="29" s="1"/>
  <c r="G157" i="29" s="1"/>
  <c r="H157" i="29" s="1"/>
  <c r="I157" i="29" s="1"/>
  <c r="J157" i="29" s="1"/>
  <c r="K157" i="29" s="1"/>
  <c r="L157" i="29" s="1"/>
  <c r="M157" i="29" s="1"/>
  <c r="N157" i="29" s="1"/>
  <c r="O157" i="29" s="1"/>
  <c r="P157" i="29" s="1"/>
  <c r="Q157" i="29" s="1"/>
  <c r="R157" i="29" s="1"/>
  <c r="S157" i="29" s="1"/>
  <c r="T157" i="29" s="1"/>
  <c r="U157" i="29" s="1"/>
  <c r="V157" i="29" s="1"/>
  <c r="W157" i="29" s="1"/>
  <c r="X157" i="29" s="1"/>
  <c r="Y157" i="29" s="1"/>
  <c r="Z157" i="29" s="1"/>
  <c r="AA157" i="29" s="1"/>
  <c r="AB157" i="29" s="1"/>
  <c r="AC157" i="29" s="1"/>
  <c r="AD157" i="29" s="1"/>
  <c r="AE157" i="29" s="1"/>
  <c r="AF157" i="29" s="1"/>
  <c r="B157" i="29" s="1"/>
  <c r="D157" i="29"/>
  <c r="D156" i="29"/>
  <c r="E156" i="29" s="1"/>
  <c r="F156" i="29" s="1"/>
  <c r="G156" i="29" s="1"/>
  <c r="H156" i="29" s="1"/>
  <c r="I156" i="29" s="1"/>
  <c r="J156" i="29" s="1"/>
  <c r="K156" i="29" s="1"/>
  <c r="L156" i="29" s="1"/>
  <c r="M156" i="29" s="1"/>
  <c r="N156" i="29" s="1"/>
  <c r="O156" i="29" s="1"/>
  <c r="P156" i="29" s="1"/>
  <c r="Q156" i="29" s="1"/>
  <c r="R156" i="29" s="1"/>
  <c r="S156" i="29" s="1"/>
  <c r="T156" i="29" s="1"/>
  <c r="U156" i="29" s="1"/>
  <c r="V156" i="29" s="1"/>
  <c r="W156" i="29" s="1"/>
  <c r="X156" i="29" s="1"/>
  <c r="Y156" i="29" s="1"/>
  <c r="Z156" i="29" s="1"/>
  <c r="AA156" i="29" s="1"/>
  <c r="AB156" i="29" s="1"/>
  <c r="AC156" i="29" s="1"/>
  <c r="AD156" i="29" s="1"/>
  <c r="AE156" i="29" s="1"/>
  <c r="AF156" i="29" s="1"/>
  <c r="B156" i="29" s="1"/>
  <c r="E154" i="29"/>
  <c r="F154" i="29" s="1"/>
  <c r="G154" i="29" s="1"/>
  <c r="H154" i="29" s="1"/>
  <c r="I154" i="29" s="1"/>
  <c r="J154" i="29" s="1"/>
  <c r="K154" i="29" s="1"/>
  <c r="L154" i="29" s="1"/>
  <c r="M154" i="29" s="1"/>
  <c r="N154" i="29" s="1"/>
  <c r="O154" i="29" s="1"/>
  <c r="P154" i="29" s="1"/>
  <c r="Q154" i="29" s="1"/>
  <c r="R154" i="29" s="1"/>
  <c r="S154" i="29" s="1"/>
  <c r="T154" i="29" s="1"/>
  <c r="U154" i="29" s="1"/>
  <c r="V154" i="29" s="1"/>
  <c r="W154" i="29" s="1"/>
  <c r="X154" i="29" s="1"/>
  <c r="Y154" i="29" s="1"/>
  <c r="Z154" i="29" s="1"/>
  <c r="AA154" i="29" s="1"/>
  <c r="AB154" i="29" s="1"/>
  <c r="AC154" i="29" s="1"/>
  <c r="AD154" i="29" s="1"/>
  <c r="AE154" i="29" s="1"/>
  <c r="AF154" i="29" s="1"/>
  <c r="B154" i="29" s="1"/>
  <c r="D154" i="29"/>
  <c r="D153" i="29"/>
  <c r="E153" i="29" s="1"/>
  <c r="F153" i="29" s="1"/>
  <c r="G153" i="29" s="1"/>
  <c r="H153" i="29" s="1"/>
  <c r="I153" i="29" s="1"/>
  <c r="J153" i="29" s="1"/>
  <c r="K153" i="29" s="1"/>
  <c r="L153" i="29" s="1"/>
  <c r="M153" i="29" s="1"/>
  <c r="N153" i="29" s="1"/>
  <c r="O153" i="29" s="1"/>
  <c r="P153" i="29" s="1"/>
  <c r="Q153" i="29" s="1"/>
  <c r="R153" i="29" s="1"/>
  <c r="S153" i="29" s="1"/>
  <c r="T153" i="29" s="1"/>
  <c r="U153" i="29" s="1"/>
  <c r="V153" i="29" s="1"/>
  <c r="W153" i="29" s="1"/>
  <c r="X153" i="29" s="1"/>
  <c r="Y153" i="29" s="1"/>
  <c r="Z153" i="29" s="1"/>
  <c r="AA153" i="29" s="1"/>
  <c r="AB153" i="29" s="1"/>
  <c r="AC153" i="29" s="1"/>
  <c r="AD153" i="29" s="1"/>
  <c r="AE153" i="29" s="1"/>
  <c r="AF153" i="29" s="1"/>
  <c r="B153" i="29" s="1"/>
  <c r="Z152" i="29"/>
  <c r="AA152" i="29" s="1"/>
  <c r="AB152" i="29" s="1"/>
  <c r="AC152" i="29" s="1"/>
  <c r="AD152" i="29" s="1"/>
  <c r="AE152" i="29" s="1"/>
  <c r="AF152" i="29" s="1"/>
  <c r="B152" i="29" s="1"/>
  <c r="E152" i="29"/>
  <c r="F152" i="29" s="1"/>
  <c r="G152" i="29" s="1"/>
  <c r="H152" i="29" s="1"/>
  <c r="I152" i="29" s="1"/>
  <c r="J152" i="29" s="1"/>
  <c r="K152" i="29" s="1"/>
  <c r="L152" i="29" s="1"/>
  <c r="M152" i="29" s="1"/>
  <c r="N152" i="29" s="1"/>
  <c r="O152" i="29" s="1"/>
  <c r="P152" i="29" s="1"/>
  <c r="Q152" i="29" s="1"/>
  <c r="R152" i="29" s="1"/>
  <c r="S152" i="29" s="1"/>
  <c r="T152" i="29" s="1"/>
  <c r="U152" i="29" s="1"/>
  <c r="V152" i="29" s="1"/>
  <c r="W152" i="29" s="1"/>
  <c r="X152" i="29" s="1"/>
  <c r="Y152" i="29" s="1"/>
  <c r="D152" i="29"/>
  <c r="D151" i="29"/>
  <c r="E151" i="29" s="1"/>
  <c r="F151" i="29" s="1"/>
  <c r="G151" i="29" s="1"/>
  <c r="H151" i="29" s="1"/>
  <c r="I151" i="29" s="1"/>
  <c r="J151" i="29" s="1"/>
  <c r="K151" i="29" s="1"/>
  <c r="L151" i="29" s="1"/>
  <c r="M151" i="29" s="1"/>
  <c r="N151" i="29" s="1"/>
  <c r="O151" i="29" s="1"/>
  <c r="P151" i="29" s="1"/>
  <c r="Q151" i="29" s="1"/>
  <c r="R151" i="29" s="1"/>
  <c r="S151" i="29" s="1"/>
  <c r="T151" i="29" s="1"/>
  <c r="U151" i="29" s="1"/>
  <c r="V151" i="29" s="1"/>
  <c r="W151" i="29" s="1"/>
  <c r="X151" i="29" s="1"/>
  <c r="Y151" i="29" s="1"/>
  <c r="Z151" i="29" s="1"/>
  <c r="AA151" i="29" s="1"/>
  <c r="AB151" i="29" s="1"/>
  <c r="AC151" i="29" s="1"/>
  <c r="AD151" i="29" s="1"/>
  <c r="AE151" i="29" s="1"/>
  <c r="AF151" i="29" s="1"/>
  <c r="B151" i="29" s="1"/>
  <c r="E149" i="29"/>
  <c r="F149" i="29" s="1"/>
  <c r="G149" i="29" s="1"/>
  <c r="H149" i="29" s="1"/>
  <c r="I149" i="29" s="1"/>
  <c r="J149" i="29" s="1"/>
  <c r="K149" i="29" s="1"/>
  <c r="L149" i="29" s="1"/>
  <c r="M149" i="29" s="1"/>
  <c r="N149" i="29" s="1"/>
  <c r="O149" i="29" s="1"/>
  <c r="P149" i="29" s="1"/>
  <c r="Q149" i="29" s="1"/>
  <c r="R149" i="29" s="1"/>
  <c r="S149" i="29" s="1"/>
  <c r="T149" i="29" s="1"/>
  <c r="U149" i="29" s="1"/>
  <c r="V149" i="29" s="1"/>
  <c r="W149" i="29" s="1"/>
  <c r="X149" i="29" s="1"/>
  <c r="Y149" i="29" s="1"/>
  <c r="Z149" i="29" s="1"/>
  <c r="AA149" i="29" s="1"/>
  <c r="AB149" i="29" s="1"/>
  <c r="AC149" i="29" s="1"/>
  <c r="AD149" i="29" s="1"/>
  <c r="AE149" i="29" s="1"/>
  <c r="AF149" i="29" s="1"/>
  <c r="B149" i="29" s="1"/>
  <c r="D149" i="29"/>
  <c r="D148" i="29"/>
  <c r="E148" i="29" s="1"/>
  <c r="F148" i="29" s="1"/>
  <c r="G148" i="29" s="1"/>
  <c r="H148" i="29" s="1"/>
  <c r="I148" i="29" s="1"/>
  <c r="J148" i="29" s="1"/>
  <c r="K148" i="29" s="1"/>
  <c r="L148" i="29" s="1"/>
  <c r="M148" i="29" s="1"/>
  <c r="N148" i="29" s="1"/>
  <c r="O148" i="29" s="1"/>
  <c r="P148" i="29" s="1"/>
  <c r="Q148" i="29" s="1"/>
  <c r="R148" i="29" s="1"/>
  <c r="S148" i="29" s="1"/>
  <c r="T148" i="29" s="1"/>
  <c r="U148" i="29" s="1"/>
  <c r="V148" i="29" s="1"/>
  <c r="W148" i="29" s="1"/>
  <c r="X148" i="29" s="1"/>
  <c r="Y148" i="29" s="1"/>
  <c r="Z148" i="29" s="1"/>
  <c r="AA148" i="29" s="1"/>
  <c r="AB148" i="29" s="1"/>
  <c r="AC148" i="29" s="1"/>
  <c r="AD148" i="29" s="1"/>
  <c r="AE148" i="29" s="1"/>
  <c r="AF148" i="29" s="1"/>
  <c r="B148" i="29" s="1"/>
  <c r="E146" i="29"/>
  <c r="F146" i="29" s="1"/>
  <c r="G146" i="29" s="1"/>
  <c r="H146" i="29" s="1"/>
  <c r="I146" i="29" s="1"/>
  <c r="J146" i="29" s="1"/>
  <c r="K146" i="29" s="1"/>
  <c r="L146" i="29" s="1"/>
  <c r="M146" i="29" s="1"/>
  <c r="N146" i="29" s="1"/>
  <c r="O146" i="29" s="1"/>
  <c r="P146" i="29" s="1"/>
  <c r="Q146" i="29" s="1"/>
  <c r="R146" i="29" s="1"/>
  <c r="S146" i="29" s="1"/>
  <c r="T146" i="29" s="1"/>
  <c r="U146" i="29" s="1"/>
  <c r="V146" i="29" s="1"/>
  <c r="W146" i="29" s="1"/>
  <c r="X146" i="29" s="1"/>
  <c r="Y146" i="29" s="1"/>
  <c r="Z146" i="29" s="1"/>
  <c r="AA146" i="29" s="1"/>
  <c r="AB146" i="29" s="1"/>
  <c r="AC146" i="29" s="1"/>
  <c r="AD146" i="29" s="1"/>
  <c r="AE146" i="29" s="1"/>
  <c r="AF146" i="29" s="1"/>
  <c r="B146" i="29" s="1"/>
  <c r="D146" i="29"/>
  <c r="D145" i="29"/>
  <c r="E145" i="29" s="1"/>
  <c r="F145" i="29" s="1"/>
  <c r="G145" i="29" s="1"/>
  <c r="H145" i="29" s="1"/>
  <c r="I145" i="29" s="1"/>
  <c r="J145" i="29" s="1"/>
  <c r="K145" i="29" s="1"/>
  <c r="L145" i="29" s="1"/>
  <c r="M145" i="29" s="1"/>
  <c r="N145" i="29" s="1"/>
  <c r="O145" i="29" s="1"/>
  <c r="P145" i="29" s="1"/>
  <c r="Q145" i="29" s="1"/>
  <c r="R145" i="29" s="1"/>
  <c r="S145" i="29" s="1"/>
  <c r="T145" i="29" s="1"/>
  <c r="U145" i="29" s="1"/>
  <c r="V145" i="29" s="1"/>
  <c r="W145" i="29" s="1"/>
  <c r="X145" i="29" s="1"/>
  <c r="Y145" i="29" s="1"/>
  <c r="Z145" i="29" s="1"/>
  <c r="AA145" i="29" s="1"/>
  <c r="AB145" i="29" s="1"/>
  <c r="AC145" i="29" s="1"/>
  <c r="AD145" i="29" s="1"/>
  <c r="AE145" i="29" s="1"/>
  <c r="AF145" i="29" s="1"/>
  <c r="B145" i="29" s="1"/>
  <c r="D144" i="29"/>
  <c r="E144" i="29" s="1"/>
  <c r="F144" i="29" s="1"/>
  <c r="G144" i="29" s="1"/>
  <c r="H144" i="29" s="1"/>
  <c r="I144" i="29" s="1"/>
  <c r="J144" i="29" s="1"/>
  <c r="K144" i="29" s="1"/>
  <c r="L144" i="29" s="1"/>
  <c r="M144" i="29" s="1"/>
  <c r="N144" i="29" s="1"/>
  <c r="O144" i="29" s="1"/>
  <c r="P144" i="29" s="1"/>
  <c r="Q144" i="29" s="1"/>
  <c r="R144" i="29" s="1"/>
  <c r="S144" i="29" s="1"/>
  <c r="T144" i="29" s="1"/>
  <c r="U144" i="29" s="1"/>
  <c r="V144" i="29" s="1"/>
  <c r="W144" i="29" s="1"/>
  <c r="X144" i="29" s="1"/>
  <c r="Y144" i="29" s="1"/>
  <c r="Z144" i="29" s="1"/>
  <c r="AA144" i="29" s="1"/>
  <c r="AB144" i="29" s="1"/>
  <c r="AC144" i="29" s="1"/>
  <c r="AD144" i="29" s="1"/>
  <c r="AE144" i="29" s="1"/>
  <c r="AF144" i="29" s="1"/>
  <c r="B144" i="29" s="1"/>
  <c r="P143" i="29"/>
  <c r="Q143" i="29" s="1"/>
  <c r="R143" i="29" s="1"/>
  <c r="S143" i="29" s="1"/>
  <c r="T143" i="29" s="1"/>
  <c r="U143" i="29" s="1"/>
  <c r="V143" i="29" s="1"/>
  <c r="W143" i="29" s="1"/>
  <c r="X143" i="29" s="1"/>
  <c r="Y143" i="29" s="1"/>
  <c r="Z143" i="29" s="1"/>
  <c r="AA143" i="29" s="1"/>
  <c r="AB143" i="29" s="1"/>
  <c r="AC143" i="29" s="1"/>
  <c r="AD143" i="29" s="1"/>
  <c r="AE143" i="29" s="1"/>
  <c r="AF143" i="29" s="1"/>
  <c r="B143" i="29" s="1"/>
  <c r="D143" i="29"/>
  <c r="E143" i="29" s="1"/>
  <c r="F143" i="29" s="1"/>
  <c r="G143" i="29" s="1"/>
  <c r="H143" i="29" s="1"/>
  <c r="I143" i="29" s="1"/>
  <c r="J143" i="29" s="1"/>
  <c r="K143" i="29" s="1"/>
  <c r="L143" i="29" s="1"/>
  <c r="M143" i="29" s="1"/>
  <c r="N143" i="29" s="1"/>
  <c r="O143" i="29" s="1"/>
  <c r="E142" i="29"/>
  <c r="F142" i="29" s="1"/>
  <c r="G142" i="29" s="1"/>
  <c r="H142" i="29" s="1"/>
  <c r="I142" i="29" s="1"/>
  <c r="J142" i="29" s="1"/>
  <c r="K142" i="29" s="1"/>
  <c r="L142" i="29" s="1"/>
  <c r="M142" i="29" s="1"/>
  <c r="N142" i="29" s="1"/>
  <c r="O142" i="29" s="1"/>
  <c r="P142" i="29" s="1"/>
  <c r="Q142" i="29" s="1"/>
  <c r="R142" i="29" s="1"/>
  <c r="S142" i="29" s="1"/>
  <c r="T142" i="29" s="1"/>
  <c r="U142" i="29" s="1"/>
  <c r="V142" i="29" s="1"/>
  <c r="W142" i="29" s="1"/>
  <c r="X142" i="29" s="1"/>
  <c r="Y142" i="29" s="1"/>
  <c r="Z142" i="29" s="1"/>
  <c r="AA142" i="29" s="1"/>
  <c r="AB142" i="29" s="1"/>
  <c r="AC142" i="29" s="1"/>
  <c r="AD142" i="29" s="1"/>
  <c r="AE142" i="29" s="1"/>
  <c r="AF142" i="29" s="1"/>
  <c r="B142" i="29" s="1"/>
  <c r="D142" i="29"/>
  <c r="D141" i="29"/>
  <c r="E141" i="29" s="1"/>
  <c r="F141" i="29" s="1"/>
  <c r="G141" i="29" s="1"/>
  <c r="H141" i="29" s="1"/>
  <c r="I141" i="29" s="1"/>
  <c r="J141" i="29" s="1"/>
  <c r="K141" i="29" s="1"/>
  <c r="L141" i="29" s="1"/>
  <c r="M141" i="29" s="1"/>
  <c r="N141" i="29" s="1"/>
  <c r="O141" i="29" s="1"/>
  <c r="P141" i="29" s="1"/>
  <c r="Q141" i="29" s="1"/>
  <c r="R141" i="29" s="1"/>
  <c r="S141" i="29" s="1"/>
  <c r="T141" i="29" s="1"/>
  <c r="U141" i="29" s="1"/>
  <c r="V141" i="29" s="1"/>
  <c r="W141" i="29" s="1"/>
  <c r="X141" i="29" s="1"/>
  <c r="Y141" i="29" s="1"/>
  <c r="Z141" i="29" s="1"/>
  <c r="AA141" i="29" s="1"/>
  <c r="AB141" i="29" s="1"/>
  <c r="AC141" i="29" s="1"/>
  <c r="AD141" i="29" s="1"/>
  <c r="AE141" i="29" s="1"/>
  <c r="AF141" i="29" s="1"/>
  <c r="B141" i="29" s="1"/>
  <c r="D140" i="29"/>
  <c r="E140" i="29" s="1"/>
  <c r="F140" i="29" s="1"/>
  <c r="G140" i="29" s="1"/>
  <c r="H140" i="29" s="1"/>
  <c r="I140" i="29" s="1"/>
  <c r="J140" i="29" s="1"/>
  <c r="K140" i="29" s="1"/>
  <c r="L140" i="29" s="1"/>
  <c r="M140" i="29" s="1"/>
  <c r="N140" i="29" s="1"/>
  <c r="O140" i="29" s="1"/>
  <c r="P140" i="29" s="1"/>
  <c r="Q140" i="29" s="1"/>
  <c r="R140" i="29" s="1"/>
  <c r="S140" i="29" s="1"/>
  <c r="T140" i="29" s="1"/>
  <c r="U140" i="29" s="1"/>
  <c r="V140" i="29" s="1"/>
  <c r="W140" i="29" s="1"/>
  <c r="X140" i="29" s="1"/>
  <c r="Y140" i="29" s="1"/>
  <c r="Z140" i="29" s="1"/>
  <c r="AA140" i="29" s="1"/>
  <c r="AB140" i="29" s="1"/>
  <c r="AC140" i="29" s="1"/>
  <c r="AD140" i="29" s="1"/>
  <c r="AE140" i="29" s="1"/>
  <c r="AF140" i="29" s="1"/>
  <c r="B140" i="29" s="1"/>
  <c r="D138" i="29"/>
  <c r="E138" i="29" s="1"/>
  <c r="F138" i="29" s="1"/>
  <c r="G138" i="29" s="1"/>
  <c r="H138" i="29" s="1"/>
  <c r="I138" i="29" s="1"/>
  <c r="J138" i="29" s="1"/>
  <c r="K138" i="29" s="1"/>
  <c r="L138" i="29" s="1"/>
  <c r="M138" i="29" s="1"/>
  <c r="N138" i="29" s="1"/>
  <c r="O138" i="29" s="1"/>
  <c r="P138" i="29" s="1"/>
  <c r="Q138" i="29" s="1"/>
  <c r="R138" i="29" s="1"/>
  <c r="S138" i="29" s="1"/>
  <c r="T138" i="29" s="1"/>
  <c r="U138" i="29" s="1"/>
  <c r="V138" i="29" s="1"/>
  <c r="W138" i="29" s="1"/>
  <c r="X138" i="29" s="1"/>
  <c r="Y138" i="29" s="1"/>
  <c r="Z138" i="29" s="1"/>
  <c r="AA138" i="29" s="1"/>
  <c r="AB138" i="29" s="1"/>
  <c r="AC138" i="29" s="1"/>
  <c r="AD138" i="29" s="1"/>
  <c r="AE138" i="29" s="1"/>
  <c r="AF138" i="29" s="1"/>
  <c r="B138" i="29" s="1"/>
  <c r="E137" i="29"/>
  <c r="F137" i="29" s="1"/>
  <c r="G137" i="29" s="1"/>
  <c r="H137" i="29" s="1"/>
  <c r="I137" i="29" s="1"/>
  <c r="J137" i="29" s="1"/>
  <c r="K137" i="29" s="1"/>
  <c r="L137" i="29" s="1"/>
  <c r="M137" i="29" s="1"/>
  <c r="N137" i="29" s="1"/>
  <c r="O137" i="29" s="1"/>
  <c r="P137" i="29" s="1"/>
  <c r="Q137" i="29" s="1"/>
  <c r="R137" i="29" s="1"/>
  <c r="S137" i="29" s="1"/>
  <c r="T137" i="29" s="1"/>
  <c r="U137" i="29" s="1"/>
  <c r="V137" i="29" s="1"/>
  <c r="W137" i="29" s="1"/>
  <c r="X137" i="29" s="1"/>
  <c r="Y137" i="29" s="1"/>
  <c r="Z137" i="29" s="1"/>
  <c r="AA137" i="29" s="1"/>
  <c r="AB137" i="29" s="1"/>
  <c r="AC137" i="29" s="1"/>
  <c r="AD137" i="29" s="1"/>
  <c r="AE137" i="29" s="1"/>
  <c r="AF137" i="29" s="1"/>
  <c r="B137" i="29" s="1"/>
  <c r="D137" i="29"/>
  <c r="D136" i="29"/>
  <c r="E136" i="29" s="1"/>
  <c r="F136" i="29" s="1"/>
  <c r="G136" i="29" s="1"/>
  <c r="H136" i="29" s="1"/>
  <c r="I136" i="29" s="1"/>
  <c r="J136" i="29" s="1"/>
  <c r="K136" i="29" s="1"/>
  <c r="L136" i="29" s="1"/>
  <c r="M136" i="29" s="1"/>
  <c r="N136" i="29" s="1"/>
  <c r="O136" i="29" s="1"/>
  <c r="P136" i="29" s="1"/>
  <c r="Q136" i="29" s="1"/>
  <c r="R136" i="29" s="1"/>
  <c r="S136" i="29" s="1"/>
  <c r="T136" i="29" s="1"/>
  <c r="U136" i="29" s="1"/>
  <c r="V136" i="29" s="1"/>
  <c r="W136" i="29" s="1"/>
  <c r="X136" i="29" s="1"/>
  <c r="Y136" i="29" s="1"/>
  <c r="Z136" i="29" s="1"/>
  <c r="AA136" i="29" s="1"/>
  <c r="AB136" i="29" s="1"/>
  <c r="AC136" i="29" s="1"/>
  <c r="AD136" i="29" s="1"/>
  <c r="AE136" i="29" s="1"/>
  <c r="AF136" i="29" s="1"/>
  <c r="B136" i="29" s="1"/>
  <c r="I135" i="29"/>
  <c r="J135" i="29" s="1"/>
  <c r="K135" i="29" s="1"/>
  <c r="L135" i="29" s="1"/>
  <c r="M135" i="29" s="1"/>
  <c r="N135" i="29" s="1"/>
  <c r="O135" i="29" s="1"/>
  <c r="P135" i="29" s="1"/>
  <c r="Q135" i="29" s="1"/>
  <c r="R135" i="29" s="1"/>
  <c r="S135" i="29" s="1"/>
  <c r="T135" i="29" s="1"/>
  <c r="U135" i="29" s="1"/>
  <c r="V135" i="29" s="1"/>
  <c r="W135" i="29" s="1"/>
  <c r="X135" i="29" s="1"/>
  <c r="Y135" i="29" s="1"/>
  <c r="Z135" i="29" s="1"/>
  <c r="AA135" i="29" s="1"/>
  <c r="AB135" i="29" s="1"/>
  <c r="AC135" i="29" s="1"/>
  <c r="AD135" i="29" s="1"/>
  <c r="AE135" i="29" s="1"/>
  <c r="AF135" i="29" s="1"/>
  <c r="B135" i="29" s="1"/>
  <c r="D135" i="29"/>
  <c r="E135" i="29" s="1"/>
  <c r="F135" i="29" s="1"/>
  <c r="G135" i="29" s="1"/>
  <c r="H135" i="29" s="1"/>
  <c r="D134" i="29"/>
  <c r="E134" i="29" s="1"/>
  <c r="F134" i="29" s="1"/>
  <c r="G134" i="29" s="1"/>
  <c r="H134" i="29" s="1"/>
  <c r="I134" i="29" s="1"/>
  <c r="J134" i="29" s="1"/>
  <c r="K134" i="29" s="1"/>
  <c r="L134" i="29" s="1"/>
  <c r="M134" i="29" s="1"/>
  <c r="N134" i="29" s="1"/>
  <c r="O134" i="29" s="1"/>
  <c r="P134" i="29" s="1"/>
  <c r="Q134" i="29" s="1"/>
  <c r="R134" i="29" s="1"/>
  <c r="S134" i="29" s="1"/>
  <c r="T134" i="29" s="1"/>
  <c r="U134" i="29" s="1"/>
  <c r="V134" i="29" s="1"/>
  <c r="W134" i="29" s="1"/>
  <c r="X134" i="29" s="1"/>
  <c r="Y134" i="29" s="1"/>
  <c r="Z134" i="29" s="1"/>
  <c r="AA134" i="29" s="1"/>
  <c r="AB134" i="29" s="1"/>
  <c r="AC134" i="29" s="1"/>
  <c r="AD134" i="29" s="1"/>
  <c r="AE134" i="29" s="1"/>
  <c r="AF134" i="29" s="1"/>
  <c r="B134" i="29" s="1"/>
  <c r="N133" i="29"/>
  <c r="O133" i="29" s="1"/>
  <c r="P133" i="29" s="1"/>
  <c r="Q133" i="29" s="1"/>
  <c r="R133" i="29" s="1"/>
  <c r="S133" i="29" s="1"/>
  <c r="T133" i="29" s="1"/>
  <c r="U133" i="29" s="1"/>
  <c r="V133" i="29" s="1"/>
  <c r="W133" i="29" s="1"/>
  <c r="X133" i="29" s="1"/>
  <c r="Y133" i="29" s="1"/>
  <c r="Z133" i="29" s="1"/>
  <c r="AA133" i="29" s="1"/>
  <c r="AB133" i="29" s="1"/>
  <c r="AC133" i="29" s="1"/>
  <c r="AD133" i="29" s="1"/>
  <c r="AE133" i="29" s="1"/>
  <c r="AF133" i="29" s="1"/>
  <c r="B133" i="29" s="1"/>
  <c r="E133" i="29"/>
  <c r="F133" i="29" s="1"/>
  <c r="G133" i="29" s="1"/>
  <c r="H133" i="29" s="1"/>
  <c r="I133" i="29" s="1"/>
  <c r="J133" i="29" s="1"/>
  <c r="K133" i="29" s="1"/>
  <c r="L133" i="29" s="1"/>
  <c r="M133" i="29" s="1"/>
  <c r="D133" i="29"/>
  <c r="D132" i="29"/>
  <c r="E132" i="29" s="1"/>
  <c r="F132" i="29" s="1"/>
  <c r="G132" i="29" s="1"/>
  <c r="H132" i="29" s="1"/>
  <c r="I132" i="29" s="1"/>
  <c r="J132" i="29" s="1"/>
  <c r="K132" i="29" s="1"/>
  <c r="L132" i="29" s="1"/>
  <c r="M132" i="29" s="1"/>
  <c r="N132" i="29" s="1"/>
  <c r="O132" i="29" s="1"/>
  <c r="P132" i="29" s="1"/>
  <c r="Q132" i="29" s="1"/>
  <c r="R132" i="29" s="1"/>
  <c r="S132" i="29" s="1"/>
  <c r="T132" i="29" s="1"/>
  <c r="U132" i="29" s="1"/>
  <c r="V132" i="29" s="1"/>
  <c r="W132" i="29" s="1"/>
  <c r="X132" i="29" s="1"/>
  <c r="Y132" i="29" s="1"/>
  <c r="Z132" i="29" s="1"/>
  <c r="AA132" i="29" s="1"/>
  <c r="AB132" i="29" s="1"/>
  <c r="AC132" i="29" s="1"/>
  <c r="AD132" i="29" s="1"/>
  <c r="AE132" i="29" s="1"/>
  <c r="AF132" i="29" s="1"/>
  <c r="B132" i="29" s="1"/>
  <c r="D131" i="29"/>
  <c r="E131" i="29" s="1"/>
  <c r="F131" i="29" s="1"/>
  <c r="G131" i="29" s="1"/>
  <c r="H131" i="29" s="1"/>
  <c r="I131" i="29" s="1"/>
  <c r="J131" i="29" s="1"/>
  <c r="K131" i="29" s="1"/>
  <c r="L131" i="29" s="1"/>
  <c r="M131" i="29" s="1"/>
  <c r="N131" i="29" s="1"/>
  <c r="O131" i="29" s="1"/>
  <c r="P131" i="29" s="1"/>
  <c r="Q131" i="29" s="1"/>
  <c r="R131" i="29" s="1"/>
  <c r="S131" i="29" s="1"/>
  <c r="T131" i="29" s="1"/>
  <c r="U131" i="29" s="1"/>
  <c r="V131" i="29" s="1"/>
  <c r="W131" i="29" s="1"/>
  <c r="X131" i="29" s="1"/>
  <c r="Y131" i="29" s="1"/>
  <c r="Z131" i="29" s="1"/>
  <c r="AA131" i="29" s="1"/>
  <c r="AB131" i="29" s="1"/>
  <c r="AC131" i="29" s="1"/>
  <c r="AD131" i="29" s="1"/>
  <c r="AE131" i="29" s="1"/>
  <c r="AF131" i="29" s="1"/>
  <c r="B131" i="29" s="1"/>
  <c r="E129" i="29"/>
  <c r="F129" i="29" s="1"/>
  <c r="G129" i="29" s="1"/>
  <c r="H129" i="29" s="1"/>
  <c r="I129" i="29" s="1"/>
  <c r="J129" i="29" s="1"/>
  <c r="K129" i="29" s="1"/>
  <c r="L129" i="29" s="1"/>
  <c r="M129" i="29" s="1"/>
  <c r="N129" i="29" s="1"/>
  <c r="O129" i="29" s="1"/>
  <c r="P129" i="29" s="1"/>
  <c r="Q129" i="29" s="1"/>
  <c r="R129" i="29" s="1"/>
  <c r="S129" i="29" s="1"/>
  <c r="T129" i="29" s="1"/>
  <c r="U129" i="29" s="1"/>
  <c r="V129" i="29" s="1"/>
  <c r="W129" i="29" s="1"/>
  <c r="X129" i="29" s="1"/>
  <c r="Y129" i="29" s="1"/>
  <c r="Z129" i="29" s="1"/>
  <c r="AA129" i="29" s="1"/>
  <c r="AB129" i="29" s="1"/>
  <c r="AC129" i="29" s="1"/>
  <c r="AD129" i="29" s="1"/>
  <c r="AE129" i="29" s="1"/>
  <c r="AF129" i="29" s="1"/>
  <c r="B129" i="29" s="1"/>
  <c r="D129" i="29"/>
  <c r="D128" i="29"/>
  <c r="E128" i="29" s="1"/>
  <c r="F128" i="29" s="1"/>
  <c r="G128" i="29" s="1"/>
  <c r="H128" i="29" s="1"/>
  <c r="I128" i="29" s="1"/>
  <c r="J128" i="29" s="1"/>
  <c r="K128" i="29" s="1"/>
  <c r="L128" i="29" s="1"/>
  <c r="M128" i="29" s="1"/>
  <c r="N128" i="29" s="1"/>
  <c r="O128" i="29" s="1"/>
  <c r="P128" i="29" s="1"/>
  <c r="Q128" i="29" s="1"/>
  <c r="R128" i="29" s="1"/>
  <c r="S128" i="29" s="1"/>
  <c r="T128" i="29" s="1"/>
  <c r="U128" i="29" s="1"/>
  <c r="V128" i="29" s="1"/>
  <c r="W128" i="29" s="1"/>
  <c r="X128" i="29" s="1"/>
  <c r="Y128" i="29" s="1"/>
  <c r="Z128" i="29" s="1"/>
  <c r="AA128" i="29" s="1"/>
  <c r="AB128" i="29" s="1"/>
  <c r="AC128" i="29" s="1"/>
  <c r="AD128" i="29" s="1"/>
  <c r="AE128" i="29" s="1"/>
  <c r="AF128" i="29" s="1"/>
  <c r="B128" i="29" s="1"/>
  <c r="D127" i="29"/>
  <c r="E127" i="29" s="1"/>
  <c r="F127" i="29" s="1"/>
  <c r="G127" i="29" s="1"/>
  <c r="H127" i="29" s="1"/>
  <c r="I127" i="29" s="1"/>
  <c r="J127" i="29" s="1"/>
  <c r="K127" i="29" s="1"/>
  <c r="L127" i="29" s="1"/>
  <c r="M127" i="29" s="1"/>
  <c r="N127" i="29" s="1"/>
  <c r="O127" i="29" s="1"/>
  <c r="P127" i="29" s="1"/>
  <c r="Q127" i="29" s="1"/>
  <c r="R127" i="29" s="1"/>
  <c r="S127" i="29" s="1"/>
  <c r="T127" i="29" s="1"/>
  <c r="U127" i="29" s="1"/>
  <c r="V127" i="29" s="1"/>
  <c r="W127" i="29" s="1"/>
  <c r="X127" i="29" s="1"/>
  <c r="Y127" i="29" s="1"/>
  <c r="Z127" i="29" s="1"/>
  <c r="AA127" i="29" s="1"/>
  <c r="AB127" i="29" s="1"/>
  <c r="AC127" i="29" s="1"/>
  <c r="AD127" i="29" s="1"/>
  <c r="AE127" i="29" s="1"/>
  <c r="AF127" i="29" s="1"/>
  <c r="B127" i="29" s="1"/>
  <c r="L126" i="29"/>
  <c r="M126" i="29" s="1"/>
  <c r="N126" i="29" s="1"/>
  <c r="O126" i="29" s="1"/>
  <c r="P126" i="29" s="1"/>
  <c r="Q126" i="29" s="1"/>
  <c r="R126" i="29" s="1"/>
  <c r="S126" i="29" s="1"/>
  <c r="T126" i="29" s="1"/>
  <c r="U126" i="29" s="1"/>
  <c r="V126" i="29" s="1"/>
  <c r="W126" i="29" s="1"/>
  <c r="X126" i="29" s="1"/>
  <c r="Y126" i="29" s="1"/>
  <c r="Z126" i="29" s="1"/>
  <c r="AA126" i="29" s="1"/>
  <c r="AB126" i="29" s="1"/>
  <c r="AC126" i="29" s="1"/>
  <c r="AD126" i="29" s="1"/>
  <c r="AE126" i="29" s="1"/>
  <c r="AF126" i="29" s="1"/>
  <c r="B126" i="29" s="1"/>
  <c r="D126" i="29"/>
  <c r="E126" i="29" s="1"/>
  <c r="F126" i="29" s="1"/>
  <c r="G126" i="29" s="1"/>
  <c r="H126" i="29" s="1"/>
  <c r="I126" i="29" s="1"/>
  <c r="J126" i="29" s="1"/>
  <c r="K126" i="29" s="1"/>
  <c r="J125" i="29"/>
  <c r="K125" i="29" s="1"/>
  <c r="L125" i="29" s="1"/>
  <c r="M125" i="29" s="1"/>
  <c r="N125" i="29" s="1"/>
  <c r="O125" i="29" s="1"/>
  <c r="P125" i="29" s="1"/>
  <c r="Q125" i="29" s="1"/>
  <c r="R125" i="29" s="1"/>
  <c r="S125" i="29" s="1"/>
  <c r="T125" i="29" s="1"/>
  <c r="U125" i="29" s="1"/>
  <c r="V125" i="29" s="1"/>
  <c r="W125" i="29" s="1"/>
  <c r="X125" i="29" s="1"/>
  <c r="Y125" i="29" s="1"/>
  <c r="Z125" i="29" s="1"/>
  <c r="AA125" i="29" s="1"/>
  <c r="AB125" i="29" s="1"/>
  <c r="AC125" i="29" s="1"/>
  <c r="AD125" i="29" s="1"/>
  <c r="AE125" i="29" s="1"/>
  <c r="AF125" i="29" s="1"/>
  <c r="B125" i="29" s="1"/>
  <c r="D125" i="29"/>
  <c r="E125" i="29" s="1"/>
  <c r="F125" i="29" s="1"/>
  <c r="G125" i="29" s="1"/>
  <c r="H125" i="29" s="1"/>
  <c r="G124" i="29"/>
  <c r="H124" i="29" s="1"/>
  <c r="I124" i="29" s="1"/>
  <c r="J124" i="29" s="1"/>
  <c r="K124" i="29" s="1"/>
  <c r="L124" i="29" s="1"/>
  <c r="M124" i="29" s="1"/>
  <c r="N124" i="29" s="1"/>
  <c r="O124" i="29" s="1"/>
  <c r="P124" i="29" s="1"/>
  <c r="Q124" i="29" s="1"/>
  <c r="R124" i="29" s="1"/>
  <c r="S124" i="29" s="1"/>
  <c r="T124" i="29" s="1"/>
  <c r="U124" i="29" s="1"/>
  <c r="V124" i="29" s="1"/>
  <c r="W124" i="29" s="1"/>
  <c r="X124" i="29" s="1"/>
  <c r="Y124" i="29" s="1"/>
  <c r="Z124" i="29" s="1"/>
  <c r="AA124" i="29" s="1"/>
  <c r="AB124" i="29" s="1"/>
  <c r="AC124" i="29" s="1"/>
  <c r="AD124" i="29" s="1"/>
  <c r="AE124" i="29" s="1"/>
  <c r="AF124" i="29" s="1"/>
  <c r="B124" i="29" s="1"/>
  <c r="D124" i="29"/>
  <c r="E124" i="29" s="1"/>
  <c r="F124" i="29" s="1"/>
  <c r="D123" i="29"/>
  <c r="E123" i="29" s="1"/>
  <c r="F123" i="29" s="1"/>
  <c r="G123" i="29" s="1"/>
  <c r="H123" i="29" s="1"/>
  <c r="I123" i="29" s="1"/>
  <c r="J123" i="29" s="1"/>
  <c r="K123" i="29" s="1"/>
  <c r="L123" i="29" s="1"/>
  <c r="M123" i="29" s="1"/>
  <c r="N123" i="29" s="1"/>
  <c r="O123" i="29" s="1"/>
  <c r="P123" i="29" s="1"/>
  <c r="Q123" i="29" s="1"/>
  <c r="R123" i="29" s="1"/>
  <c r="S123" i="29" s="1"/>
  <c r="T123" i="29" s="1"/>
  <c r="U123" i="29" s="1"/>
  <c r="V123" i="29" s="1"/>
  <c r="W123" i="29" s="1"/>
  <c r="X123" i="29" s="1"/>
  <c r="Y123" i="29" s="1"/>
  <c r="Z123" i="29" s="1"/>
  <c r="AA123" i="29" s="1"/>
  <c r="AB123" i="29" s="1"/>
  <c r="AC123" i="29" s="1"/>
  <c r="AD123" i="29" s="1"/>
  <c r="AE123" i="29" s="1"/>
  <c r="AF123" i="29" s="1"/>
  <c r="B123" i="29" s="1"/>
  <c r="F122" i="29"/>
  <c r="G122" i="29" s="1"/>
  <c r="H122" i="29" s="1"/>
  <c r="I122" i="29" s="1"/>
  <c r="J122" i="29" s="1"/>
  <c r="K122" i="29" s="1"/>
  <c r="L122" i="29" s="1"/>
  <c r="M122" i="29" s="1"/>
  <c r="N122" i="29" s="1"/>
  <c r="O122" i="29" s="1"/>
  <c r="P122" i="29" s="1"/>
  <c r="Q122" i="29" s="1"/>
  <c r="R122" i="29" s="1"/>
  <c r="S122" i="29" s="1"/>
  <c r="T122" i="29" s="1"/>
  <c r="U122" i="29" s="1"/>
  <c r="V122" i="29" s="1"/>
  <c r="W122" i="29" s="1"/>
  <c r="X122" i="29" s="1"/>
  <c r="Y122" i="29" s="1"/>
  <c r="Z122" i="29" s="1"/>
  <c r="AA122" i="29" s="1"/>
  <c r="AB122" i="29" s="1"/>
  <c r="AC122" i="29" s="1"/>
  <c r="AD122" i="29" s="1"/>
  <c r="AE122" i="29" s="1"/>
  <c r="AF122" i="29" s="1"/>
  <c r="B122" i="29" s="1"/>
  <c r="D122" i="29"/>
  <c r="E122" i="29" s="1"/>
  <c r="I121" i="29"/>
  <c r="J121" i="29" s="1"/>
  <c r="K121" i="29" s="1"/>
  <c r="L121" i="29" s="1"/>
  <c r="M121" i="29" s="1"/>
  <c r="N121" i="29" s="1"/>
  <c r="O121" i="29" s="1"/>
  <c r="P121" i="29" s="1"/>
  <c r="Q121" i="29" s="1"/>
  <c r="R121" i="29" s="1"/>
  <c r="S121" i="29" s="1"/>
  <c r="T121" i="29" s="1"/>
  <c r="U121" i="29" s="1"/>
  <c r="V121" i="29" s="1"/>
  <c r="W121" i="29" s="1"/>
  <c r="X121" i="29" s="1"/>
  <c r="Y121" i="29" s="1"/>
  <c r="Z121" i="29" s="1"/>
  <c r="AA121" i="29" s="1"/>
  <c r="AB121" i="29" s="1"/>
  <c r="AC121" i="29" s="1"/>
  <c r="AD121" i="29" s="1"/>
  <c r="AE121" i="29" s="1"/>
  <c r="AF121" i="29" s="1"/>
  <c r="B121" i="29" s="1"/>
  <c r="D121" i="29"/>
  <c r="E121" i="29" s="1"/>
  <c r="F121" i="29" s="1"/>
  <c r="G121" i="29" s="1"/>
  <c r="H121" i="29" s="1"/>
  <c r="D120" i="29"/>
  <c r="E120" i="29" s="1"/>
  <c r="F120" i="29" s="1"/>
  <c r="G120" i="29" s="1"/>
  <c r="H120" i="29" s="1"/>
  <c r="I120" i="29" s="1"/>
  <c r="J120" i="29" s="1"/>
  <c r="K120" i="29" s="1"/>
  <c r="L120" i="29" s="1"/>
  <c r="M120" i="29" s="1"/>
  <c r="N120" i="29" s="1"/>
  <c r="O120" i="29" s="1"/>
  <c r="P120" i="29" s="1"/>
  <c r="Q120" i="29" s="1"/>
  <c r="R120" i="29" s="1"/>
  <c r="S120" i="29" s="1"/>
  <c r="T120" i="29" s="1"/>
  <c r="U120" i="29" s="1"/>
  <c r="V120" i="29" s="1"/>
  <c r="W120" i="29" s="1"/>
  <c r="X120" i="29" s="1"/>
  <c r="Y120" i="29" s="1"/>
  <c r="Z120" i="29" s="1"/>
  <c r="AA120" i="29" s="1"/>
  <c r="AB120" i="29" s="1"/>
  <c r="AC120" i="29" s="1"/>
  <c r="AD120" i="29" s="1"/>
  <c r="AE120" i="29" s="1"/>
  <c r="AF120" i="29" s="1"/>
  <c r="B120" i="29" s="1"/>
  <c r="D119" i="29"/>
  <c r="E119" i="29" s="1"/>
  <c r="F119" i="29" s="1"/>
  <c r="G119" i="29" s="1"/>
  <c r="H119" i="29" s="1"/>
  <c r="I119" i="29" s="1"/>
  <c r="J119" i="29" s="1"/>
  <c r="K119" i="29" s="1"/>
  <c r="L119" i="29" s="1"/>
  <c r="M119" i="29" s="1"/>
  <c r="N119" i="29" s="1"/>
  <c r="O119" i="29" s="1"/>
  <c r="P119" i="29" s="1"/>
  <c r="Q119" i="29" s="1"/>
  <c r="R119" i="29" s="1"/>
  <c r="S119" i="29" s="1"/>
  <c r="T119" i="29" s="1"/>
  <c r="U119" i="29" s="1"/>
  <c r="V119" i="29" s="1"/>
  <c r="W119" i="29" s="1"/>
  <c r="X119" i="29" s="1"/>
  <c r="Y119" i="29" s="1"/>
  <c r="Z119" i="29" s="1"/>
  <c r="AA119" i="29" s="1"/>
  <c r="AB119" i="29" s="1"/>
  <c r="AC119" i="29" s="1"/>
  <c r="AD119" i="29" s="1"/>
  <c r="AE119" i="29" s="1"/>
  <c r="AF119" i="29" s="1"/>
  <c r="B119" i="29" s="1"/>
  <c r="D118" i="29"/>
  <c r="E118" i="29" s="1"/>
  <c r="F118" i="29" s="1"/>
  <c r="G118" i="29" s="1"/>
  <c r="H118" i="29" s="1"/>
  <c r="I118" i="29" s="1"/>
  <c r="J118" i="29" s="1"/>
  <c r="K118" i="29" s="1"/>
  <c r="L118" i="29" s="1"/>
  <c r="M118" i="29" s="1"/>
  <c r="N118" i="29" s="1"/>
  <c r="O118" i="29" s="1"/>
  <c r="P118" i="29" s="1"/>
  <c r="Q118" i="29" s="1"/>
  <c r="R118" i="29" s="1"/>
  <c r="S118" i="29" s="1"/>
  <c r="T118" i="29" s="1"/>
  <c r="U118" i="29" s="1"/>
  <c r="V118" i="29" s="1"/>
  <c r="W118" i="29" s="1"/>
  <c r="X118" i="29" s="1"/>
  <c r="Y118" i="29" s="1"/>
  <c r="Z118" i="29" s="1"/>
  <c r="AA118" i="29" s="1"/>
  <c r="AB118" i="29" s="1"/>
  <c r="AC118" i="29" s="1"/>
  <c r="AD118" i="29" s="1"/>
  <c r="AE118" i="29" s="1"/>
  <c r="AF118" i="29" s="1"/>
  <c r="B118" i="29" s="1"/>
  <c r="D117" i="29"/>
  <c r="E117" i="29" s="1"/>
  <c r="F117" i="29" s="1"/>
  <c r="G117" i="29" s="1"/>
  <c r="H117" i="29" s="1"/>
  <c r="I117" i="29" s="1"/>
  <c r="J117" i="29" s="1"/>
  <c r="K117" i="29" s="1"/>
  <c r="L117" i="29" s="1"/>
  <c r="M117" i="29" s="1"/>
  <c r="N117" i="29" s="1"/>
  <c r="O117" i="29" s="1"/>
  <c r="P117" i="29" s="1"/>
  <c r="Q117" i="29" s="1"/>
  <c r="R117" i="29" s="1"/>
  <c r="S117" i="29" s="1"/>
  <c r="T117" i="29" s="1"/>
  <c r="U117" i="29" s="1"/>
  <c r="V117" i="29" s="1"/>
  <c r="W117" i="29" s="1"/>
  <c r="X117" i="29" s="1"/>
  <c r="Y117" i="29" s="1"/>
  <c r="Z117" i="29" s="1"/>
  <c r="AA117" i="29" s="1"/>
  <c r="AB117" i="29" s="1"/>
  <c r="AC117" i="29" s="1"/>
  <c r="AD117" i="29" s="1"/>
  <c r="AE117" i="29" s="1"/>
  <c r="AF117" i="29" s="1"/>
  <c r="B117" i="29" s="1"/>
  <c r="D116" i="29"/>
  <c r="E116" i="29" s="1"/>
  <c r="F116" i="29" s="1"/>
  <c r="G116" i="29" s="1"/>
  <c r="H116" i="29" s="1"/>
  <c r="I116" i="29" s="1"/>
  <c r="J116" i="29" s="1"/>
  <c r="K116" i="29" s="1"/>
  <c r="L116" i="29" s="1"/>
  <c r="M116" i="29" s="1"/>
  <c r="N116" i="29" s="1"/>
  <c r="O116" i="29" s="1"/>
  <c r="P116" i="29" s="1"/>
  <c r="Q116" i="29" s="1"/>
  <c r="R116" i="29" s="1"/>
  <c r="S116" i="29" s="1"/>
  <c r="T116" i="29" s="1"/>
  <c r="U116" i="29" s="1"/>
  <c r="V116" i="29" s="1"/>
  <c r="W116" i="29" s="1"/>
  <c r="X116" i="29" s="1"/>
  <c r="Y116" i="29" s="1"/>
  <c r="Z116" i="29" s="1"/>
  <c r="AA116" i="29" s="1"/>
  <c r="AB116" i="29" s="1"/>
  <c r="AC116" i="29" s="1"/>
  <c r="AD116" i="29" s="1"/>
  <c r="AE116" i="29" s="1"/>
  <c r="AF116" i="29" s="1"/>
  <c r="B116" i="29" s="1"/>
  <c r="D115" i="29"/>
  <c r="E115" i="29" s="1"/>
  <c r="F115" i="29" s="1"/>
  <c r="G115" i="29" s="1"/>
  <c r="H115" i="29" s="1"/>
  <c r="I115" i="29" s="1"/>
  <c r="J115" i="29" s="1"/>
  <c r="K115" i="29" s="1"/>
  <c r="L115" i="29" s="1"/>
  <c r="M115" i="29" s="1"/>
  <c r="N115" i="29" s="1"/>
  <c r="O115" i="29" s="1"/>
  <c r="P115" i="29" s="1"/>
  <c r="Q115" i="29" s="1"/>
  <c r="R115" i="29" s="1"/>
  <c r="S115" i="29" s="1"/>
  <c r="T115" i="29" s="1"/>
  <c r="U115" i="29" s="1"/>
  <c r="V115" i="29" s="1"/>
  <c r="W115" i="29" s="1"/>
  <c r="X115" i="29" s="1"/>
  <c r="Y115" i="29" s="1"/>
  <c r="Z115" i="29" s="1"/>
  <c r="AA115" i="29" s="1"/>
  <c r="AB115" i="29" s="1"/>
  <c r="AC115" i="29" s="1"/>
  <c r="AD115" i="29" s="1"/>
  <c r="AE115" i="29" s="1"/>
  <c r="AF115" i="29" s="1"/>
  <c r="B115" i="29" s="1"/>
  <c r="K114" i="29"/>
  <c r="L114" i="29" s="1"/>
  <c r="M114" i="29" s="1"/>
  <c r="N114" i="29" s="1"/>
  <c r="O114" i="29" s="1"/>
  <c r="P114" i="29" s="1"/>
  <c r="Q114" i="29" s="1"/>
  <c r="R114" i="29" s="1"/>
  <c r="S114" i="29" s="1"/>
  <c r="T114" i="29" s="1"/>
  <c r="U114" i="29" s="1"/>
  <c r="V114" i="29" s="1"/>
  <c r="W114" i="29" s="1"/>
  <c r="X114" i="29" s="1"/>
  <c r="Y114" i="29" s="1"/>
  <c r="Z114" i="29" s="1"/>
  <c r="AA114" i="29" s="1"/>
  <c r="AB114" i="29" s="1"/>
  <c r="AC114" i="29" s="1"/>
  <c r="AD114" i="29" s="1"/>
  <c r="AE114" i="29" s="1"/>
  <c r="AF114" i="29" s="1"/>
  <c r="B114" i="29" s="1"/>
  <c r="E114" i="29"/>
  <c r="F114" i="29" s="1"/>
  <c r="G114" i="29" s="1"/>
  <c r="H114" i="29" s="1"/>
  <c r="I114" i="29" s="1"/>
  <c r="D114" i="29"/>
  <c r="D113" i="29"/>
  <c r="E113" i="29" s="1"/>
  <c r="F113" i="29" s="1"/>
  <c r="G113" i="29" s="1"/>
  <c r="H113" i="29" s="1"/>
  <c r="I113" i="29" s="1"/>
  <c r="J113" i="29" s="1"/>
  <c r="K113" i="29" s="1"/>
  <c r="L113" i="29" s="1"/>
  <c r="M113" i="29" s="1"/>
  <c r="N113" i="29" s="1"/>
  <c r="O113" i="29" s="1"/>
  <c r="P113" i="29" s="1"/>
  <c r="Q113" i="29" s="1"/>
  <c r="R113" i="29" s="1"/>
  <c r="S113" i="29" s="1"/>
  <c r="T113" i="29" s="1"/>
  <c r="U113" i="29" s="1"/>
  <c r="V113" i="29" s="1"/>
  <c r="W113" i="29" s="1"/>
  <c r="X113" i="29" s="1"/>
  <c r="Y113" i="29" s="1"/>
  <c r="Z113" i="29" s="1"/>
  <c r="AA113" i="29" s="1"/>
  <c r="AB113" i="29" s="1"/>
  <c r="AC113" i="29" s="1"/>
  <c r="AD113" i="29" s="1"/>
  <c r="AE113" i="29" s="1"/>
  <c r="AF113" i="29" s="1"/>
  <c r="B113" i="29" s="1"/>
  <c r="E112" i="29"/>
  <c r="F112" i="29" s="1"/>
  <c r="G112" i="29" s="1"/>
  <c r="H112" i="29" s="1"/>
  <c r="I112" i="29" s="1"/>
  <c r="J112" i="29" s="1"/>
  <c r="K112" i="29" s="1"/>
  <c r="L112" i="29" s="1"/>
  <c r="M112" i="29" s="1"/>
  <c r="N112" i="29" s="1"/>
  <c r="O112" i="29" s="1"/>
  <c r="P112" i="29" s="1"/>
  <c r="Q112" i="29" s="1"/>
  <c r="R112" i="29" s="1"/>
  <c r="S112" i="29" s="1"/>
  <c r="T112" i="29" s="1"/>
  <c r="U112" i="29" s="1"/>
  <c r="V112" i="29" s="1"/>
  <c r="W112" i="29" s="1"/>
  <c r="X112" i="29" s="1"/>
  <c r="Y112" i="29" s="1"/>
  <c r="Z112" i="29" s="1"/>
  <c r="AA112" i="29" s="1"/>
  <c r="AB112" i="29" s="1"/>
  <c r="AC112" i="29" s="1"/>
  <c r="AD112" i="29" s="1"/>
  <c r="AE112" i="29" s="1"/>
  <c r="AF112" i="29" s="1"/>
  <c r="B112" i="29" s="1"/>
  <c r="D112" i="29"/>
  <c r="D110" i="29"/>
  <c r="E110" i="29" s="1"/>
  <c r="F110" i="29" s="1"/>
  <c r="G110" i="29" s="1"/>
  <c r="H110" i="29" s="1"/>
  <c r="I110" i="29" s="1"/>
  <c r="J110" i="29" s="1"/>
  <c r="K110" i="29" s="1"/>
  <c r="L110" i="29" s="1"/>
  <c r="M110" i="29" s="1"/>
  <c r="N110" i="29" s="1"/>
  <c r="O110" i="29" s="1"/>
  <c r="P110" i="29" s="1"/>
  <c r="Q110" i="29" s="1"/>
  <c r="R110" i="29" s="1"/>
  <c r="S110" i="29" s="1"/>
  <c r="T110" i="29" s="1"/>
  <c r="U110" i="29" s="1"/>
  <c r="V110" i="29" s="1"/>
  <c r="W110" i="29" s="1"/>
  <c r="X110" i="29" s="1"/>
  <c r="Y110" i="29" s="1"/>
  <c r="Z110" i="29" s="1"/>
  <c r="AA110" i="29" s="1"/>
  <c r="AB110" i="29" s="1"/>
  <c r="AC110" i="29" s="1"/>
  <c r="AD110" i="29" s="1"/>
  <c r="AE110" i="29" s="1"/>
  <c r="AF110" i="29" s="1"/>
  <c r="B110" i="29" s="1"/>
  <c r="D109" i="29"/>
  <c r="D107" i="29"/>
  <c r="E107" i="29" s="1"/>
  <c r="F107" i="29" s="1"/>
  <c r="G107" i="29" s="1"/>
  <c r="H107" i="29" s="1"/>
  <c r="I107" i="29" s="1"/>
  <c r="J107" i="29" s="1"/>
  <c r="K107" i="29" s="1"/>
  <c r="L107" i="29" s="1"/>
  <c r="M107" i="29" s="1"/>
  <c r="N107" i="29" s="1"/>
  <c r="O107" i="29" s="1"/>
  <c r="P107" i="29" s="1"/>
  <c r="Q107" i="29" s="1"/>
  <c r="R107" i="29" s="1"/>
  <c r="S107" i="29" s="1"/>
  <c r="T107" i="29" s="1"/>
  <c r="U107" i="29" s="1"/>
  <c r="V107" i="29" s="1"/>
  <c r="W107" i="29" s="1"/>
  <c r="X107" i="29" s="1"/>
  <c r="Y107" i="29" s="1"/>
  <c r="Z107" i="29" s="1"/>
  <c r="AA107" i="29" s="1"/>
  <c r="AB107" i="29" s="1"/>
  <c r="AC107" i="29" s="1"/>
  <c r="AD107" i="29" s="1"/>
  <c r="AE107" i="29" s="1"/>
  <c r="AF107" i="29" s="1"/>
  <c r="B107" i="29" s="1"/>
  <c r="E106" i="29"/>
  <c r="F106" i="29" s="1"/>
  <c r="G106" i="29" s="1"/>
  <c r="H106" i="29" s="1"/>
  <c r="I106" i="29" s="1"/>
  <c r="J106" i="29" s="1"/>
  <c r="K106" i="29" s="1"/>
  <c r="L106" i="29" s="1"/>
  <c r="M106" i="29" s="1"/>
  <c r="N106" i="29" s="1"/>
  <c r="O106" i="29" s="1"/>
  <c r="P106" i="29" s="1"/>
  <c r="Q106" i="29" s="1"/>
  <c r="R106" i="29" s="1"/>
  <c r="S106" i="29" s="1"/>
  <c r="T106" i="29" s="1"/>
  <c r="U106" i="29" s="1"/>
  <c r="V106" i="29" s="1"/>
  <c r="W106" i="29" s="1"/>
  <c r="X106" i="29" s="1"/>
  <c r="Y106" i="29" s="1"/>
  <c r="Z106" i="29" s="1"/>
  <c r="AA106" i="29" s="1"/>
  <c r="AB106" i="29" s="1"/>
  <c r="AC106" i="29" s="1"/>
  <c r="AD106" i="29" s="1"/>
  <c r="AE106" i="29" s="1"/>
  <c r="AF106" i="29" s="1"/>
  <c r="B106" i="29" s="1"/>
  <c r="D106" i="29"/>
  <c r="D105" i="29"/>
  <c r="E105" i="29" s="1"/>
  <c r="F105" i="29" s="1"/>
  <c r="G105" i="29" s="1"/>
  <c r="H105" i="29" s="1"/>
  <c r="I105" i="29" s="1"/>
  <c r="J105" i="29" s="1"/>
  <c r="K105" i="29" s="1"/>
  <c r="L105" i="29" s="1"/>
  <c r="M105" i="29" s="1"/>
  <c r="N105" i="29" s="1"/>
  <c r="O105" i="29" s="1"/>
  <c r="P105" i="29" s="1"/>
  <c r="Q105" i="29" s="1"/>
  <c r="R105" i="29" s="1"/>
  <c r="S105" i="29" s="1"/>
  <c r="T105" i="29" s="1"/>
  <c r="U105" i="29" s="1"/>
  <c r="V105" i="29" s="1"/>
  <c r="W105" i="29" s="1"/>
  <c r="X105" i="29" s="1"/>
  <c r="Y105" i="29" s="1"/>
  <c r="Z105" i="29" s="1"/>
  <c r="AA105" i="29" s="1"/>
  <c r="AB105" i="29" s="1"/>
  <c r="AC105" i="29" s="1"/>
  <c r="AD105" i="29" s="1"/>
  <c r="AE105" i="29" s="1"/>
  <c r="AF105" i="29" s="1"/>
  <c r="B105" i="29" s="1"/>
  <c r="D104" i="29"/>
  <c r="E104" i="29" s="1"/>
  <c r="F104" i="29" s="1"/>
  <c r="G104" i="29" s="1"/>
  <c r="H104" i="29" s="1"/>
  <c r="I104" i="29" s="1"/>
  <c r="J104" i="29" s="1"/>
  <c r="K104" i="29" s="1"/>
  <c r="L104" i="29" s="1"/>
  <c r="M104" i="29" s="1"/>
  <c r="N104" i="29" s="1"/>
  <c r="O104" i="29" s="1"/>
  <c r="P104" i="29" s="1"/>
  <c r="Q104" i="29" s="1"/>
  <c r="R104" i="29" s="1"/>
  <c r="S104" i="29" s="1"/>
  <c r="T104" i="29" s="1"/>
  <c r="U104" i="29" s="1"/>
  <c r="V104" i="29" s="1"/>
  <c r="W104" i="29" s="1"/>
  <c r="X104" i="29" s="1"/>
  <c r="Y104" i="29" s="1"/>
  <c r="Z104" i="29" s="1"/>
  <c r="AA104" i="29" s="1"/>
  <c r="AB104" i="29" s="1"/>
  <c r="AC104" i="29" s="1"/>
  <c r="AD104" i="29" s="1"/>
  <c r="AE104" i="29" s="1"/>
  <c r="AF104" i="29" s="1"/>
  <c r="B104" i="29" s="1"/>
  <c r="D103" i="29"/>
  <c r="E103" i="29" s="1"/>
  <c r="D102" i="29"/>
  <c r="E102" i="29" s="1"/>
  <c r="AH100" i="29"/>
  <c r="AI100" i="29" s="1"/>
  <c r="AH99" i="29"/>
  <c r="AI99" i="29" s="1"/>
  <c r="AH98" i="29"/>
  <c r="AI98" i="29" s="1"/>
  <c r="AH97" i="29"/>
  <c r="AI97" i="29" s="1"/>
  <c r="AH96" i="29"/>
  <c r="AI96" i="29" s="1"/>
  <c r="AH94" i="29"/>
  <c r="AI94" i="29" s="1"/>
  <c r="C93" i="29"/>
  <c r="AI91" i="29"/>
  <c r="AH91" i="29"/>
  <c r="AI90" i="29"/>
  <c r="AH90" i="29"/>
  <c r="AI89" i="29"/>
  <c r="AH89" i="29"/>
  <c r="AI88" i="29"/>
  <c r="AH88" i="29"/>
  <c r="AI87" i="29"/>
  <c r="AH87" i="29"/>
  <c r="AI86" i="29"/>
  <c r="AH86" i="29"/>
  <c r="AI85" i="29"/>
  <c r="AH85" i="29"/>
  <c r="AI84" i="29"/>
  <c r="AH84" i="29"/>
  <c r="AI82" i="29"/>
  <c r="AH82" i="29"/>
  <c r="AG82" i="29"/>
  <c r="AI81" i="29"/>
  <c r="AH81" i="29"/>
  <c r="AI80" i="29"/>
  <c r="AH80" i="29"/>
  <c r="AI79" i="29"/>
  <c r="AH79" i="29"/>
  <c r="AI78" i="29"/>
  <c r="AH78" i="29"/>
  <c r="AI77" i="29"/>
  <c r="AH77" i="29"/>
  <c r="AI76" i="29"/>
  <c r="AH76" i="29"/>
  <c r="AI74" i="29"/>
  <c r="AH74" i="29"/>
  <c r="AI73" i="29"/>
  <c r="AH73" i="29"/>
  <c r="AI72" i="29"/>
  <c r="AH72" i="29"/>
  <c r="AG72" i="29"/>
  <c r="AI71" i="29"/>
  <c r="AH71" i="29"/>
  <c r="AI70" i="29"/>
  <c r="AH70" i="29"/>
  <c r="AI69" i="29"/>
  <c r="AH69" i="29"/>
  <c r="AG68" i="29"/>
  <c r="AF68" i="29"/>
  <c r="AE68" i="29"/>
  <c r="AE75" i="29" s="1"/>
  <c r="AD68" i="29"/>
  <c r="AC5" i="29" s="1"/>
  <c r="AC68" i="29"/>
  <c r="AB5" i="29" s="1"/>
  <c r="AB68" i="29"/>
  <c r="AA5" i="29" s="1"/>
  <c r="AA68" i="29"/>
  <c r="Z68" i="29"/>
  <c r="Y5" i="29" s="1"/>
  <c r="Y68" i="29"/>
  <c r="X68" i="29"/>
  <c r="W5" i="29" s="1"/>
  <c r="W68" i="29"/>
  <c r="W75" i="29" s="1"/>
  <c r="V68" i="29"/>
  <c r="U5" i="29" s="1"/>
  <c r="U68" i="29"/>
  <c r="T5" i="29" s="1"/>
  <c r="T68" i="29"/>
  <c r="S5" i="29" s="1"/>
  <c r="S68" i="29"/>
  <c r="R5" i="29" s="1"/>
  <c r="R68" i="29"/>
  <c r="Q5" i="29" s="1"/>
  <c r="Q68" i="29"/>
  <c r="P68" i="29"/>
  <c r="O68" i="29"/>
  <c r="N68" i="29"/>
  <c r="M5" i="29" s="1"/>
  <c r="M68" i="29"/>
  <c r="L68" i="29"/>
  <c r="K5" i="29" s="1"/>
  <c r="K68" i="29"/>
  <c r="J5" i="29" s="1"/>
  <c r="J68" i="29"/>
  <c r="I5" i="29" s="1"/>
  <c r="I68" i="29"/>
  <c r="H5" i="29" s="1"/>
  <c r="H68" i="29"/>
  <c r="G68" i="29"/>
  <c r="F5" i="29" s="1"/>
  <c r="F68" i="29"/>
  <c r="E5" i="29" s="1"/>
  <c r="E68" i="29"/>
  <c r="D5" i="29" s="1"/>
  <c r="D68" i="29"/>
  <c r="C5" i="29" s="1"/>
  <c r="C68" i="29"/>
  <c r="B68" i="29"/>
  <c r="AI67" i="29"/>
  <c r="AH67" i="29"/>
  <c r="AI66" i="29"/>
  <c r="AH66" i="29"/>
  <c r="AI65" i="29"/>
  <c r="AH65" i="29"/>
  <c r="AI64" i="29"/>
  <c r="AH64" i="29"/>
  <c r="AI63" i="29"/>
  <c r="AH63" i="29"/>
  <c r="AI62" i="29"/>
  <c r="AH62" i="29"/>
  <c r="AI61" i="29"/>
  <c r="AH61" i="29"/>
  <c r="AI60" i="29"/>
  <c r="AH60" i="29"/>
  <c r="AI59" i="29"/>
  <c r="AH59" i="29"/>
  <c r="AI58" i="29"/>
  <c r="AH58" i="29"/>
  <c r="AI57" i="29"/>
  <c r="AH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AI55" i="29"/>
  <c r="AH55" i="29"/>
  <c r="AI54" i="29"/>
  <c r="AH54" i="29"/>
  <c r="AI53" i="29"/>
  <c r="AH53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AI51" i="29"/>
  <c r="AH51" i="29"/>
  <c r="AG51" i="29"/>
  <c r="AG52" i="29" s="1"/>
  <c r="AG3" i="29" s="1"/>
  <c r="AG6" i="29" s="1"/>
  <c r="AI50" i="29"/>
  <c r="AH50" i="29"/>
  <c r="AI49" i="29"/>
  <c r="AH49" i="29"/>
  <c r="AI48" i="29"/>
  <c r="AH48" i="29"/>
  <c r="AI47" i="29"/>
  <c r="AH47" i="29"/>
  <c r="AI46" i="29"/>
  <c r="AH46" i="29"/>
  <c r="AI45" i="29"/>
  <c r="AH45" i="29"/>
  <c r="AI44" i="29"/>
  <c r="AH44" i="29"/>
  <c r="AI43" i="29"/>
  <c r="AH43" i="29"/>
  <c r="AI42" i="29"/>
  <c r="AH42" i="29"/>
  <c r="AI41" i="29"/>
  <c r="AH41" i="29"/>
  <c r="AI40" i="29"/>
  <c r="AH40" i="29"/>
  <c r="AI39" i="29"/>
  <c r="AH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AE5" i="29"/>
  <c r="Z5" i="29"/>
  <c r="X5" i="29"/>
  <c r="P5" i="29"/>
  <c r="O5" i="29"/>
  <c r="N5" i="29"/>
  <c r="L5" i="29"/>
  <c r="G5" i="29"/>
  <c r="B5" i="29"/>
  <c r="AG4" i="29"/>
  <c r="K4" i="29"/>
  <c r="B4" i="29"/>
  <c r="AG2" i="29"/>
  <c r="Z72" i="28"/>
  <c r="Y72" i="28"/>
  <c r="U37" i="28"/>
  <c r="S37" i="28"/>
  <c r="P37" i="28"/>
  <c r="O95" i="28"/>
  <c r="O37" i="28"/>
  <c r="N37" i="28"/>
  <c r="M37" i="28"/>
  <c r="L37" i="28"/>
  <c r="K37" i="28"/>
  <c r="J37" i="28"/>
  <c r="I37" i="28"/>
  <c r="H37" i="28"/>
  <c r="G37" i="28"/>
  <c r="F37" i="28"/>
  <c r="E37" i="28"/>
  <c r="D95" i="28"/>
  <c r="D37" i="28"/>
  <c r="C95" i="28"/>
  <c r="C93" i="28" s="1"/>
  <c r="C37" i="28"/>
  <c r="B95" i="28"/>
  <c r="B37" i="28"/>
  <c r="AI37" i="28" s="1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E239" i="28"/>
  <c r="D239" i="28"/>
  <c r="C239" i="28"/>
  <c r="B239" i="28"/>
  <c r="A239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E238" i="28"/>
  <c r="D238" i="28"/>
  <c r="C238" i="28"/>
  <c r="B238" i="28"/>
  <c r="A238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E237" i="28"/>
  <c r="D237" i="28"/>
  <c r="C237" i="28"/>
  <c r="B237" i="28"/>
  <c r="A237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E236" i="28"/>
  <c r="D236" i="28"/>
  <c r="C236" i="28"/>
  <c r="B236" i="28"/>
  <c r="A236" i="28"/>
  <c r="B235" i="28"/>
  <c r="S210" i="28"/>
  <c r="AG200" i="28"/>
  <c r="AG51" i="28" s="1"/>
  <c r="C200" i="28"/>
  <c r="D199" i="28"/>
  <c r="C235" i="28" s="1"/>
  <c r="D198" i="28"/>
  <c r="E198" i="28" s="1"/>
  <c r="F198" i="28" s="1"/>
  <c r="G198" i="28" s="1"/>
  <c r="H198" i="28" s="1"/>
  <c r="I198" i="28" s="1"/>
  <c r="J198" i="28" s="1"/>
  <c r="K198" i="28" s="1"/>
  <c r="L198" i="28" s="1"/>
  <c r="M198" i="28" s="1"/>
  <c r="N198" i="28" s="1"/>
  <c r="O198" i="28" s="1"/>
  <c r="P198" i="28" s="1"/>
  <c r="Q198" i="28" s="1"/>
  <c r="R198" i="28" s="1"/>
  <c r="S198" i="28" s="1"/>
  <c r="T198" i="28" s="1"/>
  <c r="U198" i="28" s="1"/>
  <c r="V198" i="28" s="1"/>
  <c r="W198" i="28" s="1"/>
  <c r="X198" i="28" s="1"/>
  <c r="Y198" i="28" s="1"/>
  <c r="Z198" i="28" s="1"/>
  <c r="AA198" i="28" s="1"/>
  <c r="AB198" i="28" s="1"/>
  <c r="AC198" i="28" s="1"/>
  <c r="AD198" i="28" s="1"/>
  <c r="AE198" i="28" s="1"/>
  <c r="AF198" i="28" s="1"/>
  <c r="B198" i="28" s="1"/>
  <c r="D197" i="28"/>
  <c r="E197" i="28" s="1"/>
  <c r="F197" i="28" s="1"/>
  <c r="G197" i="28" s="1"/>
  <c r="H197" i="28" s="1"/>
  <c r="I197" i="28" s="1"/>
  <c r="J197" i="28" s="1"/>
  <c r="K197" i="28" s="1"/>
  <c r="L197" i="28" s="1"/>
  <c r="M197" i="28" s="1"/>
  <c r="N197" i="28" s="1"/>
  <c r="O197" i="28" s="1"/>
  <c r="P197" i="28" s="1"/>
  <c r="Q197" i="28" s="1"/>
  <c r="R197" i="28" s="1"/>
  <c r="S197" i="28" s="1"/>
  <c r="T197" i="28" s="1"/>
  <c r="U197" i="28" s="1"/>
  <c r="V197" i="28" s="1"/>
  <c r="W197" i="28" s="1"/>
  <c r="X197" i="28" s="1"/>
  <c r="Y197" i="28" s="1"/>
  <c r="Z197" i="28" s="1"/>
  <c r="AA197" i="28" s="1"/>
  <c r="AB197" i="28" s="1"/>
  <c r="AC197" i="28" s="1"/>
  <c r="AD197" i="28" s="1"/>
  <c r="AE197" i="28" s="1"/>
  <c r="AF197" i="28" s="1"/>
  <c r="B197" i="28" s="1"/>
  <c r="D196" i="28"/>
  <c r="E196" i="28" s="1"/>
  <c r="F196" i="28" s="1"/>
  <c r="G196" i="28" s="1"/>
  <c r="H196" i="28" s="1"/>
  <c r="I196" i="28" s="1"/>
  <c r="J196" i="28" s="1"/>
  <c r="K196" i="28" s="1"/>
  <c r="L196" i="28" s="1"/>
  <c r="M196" i="28" s="1"/>
  <c r="N196" i="28" s="1"/>
  <c r="O196" i="28" s="1"/>
  <c r="P196" i="28" s="1"/>
  <c r="Q196" i="28" s="1"/>
  <c r="R196" i="28" s="1"/>
  <c r="S196" i="28" s="1"/>
  <c r="T196" i="28" s="1"/>
  <c r="U196" i="28" s="1"/>
  <c r="V196" i="28" s="1"/>
  <c r="W196" i="28" s="1"/>
  <c r="X196" i="28" s="1"/>
  <c r="Y196" i="28" s="1"/>
  <c r="Z196" i="28" s="1"/>
  <c r="AA196" i="28" s="1"/>
  <c r="AB196" i="28" s="1"/>
  <c r="AC196" i="28" s="1"/>
  <c r="AD196" i="28" s="1"/>
  <c r="AE196" i="28" s="1"/>
  <c r="AF196" i="28" s="1"/>
  <c r="B196" i="28" s="1"/>
  <c r="G195" i="28"/>
  <c r="H195" i="28" s="1"/>
  <c r="I195" i="28" s="1"/>
  <c r="J195" i="28" s="1"/>
  <c r="K195" i="28" s="1"/>
  <c r="L195" i="28" s="1"/>
  <c r="M195" i="28" s="1"/>
  <c r="N195" i="28" s="1"/>
  <c r="O195" i="28" s="1"/>
  <c r="P195" i="28" s="1"/>
  <c r="Q195" i="28" s="1"/>
  <c r="R195" i="28" s="1"/>
  <c r="S195" i="28" s="1"/>
  <c r="T195" i="28" s="1"/>
  <c r="U195" i="28" s="1"/>
  <c r="V195" i="28" s="1"/>
  <c r="W195" i="28" s="1"/>
  <c r="X195" i="28" s="1"/>
  <c r="Y195" i="28" s="1"/>
  <c r="Z195" i="28" s="1"/>
  <c r="AA195" i="28" s="1"/>
  <c r="AB195" i="28" s="1"/>
  <c r="AC195" i="28" s="1"/>
  <c r="AD195" i="28" s="1"/>
  <c r="AE195" i="28" s="1"/>
  <c r="AF195" i="28" s="1"/>
  <c r="B195" i="28" s="1"/>
  <c r="D195" i="28"/>
  <c r="E195" i="28" s="1"/>
  <c r="F195" i="28" s="1"/>
  <c r="E194" i="28"/>
  <c r="D194" i="28"/>
  <c r="AG192" i="28"/>
  <c r="C192" i="28"/>
  <c r="D191" i="28"/>
  <c r="E191" i="28" s="1"/>
  <c r="F191" i="28" s="1"/>
  <c r="G191" i="28" s="1"/>
  <c r="H191" i="28" s="1"/>
  <c r="I191" i="28" s="1"/>
  <c r="J191" i="28" s="1"/>
  <c r="K191" i="28" s="1"/>
  <c r="L191" i="28" s="1"/>
  <c r="M191" i="28" s="1"/>
  <c r="N191" i="28" s="1"/>
  <c r="O191" i="28" s="1"/>
  <c r="P191" i="28" s="1"/>
  <c r="Q191" i="28" s="1"/>
  <c r="R191" i="28" s="1"/>
  <c r="S191" i="28" s="1"/>
  <c r="T191" i="28" s="1"/>
  <c r="U191" i="28" s="1"/>
  <c r="V191" i="28" s="1"/>
  <c r="W191" i="28" s="1"/>
  <c r="X191" i="28" s="1"/>
  <c r="Y191" i="28" s="1"/>
  <c r="Z191" i="28" s="1"/>
  <c r="AA191" i="28" s="1"/>
  <c r="AB191" i="28" s="1"/>
  <c r="AC191" i="28" s="1"/>
  <c r="AD191" i="28" s="1"/>
  <c r="AE191" i="28" s="1"/>
  <c r="AF191" i="28" s="1"/>
  <c r="B191" i="28" s="1"/>
  <c r="E190" i="28"/>
  <c r="F190" i="28" s="1"/>
  <c r="G190" i="28" s="1"/>
  <c r="H190" i="28" s="1"/>
  <c r="I190" i="28" s="1"/>
  <c r="J190" i="28" s="1"/>
  <c r="K190" i="28" s="1"/>
  <c r="L190" i="28" s="1"/>
  <c r="M190" i="28" s="1"/>
  <c r="N190" i="28" s="1"/>
  <c r="O190" i="28" s="1"/>
  <c r="P190" i="28" s="1"/>
  <c r="Q190" i="28" s="1"/>
  <c r="R190" i="28" s="1"/>
  <c r="S190" i="28" s="1"/>
  <c r="T190" i="28" s="1"/>
  <c r="U190" i="28" s="1"/>
  <c r="V190" i="28" s="1"/>
  <c r="W190" i="28" s="1"/>
  <c r="X190" i="28" s="1"/>
  <c r="Y190" i="28" s="1"/>
  <c r="Z190" i="28" s="1"/>
  <c r="AA190" i="28" s="1"/>
  <c r="AB190" i="28" s="1"/>
  <c r="AC190" i="28" s="1"/>
  <c r="AD190" i="28" s="1"/>
  <c r="AE190" i="28" s="1"/>
  <c r="AF190" i="28" s="1"/>
  <c r="B190" i="28" s="1"/>
  <c r="D190" i="28"/>
  <c r="H189" i="28"/>
  <c r="I189" i="28" s="1"/>
  <c r="J189" i="28" s="1"/>
  <c r="K189" i="28" s="1"/>
  <c r="L189" i="28" s="1"/>
  <c r="M189" i="28" s="1"/>
  <c r="N189" i="28" s="1"/>
  <c r="O189" i="28" s="1"/>
  <c r="P189" i="28" s="1"/>
  <c r="Q189" i="28" s="1"/>
  <c r="R189" i="28" s="1"/>
  <c r="S189" i="28" s="1"/>
  <c r="T189" i="28" s="1"/>
  <c r="U189" i="28" s="1"/>
  <c r="V189" i="28" s="1"/>
  <c r="W189" i="28" s="1"/>
  <c r="X189" i="28" s="1"/>
  <c r="Y189" i="28" s="1"/>
  <c r="Z189" i="28" s="1"/>
  <c r="AA189" i="28" s="1"/>
  <c r="AB189" i="28" s="1"/>
  <c r="AC189" i="28" s="1"/>
  <c r="AD189" i="28" s="1"/>
  <c r="AE189" i="28" s="1"/>
  <c r="AF189" i="28" s="1"/>
  <c r="B189" i="28" s="1"/>
  <c r="E189" i="28"/>
  <c r="F189" i="28" s="1"/>
  <c r="G189" i="28" s="1"/>
  <c r="D189" i="28"/>
  <c r="D188" i="28"/>
  <c r="E188" i="28" s="1"/>
  <c r="F188" i="28" s="1"/>
  <c r="G188" i="28" s="1"/>
  <c r="H188" i="28" s="1"/>
  <c r="I188" i="28" s="1"/>
  <c r="J188" i="28" s="1"/>
  <c r="K188" i="28" s="1"/>
  <c r="L188" i="28" s="1"/>
  <c r="M188" i="28" s="1"/>
  <c r="N188" i="28" s="1"/>
  <c r="O188" i="28" s="1"/>
  <c r="P188" i="28" s="1"/>
  <c r="Q188" i="28" s="1"/>
  <c r="R188" i="28" s="1"/>
  <c r="S188" i="28" s="1"/>
  <c r="T188" i="28" s="1"/>
  <c r="U188" i="28" s="1"/>
  <c r="V188" i="28" s="1"/>
  <c r="W188" i="28" s="1"/>
  <c r="X188" i="28" s="1"/>
  <c r="Y188" i="28" s="1"/>
  <c r="Z188" i="28" s="1"/>
  <c r="AA188" i="28" s="1"/>
  <c r="AB188" i="28" s="1"/>
  <c r="AC188" i="28" s="1"/>
  <c r="AD188" i="28" s="1"/>
  <c r="AE188" i="28" s="1"/>
  <c r="AF188" i="28" s="1"/>
  <c r="B188" i="28" s="1"/>
  <c r="D187" i="28"/>
  <c r="E187" i="28" s="1"/>
  <c r="F187" i="28" s="1"/>
  <c r="G187" i="28" s="1"/>
  <c r="H187" i="28" s="1"/>
  <c r="I187" i="28" s="1"/>
  <c r="J187" i="28" s="1"/>
  <c r="K187" i="28" s="1"/>
  <c r="L187" i="28" s="1"/>
  <c r="M187" i="28" s="1"/>
  <c r="N187" i="28" s="1"/>
  <c r="O187" i="28" s="1"/>
  <c r="P187" i="28" s="1"/>
  <c r="Q187" i="28" s="1"/>
  <c r="R187" i="28" s="1"/>
  <c r="S187" i="28" s="1"/>
  <c r="T187" i="28" s="1"/>
  <c r="U187" i="28" s="1"/>
  <c r="V187" i="28" s="1"/>
  <c r="W187" i="28" s="1"/>
  <c r="X187" i="28" s="1"/>
  <c r="Y187" i="28" s="1"/>
  <c r="Z187" i="28" s="1"/>
  <c r="AA187" i="28" s="1"/>
  <c r="AB187" i="28" s="1"/>
  <c r="AC187" i="28" s="1"/>
  <c r="AD187" i="28" s="1"/>
  <c r="AE187" i="28" s="1"/>
  <c r="AF187" i="28" s="1"/>
  <c r="B187" i="28" s="1"/>
  <c r="M186" i="28"/>
  <c r="N186" i="28" s="1"/>
  <c r="O186" i="28" s="1"/>
  <c r="P186" i="28" s="1"/>
  <c r="Q186" i="28" s="1"/>
  <c r="R186" i="28" s="1"/>
  <c r="S186" i="28" s="1"/>
  <c r="T186" i="28" s="1"/>
  <c r="U186" i="28" s="1"/>
  <c r="V186" i="28" s="1"/>
  <c r="W186" i="28" s="1"/>
  <c r="X186" i="28" s="1"/>
  <c r="Y186" i="28" s="1"/>
  <c r="Z186" i="28" s="1"/>
  <c r="AA186" i="28" s="1"/>
  <c r="AB186" i="28" s="1"/>
  <c r="AC186" i="28" s="1"/>
  <c r="AD186" i="28" s="1"/>
  <c r="AE186" i="28" s="1"/>
  <c r="AF186" i="28" s="1"/>
  <c r="B186" i="28" s="1"/>
  <c r="E186" i="28"/>
  <c r="F186" i="28" s="1"/>
  <c r="G186" i="28" s="1"/>
  <c r="H186" i="28" s="1"/>
  <c r="I186" i="28" s="1"/>
  <c r="J186" i="28" s="1"/>
  <c r="K186" i="28" s="1"/>
  <c r="L186" i="28" s="1"/>
  <c r="D186" i="28"/>
  <c r="D185" i="28"/>
  <c r="E185" i="28" s="1"/>
  <c r="F185" i="28" s="1"/>
  <c r="G185" i="28" s="1"/>
  <c r="H185" i="28" s="1"/>
  <c r="I185" i="28" s="1"/>
  <c r="J185" i="28" s="1"/>
  <c r="K185" i="28" s="1"/>
  <c r="L185" i="28" s="1"/>
  <c r="M185" i="28" s="1"/>
  <c r="N185" i="28" s="1"/>
  <c r="O185" i="28" s="1"/>
  <c r="P185" i="28" s="1"/>
  <c r="Q185" i="28" s="1"/>
  <c r="R185" i="28" s="1"/>
  <c r="S185" i="28" s="1"/>
  <c r="T185" i="28" s="1"/>
  <c r="U185" i="28" s="1"/>
  <c r="V185" i="28" s="1"/>
  <c r="W185" i="28" s="1"/>
  <c r="X185" i="28" s="1"/>
  <c r="Y185" i="28" s="1"/>
  <c r="Z185" i="28" s="1"/>
  <c r="AA185" i="28" s="1"/>
  <c r="AB185" i="28" s="1"/>
  <c r="AC185" i="28" s="1"/>
  <c r="AD185" i="28" s="1"/>
  <c r="AE185" i="28" s="1"/>
  <c r="AF185" i="28" s="1"/>
  <c r="B185" i="28" s="1"/>
  <c r="D184" i="28"/>
  <c r="E184" i="28" s="1"/>
  <c r="F184" i="28" s="1"/>
  <c r="G184" i="28" s="1"/>
  <c r="H184" i="28" s="1"/>
  <c r="I184" i="28" s="1"/>
  <c r="J184" i="28" s="1"/>
  <c r="K184" i="28" s="1"/>
  <c r="L184" i="28" s="1"/>
  <c r="M184" i="28" s="1"/>
  <c r="N184" i="28" s="1"/>
  <c r="O184" i="28" s="1"/>
  <c r="P184" i="28" s="1"/>
  <c r="Q184" i="28" s="1"/>
  <c r="R184" i="28" s="1"/>
  <c r="S184" i="28" s="1"/>
  <c r="T184" i="28" s="1"/>
  <c r="U184" i="28" s="1"/>
  <c r="V184" i="28" s="1"/>
  <c r="W184" i="28" s="1"/>
  <c r="X184" i="28" s="1"/>
  <c r="Y184" i="28" s="1"/>
  <c r="Z184" i="28" s="1"/>
  <c r="AA184" i="28" s="1"/>
  <c r="AB184" i="28" s="1"/>
  <c r="AC184" i="28" s="1"/>
  <c r="AD184" i="28" s="1"/>
  <c r="AE184" i="28" s="1"/>
  <c r="AF184" i="28" s="1"/>
  <c r="B184" i="28" s="1"/>
  <c r="D183" i="28"/>
  <c r="E183" i="28" s="1"/>
  <c r="F183" i="28" s="1"/>
  <c r="G183" i="28" s="1"/>
  <c r="H183" i="28" s="1"/>
  <c r="I183" i="28" s="1"/>
  <c r="J183" i="28" s="1"/>
  <c r="K183" i="28" s="1"/>
  <c r="L183" i="28" s="1"/>
  <c r="M183" i="28" s="1"/>
  <c r="N183" i="28" s="1"/>
  <c r="O183" i="28" s="1"/>
  <c r="P183" i="28" s="1"/>
  <c r="Q183" i="28" s="1"/>
  <c r="R183" i="28" s="1"/>
  <c r="S183" i="28" s="1"/>
  <c r="T183" i="28" s="1"/>
  <c r="U183" i="28" s="1"/>
  <c r="V183" i="28" s="1"/>
  <c r="W183" i="28" s="1"/>
  <c r="X183" i="28" s="1"/>
  <c r="Y183" i="28" s="1"/>
  <c r="Z183" i="28" s="1"/>
  <c r="AA183" i="28" s="1"/>
  <c r="AB183" i="28" s="1"/>
  <c r="AC183" i="28" s="1"/>
  <c r="AD183" i="28" s="1"/>
  <c r="AE183" i="28" s="1"/>
  <c r="AF183" i="28" s="1"/>
  <c r="B183" i="28" s="1"/>
  <c r="D182" i="28"/>
  <c r="E182" i="28" s="1"/>
  <c r="F182" i="28" s="1"/>
  <c r="G182" i="28" s="1"/>
  <c r="H182" i="28" s="1"/>
  <c r="I182" i="28" s="1"/>
  <c r="J182" i="28" s="1"/>
  <c r="K182" i="28" s="1"/>
  <c r="L182" i="28" s="1"/>
  <c r="M182" i="28" s="1"/>
  <c r="N182" i="28" s="1"/>
  <c r="O182" i="28" s="1"/>
  <c r="P182" i="28" s="1"/>
  <c r="Q182" i="28" s="1"/>
  <c r="R182" i="28" s="1"/>
  <c r="S182" i="28" s="1"/>
  <c r="T182" i="28" s="1"/>
  <c r="U182" i="28" s="1"/>
  <c r="V182" i="28" s="1"/>
  <c r="W182" i="28" s="1"/>
  <c r="X182" i="28" s="1"/>
  <c r="Y182" i="28" s="1"/>
  <c r="Z182" i="28" s="1"/>
  <c r="AA182" i="28" s="1"/>
  <c r="AB182" i="28" s="1"/>
  <c r="AC182" i="28" s="1"/>
  <c r="AD182" i="28" s="1"/>
  <c r="AE182" i="28" s="1"/>
  <c r="AF182" i="28" s="1"/>
  <c r="B182" i="28" s="1"/>
  <c r="E181" i="28"/>
  <c r="F181" i="28" s="1"/>
  <c r="G181" i="28" s="1"/>
  <c r="H181" i="28" s="1"/>
  <c r="I181" i="28" s="1"/>
  <c r="J181" i="28" s="1"/>
  <c r="K181" i="28" s="1"/>
  <c r="L181" i="28" s="1"/>
  <c r="M181" i="28" s="1"/>
  <c r="N181" i="28" s="1"/>
  <c r="O181" i="28" s="1"/>
  <c r="P181" i="28" s="1"/>
  <c r="Q181" i="28" s="1"/>
  <c r="R181" i="28" s="1"/>
  <c r="S181" i="28" s="1"/>
  <c r="T181" i="28" s="1"/>
  <c r="U181" i="28" s="1"/>
  <c r="V181" i="28" s="1"/>
  <c r="W181" i="28" s="1"/>
  <c r="X181" i="28" s="1"/>
  <c r="Y181" i="28" s="1"/>
  <c r="Z181" i="28" s="1"/>
  <c r="AA181" i="28" s="1"/>
  <c r="AB181" i="28" s="1"/>
  <c r="AC181" i="28" s="1"/>
  <c r="AD181" i="28" s="1"/>
  <c r="AE181" i="28" s="1"/>
  <c r="AF181" i="28" s="1"/>
  <c r="B181" i="28" s="1"/>
  <c r="D181" i="28"/>
  <c r="D180" i="28"/>
  <c r="E180" i="28" s="1"/>
  <c r="F180" i="28" s="1"/>
  <c r="G180" i="28" s="1"/>
  <c r="H180" i="28" s="1"/>
  <c r="I180" i="28" s="1"/>
  <c r="J180" i="28" s="1"/>
  <c r="K180" i="28" s="1"/>
  <c r="L180" i="28" s="1"/>
  <c r="M180" i="28" s="1"/>
  <c r="N180" i="28" s="1"/>
  <c r="O180" i="28" s="1"/>
  <c r="P180" i="28" s="1"/>
  <c r="Q180" i="28" s="1"/>
  <c r="R180" i="28" s="1"/>
  <c r="S180" i="28" s="1"/>
  <c r="T180" i="28" s="1"/>
  <c r="U180" i="28" s="1"/>
  <c r="V180" i="28" s="1"/>
  <c r="W180" i="28" s="1"/>
  <c r="X180" i="28" s="1"/>
  <c r="Y180" i="28" s="1"/>
  <c r="Z180" i="28" s="1"/>
  <c r="AA180" i="28" s="1"/>
  <c r="AB180" i="28" s="1"/>
  <c r="AC180" i="28" s="1"/>
  <c r="AD180" i="28" s="1"/>
  <c r="AE180" i="28" s="1"/>
  <c r="AF180" i="28" s="1"/>
  <c r="B180" i="28" s="1"/>
  <c r="D179" i="28"/>
  <c r="E179" i="28" s="1"/>
  <c r="F179" i="28" s="1"/>
  <c r="G179" i="28" s="1"/>
  <c r="H179" i="28" s="1"/>
  <c r="I179" i="28" s="1"/>
  <c r="J179" i="28" s="1"/>
  <c r="K179" i="28" s="1"/>
  <c r="L179" i="28" s="1"/>
  <c r="M179" i="28" s="1"/>
  <c r="N179" i="28" s="1"/>
  <c r="O179" i="28" s="1"/>
  <c r="P179" i="28" s="1"/>
  <c r="Q179" i="28" s="1"/>
  <c r="R179" i="28" s="1"/>
  <c r="S179" i="28" s="1"/>
  <c r="T179" i="28" s="1"/>
  <c r="U179" i="28" s="1"/>
  <c r="V179" i="28" s="1"/>
  <c r="W179" i="28" s="1"/>
  <c r="X179" i="28" s="1"/>
  <c r="Y179" i="28" s="1"/>
  <c r="Z179" i="28" s="1"/>
  <c r="AA179" i="28" s="1"/>
  <c r="AB179" i="28" s="1"/>
  <c r="AC179" i="28" s="1"/>
  <c r="AD179" i="28" s="1"/>
  <c r="AE179" i="28" s="1"/>
  <c r="AF179" i="28" s="1"/>
  <c r="B179" i="28" s="1"/>
  <c r="D177" i="28"/>
  <c r="E177" i="28" s="1"/>
  <c r="F177" i="28" s="1"/>
  <c r="G177" i="28" s="1"/>
  <c r="H177" i="28" s="1"/>
  <c r="I177" i="28" s="1"/>
  <c r="J177" i="28" s="1"/>
  <c r="K177" i="28" s="1"/>
  <c r="L177" i="28" s="1"/>
  <c r="M177" i="28" s="1"/>
  <c r="N177" i="28" s="1"/>
  <c r="O177" i="28" s="1"/>
  <c r="P177" i="28" s="1"/>
  <c r="Q177" i="28" s="1"/>
  <c r="R177" i="28" s="1"/>
  <c r="S177" i="28" s="1"/>
  <c r="T177" i="28" s="1"/>
  <c r="U177" i="28" s="1"/>
  <c r="V177" i="28" s="1"/>
  <c r="W177" i="28" s="1"/>
  <c r="X177" i="28" s="1"/>
  <c r="Y177" i="28" s="1"/>
  <c r="Z177" i="28" s="1"/>
  <c r="AA177" i="28" s="1"/>
  <c r="AB177" i="28" s="1"/>
  <c r="AC177" i="28" s="1"/>
  <c r="AD177" i="28" s="1"/>
  <c r="AE177" i="28" s="1"/>
  <c r="AF177" i="28" s="1"/>
  <c r="B177" i="28" s="1"/>
  <c r="D176" i="28"/>
  <c r="E176" i="28" s="1"/>
  <c r="F176" i="28" s="1"/>
  <c r="G176" i="28" s="1"/>
  <c r="H176" i="28" s="1"/>
  <c r="I176" i="28" s="1"/>
  <c r="J176" i="28" s="1"/>
  <c r="K176" i="28" s="1"/>
  <c r="L176" i="28" s="1"/>
  <c r="M176" i="28" s="1"/>
  <c r="N176" i="28" s="1"/>
  <c r="O176" i="28" s="1"/>
  <c r="P176" i="28" s="1"/>
  <c r="Q176" i="28" s="1"/>
  <c r="R176" i="28" s="1"/>
  <c r="S176" i="28" s="1"/>
  <c r="T176" i="28" s="1"/>
  <c r="U176" i="28" s="1"/>
  <c r="V176" i="28" s="1"/>
  <c r="W176" i="28" s="1"/>
  <c r="X176" i="28" s="1"/>
  <c r="Y176" i="28" s="1"/>
  <c r="Z176" i="28" s="1"/>
  <c r="AA176" i="28" s="1"/>
  <c r="AB176" i="28" s="1"/>
  <c r="AC176" i="28" s="1"/>
  <c r="AD176" i="28" s="1"/>
  <c r="AE176" i="28" s="1"/>
  <c r="AF176" i="28" s="1"/>
  <c r="B176" i="28" s="1"/>
  <c r="D175" i="28"/>
  <c r="E175" i="28" s="1"/>
  <c r="F175" i="28" s="1"/>
  <c r="G175" i="28" s="1"/>
  <c r="H175" i="28" s="1"/>
  <c r="I175" i="28" s="1"/>
  <c r="J175" i="28" s="1"/>
  <c r="K175" i="28" s="1"/>
  <c r="L175" i="28" s="1"/>
  <c r="M175" i="28" s="1"/>
  <c r="N175" i="28" s="1"/>
  <c r="O175" i="28" s="1"/>
  <c r="P175" i="28" s="1"/>
  <c r="Q175" i="28" s="1"/>
  <c r="R175" i="28" s="1"/>
  <c r="S175" i="28" s="1"/>
  <c r="T175" i="28" s="1"/>
  <c r="U175" i="28" s="1"/>
  <c r="V175" i="28" s="1"/>
  <c r="W175" i="28" s="1"/>
  <c r="X175" i="28" s="1"/>
  <c r="Y175" i="28" s="1"/>
  <c r="Z175" i="28" s="1"/>
  <c r="AA175" i="28" s="1"/>
  <c r="AB175" i="28" s="1"/>
  <c r="AC175" i="28" s="1"/>
  <c r="AD175" i="28" s="1"/>
  <c r="AE175" i="28" s="1"/>
  <c r="AF175" i="28" s="1"/>
  <c r="B175" i="28" s="1"/>
  <c r="F174" i="28"/>
  <c r="G174" i="28" s="1"/>
  <c r="H174" i="28" s="1"/>
  <c r="I174" i="28" s="1"/>
  <c r="J174" i="28" s="1"/>
  <c r="K174" i="28" s="1"/>
  <c r="L174" i="28" s="1"/>
  <c r="M174" i="28" s="1"/>
  <c r="N174" i="28" s="1"/>
  <c r="O174" i="28" s="1"/>
  <c r="P174" i="28" s="1"/>
  <c r="Q174" i="28" s="1"/>
  <c r="R174" i="28" s="1"/>
  <c r="S174" i="28" s="1"/>
  <c r="T174" i="28" s="1"/>
  <c r="U174" i="28" s="1"/>
  <c r="V174" i="28" s="1"/>
  <c r="W174" i="28" s="1"/>
  <c r="X174" i="28" s="1"/>
  <c r="Y174" i="28" s="1"/>
  <c r="Z174" i="28" s="1"/>
  <c r="AA174" i="28" s="1"/>
  <c r="AB174" i="28" s="1"/>
  <c r="AC174" i="28" s="1"/>
  <c r="AD174" i="28" s="1"/>
  <c r="AE174" i="28" s="1"/>
  <c r="AF174" i="28" s="1"/>
  <c r="B174" i="28" s="1"/>
  <c r="E174" i="28"/>
  <c r="D174" i="28"/>
  <c r="D173" i="28"/>
  <c r="E173" i="28" s="1"/>
  <c r="F173" i="28" s="1"/>
  <c r="G173" i="28" s="1"/>
  <c r="H173" i="28" s="1"/>
  <c r="I173" i="28" s="1"/>
  <c r="J173" i="28" s="1"/>
  <c r="K173" i="28" s="1"/>
  <c r="L173" i="28" s="1"/>
  <c r="M173" i="28" s="1"/>
  <c r="N173" i="28" s="1"/>
  <c r="O173" i="28" s="1"/>
  <c r="P173" i="28" s="1"/>
  <c r="Q173" i="28" s="1"/>
  <c r="R173" i="28" s="1"/>
  <c r="S173" i="28" s="1"/>
  <c r="T173" i="28" s="1"/>
  <c r="U173" i="28" s="1"/>
  <c r="V173" i="28" s="1"/>
  <c r="W173" i="28" s="1"/>
  <c r="X173" i="28" s="1"/>
  <c r="Y173" i="28" s="1"/>
  <c r="Z173" i="28" s="1"/>
  <c r="AA173" i="28" s="1"/>
  <c r="AB173" i="28" s="1"/>
  <c r="AC173" i="28" s="1"/>
  <c r="AD173" i="28" s="1"/>
  <c r="AE173" i="28" s="1"/>
  <c r="AF173" i="28" s="1"/>
  <c r="B173" i="28" s="1"/>
  <c r="D172" i="28"/>
  <c r="E172" i="28" s="1"/>
  <c r="F172" i="28" s="1"/>
  <c r="G172" i="28" s="1"/>
  <c r="H172" i="28" s="1"/>
  <c r="I172" i="28" s="1"/>
  <c r="J172" i="28" s="1"/>
  <c r="K172" i="28" s="1"/>
  <c r="L172" i="28" s="1"/>
  <c r="M172" i="28" s="1"/>
  <c r="N172" i="28" s="1"/>
  <c r="O172" i="28" s="1"/>
  <c r="P172" i="28" s="1"/>
  <c r="Q172" i="28" s="1"/>
  <c r="R172" i="28" s="1"/>
  <c r="S172" i="28" s="1"/>
  <c r="T172" i="28" s="1"/>
  <c r="U172" i="28" s="1"/>
  <c r="V172" i="28" s="1"/>
  <c r="W172" i="28" s="1"/>
  <c r="X172" i="28" s="1"/>
  <c r="Y172" i="28" s="1"/>
  <c r="Z172" i="28" s="1"/>
  <c r="AA172" i="28" s="1"/>
  <c r="AB172" i="28" s="1"/>
  <c r="AC172" i="28" s="1"/>
  <c r="AD172" i="28" s="1"/>
  <c r="AE172" i="28" s="1"/>
  <c r="AF172" i="28" s="1"/>
  <c r="B172" i="28" s="1"/>
  <c r="D171" i="28"/>
  <c r="E171" i="28" s="1"/>
  <c r="F171" i="28" s="1"/>
  <c r="G171" i="28" s="1"/>
  <c r="H171" i="28" s="1"/>
  <c r="I171" i="28" s="1"/>
  <c r="J171" i="28" s="1"/>
  <c r="K171" i="28" s="1"/>
  <c r="L171" i="28" s="1"/>
  <c r="M171" i="28" s="1"/>
  <c r="N171" i="28" s="1"/>
  <c r="O171" i="28" s="1"/>
  <c r="P171" i="28" s="1"/>
  <c r="Q171" i="28" s="1"/>
  <c r="R171" i="28" s="1"/>
  <c r="S171" i="28" s="1"/>
  <c r="T171" i="28" s="1"/>
  <c r="U171" i="28" s="1"/>
  <c r="V171" i="28" s="1"/>
  <c r="W171" i="28" s="1"/>
  <c r="X171" i="28" s="1"/>
  <c r="Y171" i="28" s="1"/>
  <c r="Z171" i="28" s="1"/>
  <c r="AA171" i="28" s="1"/>
  <c r="AB171" i="28" s="1"/>
  <c r="AC171" i="28" s="1"/>
  <c r="AD171" i="28" s="1"/>
  <c r="AE171" i="28" s="1"/>
  <c r="AF171" i="28" s="1"/>
  <c r="B171" i="28" s="1"/>
  <c r="V170" i="28"/>
  <c r="W170" i="28" s="1"/>
  <c r="X170" i="28" s="1"/>
  <c r="Y170" i="28" s="1"/>
  <c r="Z170" i="28" s="1"/>
  <c r="AA170" i="28" s="1"/>
  <c r="AB170" i="28" s="1"/>
  <c r="AC170" i="28" s="1"/>
  <c r="AD170" i="28" s="1"/>
  <c r="AE170" i="28" s="1"/>
  <c r="AF170" i="28" s="1"/>
  <c r="B170" i="28" s="1"/>
  <c r="F170" i="28"/>
  <c r="G170" i="28" s="1"/>
  <c r="H170" i="28" s="1"/>
  <c r="I170" i="28" s="1"/>
  <c r="J170" i="28" s="1"/>
  <c r="K170" i="28" s="1"/>
  <c r="L170" i="28" s="1"/>
  <c r="M170" i="28" s="1"/>
  <c r="N170" i="28" s="1"/>
  <c r="O170" i="28" s="1"/>
  <c r="P170" i="28" s="1"/>
  <c r="Q170" i="28" s="1"/>
  <c r="R170" i="28" s="1"/>
  <c r="S170" i="28" s="1"/>
  <c r="T170" i="28" s="1"/>
  <c r="U170" i="28" s="1"/>
  <c r="D170" i="28"/>
  <c r="E170" i="28" s="1"/>
  <c r="D168" i="28"/>
  <c r="E168" i="28" s="1"/>
  <c r="F168" i="28" s="1"/>
  <c r="G168" i="28" s="1"/>
  <c r="H168" i="28" s="1"/>
  <c r="I168" i="28" s="1"/>
  <c r="J168" i="28" s="1"/>
  <c r="K168" i="28" s="1"/>
  <c r="L168" i="28" s="1"/>
  <c r="M168" i="28" s="1"/>
  <c r="N168" i="28" s="1"/>
  <c r="O168" i="28" s="1"/>
  <c r="P168" i="28" s="1"/>
  <c r="Q168" i="28" s="1"/>
  <c r="R168" i="28" s="1"/>
  <c r="S168" i="28" s="1"/>
  <c r="T168" i="28" s="1"/>
  <c r="U168" i="28" s="1"/>
  <c r="V168" i="28" s="1"/>
  <c r="W168" i="28" s="1"/>
  <c r="X168" i="28" s="1"/>
  <c r="Y168" i="28" s="1"/>
  <c r="Z168" i="28" s="1"/>
  <c r="AA168" i="28" s="1"/>
  <c r="AB168" i="28" s="1"/>
  <c r="AC168" i="28" s="1"/>
  <c r="AD168" i="28" s="1"/>
  <c r="AE168" i="28" s="1"/>
  <c r="AF168" i="28" s="1"/>
  <c r="B168" i="28" s="1"/>
  <c r="D167" i="28"/>
  <c r="E167" i="28" s="1"/>
  <c r="F167" i="28" s="1"/>
  <c r="G167" i="28" s="1"/>
  <c r="H167" i="28" s="1"/>
  <c r="I167" i="28" s="1"/>
  <c r="J167" i="28" s="1"/>
  <c r="K167" i="28" s="1"/>
  <c r="L167" i="28" s="1"/>
  <c r="M167" i="28" s="1"/>
  <c r="N167" i="28" s="1"/>
  <c r="O167" i="28" s="1"/>
  <c r="P167" i="28" s="1"/>
  <c r="Q167" i="28" s="1"/>
  <c r="R167" i="28" s="1"/>
  <c r="S167" i="28" s="1"/>
  <c r="T167" i="28" s="1"/>
  <c r="U167" i="28" s="1"/>
  <c r="V167" i="28" s="1"/>
  <c r="W167" i="28" s="1"/>
  <c r="X167" i="28" s="1"/>
  <c r="Y167" i="28" s="1"/>
  <c r="Z167" i="28" s="1"/>
  <c r="AA167" i="28" s="1"/>
  <c r="AB167" i="28" s="1"/>
  <c r="AC167" i="28" s="1"/>
  <c r="AD167" i="28" s="1"/>
  <c r="AE167" i="28" s="1"/>
  <c r="AF167" i="28" s="1"/>
  <c r="B167" i="28" s="1"/>
  <c r="D166" i="28"/>
  <c r="E166" i="28" s="1"/>
  <c r="F166" i="28" s="1"/>
  <c r="G166" i="28" s="1"/>
  <c r="H166" i="28" s="1"/>
  <c r="I166" i="28" s="1"/>
  <c r="J166" i="28" s="1"/>
  <c r="K166" i="28" s="1"/>
  <c r="L166" i="28" s="1"/>
  <c r="M166" i="28" s="1"/>
  <c r="N166" i="28" s="1"/>
  <c r="O166" i="28" s="1"/>
  <c r="P166" i="28" s="1"/>
  <c r="Q166" i="28" s="1"/>
  <c r="R166" i="28" s="1"/>
  <c r="S166" i="28" s="1"/>
  <c r="T166" i="28" s="1"/>
  <c r="U166" i="28" s="1"/>
  <c r="V166" i="28" s="1"/>
  <c r="W166" i="28" s="1"/>
  <c r="X166" i="28" s="1"/>
  <c r="Y166" i="28" s="1"/>
  <c r="Z166" i="28" s="1"/>
  <c r="AA166" i="28" s="1"/>
  <c r="AB166" i="28" s="1"/>
  <c r="AC166" i="28" s="1"/>
  <c r="AD166" i="28" s="1"/>
  <c r="AE166" i="28" s="1"/>
  <c r="AF166" i="28" s="1"/>
  <c r="B166" i="28" s="1"/>
  <c r="D165" i="28"/>
  <c r="E165" i="28" s="1"/>
  <c r="F165" i="28" s="1"/>
  <c r="G165" i="28" s="1"/>
  <c r="H165" i="28" s="1"/>
  <c r="I165" i="28" s="1"/>
  <c r="J165" i="28" s="1"/>
  <c r="K165" i="28" s="1"/>
  <c r="L165" i="28" s="1"/>
  <c r="M165" i="28" s="1"/>
  <c r="N165" i="28" s="1"/>
  <c r="O165" i="28" s="1"/>
  <c r="P165" i="28" s="1"/>
  <c r="Q165" i="28" s="1"/>
  <c r="R165" i="28" s="1"/>
  <c r="S165" i="28" s="1"/>
  <c r="T165" i="28" s="1"/>
  <c r="U165" i="28" s="1"/>
  <c r="V165" i="28" s="1"/>
  <c r="W165" i="28" s="1"/>
  <c r="X165" i="28" s="1"/>
  <c r="Y165" i="28" s="1"/>
  <c r="Z165" i="28" s="1"/>
  <c r="AA165" i="28" s="1"/>
  <c r="AB165" i="28" s="1"/>
  <c r="AC165" i="28" s="1"/>
  <c r="AD165" i="28" s="1"/>
  <c r="AE165" i="28" s="1"/>
  <c r="AF165" i="28" s="1"/>
  <c r="B165" i="28" s="1"/>
  <c r="S164" i="28"/>
  <c r="T164" i="28" s="1"/>
  <c r="U164" i="28" s="1"/>
  <c r="V164" i="28" s="1"/>
  <c r="W164" i="28" s="1"/>
  <c r="X164" i="28" s="1"/>
  <c r="Y164" i="28" s="1"/>
  <c r="Z164" i="28" s="1"/>
  <c r="AA164" i="28" s="1"/>
  <c r="AB164" i="28" s="1"/>
  <c r="AC164" i="28" s="1"/>
  <c r="AD164" i="28" s="1"/>
  <c r="AE164" i="28" s="1"/>
  <c r="AF164" i="28" s="1"/>
  <c r="B164" i="28" s="1"/>
  <c r="D164" i="28"/>
  <c r="E164" i="28" s="1"/>
  <c r="F164" i="28" s="1"/>
  <c r="G164" i="28" s="1"/>
  <c r="H164" i="28" s="1"/>
  <c r="I164" i="28" s="1"/>
  <c r="J164" i="28" s="1"/>
  <c r="K164" i="28" s="1"/>
  <c r="L164" i="28" s="1"/>
  <c r="M164" i="28" s="1"/>
  <c r="N164" i="28" s="1"/>
  <c r="O164" i="28" s="1"/>
  <c r="P164" i="28" s="1"/>
  <c r="Q164" i="28" s="1"/>
  <c r="R164" i="28" s="1"/>
  <c r="Q163" i="28"/>
  <c r="R163" i="28" s="1"/>
  <c r="S163" i="28" s="1"/>
  <c r="T163" i="28" s="1"/>
  <c r="U163" i="28" s="1"/>
  <c r="V163" i="28" s="1"/>
  <c r="W163" i="28" s="1"/>
  <c r="X163" i="28" s="1"/>
  <c r="Y163" i="28" s="1"/>
  <c r="Z163" i="28" s="1"/>
  <c r="AA163" i="28" s="1"/>
  <c r="AB163" i="28" s="1"/>
  <c r="AC163" i="28" s="1"/>
  <c r="AD163" i="28" s="1"/>
  <c r="AE163" i="28" s="1"/>
  <c r="AF163" i="28" s="1"/>
  <c r="B163" i="28" s="1"/>
  <c r="D163" i="28"/>
  <c r="E163" i="28" s="1"/>
  <c r="F163" i="28" s="1"/>
  <c r="G163" i="28" s="1"/>
  <c r="H163" i="28" s="1"/>
  <c r="I163" i="28" s="1"/>
  <c r="J163" i="28" s="1"/>
  <c r="K163" i="28" s="1"/>
  <c r="L163" i="28" s="1"/>
  <c r="M163" i="28" s="1"/>
  <c r="N163" i="28" s="1"/>
  <c r="O163" i="28" s="1"/>
  <c r="P163" i="28" s="1"/>
  <c r="D162" i="28"/>
  <c r="E162" i="28" s="1"/>
  <c r="F162" i="28" s="1"/>
  <c r="G162" i="28" s="1"/>
  <c r="H162" i="28" s="1"/>
  <c r="I162" i="28" s="1"/>
  <c r="J162" i="28" s="1"/>
  <c r="K162" i="28" s="1"/>
  <c r="L162" i="28" s="1"/>
  <c r="M162" i="28" s="1"/>
  <c r="N162" i="28" s="1"/>
  <c r="O162" i="28" s="1"/>
  <c r="P162" i="28" s="1"/>
  <c r="Q162" i="28" s="1"/>
  <c r="R162" i="28" s="1"/>
  <c r="S162" i="28" s="1"/>
  <c r="T162" i="28" s="1"/>
  <c r="U162" i="28" s="1"/>
  <c r="V162" i="28" s="1"/>
  <c r="W162" i="28" s="1"/>
  <c r="X162" i="28" s="1"/>
  <c r="Y162" i="28" s="1"/>
  <c r="Z162" i="28" s="1"/>
  <c r="AA162" i="28" s="1"/>
  <c r="AB162" i="28" s="1"/>
  <c r="AC162" i="28" s="1"/>
  <c r="AD162" i="28" s="1"/>
  <c r="AE162" i="28" s="1"/>
  <c r="AF162" i="28" s="1"/>
  <c r="B162" i="28" s="1"/>
  <c r="D161" i="28"/>
  <c r="E161" i="28" s="1"/>
  <c r="F161" i="28" s="1"/>
  <c r="G161" i="28" s="1"/>
  <c r="H161" i="28" s="1"/>
  <c r="I161" i="28" s="1"/>
  <c r="J161" i="28" s="1"/>
  <c r="K161" i="28" s="1"/>
  <c r="L161" i="28" s="1"/>
  <c r="M161" i="28" s="1"/>
  <c r="N161" i="28" s="1"/>
  <c r="O161" i="28" s="1"/>
  <c r="P161" i="28" s="1"/>
  <c r="Q161" i="28" s="1"/>
  <c r="R161" i="28" s="1"/>
  <c r="S161" i="28" s="1"/>
  <c r="T161" i="28" s="1"/>
  <c r="U161" i="28" s="1"/>
  <c r="V161" i="28" s="1"/>
  <c r="W161" i="28" s="1"/>
  <c r="X161" i="28" s="1"/>
  <c r="Y161" i="28" s="1"/>
  <c r="Z161" i="28" s="1"/>
  <c r="AA161" i="28" s="1"/>
  <c r="AB161" i="28" s="1"/>
  <c r="AC161" i="28" s="1"/>
  <c r="AD161" i="28" s="1"/>
  <c r="AE161" i="28" s="1"/>
  <c r="AF161" i="28" s="1"/>
  <c r="B161" i="28" s="1"/>
  <c r="E160" i="28"/>
  <c r="F160" i="28" s="1"/>
  <c r="G160" i="28" s="1"/>
  <c r="H160" i="28" s="1"/>
  <c r="I160" i="28" s="1"/>
  <c r="J160" i="28" s="1"/>
  <c r="K160" i="28" s="1"/>
  <c r="L160" i="28" s="1"/>
  <c r="M160" i="28" s="1"/>
  <c r="N160" i="28" s="1"/>
  <c r="O160" i="28" s="1"/>
  <c r="P160" i="28" s="1"/>
  <c r="Q160" i="28" s="1"/>
  <c r="R160" i="28" s="1"/>
  <c r="S160" i="28" s="1"/>
  <c r="T160" i="28" s="1"/>
  <c r="U160" i="28" s="1"/>
  <c r="V160" i="28" s="1"/>
  <c r="W160" i="28" s="1"/>
  <c r="X160" i="28" s="1"/>
  <c r="Y160" i="28" s="1"/>
  <c r="Z160" i="28" s="1"/>
  <c r="AA160" i="28" s="1"/>
  <c r="AB160" i="28" s="1"/>
  <c r="AC160" i="28" s="1"/>
  <c r="AD160" i="28" s="1"/>
  <c r="AE160" i="28" s="1"/>
  <c r="AF160" i="28" s="1"/>
  <c r="B160" i="28" s="1"/>
  <c r="D160" i="28"/>
  <c r="D159" i="28"/>
  <c r="E159" i="28" s="1"/>
  <c r="F159" i="28" s="1"/>
  <c r="G159" i="28" s="1"/>
  <c r="H159" i="28" s="1"/>
  <c r="I159" i="28" s="1"/>
  <c r="J159" i="28" s="1"/>
  <c r="K159" i="28" s="1"/>
  <c r="L159" i="28" s="1"/>
  <c r="M159" i="28" s="1"/>
  <c r="N159" i="28" s="1"/>
  <c r="O159" i="28" s="1"/>
  <c r="P159" i="28" s="1"/>
  <c r="Q159" i="28" s="1"/>
  <c r="R159" i="28" s="1"/>
  <c r="S159" i="28" s="1"/>
  <c r="T159" i="28" s="1"/>
  <c r="U159" i="28" s="1"/>
  <c r="V159" i="28" s="1"/>
  <c r="W159" i="28" s="1"/>
  <c r="X159" i="28" s="1"/>
  <c r="Y159" i="28" s="1"/>
  <c r="Z159" i="28" s="1"/>
  <c r="AA159" i="28" s="1"/>
  <c r="AB159" i="28" s="1"/>
  <c r="AC159" i="28" s="1"/>
  <c r="AD159" i="28" s="1"/>
  <c r="AE159" i="28" s="1"/>
  <c r="AF159" i="28" s="1"/>
  <c r="B159" i="28" s="1"/>
  <c r="D158" i="28"/>
  <c r="E158" i="28" s="1"/>
  <c r="F158" i="28" s="1"/>
  <c r="G158" i="28" s="1"/>
  <c r="H158" i="28" s="1"/>
  <c r="I158" i="28" s="1"/>
  <c r="J158" i="28" s="1"/>
  <c r="K158" i="28" s="1"/>
  <c r="L158" i="28" s="1"/>
  <c r="M158" i="28" s="1"/>
  <c r="N158" i="28" s="1"/>
  <c r="O158" i="28" s="1"/>
  <c r="P158" i="28" s="1"/>
  <c r="Q158" i="28" s="1"/>
  <c r="R158" i="28" s="1"/>
  <c r="S158" i="28" s="1"/>
  <c r="T158" i="28" s="1"/>
  <c r="U158" i="28" s="1"/>
  <c r="V158" i="28" s="1"/>
  <c r="W158" i="28" s="1"/>
  <c r="X158" i="28" s="1"/>
  <c r="Y158" i="28" s="1"/>
  <c r="Z158" i="28" s="1"/>
  <c r="AA158" i="28" s="1"/>
  <c r="AB158" i="28" s="1"/>
  <c r="AC158" i="28" s="1"/>
  <c r="AD158" i="28" s="1"/>
  <c r="AE158" i="28" s="1"/>
  <c r="AF158" i="28" s="1"/>
  <c r="B158" i="28" s="1"/>
  <c r="D157" i="28"/>
  <c r="E157" i="28" s="1"/>
  <c r="F157" i="28" s="1"/>
  <c r="G157" i="28" s="1"/>
  <c r="H157" i="28" s="1"/>
  <c r="I157" i="28" s="1"/>
  <c r="J157" i="28" s="1"/>
  <c r="K157" i="28" s="1"/>
  <c r="L157" i="28" s="1"/>
  <c r="M157" i="28" s="1"/>
  <c r="N157" i="28" s="1"/>
  <c r="O157" i="28" s="1"/>
  <c r="P157" i="28" s="1"/>
  <c r="Q157" i="28" s="1"/>
  <c r="R157" i="28" s="1"/>
  <c r="S157" i="28" s="1"/>
  <c r="T157" i="28" s="1"/>
  <c r="U157" i="28" s="1"/>
  <c r="V157" i="28" s="1"/>
  <c r="W157" i="28" s="1"/>
  <c r="X157" i="28" s="1"/>
  <c r="Y157" i="28" s="1"/>
  <c r="Z157" i="28" s="1"/>
  <c r="AA157" i="28" s="1"/>
  <c r="AB157" i="28" s="1"/>
  <c r="AC157" i="28" s="1"/>
  <c r="AD157" i="28" s="1"/>
  <c r="AE157" i="28" s="1"/>
  <c r="AF157" i="28" s="1"/>
  <c r="B157" i="28" s="1"/>
  <c r="E156" i="28"/>
  <c r="F156" i="28" s="1"/>
  <c r="G156" i="28" s="1"/>
  <c r="H156" i="28" s="1"/>
  <c r="I156" i="28" s="1"/>
  <c r="J156" i="28" s="1"/>
  <c r="K156" i="28" s="1"/>
  <c r="L156" i="28" s="1"/>
  <c r="M156" i="28" s="1"/>
  <c r="N156" i="28" s="1"/>
  <c r="O156" i="28" s="1"/>
  <c r="P156" i="28" s="1"/>
  <c r="Q156" i="28" s="1"/>
  <c r="R156" i="28" s="1"/>
  <c r="S156" i="28" s="1"/>
  <c r="T156" i="28" s="1"/>
  <c r="U156" i="28" s="1"/>
  <c r="V156" i="28" s="1"/>
  <c r="W156" i="28" s="1"/>
  <c r="X156" i="28" s="1"/>
  <c r="Y156" i="28" s="1"/>
  <c r="Z156" i="28" s="1"/>
  <c r="AA156" i="28" s="1"/>
  <c r="AB156" i="28" s="1"/>
  <c r="AC156" i="28" s="1"/>
  <c r="AD156" i="28" s="1"/>
  <c r="AE156" i="28" s="1"/>
  <c r="AF156" i="28" s="1"/>
  <c r="B156" i="28" s="1"/>
  <c r="D156" i="28"/>
  <c r="D154" i="28"/>
  <c r="E154" i="28" s="1"/>
  <c r="F154" i="28" s="1"/>
  <c r="G154" i="28" s="1"/>
  <c r="H154" i="28" s="1"/>
  <c r="I154" i="28" s="1"/>
  <c r="J154" i="28" s="1"/>
  <c r="K154" i="28" s="1"/>
  <c r="L154" i="28" s="1"/>
  <c r="M154" i="28" s="1"/>
  <c r="N154" i="28" s="1"/>
  <c r="O154" i="28" s="1"/>
  <c r="P154" i="28" s="1"/>
  <c r="Q154" i="28" s="1"/>
  <c r="R154" i="28" s="1"/>
  <c r="S154" i="28" s="1"/>
  <c r="T154" i="28" s="1"/>
  <c r="U154" i="28" s="1"/>
  <c r="V154" i="28" s="1"/>
  <c r="W154" i="28" s="1"/>
  <c r="X154" i="28" s="1"/>
  <c r="Y154" i="28" s="1"/>
  <c r="Z154" i="28" s="1"/>
  <c r="AA154" i="28" s="1"/>
  <c r="AB154" i="28" s="1"/>
  <c r="AC154" i="28" s="1"/>
  <c r="AD154" i="28" s="1"/>
  <c r="AE154" i="28" s="1"/>
  <c r="AF154" i="28" s="1"/>
  <c r="B154" i="28" s="1"/>
  <c r="D153" i="28"/>
  <c r="E153" i="28" s="1"/>
  <c r="F153" i="28" s="1"/>
  <c r="G153" i="28" s="1"/>
  <c r="H153" i="28" s="1"/>
  <c r="I153" i="28" s="1"/>
  <c r="J153" i="28" s="1"/>
  <c r="K153" i="28" s="1"/>
  <c r="L153" i="28" s="1"/>
  <c r="M153" i="28" s="1"/>
  <c r="N153" i="28" s="1"/>
  <c r="O153" i="28" s="1"/>
  <c r="P153" i="28" s="1"/>
  <c r="Q153" i="28" s="1"/>
  <c r="R153" i="28" s="1"/>
  <c r="S153" i="28" s="1"/>
  <c r="T153" i="28" s="1"/>
  <c r="U153" i="28" s="1"/>
  <c r="V153" i="28" s="1"/>
  <c r="W153" i="28" s="1"/>
  <c r="X153" i="28" s="1"/>
  <c r="Y153" i="28" s="1"/>
  <c r="Z153" i="28" s="1"/>
  <c r="AA153" i="28" s="1"/>
  <c r="AB153" i="28" s="1"/>
  <c r="AC153" i="28" s="1"/>
  <c r="AD153" i="28" s="1"/>
  <c r="AE153" i="28" s="1"/>
  <c r="AF153" i="28" s="1"/>
  <c r="B153" i="28" s="1"/>
  <c r="D152" i="28"/>
  <c r="E152" i="28" s="1"/>
  <c r="F152" i="28" s="1"/>
  <c r="G152" i="28" s="1"/>
  <c r="H152" i="28" s="1"/>
  <c r="I152" i="28" s="1"/>
  <c r="J152" i="28" s="1"/>
  <c r="K152" i="28" s="1"/>
  <c r="L152" i="28" s="1"/>
  <c r="M152" i="28" s="1"/>
  <c r="N152" i="28" s="1"/>
  <c r="O152" i="28" s="1"/>
  <c r="P152" i="28" s="1"/>
  <c r="Q152" i="28" s="1"/>
  <c r="R152" i="28" s="1"/>
  <c r="S152" i="28" s="1"/>
  <c r="T152" i="28" s="1"/>
  <c r="U152" i="28" s="1"/>
  <c r="V152" i="28" s="1"/>
  <c r="W152" i="28" s="1"/>
  <c r="X152" i="28" s="1"/>
  <c r="Y152" i="28" s="1"/>
  <c r="Z152" i="28" s="1"/>
  <c r="AA152" i="28" s="1"/>
  <c r="AB152" i="28" s="1"/>
  <c r="AC152" i="28" s="1"/>
  <c r="AD152" i="28" s="1"/>
  <c r="AE152" i="28" s="1"/>
  <c r="AF152" i="28" s="1"/>
  <c r="B152" i="28" s="1"/>
  <c r="D151" i="28"/>
  <c r="E151" i="28" s="1"/>
  <c r="F151" i="28" s="1"/>
  <c r="G151" i="28" s="1"/>
  <c r="H151" i="28" s="1"/>
  <c r="I151" i="28" s="1"/>
  <c r="J151" i="28" s="1"/>
  <c r="K151" i="28" s="1"/>
  <c r="L151" i="28" s="1"/>
  <c r="M151" i="28" s="1"/>
  <c r="N151" i="28" s="1"/>
  <c r="O151" i="28" s="1"/>
  <c r="P151" i="28" s="1"/>
  <c r="Q151" i="28" s="1"/>
  <c r="R151" i="28" s="1"/>
  <c r="S151" i="28" s="1"/>
  <c r="T151" i="28" s="1"/>
  <c r="U151" i="28" s="1"/>
  <c r="V151" i="28" s="1"/>
  <c r="W151" i="28" s="1"/>
  <c r="X151" i="28" s="1"/>
  <c r="Y151" i="28" s="1"/>
  <c r="Z151" i="28" s="1"/>
  <c r="AA151" i="28" s="1"/>
  <c r="AB151" i="28" s="1"/>
  <c r="AC151" i="28" s="1"/>
  <c r="AD151" i="28" s="1"/>
  <c r="AE151" i="28" s="1"/>
  <c r="AF151" i="28" s="1"/>
  <c r="B151" i="28" s="1"/>
  <c r="S149" i="28"/>
  <c r="T149" i="28" s="1"/>
  <c r="U149" i="28" s="1"/>
  <c r="V149" i="28" s="1"/>
  <c r="W149" i="28" s="1"/>
  <c r="X149" i="28" s="1"/>
  <c r="Y149" i="28" s="1"/>
  <c r="Z149" i="28" s="1"/>
  <c r="AA149" i="28" s="1"/>
  <c r="AB149" i="28" s="1"/>
  <c r="AC149" i="28" s="1"/>
  <c r="AD149" i="28" s="1"/>
  <c r="AE149" i="28" s="1"/>
  <c r="AF149" i="28" s="1"/>
  <c r="B149" i="28" s="1"/>
  <c r="D149" i="28"/>
  <c r="E149" i="28" s="1"/>
  <c r="F149" i="28" s="1"/>
  <c r="G149" i="28" s="1"/>
  <c r="H149" i="28" s="1"/>
  <c r="I149" i="28" s="1"/>
  <c r="J149" i="28" s="1"/>
  <c r="K149" i="28" s="1"/>
  <c r="L149" i="28" s="1"/>
  <c r="M149" i="28" s="1"/>
  <c r="N149" i="28" s="1"/>
  <c r="O149" i="28" s="1"/>
  <c r="P149" i="28" s="1"/>
  <c r="Q149" i="28" s="1"/>
  <c r="R149" i="28" s="1"/>
  <c r="D148" i="28"/>
  <c r="E148" i="28" s="1"/>
  <c r="F148" i="28" s="1"/>
  <c r="G148" i="28" s="1"/>
  <c r="H148" i="28" s="1"/>
  <c r="I148" i="28" s="1"/>
  <c r="J148" i="28" s="1"/>
  <c r="K148" i="28" s="1"/>
  <c r="L148" i="28" s="1"/>
  <c r="M148" i="28" s="1"/>
  <c r="N148" i="28" s="1"/>
  <c r="O148" i="28" s="1"/>
  <c r="P148" i="28" s="1"/>
  <c r="Q148" i="28" s="1"/>
  <c r="R148" i="28" s="1"/>
  <c r="S148" i="28" s="1"/>
  <c r="T148" i="28" s="1"/>
  <c r="U148" i="28" s="1"/>
  <c r="V148" i="28" s="1"/>
  <c r="W148" i="28" s="1"/>
  <c r="X148" i="28" s="1"/>
  <c r="Y148" i="28" s="1"/>
  <c r="Z148" i="28" s="1"/>
  <c r="AA148" i="28" s="1"/>
  <c r="AB148" i="28" s="1"/>
  <c r="AC148" i="28" s="1"/>
  <c r="AD148" i="28" s="1"/>
  <c r="AE148" i="28" s="1"/>
  <c r="AF148" i="28" s="1"/>
  <c r="B148" i="28" s="1"/>
  <c r="D146" i="28"/>
  <c r="E146" i="28" s="1"/>
  <c r="F146" i="28" s="1"/>
  <c r="G146" i="28" s="1"/>
  <c r="H146" i="28" s="1"/>
  <c r="I146" i="28" s="1"/>
  <c r="J146" i="28" s="1"/>
  <c r="K146" i="28" s="1"/>
  <c r="L146" i="28" s="1"/>
  <c r="M146" i="28" s="1"/>
  <c r="N146" i="28" s="1"/>
  <c r="O146" i="28" s="1"/>
  <c r="P146" i="28" s="1"/>
  <c r="Q146" i="28" s="1"/>
  <c r="R146" i="28" s="1"/>
  <c r="S146" i="28" s="1"/>
  <c r="T146" i="28" s="1"/>
  <c r="U146" i="28" s="1"/>
  <c r="V146" i="28" s="1"/>
  <c r="W146" i="28" s="1"/>
  <c r="X146" i="28" s="1"/>
  <c r="Y146" i="28" s="1"/>
  <c r="Z146" i="28" s="1"/>
  <c r="AA146" i="28" s="1"/>
  <c r="AB146" i="28" s="1"/>
  <c r="AC146" i="28" s="1"/>
  <c r="AD146" i="28" s="1"/>
  <c r="AE146" i="28" s="1"/>
  <c r="AF146" i="28" s="1"/>
  <c r="B146" i="28" s="1"/>
  <c r="D145" i="28"/>
  <c r="E145" i="28" s="1"/>
  <c r="F145" i="28" s="1"/>
  <c r="G145" i="28" s="1"/>
  <c r="H145" i="28" s="1"/>
  <c r="I145" i="28" s="1"/>
  <c r="J145" i="28" s="1"/>
  <c r="K145" i="28" s="1"/>
  <c r="L145" i="28" s="1"/>
  <c r="M145" i="28" s="1"/>
  <c r="N145" i="28" s="1"/>
  <c r="O145" i="28" s="1"/>
  <c r="P145" i="28" s="1"/>
  <c r="Q145" i="28" s="1"/>
  <c r="R145" i="28" s="1"/>
  <c r="S145" i="28" s="1"/>
  <c r="T145" i="28" s="1"/>
  <c r="U145" i="28" s="1"/>
  <c r="V145" i="28" s="1"/>
  <c r="W145" i="28" s="1"/>
  <c r="X145" i="28" s="1"/>
  <c r="Y145" i="28" s="1"/>
  <c r="Z145" i="28" s="1"/>
  <c r="AA145" i="28" s="1"/>
  <c r="AB145" i="28" s="1"/>
  <c r="AC145" i="28" s="1"/>
  <c r="AD145" i="28" s="1"/>
  <c r="AE145" i="28" s="1"/>
  <c r="AF145" i="28" s="1"/>
  <c r="B145" i="28" s="1"/>
  <c r="D144" i="28"/>
  <c r="E144" i="28" s="1"/>
  <c r="F144" i="28" s="1"/>
  <c r="G144" i="28" s="1"/>
  <c r="H144" i="28" s="1"/>
  <c r="I144" i="28" s="1"/>
  <c r="J144" i="28" s="1"/>
  <c r="K144" i="28" s="1"/>
  <c r="L144" i="28" s="1"/>
  <c r="M144" i="28" s="1"/>
  <c r="N144" i="28" s="1"/>
  <c r="O144" i="28" s="1"/>
  <c r="P144" i="28" s="1"/>
  <c r="Q144" i="28" s="1"/>
  <c r="R144" i="28" s="1"/>
  <c r="S144" i="28" s="1"/>
  <c r="T144" i="28" s="1"/>
  <c r="U144" i="28" s="1"/>
  <c r="V144" i="28" s="1"/>
  <c r="W144" i="28" s="1"/>
  <c r="X144" i="28" s="1"/>
  <c r="Y144" i="28" s="1"/>
  <c r="Z144" i="28" s="1"/>
  <c r="AA144" i="28" s="1"/>
  <c r="AB144" i="28" s="1"/>
  <c r="AC144" i="28" s="1"/>
  <c r="AD144" i="28" s="1"/>
  <c r="AE144" i="28" s="1"/>
  <c r="AF144" i="28" s="1"/>
  <c r="B144" i="28" s="1"/>
  <c r="D143" i="28"/>
  <c r="E143" i="28" s="1"/>
  <c r="F143" i="28" s="1"/>
  <c r="G143" i="28" s="1"/>
  <c r="H143" i="28" s="1"/>
  <c r="I143" i="28" s="1"/>
  <c r="J143" i="28" s="1"/>
  <c r="K143" i="28" s="1"/>
  <c r="L143" i="28" s="1"/>
  <c r="M143" i="28" s="1"/>
  <c r="N143" i="28" s="1"/>
  <c r="O143" i="28" s="1"/>
  <c r="P143" i="28" s="1"/>
  <c r="Q143" i="28" s="1"/>
  <c r="R143" i="28" s="1"/>
  <c r="S143" i="28" s="1"/>
  <c r="T143" i="28" s="1"/>
  <c r="U143" i="28" s="1"/>
  <c r="V143" i="28" s="1"/>
  <c r="W143" i="28" s="1"/>
  <c r="X143" i="28" s="1"/>
  <c r="Y143" i="28" s="1"/>
  <c r="Z143" i="28" s="1"/>
  <c r="AA143" i="28" s="1"/>
  <c r="AB143" i="28" s="1"/>
  <c r="AC143" i="28" s="1"/>
  <c r="AD143" i="28" s="1"/>
  <c r="AE143" i="28" s="1"/>
  <c r="AF143" i="28" s="1"/>
  <c r="B143" i="28" s="1"/>
  <c r="D142" i="28"/>
  <c r="E142" i="28" s="1"/>
  <c r="F142" i="28" s="1"/>
  <c r="G142" i="28" s="1"/>
  <c r="H142" i="28" s="1"/>
  <c r="I142" i="28" s="1"/>
  <c r="J142" i="28" s="1"/>
  <c r="K142" i="28" s="1"/>
  <c r="L142" i="28" s="1"/>
  <c r="M142" i="28" s="1"/>
  <c r="N142" i="28" s="1"/>
  <c r="O142" i="28" s="1"/>
  <c r="P142" i="28" s="1"/>
  <c r="Q142" i="28" s="1"/>
  <c r="R142" i="28" s="1"/>
  <c r="S142" i="28" s="1"/>
  <c r="T142" i="28" s="1"/>
  <c r="U142" i="28" s="1"/>
  <c r="V142" i="28" s="1"/>
  <c r="W142" i="28" s="1"/>
  <c r="X142" i="28" s="1"/>
  <c r="Y142" i="28" s="1"/>
  <c r="Z142" i="28" s="1"/>
  <c r="AA142" i="28" s="1"/>
  <c r="AB142" i="28" s="1"/>
  <c r="AC142" i="28" s="1"/>
  <c r="AD142" i="28" s="1"/>
  <c r="AE142" i="28" s="1"/>
  <c r="AF142" i="28" s="1"/>
  <c r="B142" i="28" s="1"/>
  <c r="D141" i="28"/>
  <c r="E141" i="28" s="1"/>
  <c r="F141" i="28" s="1"/>
  <c r="G141" i="28" s="1"/>
  <c r="H141" i="28" s="1"/>
  <c r="I141" i="28" s="1"/>
  <c r="J141" i="28" s="1"/>
  <c r="K141" i="28" s="1"/>
  <c r="L141" i="28" s="1"/>
  <c r="M141" i="28" s="1"/>
  <c r="N141" i="28" s="1"/>
  <c r="O141" i="28" s="1"/>
  <c r="P141" i="28" s="1"/>
  <c r="Q141" i="28" s="1"/>
  <c r="R141" i="28" s="1"/>
  <c r="S141" i="28" s="1"/>
  <c r="T141" i="28" s="1"/>
  <c r="U141" i="28" s="1"/>
  <c r="V141" i="28" s="1"/>
  <c r="W141" i="28" s="1"/>
  <c r="X141" i="28" s="1"/>
  <c r="Y141" i="28" s="1"/>
  <c r="Z141" i="28" s="1"/>
  <c r="AA141" i="28" s="1"/>
  <c r="AB141" i="28" s="1"/>
  <c r="AC141" i="28" s="1"/>
  <c r="AD141" i="28" s="1"/>
  <c r="AE141" i="28" s="1"/>
  <c r="AF141" i="28" s="1"/>
  <c r="B141" i="28" s="1"/>
  <c r="D140" i="28"/>
  <c r="E140" i="28" s="1"/>
  <c r="F140" i="28" s="1"/>
  <c r="G140" i="28" s="1"/>
  <c r="H140" i="28" s="1"/>
  <c r="I140" i="28" s="1"/>
  <c r="J140" i="28" s="1"/>
  <c r="K140" i="28" s="1"/>
  <c r="L140" i="28" s="1"/>
  <c r="M140" i="28" s="1"/>
  <c r="N140" i="28" s="1"/>
  <c r="O140" i="28" s="1"/>
  <c r="P140" i="28" s="1"/>
  <c r="Q140" i="28" s="1"/>
  <c r="R140" i="28" s="1"/>
  <c r="S140" i="28" s="1"/>
  <c r="T140" i="28" s="1"/>
  <c r="U140" i="28" s="1"/>
  <c r="V140" i="28" s="1"/>
  <c r="W140" i="28" s="1"/>
  <c r="X140" i="28" s="1"/>
  <c r="Y140" i="28" s="1"/>
  <c r="Z140" i="28" s="1"/>
  <c r="AA140" i="28" s="1"/>
  <c r="AB140" i="28" s="1"/>
  <c r="AC140" i="28" s="1"/>
  <c r="AD140" i="28" s="1"/>
  <c r="AE140" i="28" s="1"/>
  <c r="AF140" i="28" s="1"/>
  <c r="B140" i="28" s="1"/>
  <c r="E138" i="28"/>
  <c r="F138" i="28" s="1"/>
  <c r="G138" i="28" s="1"/>
  <c r="H138" i="28" s="1"/>
  <c r="I138" i="28" s="1"/>
  <c r="J138" i="28" s="1"/>
  <c r="K138" i="28" s="1"/>
  <c r="L138" i="28" s="1"/>
  <c r="M138" i="28" s="1"/>
  <c r="N138" i="28" s="1"/>
  <c r="O138" i="28" s="1"/>
  <c r="P138" i="28" s="1"/>
  <c r="Q138" i="28" s="1"/>
  <c r="R138" i="28" s="1"/>
  <c r="S138" i="28" s="1"/>
  <c r="T138" i="28" s="1"/>
  <c r="U138" i="28" s="1"/>
  <c r="V138" i="28" s="1"/>
  <c r="W138" i="28" s="1"/>
  <c r="X138" i="28" s="1"/>
  <c r="Y138" i="28" s="1"/>
  <c r="Z138" i="28" s="1"/>
  <c r="AA138" i="28" s="1"/>
  <c r="AB138" i="28" s="1"/>
  <c r="AC138" i="28" s="1"/>
  <c r="AD138" i="28" s="1"/>
  <c r="AE138" i="28" s="1"/>
  <c r="AF138" i="28" s="1"/>
  <c r="B138" i="28" s="1"/>
  <c r="D138" i="28"/>
  <c r="D93" i="28" s="1"/>
  <c r="D137" i="28"/>
  <c r="E137" i="28" s="1"/>
  <c r="F137" i="28" s="1"/>
  <c r="G137" i="28" s="1"/>
  <c r="H137" i="28" s="1"/>
  <c r="I137" i="28" s="1"/>
  <c r="J137" i="28" s="1"/>
  <c r="K137" i="28" s="1"/>
  <c r="L137" i="28" s="1"/>
  <c r="M137" i="28" s="1"/>
  <c r="N137" i="28" s="1"/>
  <c r="O137" i="28" s="1"/>
  <c r="P137" i="28" s="1"/>
  <c r="Q137" i="28" s="1"/>
  <c r="R137" i="28" s="1"/>
  <c r="S137" i="28" s="1"/>
  <c r="T137" i="28" s="1"/>
  <c r="U137" i="28" s="1"/>
  <c r="V137" i="28" s="1"/>
  <c r="W137" i="28" s="1"/>
  <c r="X137" i="28" s="1"/>
  <c r="Y137" i="28" s="1"/>
  <c r="Z137" i="28" s="1"/>
  <c r="AA137" i="28" s="1"/>
  <c r="AB137" i="28" s="1"/>
  <c r="AC137" i="28" s="1"/>
  <c r="AD137" i="28" s="1"/>
  <c r="AE137" i="28" s="1"/>
  <c r="AF137" i="28" s="1"/>
  <c r="B137" i="28" s="1"/>
  <c r="E136" i="28"/>
  <c r="F136" i="28" s="1"/>
  <c r="G136" i="28" s="1"/>
  <c r="H136" i="28" s="1"/>
  <c r="I136" i="28" s="1"/>
  <c r="J136" i="28" s="1"/>
  <c r="K136" i="28" s="1"/>
  <c r="L136" i="28" s="1"/>
  <c r="M136" i="28" s="1"/>
  <c r="N136" i="28" s="1"/>
  <c r="O136" i="28" s="1"/>
  <c r="P136" i="28" s="1"/>
  <c r="Q136" i="28" s="1"/>
  <c r="R136" i="28" s="1"/>
  <c r="S136" i="28" s="1"/>
  <c r="T136" i="28" s="1"/>
  <c r="U136" i="28" s="1"/>
  <c r="V136" i="28" s="1"/>
  <c r="W136" i="28" s="1"/>
  <c r="X136" i="28" s="1"/>
  <c r="Y136" i="28" s="1"/>
  <c r="Z136" i="28" s="1"/>
  <c r="AA136" i="28" s="1"/>
  <c r="AB136" i="28" s="1"/>
  <c r="AC136" i="28" s="1"/>
  <c r="AD136" i="28" s="1"/>
  <c r="AE136" i="28" s="1"/>
  <c r="AF136" i="28" s="1"/>
  <c r="B136" i="28" s="1"/>
  <c r="D136" i="28"/>
  <c r="D135" i="28"/>
  <c r="E135" i="28" s="1"/>
  <c r="F135" i="28" s="1"/>
  <c r="G135" i="28" s="1"/>
  <c r="H135" i="28" s="1"/>
  <c r="I135" i="28" s="1"/>
  <c r="J135" i="28" s="1"/>
  <c r="K135" i="28" s="1"/>
  <c r="L135" i="28" s="1"/>
  <c r="M135" i="28" s="1"/>
  <c r="N135" i="28" s="1"/>
  <c r="O135" i="28" s="1"/>
  <c r="P135" i="28" s="1"/>
  <c r="Q135" i="28" s="1"/>
  <c r="R135" i="28" s="1"/>
  <c r="S135" i="28" s="1"/>
  <c r="T135" i="28" s="1"/>
  <c r="U135" i="28" s="1"/>
  <c r="V135" i="28" s="1"/>
  <c r="W135" i="28" s="1"/>
  <c r="X135" i="28" s="1"/>
  <c r="Y135" i="28" s="1"/>
  <c r="Z135" i="28" s="1"/>
  <c r="AA135" i="28" s="1"/>
  <c r="AB135" i="28" s="1"/>
  <c r="AC135" i="28" s="1"/>
  <c r="AD135" i="28" s="1"/>
  <c r="AE135" i="28" s="1"/>
  <c r="AF135" i="28" s="1"/>
  <c r="B135" i="28" s="1"/>
  <c r="Q134" i="28"/>
  <c r="R134" i="28" s="1"/>
  <c r="S134" i="28" s="1"/>
  <c r="T134" i="28" s="1"/>
  <c r="U134" i="28" s="1"/>
  <c r="V134" i="28" s="1"/>
  <c r="W134" i="28" s="1"/>
  <c r="X134" i="28" s="1"/>
  <c r="Y134" i="28" s="1"/>
  <c r="Z134" i="28" s="1"/>
  <c r="AA134" i="28" s="1"/>
  <c r="AB134" i="28" s="1"/>
  <c r="AC134" i="28" s="1"/>
  <c r="AD134" i="28" s="1"/>
  <c r="AE134" i="28" s="1"/>
  <c r="AF134" i="28" s="1"/>
  <c r="B134" i="28" s="1"/>
  <c r="F134" i="28"/>
  <c r="G134" i="28" s="1"/>
  <c r="H134" i="28" s="1"/>
  <c r="I134" i="28" s="1"/>
  <c r="J134" i="28" s="1"/>
  <c r="K134" i="28" s="1"/>
  <c r="L134" i="28" s="1"/>
  <c r="M134" i="28" s="1"/>
  <c r="N134" i="28" s="1"/>
  <c r="O134" i="28" s="1"/>
  <c r="P134" i="28" s="1"/>
  <c r="D134" i="28"/>
  <c r="E134" i="28" s="1"/>
  <c r="D133" i="28"/>
  <c r="E133" i="28" s="1"/>
  <c r="F133" i="28" s="1"/>
  <c r="G133" i="28" s="1"/>
  <c r="H133" i="28" s="1"/>
  <c r="I133" i="28" s="1"/>
  <c r="J133" i="28" s="1"/>
  <c r="K133" i="28" s="1"/>
  <c r="L133" i="28" s="1"/>
  <c r="M133" i="28" s="1"/>
  <c r="N133" i="28" s="1"/>
  <c r="O133" i="28" s="1"/>
  <c r="P133" i="28" s="1"/>
  <c r="Q133" i="28" s="1"/>
  <c r="R133" i="28" s="1"/>
  <c r="S133" i="28" s="1"/>
  <c r="T133" i="28" s="1"/>
  <c r="U133" i="28" s="1"/>
  <c r="V133" i="28" s="1"/>
  <c r="W133" i="28" s="1"/>
  <c r="X133" i="28" s="1"/>
  <c r="Y133" i="28" s="1"/>
  <c r="Z133" i="28" s="1"/>
  <c r="AA133" i="28" s="1"/>
  <c r="AB133" i="28" s="1"/>
  <c r="AC133" i="28" s="1"/>
  <c r="AD133" i="28" s="1"/>
  <c r="AE133" i="28" s="1"/>
  <c r="AF133" i="28" s="1"/>
  <c r="B133" i="28" s="1"/>
  <c r="D132" i="28"/>
  <c r="E132" i="28" s="1"/>
  <c r="F132" i="28" s="1"/>
  <c r="G132" i="28" s="1"/>
  <c r="H132" i="28" s="1"/>
  <c r="I132" i="28" s="1"/>
  <c r="J132" i="28" s="1"/>
  <c r="K132" i="28" s="1"/>
  <c r="L132" i="28" s="1"/>
  <c r="M132" i="28" s="1"/>
  <c r="N132" i="28" s="1"/>
  <c r="O132" i="28" s="1"/>
  <c r="P132" i="28" s="1"/>
  <c r="Q132" i="28" s="1"/>
  <c r="R132" i="28" s="1"/>
  <c r="S132" i="28" s="1"/>
  <c r="T132" i="28" s="1"/>
  <c r="U132" i="28" s="1"/>
  <c r="V132" i="28" s="1"/>
  <c r="W132" i="28" s="1"/>
  <c r="X132" i="28" s="1"/>
  <c r="Y132" i="28" s="1"/>
  <c r="Z132" i="28" s="1"/>
  <c r="AA132" i="28" s="1"/>
  <c r="AB132" i="28" s="1"/>
  <c r="AC132" i="28" s="1"/>
  <c r="AD132" i="28" s="1"/>
  <c r="AE132" i="28" s="1"/>
  <c r="AF132" i="28" s="1"/>
  <c r="B132" i="28" s="1"/>
  <c r="H131" i="28"/>
  <c r="I131" i="28" s="1"/>
  <c r="J131" i="28" s="1"/>
  <c r="K131" i="28" s="1"/>
  <c r="L131" i="28" s="1"/>
  <c r="M131" i="28" s="1"/>
  <c r="N131" i="28" s="1"/>
  <c r="O131" i="28" s="1"/>
  <c r="P131" i="28" s="1"/>
  <c r="Q131" i="28" s="1"/>
  <c r="R131" i="28" s="1"/>
  <c r="S131" i="28" s="1"/>
  <c r="T131" i="28" s="1"/>
  <c r="U131" i="28" s="1"/>
  <c r="V131" i="28" s="1"/>
  <c r="W131" i="28" s="1"/>
  <c r="X131" i="28" s="1"/>
  <c r="Y131" i="28" s="1"/>
  <c r="Z131" i="28" s="1"/>
  <c r="AA131" i="28" s="1"/>
  <c r="AB131" i="28" s="1"/>
  <c r="AC131" i="28" s="1"/>
  <c r="AD131" i="28" s="1"/>
  <c r="AE131" i="28" s="1"/>
  <c r="AF131" i="28" s="1"/>
  <c r="B131" i="28" s="1"/>
  <c r="D131" i="28"/>
  <c r="E131" i="28" s="1"/>
  <c r="F131" i="28" s="1"/>
  <c r="G131" i="28" s="1"/>
  <c r="E129" i="28"/>
  <c r="F129" i="28" s="1"/>
  <c r="G129" i="28" s="1"/>
  <c r="H129" i="28" s="1"/>
  <c r="I129" i="28" s="1"/>
  <c r="J129" i="28" s="1"/>
  <c r="K129" i="28" s="1"/>
  <c r="L129" i="28" s="1"/>
  <c r="M129" i="28" s="1"/>
  <c r="N129" i="28" s="1"/>
  <c r="O129" i="28" s="1"/>
  <c r="P129" i="28" s="1"/>
  <c r="Q129" i="28" s="1"/>
  <c r="R129" i="28" s="1"/>
  <c r="S129" i="28" s="1"/>
  <c r="T129" i="28" s="1"/>
  <c r="U129" i="28" s="1"/>
  <c r="V129" i="28" s="1"/>
  <c r="W129" i="28" s="1"/>
  <c r="X129" i="28" s="1"/>
  <c r="Y129" i="28" s="1"/>
  <c r="Z129" i="28" s="1"/>
  <c r="AA129" i="28" s="1"/>
  <c r="AB129" i="28" s="1"/>
  <c r="AC129" i="28" s="1"/>
  <c r="AD129" i="28" s="1"/>
  <c r="AE129" i="28" s="1"/>
  <c r="AF129" i="28" s="1"/>
  <c r="B129" i="28" s="1"/>
  <c r="D129" i="28"/>
  <c r="D128" i="28"/>
  <c r="E128" i="28" s="1"/>
  <c r="F128" i="28" s="1"/>
  <c r="G128" i="28" s="1"/>
  <c r="H128" i="28" s="1"/>
  <c r="I128" i="28" s="1"/>
  <c r="J128" i="28" s="1"/>
  <c r="K128" i="28" s="1"/>
  <c r="L128" i="28" s="1"/>
  <c r="M128" i="28" s="1"/>
  <c r="N128" i="28" s="1"/>
  <c r="O128" i="28" s="1"/>
  <c r="P128" i="28" s="1"/>
  <c r="Q128" i="28" s="1"/>
  <c r="R128" i="28" s="1"/>
  <c r="S128" i="28" s="1"/>
  <c r="T128" i="28" s="1"/>
  <c r="U128" i="28" s="1"/>
  <c r="V128" i="28" s="1"/>
  <c r="W128" i="28" s="1"/>
  <c r="X128" i="28" s="1"/>
  <c r="Y128" i="28" s="1"/>
  <c r="Z128" i="28" s="1"/>
  <c r="AA128" i="28" s="1"/>
  <c r="AB128" i="28" s="1"/>
  <c r="AC128" i="28" s="1"/>
  <c r="AD128" i="28" s="1"/>
  <c r="AE128" i="28" s="1"/>
  <c r="AF128" i="28" s="1"/>
  <c r="B128" i="28" s="1"/>
  <c r="D127" i="28"/>
  <c r="E127" i="28" s="1"/>
  <c r="F127" i="28" s="1"/>
  <c r="G127" i="28" s="1"/>
  <c r="H127" i="28" s="1"/>
  <c r="I127" i="28" s="1"/>
  <c r="J127" i="28" s="1"/>
  <c r="K127" i="28" s="1"/>
  <c r="L127" i="28" s="1"/>
  <c r="M127" i="28" s="1"/>
  <c r="N127" i="28" s="1"/>
  <c r="O127" i="28" s="1"/>
  <c r="P127" i="28" s="1"/>
  <c r="Q127" i="28" s="1"/>
  <c r="R127" i="28" s="1"/>
  <c r="S127" i="28" s="1"/>
  <c r="T127" i="28" s="1"/>
  <c r="U127" i="28" s="1"/>
  <c r="V127" i="28" s="1"/>
  <c r="W127" i="28" s="1"/>
  <c r="X127" i="28" s="1"/>
  <c r="Y127" i="28" s="1"/>
  <c r="Z127" i="28" s="1"/>
  <c r="AA127" i="28" s="1"/>
  <c r="AB127" i="28" s="1"/>
  <c r="AC127" i="28" s="1"/>
  <c r="AD127" i="28" s="1"/>
  <c r="AE127" i="28" s="1"/>
  <c r="AF127" i="28" s="1"/>
  <c r="B127" i="28" s="1"/>
  <c r="D126" i="28"/>
  <c r="E126" i="28" s="1"/>
  <c r="F126" i="28" s="1"/>
  <c r="G126" i="28" s="1"/>
  <c r="H126" i="28" s="1"/>
  <c r="I126" i="28" s="1"/>
  <c r="J126" i="28" s="1"/>
  <c r="K126" i="28" s="1"/>
  <c r="L126" i="28" s="1"/>
  <c r="M126" i="28" s="1"/>
  <c r="N126" i="28" s="1"/>
  <c r="O126" i="28" s="1"/>
  <c r="P126" i="28" s="1"/>
  <c r="Q126" i="28" s="1"/>
  <c r="R126" i="28" s="1"/>
  <c r="S126" i="28" s="1"/>
  <c r="T126" i="28" s="1"/>
  <c r="U126" i="28" s="1"/>
  <c r="V126" i="28" s="1"/>
  <c r="W126" i="28" s="1"/>
  <c r="X126" i="28" s="1"/>
  <c r="Y126" i="28" s="1"/>
  <c r="Z126" i="28" s="1"/>
  <c r="AA126" i="28" s="1"/>
  <c r="AB126" i="28" s="1"/>
  <c r="AC126" i="28" s="1"/>
  <c r="AD126" i="28" s="1"/>
  <c r="AE126" i="28" s="1"/>
  <c r="AF126" i="28" s="1"/>
  <c r="B126" i="28" s="1"/>
  <c r="M125" i="28"/>
  <c r="N125" i="28" s="1"/>
  <c r="O125" i="28" s="1"/>
  <c r="P125" i="28" s="1"/>
  <c r="Q125" i="28" s="1"/>
  <c r="R125" i="28" s="1"/>
  <c r="S125" i="28" s="1"/>
  <c r="T125" i="28" s="1"/>
  <c r="U125" i="28" s="1"/>
  <c r="V125" i="28" s="1"/>
  <c r="W125" i="28" s="1"/>
  <c r="X125" i="28" s="1"/>
  <c r="Y125" i="28" s="1"/>
  <c r="Z125" i="28" s="1"/>
  <c r="AA125" i="28" s="1"/>
  <c r="AB125" i="28" s="1"/>
  <c r="AC125" i="28" s="1"/>
  <c r="AD125" i="28" s="1"/>
  <c r="AE125" i="28" s="1"/>
  <c r="AF125" i="28" s="1"/>
  <c r="B125" i="28" s="1"/>
  <c r="J125" i="28"/>
  <c r="K125" i="28" s="1"/>
  <c r="L125" i="28" s="1"/>
  <c r="E125" i="28"/>
  <c r="F125" i="28" s="1"/>
  <c r="G125" i="28" s="1"/>
  <c r="H125" i="28" s="1"/>
  <c r="D125" i="28"/>
  <c r="D124" i="28"/>
  <c r="E124" i="28" s="1"/>
  <c r="F124" i="28" s="1"/>
  <c r="G124" i="28" s="1"/>
  <c r="H124" i="28" s="1"/>
  <c r="I124" i="28" s="1"/>
  <c r="J124" i="28" s="1"/>
  <c r="K124" i="28" s="1"/>
  <c r="L124" i="28" s="1"/>
  <c r="M124" i="28" s="1"/>
  <c r="N124" i="28" s="1"/>
  <c r="O124" i="28" s="1"/>
  <c r="P124" i="28" s="1"/>
  <c r="Q124" i="28" s="1"/>
  <c r="R124" i="28" s="1"/>
  <c r="S124" i="28" s="1"/>
  <c r="T124" i="28" s="1"/>
  <c r="U124" i="28" s="1"/>
  <c r="V124" i="28" s="1"/>
  <c r="W124" i="28" s="1"/>
  <c r="X124" i="28" s="1"/>
  <c r="Y124" i="28" s="1"/>
  <c r="Z124" i="28" s="1"/>
  <c r="AA124" i="28" s="1"/>
  <c r="AB124" i="28" s="1"/>
  <c r="AC124" i="28" s="1"/>
  <c r="AD124" i="28" s="1"/>
  <c r="AE124" i="28" s="1"/>
  <c r="AF124" i="28" s="1"/>
  <c r="B124" i="28" s="1"/>
  <c r="D123" i="28"/>
  <c r="E123" i="28" s="1"/>
  <c r="F123" i="28" s="1"/>
  <c r="G123" i="28" s="1"/>
  <c r="H123" i="28" s="1"/>
  <c r="I123" i="28" s="1"/>
  <c r="J123" i="28" s="1"/>
  <c r="K123" i="28" s="1"/>
  <c r="L123" i="28" s="1"/>
  <c r="M123" i="28" s="1"/>
  <c r="N123" i="28" s="1"/>
  <c r="O123" i="28" s="1"/>
  <c r="P123" i="28" s="1"/>
  <c r="Q123" i="28" s="1"/>
  <c r="R123" i="28" s="1"/>
  <c r="S123" i="28" s="1"/>
  <c r="T123" i="28" s="1"/>
  <c r="U123" i="28" s="1"/>
  <c r="V123" i="28" s="1"/>
  <c r="W123" i="28" s="1"/>
  <c r="X123" i="28" s="1"/>
  <c r="Y123" i="28" s="1"/>
  <c r="Z123" i="28" s="1"/>
  <c r="AA123" i="28" s="1"/>
  <c r="AB123" i="28" s="1"/>
  <c r="AC123" i="28" s="1"/>
  <c r="AD123" i="28" s="1"/>
  <c r="AE123" i="28" s="1"/>
  <c r="AF123" i="28" s="1"/>
  <c r="B123" i="28" s="1"/>
  <c r="F122" i="28"/>
  <c r="G122" i="28" s="1"/>
  <c r="H122" i="28" s="1"/>
  <c r="I122" i="28" s="1"/>
  <c r="J122" i="28" s="1"/>
  <c r="K122" i="28" s="1"/>
  <c r="L122" i="28" s="1"/>
  <c r="M122" i="28" s="1"/>
  <c r="N122" i="28" s="1"/>
  <c r="O122" i="28" s="1"/>
  <c r="P122" i="28" s="1"/>
  <c r="Q122" i="28" s="1"/>
  <c r="R122" i="28" s="1"/>
  <c r="S122" i="28" s="1"/>
  <c r="T122" i="28" s="1"/>
  <c r="U122" i="28" s="1"/>
  <c r="V122" i="28" s="1"/>
  <c r="W122" i="28" s="1"/>
  <c r="X122" i="28" s="1"/>
  <c r="Y122" i="28" s="1"/>
  <c r="Z122" i="28" s="1"/>
  <c r="AA122" i="28" s="1"/>
  <c r="AB122" i="28" s="1"/>
  <c r="AC122" i="28" s="1"/>
  <c r="AD122" i="28" s="1"/>
  <c r="AE122" i="28" s="1"/>
  <c r="AF122" i="28" s="1"/>
  <c r="B122" i="28" s="1"/>
  <c r="E122" i="28"/>
  <c r="D122" i="28"/>
  <c r="D121" i="28"/>
  <c r="E121" i="28" s="1"/>
  <c r="F121" i="28" s="1"/>
  <c r="G121" i="28" s="1"/>
  <c r="H121" i="28" s="1"/>
  <c r="I121" i="28" s="1"/>
  <c r="J121" i="28" s="1"/>
  <c r="K121" i="28" s="1"/>
  <c r="L121" i="28" s="1"/>
  <c r="M121" i="28" s="1"/>
  <c r="N121" i="28" s="1"/>
  <c r="O121" i="28" s="1"/>
  <c r="P121" i="28" s="1"/>
  <c r="Q121" i="28" s="1"/>
  <c r="R121" i="28" s="1"/>
  <c r="S121" i="28" s="1"/>
  <c r="T121" i="28" s="1"/>
  <c r="U121" i="28" s="1"/>
  <c r="V121" i="28" s="1"/>
  <c r="W121" i="28" s="1"/>
  <c r="X121" i="28" s="1"/>
  <c r="Y121" i="28" s="1"/>
  <c r="Z121" i="28" s="1"/>
  <c r="AA121" i="28" s="1"/>
  <c r="AB121" i="28" s="1"/>
  <c r="AC121" i="28" s="1"/>
  <c r="AD121" i="28" s="1"/>
  <c r="AE121" i="28" s="1"/>
  <c r="AF121" i="28" s="1"/>
  <c r="B121" i="28" s="1"/>
  <c r="D120" i="28"/>
  <c r="E120" i="28" s="1"/>
  <c r="F120" i="28" s="1"/>
  <c r="G120" i="28" s="1"/>
  <c r="H120" i="28" s="1"/>
  <c r="I120" i="28" s="1"/>
  <c r="J120" i="28" s="1"/>
  <c r="K120" i="28" s="1"/>
  <c r="L120" i="28" s="1"/>
  <c r="M120" i="28" s="1"/>
  <c r="N120" i="28" s="1"/>
  <c r="O120" i="28" s="1"/>
  <c r="P120" i="28" s="1"/>
  <c r="Q120" i="28" s="1"/>
  <c r="R120" i="28" s="1"/>
  <c r="S120" i="28" s="1"/>
  <c r="T120" i="28" s="1"/>
  <c r="U120" i="28" s="1"/>
  <c r="V120" i="28" s="1"/>
  <c r="W120" i="28" s="1"/>
  <c r="X120" i="28" s="1"/>
  <c r="Y120" i="28" s="1"/>
  <c r="Z120" i="28" s="1"/>
  <c r="AA120" i="28" s="1"/>
  <c r="AB120" i="28" s="1"/>
  <c r="AC120" i="28" s="1"/>
  <c r="AD120" i="28" s="1"/>
  <c r="AE120" i="28" s="1"/>
  <c r="AF120" i="28" s="1"/>
  <c r="B120" i="28" s="1"/>
  <c r="O119" i="28"/>
  <c r="P119" i="28" s="1"/>
  <c r="Q119" i="28" s="1"/>
  <c r="R119" i="28" s="1"/>
  <c r="S119" i="28" s="1"/>
  <c r="T119" i="28" s="1"/>
  <c r="U119" i="28" s="1"/>
  <c r="V119" i="28" s="1"/>
  <c r="W119" i="28" s="1"/>
  <c r="X119" i="28" s="1"/>
  <c r="Y119" i="28" s="1"/>
  <c r="Z119" i="28" s="1"/>
  <c r="AA119" i="28" s="1"/>
  <c r="AB119" i="28" s="1"/>
  <c r="AC119" i="28" s="1"/>
  <c r="AD119" i="28" s="1"/>
  <c r="AE119" i="28" s="1"/>
  <c r="AF119" i="28" s="1"/>
  <c r="B119" i="28" s="1"/>
  <c r="D119" i="28"/>
  <c r="E119" i="28" s="1"/>
  <c r="F119" i="28" s="1"/>
  <c r="G119" i="28" s="1"/>
  <c r="H119" i="28" s="1"/>
  <c r="I119" i="28" s="1"/>
  <c r="J119" i="28" s="1"/>
  <c r="K119" i="28" s="1"/>
  <c r="L119" i="28" s="1"/>
  <c r="M119" i="28" s="1"/>
  <c r="N119" i="28" s="1"/>
  <c r="E118" i="28"/>
  <c r="F118" i="28" s="1"/>
  <c r="G118" i="28" s="1"/>
  <c r="H118" i="28" s="1"/>
  <c r="I118" i="28" s="1"/>
  <c r="J118" i="28" s="1"/>
  <c r="K118" i="28" s="1"/>
  <c r="L118" i="28" s="1"/>
  <c r="M118" i="28" s="1"/>
  <c r="N118" i="28" s="1"/>
  <c r="O118" i="28" s="1"/>
  <c r="P118" i="28" s="1"/>
  <c r="Q118" i="28" s="1"/>
  <c r="R118" i="28" s="1"/>
  <c r="S118" i="28" s="1"/>
  <c r="T118" i="28" s="1"/>
  <c r="U118" i="28" s="1"/>
  <c r="V118" i="28" s="1"/>
  <c r="W118" i="28" s="1"/>
  <c r="X118" i="28" s="1"/>
  <c r="Y118" i="28" s="1"/>
  <c r="Z118" i="28" s="1"/>
  <c r="AA118" i="28" s="1"/>
  <c r="AB118" i="28" s="1"/>
  <c r="AC118" i="28" s="1"/>
  <c r="AD118" i="28" s="1"/>
  <c r="AE118" i="28" s="1"/>
  <c r="AF118" i="28" s="1"/>
  <c r="B118" i="28" s="1"/>
  <c r="D118" i="28"/>
  <c r="D117" i="28"/>
  <c r="E117" i="28" s="1"/>
  <c r="F117" i="28" s="1"/>
  <c r="G117" i="28" s="1"/>
  <c r="H117" i="28" s="1"/>
  <c r="I117" i="28" s="1"/>
  <c r="J117" i="28" s="1"/>
  <c r="K117" i="28" s="1"/>
  <c r="L117" i="28" s="1"/>
  <c r="M117" i="28" s="1"/>
  <c r="N117" i="28" s="1"/>
  <c r="O117" i="28" s="1"/>
  <c r="P117" i="28" s="1"/>
  <c r="Q117" i="28" s="1"/>
  <c r="R117" i="28" s="1"/>
  <c r="S117" i="28" s="1"/>
  <c r="T117" i="28" s="1"/>
  <c r="U117" i="28" s="1"/>
  <c r="V117" i="28" s="1"/>
  <c r="W117" i="28" s="1"/>
  <c r="X117" i="28" s="1"/>
  <c r="Y117" i="28" s="1"/>
  <c r="Z117" i="28" s="1"/>
  <c r="AA117" i="28" s="1"/>
  <c r="AB117" i="28" s="1"/>
  <c r="AC117" i="28" s="1"/>
  <c r="AD117" i="28" s="1"/>
  <c r="AE117" i="28" s="1"/>
  <c r="AF117" i="28" s="1"/>
  <c r="B117" i="28" s="1"/>
  <c r="D116" i="28"/>
  <c r="E116" i="28" s="1"/>
  <c r="F116" i="28" s="1"/>
  <c r="G116" i="28" s="1"/>
  <c r="H116" i="28" s="1"/>
  <c r="I116" i="28" s="1"/>
  <c r="J116" i="28" s="1"/>
  <c r="K116" i="28" s="1"/>
  <c r="L116" i="28" s="1"/>
  <c r="M116" i="28" s="1"/>
  <c r="N116" i="28" s="1"/>
  <c r="O116" i="28" s="1"/>
  <c r="P116" i="28" s="1"/>
  <c r="Q116" i="28" s="1"/>
  <c r="R116" i="28" s="1"/>
  <c r="S116" i="28" s="1"/>
  <c r="T116" i="28" s="1"/>
  <c r="U116" i="28" s="1"/>
  <c r="V116" i="28" s="1"/>
  <c r="W116" i="28" s="1"/>
  <c r="X116" i="28" s="1"/>
  <c r="Y116" i="28" s="1"/>
  <c r="Z116" i="28" s="1"/>
  <c r="AA116" i="28" s="1"/>
  <c r="AB116" i="28" s="1"/>
  <c r="AC116" i="28" s="1"/>
  <c r="AD116" i="28" s="1"/>
  <c r="AE116" i="28" s="1"/>
  <c r="AF116" i="28" s="1"/>
  <c r="B116" i="28" s="1"/>
  <c r="D115" i="28"/>
  <c r="E115" i="28" s="1"/>
  <c r="F115" i="28" s="1"/>
  <c r="G115" i="28" s="1"/>
  <c r="H115" i="28" s="1"/>
  <c r="I115" i="28" s="1"/>
  <c r="J115" i="28" s="1"/>
  <c r="K115" i="28" s="1"/>
  <c r="L115" i="28" s="1"/>
  <c r="M115" i="28" s="1"/>
  <c r="N115" i="28" s="1"/>
  <c r="O115" i="28" s="1"/>
  <c r="P115" i="28" s="1"/>
  <c r="Q115" i="28" s="1"/>
  <c r="R115" i="28" s="1"/>
  <c r="S115" i="28" s="1"/>
  <c r="T115" i="28" s="1"/>
  <c r="U115" i="28" s="1"/>
  <c r="V115" i="28" s="1"/>
  <c r="W115" i="28" s="1"/>
  <c r="X115" i="28" s="1"/>
  <c r="Y115" i="28" s="1"/>
  <c r="Z115" i="28" s="1"/>
  <c r="AA115" i="28" s="1"/>
  <c r="AB115" i="28" s="1"/>
  <c r="AC115" i="28" s="1"/>
  <c r="AD115" i="28" s="1"/>
  <c r="AE115" i="28" s="1"/>
  <c r="AF115" i="28" s="1"/>
  <c r="B115" i="28" s="1"/>
  <c r="N114" i="28"/>
  <c r="O114" i="28" s="1"/>
  <c r="P114" i="28" s="1"/>
  <c r="Q114" i="28" s="1"/>
  <c r="R114" i="28" s="1"/>
  <c r="S114" i="28" s="1"/>
  <c r="T114" i="28" s="1"/>
  <c r="U114" i="28" s="1"/>
  <c r="V114" i="28" s="1"/>
  <c r="W114" i="28" s="1"/>
  <c r="X114" i="28" s="1"/>
  <c r="Y114" i="28" s="1"/>
  <c r="Z114" i="28" s="1"/>
  <c r="AA114" i="28" s="1"/>
  <c r="AB114" i="28" s="1"/>
  <c r="AC114" i="28" s="1"/>
  <c r="AD114" i="28" s="1"/>
  <c r="AE114" i="28" s="1"/>
  <c r="AF114" i="28" s="1"/>
  <c r="B114" i="28" s="1"/>
  <c r="M114" i="28"/>
  <c r="K114" i="28"/>
  <c r="L114" i="28" s="1"/>
  <c r="D114" i="28"/>
  <c r="E114" i="28" s="1"/>
  <c r="F114" i="28" s="1"/>
  <c r="G114" i="28" s="1"/>
  <c r="H114" i="28" s="1"/>
  <c r="I114" i="28" s="1"/>
  <c r="D113" i="28"/>
  <c r="E113" i="28" s="1"/>
  <c r="F113" i="28" s="1"/>
  <c r="G113" i="28" s="1"/>
  <c r="H113" i="28" s="1"/>
  <c r="I113" i="28" s="1"/>
  <c r="J113" i="28" s="1"/>
  <c r="K113" i="28" s="1"/>
  <c r="L113" i="28" s="1"/>
  <c r="M113" i="28" s="1"/>
  <c r="N113" i="28" s="1"/>
  <c r="O113" i="28" s="1"/>
  <c r="P113" i="28" s="1"/>
  <c r="Q113" i="28" s="1"/>
  <c r="R113" i="28" s="1"/>
  <c r="S113" i="28" s="1"/>
  <c r="T113" i="28" s="1"/>
  <c r="U113" i="28" s="1"/>
  <c r="V113" i="28" s="1"/>
  <c r="W113" i="28" s="1"/>
  <c r="X113" i="28" s="1"/>
  <c r="Y113" i="28" s="1"/>
  <c r="Z113" i="28" s="1"/>
  <c r="AA113" i="28" s="1"/>
  <c r="AB113" i="28" s="1"/>
  <c r="AC113" i="28" s="1"/>
  <c r="AD113" i="28" s="1"/>
  <c r="AE113" i="28" s="1"/>
  <c r="AF113" i="28" s="1"/>
  <c r="B113" i="28" s="1"/>
  <c r="D112" i="28"/>
  <c r="E112" i="28" s="1"/>
  <c r="F112" i="28" s="1"/>
  <c r="G112" i="28" s="1"/>
  <c r="H112" i="28" s="1"/>
  <c r="I112" i="28" s="1"/>
  <c r="J112" i="28" s="1"/>
  <c r="K112" i="28" s="1"/>
  <c r="L112" i="28" s="1"/>
  <c r="M112" i="28" s="1"/>
  <c r="N112" i="28" s="1"/>
  <c r="O112" i="28" s="1"/>
  <c r="P112" i="28" s="1"/>
  <c r="Q112" i="28" s="1"/>
  <c r="R112" i="28" s="1"/>
  <c r="S112" i="28" s="1"/>
  <c r="T112" i="28" s="1"/>
  <c r="U112" i="28" s="1"/>
  <c r="V112" i="28" s="1"/>
  <c r="W112" i="28" s="1"/>
  <c r="X112" i="28" s="1"/>
  <c r="Y112" i="28" s="1"/>
  <c r="Z112" i="28" s="1"/>
  <c r="AA112" i="28" s="1"/>
  <c r="AB112" i="28" s="1"/>
  <c r="AC112" i="28" s="1"/>
  <c r="AD112" i="28" s="1"/>
  <c r="AE112" i="28" s="1"/>
  <c r="AF112" i="28" s="1"/>
  <c r="B112" i="28" s="1"/>
  <c r="F110" i="28"/>
  <c r="G110" i="28" s="1"/>
  <c r="H110" i="28" s="1"/>
  <c r="I110" i="28" s="1"/>
  <c r="J110" i="28" s="1"/>
  <c r="K110" i="28" s="1"/>
  <c r="L110" i="28" s="1"/>
  <c r="M110" i="28" s="1"/>
  <c r="N110" i="28" s="1"/>
  <c r="O110" i="28" s="1"/>
  <c r="P110" i="28" s="1"/>
  <c r="Q110" i="28" s="1"/>
  <c r="R110" i="28" s="1"/>
  <c r="S110" i="28" s="1"/>
  <c r="T110" i="28" s="1"/>
  <c r="U110" i="28" s="1"/>
  <c r="V110" i="28" s="1"/>
  <c r="W110" i="28" s="1"/>
  <c r="X110" i="28" s="1"/>
  <c r="Y110" i="28" s="1"/>
  <c r="Z110" i="28" s="1"/>
  <c r="AA110" i="28" s="1"/>
  <c r="AB110" i="28" s="1"/>
  <c r="AC110" i="28" s="1"/>
  <c r="AD110" i="28" s="1"/>
  <c r="AE110" i="28" s="1"/>
  <c r="AF110" i="28" s="1"/>
  <c r="B110" i="28" s="1"/>
  <c r="D110" i="28"/>
  <c r="E110" i="28" s="1"/>
  <c r="E109" i="28"/>
  <c r="F109" i="28" s="1"/>
  <c r="G109" i="28" s="1"/>
  <c r="H109" i="28" s="1"/>
  <c r="I109" i="28" s="1"/>
  <c r="J109" i="28" s="1"/>
  <c r="K109" i="28" s="1"/>
  <c r="L109" i="28" s="1"/>
  <c r="M109" i="28" s="1"/>
  <c r="N109" i="28" s="1"/>
  <c r="O109" i="28" s="1"/>
  <c r="P109" i="28" s="1"/>
  <c r="Q109" i="28" s="1"/>
  <c r="R109" i="28" s="1"/>
  <c r="S109" i="28" s="1"/>
  <c r="T109" i="28" s="1"/>
  <c r="U109" i="28" s="1"/>
  <c r="V109" i="28" s="1"/>
  <c r="W109" i="28" s="1"/>
  <c r="X109" i="28" s="1"/>
  <c r="Y109" i="28" s="1"/>
  <c r="Z109" i="28" s="1"/>
  <c r="AA109" i="28" s="1"/>
  <c r="AB109" i="28" s="1"/>
  <c r="AC109" i="28" s="1"/>
  <c r="AD109" i="28" s="1"/>
  <c r="AE109" i="28" s="1"/>
  <c r="AF109" i="28" s="1"/>
  <c r="B109" i="28" s="1"/>
  <c r="D109" i="28"/>
  <c r="D107" i="28"/>
  <c r="E107" i="28" s="1"/>
  <c r="F107" i="28" s="1"/>
  <c r="G107" i="28" s="1"/>
  <c r="H107" i="28" s="1"/>
  <c r="I107" i="28" s="1"/>
  <c r="J107" i="28" s="1"/>
  <c r="K107" i="28" s="1"/>
  <c r="L107" i="28" s="1"/>
  <c r="M107" i="28" s="1"/>
  <c r="N107" i="28" s="1"/>
  <c r="O107" i="28" s="1"/>
  <c r="P107" i="28" s="1"/>
  <c r="Q107" i="28" s="1"/>
  <c r="R107" i="28" s="1"/>
  <c r="S107" i="28" s="1"/>
  <c r="T107" i="28" s="1"/>
  <c r="U107" i="28" s="1"/>
  <c r="V107" i="28" s="1"/>
  <c r="W107" i="28" s="1"/>
  <c r="X107" i="28" s="1"/>
  <c r="Y107" i="28" s="1"/>
  <c r="Z107" i="28" s="1"/>
  <c r="AA107" i="28" s="1"/>
  <c r="AB107" i="28" s="1"/>
  <c r="AC107" i="28" s="1"/>
  <c r="AD107" i="28" s="1"/>
  <c r="AE107" i="28" s="1"/>
  <c r="AF107" i="28" s="1"/>
  <c r="B107" i="28" s="1"/>
  <c r="D106" i="28"/>
  <c r="E106" i="28" s="1"/>
  <c r="F106" i="28" s="1"/>
  <c r="G106" i="28" s="1"/>
  <c r="H106" i="28" s="1"/>
  <c r="I106" i="28" s="1"/>
  <c r="J106" i="28" s="1"/>
  <c r="K106" i="28" s="1"/>
  <c r="L106" i="28" s="1"/>
  <c r="M106" i="28" s="1"/>
  <c r="N106" i="28" s="1"/>
  <c r="O106" i="28" s="1"/>
  <c r="P106" i="28" s="1"/>
  <c r="Q106" i="28" s="1"/>
  <c r="R106" i="28" s="1"/>
  <c r="S106" i="28" s="1"/>
  <c r="T106" i="28" s="1"/>
  <c r="U106" i="28" s="1"/>
  <c r="V106" i="28" s="1"/>
  <c r="W106" i="28" s="1"/>
  <c r="X106" i="28" s="1"/>
  <c r="Y106" i="28" s="1"/>
  <c r="Z106" i="28" s="1"/>
  <c r="AA106" i="28" s="1"/>
  <c r="AB106" i="28" s="1"/>
  <c r="AC106" i="28" s="1"/>
  <c r="AD106" i="28" s="1"/>
  <c r="AE106" i="28" s="1"/>
  <c r="AF106" i="28" s="1"/>
  <c r="B106" i="28" s="1"/>
  <c r="D105" i="28"/>
  <c r="E105" i="28" s="1"/>
  <c r="F105" i="28" s="1"/>
  <c r="G105" i="28" s="1"/>
  <c r="H105" i="28" s="1"/>
  <c r="I105" i="28" s="1"/>
  <c r="J105" i="28" s="1"/>
  <c r="K105" i="28" s="1"/>
  <c r="L105" i="28" s="1"/>
  <c r="M105" i="28" s="1"/>
  <c r="N105" i="28" s="1"/>
  <c r="O105" i="28" s="1"/>
  <c r="P105" i="28" s="1"/>
  <c r="Q105" i="28" s="1"/>
  <c r="R105" i="28" s="1"/>
  <c r="S105" i="28" s="1"/>
  <c r="T105" i="28" s="1"/>
  <c r="U105" i="28" s="1"/>
  <c r="V105" i="28" s="1"/>
  <c r="W105" i="28" s="1"/>
  <c r="X105" i="28" s="1"/>
  <c r="Y105" i="28" s="1"/>
  <c r="Z105" i="28" s="1"/>
  <c r="AA105" i="28" s="1"/>
  <c r="AB105" i="28" s="1"/>
  <c r="AC105" i="28" s="1"/>
  <c r="AD105" i="28" s="1"/>
  <c r="AE105" i="28" s="1"/>
  <c r="AF105" i="28" s="1"/>
  <c r="B105" i="28" s="1"/>
  <c r="D104" i="28"/>
  <c r="E104" i="28" s="1"/>
  <c r="F104" i="28" s="1"/>
  <c r="G104" i="28" s="1"/>
  <c r="H104" i="28" s="1"/>
  <c r="I104" i="28" s="1"/>
  <c r="J104" i="28" s="1"/>
  <c r="K104" i="28" s="1"/>
  <c r="L104" i="28" s="1"/>
  <c r="M104" i="28" s="1"/>
  <c r="N104" i="28" s="1"/>
  <c r="O104" i="28" s="1"/>
  <c r="P104" i="28" s="1"/>
  <c r="Q104" i="28" s="1"/>
  <c r="R104" i="28" s="1"/>
  <c r="S104" i="28" s="1"/>
  <c r="T104" i="28" s="1"/>
  <c r="U104" i="28" s="1"/>
  <c r="V104" i="28" s="1"/>
  <c r="W104" i="28" s="1"/>
  <c r="X104" i="28" s="1"/>
  <c r="Y104" i="28" s="1"/>
  <c r="Z104" i="28" s="1"/>
  <c r="AA104" i="28" s="1"/>
  <c r="AB104" i="28" s="1"/>
  <c r="AC104" i="28" s="1"/>
  <c r="AD104" i="28" s="1"/>
  <c r="AE104" i="28" s="1"/>
  <c r="AF104" i="28" s="1"/>
  <c r="B104" i="28" s="1"/>
  <c r="D103" i="28"/>
  <c r="E103" i="28" s="1"/>
  <c r="F103" i="28" s="1"/>
  <c r="D102" i="28"/>
  <c r="E102" i="28" s="1"/>
  <c r="F102" i="28" s="1"/>
  <c r="AH100" i="28"/>
  <c r="AI100" i="28" s="1"/>
  <c r="AH99" i="28"/>
  <c r="AI99" i="28" s="1"/>
  <c r="AH98" i="28"/>
  <c r="AI98" i="28" s="1"/>
  <c r="AH97" i="28"/>
  <c r="AI97" i="28" s="1"/>
  <c r="AH96" i="28"/>
  <c r="AI96" i="28" s="1"/>
  <c r="AH94" i="28"/>
  <c r="AI94" i="28" s="1"/>
  <c r="AI91" i="28"/>
  <c r="AH91" i="28"/>
  <c r="AI90" i="28"/>
  <c r="AH90" i="28"/>
  <c r="AI89" i="28"/>
  <c r="AH89" i="28"/>
  <c r="AI88" i="28"/>
  <c r="AH88" i="28"/>
  <c r="AI87" i="28"/>
  <c r="AH87" i="28"/>
  <c r="AI86" i="28"/>
  <c r="AH86" i="28"/>
  <c r="AI85" i="28"/>
  <c r="AH85" i="28"/>
  <c r="AI84" i="28"/>
  <c r="AH84" i="28"/>
  <c r="AI82" i="28"/>
  <c r="AH82" i="28"/>
  <c r="AG82" i="28"/>
  <c r="AI81" i="28"/>
  <c r="AH81" i="28"/>
  <c r="AI80" i="28"/>
  <c r="AH80" i="28"/>
  <c r="AI79" i="28"/>
  <c r="AH79" i="28"/>
  <c r="AI78" i="28"/>
  <c r="AH78" i="28"/>
  <c r="AI77" i="28"/>
  <c r="AH77" i="28"/>
  <c r="AI76" i="28"/>
  <c r="AH76" i="28"/>
  <c r="AI74" i="28"/>
  <c r="AH74" i="28"/>
  <c r="AI73" i="28"/>
  <c r="AH73" i="28"/>
  <c r="AI72" i="28"/>
  <c r="AH72" i="28"/>
  <c r="AG72" i="28"/>
  <c r="AI71" i="28"/>
  <c r="AH71" i="28"/>
  <c r="AI70" i="28"/>
  <c r="AH70" i="28"/>
  <c r="AI69" i="28"/>
  <c r="AH69" i="28"/>
  <c r="AG68" i="28"/>
  <c r="AF68" i="28"/>
  <c r="AE5" i="28" s="1"/>
  <c r="AE68" i="28"/>
  <c r="AD5" i="28" s="1"/>
  <c r="AD68" i="28"/>
  <c r="AC5" i="28" s="1"/>
  <c r="AC68" i="28"/>
  <c r="AB5" i="28" s="1"/>
  <c r="AB68" i="28"/>
  <c r="AA5" i="28" s="1"/>
  <c r="AA68" i="28"/>
  <c r="Z5" i="28" s="1"/>
  <c r="Z68" i="28"/>
  <c r="Y5" i="28" s="1"/>
  <c r="Y68" i="28"/>
  <c r="X5" i="28" s="1"/>
  <c r="X68" i="28"/>
  <c r="W5" i="28" s="1"/>
  <c r="W68" i="28"/>
  <c r="V5" i="28" s="1"/>
  <c r="V68" i="28"/>
  <c r="U68" i="28"/>
  <c r="T5" i="28" s="1"/>
  <c r="T68" i="28"/>
  <c r="S68" i="28"/>
  <c r="R5" i="28" s="1"/>
  <c r="R68" i="28"/>
  <c r="Q5" i="28" s="1"/>
  <c r="Q68" i="28"/>
  <c r="P5" i="28" s="1"/>
  <c r="P68" i="28"/>
  <c r="O5" i="28" s="1"/>
  <c r="O68" i="28"/>
  <c r="N68" i="28"/>
  <c r="M5" i="28" s="1"/>
  <c r="M68" i="28"/>
  <c r="L68" i="28"/>
  <c r="K5" i="28" s="1"/>
  <c r="K68" i="28"/>
  <c r="J5" i="28" s="1"/>
  <c r="J68" i="28"/>
  <c r="I5" i="28" s="1"/>
  <c r="I68" i="28"/>
  <c r="H5" i="28" s="1"/>
  <c r="H68" i="28"/>
  <c r="G5" i="28" s="1"/>
  <c r="G68" i="28"/>
  <c r="F5" i="28" s="1"/>
  <c r="F68" i="28"/>
  <c r="E5" i="28" s="1"/>
  <c r="E68" i="28"/>
  <c r="D5" i="28" s="1"/>
  <c r="D68" i="28"/>
  <c r="C5" i="28" s="1"/>
  <c r="C68" i="28"/>
  <c r="AI67" i="28"/>
  <c r="AH67" i="28"/>
  <c r="AI66" i="28"/>
  <c r="AH66" i="28"/>
  <c r="AI65" i="28"/>
  <c r="AH65" i="28"/>
  <c r="AI64" i="28"/>
  <c r="AH64" i="28"/>
  <c r="AI63" i="28"/>
  <c r="AH63" i="28"/>
  <c r="AI62" i="28"/>
  <c r="AH62" i="28"/>
  <c r="AI61" i="28"/>
  <c r="AH61" i="28"/>
  <c r="AI60" i="28"/>
  <c r="AH60" i="28"/>
  <c r="AI59" i="28"/>
  <c r="AH59" i="28"/>
  <c r="AI58" i="28"/>
  <c r="AH58" i="28"/>
  <c r="AI57" i="28"/>
  <c r="AH57" i="28"/>
  <c r="AG56" i="28"/>
  <c r="AG4" i="28" s="1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AI55" i="28"/>
  <c r="AH55" i="28"/>
  <c r="AI54" i="28"/>
  <c r="AH54" i="28"/>
  <c r="AI53" i="28"/>
  <c r="AH53" i="28"/>
  <c r="AG52" i="28"/>
  <c r="AG3" i="28" s="1"/>
  <c r="AG6" i="28" s="1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I44" i="28"/>
  <c r="AH44" i="28"/>
  <c r="AI43" i="28"/>
  <c r="AH43" i="28"/>
  <c r="AI42" i="28"/>
  <c r="AH42" i="28"/>
  <c r="AI41" i="28"/>
  <c r="AH41" i="28"/>
  <c r="AI40" i="28"/>
  <c r="AH40" i="28"/>
  <c r="AI39" i="28"/>
  <c r="AH39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F5" i="28"/>
  <c r="U5" i="28"/>
  <c r="S5" i="28"/>
  <c r="N5" i="28"/>
  <c r="L5" i="28"/>
  <c r="K4" i="28"/>
  <c r="B4" i="28"/>
  <c r="AG2" i="28"/>
  <c r="AF95" i="27"/>
  <c r="AF37" i="27"/>
  <c r="AE95" i="27"/>
  <c r="AD95" i="27"/>
  <c r="AE37" i="27"/>
  <c r="AD37" i="27"/>
  <c r="AC95" i="27"/>
  <c r="AC37" i="27"/>
  <c r="AB95" i="27"/>
  <c r="AB37" i="27"/>
  <c r="Y95" i="27"/>
  <c r="E4" i="29"/>
  <c r="E4" i="28"/>
  <c r="E4" i="30"/>
  <c r="Z214" i="31" l="1"/>
  <c r="H7" i="31"/>
  <c r="AH95" i="28"/>
  <c r="AI95" i="28" s="1"/>
  <c r="AI37" i="29"/>
  <c r="P83" i="31"/>
  <c r="Q83" i="31"/>
  <c r="AI214" i="31"/>
  <c r="AV214" i="31"/>
  <c r="AD83" i="31"/>
  <c r="AD7" i="31"/>
  <c r="AA214" i="31"/>
  <c r="I7" i="31"/>
  <c r="I83" i="31"/>
  <c r="AE83" i="31"/>
  <c r="AE7" i="31"/>
  <c r="E93" i="28"/>
  <c r="E199" i="28"/>
  <c r="AI37" i="30"/>
  <c r="AH37" i="30"/>
  <c r="AH214" i="31"/>
  <c r="AG75" i="29"/>
  <c r="D200" i="29"/>
  <c r="AH37" i="29"/>
  <c r="AF7" i="31"/>
  <c r="AD75" i="28"/>
  <c r="T75" i="28"/>
  <c r="AG73" i="29"/>
  <c r="D200" i="28"/>
  <c r="J7" i="31"/>
  <c r="D93" i="29"/>
  <c r="D93" i="30"/>
  <c r="J199" i="34"/>
  <c r="J93" i="34" s="1"/>
  <c r="H235" i="34"/>
  <c r="L102" i="34"/>
  <c r="K103" i="34"/>
  <c r="I93" i="34"/>
  <c r="K194" i="34"/>
  <c r="I200" i="34"/>
  <c r="K109" i="33"/>
  <c r="J199" i="33"/>
  <c r="J93" i="33" s="1"/>
  <c r="H235" i="33"/>
  <c r="M103" i="33"/>
  <c r="L194" i="33"/>
  <c r="J195" i="33"/>
  <c r="I200" i="33"/>
  <c r="I192" i="33"/>
  <c r="J102" i="33"/>
  <c r="F192" i="32"/>
  <c r="G102" i="32"/>
  <c r="F235" i="32"/>
  <c r="H199" i="32"/>
  <c r="I103" i="32"/>
  <c r="H93" i="32"/>
  <c r="AI83" i="32"/>
  <c r="AH83" i="32"/>
  <c r="K6" i="32"/>
  <c r="H194" i="32"/>
  <c r="G200" i="32"/>
  <c r="A7" i="32"/>
  <c r="Z83" i="31"/>
  <c r="Z7" i="31"/>
  <c r="T7" i="31"/>
  <c r="T83" i="31"/>
  <c r="O7" i="31"/>
  <c r="N7" i="31"/>
  <c r="O83" i="31"/>
  <c r="Q7" i="31"/>
  <c r="L7" i="31"/>
  <c r="L83" i="31"/>
  <c r="AC214" i="31"/>
  <c r="AB214" i="31"/>
  <c r="D7" i="31"/>
  <c r="B7" i="31"/>
  <c r="AE214" i="31"/>
  <c r="M83" i="31"/>
  <c r="M7" i="31"/>
  <c r="W214" i="31"/>
  <c r="E83" i="31"/>
  <c r="E7" i="31"/>
  <c r="B209" i="31"/>
  <c r="AK214" i="31"/>
  <c r="S83" i="31"/>
  <c r="S7" i="31"/>
  <c r="K103" i="31"/>
  <c r="F199" i="31"/>
  <c r="F200" i="31" s="1"/>
  <c r="D235" i="31"/>
  <c r="E93" i="31"/>
  <c r="AQ214" i="31"/>
  <c r="Y7" i="31"/>
  <c r="Y83" i="31"/>
  <c r="U214" i="31"/>
  <c r="C83" i="31"/>
  <c r="C7" i="31"/>
  <c r="AU214" i="31"/>
  <c r="AC83" i="31"/>
  <c r="AC7" i="31"/>
  <c r="AH75" i="31"/>
  <c r="G194" i="31"/>
  <c r="H192" i="31"/>
  <c r="I102" i="31"/>
  <c r="AM214" i="31"/>
  <c r="U83" i="31"/>
  <c r="U7" i="31"/>
  <c r="AI75" i="31"/>
  <c r="C209" i="31"/>
  <c r="AE75" i="30"/>
  <c r="AE7" i="30" s="1"/>
  <c r="AD75" i="30"/>
  <c r="AV214" i="30" s="1"/>
  <c r="AC75" i="30"/>
  <c r="AU214" i="30" s="1"/>
  <c r="AB75" i="30"/>
  <c r="AB7" i="30" s="1"/>
  <c r="Z75" i="30"/>
  <c r="Y75" i="30"/>
  <c r="AQ214" i="30" s="1"/>
  <c r="W75" i="30"/>
  <c r="V75" i="30"/>
  <c r="V7" i="30" s="1"/>
  <c r="U75" i="30"/>
  <c r="T75" i="30"/>
  <c r="AL214" i="30" s="1"/>
  <c r="S75" i="30"/>
  <c r="S83" i="30" s="1"/>
  <c r="R75" i="30"/>
  <c r="Q75" i="30"/>
  <c r="O75" i="30"/>
  <c r="N75" i="30"/>
  <c r="M75" i="30"/>
  <c r="AE214" i="30" s="1"/>
  <c r="K75" i="30"/>
  <c r="AC214" i="30" s="1"/>
  <c r="L75" i="30"/>
  <c r="L83" i="30" s="1"/>
  <c r="J75" i="30"/>
  <c r="J83" i="30" s="1"/>
  <c r="I75" i="30"/>
  <c r="AA214" i="30" s="1"/>
  <c r="G75" i="30"/>
  <c r="Y214" i="30" s="1"/>
  <c r="F75" i="30"/>
  <c r="X214" i="30" s="1"/>
  <c r="AI52" i="30"/>
  <c r="E75" i="30"/>
  <c r="W214" i="30" s="1"/>
  <c r="D75" i="30"/>
  <c r="D83" i="30" s="1"/>
  <c r="AH56" i="30"/>
  <c r="AH52" i="30"/>
  <c r="AH38" i="30"/>
  <c r="C75" i="30"/>
  <c r="C7" i="30" s="1"/>
  <c r="AI56" i="30"/>
  <c r="AI38" i="30"/>
  <c r="H4" i="30"/>
  <c r="AM214" i="30"/>
  <c r="U83" i="30"/>
  <c r="U7" i="30"/>
  <c r="AF214" i="30"/>
  <c r="N83" i="30"/>
  <c r="N7" i="30"/>
  <c r="AN214" i="30"/>
  <c r="V83" i="30"/>
  <c r="AG214" i="30"/>
  <c r="O7" i="30"/>
  <c r="O83" i="30"/>
  <c r="AO214" i="30"/>
  <c r="W7" i="30"/>
  <c r="W83" i="30"/>
  <c r="AW214" i="30"/>
  <c r="AE83" i="30"/>
  <c r="AG83" i="30"/>
  <c r="AI214" i="30"/>
  <c r="Q7" i="30"/>
  <c r="Q83" i="30"/>
  <c r="Y7" i="30"/>
  <c r="AJ214" i="30"/>
  <c r="R83" i="30"/>
  <c r="R7" i="30"/>
  <c r="AR214" i="30"/>
  <c r="Z83" i="30"/>
  <c r="Z7" i="30"/>
  <c r="U214" i="30"/>
  <c r="C83" i="30"/>
  <c r="S7" i="30"/>
  <c r="AS214" i="30"/>
  <c r="AA7" i="30"/>
  <c r="T7" i="30"/>
  <c r="AT214" i="30"/>
  <c r="AB83" i="30"/>
  <c r="P75" i="30"/>
  <c r="X75" i="30"/>
  <c r="AF75" i="30"/>
  <c r="S211" i="30"/>
  <c r="D211" i="30"/>
  <c r="E5" i="30"/>
  <c r="M5" i="30"/>
  <c r="U5" i="30"/>
  <c r="AC5" i="30"/>
  <c r="AG75" i="30"/>
  <c r="H75" i="30"/>
  <c r="AH68" i="30"/>
  <c r="B75" i="30"/>
  <c r="E103" i="30"/>
  <c r="E192" i="30" s="1"/>
  <c r="AI68" i="30"/>
  <c r="D192" i="30"/>
  <c r="F102" i="30"/>
  <c r="D200" i="30"/>
  <c r="E194" i="30"/>
  <c r="F199" i="30"/>
  <c r="AF75" i="29"/>
  <c r="AF83" i="29" s="1"/>
  <c r="AD5" i="29"/>
  <c r="AC75" i="29"/>
  <c r="AB75" i="29"/>
  <c r="AA75" i="29"/>
  <c r="Y75" i="29"/>
  <c r="AQ214" i="29" s="1"/>
  <c r="X75" i="29"/>
  <c r="V5" i="29"/>
  <c r="U75" i="29"/>
  <c r="AM214" i="29" s="1"/>
  <c r="T75" i="29"/>
  <c r="AL214" i="29" s="1"/>
  <c r="S75" i="29"/>
  <c r="P75" i="29"/>
  <c r="O75" i="29"/>
  <c r="M75" i="29"/>
  <c r="M83" i="29" s="1"/>
  <c r="L75" i="29"/>
  <c r="L7" i="29" s="1"/>
  <c r="K75" i="29"/>
  <c r="K7" i="29" s="1"/>
  <c r="I75" i="29"/>
  <c r="I83" i="29" s="1"/>
  <c r="Q75" i="29"/>
  <c r="Q83" i="29" s="1"/>
  <c r="H75" i="29"/>
  <c r="H83" i="29" s="1"/>
  <c r="G75" i="29"/>
  <c r="G7" i="29" s="1"/>
  <c r="AH52" i="29"/>
  <c r="E75" i="29"/>
  <c r="E83" i="29" s="1"/>
  <c r="AH68" i="29"/>
  <c r="AH56" i="29"/>
  <c r="AH38" i="29"/>
  <c r="D75" i="29"/>
  <c r="V214" i="29" s="1"/>
  <c r="C75" i="29"/>
  <c r="U214" i="29" s="1"/>
  <c r="AI38" i="29"/>
  <c r="H4" i="29"/>
  <c r="AK214" i="29"/>
  <c r="S7" i="29"/>
  <c r="S83" i="29"/>
  <c r="AS214" i="29"/>
  <c r="AA7" i="29"/>
  <c r="AA83" i="29"/>
  <c r="F103" i="29"/>
  <c r="T7" i="29"/>
  <c r="T83" i="29"/>
  <c r="AT214" i="29"/>
  <c r="AB7" i="29"/>
  <c r="AB83" i="29"/>
  <c r="Y214" i="29"/>
  <c r="G83" i="29"/>
  <c r="AG214" i="29"/>
  <c r="O83" i="29"/>
  <c r="O7" i="29"/>
  <c r="AO214" i="29"/>
  <c r="W83" i="29"/>
  <c r="W7" i="29"/>
  <c r="AW214" i="29"/>
  <c r="AE83" i="29"/>
  <c r="AE7" i="29"/>
  <c r="AE214" i="29"/>
  <c r="AU214" i="29"/>
  <c r="AC83" i="29"/>
  <c r="AC7" i="29"/>
  <c r="AH214" i="29"/>
  <c r="P83" i="29"/>
  <c r="P7" i="29"/>
  <c r="AI214" i="29"/>
  <c r="AP214" i="29"/>
  <c r="X83" i="29"/>
  <c r="X7" i="29"/>
  <c r="AX214" i="29"/>
  <c r="J75" i="29"/>
  <c r="AI52" i="29"/>
  <c r="AI56" i="29"/>
  <c r="AI68" i="29"/>
  <c r="E109" i="29"/>
  <c r="F109" i="29" s="1"/>
  <c r="G109" i="29" s="1"/>
  <c r="H109" i="29" s="1"/>
  <c r="I109" i="29" s="1"/>
  <c r="J109" i="29" s="1"/>
  <c r="K109" i="29" s="1"/>
  <c r="L109" i="29" s="1"/>
  <c r="M109" i="29" s="1"/>
  <c r="N109" i="29" s="1"/>
  <c r="O109" i="29" s="1"/>
  <c r="P109" i="29" s="1"/>
  <c r="Q109" i="29" s="1"/>
  <c r="R109" i="29" s="1"/>
  <c r="S109" i="29" s="1"/>
  <c r="T109" i="29" s="1"/>
  <c r="U109" i="29" s="1"/>
  <c r="V109" i="29" s="1"/>
  <c r="W109" i="29" s="1"/>
  <c r="X109" i="29" s="1"/>
  <c r="Y109" i="29" s="1"/>
  <c r="Z109" i="29" s="1"/>
  <c r="AA109" i="29" s="1"/>
  <c r="AB109" i="29" s="1"/>
  <c r="AC109" i="29" s="1"/>
  <c r="AD109" i="29" s="1"/>
  <c r="AE109" i="29" s="1"/>
  <c r="AF109" i="29" s="1"/>
  <c r="B109" i="29" s="1"/>
  <c r="R75" i="29"/>
  <c r="AF5" i="29"/>
  <c r="Z75" i="29"/>
  <c r="AG83" i="29"/>
  <c r="D192" i="29"/>
  <c r="B75" i="29"/>
  <c r="F75" i="29"/>
  <c r="N75" i="29"/>
  <c r="V75" i="29"/>
  <c r="AD75" i="29"/>
  <c r="F102" i="29"/>
  <c r="S211" i="29"/>
  <c r="D211" i="29"/>
  <c r="H199" i="29"/>
  <c r="F235" i="29"/>
  <c r="E194" i="29"/>
  <c r="D235" i="29"/>
  <c r="E235" i="29"/>
  <c r="AF75" i="28"/>
  <c r="AF7" i="28" s="1"/>
  <c r="AE75" i="28"/>
  <c r="AC75" i="28"/>
  <c r="AC83" i="28" s="1"/>
  <c r="AB75" i="28"/>
  <c r="AT214" i="28" s="1"/>
  <c r="Z75" i="28"/>
  <c r="AR214" i="28" s="1"/>
  <c r="X75" i="28"/>
  <c r="X7" i="28" s="1"/>
  <c r="V75" i="28"/>
  <c r="V7" i="28" s="1"/>
  <c r="U75" i="28"/>
  <c r="U83" i="28" s="1"/>
  <c r="R75" i="28"/>
  <c r="W75" i="28"/>
  <c r="W7" i="28" s="1"/>
  <c r="P75" i="28"/>
  <c r="P7" i="28" s="1"/>
  <c r="AH37" i="28"/>
  <c r="N75" i="28"/>
  <c r="N7" i="28" s="1"/>
  <c r="O75" i="28"/>
  <c r="AG214" i="28" s="1"/>
  <c r="M75" i="28"/>
  <c r="M83" i="28" s="1"/>
  <c r="L75" i="28"/>
  <c r="L7" i="28" s="1"/>
  <c r="H75" i="28"/>
  <c r="H7" i="28" s="1"/>
  <c r="F75" i="28"/>
  <c r="X214" i="28" s="1"/>
  <c r="G75" i="28"/>
  <c r="Y214" i="28" s="1"/>
  <c r="J75" i="28"/>
  <c r="AI38" i="28"/>
  <c r="E75" i="28"/>
  <c r="W214" i="28" s="1"/>
  <c r="AI68" i="28"/>
  <c r="D75" i="28"/>
  <c r="V214" i="28" s="1"/>
  <c r="B5" i="28"/>
  <c r="H4" i="28"/>
  <c r="V83" i="28"/>
  <c r="AV214" i="28"/>
  <c r="AD83" i="28"/>
  <c r="AD7" i="28"/>
  <c r="AI56" i="28"/>
  <c r="AD214" i="28"/>
  <c r="L83" i="28"/>
  <c r="AL214" i="28"/>
  <c r="T83" i="28"/>
  <c r="T7" i="28"/>
  <c r="AB83" i="28"/>
  <c r="AB7" i="28"/>
  <c r="G103" i="28"/>
  <c r="AM214" i="28"/>
  <c r="U7" i="28"/>
  <c r="AI52" i="28"/>
  <c r="S211" i="28"/>
  <c r="D211" i="28"/>
  <c r="K75" i="28"/>
  <c r="AA75" i="28"/>
  <c r="AU214" i="28"/>
  <c r="AC7" i="28"/>
  <c r="AO214" i="28"/>
  <c r="W83" i="28"/>
  <c r="C75" i="28"/>
  <c r="O83" i="28"/>
  <c r="H83" i="28"/>
  <c r="AH214" i="28"/>
  <c r="AX214" i="28"/>
  <c r="AF83" i="28"/>
  <c r="F192" i="28"/>
  <c r="G102" i="28"/>
  <c r="S75" i="28"/>
  <c r="G7" i="28"/>
  <c r="G83" i="28"/>
  <c r="AW214" i="28"/>
  <c r="AE7" i="28"/>
  <c r="AE83" i="28"/>
  <c r="I75" i="28"/>
  <c r="Q75" i="28"/>
  <c r="Y75" i="28"/>
  <c r="AG73" i="28"/>
  <c r="AH38" i="28"/>
  <c r="AB214" i="28"/>
  <c r="J83" i="28"/>
  <c r="J7" i="28"/>
  <c r="AJ214" i="28"/>
  <c r="R83" i="28"/>
  <c r="R7" i="28"/>
  <c r="Z83" i="28"/>
  <c r="Z7" i="28"/>
  <c r="AG75" i="28"/>
  <c r="AG83" i="28" s="1"/>
  <c r="AH52" i="28"/>
  <c r="AH56" i="28"/>
  <c r="AH68" i="28"/>
  <c r="D192" i="28"/>
  <c r="E192" i="28"/>
  <c r="E200" i="28"/>
  <c r="F194" i="28"/>
  <c r="D235" i="28"/>
  <c r="F199" i="28"/>
  <c r="T83" i="30" l="1"/>
  <c r="AK214" i="30"/>
  <c r="AB214" i="30"/>
  <c r="M7" i="28"/>
  <c r="X83" i="28"/>
  <c r="AF214" i="28"/>
  <c r="Y83" i="29"/>
  <c r="U7" i="29"/>
  <c r="AD214" i="30"/>
  <c r="Y83" i="30"/>
  <c r="AD7" i="30"/>
  <c r="J200" i="34"/>
  <c r="N83" i="28"/>
  <c r="AE214" i="28"/>
  <c r="O7" i="28"/>
  <c r="AP214" i="28"/>
  <c r="Y7" i="29"/>
  <c r="U83" i="29"/>
  <c r="V214" i="30"/>
  <c r="AD83" i="30"/>
  <c r="AC7" i="30"/>
  <c r="P83" i="28"/>
  <c r="F7" i="28"/>
  <c r="AF7" i="29"/>
  <c r="M7" i="29"/>
  <c r="AC83" i="30"/>
  <c r="AN214" i="28"/>
  <c r="L103" i="34"/>
  <c r="L192" i="34"/>
  <c r="M102" i="34"/>
  <c r="K192" i="34"/>
  <c r="L194" i="34"/>
  <c r="K199" i="34"/>
  <c r="I235" i="34"/>
  <c r="M194" i="33"/>
  <c r="N103" i="33"/>
  <c r="J192" i="33"/>
  <c r="K102" i="33"/>
  <c r="K199" i="33"/>
  <c r="I235" i="33"/>
  <c r="K195" i="33"/>
  <c r="J200" i="33"/>
  <c r="L109" i="33"/>
  <c r="J103" i="32"/>
  <c r="H200" i="32"/>
  <c r="I194" i="32"/>
  <c r="G235" i="32"/>
  <c r="I199" i="32"/>
  <c r="G192" i="32"/>
  <c r="H102" i="32"/>
  <c r="K6" i="31"/>
  <c r="AH83" i="31"/>
  <c r="A7" i="31"/>
  <c r="H194" i="31"/>
  <c r="L103" i="31"/>
  <c r="AI83" i="31"/>
  <c r="I192" i="31"/>
  <c r="J102" i="31"/>
  <c r="G199" i="31"/>
  <c r="E235" i="31"/>
  <c r="F93" i="31"/>
  <c r="M7" i="30"/>
  <c r="M83" i="30"/>
  <c r="K7" i="30"/>
  <c r="K83" i="30"/>
  <c r="L7" i="30"/>
  <c r="J7" i="30"/>
  <c r="I83" i="30"/>
  <c r="I7" i="30"/>
  <c r="G83" i="30"/>
  <c r="G7" i="30"/>
  <c r="F83" i="30"/>
  <c r="F7" i="30"/>
  <c r="E7" i="30"/>
  <c r="E83" i="30"/>
  <c r="D7" i="30"/>
  <c r="E200" i="30"/>
  <c r="F194" i="30"/>
  <c r="T214" i="30"/>
  <c r="B83" i="30"/>
  <c r="AI75" i="30"/>
  <c r="AH75" i="30"/>
  <c r="B7" i="30"/>
  <c r="G102" i="30"/>
  <c r="Z214" i="30"/>
  <c r="H7" i="30"/>
  <c r="H83" i="30"/>
  <c r="AX214" i="30"/>
  <c r="AF7" i="30"/>
  <c r="AF83" i="30"/>
  <c r="AP214" i="30"/>
  <c r="X7" i="30"/>
  <c r="X83" i="30"/>
  <c r="B209" i="30"/>
  <c r="AH214" i="30"/>
  <c r="P7" i="30"/>
  <c r="P83" i="30"/>
  <c r="C209" i="30"/>
  <c r="F103" i="30"/>
  <c r="E93" i="30"/>
  <c r="E235" i="30"/>
  <c r="G199" i="30"/>
  <c r="Q7" i="29"/>
  <c r="L83" i="29"/>
  <c r="AD214" i="29"/>
  <c r="AC214" i="29"/>
  <c r="K83" i="29"/>
  <c r="I7" i="29"/>
  <c r="AA214" i="29"/>
  <c r="H7" i="29"/>
  <c r="Z214" i="29"/>
  <c r="W214" i="29"/>
  <c r="E7" i="29"/>
  <c r="D83" i="29"/>
  <c r="D7" i="29"/>
  <c r="C83" i="29"/>
  <c r="C7" i="29"/>
  <c r="G235" i="29"/>
  <c r="I199" i="29"/>
  <c r="X214" i="29"/>
  <c r="F83" i="29"/>
  <c r="F7" i="29"/>
  <c r="T214" i="29"/>
  <c r="B7" i="29"/>
  <c r="B83" i="29"/>
  <c r="AI75" i="29"/>
  <c r="AH75" i="29"/>
  <c r="F93" i="29"/>
  <c r="G103" i="29"/>
  <c r="E93" i="29"/>
  <c r="F192" i="29"/>
  <c r="G102" i="29"/>
  <c r="E192" i="29"/>
  <c r="AR214" i="29"/>
  <c r="Z7" i="29"/>
  <c r="Z83" i="29"/>
  <c r="AB214" i="29"/>
  <c r="J7" i="29"/>
  <c r="J83" i="29"/>
  <c r="AV214" i="29"/>
  <c r="AD83" i="29"/>
  <c r="AD7" i="29"/>
  <c r="E200" i="29"/>
  <c r="F194" i="29"/>
  <c r="AN214" i="29"/>
  <c r="V83" i="29"/>
  <c r="V7" i="29"/>
  <c r="B209" i="29"/>
  <c r="AF214" i="29"/>
  <c r="N83" i="29"/>
  <c r="N7" i="29"/>
  <c r="AJ214" i="29"/>
  <c r="R7" i="29"/>
  <c r="R83" i="29"/>
  <c r="C209" i="29"/>
  <c r="F83" i="28"/>
  <c r="B209" i="28"/>
  <c r="Z214" i="28"/>
  <c r="C209" i="28"/>
  <c r="K6" i="28" s="1"/>
  <c r="E83" i="28"/>
  <c r="D83" i="28"/>
  <c r="E7" i="28"/>
  <c r="D7" i="28"/>
  <c r="G194" i="28"/>
  <c r="F200" i="28"/>
  <c r="AI214" i="28"/>
  <c r="Q83" i="28"/>
  <c r="Q7" i="28"/>
  <c r="AA214" i="28"/>
  <c r="I83" i="28"/>
  <c r="I7" i="28"/>
  <c r="U214" i="28"/>
  <c r="C83" i="28"/>
  <c r="C7" i="28"/>
  <c r="AS214" i="28"/>
  <c r="AA83" i="28"/>
  <c r="AA7" i="28"/>
  <c r="AQ214" i="28"/>
  <c r="Y83" i="28"/>
  <c r="Y7" i="28"/>
  <c r="E235" i="28"/>
  <c r="G199" i="28"/>
  <c r="AK214" i="28"/>
  <c r="S83" i="28"/>
  <c r="S7" i="28"/>
  <c r="AC214" i="28"/>
  <c r="K83" i="28"/>
  <c r="K7" i="28"/>
  <c r="F93" i="28"/>
  <c r="G192" i="28"/>
  <c r="H102" i="28"/>
  <c r="H103" i="28"/>
  <c r="G93" i="28"/>
  <c r="T214" i="28"/>
  <c r="AI75" i="28"/>
  <c r="AH75" i="28"/>
  <c r="B7" i="28"/>
  <c r="L199" i="34" l="1"/>
  <c r="J235" i="34"/>
  <c r="M194" i="34"/>
  <c r="L200" i="34"/>
  <c r="N102" i="34"/>
  <c r="M103" i="34"/>
  <c r="L93" i="34"/>
  <c r="K200" i="34"/>
  <c r="K93" i="34"/>
  <c r="J235" i="33"/>
  <c r="L199" i="33"/>
  <c r="K93" i="33"/>
  <c r="O103" i="33"/>
  <c r="K192" i="33"/>
  <c r="L102" i="33"/>
  <c r="M109" i="33"/>
  <c r="L93" i="33"/>
  <c r="L195" i="33"/>
  <c r="K200" i="33"/>
  <c r="N194" i="33"/>
  <c r="J194" i="32"/>
  <c r="I200" i="32"/>
  <c r="J93" i="32"/>
  <c r="K103" i="32"/>
  <c r="J199" i="32"/>
  <c r="H235" i="32"/>
  <c r="H192" i="32"/>
  <c r="I102" i="32"/>
  <c r="I93" i="32"/>
  <c r="J192" i="31"/>
  <c r="K102" i="31"/>
  <c r="M103" i="31"/>
  <c r="F235" i="31"/>
  <c r="H199" i="31"/>
  <c r="G93" i="31"/>
  <c r="I194" i="31"/>
  <c r="H93" i="31"/>
  <c r="G200" i="31"/>
  <c r="G103" i="30"/>
  <c r="G192" i="30" s="1"/>
  <c r="F93" i="30"/>
  <c r="F192" i="30"/>
  <c r="A7" i="30"/>
  <c r="AH83" i="30"/>
  <c r="AI83" i="30"/>
  <c r="F235" i="30"/>
  <c r="H199" i="30"/>
  <c r="K6" i="30"/>
  <c r="G194" i="30"/>
  <c r="F200" i="30"/>
  <c r="H102" i="30"/>
  <c r="K6" i="29"/>
  <c r="A7" i="29"/>
  <c r="AI83" i="29"/>
  <c r="AH83" i="29"/>
  <c r="G93" i="29"/>
  <c r="H103" i="29"/>
  <c r="G192" i="29"/>
  <c r="H102" i="29"/>
  <c r="H235" i="29"/>
  <c r="J199" i="29"/>
  <c r="F200" i="29"/>
  <c r="G194" i="29"/>
  <c r="AI83" i="28"/>
  <c r="AH83" i="28"/>
  <c r="I103" i="28"/>
  <c r="H192" i="28"/>
  <c r="I102" i="28"/>
  <c r="A7" i="28"/>
  <c r="F235" i="28"/>
  <c r="H199" i="28"/>
  <c r="H194" i="28"/>
  <c r="H93" i="28" s="1"/>
  <c r="G200" i="28"/>
  <c r="N103" i="34" l="1"/>
  <c r="M93" i="34"/>
  <c r="N194" i="34"/>
  <c r="N192" i="34"/>
  <c r="O102" i="34"/>
  <c r="M192" i="34"/>
  <c r="K235" i="34"/>
  <c r="M199" i="34"/>
  <c r="M200" i="34" s="1"/>
  <c r="N109" i="33"/>
  <c r="L192" i="33"/>
  <c r="M102" i="33"/>
  <c r="O194" i="33"/>
  <c r="M195" i="33"/>
  <c r="L200" i="33"/>
  <c r="K235" i="33"/>
  <c r="M199" i="33"/>
  <c r="M93" i="33" s="1"/>
  <c r="P103" i="33"/>
  <c r="I192" i="32"/>
  <c r="J102" i="32"/>
  <c r="I235" i="32"/>
  <c r="K199" i="32"/>
  <c r="K93" i="32" s="1"/>
  <c r="L103" i="32"/>
  <c r="J200" i="32"/>
  <c r="K194" i="32"/>
  <c r="I199" i="31"/>
  <c r="I200" i="31" s="1"/>
  <c r="G235" i="31"/>
  <c r="N103" i="31"/>
  <c r="H200" i="31"/>
  <c r="K192" i="31"/>
  <c r="L102" i="31"/>
  <c r="J194" i="31"/>
  <c r="I93" i="31"/>
  <c r="G235" i="30"/>
  <c r="I199" i="30"/>
  <c r="I102" i="30"/>
  <c r="H194" i="30"/>
  <c r="G200" i="30"/>
  <c r="H103" i="30"/>
  <c r="G93" i="30"/>
  <c r="H192" i="29"/>
  <c r="I102" i="29"/>
  <c r="I103" i="29"/>
  <c r="H194" i="29"/>
  <c r="H93" i="29" s="1"/>
  <c r="G200" i="29"/>
  <c r="K199" i="29"/>
  <c r="I235" i="29"/>
  <c r="I192" i="28"/>
  <c r="J102" i="28"/>
  <c r="H200" i="28"/>
  <c r="I194" i="28"/>
  <c r="I93" i="28" s="1"/>
  <c r="G235" i="28"/>
  <c r="I199" i="28"/>
  <c r="J103" i="28"/>
  <c r="P102" i="34" l="1"/>
  <c r="O194" i="34"/>
  <c r="L235" i="34"/>
  <c r="N199" i="34"/>
  <c r="N200" i="34" s="1"/>
  <c r="N93" i="34"/>
  <c r="O103" i="34"/>
  <c r="Q103" i="33"/>
  <c r="M192" i="33"/>
  <c r="N102" i="33"/>
  <c r="N195" i="33"/>
  <c r="M200" i="33"/>
  <c r="P194" i="33"/>
  <c r="L235" i="33"/>
  <c r="N199" i="33"/>
  <c r="O109" i="33"/>
  <c r="N93" i="33"/>
  <c r="L199" i="32"/>
  <c r="J235" i="32"/>
  <c r="J192" i="32"/>
  <c r="K102" i="32"/>
  <c r="M103" i="32"/>
  <c r="K200" i="32"/>
  <c r="L194" i="32"/>
  <c r="L93" i="32" s="1"/>
  <c r="O103" i="31"/>
  <c r="L192" i="31"/>
  <c r="M102" i="31"/>
  <c r="J199" i="31"/>
  <c r="H235" i="31"/>
  <c r="J200" i="31"/>
  <c r="K194" i="31"/>
  <c r="H93" i="30"/>
  <c r="I103" i="30"/>
  <c r="I194" i="30"/>
  <c r="H200" i="30"/>
  <c r="I192" i="30"/>
  <c r="J102" i="30"/>
  <c r="H192" i="30"/>
  <c r="H235" i="30"/>
  <c r="J199" i="30"/>
  <c r="I192" i="29"/>
  <c r="J102" i="29"/>
  <c r="J103" i="29"/>
  <c r="I93" i="29"/>
  <c r="H200" i="29"/>
  <c r="I194" i="29"/>
  <c r="J235" i="29"/>
  <c r="L199" i="29"/>
  <c r="K103" i="28"/>
  <c r="J192" i="28"/>
  <c r="K102" i="28"/>
  <c r="H235" i="28"/>
  <c r="J199" i="28"/>
  <c r="J194" i="28"/>
  <c r="I200" i="28"/>
  <c r="P103" i="34" l="1"/>
  <c r="O199" i="34"/>
  <c r="M235" i="34"/>
  <c r="P192" i="34"/>
  <c r="Q102" i="34"/>
  <c r="P194" i="34"/>
  <c r="O200" i="34"/>
  <c r="O192" i="34"/>
  <c r="Q194" i="33"/>
  <c r="P109" i="33"/>
  <c r="M235" i="33"/>
  <c r="O199" i="33"/>
  <c r="O93" i="33" s="1"/>
  <c r="R103" i="33"/>
  <c r="O195" i="33"/>
  <c r="N200" i="33"/>
  <c r="N192" i="33"/>
  <c r="O102" i="33"/>
  <c r="M194" i="32"/>
  <c r="L200" i="32"/>
  <c r="N103" i="32"/>
  <c r="K192" i="32"/>
  <c r="L102" i="32"/>
  <c r="M199" i="32"/>
  <c r="K235" i="32"/>
  <c r="I235" i="31"/>
  <c r="K199" i="31"/>
  <c r="M192" i="31"/>
  <c r="N102" i="31"/>
  <c r="J93" i="31"/>
  <c r="P103" i="31"/>
  <c r="L194" i="31"/>
  <c r="K93" i="31"/>
  <c r="K102" i="30"/>
  <c r="J194" i="30"/>
  <c r="I200" i="30"/>
  <c r="K199" i="30"/>
  <c r="I235" i="30"/>
  <c r="I93" i="30"/>
  <c r="J103" i="30"/>
  <c r="J194" i="29"/>
  <c r="J93" i="29" s="1"/>
  <c r="I200" i="29"/>
  <c r="K103" i="29"/>
  <c r="J192" i="29"/>
  <c r="K102" i="29"/>
  <c r="K235" i="29"/>
  <c r="M199" i="29"/>
  <c r="J200" i="28"/>
  <c r="K194" i="28"/>
  <c r="K93" i="28" s="1"/>
  <c r="K192" i="28"/>
  <c r="L102" i="28"/>
  <c r="I235" i="28"/>
  <c r="K199" i="28"/>
  <c r="J93" i="28"/>
  <c r="L103" i="28"/>
  <c r="Q194" i="34" l="1"/>
  <c r="R102" i="34"/>
  <c r="N235" i="34"/>
  <c r="P199" i="34"/>
  <c r="Q103" i="34"/>
  <c r="P93" i="34"/>
  <c r="O93" i="34"/>
  <c r="S103" i="33"/>
  <c r="O192" i="33"/>
  <c r="P102" i="33"/>
  <c r="R194" i="33"/>
  <c r="N235" i="33"/>
  <c r="P199" i="33"/>
  <c r="Q109" i="33"/>
  <c r="P195" i="33"/>
  <c r="O200" i="33"/>
  <c r="N199" i="32"/>
  <c r="L235" i="32"/>
  <c r="L192" i="32"/>
  <c r="M102" i="32"/>
  <c r="M93" i="32"/>
  <c r="N93" i="32"/>
  <c r="O103" i="32"/>
  <c r="M200" i="32"/>
  <c r="N194" i="32"/>
  <c r="N192" i="31"/>
  <c r="O102" i="31"/>
  <c r="J235" i="31"/>
  <c r="L199" i="31"/>
  <c r="L93" i="31" s="1"/>
  <c r="M194" i="31"/>
  <c r="L200" i="31"/>
  <c r="Q103" i="31"/>
  <c r="K200" i="31"/>
  <c r="J93" i="30"/>
  <c r="K103" i="30"/>
  <c r="K192" i="30" s="1"/>
  <c r="J235" i="30"/>
  <c r="L199" i="30"/>
  <c r="K194" i="30"/>
  <c r="J200" i="30"/>
  <c r="L102" i="30"/>
  <c r="J192" i="30"/>
  <c r="N199" i="29"/>
  <c r="L235" i="29"/>
  <c r="K192" i="29"/>
  <c r="L102" i="29"/>
  <c r="L103" i="29"/>
  <c r="K194" i="29"/>
  <c r="J200" i="29"/>
  <c r="L192" i="28"/>
  <c r="M102" i="28"/>
  <c r="J235" i="28"/>
  <c r="L199" i="28"/>
  <c r="K200" i="28"/>
  <c r="L194" i="28"/>
  <c r="M103" i="28"/>
  <c r="S102" i="34" l="1"/>
  <c r="R103" i="34"/>
  <c r="Q192" i="34"/>
  <c r="R194" i="34"/>
  <c r="O235" i="34"/>
  <c r="Q199" i="34"/>
  <c r="Q93" i="34" s="1"/>
  <c r="P200" i="34"/>
  <c r="Q199" i="33"/>
  <c r="Q93" i="33" s="1"/>
  <c r="O235" i="33"/>
  <c r="S194" i="33"/>
  <c r="P192" i="33"/>
  <c r="Q102" i="33"/>
  <c r="Q195" i="33"/>
  <c r="P200" i="33"/>
  <c r="P93" i="33"/>
  <c r="R109" i="33"/>
  <c r="T103" i="33"/>
  <c r="M192" i="32"/>
  <c r="N102" i="32"/>
  <c r="P103" i="32"/>
  <c r="O93" i="32"/>
  <c r="O194" i="32"/>
  <c r="N200" i="32"/>
  <c r="O199" i="32"/>
  <c r="M235" i="32"/>
  <c r="N194" i="31"/>
  <c r="K235" i="31"/>
  <c r="M199" i="31"/>
  <c r="O192" i="31"/>
  <c r="P102" i="31"/>
  <c r="R103" i="31"/>
  <c r="M102" i="30"/>
  <c r="K200" i="30"/>
  <c r="L194" i="30"/>
  <c r="K235" i="30"/>
  <c r="M199" i="30"/>
  <c r="K93" i="30"/>
  <c r="L103" i="30"/>
  <c r="K200" i="29"/>
  <c r="L194" i="29"/>
  <c r="L93" i="29" s="1"/>
  <c r="M103" i="29"/>
  <c r="K93" i="29"/>
  <c r="L192" i="29"/>
  <c r="M102" i="29"/>
  <c r="O199" i="29"/>
  <c r="M235" i="29"/>
  <c r="N103" i="28"/>
  <c r="M194" i="28"/>
  <c r="L200" i="28"/>
  <c r="M199" i="28"/>
  <c r="K235" i="28"/>
  <c r="M192" i="28"/>
  <c r="N102" i="28"/>
  <c r="L93" i="28"/>
  <c r="Q200" i="34" l="1"/>
  <c r="S194" i="34"/>
  <c r="S103" i="34"/>
  <c r="S192" i="34"/>
  <c r="T102" i="34"/>
  <c r="R199" i="34"/>
  <c r="R200" i="34" s="1"/>
  <c r="P235" i="34"/>
  <c r="R192" i="34"/>
  <c r="R195" i="33"/>
  <c r="Q200" i="33"/>
  <c r="Q192" i="33"/>
  <c r="R102" i="33"/>
  <c r="T194" i="33"/>
  <c r="S109" i="33"/>
  <c r="R93" i="33"/>
  <c r="U103" i="33"/>
  <c r="R199" i="33"/>
  <c r="P235" i="33"/>
  <c r="N192" i="32"/>
  <c r="O102" i="32"/>
  <c r="N235" i="32"/>
  <c r="P199" i="32"/>
  <c r="P194" i="32"/>
  <c r="P93" i="32" s="1"/>
  <c r="O200" i="32"/>
  <c r="Q103" i="32"/>
  <c r="L235" i="31"/>
  <c r="N199" i="31"/>
  <c r="N200" i="31" s="1"/>
  <c r="P192" i="31"/>
  <c r="Q102" i="31"/>
  <c r="M93" i="31"/>
  <c r="O194" i="31"/>
  <c r="N93" i="31"/>
  <c r="S103" i="31"/>
  <c r="M200" i="31"/>
  <c r="L93" i="30"/>
  <c r="M103" i="30"/>
  <c r="M192" i="30" s="1"/>
  <c r="L235" i="30"/>
  <c r="N199" i="30"/>
  <c r="N102" i="30"/>
  <c r="L200" i="30"/>
  <c r="M194" i="30"/>
  <c r="L192" i="30"/>
  <c r="P199" i="29"/>
  <c r="N235" i="29"/>
  <c r="N103" i="29"/>
  <c r="M192" i="29"/>
  <c r="N102" i="29"/>
  <c r="L200" i="29"/>
  <c r="M194" i="29"/>
  <c r="N192" i="28"/>
  <c r="O102" i="28"/>
  <c r="L235" i="28"/>
  <c r="N199" i="28"/>
  <c r="M200" i="28"/>
  <c r="N194" i="28"/>
  <c r="N93" i="28" s="1"/>
  <c r="O103" i="28"/>
  <c r="M93" i="28"/>
  <c r="R93" i="34" l="1"/>
  <c r="U102" i="34"/>
  <c r="T103" i="34"/>
  <c r="Q235" i="34"/>
  <c r="S199" i="34"/>
  <c r="S200" i="34"/>
  <c r="T194" i="34"/>
  <c r="R192" i="33"/>
  <c r="S102" i="33"/>
  <c r="S199" i="33"/>
  <c r="S93" i="33" s="1"/>
  <c r="Q235" i="33"/>
  <c r="T109" i="33"/>
  <c r="U194" i="33"/>
  <c r="V103" i="33"/>
  <c r="S195" i="33"/>
  <c r="R200" i="33"/>
  <c r="R103" i="32"/>
  <c r="Q194" i="32"/>
  <c r="P200" i="32"/>
  <c r="O192" i="32"/>
  <c r="P102" i="32"/>
  <c r="O235" i="32"/>
  <c r="Q199" i="32"/>
  <c r="P194" i="31"/>
  <c r="Q192" i="31"/>
  <c r="R102" i="31"/>
  <c r="T103" i="31"/>
  <c r="M235" i="31"/>
  <c r="O199" i="31"/>
  <c r="O93" i="31" s="1"/>
  <c r="O102" i="30"/>
  <c r="O199" i="30"/>
  <c r="M235" i="30"/>
  <c r="N103" i="30"/>
  <c r="M93" i="30"/>
  <c r="M200" i="30"/>
  <c r="N194" i="30"/>
  <c r="M200" i="29"/>
  <c r="N194" i="29"/>
  <c r="N192" i="29"/>
  <c r="O102" i="29"/>
  <c r="N93" i="29"/>
  <c r="O103" i="29"/>
  <c r="M93" i="29"/>
  <c r="O235" i="29"/>
  <c r="Q199" i="29"/>
  <c r="P103" i="28"/>
  <c r="N200" i="28"/>
  <c r="O194" i="28"/>
  <c r="M235" i="28"/>
  <c r="O199" i="28"/>
  <c r="O192" i="28"/>
  <c r="P102" i="28"/>
  <c r="U103" i="34" l="1"/>
  <c r="U192" i="34"/>
  <c r="V102" i="34"/>
  <c r="U194" i="34"/>
  <c r="T199" i="34"/>
  <c r="T200" i="34" s="1"/>
  <c r="R235" i="34"/>
  <c r="S93" i="34"/>
  <c r="T192" i="34"/>
  <c r="T199" i="33"/>
  <c r="R235" i="33"/>
  <c r="V194" i="33"/>
  <c r="U109" i="33"/>
  <c r="T93" i="33"/>
  <c r="T195" i="33"/>
  <c r="S200" i="33"/>
  <c r="W103" i="33"/>
  <c r="S192" i="33"/>
  <c r="T102" i="33"/>
  <c r="R199" i="32"/>
  <c r="P235" i="32"/>
  <c r="Q93" i="32"/>
  <c r="P192" i="32"/>
  <c r="Q102" i="32"/>
  <c r="R194" i="32"/>
  <c r="R93" i="32" s="1"/>
  <c r="Q200" i="32"/>
  <c r="S103" i="32"/>
  <c r="Q194" i="31"/>
  <c r="U103" i="31"/>
  <c r="R192" i="31"/>
  <c r="S102" i="31"/>
  <c r="N235" i="31"/>
  <c r="P199" i="31"/>
  <c r="P93" i="31" s="1"/>
  <c r="O200" i="31"/>
  <c r="P199" i="30"/>
  <c r="N235" i="30"/>
  <c r="N200" i="30"/>
  <c r="O194" i="30"/>
  <c r="O103" i="30"/>
  <c r="O192" i="30" s="1"/>
  <c r="N93" i="30"/>
  <c r="P102" i="30"/>
  <c r="N192" i="30"/>
  <c r="P103" i="29"/>
  <c r="O192" i="29"/>
  <c r="P102" i="29"/>
  <c r="N200" i="29"/>
  <c r="O194" i="29"/>
  <c r="O93" i="29" s="1"/>
  <c r="P235" i="29"/>
  <c r="R199" i="29"/>
  <c r="P192" i="28"/>
  <c r="Q102" i="28"/>
  <c r="N235" i="28"/>
  <c r="P199" i="28"/>
  <c r="P194" i="28"/>
  <c r="P93" i="28" s="1"/>
  <c r="O200" i="28"/>
  <c r="Q103" i="28"/>
  <c r="O93" i="28"/>
  <c r="U199" i="34" l="1"/>
  <c r="U200" i="34" s="1"/>
  <c r="S235" i="34"/>
  <c r="W102" i="34"/>
  <c r="V194" i="34"/>
  <c r="T93" i="34"/>
  <c r="V103" i="34"/>
  <c r="V192" i="34" s="1"/>
  <c r="U93" i="34"/>
  <c r="U195" i="33"/>
  <c r="T200" i="33"/>
  <c r="V109" i="33"/>
  <c r="U93" i="33"/>
  <c r="T192" i="33"/>
  <c r="U102" i="33"/>
  <c r="W194" i="33"/>
  <c r="X103" i="33"/>
  <c r="S235" i="33"/>
  <c r="U199" i="33"/>
  <c r="Q235" i="32"/>
  <c r="S199" i="32"/>
  <c r="R200" i="32"/>
  <c r="S194" i="32"/>
  <c r="S93" i="32" s="1"/>
  <c r="Q192" i="32"/>
  <c r="R102" i="32"/>
  <c r="T103" i="32"/>
  <c r="S192" i="31"/>
  <c r="T102" i="31"/>
  <c r="V103" i="31"/>
  <c r="R194" i="31"/>
  <c r="Q93" i="31"/>
  <c r="Q199" i="31"/>
  <c r="O235" i="31"/>
  <c r="P200" i="31"/>
  <c r="Q102" i="30"/>
  <c r="P103" i="30"/>
  <c r="O93" i="30"/>
  <c r="P194" i="30"/>
  <c r="O200" i="30"/>
  <c r="O235" i="30"/>
  <c r="Q199" i="30"/>
  <c r="S199" i="29"/>
  <c r="Q235" i="29"/>
  <c r="P192" i="29"/>
  <c r="Q102" i="29"/>
  <c r="P194" i="29"/>
  <c r="O200" i="29"/>
  <c r="Q103" i="29"/>
  <c r="P93" i="29"/>
  <c r="R103" i="28"/>
  <c r="P200" i="28"/>
  <c r="Q194" i="28"/>
  <c r="O235" i="28"/>
  <c r="Q199" i="28"/>
  <c r="Q192" i="28"/>
  <c r="R102" i="28"/>
  <c r="W103" i="34" l="1"/>
  <c r="W194" i="34"/>
  <c r="W192" i="34"/>
  <c r="X102" i="34"/>
  <c r="T235" i="34"/>
  <c r="V199" i="34"/>
  <c r="X194" i="33"/>
  <c r="W109" i="33"/>
  <c r="T235" i="33"/>
  <c r="V199" i="33"/>
  <c r="V93" i="33" s="1"/>
  <c r="Y103" i="33"/>
  <c r="U192" i="33"/>
  <c r="V102" i="33"/>
  <c r="V195" i="33"/>
  <c r="U200" i="33"/>
  <c r="U103" i="32"/>
  <c r="R192" i="32"/>
  <c r="S102" i="32"/>
  <c r="S200" i="32"/>
  <c r="T194" i="32"/>
  <c r="T199" i="32"/>
  <c r="R235" i="32"/>
  <c r="R199" i="31"/>
  <c r="R200" i="31" s="1"/>
  <c r="P235" i="31"/>
  <c r="Q200" i="31"/>
  <c r="W103" i="31"/>
  <c r="T192" i="31"/>
  <c r="U102" i="31"/>
  <c r="S194" i="31"/>
  <c r="P235" i="30"/>
  <c r="R199" i="30"/>
  <c r="P200" i="30"/>
  <c r="Q194" i="30"/>
  <c r="R102" i="30"/>
  <c r="P93" i="30"/>
  <c r="Q103" i="30"/>
  <c r="Q192" i="30" s="1"/>
  <c r="P192" i="30"/>
  <c r="R103" i="29"/>
  <c r="P200" i="29"/>
  <c r="Q194" i="29"/>
  <c r="Q192" i="29"/>
  <c r="R102" i="29"/>
  <c r="R235" i="29"/>
  <c r="T199" i="29"/>
  <c r="R192" i="28"/>
  <c r="S102" i="28"/>
  <c r="P235" i="28"/>
  <c r="R199" i="28"/>
  <c r="Q200" i="28"/>
  <c r="R194" i="28"/>
  <c r="R93" i="28"/>
  <c r="S103" i="28"/>
  <c r="Q93" i="28"/>
  <c r="R93" i="31" l="1"/>
  <c r="T93" i="32"/>
  <c r="X194" i="34"/>
  <c r="X103" i="34"/>
  <c r="X192" i="34" s="1"/>
  <c r="U235" i="34"/>
  <c r="W199" i="34"/>
  <c r="W93" i="34" s="1"/>
  <c r="Y102" i="34"/>
  <c r="V200" i="34"/>
  <c r="V93" i="34"/>
  <c r="W195" i="33"/>
  <c r="V200" i="33"/>
  <c r="X109" i="33"/>
  <c r="W93" i="33"/>
  <c r="Z103" i="33"/>
  <c r="U235" i="33"/>
  <c r="W199" i="33"/>
  <c r="V192" i="33"/>
  <c r="W102" i="33"/>
  <c r="Y194" i="33"/>
  <c r="U199" i="32"/>
  <c r="S235" i="32"/>
  <c r="S192" i="32"/>
  <c r="T102" i="32"/>
  <c r="T200" i="32"/>
  <c r="U194" i="32"/>
  <c r="U93" i="32" s="1"/>
  <c r="V103" i="32"/>
  <c r="X103" i="31"/>
  <c r="U192" i="31"/>
  <c r="V102" i="31"/>
  <c r="T194" i="31"/>
  <c r="S199" i="31"/>
  <c r="S93" i="31" s="1"/>
  <c r="Q235" i="31"/>
  <c r="R194" i="30"/>
  <c r="Q200" i="30"/>
  <c r="S102" i="30"/>
  <c r="Q93" i="30"/>
  <c r="R103" i="30"/>
  <c r="S199" i="30"/>
  <c r="Q235" i="30"/>
  <c r="S235" i="29"/>
  <c r="U199" i="29"/>
  <c r="R194" i="29"/>
  <c r="Q200" i="29"/>
  <c r="Q93" i="29"/>
  <c r="R192" i="29"/>
  <c r="S102" i="29"/>
  <c r="R93" i="29"/>
  <c r="S103" i="29"/>
  <c r="Q235" i="28"/>
  <c r="S199" i="28"/>
  <c r="R200" i="28"/>
  <c r="S194" i="28"/>
  <c r="S93" i="28" s="1"/>
  <c r="T103" i="28"/>
  <c r="S192" i="28"/>
  <c r="T102" i="28"/>
  <c r="Z102" i="34" l="1"/>
  <c r="V235" i="34"/>
  <c r="X199" i="34"/>
  <c r="Y103" i="34"/>
  <c r="X93" i="34"/>
  <c r="W200" i="34"/>
  <c r="X200" i="34"/>
  <c r="Y194" i="34"/>
  <c r="Z194" i="33"/>
  <c r="V235" i="33"/>
  <c r="X199" i="33"/>
  <c r="AA103" i="33"/>
  <c r="Y109" i="33"/>
  <c r="X93" i="33"/>
  <c r="W192" i="33"/>
  <c r="X102" i="33"/>
  <c r="X195" i="33"/>
  <c r="W200" i="33"/>
  <c r="W103" i="32"/>
  <c r="U200" i="32"/>
  <c r="V194" i="32"/>
  <c r="T192" i="32"/>
  <c r="U102" i="32"/>
  <c r="V199" i="32"/>
  <c r="T235" i="32"/>
  <c r="R235" i="31"/>
  <c r="T199" i="31"/>
  <c r="U194" i="31"/>
  <c r="T200" i="31"/>
  <c r="T93" i="31"/>
  <c r="S200" i="31"/>
  <c r="V192" i="31"/>
  <c r="W102" i="31"/>
  <c r="Y103" i="31"/>
  <c r="R235" i="30"/>
  <c r="T199" i="30"/>
  <c r="R93" i="30"/>
  <c r="S103" i="30"/>
  <c r="S192" i="30"/>
  <c r="T102" i="30"/>
  <c r="R192" i="30"/>
  <c r="S194" i="30"/>
  <c r="R200" i="30"/>
  <c r="R200" i="29"/>
  <c r="S194" i="29"/>
  <c r="S93" i="29" s="1"/>
  <c r="S192" i="29"/>
  <c r="T102" i="29"/>
  <c r="V199" i="29"/>
  <c r="T235" i="29"/>
  <c r="T103" i="29"/>
  <c r="T192" i="28"/>
  <c r="U102" i="28"/>
  <c r="S200" i="28"/>
  <c r="T194" i="28"/>
  <c r="U103" i="28"/>
  <c r="T93" i="28"/>
  <c r="R235" i="28"/>
  <c r="T199" i="28"/>
  <c r="Z103" i="34" l="1"/>
  <c r="Z192" i="34" s="1"/>
  <c r="W235" i="34"/>
  <c r="Y199" i="34"/>
  <c r="AA102" i="34"/>
  <c r="Y200" i="34"/>
  <c r="Z194" i="34"/>
  <c r="Y192" i="34"/>
  <c r="Z109" i="33"/>
  <c r="AB103" i="33"/>
  <c r="X192" i="33"/>
  <c r="Y102" i="33"/>
  <c r="AA194" i="33"/>
  <c r="Y199" i="33"/>
  <c r="Y93" i="33" s="1"/>
  <c r="W235" i="33"/>
  <c r="Y195" i="33"/>
  <c r="X200" i="33"/>
  <c r="W199" i="32"/>
  <c r="U235" i="32"/>
  <c r="U192" i="32"/>
  <c r="V102" i="32"/>
  <c r="X103" i="32"/>
  <c r="W93" i="32"/>
  <c r="W194" i="32"/>
  <c r="V200" i="32"/>
  <c r="V93" i="32"/>
  <c r="W192" i="31"/>
  <c r="X102" i="31"/>
  <c r="V194" i="31"/>
  <c r="U200" i="31"/>
  <c r="U93" i="31"/>
  <c r="Z103" i="31"/>
  <c r="S235" i="31"/>
  <c r="U199" i="31"/>
  <c r="S200" i="30"/>
  <c r="T194" i="30"/>
  <c r="U102" i="30"/>
  <c r="S93" i="30"/>
  <c r="T103" i="30"/>
  <c r="S235" i="30"/>
  <c r="U199" i="30"/>
  <c r="U103" i="29"/>
  <c r="W199" i="29"/>
  <c r="U235" i="29"/>
  <c r="T192" i="29"/>
  <c r="U102" i="29"/>
  <c r="S200" i="29"/>
  <c r="T194" i="29"/>
  <c r="V103" i="28"/>
  <c r="U192" i="28"/>
  <c r="V102" i="28"/>
  <c r="S235" i="28"/>
  <c r="U199" i="28"/>
  <c r="U194" i="28"/>
  <c r="T200" i="28"/>
  <c r="Z199" i="34" l="1"/>
  <c r="X235" i="34"/>
  <c r="Z93" i="34"/>
  <c r="AA103" i="34"/>
  <c r="Z200" i="34"/>
  <c r="AA194" i="34"/>
  <c r="AA192" i="34"/>
  <c r="AB102" i="34"/>
  <c r="Y93" i="34"/>
  <c r="Z195" i="33"/>
  <c r="Y200" i="33"/>
  <c r="AB194" i="33"/>
  <c r="Y192" i="33"/>
  <c r="Z102" i="33"/>
  <c r="AC103" i="33"/>
  <c r="Z199" i="33"/>
  <c r="Z93" i="33" s="1"/>
  <c r="X235" i="33"/>
  <c r="AA109" i="33"/>
  <c r="Y103" i="32"/>
  <c r="V192" i="32"/>
  <c r="W102" i="32"/>
  <c r="X194" i="32"/>
  <c r="W200" i="32"/>
  <c r="V235" i="32"/>
  <c r="X199" i="32"/>
  <c r="AA103" i="31"/>
  <c r="W194" i="31"/>
  <c r="X192" i="31"/>
  <c r="Y102" i="31"/>
  <c r="T235" i="31"/>
  <c r="V199" i="31"/>
  <c r="V200" i="31" s="1"/>
  <c r="V199" i="30"/>
  <c r="T235" i="30"/>
  <c r="T93" i="30"/>
  <c r="U103" i="30"/>
  <c r="T192" i="30"/>
  <c r="U192" i="30"/>
  <c r="V102" i="30"/>
  <c r="T200" i="30"/>
  <c r="U194" i="30"/>
  <c r="T200" i="29"/>
  <c r="U194" i="29"/>
  <c r="X199" i="29"/>
  <c r="V235" i="29"/>
  <c r="U192" i="29"/>
  <c r="V102" i="29"/>
  <c r="U93" i="29"/>
  <c r="V103" i="29"/>
  <c r="T93" i="29"/>
  <c r="V194" i="28"/>
  <c r="U200" i="28"/>
  <c r="T235" i="28"/>
  <c r="V199" i="28"/>
  <c r="V192" i="28"/>
  <c r="W102" i="28"/>
  <c r="V93" i="28"/>
  <c r="W103" i="28"/>
  <c r="U93" i="28"/>
  <c r="V93" i="31" l="1"/>
  <c r="AB103" i="34"/>
  <c r="AB192" i="34"/>
  <c r="AC102" i="34"/>
  <c r="AB194" i="34"/>
  <c r="Y235" i="34"/>
  <c r="AA199" i="34"/>
  <c r="AD103" i="33"/>
  <c r="AB109" i="33"/>
  <c r="Z192" i="33"/>
  <c r="AA102" i="33"/>
  <c r="AC194" i="33"/>
  <c r="Y235" i="33"/>
  <c r="AA199" i="33"/>
  <c r="AA93" i="33" s="1"/>
  <c r="AA195" i="33"/>
  <c r="Z200" i="33"/>
  <c r="W235" i="32"/>
  <c r="Y199" i="32"/>
  <c r="W192" i="32"/>
  <c r="X102" i="32"/>
  <c r="X93" i="32"/>
  <c r="X200" i="32"/>
  <c r="Y194" i="32"/>
  <c r="Z103" i="32"/>
  <c r="Y192" i="31"/>
  <c r="Z102" i="31"/>
  <c r="X194" i="31"/>
  <c r="W93" i="31"/>
  <c r="AB103" i="31"/>
  <c r="U235" i="31"/>
  <c r="W199" i="31"/>
  <c r="W200" i="31" s="1"/>
  <c r="W102" i="30"/>
  <c r="V103" i="30"/>
  <c r="U93" i="30"/>
  <c r="U200" i="30"/>
  <c r="V194" i="30"/>
  <c r="W199" i="30"/>
  <c r="U235" i="30"/>
  <c r="W235" i="29"/>
  <c r="Y199" i="29"/>
  <c r="U200" i="29"/>
  <c r="V194" i="29"/>
  <c r="V93" i="29" s="1"/>
  <c r="W103" i="29"/>
  <c r="V192" i="29"/>
  <c r="W102" i="29"/>
  <c r="U235" i="28"/>
  <c r="W199" i="28"/>
  <c r="X103" i="28"/>
  <c r="W192" i="28"/>
  <c r="X102" i="28"/>
  <c r="V200" i="28"/>
  <c r="W194" i="28"/>
  <c r="Z235" i="34" l="1"/>
  <c r="AB199" i="34"/>
  <c r="AC103" i="34"/>
  <c r="AB93" i="34"/>
  <c r="AB200" i="34"/>
  <c r="AC194" i="34"/>
  <c r="AA200" i="34"/>
  <c r="AC192" i="34"/>
  <c r="AD102" i="34"/>
  <c r="AA93" i="34"/>
  <c r="AB195" i="33"/>
  <c r="AA200" i="33"/>
  <c r="AD194" i="33"/>
  <c r="AA192" i="33"/>
  <c r="AB102" i="33"/>
  <c r="AB199" i="33"/>
  <c r="AB93" i="33" s="1"/>
  <c r="Z235" i="33"/>
  <c r="AE103" i="33"/>
  <c r="AC109" i="33"/>
  <c r="Z194" i="32"/>
  <c r="Y200" i="32"/>
  <c r="X192" i="32"/>
  <c r="Y102" i="32"/>
  <c r="Z199" i="32"/>
  <c r="Z93" i="32" s="1"/>
  <c r="X235" i="32"/>
  <c r="AA103" i="32"/>
  <c r="Y93" i="32"/>
  <c r="AC103" i="31"/>
  <c r="X200" i="31"/>
  <c r="Y194" i="31"/>
  <c r="X93" i="31"/>
  <c r="Z192" i="31"/>
  <c r="AA102" i="31"/>
  <c r="V235" i="31"/>
  <c r="X199" i="31"/>
  <c r="V235" i="30"/>
  <c r="X199" i="30"/>
  <c r="V200" i="30"/>
  <c r="W194" i="30"/>
  <c r="W103" i="30"/>
  <c r="V93" i="30"/>
  <c r="W192" i="30"/>
  <c r="X102" i="30"/>
  <c r="V192" i="30"/>
  <c r="W192" i="29"/>
  <c r="X102" i="29"/>
  <c r="X103" i="29"/>
  <c r="V200" i="29"/>
  <c r="W194" i="29"/>
  <c r="X235" i="29"/>
  <c r="Z199" i="29"/>
  <c r="X194" i="28"/>
  <c r="X93" i="28" s="1"/>
  <c r="W200" i="28"/>
  <c r="X192" i="28"/>
  <c r="Y102" i="28"/>
  <c r="Y103" i="28"/>
  <c r="W93" i="28"/>
  <c r="V235" i="28"/>
  <c r="X199" i="28"/>
  <c r="AD103" i="34" l="1"/>
  <c r="AD194" i="34"/>
  <c r="AC199" i="34"/>
  <c r="AC93" i="34" s="1"/>
  <c r="AA235" i="34"/>
  <c r="AD192" i="34"/>
  <c r="AE102" i="34"/>
  <c r="AB192" i="33"/>
  <c r="AC102" i="33"/>
  <c r="AC199" i="33"/>
  <c r="AA235" i="33"/>
  <c r="AF103" i="33"/>
  <c r="AE194" i="33"/>
  <c r="AD109" i="33"/>
  <c r="AC93" i="33"/>
  <c r="AC195" i="33"/>
  <c r="AB200" i="33"/>
  <c r="AB103" i="32"/>
  <c r="Y235" i="32"/>
  <c r="AA199" i="32"/>
  <c r="Y192" i="32"/>
  <c r="Z102" i="32"/>
  <c r="Z200" i="32"/>
  <c r="AA194" i="32"/>
  <c r="AA93" i="32" s="1"/>
  <c r="AA192" i="31"/>
  <c r="AB102" i="31"/>
  <c r="Z194" i="31"/>
  <c r="Y93" i="31"/>
  <c r="Y199" i="31"/>
  <c r="W235" i="31"/>
  <c r="AD103" i="31"/>
  <c r="Y102" i="30"/>
  <c r="X103" i="30"/>
  <c r="W93" i="30"/>
  <c r="X194" i="30"/>
  <c r="W200" i="30"/>
  <c r="W235" i="30"/>
  <c r="Y199" i="30"/>
  <c r="AA199" i="29"/>
  <c r="Y235" i="29"/>
  <c r="X194" i="29"/>
  <c r="X93" i="29" s="1"/>
  <c r="W200" i="29"/>
  <c r="W93" i="29"/>
  <c r="Y103" i="29"/>
  <c r="X192" i="29"/>
  <c r="Y102" i="29"/>
  <c r="Z103" i="28"/>
  <c r="Y192" i="28"/>
  <c r="Z102" i="28"/>
  <c r="W235" i="28"/>
  <c r="Y199" i="28"/>
  <c r="X200" i="28"/>
  <c r="Y194" i="28"/>
  <c r="AC200" i="34" l="1"/>
  <c r="AE192" i="34"/>
  <c r="AF102" i="34"/>
  <c r="AD199" i="34"/>
  <c r="AB235" i="34"/>
  <c r="AE194" i="34"/>
  <c r="AD200" i="34"/>
  <c r="AD93" i="34"/>
  <c r="AE103" i="34"/>
  <c r="AD195" i="33"/>
  <c r="AC200" i="33"/>
  <c r="AB235" i="33"/>
  <c r="AD199" i="33"/>
  <c r="AC192" i="33"/>
  <c r="AD102" i="33"/>
  <c r="AF194" i="33"/>
  <c r="B103" i="33"/>
  <c r="AE109" i="33"/>
  <c r="AD93" i="33"/>
  <c r="Z192" i="32"/>
  <c r="AA102" i="32"/>
  <c r="AA200" i="32"/>
  <c r="AB194" i="32"/>
  <c r="AB93" i="32" s="1"/>
  <c r="AB199" i="32"/>
  <c r="Z235" i="32"/>
  <c r="AC103" i="32"/>
  <c r="AE103" i="31"/>
  <c r="X235" i="31"/>
  <c r="Z199" i="31"/>
  <c r="Z93" i="31" s="1"/>
  <c r="Y200" i="31"/>
  <c r="AA194" i="31"/>
  <c r="AB192" i="31"/>
  <c r="AC102" i="31"/>
  <c r="X235" i="30"/>
  <c r="Z199" i="30"/>
  <c r="X200" i="30"/>
  <c r="Y194" i="30"/>
  <c r="X93" i="30"/>
  <c r="Y103" i="30"/>
  <c r="Y192" i="30"/>
  <c r="Z102" i="30"/>
  <c r="X192" i="30"/>
  <c r="Z103" i="29"/>
  <c r="X200" i="29"/>
  <c r="Y194" i="29"/>
  <c r="Y192" i="29"/>
  <c r="Z102" i="29"/>
  <c r="Z235" i="29"/>
  <c r="AB199" i="29"/>
  <c r="Y200" i="28"/>
  <c r="Z194" i="28"/>
  <c r="X235" i="28"/>
  <c r="Z199" i="28"/>
  <c r="Z192" i="28"/>
  <c r="AA102" i="28"/>
  <c r="Z93" i="28"/>
  <c r="AA103" i="28"/>
  <c r="Y93" i="28"/>
  <c r="Z200" i="31" l="1"/>
  <c r="B102" i="34"/>
  <c r="AF194" i="34"/>
  <c r="AC235" i="34"/>
  <c r="AE199" i="34"/>
  <c r="AE93" i="34"/>
  <c r="AF103" i="34"/>
  <c r="B194" i="33"/>
  <c r="AD192" i="33"/>
  <c r="AE102" i="33"/>
  <c r="AC235" i="33"/>
  <c r="AE199" i="33"/>
  <c r="AF109" i="33"/>
  <c r="AE195" i="33"/>
  <c r="AD200" i="33"/>
  <c r="AC199" i="32"/>
  <c r="AA235" i="32"/>
  <c r="AA192" i="32"/>
  <c r="AB102" i="32"/>
  <c r="AD103" i="32"/>
  <c r="AC194" i="32"/>
  <c r="AC93" i="32" s="1"/>
  <c r="AB200" i="32"/>
  <c r="AB194" i="31"/>
  <c r="AA199" i="31"/>
  <c r="Y235" i="31"/>
  <c r="AC192" i="31"/>
  <c r="AD102" i="31"/>
  <c r="AF103" i="31"/>
  <c r="Y93" i="30"/>
  <c r="Z103" i="30"/>
  <c r="Z192" i="30"/>
  <c r="AA102" i="30"/>
  <c r="Z194" i="30"/>
  <c r="Y200" i="30"/>
  <c r="AA199" i="30"/>
  <c r="Y235" i="30"/>
  <c r="AA235" i="29"/>
  <c r="AC199" i="29"/>
  <c r="Z192" i="29"/>
  <c r="AA102" i="29"/>
  <c r="Z194" i="29"/>
  <c r="Y200" i="29"/>
  <c r="Y93" i="29"/>
  <c r="AA103" i="29"/>
  <c r="AB103" i="28"/>
  <c r="AA199" i="28"/>
  <c r="Y235" i="28"/>
  <c r="AA192" i="28"/>
  <c r="AB102" i="28"/>
  <c r="Z200" i="28"/>
  <c r="AA194" i="28"/>
  <c r="B103" i="34" l="1"/>
  <c r="B192" i="34"/>
  <c r="AD235" i="34"/>
  <c r="AF199" i="34"/>
  <c r="AE200" i="34"/>
  <c r="AF200" i="34"/>
  <c r="B194" i="34"/>
  <c r="AF192" i="34"/>
  <c r="AD235" i="33"/>
  <c r="AF199" i="33"/>
  <c r="B109" i="33"/>
  <c r="AF93" i="33"/>
  <c r="AF195" i="33"/>
  <c r="AE200" i="33"/>
  <c r="AE192" i="33"/>
  <c r="AF102" i="33"/>
  <c r="AE93" i="33"/>
  <c r="AB192" i="32"/>
  <c r="AC102" i="32"/>
  <c r="AC200" i="32"/>
  <c r="AD194" i="32"/>
  <c r="AD93" i="32"/>
  <c r="AE103" i="32"/>
  <c r="AB235" i="32"/>
  <c r="AD199" i="32"/>
  <c r="B103" i="31"/>
  <c r="AD192" i="31"/>
  <c r="AE102" i="31"/>
  <c r="AB199" i="31"/>
  <c r="Z235" i="31"/>
  <c r="AA200" i="31"/>
  <c r="AC194" i="31"/>
  <c r="Z200" i="30"/>
  <c r="AA194" i="30"/>
  <c r="AB102" i="30"/>
  <c r="Z93" i="30"/>
  <c r="AA103" i="30"/>
  <c r="Z235" i="30"/>
  <c r="AB199" i="30"/>
  <c r="AB103" i="29"/>
  <c r="AA194" i="29"/>
  <c r="Z200" i="29"/>
  <c r="AA192" i="29"/>
  <c r="AB102" i="29"/>
  <c r="AD199" i="29"/>
  <c r="AB235" i="29"/>
  <c r="Z93" i="29"/>
  <c r="AA200" i="28"/>
  <c r="AB194" i="28"/>
  <c r="AB192" i="28"/>
  <c r="AC102" i="28"/>
  <c r="AB199" i="28"/>
  <c r="Z235" i="28"/>
  <c r="AA93" i="28"/>
  <c r="AC103" i="28"/>
  <c r="AE235" i="34" l="1"/>
  <c r="B199" i="34"/>
  <c r="AF235" i="34" s="1"/>
  <c r="AF93" i="34"/>
  <c r="B93" i="34"/>
  <c r="B195" i="33"/>
  <c r="AF200" i="33"/>
  <c r="AF192" i="33"/>
  <c r="B102" i="33"/>
  <c r="B192" i="33" s="1"/>
  <c r="AH93" i="33"/>
  <c r="AI93" i="33"/>
  <c r="AE235" i="33"/>
  <c r="B199" i="33"/>
  <c r="AF235" i="33" s="1"/>
  <c r="AC235" i="32"/>
  <c r="AE199" i="32"/>
  <c r="AC192" i="32"/>
  <c r="AD102" i="32"/>
  <c r="AF103" i="32"/>
  <c r="AE93" i="32"/>
  <c r="AE194" i="32"/>
  <c r="AD200" i="32"/>
  <c r="AA235" i="31"/>
  <c r="AC199" i="31"/>
  <c r="AC93" i="31" s="1"/>
  <c r="AE192" i="31"/>
  <c r="AF102" i="31"/>
  <c r="AB93" i="31"/>
  <c r="AB200" i="31"/>
  <c r="AD194" i="31"/>
  <c r="AA235" i="30"/>
  <c r="AC199" i="30"/>
  <c r="AB103" i="30"/>
  <c r="AB192" i="30" s="1"/>
  <c r="AC102" i="30"/>
  <c r="AA192" i="30"/>
  <c r="AA200" i="30"/>
  <c r="AB194" i="30"/>
  <c r="AC235" i="29"/>
  <c r="AE199" i="29"/>
  <c r="AB192" i="29"/>
  <c r="AC102" i="29"/>
  <c r="AA200" i="29"/>
  <c r="AB194" i="29"/>
  <c r="AB93" i="29" s="1"/>
  <c r="AC103" i="29"/>
  <c r="AA93" i="29"/>
  <c r="AD103" i="28"/>
  <c r="AC199" i="28"/>
  <c r="AA235" i="28"/>
  <c r="AC192" i="28"/>
  <c r="AD102" i="28"/>
  <c r="AC194" i="28"/>
  <c r="AB200" i="28"/>
  <c r="AB93" i="28"/>
  <c r="B93" i="33" l="1"/>
  <c r="AI93" i="34"/>
  <c r="AH93" i="34"/>
  <c r="B200" i="34"/>
  <c r="B200" i="33"/>
  <c r="B103" i="32"/>
  <c r="AD192" i="32"/>
  <c r="AE102" i="32"/>
  <c r="AD235" i="32"/>
  <c r="AF199" i="32"/>
  <c r="AF194" i="32"/>
  <c r="AE200" i="32"/>
  <c r="AE194" i="31"/>
  <c r="AB235" i="31"/>
  <c r="AD199" i="31"/>
  <c r="AD93" i="31" s="1"/>
  <c r="AF192" i="31"/>
  <c r="B102" i="31"/>
  <c r="B192" i="31" s="1"/>
  <c r="AC200" i="31"/>
  <c r="AD102" i="30"/>
  <c r="AB93" i="30"/>
  <c r="AC103" i="30"/>
  <c r="AB235" i="30"/>
  <c r="AD199" i="30"/>
  <c r="AB200" i="30"/>
  <c r="AC194" i="30"/>
  <c r="AD103" i="29"/>
  <c r="AC192" i="29"/>
  <c r="AD102" i="29"/>
  <c r="AD235" i="29"/>
  <c r="AF199" i="29"/>
  <c r="AB200" i="29"/>
  <c r="AC194" i="29"/>
  <c r="AD194" i="28"/>
  <c r="AD93" i="28" s="1"/>
  <c r="AC200" i="28"/>
  <c r="AD199" i="28"/>
  <c r="AB235" i="28"/>
  <c r="AD192" i="28"/>
  <c r="AE102" i="28"/>
  <c r="AC93" i="28"/>
  <c r="AE103" i="28"/>
  <c r="AE192" i="32" l="1"/>
  <c r="AF102" i="32"/>
  <c r="B93" i="32"/>
  <c r="AF200" i="32"/>
  <c r="B194" i="32"/>
  <c r="AE235" i="32"/>
  <c r="B199" i="32"/>
  <c r="AF235" i="32" s="1"/>
  <c r="AF93" i="32"/>
  <c r="AC235" i="31"/>
  <c r="AE199" i="31"/>
  <c r="AD200" i="31"/>
  <c r="AF194" i="31"/>
  <c r="AE200" i="31"/>
  <c r="AE93" i="31"/>
  <c r="AC200" i="30"/>
  <c r="AD194" i="30"/>
  <c r="AC235" i="30"/>
  <c r="AE199" i="30"/>
  <c r="AD103" i="30"/>
  <c r="AD192" i="30" s="1"/>
  <c r="AC93" i="30"/>
  <c r="AE102" i="30"/>
  <c r="AC192" i="30"/>
  <c r="AC200" i="29"/>
  <c r="AD194" i="29"/>
  <c r="B199" i="29"/>
  <c r="AF235" i="29" s="1"/>
  <c r="AE235" i="29"/>
  <c r="AD192" i="29"/>
  <c r="AE102" i="29"/>
  <c r="AD93" i="29"/>
  <c r="AE103" i="29"/>
  <c r="AC93" i="29"/>
  <c r="AE192" i="28"/>
  <c r="AF102" i="28"/>
  <c r="AE199" i="28"/>
  <c r="AC235" i="28"/>
  <c r="AF103" i="28"/>
  <c r="AE194" i="28"/>
  <c r="AE93" i="28" s="1"/>
  <c r="AD200" i="28"/>
  <c r="AI93" i="32" l="1"/>
  <c r="AH93" i="32"/>
  <c r="AF192" i="32"/>
  <c r="B102" i="32"/>
  <c r="B192" i="32" s="1"/>
  <c r="B200" i="32"/>
  <c r="B194" i="31"/>
  <c r="AF93" i="31"/>
  <c r="AD235" i="31"/>
  <c r="AF199" i="31"/>
  <c r="AF102" i="30"/>
  <c r="AE103" i="30"/>
  <c r="AD93" i="30"/>
  <c r="AD235" i="30"/>
  <c r="AF199" i="30"/>
  <c r="AD200" i="30"/>
  <c r="AE194" i="30"/>
  <c r="AF103" i="29"/>
  <c r="AD200" i="29"/>
  <c r="AE194" i="29"/>
  <c r="AE93" i="29" s="1"/>
  <c r="AE192" i="29"/>
  <c r="AF102" i="29"/>
  <c r="AF194" i="28"/>
  <c r="AE200" i="28"/>
  <c r="AF192" i="28"/>
  <c r="B102" i="28"/>
  <c r="B103" i="28"/>
  <c r="AD235" i="28"/>
  <c r="AF199" i="28"/>
  <c r="AI93" i="31" l="1"/>
  <c r="AH93" i="31"/>
  <c r="AE235" i="31"/>
  <c r="B199" i="31"/>
  <c r="AF235" i="31" s="1"/>
  <c r="B200" i="31"/>
  <c r="B93" i="31"/>
  <c r="AF200" i="31"/>
  <c r="AF194" i="30"/>
  <c r="AE200" i="30"/>
  <c r="B199" i="30"/>
  <c r="AF235" i="30" s="1"/>
  <c r="AE235" i="30"/>
  <c r="B102" i="30"/>
  <c r="AF103" i="30"/>
  <c r="AE93" i="30"/>
  <c r="AE192" i="30"/>
  <c r="AF192" i="29"/>
  <c r="B102" i="29"/>
  <c r="AF194" i="29"/>
  <c r="AE200" i="29"/>
  <c r="B103" i="29"/>
  <c r="AF93" i="29"/>
  <c r="AE235" i="28"/>
  <c r="B199" i="28"/>
  <c r="AF235" i="28" s="1"/>
  <c r="AF93" i="28"/>
  <c r="B192" i="28"/>
  <c r="AF200" i="28"/>
  <c r="B194" i="28"/>
  <c r="B200" i="28" s="1"/>
  <c r="AF93" i="30" l="1"/>
  <c r="B103" i="30"/>
  <c r="B192" i="30" s="1"/>
  <c r="AF192" i="30"/>
  <c r="B194" i="30"/>
  <c r="B200" i="30" s="1"/>
  <c r="AF200" i="30"/>
  <c r="AH93" i="29"/>
  <c r="AI93" i="29"/>
  <c r="B192" i="29"/>
  <c r="B93" i="29"/>
  <c r="AF200" i="29"/>
  <c r="B194" i="29"/>
  <c r="B200" i="29" s="1"/>
  <c r="AI93" i="28"/>
  <c r="AH93" i="28"/>
  <c r="B93" i="30" l="1"/>
  <c r="AI93" i="30"/>
  <c r="AH93" i="30"/>
  <c r="R37" i="27" l="1"/>
  <c r="Q37" i="27"/>
  <c r="P37" i="27"/>
  <c r="O37" i="27"/>
  <c r="N37" i="27"/>
  <c r="M37" i="27"/>
  <c r="G95" i="27"/>
  <c r="E95" i="27"/>
  <c r="D95" i="27"/>
  <c r="D37" i="27"/>
  <c r="C95" i="27"/>
  <c r="C37" i="27"/>
  <c r="B95" i="27"/>
  <c r="B37" i="27"/>
  <c r="B68" i="27"/>
  <c r="AF5" i="27" s="1"/>
  <c r="B56" i="27"/>
  <c r="B52" i="27"/>
  <c r="B38" i="27"/>
  <c r="AF239" i="27"/>
  <c r="AE239" i="27"/>
  <c r="AD239" i="27"/>
  <c r="AC239" i="27"/>
  <c r="AB239" i="27"/>
  <c r="AA239" i="27"/>
  <c r="Z239" i="27"/>
  <c r="Y239" i="27"/>
  <c r="X239" i="27"/>
  <c r="W239" i="27"/>
  <c r="V239" i="27"/>
  <c r="U239" i="27"/>
  <c r="T239" i="27"/>
  <c r="S239" i="27"/>
  <c r="R239" i="27"/>
  <c r="Q239" i="27"/>
  <c r="P239" i="27"/>
  <c r="O239" i="27"/>
  <c r="N239" i="27"/>
  <c r="M239" i="27"/>
  <c r="L239" i="27"/>
  <c r="K239" i="27"/>
  <c r="J239" i="27"/>
  <c r="I239" i="27"/>
  <c r="H239" i="27"/>
  <c r="G239" i="27"/>
  <c r="F239" i="27"/>
  <c r="E239" i="27"/>
  <c r="D239" i="27"/>
  <c r="C239" i="27"/>
  <c r="B239" i="27"/>
  <c r="A239" i="27"/>
  <c r="AF238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R238" i="27"/>
  <c r="Q238" i="27"/>
  <c r="P238" i="27"/>
  <c r="O238" i="27"/>
  <c r="N238" i="27"/>
  <c r="M238" i="27"/>
  <c r="L238" i="27"/>
  <c r="K238" i="27"/>
  <c r="J238" i="27"/>
  <c r="I238" i="27"/>
  <c r="H238" i="27"/>
  <c r="G238" i="27"/>
  <c r="F238" i="27"/>
  <c r="E238" i="27"/>
  <c r="D238" i="27"/>
  <c r="C238" i="27"/>
  <c r="B238" i="27"/>
  <c r="A238" i="27"/>
  <c r="AF237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R237" i="27"/>
  <c r="Q237" i="27"/>
  <c r="P237" i="27"/>
  <c r="O237" i="27"/>
  <c r="N237" i="27"/>
  <c r="M237" i="27"/>
  <c r="L237" i="27"/>
  <c r="K237" i="27"/>
  <c r="J237" i="27"/>
  <c r="I237" i="27"/>
  <c r="H237" i="27"/>
  <c r="G237" i="27"/>
  <c r="F237" i="27"/>
  <c r="E237" i="27"/>
  <c r="D237" i="27"/>
  <c r="C237" i="27"/>
  <c r="B237" i="27"/>
  <c r="A237" i="27"/>
  <c r="AF236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R236" i="27"/>
  <c r="Q236" i="27"/>
  <c r="P236" i="27"/>
  <c r="O236" i="27"/>
  <c r="N236" i="27"/>
  <c r="M236" i="27"/>
  <c r="L236" i="27"/>
  <c r="K236" i="27"/>
  <c r="J236" i="27"/>
  <c r="I236" i="27"/>
  <c r="H236" i="27"/>
  <c r="G236" i="27"/>
  <c r="F236" i="27"/>
  <c r="E236" i="27"/>
  <c r="D236" i="27"/>
  <c r="C236" i="27"/>
  <c r="B236" i="27"/>
  <c r="A236" i="27"/>
  <c r="B235" i="27"/>
  <c r="S210" i="27"/>
  <c r="AG200" i="27"/>
  <c r="D200" i="27"/>
  <c r="C200" i="27"/>
  <c r="D199" i="27"/>
  <c r="E199" i="27" s="1"/>
  <c r="D198" i="27"/>
  <c r="E198" i="27" s="1"/>
  <c r="F198" i="27" s="1"/>
  <c r="G198" i="27" s="1"/>
  <c r="H198" i="27" s="1"/>
  <c r="I198" i="27" s="1"/>
  <c r="J198" i="27" s="1"/>
  <c r="K198" i="27" s="1"/>
  <c r="L198" i="27" s="1"/>
  <c r="M198" i="27" s="1"/>
  <c r="N198" i="27" s="1"/>
  <c r="O198" i="27" s="1"/>
  <c r="P198" i="27" s="1"/>
  <c r="Q198" i="27" s="1"/>
  <c r="R198" i="27" s="1"/>
  <c r="S198" i="27" s="1"/>
  <c r="T198" i="27" s="1"/>
  <c r="U198" i="27" s="1"/>
  <c r="V198" i="27" s="1"/>
  <c r="W198" i="27" s="1"/>
  <c r="X198" i="27" s="1"/>
  <c r="Y198" i="27" s="1"/>
  <c r="Z198" i="27" s="1"/>
  <c r="AA198" i="27" s="1"/>
  <c r="AB198" i="27" s="1"/>
  <c r="AC198" i="27" s="1"/>
  <c r="AD198" i="27" s="1"/>
  <c r="AE198" i="27" s="1"/>
  <c r="AF198" i="27" s="1"/>
  <c r="B198" i="27" s="1"/>
  <c r="G197" i="27"/>
  <c r="H197" i="27" s="1"/>
  <c r="I197" i="27" s="1"/>
  <c r="J197" i="27" s="1"/>
  <c r="K197" i="27" s="1"/>
  <c r="L197" i="27" s="1"/>
  <c r="M197" i="27" s="1"/>
  <c r="N197" i="27" s="1"/>
  <c r="O197" i="27" s="1"/>
  <c r="P197" i="27" s="1"/>
  <c r="Q197" i="27" s="1"/>
  <c r="R197" i="27" s="1"/>
  <c r="S197" i="27" s="1"/>
  <c r="T197" i="27" s="1"/>
  <c r="U197" i="27" s="1"/>
  <c r="V197" i="27" s="1"/>
  <c r="W197" i="27" s="1"/>
  <c r="X197" i="27" s="1"/>
  <c r="Y197" i="27" s="1"/>
  <c r="Z197" i="27" s="1"/>
  <c r="AA197" i="27" s="1"/>
  <c r="AB197" i="27" s="1"/>
  <c r="AC197" i="27" s="1"/>
  <c r="AD197" i="27" s="1"/>
  <c r="AE197" i="27" s="1"/>
  <c r="AF197" i="27" s="1"/>
  <c r="B197" i="27" s="1"/>
  <c r="D197" i="27"/>
  <c r="E197" i="27" s="1"/>
  <c r="F197" i="27" s="1"/>
  <c r="D196" i="27"/>
  <c r="E196" i="27" s="1"/>
  <c r="F196" i="27" s="1"/>
  <c r="G196" i="27" s="1"/>
  <c r="H196" i="27" s="1"/>
  <c r="I196" i="27" s="1"/>
  <c r="J196" i="27" s="1"/>
  <c r="K196" i="27" s="1"/>
  <c r="L196" i="27" s="1"/>
  <c r="M196" i="27" s="1"/>
  <c r="N196" i="27" s="1"/>
  <c r="O196" i="27" s="1"/>
  <c r="P196" i="27" s="1"/>
  <c r="Q196" i="27" s="1"/>
  <c r="R196" i="27" s="1"/>
  <c r="S196" i="27" s="1"/>
  <c r="T196" i="27" s="1"/>
  <c r="U196" i="27" s="1"/>
  <c r="V196" i="27" s="1"/>
  <c r="W196" i="27" s="1"/>
  <c r="X196" i="27" s="1"/>
  <c r="Y196" i="27" s="1"/>
  <c r="Z196" i="27" s="1"/>
  <c r="AA196" i="27" s="1"/>
  <c r="AB196" i="27" s="1"/>
  <c r="AC196" i="27" s="1"/>
  <c r="AD196" i="27" s="1"/>
  <c r="AE196" i="27" s="1"/>
  <c r="AF196" i="27" s="1"/>
  <c r="B196" i="27" s="1"/>
  <c r="D195" i="27"/>
  <c r="E195" i="27" s="1"/>
  <c r="F195" i="27" s="1"/>
  <c r="G195" i="27" s="1"/>
  <c r="H195" i="27" s="1"/>
  <c r="I195" i="27" s="1"/>
  <c r="J195" i="27" s="1"/>
  <c r="K195" i="27" s="1"/>
  <c r="L195" i="27" s="1"/>
  <c r="M195" i="27" s="1"/>
  <c r="N195" i="27" s="1"/>
  <c r="O195" i="27" s="1"/>
  <c r="P195" i="27" s="1"/>
  <c r="Q195" i="27" s="1"/>
  <c r="R195" i="27" s="1"/>
  <c r="S195" i="27" s="1"/>
  <c r="T195" i="27" s="1"/>
  <c r="U195" i="27" s="1"/>
  <c r="V195" i="27" s="1"/>
  <c r="W195" i="27" s="1"/>
  <c r="X195" i="27" s="1"/>
  <c r="Y195" i="27" s="1"/>
  <c r="Z195" i="27" s="1"/>
  <c r="AA195" i="27" s="1"/>
  <c r="AB195" i="27" s="1"/>
  <c r="AC195" i="27" s="1"/>
  <c r="AD195" i="27" s="1"/>
  <c r="AE195" i="27" s="1"/>
  <c r="AF195" i="27" s="1"/>
  <c r="B195" i="27" s="1"/>
  <c r="E194" i="27"/>
  <c r="D194" i="27"/>
  <c r="AG192" i="27"/>
  <c r="C192" i="27"/>
  <c r="D191" i="27"/>
  <c r="E191" i="27" s="1"/>
  <c r="F191" i="27" s="1"/>
  <c r="G191" i="27" s="1"/>
  <c r="H191" i="27" s="1"/>
  <c r="I191" i="27" s="1"/>
  <c r="J191" i="27" s="1"/>
  <c r="K191" i="27" s="1"/>
  <c r="L191" i="27" s="1"/>
  <c r="M191" i="27" s="1"/>
  <c r="N191" i="27" s="1"/>
  <c r="O191" i="27" s="1"/>
  <c r="P191" i="27" s="1"/>
  <c r="Q191" i="27" s="1"/>
  <c r="R191" i="27" s="1"/>
  <c r="S191" i="27" s="1"/>
  <c r="T191" i="27" s="1"/>
  <c r="U191" i="27" s="1"/>
  <c r="V191" i="27" s="1"/>
  <c r="W191" i="27" s="1"/>
  <c r="X191" i="27" s="1"/>
  <c r="Y191" i="27" s="1"/>
  <c r="Z191" i="27" s="1"/>
  <c r="AA191" i="27" s="1"/>
  <c r="AB191" i="27" s="1"/>
  <c r="AC191" i="27" s="1"/>
  <c r="AD191" i="27" s="1"/>
  <c r="AE191" i="27" s="1"/>
  <c r="AF191" i="27" s="1"/>
  <c r="B191" i="27" s="1"/>
  <c r="D190" i="27"/>
  <c r="E190" i="27" s="1"/>
  <c r="F190" i="27" s="1"/>
  <c r="G190" i="27" s="1"/>
  <c r="H190" i="27" s="1"/>
  <c r="I190" i="27" s="1"/>
  <c r="J190" i="27" s="1"/>
  <c r="K190" i="27" s="1"/>
  <c r="L190" i="27" s="1"/>
  <c r="M190" i="27" s="1"/>
  <c r="N190" i="27" s="1"/>
  <c r="O190" i="27" s="1"/>
  <c r="P190" i="27" s="1"/>
  <c r="Q190" i="27" s="1"/>
  <c r="R190" i="27" s="1"/>
  <c r="S190" i="27" s="1"/>
  <c r="T190" i="27" s="1"/>
  <c r="U190" i="27" s="1"/>
  <c r="V190" i="27" s="1"/>
  <c r="W190" i="27" s="1"/>
  <c r="X190" i="27" s="1"/>
  <c r="Y190" i="27" s="1"/>
  <c r="Z190" i="27" s="1"/>
  <c r="AA190" i="27" s="1"/>
  <c r="AB190" i="27" s="1"/>
  <c r="AC190" i="27" s="1"/>
  <c r="AD190" i="27" s="1"/>
  <c r="AE190" i="27" s="1"/>
  <c r="AF190" i="27" s="1"/>
  <c r="B190" i="27" s="1"/>
  <c r="D189" i="27"/>
  <c r="E189" i="27" s="1"/>
  <c r="F189" i="27" s="1"/>
  <c r="G189" i="27" s="1"/>
  <c r="H189" i="27" s="1"/>
  <c r="I189" i="27" s="1"/>
  <c r="J189" i="27" s="1"/>
  <c r="K189" i="27" s="1"/>
  <c r="L189" i="27" s="1"/>
  <c r="M189" i="27" s="1"/>
  <c r="N189" i="27" s="1"/>
  <c r="O189" i="27" s="1"/>
  <c r="P189" i="27" s="1"/>
  <c r="Q189" i="27" s="1"/>
  <c r="R189" i="27" s="1"/>
  <c r="S189" i="27" s="1"/>
  <c r="T189" i="27" s="1"/>
  <c r="U189" i="27" s="1"/>
  <c r="V189" i="27" s="1"/>
  <c r="W189" i="27" s="1"/>
  <c r="X189" i="27" s="1"/>
  <c r="Y189" i="27" s="1"/>
  <c r="Z189" i="27" s="1"/>
  <c r="AA189" i="27" s="1"/>
  <c r="AB189" i="27" s="1"/>
  <c r="AC189" i="27" s="1"/>
  <c r="AD189" i="27" s="1"/>
  <c r="AE189" i="27" s="1"/>
  <c r="AF189" i="27" s="1"/>
  <c r="B189" i="27" s="1"/>
  <c r="D188" i="27"/>
  <c r="E188" i="27" s="1"/>
  <c r="F188" i="27" s="1"/>
  <c r="G188" i="27" s="1"/>
  <c r="H188" i="27" s="1"/>
  <c r="I188" i="27" s="1"/>
  <c r="J188" i="27" s="1"/>
  <c r="K188" i="27" s="1"/>
  <c r="L188" i="27" s="1"/>
  <c r="M188" i="27" s="1"/>
  <c r="N188" i="27" s="1"/>
  <c r="O188" i="27" s="1"/>
  <c r="P188" i="27" s="1"/>
  <c r="Q188" i="27" s="1"/>
  <c r="R188" i="27" s="1"/>
  <c r="S188" i="27" s="1"/>
  <c r="T188" i="27" s="1"/>
  <c r="U188" i="27" s="1"/>
  <c r="V188" i="27" s="1"/>
  <c r="W188" i="27" s="1"/>
  <c r="X188" i="27" s="1"/>
  <c r="Y188" i="27" s="1"/>
  <c r="Z188" i="27" s="1"/>
  <c r="AA188" i="27" s="1"/>
  <c r="AB188" i="27" s="1"/>
  <c r="AC188" i="27" s="1"/>
  <c r="AD188" i="27" s="1"/>
  <c r="AE188" i="27" s="1"/>
  <c r="AF188" i="27" s="1"/>
  <c r="B188" i="27" s="1"/>
  <c r="G187" i="27"/>
  <c r="H187" i="27" s="1"/>
  <c r="I187" i="27" s="1"/>
  <c r="J187" i="27" s="1"/>
  <c r="K187" i="27" s="1"/>
  <c r="L187" i="27" s="1"/>
  <c r="M187" i="27" s="1"/>
  <c r="N187" i="27" s="1"/>
  <c r="O187" i="27" s="1"/>
  <c r="P187" i="27" s="1"/>
  <c r="Q187" i="27" s="1"/>
  <c r="R187" i="27" s="1"/>
  <c r="S187" i="27" s="1"/>
  <c r="T187" i="27" s="1"/>
  <c r="U187" i="27" s="1"/>
  <c r="V187" i="27" s="1"/>
  <c r="W187" i="27" s="1"/>
  <c r="X187" i="27" s="1"/>
  <c r="Y187" i="27" s="1"/>
  <c r="Z187" i="27" s="1"/>
  <c r="AA187" i="27" s="1"/>
  <c r="AB187" i="27" s="1"/>
  <c r="AC187" i="27" s="1"/>
  <c r="AD187" i="27" s="1"/>
  <c r="AE187" i="27" s="1"/>
  <c r="AF187" i="27" s="1"/>
  <c r="B187" i="27" s="1"/>
  <c r="D187" i="27"/>
  <c r="E187" i="27" s="1"/>
  <c r="F187" i="27" s="1"/>
  <c r="D186" i="27"/>
  <c r="E186" i="27" s="1"/>
  <c r="F186" i="27" s="1"/>
  <c r="G186" i="27" s="1"/>
  <c r="H186" i="27" s="1"/>
  <c r="I186" i="27" s="1"/>
  <c r="J186" i="27" s="1"/>
  <c r="K186" i="27" s="1"/>
  <c r="L186" i="27" s="1"/>
  <c r="M186" i="27" s="1"/>
  <c r="N186" i="27" s="1"/>
  <c r="O186" i="27" s="1"/>
  <c r="P186" i="27" s="1"/>
  <c r="Q186" i="27" s="1"/>
  <c r="R186" i="27" s="1"/>
  <c r="S186" i="27" s="1"/>
  <c r="T186" i="27" s="1"/>
  <c r="U186" i="27" s="1"/>
  <c r="V186" i="27" s="1"/>
  <c r="W186" i="27" s="1"/>
  <c r="X186" i="27" s="1"/>
  <c r="Y186" i="27" s="1"/>
  <c r="Z186" i="27" s="1"/>
  <c r="AA186" i="27" s="1"/>
  <c r="AB186" i="27" s="1"/>
  <c r="AC186" i="27" s="1"/>
  <c r="AD186" i="27" s="1"/>
  <c r="AE186" i="27" s="1"/>
  <c r="AF186" i="27" s="1"/>
  <c r="B186" i="27" s="1"/>
  <c r="D185" i="27"/>
  <c r="E185" i="27" s="1"/>
  <c r="F185" i="27" s="1"/>
  <c r="G185" i="27" s="1"/>
  <c r="H185" i="27" s="1"/>
  <c r="I185" i="27" s="1"/>
  <c r="J185" i="27" s="1"/>
  <c r="K185" i="27" s="1"/>
  <c r="L185" i="27" s="1"/>
  <c r="M185" i="27" s="1"/>
  <c r="N185" i="27" s="1"/>
  <c r="O185" i="27" s="1"/>
  <c r="P185" i="27" s="1"/>
  <c r="Q185" i="27" s="1"/>
  <c r="R185" i="27" s="1"/>
  <c r="S185" i="27" s="1"/>
  <c r="T185" i="27" s="1"/>
  <c r="U185" i="27" s="1"/>
  <c r="V185" i="27" s="1"/>
  <c r="W185" i="27" s="1"/>
  <c r="X185" i="27" s="1"/>
  <c r="Y185" i="27" s="1"/>
  <c r="Z185" i="27" s="1"/>
  <c r="AA185" i="27" s="1"/>
  <c r="AB185" i="27" s="1"/>
  <c r="AC185" i="27" s="1"/>
  <c r="AD185" i="27" s="1"/>
  <c r="AE185" i="27" s="1"/>
  <c r="AF185" i="27" s="1"/>
  <c r="B185" i="27" s="1"/>
  <c r="J184" i="27"/>
  <c r="K184" i="27" s="1"/>
  <c r="L184" i="27" s="1"/>
  <c r="M184" i="27" s="1"/>
  <c r="N184" i="27" s="1"/>
  <c r="O184" i="27" s="1"/>
  <c r="P184" i="27" s="1"/>
  <c r="Q184" i="27" s="1"/>
  <c r="R184" i="27" s="1"/>
  <c r="S184" i="27" s="1"/>
  <c r="T184" i="27" s="1"/>
  <c r="U184" i="27" s="1"/>
  <c r="V184" i="27" s="1"/>
  <c r="W184" i="27" s="1"/>
  <c r="X184" i="27" s="1"/>
  <c r="Y184" i="27" s="1"/>
  <c r="Z184" i="27" s="1"/>
  <c r="AA184" i="27" s="1"/>
  <c r="AB184" i="27" s="1"/>
  <c r="AC184" i="27" s="1"/>
  <c r="AD184" i="27" s="1"/>
  <c r="AE184" i="27" s="1"/>
  <c r="AF184" i="27" s="1"/>
  <c r="B184" i="27" s="1"/>
  <c r="D184" i="27"/>
  <c r="E184" i="27" s="1"/>
  <c r="F184" i="27" s="1"/>
  <c r="G184" i="27" s="1"/>
  <c r="H184" i="27" s="1"/>
  <c r="I184" i="27" s="1"/>
  <c r="D183" i="27"/>
  <c r="E183" i="27" s="1"/>
  <c r="F183" i="27" s="1"/>
  <c r="G183" i="27" s="1"/>
  <c r="H183" i="27" s="1"/>
  <c r="I183" i="27" s="1"/>
  <c r="J183" i="27" s="1"/>
  <c r="K183" i="27" s="1"/>
  <c r="L183" i="27" s="1"/>
  <c r="M183" i="27" s="1"/>
  <c r="N183" i="27" s="1"/>
  <c r="O183" i="27" s="1"/>
  <c r="P183" i="27" s="1"/>
  <c r="Q183" i="27" s="1"/>
  <c r="R183" i="27" s="1"/>
  <c r="S183" i="27" s="1"/>
  <c r="T183" i="27" s="1"/>
  <c r="U183" i="27" s="1"/>
  <c r="V183" i="27" s="1"/>
  <c r="W183" i="27" s="1"/>
  <c r="X183" i="27" s="1"/>
  <c r="Y183" i="27" s="1"/>
  <c r="Z183" i="27" s="1"/>
  <c r="AA183" i="27" s="1"/>
  <c r="AB183" i="27" s="1"/>
  <c r="AC183" i="27" s="1"/>
  <c r="AD183" i="27" s="1"/>
  <c r="AE183" i="27" s="1"/>
  <c r="AF183" i="27" s="1"/>
  <c r="B183" i="27" s="1"/>
  <c r="D182" i="27"/>
  <c r="E182" i="27" s="1"/>
  <c r="F182" i="27" s="1"/>
  <c r="G182" i="27" s="1"/>
  <c r="H182" i="27" s="1"/>
  <c r="I182" i="27" s="1"/>
  <c r="J182" i="27" s="1"/>
  <c r="K182" i="27" s="1"/>
  <c r="L182" i="27" s="1"/>
  <c r="M182" i="27" s="1"/>
  <c r="N182" i="27" s="1"/>
  <c r="O182" i="27" s="1"/>
  <c r="P182" i="27" s="1"/>
  <c r="Q182" i="27" s="1"/>
  <c r="R182" i="27" s="1"/>
  <c r="S182" i="27" s="1"/>
  <c r="T182" i="27" s="1"/>
  <c r="U182" i="27" s="1"/>
  <c r="V182" i="27" s="1"/>
  <c r="W182" i="27" s="1"/>
  <c r="X182" i="27" s="1"/>
  <c r="Y182" i="27" s="1"/>
  <c r="Z182" i="27" s="1"/>
  <c r="AA182" i="27" s="1"/>
  <c r="AB182" i="27" s="1"/>
  <c r="AC182" i="27" s="1"/>
  <c r="AD182" i="27" s="1"/>
  <c r="AE182" i="27" s="1"/>
  <c r="AF182" i="27" s="1"/>
  <c r="B182" i="27" s="1"/>
  <c r="E181" i="27"/>
  <c r="F181" i="27" s="1"/>
  <c r="G181" i="27" s="1"/>
  <c r="H181" i="27" s="1"/>
  <c r="I181" i="27" s="1"/>
  <c r="J181" i="27" s="1"/>
  <c r="K181" i="27" s="1"/>
  <c r="L181" i="27" s="1"/>
  <c r="M181" i="27" s="1"/>
  <c r="N181" i="27" s="1"/>
  <c r="O181" i="27" s="1"/>
  <c r="P181" i="27" s="1"/>
  <c r="Q181" i="27" s="1"/>
  <c r="R181" i="27" s="1"/>
  <c r="S181" i="27" s="1"/>
  <c r="T181" i="27" s="1"/>
  <c r="U181" i="27" s="1"/>
  <c r="V181" i="27" s="1"/>
  <c r="W181" i="27" s="1"/>
  <c r="X181" i="27" s="1"/>
  <c r="Y181" i="27" s="1"/>
  <c r="Z181" i="27" s="1"/>
  <c r="AA181" i="27" s="1"/>
  <c r="AB181" i="27" s="1"/>
  <c r="AC181" i="27" s="1"/>
  <c r="AD181" i="27" s="1"/>
  <c r="AE181" i="27" s="1"/>
  <c r="AF181" i="27" s="1"/>
  <c r="B181" i="27" s="1"/>
  <c r="D181" i="27"/>
  <c r="D180" i="27"/>
  <c r="E180" i="27" s="1"/>
  <c r="F180" i="27" s="1"/>
  <c r="G180" i="27" s="1"/>
  <c r="H180" i="27" s="1"/>
  <c r="I180" i="27" s="1"/>
  <c r="J180" i="27" s="1"/>
  <c r="K180" i="27" s="1"/>
  <c r="L180" i="27" s="1"/>
  <c r="M180" i="27" s="1"/>
  <c r="N180" i="27" s="1"/>
  <c r="O180" i="27" s="1"/>
  <c r="P180" i="27" s="1"/>
  <c r="Q180" i="27" s="1"/>
  <c r="R180" i="27" s="1"/>
  <c r="S180" i="27" s="1"/>
  <c r="T180" i="27" s="1"/>
  <c r="U180" i="27" s="1"/>
  <c r="V180" i="27" s="1"/>
  <c r="W180" i="27" s="1"/>
  <c r="X180" i="27" s="1"/>
  <c r="Y180" i="27" s="1"/>
  <c r="Z180" i="27" s="1"/>
  <c r="AA180" i="27" s="1"/>
  <c r="AB180" i="27" s="1"/>
  <c r="AC180" i="27" s="1"/>
  <c r="AD180" i="27" s="1"/>
  <c r="AE180" i="27" s="1"/>
  <c r="AF180" i="27" s="1"/>
  <c r="B180" i="27" s="1"/>
  <c r="D179" i="27"/>
  <c r="E179" i="27" s="1"/>
  <c r="F179" i="27" s="1"/>
  <c r="G179" i="27" s="1"/>
  <c r="H179" i="27" s="1"/>
  <c r="I179" i="27" s="1"/>
  <c r="J179" i="27" s="1"/>
  <c r="K179" i="27" s="1"/>
  <c r="L179" i="27" s="1"/>
  <c r="M179" i="27" s="1"/>
  <c r="N179" i="27" s="1"/>
  <c r="O179" i="27" s="1"/>
  <c r="P179" i="27" s="1"/>
  <c r="Q179" i="27" s="1"/>
  <c r="R179" i="27" s="1"/>
  <c r="S179" i="27" s="1"/>
  <c r="T179" i="27" s="1"/>
  <c r="U179" i="27" s="1"/>
  <c r="V179" i="27" s="1"/>
  <c r="W179" i="27" s="1"/>
  <c r="X179" i="27" s="1"/>
  <c r="Y179" i="27" s="1"/>
  <c r="Z179" i="27" s="1"/>
  <c r="AA179" i="27" s="1"/>
  <c r="AB179" i="27" s="1"/>
  <c r="AC179" i="27" s="1"/>
  <c r="AD179" i="27" s="1"/>
  <c r="AE179" i="27" s="1"/>
  <c r="AF179" i="27" s="1"/>
  <c r="B179" i="27" s="1"/>
  <c r="D177" i="27"/>
  <c r="E177" i="27" s="1"/>
  <c r="F177" i="27" s="1"/>
  <c r="G177" i="27" s="1"/>
  <c r="H177" i="27" s="1"/>
  <c r="I177" i="27" s="1"/>
  <c r="J177" i="27" s="1"/>
  <c r="K177" i="27" s="1"/>
  <c r="L177" i="27" s="1"/>
  <c r="M177" i="27" s="1"/>
  <c r="N177" i="27" s="1"/>
  <c r="O177" i="27" s="1"/>
  <c r="P177" i="27" s="1"/>
  <c r="Q177" i="27" s="1"/>
  <c r="R177" i="27" s="1"/>
  <c r="S177" i="27" s="1"/>
  <c r="T177" i="27" s="1"/>
  <c r="U177" i="27" s="1"/>
  <c r="V177" i="27" s="1"/>
  <c r="W177" i="27" s="1"/>
  <c r="X177" i="27" s="1"/>
  <c r="Y177" i="27" s="1"/>
  <c r="Z177" i="27" s="1"/>
  <c r="AA177" i="27" s="1"/>
  <c r="AB177" i="27" s="1"/>
  <c r="AC177" i="27" s="1"/>
  <c r="AD177" i="27" s="1"/>
  <c r="AE177" i="27" s="1"/>
  <c r="AF177" i="27" s="1"/>
  <c r="B177" i="27" s="1"/>
  <c r="P176" i="27"/>
  <c r="Q176" i="27" s="1"/>
  <c r="R176" i="27" s="1"/>
  <c r="S176" i="27" s="1"/>
  <c r="T176" i="27" s="1"/>
  <c r="U176" i="27" s="1"/>
  <c r="V176" i="27" s="1"/>
  <c r="W176" i="27" s="1"/>
  <c r="X176" i="27" s="1"/>
  <c r="Y176" i="27" s="1"/>
  <c r="Z176" i="27" s="1"/>
  <c r="AA176" i="27" s="1"/>
  <c r="AB176" i="27" s="1"/>
  <c r="AC176" i="27" s="1"/>
  <c r="AD176" i="27" s="1"/>
  <c r="AE176" i="27" s="1"/>
  <c r="AF176" i="27" s="1"/>
  <c r="B176" i="27" s="1"/>
  <c r="D176" i="27"/>
  <c r="E176" i="27" s="1"/>
  <c r="F176" i="27" s="1"/>
  <c r="G176" i="27" s="1"/>
  <c r="H176" i="27" s="1"/>
  <c r="I176" i="27" s="1"/>
  <c r="J176" i="27" s="1"/>
  <c r="K176" i="27" s="1"/>
  <c r="L176" i="27" s="1"/>
  <c r="M176" i="27" s="1"/>
  <c r="N176" i="27" s="1"/>
  <c r="O176" i="27" s="1"/>
  <c r="D175" i="27"/>
  <c r="E175" i="27" s="1"/>
  <c r="F175" i="27" s="1"/>
  <c r="G175" i="27" s="1"/>
  <c r="H175" i="27" s="1"/>
  <c r="I175" i="27" s="1"/>
  <c r="J175" i="27" s="1"/>
  <c r="K175" i="27" s="1"/>
  <c r="L175" i="27" s="1"/>
  <c r="M175" i="27" s="1"/>
  <c r="N175" i="27" s="1"/>
  <c r="O175" i="27" s="1"/>
  <c r="P175" i="27" s="1"/>
  <c r="Q175" i="27" s="1"/>
  <c r="R175" i="27" s="1"/>
  <c r="S175" i="27" s="1"/>
  <c r="T175" i="27" s="1"/>
  <c r="U175" i="27" s="1"/>
  <c r="V175" i="27" s="1"/>
  <c r="W175" i="27" s="1"/>
  <c r="X175" i="27" s="1"/>
  <c r="Y175" i="27" s="1"/>
  <c r="Z175" i="27" s="1"/>
  <c r="AA175" i="27" s="1"/>
  <c r="AB175" i="27" s="1"/>
  <c r="AC175" i="27" s="1"/>
  <c r="AD175" i="27" s="1"/>
  <c r="AE175" i="27" s="1"/>
  <c r="AF175" i="27" s="1"/>
  <c r="B175" i="27" s="1"/>
  <c r="E174" i="27"/>
  <c r="F174" i="27" s="1"/>
  <c r="G174" i="27" s="1"/>
  <c r="H174" i="27" s="1"/>
  <c r="I174" i="27" s="1"/>
  <c r="J174" i="27" s="1"/>
  <c r="K174" i="27" s="1"/>
  <c r="L174" i="27" s="1"/>
  <c r="M174" i="27" s="1"/>
  <c r="N174" i="27" s="1"/>
  <c r="O174" i="27" s="1"/>
  <c r="P174" i="27" s="1"/>
  <c r="Q174" i="27" s="1"/>
  <c r="R174" i="27" s="1"/>
  <c r="S174" i="27" s="1"/>
  <c r="T174" i="27" s="1"/>
  <c r="U174" i="27" s="1"/>
  <c r="V174" i="27" s="1"/>
  <c r="W174" i="27" s="1"/>
  <c r="X174" i="27" s="1"/>
  <c r="Y174" i="27" s="1"/>
  <c r="Z174" i="27" s="1"/>
  <c r="AA174" i="27" s="1"/>
  <c r="AB174" i="27" s="1"/>
  <c r="AC174" i="27" s="1"/>
  <c r="AD174" i="27" s="1"/>
  <c r="AE174" i="27" s="1"/>
  <c r="AF174" i="27" s="1"/>
  <c r="B174" i="27" s="1"/>
  <c r="D174" i="27"/>
  <c r="D173" i="27"/>
  <c r="E173" i="27" s="1"/>
  <c r="F173" i="27" s="1"/>
  <c r="G173" i="27" s="1"/>
  <c r="H173" i="27" s="1"/>
  <c r="I173" i="27" s="1"/>
  <c r="J173" i="27" s="1"/>
  <c r="K173" i="27" s="1"/>
  <c r="L173" i="27" s="1"/>
  <c r="M173" i="27" s="1"/>
  <c r="N173" i="27" s="1"/>
  <c r="O173" i="27" s="1"/>
  <c r="P173" i="27" s="1"/>
  <c r="Q173" i="27" s="1"/>
  <c r="R173" i="27" s="1"/>
  <c r="S173" i="27" s="1"/>
  <c r="T173" i="27" s="1"/>
  <c r="U173" i="27" s="1"/>
  <c r="V173" i="27" s="1"/>
  <c r="W173" i="27" s="1"/>
  <c r="X173" i="27" s="1"/>
  <c r="Y173" i="27" s="1"/>
  <c r="Z173" i="27" s="1"/>
  <c r="AA173" i="27" s="1"/>
  <c r="AB173" i="27" s="1"/>
  <c r="AC173" i="27" s="1"/>
  <c r="AD173" i="27" s="1"/>
  <c r="AE173" i="27" s="1"/>
  <c r="AF173" i="27" s="1"/>
  <c r="B173" i="27" s="1"/>
  <c r="D172" i="27"/>
  <c r="E172" i="27" s="1"/>
  <c r="F172" i="27" s="1"/>
  <c r="G172" i="27" s="1"/>
  <c r="H172" i="27" s="1"/>
  <c r="I172" i="27" s="1"/>
  <c r="J172" i="27" s="1"/>
  <c r="K172" i="27" s="1"/>
  <c r="L172" i="27" s="1"/>
  <c r="M172" i="27" s="1"/>
  <c r="N172" i="27" s="1"/>
  <c r="O172" i="27" s="1"/>
  <c r="P172" i="27" s="1"/>
  <c r="Q172" i="27" s="1"/>
  <c r="R172" i="27" s="1"/>
  <c r="S172" i="27" s="1"/>
  <c r="T172" i="27" s="1"/>
  <c r="U172" i="27" s="1"/>
  <c r="V172" i="27" s="1"/>
  <c r="W172" i="27" s="1"/>
  <c r="X172" i="27" s="1"/>
  <c r="Y172" i="27" s="1"/>
  <c r="Z172" i="27" s="1"/>
  <c r="AA172" i="27" s="1"/>
  <c r="AB172" i="27" s="1"/>
  <c r="AC172" i="27" s="1"/>
  <c r="AD172" i="27" s="1"/>
  <c r="AE172" i="27" s="1"/>
  <c r="AF172" i="27" s="1"/>
  <c r="B172" i="27" s="1"/>
  <c r="D171" i="27"/>
  <c r="E171" i="27" s="1"/>
  <c r="F171" i="27" s="1"/>
  <c r="G171" i="27" s="1"/>
  <c r="H171" i="27" s="1"/>
  <c r="I171" i="27" s="1"/>
  <c r="J171" i="27" s="1"/>
  <c r="K171" i="27" s="1"/>
  <c r="L171" i="27" s="1"/>
  <c r="M171" i="27" s="1"/>
  <c r="N171" i="27" s="1"/>
  <c r="O171" i="27" s="1"/>
  <c r="P171" i="27" s="1"/>
  <c r="Q171" i="27" s="1"/>
  <c r="R171" i="27" s="1"/>
  <c r="S171" i="27" s="1"/>
  <c r="T171" i="27" s="1"/>
  <c r="U171" i="27" s="1"/>
  <c r="V171" i="27" s="1"/>
  <c r="W171" i="27" s="1"/>
  <c r="X171" i="27" s="1"/>
  <c r="Y171" i="27" s="1"/>
  <c r="Z171" i="27" s="1"/>
  <c r="AA171" i="27" s="1"/>
  <c r="AB171" i="27" s="1"/>
  <c r="AC171" i="27" s="1"/>
  <c r="AD171" i="27" s="1"/>
  <c r="AE171" i="27" s="1"/>
  <c r="AF171" i="27" s="1"/>
  <c r="B171" i="27" s="1"/>
  <c r="D170" i="27"/>
  <c r="E170" i="27" s="1"/>
  <c r="F170" i="27" s="1"/>
  <c r="G170" i="27" s="1"/>
  <c r="H170" i="27" s="1"/>
  <c r="I170" i="27" s="1"/>
  <c r="J170" i="27" s="1"/>
  <c r="K170" i="27" s="1"/>
  <c r="L170" i="27" s="1"/>
  <c r="M170" i="27" s="1"/>
  <c r="N170" i="27" s="1"/>
  <c r="O170" i="27" s="1"/>
  <c r="P170" i="27" s="1"/>
  <c r="Q170" i="27" s="1"/>
  <c r="R170" i="27" s="1"/>
  <c r="S170" i="27" s="1"/>
  <c r="T170" i="27" s="1"/>
  <c r="U170" i="27" s="1"/>
  <c r="V170" i="27" s="1"/>
  <c r="W170" i="27" s="1"/>
  <c r="X170" i="27" s="1"/>
  <c r="Y170" i="27" s="1"/>
  <c r="Z170" i="27" s="1"/>
  <c r="AA170" i="27" s="1"/>
  <c r="AB170" i="27" s="1"/>
  <c r="AC170" i="27" s="1"/>
  <c r="AD170" i="27" s="1"/>
  <c r="AE170" i="27" s="1"/>
  <c r="AF170" i="27" s="1"/>
  <c r="B170" i="27" s="1"/>
  <c r="D168" i="27"/>
  <c r="E168" i="27" s="1"/>
  <c r="F168" i="27" s="1"/>
  <c r="G168" i="27" s="1"/>
  <c r="H168" i="27" s="1"/>
  <c r="I168" i="27" s="1"/>
  <c r="J168" i="27" s="1"/>
  <c r="K168" i="27" s="1"/>
  <c r="L168" i="27" s="1"/>
  <c r="M168" i="27" s="1"/>
  <c r="N168" i="27" s="1"/>
  <c r="O168" i="27" s="1"/>
  <c r="P168" i="27" s="1"/>
  <c r="Q168" i="27" s="1"/>
  <c r="R168" i="27" s="1"/>
  <c r="S168" i="27" s="1"/>
  <c r="T168" i="27" s="1"/>
  <c r="U168" i="27" s="1"/>
  <c r="V168" i="27" s="1"/>
  <c r="W168" i="27" s="1"/>
  <c r="X168" i="27" s="1"/>
  <c r="Y168" i="27" s="1"/>
  <c r="Z168" i="27" s="1"/>
  <c r="AA168" i="27" s="1"/>
  <c r="AB168" i="27" s="1"/>
  <c r="AC168" i="27" s="1"/>
  <c r="AD168" i="27" s="1"/>
  <c r="AE168" i="27" s="1"/>
  <c r="AF168" i="27" s="1"/>
  <c r="B168" i="27" s="1"/>
  <c r="D167" i="27"/>
  <c r="E167" i="27" s="1"/>
  <c r="F167" i="27" s="1"/>
  <c r="G167" i="27" s="1"/>
  <c r="H167" i="27" s="1"/>
  <c r="I167" i="27" s="1"/>
  <c r="J167" i="27" s="1"/>
  <c r="K167" i="27" s="1"/>
  <c r="L167" i="27" s="1"/>
  <c r="M167" i="27" s="1"/>
  <c r="N167" i="27" s="1"/>
  <c r="O167" i="27" s="1"/>
  <c r="P167" i="27" s="1"/>
  <c r="Q167" i="27" s="1"/>
  <c r="R167" i="27" s="1"/>
  <c r="S167" i="27" s="1"/>
  <c r="T167" i="27" s="1"/>
  <c r="U167" i="27" s="1"/>
  <c r="V167" i="27" s="1"/>
  <c r="W167" i="27" s="1"/>
  <c r="X167" i="27" s="1"/>
  <c r="Y167" i="27" s="1"/>
  <c r="Z167" i="27" s="1"/>
  <c r="AA167" i="27" s="1"/>
  <c r="AB167" i="27" s="1"/>
  <c r="AC167" i="27" s="1"/>
  <c r="AD167" i="27" s="1"/>
  <c r="AE167" i="27" s="1"/>
  <c r="AF167" i="27" s="1"/>
  <c r="B167" i="27" s="1"/>
  <c r="D166" i="27"/>
  <c r="E166" i="27" s="1"/>
  <c r="F166" i="27" s="1"/>
  <c r="G166" i="27" s="1"/>
  <c r="H166" i="27" s="1"/>
  <c r="I166" i="27" s="1"/>
  <c r="J166" i="27" s="1"/>
  <c r="K166" i="27" s="1"/>
  <c r="L166" i="27" s="1"/>
  <c r="M166" i="27" s="1"/>
  <c r="N166" i="27" s="1"/>
  <c r="O166" i="27" s="1"/>
  <c r="P166" i="27" s="1"/>
  <c r="Q166" i="27" s="1"/>
  <c r="R166" i="27" s="1"/>
  <c r="S166" i="27" s="1"/>
  <c r="T166" i="27" s="1"/>
  <c r="U166" i="27" s="1"/>
  <c r="V166" i="27" s="1"/>
  <c r="W166" i="27" s="1"/>
  <c r="X166" i="27" s="1"/>
  <c r="Y166" i="27" s="1"/>
  <c r="Z166" i="27" s="1"/>
  <c r="AA166" i="27" s="1"/>
  <c r="AB166" i="27" s="1"/>
  <c r="AC166" i="27" s="1"/>
  <c r="AD166" i="27" s="1"/>
  <c r="AE166" i="27" s="1"/>
  <c r="AF166" i="27" s="1"/>
  <c r="B166" i="27" s="1"/>
  <c r="D165" i="27"/>
  <c r="E165" i="27" s="1"/>
  <c r="F165" i="27" s="1"/>
  <c r="G165" i="27" s="1"/>
  <c r="H165" i="27" s="1"/>
  <c r="I165" i="27" s="1"/>
  <c r="J165" i="27" s="1"/>
  <c r="K165" i="27" s="1"/>
  <c r="L165" i="27" s="1"/>
  <c r="M165" i="27" s="1"/>
  <c r="N165" i="27" s="1"/>
  <c r="O165" i="27" s="1"/>
  <c r="P165" i="27" s="1"/>
  <c r="Q165" i="27" s="1"/>
  <c r="R165" i="27" s="1"/>
  <c r="S165" i="27" s="1"/>
  <c r="T165" i="27" s="1"/>
  <c r="U165" i="27" s="1"/>
  <c r="V165" i="27" s="1"/>
  <c r="W165" i="27" s="1"/>
  <c r="X165" i="27" s="1"/>
  <c r="Y165" i="27" s="1"/>
  <c r="Z165" i="27" s="1"/>
  <c r="AA165" i="27" s="1"/>
  <c r="AB165" i="27" s="1"/>
  <c r="AC165" i="27" s="1"/>
  <c r="AD165" i="27" s="1"/>
  <c r="AE165" i="27" s="1"/>
  <c r="AF165" i="27" s="1"/>
  <c r="B165" i="27" s="1"/>
  <c r="D164" i="27"/>
  <c r="E164" i="27" s="1"/>
  <c r="F164" i="27" s="1"/>
  <c r="G164" i="27" s="1"/>
  <c r="H164" i="27" s="1"/>
  <c r="I164" i="27" s="1"/>
  <c r="J164" i="27" s="1"/>
  <c r="K164" i="27" s="1"/>
  <c r="L164" i="27" s="1"/>
  <c r="M164" i="27" s="1"/>
  <c r="N164" i="27" s="1"/>
  <c r="O164" i="27" s="1"/>
  <c r="P164" i="27" s="1"/>
  <c r="Q164" i="27" s="1"/>
  <c r="R164" i="27" s="1"/>
  <c r="S164" i="27" s="1"/>
  <c r="T164" i="27" s="1"/>
  <c r="U164" i="27" s="1"/>
  <c r="V164" i="27" s="1"/>
  <c r="W164" i="27" s="1"/>
  <c r="X164" i="27" s="1"/>
  <c r="Y164" i="27" s="1"/>
  <c r="Z164" i="27" s="1"/>
  <c r="AA164" i="27" s="1"/>
  <c r="AB164" i="27" s="1"/>
  <c r="AC164" i="27" s="1"/>
  <c r="AD164" i="27" s="1"/>
  <c r="AE164" i="27" s="1"/>
  <c r="AF164" i="27" s="1"/>
  <c r="B164" i="27" s="1"/>
  <c r="D163" i="27"/>
  <c r="E163" i="27" s="1"/>
  <c r="F163" i="27" s="1"/>
  <c r="G163" i="27" s="1"/>
  <c r="H163" i="27" s="1"/>
  <c r="I163" i="27" s="1"/>
  <c r="J163" i="27" s="1"/>
  <c r="K163" i="27" s="1"/>
  <c r="L163" i="27" s="1"/>
  <c r="M163" i="27" s="1"/>
  <c r="N163" i="27" s="1"/>
  <c r="O163" i="27" s="1"/>
  <c r="P163" i="27" s="1"/>
  <c r="Q163" i="27" s="1"/>
  <c r="R163" i="27" s="1"/>
  <c r="S163" i="27" s="1"/>
  <c r="T163" i="27" s="1"/>
  <c r="U163" i="27" s="1"/>
  <c r="V163" i="27" s="1"/>
  <c r="W163" i="27" s="1"/>
  <c r="X163" i="27" s="1"/>
  <c r="Y163" i="27" s="1"/>
  <c r="Z163" i="27" s="1"/>
  <c r="AA163" i="27" s="1"/>
  <c r="AB163" i="27" s="1"/>
  <c r="AC163" i="27" s="1"/>
  <c r="AD163" i="27" s="1"/>
  <c r="AE163" i="27" s="1"/>
  <c r="AF163" i="27" s="1"/>
  <c r="B163" i="27" s="1"/>
  <c r="D162" i="27"/>
  <c r="E162" i="27" s="1"/>
  <c r="F162" i="27" s="1"/>
  <c r="G162" i="27" s="1"/>
  <c r="H162" i="27" s="1"/>
  <c r="I162" i="27" s="1"/>
  <c r="J162" i="27" s="1"/>
  <c r="K162" i="27" s="1"/>
  <c r="L162" i="27" s="1"/>
  <c r="M162" i="27" s="1"/>
  <c r="N162" i="27" s="1"/>
  <c r="O162" i="27" s="1"/>
  <c r="P162" i="27" s="1"/>
  <c r="Q162" i="27" s="1"/>
  <c r="R162" i="27" s="1"/>
  <c r="S162" i="27" s="1"/>
  <c r="T162" i="27" s="1"/>
  <c r="U162" i="27" s="1"/>
  <c r="V162" i="27" s="1"/>
  <c r="W162" i="27" s="1"/>
  <c r="X162" i="27" s="1"/>
  <c r="Y162" i="27" s="1"/>
  <c r="Z162" i="27" s="1"/>
  <c r="AA162" i="27" s="1"/>
  <c r="AB162" i="27" s="1"/>
  <c r="AC162" i="27" s="1"/>
  <c r="AD162" i="27" s="1"/>
  <c r="AE162" i="27" s="1"/>
  <c r="AF162" i="27" s="1"/>
  <c r="B162" i="27" s="1"/>
  <c r="D161" i="27"/>
  <c r="E161" i="27" s="1"/>
  <c r="F161" i="27" s="1"/>
  <c r="G161" i="27" s="1"/>
  <c r="H161" i="27" s="1"/>
  <c r="I161" i="27" s="1"/>
  <c r="J161" i="27" s="1"/>
  <c r="K161" i="27" s="1"/>
  <c r="L161" i="27" s="1"/>
  <c r="M161" i="27" s="1"/>
  <c r="N161" i="27" s="1"/>
  <c r="O161" i="27" s="1"/>
  <c r="P161" i="27" s="1"/>
  <c r="Q161" i="27" s="1"/>
  <c r="R161" i="27" s="1"/>
  <c r="S161" i="27" s="1"/>
  <c r="T161" i="27" s="1"/>
  <c r="U161" i="27" s="1"/>
  <c r="V161" i="27" s="1"/>
  <c r="W161" i="27" s="1"/>
  <c r="X161" i="27" s="1"/>
  <c r="Y161" i="27" s="1"/>
  <c r="Z161" i="27" s="1"/>
  <c r="AA161" i="27" s="1"/>
  <c r="AB161" i="27" s="1"/>
  <c r="AC161" i="27" s="1"/>
  <c r="AD161" i="27" s="1"/>
  <c r="AE161" i="27" s="1"/>
  <c r="AF161" i="27" s="1"/>
  <c r="B161" i="27" s="1"/>
  <c r="D160" i="27"/>
  <c r="E160" i="27" s="1"/>
  <c r="F160" i="27" s="1"/>
  <c r="G160" i="27" s="1"/>
  <c r="H160" i="27" s="1"/>
  <c r="I160" i="27" s="1"/>
  <c r="J160" i="27" s="1"/>
  <c r="K160" i="27" s="1"/>
  <c r="L160" i="27" s="1"/>
  <c r="M160" i="27" s="1"/>
  <c r="N160" i="27" s="1"/>
  <c r="O160" i="27" s="1"/>
  <c r="P160" i="27" s="1"/>
  <c r="Q160" i="27" s="1"/>
  <c r="R160" i="27" s="1"/>
  <c r="S160" i="27" s="1"/>
  <c r="T160" i="27" s="1"/>
  <c r="U160" i="27" s="1"/>
  <c r="V160" i="27" s="1"/>
  <c r="W160" i="27" s="1"/>
  <c r="X160" i="27" s="1"/>
  <c r="Y160" i="27" s="1"/>
  <c r="Z160" i="27" s="1"/>
  <c r="AA160" i="27" s="1"/>
  <c r="AB160" i="27" s="1"/>
  <c r="AC160" i="27" s="1"/>
  <c r="AD160" i="27" s="1"/>
  <c r="AE160" i="27" s="1"/>
  <c r="AF160" i="27" s="1"/>
  <c r="B160" i="27" s="1"/>
  <c r="D159" i="27"/>
  <c r="E159" i="27" s="1"/>
  <c r="F159" i="27" s="1"/>
  <c r="G159" i="27" s="1"/>
  <c r="H159" i="27" s="1"/>
  <c r="I159" i="27" s="1"/>
  <c r="J159" i="27" s="1"/>
  <c r="K159" i="27" s="1"/>
  <c r="L159" i="27" s="1"/>
  <c r="M159" i="27" s="1"/>
  <c r="N159" i="27" s="1"/>
  <c r="O159" i="27" s="1"/>
  <c r="P159" i="27" s="1"/>
  <c r="Q159" i="27" s="1"/>
  <c r="R159" i="27" s="1"/>
  <c r="S159" i="27" s="1"/>
  <c r="T159" i="27" s="1"/>
  <c r="U159" i="27" s="1"/>
  <c r="V159" i="27" s="1"/>
  <c r="W159" i="27" s="1"/>
  <c r="X159" i="27" s="1"/>
  <c r="Y159" i="27" s="1"/>
  <c r="Z159" i="27" s="1"/>
  <c r="AA159" i="27" s="1"/>
  <c r="AB159" i="27" s="1"/>
  <c r="AC159" i="27" s="1"/>
  <c r="AD159" i="27" s="1"/>
  <c r="AE159" i="27" s="1"/>
  <c r="AF159" i="27" s="1"/>
  <c r="B159" i="27" s="1"/>
  <c r="D158" i="27"/>
  <c r="E158" i="27" s="1"/>
  <c r="F158" i="27" s="1"/>
  <c r="G158" i="27" s="1"/>
  <c r="H158" i="27" s="1"/>
  <c r="I158" i="27" s="1"/>
  <c r="J158" i="27" s="1"/>
  <c r="K158" i="27" s="1"/>
  <c r="L158" i="27" s="1"/>
  <c r="M158" i="27" s="1"/>
  <c r="N158" i="27" s="1"/>
  <c r="O158" i="27" s="1"/>
  <c r="P158" i="27" s="1"/>
  <c r="Q158" i="27" s="1"/>
  <c r="R158" i="27" s="1"/>
  <c r="S158" i="27" s="1"/>
  <c r="T158" i="27" s="1"/>
  <c r="U158" i="27" s="1"/>
  <c r="V158" i="27" s="1"/>
  <c r="W158" i="27" s="1"/>
  <c r="X158" i="27" s="1"/>
  <c r="Y158" i="27" s="1"/>
  <c r="Z158" i="27" s="1"/>
  <c r="AA158" i="27" s="1"/>
  <c r="AB158" i="27" s="1"/>
  <c r="AC158" i="27" s="1"/>
  <c r="AD158" i="27" s="1"/>
  <c r="AE158" i="27" s="1"/>
  <c r="AF158" i="27" s="1"/>
  <c r="B158" i="27" s="1"/>
  <c r="D157" i="27"/>
  <c r="E157" i="27" s="1"/>
  <c r="F157" i="27" s="1"/>
  <c r="G157" i="27" s="1"/>
  <c r="H157" i="27" s="1"/>
  <c r="I157" i="27" s="1"/>
  <c r="J157" i="27" s="1"/>
  <c r="K157" i="27" s="1"/>
  <c r="L157" i="27" s="1"/>
  <c r="M157" i="27" s="1"/>
  <c r="N157" i="27" s="1"/>
  <c r="O157" i="27" s="1"/>
  <c r="P157" i="27" s="1"/>
  <c r="Q157" i="27" s="1"/>
  <c r="R157" i="27" s="1"/>
  <c r="S157" i="27" s="1"/>
  <c r="T157" i="27" s="1"/>
  <c r="U157" i="27" s="1"/>
  <c r="V157" i="27" s="1"/>
  <c r="W157" i="27" s="1"/>
  <c r="X157" i="27" s="1"/>
  <c r="Y157" i="27" s="1"/>
  <c r="Z157" i="27" s="1"/>
  <c r="AA157" i="27" s="1"/>
  <c r="AB157" i="27" s="1"/>
  <c r="AC157" i="27" s="1"/>
  <c r="AD157" i="27" s="1"/>
  <c r="AE157" i="27" s="1"/>
  <c r="AF157" i="27" s="1"/>
  <c r="B157" i="27" s="1"/>
  <c r="E156" i="27"/>
  <c r="F156" i="27" s="1"/>
  <c r="G156" i="27" s="1"/>
  <c r="H156" i="27" s="1"/>
  <c r="I156" i="27" s="1"/>
  <c r="J156" i="27" s="1"/>
  <c r="K156" i="27" s="1"/>
  <c r="L156" i="27" s="1"/>
  <c r="M156" i="27" s="1"/>
  <c r="N156" i="27" s="1"/>
  <c r="O156" i="27" s="1"/>
  <c r="P156" i="27" s="1"/>
  <c r="Q156" i="27" s="1"/>
  <c r="R156" i="27" s="1"/>
  <c r="S156" i="27" s="1"/>
  <c r="T156" i="27" s="1"/>
  <c r="U156" i="27" s="1"/>
  <c r="V156" i="27" s="1"/>
  <c r="W156" i="27" s="1"/>
  <c r="X156" i="27" s="1"/>
  <c r="Y156" i="27" s="1"/>
  <c r="Z156" i="27" s="1"/>
  <c r="AA156" i="27" s="1"/>
  <c r="AB156" i="27" s="1"/>
  <c r="AC156" i="27" s="1"/>
  <c r="AD156" i="27" s="1"/>
  <c r="AE156" i="27" s="1"/>
  <c r="AF156" i="27" s="1"/>
  <c r="B156" i="27" s="1"/>
  <c r="D156" i="27"/>
  <c r="D154" i="27"/>
  <c r="E154" i="27" s="1"/>
  <c r="F154" i="27" s="1"/>
  <c r="G154" i="27" s="1"/>
  <c r="H154" i="27" s="1"/>
  <c r="I154" i="27" s="1"/>
  <c r="J154" i="27" s="1"/>
  <c r="K154" i="27" s="1"/>
  <c r="L154" i="27" s="1"/>
  <c r="M154" i="27" s="1"/>
  <c r="N154" i="27" s="1"/>
  <c r="O154" i="27" s="1"/>
  <c r="P154" i="27" s="1"/>
  <c r="Q154" i="27" s="1"/>
  <c r="R154" i="27" s="1"/>
  <c r="S154" i="27" s="1"/>
  <c r="T154" i="27" s="1"/>
  <c r="U154" i="27" s="1"/>
  <c r="V154" i="27" s="1"/>
  <c r="W154" i="27" s="1"/>
  <c r="X154" i="27" s="1"/>
  <c r="Y154" i="27" s="1"/>
  <c r="Z154" i="27" s="1"/>
  <c r="AA154" i="27" s="1"/>
  <c r="AB154" i="27" s="1"/>
  <c r="AC154" i="27" s="1"/>
  <c r="AD154" i="27" s="1"/>
  <c r="AE154" i="27" s="1"/>
  <c r="AF154" i="27" s="1"/>
  <c r="B154" i="27" s="1"/>
  <c r="D153" i="27"/>
  <c r="E153" i="27" s="1"/>
  <c r="F153" i="27" s="1"/>
  <c r="G153" i="27" s="1"/>
  <c r="H153" i="27" s="1"/>
  <c r="I153" i="27" s="1"/>
  <c r="J153" i="27" s="1"/>
  <c r="K153" i="27" s="1"/>
  <c r="L153" i="27" s="1"/>
  <c r="M153" i="27" s="1"/>
  <c r="N153" i="27" s="1"/>
  <c r="O153" i="27" s="1"/>
  <c r="P153" i="27" s="1"/>
  <c r="Q153" i="27" s="1"/>
  <c r="R153" i="27" s="1"/>
  <c r="S153" i="27" s="1"/>
  <c r="T153" i="27" s="1"/>
  <c r="U153" i="27" s="1"/>
  <c r="V153" i="27" s="1"/>
  <c r="W153" i="27" s="1"/>
  <c r="X153" i="27" s="1"/>
  <c r="Y153" i="27" s="1"/>
  <c r="Z153" i="27" s="1"/>
  <c r="AA153" i="27" s="1"/>
  <c r="AB153" i="27" s="1"/>
  <c r="AC153" i="27" s="1"/>
  <c r="AD153" i="27" s="1"/>
  <c r="AE153" i="27" s="1"/>
  <c r="AF153" i="27" s="1"/>
  <c r="B153" i="27" s="1"/>
  <c r="D152" i="27"/>
  <c r="E152" i="27" s="1"/>
  <c r="F152" i="27" s="1"/>
  <c r="G152" i="27" s="1"/>
  <c r="H152" i="27" s="1"/>
  <c r="I152" i="27" s="1"/>
  <c r="J152" i="27" s="1"/>
  <c r="K152" i="27" s="1"/>
  <c r="L152" i="27" s="1"/>
  <c r="M152" i="27" s="1"/>
  <c r="N152" i="27" s="1"/>
  <c r="O152" i="27" s="1"/>
  <c r="P152" i="27" s="1"/>
  <c r="Q152" i="27" s="1"/>
  <c r="R152" i="27" s="1"/>
  <c r="S152" i="27" s="1"/>
  <c r="T152" i="27" s="1"/>
  <c r="U152" i="27" s="1"/>
  <c r="V152" i="27" s="1"/>
  <c r="W152" i="27" s="1"/>
  <c r="X152" i="27" s="1"/>
  <c r="Y152" i="27" s="1"/>
  <c r="Z152" i="27" s="1"/>
  <c r="AA152" i="27" s="1"/>
  <c r="AB152" i="27" s="1"/>
  <c r="AC152" i="27" s="1"/>
  <c r="AD152" i="27" s="1"/>
  <c r="AE152" i="27" s="1"/>
  <c r="AF152" i="27" s="1"/>
  <c r="B152" i="27" s="1"/>
  <c r="D151" i="27"/>
  <c r="E151" i="27" s="1"/>
  <c r="F151" i="27" s="1"/>
  <c r="G151" i="27" s="1"/>
  <c r="H151" i="27" s="1"/>
  <c r="I151" i="27" s="1"/>
  <c r="J151" i="27" s="1"/>
  <c r="K151" i="27" s="1"/>
  <c r="L151" i="27" s="1"/>
  <c r="M151" i="27" s="1"/>
  <c r="N151" i="27" s="1"/>
  <c r="O151" i="27" s="1"/>
  <c r="P151" i="27" s="1"/>
  <c r="Q151" i="27" s="1"/>
  <c r="R151" i="27" s="1"/>
  <c r="S151" i="27" s="1"/>
  <c r="T151" i="27" s="1"/>
  <c r="U151" i="27" s="1"/>
  <c r="V151" i="27" s="1"/>
  <c r="W151" i="27" s="1"/>
  <c r="X151" i="27" s="1"/>
  <c r="Y151" i="27" s="1"/>
  <c r="Z151" i="27" s="1"/>
  <c r="AA151" i="27" s="1"/>
  <c r="AB151" i="27" s="1"/>
  <c r="AC151" i="27" s="1"/>
  <c r="AD151" i="27" s="1"/>
  <c r="AE151" i="27" s="1"/>
  <c r="AF151" i="27" s="1"/>
  <c r="B151" i="27" s="1"/>
  <c r="G149" i="27"/>
  <c r="H149" i="27" s="1"/>
  <c r="I149" i="27" s="1"/>
  <c r="J149" i="27" s="1"/>
  <c r="K149" i="27" s="1"/>
  <c r="L149" i="27" s="1"/>
  <c r="M149" i="27" s="1"/>
  <c r="N149" i="27" s="1"/>
  <c r="O149" i="27" s="1"/>
  <c r="P149" i="27" s="1"/>
  <c r="Q149" i="27" s="1"/>
  <c r="R149" i="27" s="1"/>
  <c r="S149" i="27" s="1"/>
  <c r="T149" i="27" s="1"/>
  <c r="U149" i="27" s="1"/>
  <c r="V149" i="27" s="1"/>
  <c r="W149" i="27" s="1"/>
  <c r="X149" i="27" s="1"/>
  <c r="Y149" i="27" s="1"/>
  <c r="Z149" i="27" s="1"/>
  <c r="AA149" i="27" s="1"/>
  <c r="AB149" i="27" s="1"/>
  <c r="AC149" i="27" s="1"/>
  <c r="AD149" i="27" s="1"/>
  <c r="AE149" i="27" s="1"/>
  <c r="AF149" i="27" s="1"/>
  <c r="B149" i="27" s="1"/>
  <c r="D149" i="27"/>
  <c r="E149" i="27" s="1"/>
  <c r="F149" i="27" s="1"/>
  <c r="D148" i="27"/>
  <c r="E148" i="27" s="1"/>
  <c r="F148" i="27" s="1"/>
  <c r="G148" i="27" s="1"/>
  <c r="H148" i="27" s="1"/>
  <c r="I148" i="27" s="1"/>
  <c r="J148" i="27" s="1"/>
  <c r="K148" i="27" s="1"/>
  <c r="L148" i="27" s="1"/>
  <c r="M148" i="27" s="1"/>
  <c r="N148" i="27" s="1"/>
  <c r="O148" i="27" s="1"/>
  <c r="P148" i="27" s="1"/>
  <c r="Q148" i="27" s="1"/>
  <c r="R148" i="27" s="1"/>
  <c r="S148" i="27" s="1"/>
  <c r="T148" i="27" s="1"/>
  <c r="U148" i="27" s="1"/>
  <c r="V148" i="27" s="1"/>
  <c r="W148" i="27" s="1"/>
  <c r="X148" i="27" s="1"/>
  <c r="Y148" i="27" s="1"/>
  <c r="Z148" i="27" s="1"/>
  <c r="AA148" i="27" s="1"/>
  <c r="AB148" i="27" s="1"/>
  <c r="AC148" i="27" s="1"/>
  <c r="AD148" i="27" s="1"/>
  <c r="AE148" i="27" s="1"/>
  <c r="AF148" i="27" s="1"/>
  <c r="B148" i="27" s="1"/>
  <c r="D146" i="27"/>
  <c r="E146" i="27" s="1"/>
  <c r="F146" i="27" s="1"/>
  <c r="G146" i="27" s="1"/>
  <c r="H146" i="27" s="1"/>
  <c r="I146" i="27" s="1"/>
  <c r="J146" i="27" s="1"/>
  <c r="K146" i="27" s="1"/>
  <c r="L146" i="27" s="1"/>
  <c r="M146" i="27" s="1"/>
  <c r="N146" i="27" s="1"/>
  <c r="O146" i="27" s="1"/>
  <c r="P146" i="27" s="1"/>
  <c r="Q146" i="27" s="1"/>
  <c r="R146" i="27" s="1"/>
  <c r="S146" i="27" s="1"/>
  <c r="T146" i="27" s="1"/>
  <c r="U146" i="27" s="1"/>
  <c r="V146" i="27" s="1"/>
  <c r="W146" i="27" s="1"/>
  <c r="X146" i="27" s="1"/>
  <c r="Y146" i="27" s="1"/>
  <c r="Z146" i="27" s="1"/>
  <c r="AA146" i="27" s="1"/>
  <c r="AB146" i="27" s="1"/>
  <c r="AC146" i="27" s="1"/>
  <c r="AD146" i="27" s="1"/>
  <c r="AE146" i="27" s="1"/>
  <c r="AF146" i="27" s="1"/>
  <c r="B146" i="27" s="1"/>
  <c r="D145" i="27"/>
  <c r="E145" i="27" s="1"/>
  <c r="F145" i="27" s="1"/>
  <c r="G145" i="27" s="1"/>
  <c r="H145" i="27" s="1"/>
  <c r="I145" i="27" s="1"/>
  <c r="J145" i="27" s="1"/>
  <c r="K145" i="27" s="1"/>
  <c r="L145" i="27" s="1"/>
  <c r="M145" i="27" s="1"/>
  <c r="N145" i="27" s="1"/>
  <c r="O145" i="27" s="1"/>
  <c r="P145" i="27" s="1"/>
  <c r="Q145" i="27" s="1"/>
  <c r="R145" i="27" s="1"/>
  <c r="S145" i="27" s="1"/>
  <c r="T145" i="27" s="1"/>
  <c r="U145" i="27" s="1"/>
  <c r="V145" i="27" s="1"/>
  <c r="W145" i="27" s="1"/>
  <c r="X145" i="27" s="1"/>
  <c r="Y145" i="27" s="1"/>
  <c r="Z145" i="27" s="1"/>
  <c r="AA145" i="27" s="1"/>
  <c r="AB145" i="27" s="1"/>
  <c r="AC145" i="27" s="1"/>
  <c r="AD145" i="27" s="1"/>
  <c r="AE145" i="27" s="1"/>
  <c r="AF145" i="27" s="1"/>
  <c r="B145" i="27" s="1"/>
  <c r="R144" i="27"/>
  <c r="S144" i="27" s="1"/>
  <c r="T144" i="27" s="1"/>
  <c r="U144" i="27" s="1"/>
  <c r="V144" i="27" s="1"/>
  <c r="W144" i="27" s="1"/>
  <c r="X144" i="27" s="1"/>
  <c r="Y144" i="27" s="1"/>
  <c r="Z144" i="27" s="1"/>
  <c r="AA144" i="27" s="1"/>
  <c r="AB144" i="27" s="1"/>
  <c r="AC144" i="27" s="1"/>
  <c r="AD144" i="27" s="1"/>
  <c r="AE144" i="27" s="1"/>
  <c r="AF144" i="27" s="1"/>
  <c r="B144" i="27" s="1"/>
  <c r="E144" i="27"/>
  <c r="F144" i="27" s="1"/>
  <c r="G144" i="27" s="1"/>
  <c r="H144" i="27" s="1"/>
  <c r="I144" i="27" s="1"/>
  <c r="J144" i="27" s="1"/>
  <c r="K144" i="27" s="1"/>
  <c r="L144" i="27" s="1"/>
  <c r="M144" i="27" s="1"/>
  <c r="N144" i="27" s="1"/>
  <c r="O144" i="27" s="1"/>
  <c r="P144" i="27" s="1"/>
  <c r="Q144" i="27" s="1"/>
  <c r="D144" i="27"/>
  <c r="D143" i="27"/>
  <c r="E143" i="27" s="1"/>
  <c r="F143" i="27" s="1"/>
  <c r="G143" i="27" s="1"/>
  <c r="H143" i="27" s="1"/>
  <c r="I143" i="27" s="1"/>
  <c r="J143" i="27" s="1"/>
  <c r="K143" i="27" s="1"/>
  <c r="L143" i="27" s="1"/>
  <c r="M143" i="27" s="1"/>
  <c r="N143" i="27" s="1"/>
  <c r="O143" i="27" s="1"/>
  <c r="P143" i="27" s="1"/>
  <c r="Q143" i="27" s="1"/>
  <c r="R143" i="27" s="1"/>
  <c r="S143" i="27" s="1"/>
  <c r="T143" i="27" s="1"/>
  <c r="U143" i="27" s="1"/>
  <c r="V143" i="27" s="1"/>
  <c r="W143" i="27" s="1"/>
  <c r="X143" i="27" s="1"/>
  <c r="Y143" i="27" s="1"/>
  <c r="Z143" i="27" s="1"/>
  <c r="AA143" i="27" s="1"/>
  <c r="AB143" i="27" s="1"/>
  <c r="AC143" i="27" s="1"/>
  <c r="AD143" i="27" s="1"/>
  <c r="AE143" i="27" s="1"/>
  <c r="AF143" i="27" s="1"/>
  <c r="B143" i="27" s="1"/>
  <c r="D142" i="27"/>
  <c r="E142" i="27" s="1"/>
  <c r="F142" i="27" s="1"/>
  <c r="G142" i="27" s="1"/>
  <c r="H142" i="27" s="1"/>
  <c r="I142" i="27" s="1"/>
  <c r="J142" i="27" s="1"/>
  <c r="K142" i="27" s="1"/>
  <c r="L142" i="27" s="1"/>
  <c r="M142" i="27" s="1"/>
  <c r="N142" i="27" s="1"/>
  <c r="O142" i="27" s="1"/>
  <c r="P142" i="27" s="1"/>
  <c r="Q142" i="27" s="1"/>
  <c r="R142" i="27" s="1"/>
  <c r="S142" i="27" s="1"/>
  <c r="T142" i="27" s="1"/>
  <c r="U142" i="27" s="1"/>
  <c r="V142" i="27" s="1"/>
  <c r="W142" i="27" s="1"/>
  <c r="X142" i="27" s="1"/>
  <c r="Y142" i="27" s="1"/>
  <c r="Z142" i="27" s="1"/>
  <c r="AA142" i="27" s="1"/>
  <c r="AB142" i="27" s="1"/>
  <c r="AC142" i="27" s="1"/>
  <c r="AD142" i="27" s="1"/>
  <c r="AE142" i="27" s="1"/>
  <c r="AF142" i="27" s="1"/>
  <c r="B142" i="27" s="1"/>
  <c r="G141" i="27"/>
  <c r="H141" i="27" s="1"/>
  <c r="I141" i="27" s="1"/>
  <c r="J141" i="27" s="1"/>
  <c r="K141" i="27" s="1"/>
  <c r="L141" i="27" s="1"/>
  <c r="M141" i="27" s="1"/>
  <c r="N141" i="27" s="1"/>
  <c r="O141" i="27" s="1"/>
  <c r="P141" i="27" s="1"/>
  <c r="Q141" i="27" s="1"/>
  <c r="R141" i="27" s="1"/>
  <c r="S141" i="27" s="1"/>
  <c r="T141" i="27" s="1"/>
  <c r="U141" i="27" s="1"/>
  <c r="V141" i="27" s="1"/>
  <c r="W141" i="27" s="1"/>
  <c r="X141" i="27" s="1"/>
  <c r="Y141" i="27" s="1"/>
  <c r="Z141" i="27" s="1"/>
  <c r="AA141" i="27" s="1"/>
  <c r="AB141" i="27" s="1"/>
  <c r="AC141" i="27" s="1"/>
  <c r="AD141" i="27" s="1"/>
  <c r="AE141" i="27" s="1"/>
  <c r="AF141" i="27" s="1"/>
  <c r="B141" i="27" s="1"/>
  <c r="D141" i="27"/>
  <c r="E141" i="27" s="1"/>
  <c r="F141" i="27" s="1"/>
  <c r="D140" i="27"/>
  <c r="E140" i="27" s="1"/>
  <c r="F140" i="27" s="1"/>
  <c r="G140" i="27" s="1"/>
  <c r="H140" i="27" s="1"/>
  <c r="I140" i="27" s="1"/>
  <c r="J140" i="27" s="1"/>
  <c r="K140" i="27" s="1"/>
  <c r="L140" i="27" s="1"/>
  <c r="M140" i="27" s="1"/>
  <c r="N140" i="27" s="1"/>
  <c r="O140" i="27" s="1"/>
  <c r="P140" i="27" s="1"/>
  <c r="Q140" i="27" s="1"/>
  <c r="R140" i="27" s="1"/>
  <c r="S140" i="27" s="1"/>
  <c r="T140" i="27" s="1"/>
  <c r="U140" i="27" s="1"/>
  <c r="V140" i="27" s="1"/>
  <c r="W140" i="27" s="1"/>
  <c r="X140" i="27" s="1"/>
  <c r="Y140" i="27" s="1"/>
  <c r="Z140" i="27" s="1"/>
  <c r="AA140" i="27" s="1"/>
  <c r="AB140" i="27" s="1"/>
  <c r="AC140" i="27" s="1"/>
  <c r="AD140" i="27" s="1"/>
  <c r="AE140" i="27" s="1"/>
  <c r="AF140" i="27" s="1"/>
  <c r="B140" i="27" s="1"/>
  <c r="D138" i="27"/>
  <c r="E138" i="27" s="1"/>
  <c r="F138" i="27" s="1"/>
  <c r="G138" i="27" s="1"/>
  <c r="H138" i="27" s="1"/>
  <c r="I138" i="27" s="1"/>
  <c r="J138" i="27" s="1"/>
  <c r="K138" i="27" s="1"/>
  <c r="L138" i="27" s="1"/>
  <c r="M138" i="27" s="1"/>
  <c r="N138" i="27" s="1"/>
  <c r="O138" i="27" s="1"/>
  <c r="P138" i="27" s="1"/>
  <c r="Q138" i="27" s="1"/>
  <c r="R138" i="27" s="1"/>
  <c r="S138" i="27" s="1"/>
  <c r="T138" i="27" s="1"/>
  <c r="U138" i="27" s="1"/>
  <c r="V138" i="27" s="1"/>
  <c r="W138" i="27" s="1"/>
  <c r="X138" i="27" s="1"/>
  <c r="Y138" i="27" s="1"/>
  <c r="Z138" i="27" s="1"/>
  <c r="AA138" i="27" s="1"/>
  <c r="AB138" i="27" s="1"/>
  <c r="AC138" i="27" s="1"/>
  <c r="AD138" i="27" s="1"/>
  <c r="AE138" i="27" s="1"/>
  <c r="AF138" i="27" s="1"/>
  <c r="B138" i="27" s="1"/>
  <c r="E137" i="27"/>
  <c r="F137" i="27" s="1"/>
  <c r="G137" i="27" s="1"/>
  <c r="H137" i="27" s="1"/>
  <c r="I137" i="27" s="1"/>
  <c r="J137" i="27" s="1"/>
  <c r="K137" i="27" s="1"/>
  <c r="L137" i="27" s="1"/>
  <c r="M137" i="27" s="1"/>
  <c r="N137" i="27" s="1"/>
  <c r="O137" i="27" s="1"/>
  <c r="P137" i="27" s="1"/>
  <c r="Q137" i="27" s="1"/>
  <c r="R137" i="27" s="1"/>
  <c r="S137" i="27" s="1"/>
  <c r="T137" i="27" s="1"/>
  <c r="U137" i="27" s="1"/>
  <c r="V137" i="27" s="1"/>
  <c r="W137" i="27" s="1"/>
  <c r="X137" i="27" s="1"/>
  <c r="Y137" i="27" s="1"/>
  <c r="Z137" i="27" s="1"/>
  <c r="AA137" i="27" s="1"/>
  <c r="AB137" i="27" s="1"/>
  <c r="AC137" i="27" s="1"/>
  <c r="AD137" i="27" s="1"/>
  <c r="AE137" i="27" s="1"/>
  <c r="AF137" i="27" s="1"/>
  <c r="B137" i="27" s="1"/>
  <c r="D137" i="27"/>
  <c r="I136" i="27"/>
  <c r="J136" i="27" s="1"/>
  <c r="K136" i="27" s="1"/>
  <c r="L136" i="27" s="1"/>
  <c r="M136" i="27" s="1"/>
  <c r="N136" i="27" s="1"/>
  <c r="O136" i="27" s="1"/>
  <c r="P136" i="27" s="1"/>
  <c r="Q136" i="27" s="1"/>
  <c r="R136" i="27" s="1"/>
  <c r="S136" i="27" s="1"/>
  <c r="T136" i="27" s="1"/>
  <c r="U136" i="27" s="1"/>
  <c r="V136" i="27" s="1"/>
  <c r="W136" i="27" s="1"/>
  <c r="X136" i="27" s="1"/>
  <c r="Y136" i="27" s="1"/>
  <c r="Z136" i="27" s="1"/>
  <c r="AA136" i="27" s="1"/>
  <c r="AB136" i="27" s="1"/>
  <c r="AC136" i="27" s="1"/>
  <c r="AD136" i="27" s="1"/>
  <c r="AE136" i="27" s="1"/>
  <c r="AF136" i="27" s="1"/>
  <c r="B136" i="27" s="1"/>
  <c r="D136" i="27"/>
  <c r="E136" i="27" s="1"/>
  <c r="F136" i="27" s="1"/>
  <c r="G136" i="27" s="1"/>
  <c r="H136" i="27" s="1"/>
  <c r="U135" i="27"/>
  <c r="V135" i="27" s="1"/>
  <c r="W135" i="27" s="1"/>
  <c r="X135" i="27" s="1"/>
  <c r="Y135" i="27" s="1"/>
  <c r="Z135" i="27" s="1"/>
  <c r="AA135" i="27" s="1"/>
  <c r="AB135" i="27" s="1"/>
  <c r="AC135" i="27" s="1"/>
  <c r="AD135" i="27" s="1"/>
  <c r="AE135" i="27" s="1"/>
  <c r="AF135" i="27" s="1"/>
  <c r="B135" i="27" s="1"/>
  <c r="D135" i="27"/>
  <c r="E135" i="27" s="1"/>
  <c r="F135" i="27" s="1"/>
  <c r="G135" i="27" s="1"/>
  <c r="H135" i="27" s="1"/>
  <c r="I135" i="27" s="1"/>
  <c r="J135" i="27" s="1"/>
  <c r="K135" i="27" s="1"/>
  <c r="L135" i="27" s="1"/>
  <c r="M135" i="27" s="1"/>
  <c r="N135" i="27" s="1"/>
  <c r="O135" i="27" s="1"/>
  <c r="P135" i="27" s="1"/>
  <c r="Q135" i="27" s="1"/>
  <c r="R135" i="27" s="1"/>
  <c r="S135" i="27" s="1"/>
  <c r="T135" i="27" s="1"/>
  <c r="D134" i="27"/>
  <c r="E134" i="27" s="1"/>
  <c r="F134" i="27" s="1"/>
  <c r="G134" i="27" s="1"/>
  <c r="H134" i="27" s="1"/>
  <c r="I134" i="27" s="1"/>
  <c r="J134" i="27" s="1"/>
  <c r="K134" i="27" s="1"/>
  <c r="L134" i="27" s="1"/>
  <c r="M134" i="27" s="1"/>
  <c r="N134" i="27" s="1"/>
  <c r="O134" i="27" s="1"/>
  <c r="P134" i="27" s="1"/>
  <c r="Q134" i="27" s="1"/>
  <c r="R134" i="27" s="1"/>
  <c r="S134" i="27" s="1"/>
  <c r="T134" i="27" s="1"/>
  <c r="U134" i="27" s="1"/>
  <c r="V134" i="27" s="1"/>
  <c r="W134" i="27" s="1"/>
  <c r="X134" i="27" s="1"/>
  <c r="Y134" i="27" s="1"/>
  <c r="Z134" i="27" s="1"/>
  <c r="AA134" i="27" s="1"/>
  <c r="AB134" i="27" s="1"/>
  <c r="AC134" i="27" s="1"/>
  <c r="AD134" i="27" s="1"/>
  <c r="AE134" i="27" s="1"/>
  <c r="AF134" i="27" s="1"/>
  <c r="B134" i="27" s="1"/>
  <c r="D133" i="27"/>
  <c r="E133" i="27" s="1"/>
  <c r="F133" i="27" s="1"/>
  <c r="G133" i="27" s="1"/>
  <c r="H133" i="27" s="1"/>
  <c r="I133" i="27" s="1"/>
  <c r="J133" i="27" s="1"/>
  <c r="K133" i="27" s="1"/>
  <c r="L133" i="27" s="1"/>
  <c r="M133" i="27" s="1"/>
  <c r="N133" i="27" s="1"/>
  <c r="O133" i="27" s="1"/>
  <c r="P133" i="27" s="1"/>
  <c r="Q133" i="27" s="1"/>
  <c r="R133" i="27" s="1"/>
  <c r="S133" i="27" s="1"/>
  <c r="T133" i="27" s="1"/>
  <c r="U133" i="27" s="1"/>
  <c r="V133" i="27" s="1"/>
  <c r="W133" i="27" s="1"/>
  <c r="X133" i="27" s="1"/>
  <c r="Y133" i="27" s="1"/>
  <c r="Z133" i="27" s="1"/>
  <c r="AA133" i="27" s="1"/>
  <c r="AB133" i="27" s="1"/>
  <c r="AC133" i="27" s="1"/>
  <c r="AD133" i="27" s="1"/>
  <c r="AE133" i="27" s="1"/>
  <c r="AF133" i="27" s="1"/>
  <c r="B133" i="27" s="1"/>
  <c r="J132" i="27"/>
  <c r="K132" i="27" s="1"/>
  <c r="L132" i="27" s="1"/>
  <c r="M132" i="27" s="1"/>
  <c r="N132" i="27" s="1"/>
  <c r="O132" i="27" s="1"/>
  <c r="P132" i="27" s="1"/>
  <c r="Q132" i="27" s="1"/>
  <c r="R132" i="27" s="1"/>
  <c r="S132" i="27" s="1"/>
  <c r="T132" i="27" s="1"/>
  <c r="U132" i="27" s="1"/>
  <c r="V132" i="27" s="1"/>
  <c r="W132" i="27" s="1"/>
  <c r="X132" i="27" s="1"/>
  <c r="Y132" i="27" s="1"/>
  <c r="Z132" i="27" s="1"/>
  <c r="AA132" i="27" s="1"/>
  <c r="AB132" i="27" s="1"/>
  <c r="AC132" i="27" s="1"/>
  <c r="AD132" i="27" s="1"/>
  <c r="AE132" i="27" s="1"/>
  <c r="AF132" i="27" s="1"/>
  <c r="B132" i="27" s="1"/>
  <c r="D132" i="27"/>
  <c r="E132" i="27" s="1"/>
  <c r="F132" i="27" s="1"/>
  <c r="G132" i="27" s="1"/>
  <c r="H132" i="27" s="1"/>
  <c r="I132" i="27" s="1"/>
  <c r="E131" i="27"/>
  <c r="F131" i="27" s="1"/>
  <c r="G131" i="27" s="1"/>
  <c r="H131" i="27" s="1"/>
  <c r="I131" i="27" s="1"/>
  <c r="J131" i="27" s="1"/>
  <c r="K131" i="27" s="1"/>
  <c r="L131" i="27" s="1"/>
  <c r="M131" i="27" s="1"/>
  <c r="N131" i="27" s="1"/>
  <c r="O131" i="27" s="1"/>
  <c r="P131" i="27" s="1"/>
  <c r="Q131" i="27" s="1"/>
  <c r="R131" i="27" s="1"/>
  <c r="S131" i="27" s="1"/>
  <c r="T131" i="27" s="1"/>
  <c r="U131" i="27" s="1"/>
  <c r="V131" i="27" s="1"/>
  <c r="W131" i="27" s="1"/>
  <c r="X131" i="27" s="1"/>
  <c r="Y131" i="27" s="1"/>
  <c r="Z131" i="27" s="1"/>
  <c r="AA131" i="27" s="1"/>
  <c r="AB131" i="27" s="1"/>
  <c r="AC131" i="27" s="1"/>
  <c r="AD131" i="27" s="1"/>
  <c r="AE131" i="27" s="1"/>
  <c r="AF131" i="27" s="1"/>
  <c r="B131" i="27" s="1"/>
  <c r="D131" i="27"/>
  <c r="G129" i="27"/>
  <c r="H129" i="27" s="1"/>
  <c r="I129" i="27" s="1"/>
  <c r="J129" i="27" s="1"/>
  <c r="K129" i="27" s="1"/>
  <c r="L129" i="27" s="1"/>
  <c r="M129" i="27" s="1"/>
  <c r="N129" i="27" s="1"/>
  <c r="O129" i="27" s="1"/>
  <c r="P129" i="27" s="1"/>
  <c r="Q129" i="27" s="1"/>
  <c r="R129" i="27" s="1"/>
  <c r="S129" i="27" s="1"/>
  <c r="T129" i="27" s="1"/>
  <c r="U129" i="27" s="1"/>
  <c r="V129" i="27" s="1"/>
  <c r="W129" i="27" s="1"/>
  <c r="X129" i="27" s="1"/>
  <c r="Y129" i="27" s="1"/>
  <c r="Z129" i="27" s="1"/>
  <c r="AA129" i="27" s="1"/>
  <c r="AB129" i="27" s="1"/>
  <c r="AC129" i="27" s="1"/>
  <c r="AD129" i="27" s="1"/>
  <c r="AE129" i="27" s="1"/>
  <c r="AF129" i="27" s="1"/>
  <c r="B129" i="27" s="1"/>
  <c r="D129" i="27"/>
  <c r="E129" i="27" s="1"/>
  <c r="F129" i="27" s="1"/>
  <c r="D128" i="27"/>
  <c r="E128" i="27" s="1"/>
  <c r="F128" i="27" s="1"/>
  <c r="G128" i="27" s="1"/>
  <c r="H128" i="27" s="1"/>
  <c r="I128" i="27" s="1"/>
  <c r="J128" i="27" s="1"/>
  <c r="K128" i="27" s="1"/>
  <c r="L128" i="27" s="1"/>
  <c r="M128" i="27" s="1"/>
  <c r="N128" i="27" s="1"/>
  <c r="O128" i="27" s="1"/>
  <c r="P128" i="27" s="1"/>
  <c r="Q128" i="27" s="1"/>
  <c r="R128" i="27" s="1"/>
  <c r="S128" i="27" s="1"/>
  <c r="T128" i="27" s="1"/>
  <c r="U128" i="27" s="1"/>
  <c r="V128" i="27" s="1"/>
  <c r="W128" i="27" s="1"/>
  <c r="X128" i="27" s="1"/>
  <c r="Y128" i="27" s="1"/>
  <c r="Z128" i="27" s="1"/>
  <c r="AA128" i="27" s="1"/>
  <c r="AB128" i="27" s="1"/>
  <c r="AC128" i="27" s="1"/>
  <c r="AD128" i="27" s="1"/>
  <c r="AE128" i="27" s="1"/>
  <c r="AF128" i="27" s="1"/>
  <c r="B128" i="27" s="1"/>
  <c r="D127" i="27"/>
  <c r="E127" i="27" s="1"/>
  <c r="F127" i="27" s="1"/>
  <c r="G127" i="27" s="1"/>
  <c r="H127" i="27" s="1"/>
  <c r="I127" i="27" s="1"/>
  <c r="J127" i="27" s="1"/>
  <c r="K127" i="27" s="1"/>
  <c r="L127" i="27" s="1"/>
  <c r="M127" i="27" s="1"/>
  <c r="N127" i="27" s="1"/>
  <c r="O127" i="27" s="1"/>
  <c r="P127" i="27" s="1"/>
  <c r="Q127" i="27" s="1"/>
  <c r="R127" i="27" s="1"/>
  <c r="S127" i="27" s="1"/>
  <c r="T127" i="27" s="1"/>
  <c r="U127" i="27" s="1"/>
  <c r="V127" i="27" s="1"/>
  <c r="W127" i="27" s="1"/>
  <c r="X127" i="27" s="1"/>
  <c r="Y127" i="27" s="1"/>
  <c r="Z127" i="27" s="1"/>
  <c r="AA127" i="27" s="1"/>
  <c r="AB127" i="27" s="1"/>
  <c r="AC127" i="27" s="1"/>
  <c r="AD127" i="27" s="1"/>
  <c r="AE127" i="27" s="1"/>
  <c r="AF127" i="27" s="1"/>
  <c r="B127" i="27" s="1"/>
  <c r="G126" i="27"/>
  <c r="H126" i="27" s="1"/>
  <c r="I126" i="27" s="1"/>
  <c r="J126" i="27" s="1"/>
  <c r="K126" i="27" s="1"/>
  <c r="L126" i="27" s="1"/>
  <c r="M126" i="27" s="1"/>
  <c r="N126" i="27" s="1"/>
  <c r="O126" i="27" s="1"/>
  <c r="P126" i="27" s="1"/>
  <c r="Q126" i="27" s="1"/>
  <c r="R126" i="27" s="1"/>
  <c r="S126" i="27" s="1"/>
  <c r="T126" i="27" s="1"/>
  <c r="U126" i="27" s="1"/>
  <c r="V126" i="27" s="1"/>
  <c r="W126" i="27" s="1"/>
  <c r="X126" i="27" s="1"/>
  <c r="Y126" i="27" s="1"/>
  <c r="Z126" i="27" s="1"/>
  <c r="AA126" i="27" s="1"/>
  <c r="AB126" i="27" s="1"/>
  <c r="AC126" i="27" s="1"/>
  <c r="AD126" i="27" s="1"/>
  <c r="AE126" i="27" s="1"/>
  <c r="AF126" i="27" s="1"/>
  <c r="B126" i="27" s="1"/>
  <c r="F126" i="27"/>
  <c r="E126" i="27"/>
  <c r="D126" i="27"/>
  <c r="K125" i="27"/>
  <c r="L125" i="27" s="1"/>
  <c r="M125" i="27" s="1"/>
  <c r="N125" i="27" s="1"/>
  <c r="O125" i="27" s="1"/>
  <c r="P125" i="27" s="1"/>
  <c r="Q125" i="27" s="1"/>
  <c r="R125" i="27" s="1"/>
  <c r="S125" i="27" s="1"/>
  <c r="T125" i="27" s="1"/>
  <c r="U125" i="27" s="1"/>
  <c r="V125" i="27" s="1"/>
  <c r="W125" i="27" s="1"/>
  <c r="X125" i="27" s="1"/>
  <c r="Y125" i="27" s="1"/>
  <c r="Z125" i="27" s="1"/>
  <c r="AA125" i="27" s="1"/>
  <c r="AB125" i="27" s="1"/>
  <c r="AC125" i="27" s="1"/>
  <c r="AD125" i="27" s="1"/>
  <c r="AE125" i="27" s="1"/>
  <c r="AF125" i="27" s="1"/>
  <c r="B125" i="27" s="1"/>
  <c r="J125" i="27"/>
  <c r="D125" i="27"/>
  <c r="E125" i="27" s="1"/>
  <c r="F125" i="27" s="1"/>
  <c r="G125" i="27" s="1"/>
  <c r="H125" i="27" s="1"/>
  <c r="D124" i="27"/>
  <c r="E124" i="27" s="1"/>
  <c r="F124" i="27" s="1"/>
  <c r="G124" i="27" s="1"/>
  <c r="H124" i="27" s="1"/>
  <c r="I124" i="27" s="1"/>
  <c r="J124" i="27" s="1"/>
  <c r="K124" i="27" s="1"/>
  <c r="L124" i="27" s="1"/>
  <c r="M124" i="27" s="1"/>
  <c r="N124" i="27" s="1"/>
  <c r="O124" i="27" s="1"/>
  <c r="P124" i="27" s="1"/>
  <c r="Q124" i="27" s="1"/>
  <c r="R124" i="27" s="1"/>
  <c r="S124" i="27" s="1"/>
  <c r="T124" i="27" s="1"/>
  <c r="U124" i="27" s="1"/>
  <c r="V124" i="27" s="1"/>
  <c r="W124" i="27" s="1"/>
  <c r="X124" i="27" s="1"/>
  <c r="Y124" i="27" s="1"/>
  <c r="Z124" i="27" s="1"/>
  <c r="AA124" i="27" s="1"/>
  <c r="AB124" i="27" s="1"/>
  <c r="AC124" i="27" s="1"/>
  <c r="AD124" i="27" s="1"/>
  <c r="AE124" i="27" s="1"/>
  <c r="AF124" i="27" s="1"/>
  <c r="B124" i="27" s="1"/>
  <c r="D123" i="27"/>
  <c r="E123" i="27" s="1"/>
  <c r="F123" i="27" s="1"/>
  <c r="G123" i="27" s="1"/>
  <c r="H123" i="27" s="1"/>
  <c r="I123" i="27" s="1"/>
  <c r="J123" i="27" s="1"/>
  <c r="K123" i="27" s="1"/>
  <c r="L123" i="27" s="1"/>
  <c r="M123" i="27" s="1"/>
  <c r="N123" i="27" s="1"/>
  <c r="O123" i="27" s="1"/>
  <c r="P123" i="27" s="1"/>
  <c r="Q123" i="27" s="1"/>
  <c r="R123" i="27" s="1"/>
  <c r="S123" i="27" s="1"/>
  <c r="T123" i="27" s="1"/>
  <c r="U123" i="27" s="1"/>
  <c r="V123" i="27" s="1"/>
  <c r="W123" i="27" s="1"/>
  <c r="X123" i="27" s="1"/>
  <c r="Y123" i="27" s="1"/>
  <c r="Z123" i="27" s="1"/>
  <c r="AA123" i="27" s="1"/>
  <c r="AB123" i="27" s="1"/>
  <c r="AC123" i="27" s="1"/>
  <c r="AD123" i="27" s="1"/>
  <c r="AE123" i="27" s="1"/>
  <c r="AF123" i="27" s="1"/>
  <c r="B123" i="27" s="1"/>
  <c r="D122" i="27"/>
  <c r="E122" i="27" s="1"/>
  <c r="F122" i="27" s="1"/>
  <c r="G122" i="27" s="1"/>
  <c r="H122" i="27" s="1"/>
  <c r="I122" i="27" s="1"/>
  <c r="J122" i="27" s="1"/>
  <c r="K122" i="27" s="1"/>
  <c r="L122" i="27" s="1"/>
  <c r="M122" i="27" s="1"/>
  <c r="N122" i="27" s="1"/>
  <c r="O122" i="27" s="1"/>
  <c r="P122" i="27" s="1"/>
  <c r="Q122" i="27" s="1"/>
  <c r="R122" i="27" s="1"/>
  <c r="S122" i="27" s="1"/>
  <c r="T122" i="27" s="1"/>
  <c r="U122" i="27" s="1"/>
  <c r="V122" i="27" s="1"/>
  <c r="W122" i="27" s="1"/>
  <c r="X122" i="27" s="1"/>
  <c r="Y122" i="27" s="1"/>
  <c r="Z122" i="27" s="1"/>
  <c r="AA122" i="27" s="1"/>
  <c r="AB122" i="27" s="1"/>
  <c r="AC122" i="27" s="1"/>
  <c r="AD122" i="27" s="1"/>
  <c r="AE122" i="27" s="1"/>
  <c r="AF122" i="27" s="1"/>
  <c r="B122" i="27" s="1"/>
  <c r="D121" i="27"/>
  <c r="E121" i="27" s="1"/>
  <c r="F121" i="27" s="1"/>
  <c r="G121" i="27" s="1"/>
  <c r="H121" i="27" s="1"/>
  <c r="I121" i="27" s="1"/>
  <c r="J121" i="27" s="1"/>
  <c r="K121" i="27" s="1"/>
  <c r="L121" i="27" s="1"/>
  <c r="M121" i="27" s="1"/>
  <c r="N121" i="27" s="1"/>
  <c r="O121" i="27" s="1"/>
  <c r="P121" i="27" s="1"/>
  <c r="Q121" i="27" s="1"/>
  <c r="R121" i="27" s="1"/>
  <c r="S121" i="27" s="1"/>
  <c r="T121" i="27" s="1"/>
  <c r="U121" i="27" s="1"/>
  <c r="V121" i="27" s="1"/>
  <c r="W121" i="27" s="1"/>
  <c r="X121" i="27" s="1"/>
  <c r="Y121" i="27" s="1"/>
  <c r="Z121" i="27" s="1"/>
  <c r="AA121" i="27" s="1"/>
  <c r="AB121" i="27" s="1"/>
  <c r="AC121" i="27" s="1"/>
  <c r="AD121" i="27" s="1"/>
  <c r="AE121" i="27" s="1"/>
  <c r="AF121" i="27" s="1"/>
  <c r="B121" i="27" s="1"/>
  <c r="D120" i="27"/>
  <c r="E120" i="27" s="1"/>
  <c r="F120" i="27" s="1"/>
  <c r="G120" i="27" s="1"/>
  <c r="H120" i="27" s="1"/>
  <c r="I120" i="27" s="1"/>
  <c r="J120" i="27" s="1"/>
  <c r="K120" i="27" s="1"/>
  <c r="L120" i="27" s="1"/>
  <c r="M120" i="27" s="1"/>
  <c r="N120" i="27" s="1"/>
  <c r="O120" i="27" s="1"/>
  <c r="P120" i="27" s="1"/>
  <c r="Q120" i="27" s="1"/>
  <c r="R120" i="27" s="1"/>
  <c r="S120" i="27" s="1"/>
  <c r="T120" i="27" s="1"/>
  <c r="U120" i="27" s="1"/>
  <c r="V120" i="27" s="1"/>
  <c r="W120" i="27" s="1"/>
  <c r="X120" i="27" s="1"/>
  <c r="Y120" i="27" s="1"/>
  <c r="Z120" i="27" s="1"/>
  <c r="AA120" i="27" s="1"/>
  <c r="AB120" i="27" s="1"/>
  <c r="AC120" i="27" s="1"/>
  <c r="AD120" i="27" s="1"/>
  <c r="AE120" i="27" s="1"/>
  <c r="AF120" i="27" s="1"/>
  <c r="B120" i="27" s="1"/>
  <c r="I119" i="27"/>
  <c r="J119" i="27" s="1"/>
  <c r="K119" i="27" s="1"/>
  <c r="L119" i="27" s="1"/>
  <c r="M119" i="27" s="1"/>
  <c r="N119" i="27" s="1"/>
  <c r="O119" i="27" s="1"/>
  <c r="P119" i="27" s="1"/>
  <c r="Q119" i="27" s="1"/>
  <c r="R119" i="27" s="1"/>
  <c r="S119" i="27" s="1"/>
  <c r="T119" i="27" s="1"/>
  <c r="U119" i="27" s="1"/>
  <c r="V119" i="27" s="1"/>
  <c r="W119" i="27" s="1"/>
  <c r="X119" i="27" s="1"/>
  <c r="Y119" i="27" s="1"/>
  <c r="Z119" i="27" s="1"/>
  <c r="AA119" i="27" s="1"/>
  <c r="AB119" i="27" s="1"/>
  <c r="AC119" i="27" s="1"/>
  <c r="AD119" i="27" s="1"/>
  <c r="AE119" i="27" s="1"/>
  <c r="AF119" i="27" s="1"/>
  <c r="B119" i="27" s="1"/>
  <c r="D119" i="27"/>
  <c r="E119" i="27" s="1"/>
  <c r="F119" i="27" s="1"/>
  <c r="G119" i="27" s="1"/>
  <c r="H119" i="27" s="1"/>
  <c r="E118" i="27"/>
  <c r="F118" i="27" s="1"/>
  <c r="G118" i="27" s="1"/>
  <c r="H118" i="27" s="1"/>
  <c r="I118" i="27" s="1"/>
  <c r="J118" i="27" s="1"/>
  <c r="K118" i="27" s="1"/>
  <c r="L118" i="27" s="1"/>
  <c r="M118" i="27" s="1"/>
  <c r="N118" i="27" s="1"/>
  <c r="O118" i="27" s="1"/>
  <c r="P118" i="27" s="1"/>
  <c r="Q118" i="27" s="1"/>
  <c r="R118" i="27" s="1"/>
  <c r="S118" i="27" s="1"/>
  <c r="T118" i="27" s="1"/>
  <c r="U118" i="27" s="1"/>
  <c r="V118" i="27" s="1"/>
  <c r="W118" i="27" s="1"/>
  <c r="X118" i="27" s="1"/>
  <c r="Y118" i="27" s="1"/>
  <c r="Z118" i="27" s="1"/>
  <c r="AA118" i="27" s="1"/>
  <c r="AB118" i="27" s="1"/>
  <c r="AC118" i="27" s="1"/>
  <c r="AD118" i="27" s="1"/>
  <c r="AE118" i="27" s="1"/>
  <c r="AF118" i="27" s="1"/>
  <c r="B118" i="27" s="1"/>
  <c r="D118" i="27"/>
  <c r="D117" i="27"/>
  <c r="E117" i="27" s="1"/>
  <c r="F117" i="27" s="1"/>
  <c r="G117" i="27" s="1"/>
  <c r="H117" i="27" s="1"/>
  <c r="I117" i="27" s="1"/>
  <c r="J117" i="27" s="1"/>
  <c r="K117" i="27" s="1"/>
  <c r="L117" i="27" s="1"/>
  <c r="M117" i="27" s="1"/>
  <c r="N117" i="27" s="1"/>
  <c r="O117" i="27" s="1"/>
  <c r="P117" i="27" s="1"/>
  <c r="Q117" i="27" s="1"/>
  <c r="R117" i="27" s="1"/>
  <c r="S117" i="27" s="1"/>
  <c r="T117" i="27" s="1"/>
  <c r="U117" i="27" s="1"/>
  <c r="V117" i="27" s="1"/>
  <c r="W117" i="27" s="1"/>
  <c r="X117" i="27" s="1"/>
  <c r="Y117" i="27" s="1"/>
  <c r="Z117" i="27" s="1"/>
  <c r="AA117" i="27" s="1"/>
  <c r="AB117" i="27" s="1"/>
  <c r="AC117" i="27" s="1"/>
  <c r="AD117" i="27" s="1"/>
  <c r="AE117" i="27" s="1"/>
  <c r="AF117" i="27" s="1"/>
  <c r="B117" i="27" s="1"/>
  <c r="D116" i="27"/>
  <c r="E116" i="27" s="1"/>
  <c r="F116" i="27" s="1"/>
  <c r="G116" i="27" s="1"/>
  <c r="H116" i="27" s="1"/>
  <c r="I116" i="27" s="1"/>
  <c r="J116" i="27" s="1"/>
  <c r="K116" i="27" s="1"/>
  <c r="L116" i="27" s="1"/>
  <c r="M116" i="27" s="1"/>
  <c r="N116" i="27" s="1"/>
  <c r="O116" i="27" s="1"/>
  <c r="P116" i="27" s="1"/>
  <c r="Q116" i="27" s="1"/>
  <c r="R116" i="27" s="1"/>
  <c r="S116" i="27" s="1"/>
  <c r="T116" i="27" s="1"/>
  <c r="U116" i="27" s="1"/>
  <c r="V116" i="27" s="1"/>
  <c r="W116" i="27" s="1"/>
  <c r="X116" i="27" s="1"/>
  <c r="Y116" i="27" s="1"/>
  <c r="Z116" i="27" s="1"/>
  <c r="AA116" i="27" s="1"/>
  <c r="AB116" i="27" s="1"/>
  <c r="AC116" i="27" s="1"/>
  <c r="AD116" i="27" s="1"/>
  <c r="AE116" i="27" s="1"/>
  <c r="AF116" i="27" s="1"/>
  <c r="B116" i="27" s="1"/>
  <c r="O115" i="27"/>
  <c r="P115" i="27" s="1"/>
  <c r="Q115" i="27" s="1"/>
  <c r="R115" i="27" s="1"/>
  <c r="S115" i="27" s="1"/>
  <c r="T115" i="27" s="1"/>
  <c r="U115" i="27" s="1"/>
  <c r="V115" i="27" s="1"/>
  <c r="W115" i="27" s="1"/>
  <c r="X115" i="27" s="1"/>
  <c r="Y115" i="27" s="1"/>
  <c r="Z115" i="27" s="1"/>
  <c r="AA115" i="27" s="1"/>
  <c r="AB115" i="27" s="1"/>
  <c r="AC115" i="27" s="1"/>
  <c r="AD115" i="27" s="1"/>
  <c r="AE115" i="27" s="1"/>
  <c r="AF115" i="27" s="1"/>
  <c r="B115" i="27" s="1"/>
  <c r="I115" i="27"/>
  <c r="J115" i="27" s="1"/>
  <c r="K115" i="27" s="1"/>
  <c r="L115" i="27" s="1"/>
  <c r="M115" i="27" s="1"/>
  <c r="N115" i="27" s="1"/>
  <c r="D115" i="27"/>
  <c r="E115" i="27" s="1"/>
  <c r="F115" i="27" s="1"/>
  <c r="G115" i="27" s="1"/>
  <c r="H115" i="27" s="1"/>
  <c r="L114" i="27"/>
  <c r="M114" i="27" s="1"/>
  <c r="N114" i="27" s="1"/>
  <c r="O114" i="27" s="1"/>
  <c r="P114" i="27" s="1"/>
  <c r="Q114" i="27" s="1"/>
  <c r="R114" i="27" s="1"/>
  <c r="S114" i="27" s="1"/>
  <c r="T114" i="27" s="1"/>
  <c r="U114" i="27" s="1"/>
  <c r="V114" i="27" s="1"/>
  <c r="W114" i="27" s="1"/>
  <c r="X114" i="27" s="1"/>
  <c r="Y114" i="27" s="1"/>
  <c r="Z114" i="27" s="1"/>
  <c r="AA114" i="27" s="1"/>
  <c r="AB114" i="27" s="1"/>
  <c r="AC114" i="27" s="1"/>
  <c r="AD114" i="27" s="1"/>
  <c r="AE114" i="27" s="1"/>
  <c r="AF114" i="27" s="1"/>
  <c r="B114" i="27" s="1"/>
  <c r="K114" i="27"/>
  <c r="G114" i="27"/>
  <c r="H114" i="27" s="1"/>
  <c r="I114" i="27" s="1"/>
  <c r="D114" i="27"/>
  <c r="E114" i="27" s="1"/>
  <c r="F114" i="27" s="1"/>
  <c r="D113" i="27"/>
  <c r="E113" i="27" s="1"/>
  <c r="F113" i="27" s="1"/>
  <c r="G113" i="27" s="1"/>
  <c r="H113" i="27" s="1"/>
  <c r="I113" i="27" s="1"/>
  <c r="J113" i="27" s="1"/>
  <c r="K113" i="27" s="1"/>
  <c r="L113" i="27" s="1"/>
  <c r="M113" i="27" s="1"/>
  <c r="N113" i="27" s="1"/>
  <c r="O113" i="27" s="1"/>
  <c r="P113" i="27" s="1"/>
  <c r="Q113" i="27" s="1"/>
  <c r="R113" i="27" s="1"/>
  <c r="S113" i="27" s="1"/>
  <c r="T113" i="27" s="1"/>
  <c r="U113" i="27" s="1"/>
  <c r="V113" i="27" s="1"/>
  <c r="W113" i="27" s="1"/>
  <c r="X113" i="27" s="1"/>
  <c r="Y113" i="27" s="1"/>
  <c r="Z113" i="27" s="1"/>
  <c r="AA113" i="27" s="1"/>
  <c r="AB113" i="27" s="1"/>
  <c r="AC113" i="27" s="1"/>
  <c r="AD113" i="27" s="1"/>
  <c r="AE113" i="27" s="1"/>
  <c r="AF113" i="27" s="1"/>
  <c r="B113" i="27" s="1"/>
  <c r="D112" i="27"/>
  <c r="E112" i="27" s="1"/>
  <c r="F112" i="27" s="1"/>
  <c r="G112" i="27" s="1"/>
  <c r="H112" i="27" s="1"/>
  <c r="I112" i="27" s="1"/>
  <c r="J112" i="27" s="1"/>
  <c r="K112" i="27" s="1"/>
  <c r="L112" i="27" s="1"/>
  <c r="M112" i="27" s="1"/>
  <c r="N112" i="27" s="1"/>
  <c r="O112" i="27" s="1"/>
  <c r="P112" i="27" s="1"/>
  <c r="Q112" i="27" s="1"/>
  <c r="R112" i="27" s="1"/>
  <c r="S112" i="27" s="1"/>
  <c r="T112" i="27" s="1"/>
  <c r="U112" i="27" s="1"/>
  <c r="V112" i="27" s="1"/>
  <c r="W112" i="27" s="1"/>
  <c r="X112" i="27" s="1"/>
  <c r="Y112" i="27" s="1"/>
  <c r="Z112" i="27" s="1"/>
  <c r="AA112" i="27" s="1"/>
  <c r="AB112" i="27" s="1"/>
  <c r="AC112" i="27" s="1"/>
  <c r="AD112" i="27" s="1"/>
  <c r="AE112" i="27" s="1"/>
  <c r="AF112" i="27" s="1"/>
  <c r="B112" i="27" s="1"/>
  <c r="F110" i="27"/>
  <c r="G110" i="27" s="1"/>
  <c r="H110" i="27" s="1"/>
  <c r="I110" i="27" s="1"/>
  <c r="J110" i="27" s="1"/>
  <c r="K110" i="27" s="1"/>
  <c r="L110" i="27" s="1"/>
  <c r="M110" i="27" s="1"/>
  <c r="N110" i="27" s="1"/>
  <c r="O110" i="27" s="1"/>
  <c r="P110" i="27" s="1"/>
  <c r="Q110" i="27" s="1"/>
  <c r="R110" i="27" s="1"/>
  <c r="S110" i="27" s="1"/>
  <c r="T110" i="27" s="1"/>
  <c r="U110" i="27" s="1"/>
  <c r="V110" i="27" s="1"/>
  <c r="W110" i="27" s="1"/>
  <c r="X110" i="27" s="1"/>
  <c r="Y110" i="27" s="1"/>
  <c r="Z110" i="27" s="1"/>
  <c r="AA110" i="27" s="1"/>
  <c r="AB110" i="27" s="1"/>
  <c r="AC110" i="27" s="1"/>
  <c r="AD110" i="27" s="1"/>
  <c r="AE110" i="27" s="1"/>
  <c r="AF110" i="27" s="1"/>
  <c r="B110" i="27" s="1"/>
  <c r="D110" i="27"/>
  <c r="E110" i="27" s="1"/>
  <c r="D109" i="27"/>
  <c r="E109" i="27" s="1"/>
  <c r="F109" i="27" s="1"/>
  <c r="G109" i="27" s="1"/>
  <c r="H109" i="27" s="1"/>
  <c r="I109" i="27" s="1"/>
  <c r="J109" i="27" s="1"/>
  <c r="K109" i="27" s="1"/>
  <c r="L109" i="27" s="1"/>
  <c r="M109" i="27" s="1"/>
  <c r="N109" i="27" s="1"/>
  <c r="O109" i="27" s="1"/>
  <c r="P109" i="27" s="1"/>
  <c r="Q109" i="27" s="1"/>
  <c r="R109" i="27" s="1"/>
  <c r="S109" i="27" s="1"/>
  <c r="T109" i="27" s="1"/>
  <c r="U109" i="27" s="1"/>
  <c r="V109" i="27" s="1"/>
  <c r="W109" i="27" s="1"/>
  <c r="X109" i="27" s="1"/>
  <c r="Y109" i="27" s="1"/>
  <c r="Z109" i="27" s="1"/>
  <c r="AA109" i="27" s="1"/>
  <c r="AB109" i="27" s="1"/>
  <c r="AC109" i="27" s="1"/>
  <c r="AD109" i="27" s="1"/>
  <c r="AE109" i="27" s="1"/>
  <c r="AF109" i="27" s="1"/>
  <c r="B109" i="27" s="1"/>
  <c r="D107" i="27"/>
  <c r="E107" i="27" s="1"/>
  <c r="F107" i="27" s="1"/>
  <c r="G107" i="27" s="1"/>
  <c r="H107" i="27" s="1"/>
  <c r="I107" i="27" s="1"/>
  <c r="J107" i="27" s="1"/>
  <c r="K107" i="27" s="1"/>
  <c r="L107" i="27" s="1"/>
  <c r="M107" i="27" s="1"/>
  <c r="N107" i="27" s="1"/>
  <c r="O107" i="27" s="1"/>
  <c r="P107" i="27" s="1"/>
  <c r="Q107" i="27" s="1"/>
  <c r="R107" i="27" s="1"/>
  <c r="S107" i="27" s="1"/>
  <c r="T107" i="27" s="1"/>
  <c r="U107" i="27" s="1"/>
  <c r="V107" i="27" s="1"/>
  <c r="W107" i="27" s="1"/>
  <c r="X107" i="27" s="1"/>
  <c r="Y107" i="27" s="1"/>
  <c r="Z107" i="27" s="1"/>
  <c r="AA107" i="27" s="1"/>
  <c r="AB107" i="27" s="1"/>
  <c r="AC107" i="27" s="1"/>
  <c r="AD107" i="27" s="1"/>
  <c r="AE107" i="27" s="1"/>
  <c r="AF107" i="27" s="1"/>
  <c r="B107" i="27" s="1"/>
  <c r="N106" i="27"/>
  <c r="O106" i="27" s="1"/>
  <c r="P106" i="27" s="1"/>
  <c r="Q106" i="27" s="1"/>
  <c r="R106" i="27" s="1"/>
  <c r="S106" i="27" s="1"/>
  <c r="T106" i="27" s="1"/>
  <c r="U106" i="27" s="1"/>
  <c r="V106" i="27" s="1"/>
  <c r="W106" i="27" s="1"/>
  <c r="X106" i="27" s="1"/>
  <c r="Y106" i="27" s="1"/>
  <c r="Z106" i="27" s="1"/>
  <c r="AA106" i="27" s="1"/>
  <c r="AB106" i="27" s="1"/>
  <c r="AC106" i="27" s="1"/>
  <c r="AD106" i="27" s="1"/>
  <c r="AE106" i="27" s="1"/>
  <c r="AF106" i="27" s="1"/>
  <c r="B106" i="27" s="1"/>
  <c r="J106" i="27"/>
  <c r="K106" i="27" s="1"/>
  <c r="L106" i="27" s="1"/>
  <c r="M106" i="27" s="1"/>
  <c r="D106" i="27"/>
  <c r="E106" i="27" s="1"/>
  <c r="F106" i="27" s="1"/>
  <c r="G106" i="27" s="1"/>
  <c r="H106" i="27" s="1"/>
  <c r="I106" i="27" s="1"/>
  <c r="G105" i="27"/>
  <c r="H105" i="27" s="1"/>
  <c r="I105" i="27" s="1"/>
  <c r="J105" i="27" s="1"/>
  <c r="K105" i="27" s="1"/>
  <c r="L105" i="27" s="1"/>
  <c r="M105" i="27" s="1"/>
  <c r="N105" i="27" s="1"/>
  <c r="O105" i="27" s="1"/>
  <c r="P105" i="27" s="1"/>
  <c r="Q105" i="27" s="1"/>
  <c r="R105" i="27" s="1"/>
  <c r="S105" i="27" s="1"/>
  <c r="T105" i="27" s="1"/>
  <c r="U105" i="27" s="1"/>
  <c r="V105" i="27" s="1"/>
  <c r="W105" i="27" s="1"/>
  <c r="X105" i="27" s="1"/>
  <c r="Y105" i="27" s="1"/>
  <c r="Z105" i="27" s="1"/>
  <c r="AA105" i="27" s="1"/>
  <c r="AB105" i="27" s="1"/>
  <c r="AC105" i="27" s="1"/>
  <c r="AD105" i="27" s="1"/>
  <c r="AE105" i="27" s="1"/>
  <c r="AF105" i="27" s="1"/>
  <c r="B105" i="27" s="1"/>
  <c r="D105" i="27"/>
  <c r="E105" i="27" s="1"/>
  <c r="F105" i="27" s="1"/>
  <c r="D104" i="27"/>
  <c r="E104" i="27" s="1"/>
  <c r="F104" i="27" s="1"/>
  <c r="G104" i="27" s="1"/>
  <c r="H104" i="27" s="1"/>
  <c r="I104" i="27" s="1"/>
  <c r="J104" i="27" s="1"/>
  <c r="K104" i="27" s="1"/>
  <c r="L104" i="27" s="1"/>
  <c r="M104" i="27" s="1"/>
  <c r="N104" i="27" s="1"/>
  <c r="O104" i="27" s="1"/>
  <c r="P104" i="27" s="1"/>
  <c r="Q104" i="27" s="1"/>
  <c r="R104" i="27" s="1"/>
  <c r="S104" i="27" s="1"/>
  <c r="T104" i="27" s="1"/>
  <c r="U104" i="27" s="1"/>
  <c r="V104" i="27" s="1"/>
  <c r="W104" i="27" s="1"/>
  <c r="X104" i="27" s="1"/>
  <c r="Y104" i="27" s="1"/>
  <c r="Z104" i="27" s="1"/>
  <c r="AA104" i="27" s="1"/>
  <c r="AB104" i="27" s="1"/>
  <c r="AC104" i="27" s="1"/>
  <c r="AD104" i="27" s="1"/>
  <c r="AE104" i="27" s="1"/>
  <c r="AF104" i="27" s="1"/>
  <c r="B104" i="27" s="1"/>
  <c r="D103" i="27"/>
  <c r="E103" i="27" s="1"/>
  <c r="F103" i="27" s="1"/>
  <c r="G103" i="27" s="1"/>
  <c r="D102" i="27"/>
  <c r="AH100" i="27"/>
  <c r="AI100" i="27" s="1"/>
  <c r="AH99" i="27"/>
  <c r="AI99" i="27" s="1"/>
  <c r="AH98" i="27"/>
  <c r="AI98" i="27" s="1"/>
  <c r="AH97" i="27"/>
  <c r="AI97" i="27" s="1"/>
  <c r="AH96" i="27"/>
  <c r="AI96" i="27" s="1"/>
  <c r="AH94" i="27"/>
  <c r="AI94" i="27" s="1"/>
  <c r="C93" i="27"/>
  <c r="AI91" i="27"/>
  <c r="AH91" i="27"/>
  <c r="AI90" i="27"/>
  <c r="AH90" i="27"/>
  <c r="AI89" i="27"/>
  <c r="AH89" i="27"/>
  <c r="AI88" i="27"/>
  <c r="AH88" i="27"/>
  <c r="AI87" i="27"/>
  <c r="AH87" i="27"/>
  <c r="AI86" i="27"/>
  <c r="AH86" i="27"/>
  <c r="AI85" i="27"/>
  <c r="AH85" i="27"/>
  <c r="AI84" i="27"/>
  <c r="AH84" i="27"/>
  <c r="AI82" i="27"/>
  <c r="AH82" i="27"/>
  <c r="AG82" i="27"/>
  <c r="AI81" i="27"/>
  <c r="AH81" i="27"/>
  <c r="AI80" i="27"/>
  <c r="AH80" i="27"/>
  <c r="AI79" i="27"/>
  <c r="AH79" i="27"/>
  <c r="AI78" i="27"/>
  <c r="AH78" i="27"/>
  <c r="AI77" i="27"/>
  <c r="AH77" i="27"/>
  <c r="AI76" i="27"/>
  <c r="AH76" i="27"/>
  <c r="AI74" i="27"/>
  <c r="AH74" i="27"/>
  <c r="AI73" i="27"/>
  <c r="AH73" i="27"/>
  <c r="AI72" i="27"/>
  <c r="AH72" i="27"/>
  <c r="AG72" i="27"/>
  <c r="AI71" i="27"/>
  <c r="AH71" i="27"/>
  <c r="AI70" i="27"/>
  <c r="AH70" i="27"/>
  <c r="AI69" i="27"/>
  <c r="AH69" i="27"/>
  <c r="AG68" i="27"/>
  <c r="AF68" i="27"/>
  <c r="AE68" i="27"/>
  <c r="AD68" i="27"/>
  <c r="AC68" i="27"/>
  <c r="AB5" i="27" s="1"/>
  <c r="AB68" i="27"/>
  <c r="AA5" i="27" s="1"/>
  <c r="AA68" i="27"/>
  <c r="Z68" i="27"/>
  <c r="Y5" i="27" s="1"/>
  <c r="Y68" i="27"/>
  <c r="X68" i="27"/>
  <c r="W5" i="27" s="1"/>
  <c r="W68" i="27"/>
  <c r="V68" i="27"/>
  <c r="U5" i="27" s="1"/>
  <c r="U68" i="27"/>
  <c r="T68" i="27"/>
  <c r="S5" i="27" s="1"/>
  <c r="S68" i="27"/>
  <c r="R68" i="27"/>
  <c r="Q5" i="27" s="1"/>
  <c r="Q68" i="27"/>
  <c r="P5" i="27" s="1"/>
  <c r="P68" i="27"/>
  <c r="O68" i="27"/>
  <c r="N5" i="27" s="1"/>
  <c r="N68" i="27"/>
  <c r="M5" i="27" s="1"/>
  <c r="M68" i="27"/>
  <c r="L5" i="27" s="1"/>
  <c r="L68" i="27"/>
  <c r="K5" i="27" s="1"/>
  <c r="K68" i="27"/>
  <c r="J5" i="27" s="1"/>
  <c r="J68" i="27"/>
  <c r="I5" i="27" s="1"/>
  <c r="I68" i="27"/>
  <c r="H5" i="27" s="1"/>
  <c r="H68" i="27"/>
  <c r="G5" i="27" s="1"/>
  <c r="G68" i="27"/>
  <c r="F5" i="27" s="1"/>
  <c r="F68" i="27"/>
  <c r="E5" i="27" s="1"/>
  <c r="E68" i="27"/>
  <c r="D5" i="27" s="1"/>
  <c r="D68" i="27"/>
  <c r="C5" i="27" s="1"/>
  <c r="C68" i="27"/>
  <c r="B5" i="27" s="1"/>
  <c r="AI67" i="27"/>
  <c r="AH67" i="27"/>
  <c r="AI66" i="27"/>
  <c r="AH66" i="27"/>
  <c r="AI65" i="27"/>
  <c r="AH65" i="27"/>
  <c r="AI64" i="27"/>
  <c r="AH64" i="27"/>
  <c r="AI63" i="27"/>
  <c r="AH63" i="27"/>
  <c r="AI62" i="27"/>
  <c r="AH62" i="27"/>
  <c r="AI61" i="27"/>
  <c r="AH61" i="27"/>
  <c r="AI60" i="27"/>
  <c r="AH60" i="27"/>
  <c r="AI59" i="27"/>
  <c r="AH59" i="27"/>
  <c r="AI58" i="27"/>
  <c r="AH58" i="27"/>
  <c r="AI57" i="27"/>
  <c r="AH57" i="27"/>
  <c r="AG56" i="27"/>
  <c r="AG4" i="27" s="1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AI55" i="27"/>
  <c r="AH55" i="27"/>
  <c r="AI54" i="27"/>
  <c r="AH54" i="27"/>
  <c r="AI53" i="27"/>
  <c r="AH53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AI51" i="27"/>
  <c r="AH51" i="27"/>
  <c r="AG51" i="27"/>
  <c r="AG52" i="27" s="1"/>
  <c r="AG3" i="27" s="1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I44" i="27"/>
  <c r="AH44" i="27"/>
  <c r="AI43" i="27"/>
  <c r="AH43" i="27"/>
  <c r="AI42" i="27"/>
  <c r="AH42" i="27"/>
  <c r="AI41" i="27"/>
  <c r="AH41" i="27"/>
  <c r="AI40" i="27"/>
  <c r="AH40" i="27"/>
  <c r="AI39" i="27"/>
  <c r="AH39" i="27"/>
  <c r="AG38" i="27"/>
  <c r="AG2" i="27" s="1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AE5" i="27"/>
  <c r="AD5" i="27"/>
  <c r="AC5" i="27"/>
  <c r="Z5" i="27"/>
  <c r="X5" i="27"/>
  <c r="V5" i="27"/>
  <c r="R5" i="27"/>
  <c r="O5" i="27"/>
  <c r="K4" i="27"/>
  <c r="B4" i="27"/>
  <c r="AF95" i="26"/>
  <c r="AF37" i="26"/>
  <c r="AE95" i="26"/>
  <c r="AE37" i="26"/>
  <c r="AD95" i="26"/>
  <c r="AD37" i="26"/>
  <c r="AC95" i="26"/>
  <c r="AC37" i="26"/>
  <c r="AB95" i="26"/>
  <c r="AB37" i="26"/>
  <c r="R95" i="26"/>
  <c r="R37" i="26"/>
  <c r="Q95" i="26"/>
  <c r="Q37" i="26"/>
  <c r="P95" i="26"/>
  <c r="P37" i="26"/>
  <c r="O95" i="26"/>
  <c r="O37" i="26"/>
  <c r="N95" i="26"/>
  <c r="N37" i="26"/>
  <c r="M37" i="26"/>
  <c r="F37" i="26"/>
  <c r="D95" i="26"/>
  <c r="D37" i="26"/>
  <c r="C95" i="26"/>
  <c r="C37" i="26"/>
  <c r="B95" i="26"/>
  <c r="B37" i="26"/>
  <c r="AI37" i="26" s="1"/>
  <c r="B68" i="26"/>
  <c r="B56" i="26"/>
  <c r="B52" i="26"/>
  <c r="B38" i="26"/>
  <c r="AF239" i="26"/>
  <c r="AE239" i="26"/>
  <c r="AD239" i="26"/>
  <c r="AC239" i="26"/>
  <c r="AB239" i="26"/>
  <c r="AA239" i="26"/>
  <c r="Z239" i="26"/>
  <c r="Y239" i="26"/>
  <c r="X239" i="26"/>
  <c r="W239" i="26"/>
  <c r="V239" i="26"/>
  <c r="U239" i="26"/>
  <c r="T239" i="26"/>
  <c r="S239" i="26"/>
  <c r="R239" i="26"/>
  <c r="Q239" i="26"/>
  <c r="P239" i="26"/>
  <c r="O239" i="26"/>
  <c r="N239" i="26"/>
  <c r="M239" i="26"/>
  <c r="L239" i="26"/>
  <c r="K239" i="26"/>
  <c r="J239" i="26"/>
  <c r="I239" i="26"/>
  <c r="H239" i="26"/>
  <c r="G239" i="26"/>
  <c r="F239" i="26"/>
  <c r="E239" i="26"/>
  <c r="D239" i="26"/>
  <c r="C239" i="26"/>
  <c r="B239" i="26"/>
  <c r="A239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B238" i="26"/>
  <c r="A238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B237" i="26"/>
  <c r="A237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B236" i="26"/>
  <c r="A236" i="26"/>
  <c r="B235" i="26"/>
  <c r="S210" i="26"/>
  <c r="AG200" i="26"/>
  <c r="AG51" i="26" s="1"/>
  <c r="AG52" i="26" s="1"/>
  <c r="AG3" i="26" s="1"/>
  <c r="AG6" i="26" s="1"/>
  <c r="C200" i="26"/>
  <c r="F199" i="26"/>
  <c r="E199" i="26"/>
  <c r="D235" i="26" s="1"/>
  <c r="D199" i="26"/>
  <c r="C235" i="26" s="1"/>
  <c r="D198" i="26"/>
  <c r="E198" i="26" s="1"/>
  <c r="F198" i="26" s="1"/>
  <c r="G198" i="26" s="1"/>
  <c r="H198" i="26" s="1"/>
  <c r="I198" i="26" s="1"/>
  <c r="J198" i="26" s="1"/>
  <c r="K198" i="26" s="1"/>
  <c r="L198" i="26" s="1"/>
  <c r="M198" i="26" s="1"/>
  <c r="N198" i="26" s="1"/>
  <c r="O198" i="26" s="1"/>
  <c r="P198" i="26" s="1"/>
  <c r="Q198" i="26" s="1"/>
  <c r="R198" i="26" s="1"/>
  <c r="S198" i="26" s="1"/>
  <c r="T198" i="26" s="1"/>
  <c r="U198" i="26" s="1"/>
  <c r="V198" i="26" s="1"/>
  <c r="W198" i="26" s="1"/>
  <c r="X198" i="26" s="1"/>
  <c r="Y198" i="26" s="1"/>
  <c r="Z198" i="26" s="1"/>
  <c r="AA198" i="26" s="1"/>
  <c r="AB198" i="26" s="1"/>
  <c r="AC198" i="26" s="1"/>
  <c r="AD198" i="26" s="1"/>
  <c r="AE198" i="26" s="1"/>
  <c r="AF198" i="26" s="1"/>
  <c r="B198" i="26" s="1"/>
  <c r="D197" i="26"/>
  <c r="E197" i="26" s="1"/>
  <c r="F197" i="26" s="1"/>
  <c r="G197" i="26" s="1"/>
  <c r="H197" i="26" s="1"/>
  <c r="I197" i="26" s="1"/>
  <c r="J197" i="26" s="1"/>
  <c r="K197" i="26" s="1"/>
  <c r="L197" i="26" s="1"/>
  <c r="M197" i="26" s="1"/>
  <c r="N197" i="26" s="1"/>
  <c r="O197" i="26" s="1"/>
  <c r="P197" i="26" s="1"/>
  <c r="Q197" i="26" s="1"/>
  <c r="R197" i="26" s="1"/>
  <c r="S197" i="26" s="1"/>
  <c r="T197" i="26" s="1"/>
  <c r="U197" i="26" s="1"/>
  <c r="V197" i="26" s="1"/>
  <c r="W197" i="26" s="1"/>
  <c r="X197" i="26" s="1"/>
  <c r="Y197" i="26" s="1"/>
  <c r="Z197" i="26" s="1"/>
  <c r="AA197" i="26" s="1"/>
  <c r="AB197" i="26" s="1"/>
  <c r="AC197" i="26" s="1"/>
  <c r="AD197" i="26" s="1"/>
  <c r="AE197" i="26" s="1"/>
  <c r="AF197" i="26" s="1"/>
  <c r="B197" i="26" s="1"/>
  <c r="E196" i="26"/>
  <c r="F196" i="26" s="1"/>
  <c r="G196" i="26" s="1"/>
  <c r="H196" i="26" s="1"/>
  <c r="I196" i="26" s="1"/>
  <c r="J196" i="26" s="1"/>
  <c r="K196" i="26" s="1"/>
  <c r="L196" i="26" s="1"/>
  <c r="M196" i="26" s="1"/>
  <c r="N196" i="26" s="1"/>
  <c r="O196" i="26" s="1"/>
  <c r="P196" i="26" s="1"/>
  <c r="Q196" i="26" s="1"/>
  <c r="R196" i="26" s="1"/>
  <c r="S196" i="26" s="1"/>
  <c r="T196" i="26" s="1"/>
  <c r="U196" i="26" s="1"/>
  <c r="V196" i="26" s="1"/>
  <c r="W196" i="26" s="1"/>
  <c r="X196" i="26" s="1"/>
  <c r="Y196" i="26" s="1"/>
  <c r="Z196" i="26" s="1"/>
  <c r="AA196" i="26" s="1"/>
  <c r="AB196" i="26" s="1"/>
  <c r="AC196" i="26" s="1"/>
  <c r="AD196" i="26" s="1"/>
  <c r="AE196" i="26" s="1"/>
  <c r="AF196" i="26" s="1"/>
  <c r="B196" i="26" s="1"/>
  <c r="D196" i="26"/>
  <c r="G195" i="26"/>
  <c r="H195" i="26" s="1"/>
  <c r="I195" i="26" s="1"/>
  <c r="J195" i="26" s="1"/>
  <c r="K195" i="26" s="1"/>
  <c r="L195" i="26" s="1"/>
  <c r="M195" i="26" s="1"/>
  <c r="N195" i="26" s="1"/>
  <c r="O195" i="26" s="1"/>
  <c r="P195" i="26" s="1"/>
  <c r="Q195" i="26" s="1"/>
  <c r="R195" i="26" s="1"/>
  <c r="S195" i="26" s="1"/>
  <c r="T195" i="26" s="1"/>
  <c r="U195" i="26" s="1"/>
  <c r="V195" i="26" s="1"/>
  <c r="W195" i="26" s="1"/>
  <c r="X195" i="26" s="1"/>
  <c r="Y195" i="26" s="1"/>
  <c r="Z195" i="26" s="1"/>
  <c r="AA195" i="26" s="1"/>
  <c r="AB195" i="26" s="1"/>
  <c r="AC195" i="26" s="1"/>
  <c r="AD195" i="26" s="1"/>
  <c r="AE195" i="26" s="1"/>
  <c r="AF195" i="26" s="1"/>
  <c r="B195" i="26" s="1"/>
  <c r="D195" i="26"/>
  <c r="E195" i="26" s="1"/>
  <c r="F195" i="26" s="1"/>
  <c r="D194" i="26"/>
  <c r="AG192" i="26"/>
  <c r="C192" i="26"/>
  <c r="H191" i="26"/>
  <c r="I191" i="26" s="1"/>
  <c r="J191" i="26" s="1"/>
  <c r="K191" i="26" s="1"/>
  <c r="L191" i="26" s="1"/>
  <c r="M191" i="26" s="1"/>
  <c r="N191" i="26" s="1"/>
  <c r="O191" i="26" s="1"/>
  <c r="P191" i="26" s="1"/>
  <c r="Q191" i="26" s="1"/>
  <c r="R191" i="26" s="1"/>
  <c r="S191" i="26" s="1"/>
  <c r="T191" i="26" s="1"/>
  <c r="U191" i="26" s="1"/>
  <c r="V191" i="26" s="1"/>
  <c r="W191" i="26" s="1"/>
  <c r="X191" i="26" s="1"/>
  <c r="Y191" i="26" s="1"/>
  <c r="Z191" i="26" s="1"/>
  <c r="AA191" i="26" s="1"/>
  <c r="AB191" i="26" s="1"/>
  <c r="AC191" i="26" s="1"/>
  <c r="AD191" i="26" s="1"/>
  <c r="AE191" i="26" s="1"/>
  <c r="AF191" i="26" s="1"/>
  <c r="B191" i="26" s="1"/>
  <c r="D191" i="26"/>
  <c r="E191" i="26" s="1"/>
  <c r="F191" i="26" s="1"/>
  <c r="G191" i="26" s="1"/>
  <c r="E190" i="26"/>
  <c r="F190" i="26" s="1"/>
  <c r="G190" i="26" s="1"/>
  <c r="H190" i="26" s="1"/>
  <c r="I190" i="26" s="1"/>
  <c r="J190" i="26" s="1"/>
  <c r="K190" i="26" s="1"/>
  <c r="L190" i="26" s="1"/>
  <c r="M190" i="26" s="1"/>
  <c r="N190" i="26" s="1"/>
  <c r="O190" i="26" s="1"/>
  <c r="P190" i="26" s="1"/>
  <c r="Q190" i="26" s="1"/>
  <c r="R190" i="26" s="1"/>
  <c r="S190" i="26" s="1"/>
  <c r="T190" i="26" s="1"/>
  <c r="U190" i="26" s="1"/>
  <c r="V190" i="26" s="1"/>
  <c r="W190" i="26" s="1"/>
  <c r="X190" i="26" s="1"/>
  <c r="Y190" i="26" s="1"/>
  <c r="Z190" i="26" s="1"/>
  <c r="AA190" i="26" s="1"/>
  <c r="AB190" i="26" s="1"/>
  <c r="AC190" i="26" s="1"/>
  <c r="AD190" i="26" s="1"/>
  <c r="AE190" i="26" s="1"/>
  <c r="AF190" i="26" s="1"/>
  <c r="B190" i="26" s="1"/>
  <c r="D190" i="26"/>
  <c r="E189" i="26"/>
  <c r="F189" i="26" s="1"/>
  <c r="G189" i="26" s="1"/>
  <c r="H189" i="26" s="1"/>
  <c r="I189" i="26" s="1"/>
  <c r="J189" i="26" s="1"/>
  <c r="K189" i="26" s="1"/>
  <c r="L189" i="26" s="1"/>
  <c r="M189" i="26" s="1"/>
  <c r="N189" i="26" s="1"/>
  <c r="O189" i="26" s="1"/>
  <c r="P189" i="26" s="1"/>
  <c r="Q189" i="26" s="1"/>
  <c r="R189" i="26" s="1"/>
  <c r="S189" i="26" s="1"/>
  <c r="T189" i="26" s="1"/>
  <c r="U189" i="26" s="1"/>
  <c r="V189" i="26" s="1"/>
  <c r="W189" i="26" s="1"/>
  <c r="X189" i="26" s="1"/>
  <c r="Y189" i="26" s="1"/>
  <c r="Z189" i="26" s="1"/>
  <c r="AA189" i="26" s="1"/>
  <c r="AB189" i="26" s="1"/>
  <c r="AC189" i="26" s="1"/>
  <c r="AD189" i="26" s="1"/>
  <c r="AE189" i="26" s="1"/>
  <c r="AF189" i="26" s="1"/>
  <c r="B189" i="26" s="1"/>
  <c r="D189" i="26"/>
  <c r="U188" i="26"/>
  <c r="V188" i="26" s="1"/>
  <c r="W188" i="26" s="1"/>
  <c r="X188" i="26" s="1"/>
  <c r="Y188" i="26" s="1"/>
  <c r="Z188" i="26" s="1"/>
  <c r="AA188" i="26" s="1"/>
  <c r="AB188" i="26" s="1"/>
  <c r="AC188" i="26" s="1"/>
  <c r="AD188" i="26" s="1"/>
  <c r="AE188" i="26" s="1"/>
  <c r="AF188" i="26" s="1"/>
  <c r="B188" i="26" s="1"/>
  <c r="D188" i="26"/>
  <c r="E188" i="26" s="1"/>
  <c r="F188" i="26" s="1"/>
  <c r="G188" i="26" s="1"/>
  <c r="H188" i="26" s="1"/>
  <c r="I188" i="26" s="1"/>
  <c r="J188" i="26" s="1"/>
  <c r="K188" i="26" s="1"/>
  <c r="L188" i="26" s="1"/>
  <c r="M188" i="26" s="1"/>
  <c r="N188" i="26" s="1"/>
  <c r="O188" i="26" s="1"/>
  <c r="P188" i="26" s="1"/>
  <c r="Q188" i="26" s="1"/>
  <c r="R188" i="26" s="1"/>
  <c r="S188" i="26" s="1"/>
  <c r="T188" i="26" s="1"/>
  <c r="D187" i="26"/>
  <c r="E187" i="26" s="1"/>
  <c r="F187" i="26" s="1"/>
  <c r="G187" i="26" s="1"/>
  <c r="H187" i="26" s="1"/>
  <c r="I187" i="26" s="1"/>
  <c r="J187" i="26" s="1"/>
  <c r="K187" i="26" s="1"/>
  <c r="L187" i="26" s="1"/>
  <c r="M187" i="26" s="1"/>
  <c r="N187" i="26" s="1"/>
  <c r="O187" i="26" s="1"/>
  <c r="P187" i="26" s="1"/>
  <c r="Q187" i="26" s="1"/>
  <c r="R187" i="26" s="1"/>
  <c r="S187" i="26" s="1"/>
  <c r="T187" i="26" s="1"/>
  <c r="U187" i="26" s="1"/>
  <c r="V187" i="26" s="1"/>
  <c r="W187" i="26" s="1"/>
  <c r="X187" i="26" s="1"/>
  <c r="Y187" i="26" s="1"/>
  <c r="Z187" i="26" s="1"/>
  <c r="AA187" i="26" s="1"/>
  <c r="AB187" i="26" s="1"/>
  <c r="AC187" i="26" s="1"/>
  <c r="AD187" i="26" s="1"/>
  <c r="AE187" i="26" s="1"/>
  <c r="AF187" i="26" s="1"/>
  <c r="B187" i="26" s="1"/>
  <c r="N186" i="26"/>
  <c r="O186" i="26" s="1"/>
  <c r="P186" i="26" s="1"/>
  <c r="Q186" i="26" s="1"/>
  <c r="R186" i="26" s="1"/>
  <c r="S186" i="26" s="1"/>
  <c r="T186" i="26" s="1"/>
  <c r="U186" i="26" s="1"/>
  <c r="V186" i="26" s="1"/>
  <c r="W186" i="26" s="1"/>
  <c r="X186" i="26" s="1"/>
  <c r="Y186" i="26" s="1"/>
  <c r="Z186" i="26" s="1"/>
  <c r="AA186" i="26" s="1"/>
  <c r="AB186" i="26" s="1"/>
  <c r="AC186" i="26" s="1"/>
  <c r="AD186" i="26" s="1"/>
  <c r="AE186" i="26" s="1"/>
  <c r="AF186" i="26" s="1"/>
  <c r="B186" i="26" s="1"/>
  <c r="H186" i="26"/>
  <c r="I186" i="26" s="1"/>
  <c r="J186" i="26" s="1"/>
  <c r="K186" i="26" s="1"/>
  <c r="L186" i="26" s="1"/>
  <c r="M186" i="26" s="1"/>
  <c r="E186" i="26"/>
  <c r="F186" i="26" s="1"/>
  <c r="G186" i="26" s="1"/>
  <c r="D186" i="26"/>
  <c r="V185" i="26"/>
  <c r="W185" i="26" s="1"/>
  <c r="X185" i="26" s="1"/>
  <c r="Y185" i="26" s="1"/>
  <c r="Z185" i="26" s="1"/>
  <c r="AA185" i="26" s="1"/>
  <c r="AB185" i="26" s="1"/>
  <c r="AC185" i="26" s="1"/>
  <c r="AD185" i="26" s="1"/>
  <c r="AE185" i="26" s="1"/>
  <c r="AF185" i="26" s="1"/>
  <c r="B185" i="26" s="1"/>
  <c r="D185" i="26"/>
  <c r="E185" i="26" s="1"/>
  <c r="F185" i="26" s="1"/>
  <c r="G185" i="26" s="1"/>
  <c r="H185" i="26" s="1"/>
  <c r="I185" i="26" s="1"/>
  <c r="J185" i="26" s="1"/>
  <c r="K185" i="26" s="1"/>
  <c r="L185" i="26" s="1"/>
  <c r="M185" i="26" s="1"/>
  <c r="N185" i="26" s="1"/>
  <c r="O185" i="26" s="1"/>
  <c r="P185" i="26" s="1"/>
  <c r="Q185" i="26" s="1"/>
  <c r="R185" i="26" s="1"/>
  <c r="S185" i="26" s="1"/>
  <c r="T185" i="26" s="1"/>
  <c r="U185" i="26" s="1"/>
  <c r="J184" i="26"/>
  <c r="K184" i="26" s="1"/>
  <c r="L184" i="26" s="1"/>
  <c r="M184" i="26" s="1"/>
  <c r="N184" i="26" s="1"/>
  <c r="O184" i="26" s="1"/>
  <c r="P184" i="26" s="1"/>
  <c r="Q184" i="26" s="1"/>
  <c r="R184" i="26" s="1"/>
  <c r="S184" i="26" s="1"/>
  <c r="T184" i="26" s="1"/>
  <c r="U184" i="26" s="1"/>
  <c r="V184" i="26" s="1"/>
  <c r="W184" i="26" s="1"/>
  <c r="X184" i="26" s="1"/>
  <c r="Y184" i="26" s="1"/>
  <c r="Z184" i="26" s="1"/>
  <c r="AA184" i="26" s="1"/>
  <c r="AB184" i="26" s="1"/>
  <c r="AC184" i="26" s="1"/>
  <c r="AD184" i="26" s="1"/>
  <c r="AE184" i="26" s="1"/>
  <c r="AF184" i="26" s="1"/>
  <c r="B184" i="26" s="1"/>
  <c r="D184" i="26"/>
  <c r="E184" i="26" s="1"/>
  <c r="F184" i="26" s="1"/>
  <c r="G184" i="26" s="1"/>
  <c r="H184" i="26" s="1"/>
  <c r="I184" i="26" s="1"/>
  <c r="H183" i="26"/>
  <c r="I183" i="26" s="1"/>
  <c r="J183" i="26" s="1"/>
  <c r="K183" i="26" s="1"/>
  <c r="L183" i="26" s="1"/>
  <c r="M183" i="26" s="1"/>
  <c r="N183" i="26" s="1"/>
  <c r="O183" i="26" s="1"/>
  <c r="P183" i="26" s="1"/>
  <c r="Q183" i="26" s="1"/>
  <c r="R183" i="26" s="1"/>
  <c r="S183" i="26" s="1"/>
  <c r="T183" i="26" s="1"/>
  <c r="U183" i="26" s="1"/>
  <c r="V183" i="26" s="1"/>
  <c r="W183" i="26" s="1"/>
  <c r="X183" i="26" s="1"/>
  <c r="Y183" i="26" s="1"/>
  <c r="Z183" i="26" s="1"/>
  <c r="AA183" i="26" s="1"/>
  <c r="AB183" i="26" s="1"/>
  <c r="AC183" i="26" s="1"/>
  <c r="AD183" i="26" s="1"/>
  <c r="AE183" i="26" s="1"/>
  <c r="AF183" i="26" s="1"/>
  <c r="B183" i="26" s="1"/>
  <c r="G183" i="26"/>
  <c r="D183" i="26"/>
  <c r="E183" i="26" s="1"/>
  <c r="F183" i="26" s="1"/>
  <c r="D182" i="26"/>
  <c r="E182" i="26" s="1"/>
  <c r="F182" i="26" s="1"/>
  <c r="G182" i="26" s="1"/>
  <c r="H182" i="26" s="1"/>
  <c r="I182" i="26" s="1"/>
  <c r="J182" i="26" s="1"/>
  <c r="K182" i="26" s="1"/>
  <c r="L182" i="26" s="1"/>
  <c r="M182" i="26" s="1"/>
  <c r="N182" i="26" s="1"/>
  <c r="O182" i="26" s="1"/>
  <c r="P182" i="26" s="1"/>
  <c r="Q182" i="26" s="1"/>
  <c r="R182" i="26" s="1"/>
  <c r="S182" i="26" s="1"/>
  <c r="T182" i="26" s="1"/>
  <c r="U182" i="26" s="1"/>
  <c r="V182" i="26" s="1"/>
  <c r="W182" i="26" s="1"/>
  <c r="X182" i="26" s="1"/>
  <c r="Y182" i="26" s="1"/>
  <c r="Z182" i="26" s="1"/>
  <c r="AA182" i="26" s="1"/>
  <c r="AB182" i="26" s="1"/>
  <c r="AC182" i="26" s="1"/>
  <c r="AD182" i="26" s="1"/>
  <c r="AE182" i="26" s="1"/>
  <c r="AF182" i="26" s="1"/>
  <c r="B182" i="26" s="1"/>
  <c r="D181" i="26"/>
  <c r="E181" i="26" s="1"/>
  <c r="F181" i="26" s="1"/>
  <c r="G181" i="26" s="1"/>
  <c r="H181" i="26" s="1"/>
  <c r="I181" i="26" s="1"/>
  <c r="J181" i="26" s="1"/>
  <c r="K181" i="26" s="1"/>
  <c r="L181" i="26" s="1"/>
  <c r="M181" i="26" s="1"/>
  <c r="N181" i="26" s="1"/>
  <c r="O181" i="26" s="1"/>
  <c r="P181" i="26" s="1"/>
  <c r="Q181" i="26" s="1"/>
  <c r="R181" i="26" s="1"/>
  <c r="S181" i="26" s="1"/>
  <c r="T181" i="26" s="1"/>
  <c r="U181" i="26" s="1"/>
  <c r="V181" i="26" s="1"/>
  <c r="W181" i="26" s="1"/>
  <c r="X181" i="26" s="1"/>
  <c r="Y181" i="26" s="1"/>
  <c r="Z181" i="26" s="1"/>
  <c r="AA181" i="26" s="1"/>
  <c r="AB181" i="26" s="1"/>
  <c r="AC181" i="26" s="1"/>
  <c r="AD181" i="26" s="1"/>
  <c r="AE181" i="26" s="1"/>
  <c r="AF181" i="26" s="1"/>
  <c r="B181" i="26" s="1"/>
  <c r="D180" i="26"/>
  <c r="E180" i="26" s="1"/>
  <c r="F180" i="26" s="1"/>
  <c r="G180" i="26" s="1"/>
  <c r="H180" i="26" s="1"/>
  <c r="I180" i="26" s="1"/>
  <c r="J180" i="26" s="1"/>
  <c r="K180" i="26" s="1"/>
  <c r="L180" i="26" s="1"/>
  <c r="M180" i="26" s="1"/>
  <c r="N180" i="26" s="1"/>
  <c r="O180" i="26" s="1"/>
  <c r="P180" i="26" s="1"/>
  <c r="Q180" i="26" s="1"/>
  <c r="R180" i="26" s="1"/>
  <c r="S180" i="26" s="1"/>
  <c r="T180" i="26" s="1"/>
  <c r="U180" i="26" s="1"/>
  <c r="V180" i="26" s="1"/>
  <c r="W180" i="26" s="1"/>
  <c r="X180" i="26" s="1"/>
  <c r="Y180" i="26" s="1"/>
  <c r="Z180" i="26" s="1"/>
  <c r="AA180" i="26" s="1"/>
  <c r="AB180" i="26" s="1"/>
  <c r="AC180" i="26" s="1"/>
  <c r="AD180" i="26" s="1"/>
  <c r="AE180" i="26" s="1"/>
  <c r="AF180" i="26" s="1"/>
  <c r="B180" i="26" s="1"/>
  <c r="I179" i="26"/>
  <c r="J179" i="26" s="1"/>
  <c r="K179" i="26" s="1"/>
  <c r="L179" i="26" s="1"/>
  <c r="M179" i="26" s="1"/>
  <c r="N179" i="26" s="1"/>
  <c r="O179" i="26" s="1"/>
  <c r="P179" i="26" s="1"/>
  <c r="Q179" i="26" s="1"/>
  <c r="R179" i="26" s="1"/>
  <c r="S179" i="26" s="1"/>
  <c r="T179" i="26" s="1"/>
  <c r="U179" i="26" s="1"/>
  <c r="V179" i="26" s="1"/>
  <c r="W179" i="26" s="1"/>
  <c r="X179" i="26" s="1"/>
  <c r="Y179" i="26" s="1"/>
  <c r="Z179" i="26" s="1"/>
  <c r="AA179" i="26" s="1"/>
  <c r="AB179" i="26" s="1"/>
  <c r="AC179" i="26" s="1"/>
  <c r="AD179" i="26" s="1"/>
  <c r="AE179" i="26" s="1"/>
  <c r="AF179" i="26" s="1"/>
  <c r="B179" i="26" s="1"/>
  <c r="E179" i="26"/>
  <c r="F179" i="26" s="1"/>
  <c r="G179" i="26" s="1"/>
  <c r="H179" i="26" s="1"/>
  <c r="D179" i="26"/>
  <c r="E177" i="26"/>
  <c r="F177" i="26" s="1"/>
  <c r="G177" i="26" s="1"/>
  <c r="H177" i="26" s="1"/>
  <c r="I177" i="26" s="1"/>
  <c r="J177" i="26" s="1"/>
  <c r="K177" i="26" s="1"/>
  <c r="L177" i="26" s="1"/>
  <c r="M177" i="26" s="1"/>
  <c r="N177" i="26" s="1"/>
  <c r="O177" i="26" s="1"/>
  <c r="P177" i="26" s="1"/>
  <c r="Q177" i="26" s="1"/>
  <c r="R177" i="26" s="1"/>
  <c r="S177" i="26" s="1"/>
  <c r="T177" i="26" s="1"/>
  <c r="U177" i="26" s="1"/>
  <c r="V177" i="26" s="1"/>
  <c r="W177" i="26" s="1"/>
  <c r="X177" i="26" s="1"/>
  <c r="Y177" i="26" s="1"/>
  <c r="Z177" i="26" s="1"/>
  <c r="AA177" i="26" s="1"/>
  <c r="AB177" i="26" s="1"/>
  <c r="AC177" i="26" s="1"/>
  <c r="AD177" i="26" s="1"/>
  <c r="AE177" i="26" s="1"/>
  <c r="AF177" i="26" s="1"/>
  <c r="B177" i="26" s="1"/>
  <c r="D177" i="26"/>
  <c r="D176" i="26"/>
  <c r="E176" i="26" s="1"/>
  <c r="F176" i="26" s="1"/>
  <c r="G176" i="26" s="1"/>
  <c r="H176" i="26" s="1"/>
  <c r="I176" i="26" s="1"/>
  <c r="J176" i="26" s="1"/>
  <c r="K176" i="26" s="1"/>
  <c r="L176" i="26" s="1"/>
  <c r="M176" i="26" s="1"/>
  <c r="N176" i="26" s="1"/>
  <c r="O176" i="26" s="1"/>
  <c r="P176" i="26" s="1"/>
  <c r="Q176" i="26" s="1"/>
  <c r="R176" i="26" s="1"/>
  <c r="S176" i="26" s="1"/>
  <c r="T176" i="26" s="1"/>
  <c r="U176" i="26" s="1"/>
  <c r="V176" i="26" s="1"/>
  <c r="W176" i="26" s="1"/>
  <c r="X176" i="26" s="1"/>
  <c r="Y176" i="26" s="1"/>
  <c r="Z176" i="26" s="1"/>
  <c r="AA176" i="26" s="1"/>
  <c r="AB176" i="26" s="1"/>
  <c r="AC176" i="26" s="1"/>
  <c r="AD176" i="26" s="1"/>
  <c r="AE176" i="26" s="1"/>
  <c r="AF176" i="26" s="1"/>
  <c r="B176" i="26" s="1"/>
  <c r="H175" i="26"/>
  <c r="I175" i="26" s="1"/>
  <c r="J175" i="26" s="1"/>
  <c r="K175" i="26" s="1"/>
  <c r="L175" i="26" s="1"/>
  <c r="M175" i="26" s="1"/>
  <c r="N175" i="26" s="1"/>
  <c r="O175" i="26" s="1"/>
  <c r="P175" i="26" s="1"/>
  <c r="Q175" i="26" s="1"/>
  <c r="R175" i="26" s="1"/>
  <c r="S175" i="26" s="1"/>
  <c r="T175" i="26" s="1"/>
  <c r="U175" i="26" s="1"/>
  <c r="V175" i="26" s="1"/>
  <c r="W175" i="26" s="1"/>
  <c r="X175" i="26" s="1"/>
  <c r="Y175" i="26" s="1"/>
  <c r="Z175" i="26" s="1"/>
  <c r="AA175" i="26" s="1"/>
  <c r="AB175" i="26" s="1"/>
  <c r="AC175" i="26" s="1"/>
  <c r="AD175" i="26" s="1"/>
  <c r="AE175" i="26" s="1"/>
  <c r="AF175" i="26" s="1"/>
  <c r="B175" i="26" s="1"/>
  <c r="E175" i="26"/>
  <c r="F175" i="26" s="1"/>
  <c r="G175" i="26" s="1"/>
  <c r="D175" i="26"/>
  <c r="D174" i="26"/>
  <c r="E174" i="26" s="1"/>
  <c r="F174" i="26" s="1"/>
  <c r="G174" i="26" s="1"/>
  <c r="H174" i="26" s="1"/>
  <c r="I174" i="26" s="1"/>
  <c r="J174" i="26" s="1"/>
  <c r="K174" i="26" s="1"/>
  <c r="L174" i="26" s="1"/>
  <c r="M174" i="26" s="1"/>
  <c r="N174" i="26" s="1"/>
  <c r="O174" i="26" s="1"/>
  <c r="P174" i="26" s="1"/>
  <c r="Q174" i="26" s="1"/>
  <c r="R174" i="26" s="1"/>
  <c r="S174" i="26" s="1"/>
  <c r="T174" i="26" s="1"/>
  <c r="U174" i="26" s="1"/>
  <c r="V174" i="26" s="1"/>
  <c r="W174" i="26" s="1"/>
  <c r="X174" i="26" s="1"/>
  <c r="Y174" i="26" s="1"/>
  <c r="Z174" i="26" s="1"/>
  <c r="AA174" i="26" s="1"/>
  <c r="AB174" i="26" s="1"/>
  <c r="AC174" i="26" s="1"/>
  <c r="AD174" i="26" s="1"/>
  <c r="AE174" i="26" s="1"/>
  <c r="AF174" i="26" s="1"/>
  <c r="B174" i="26" s="1"/>
  <c r="E173" i="26"/>
  <c r="F173" i="26" s="1"/>
  <c r="G173" i="26" s="1"/>
  <c r="H173" i="26" s="1"/>
  <c r="I173" i="26" s="1"/>
  <c r="J173" i="26" s="1"/>
  <c r="K173" i="26" s="1"/>
  <c r="L173" i="26" s="1"/>
  <c r="M173" i="26" s="1"/>
  <c r="N173" i="26" s="1"/>
  <c r="O173" i="26" s="1"/>
  <c r="P173" i="26" s="1"/>
  <c r="Q173" i="26" s="1"/>
  <c r="R173" i="26" s="1"/>
  <c r="S173" i="26" s="1"/>
  <c r="T173" i="26" s="1"/>
  <c r="U173" i="26" s="1"/>
  <c r="V173" i="26" s="1"/>
  <c r="W173" i="26" s="1"/>
  <c r="X173" i="26" s="1"/>
  <c r="Y173" i="26" s="1"/>
  <c r="Z173" i="26" s="1"/>
  <c r="AA173" i="26" s="1"/>
  <c r="AB173" i="26" s="1"/>
  <c r="AC173" i="26" s="1"/>
  <c r="AD173" i="26" s="1"/>
  <c r="AE173" i="26" s="1"/>
  <c r="AF173" i="26" s="1"/>
  <c r="B173" i="26" s="1"/>
  <c r="D173" i="26"/>
  <c r="F172" i="26"/>
  <c r="G172" i="26" s="1"/>
  <c r="H172" i="26" s="1"/>
  <c r="I172" i="26" s="1"/>
  <c r="J172" i="26" s="1"/>
  <c r="K172" i="26" s="1"/>
  <c r="L172" i="26" s="1"/>
  <c r="M172" i="26" s="1"/>
  <c r="N172" i="26" s="1"/>
  <c r="O172" i="26" s="1"/>
  <c r="P172" i="26" s="1"/>
  <c r="Q172" i="26" s="1"/>
  <c r="R172" i="26" s="1"/>
  <c r="S172" i="26" s="1"/>
  <c r="T172" i="26" s="1"/>
  <c r="U172" i="26" s="1"/>
  <c r="V172" i="26" s="1"/>
  <c r="W172" i="26" s="1"/>
  <c r="X172" i="26" s="1"/>
  <c r="Y172" i="26" s="1"/>
  <c r="Z172" i="26" s="1"/>
  <c r="AA172" i="26" s="1"/>
  <c r="AB172" i="26" s="1"/>
  <c r="AC172" i="26" s="1"/>
  <c r="AD172" i="26" s="1"/>
  <c r="AE172" i="26" s="1"/>
  <c r="AF172" i="26" s="1"/>
  <c r="B172" i="26" s="1"/>
  <c r="D172" i="26"/>
  <c r="E172" i="26" s="1"/>
  <c r="H171" i="26"/>
  <c r="I171" i="26" s="1"/>
  <c r="J171" i="26" s="1"/>
  <c r="K171" i="26" s="1"/>
  <c r="L171" i="26" s="1"/>
  <c r="M171" i="26" s="1"/>
  <c r="N171" i="26" s="1"/>
  <c r="O171" i="26" s="1"/>
  <c r="P171" i="26" s="1"/>
  <c r="Q171" i="26" s="1"/>
  <c r="R171" i="26" s="1"/>
  <c r="S171" i="26" s="1"/>
  <c r="T171" i="26" s="1"/>
  <c r="U171" i="26" s="1"/>
  <c r="V171" i="26" s="1"/>
  <c r="W171" i="26" s="1"/>
  <c r="X171" i="26" s="1"/>
  <c r="Y171" i="26" s="1"/>
  <c r="Z171" i="26" s="1"/>
  <c r="AA171" i="26" s="1"/>
  <c r="AB171" i="26" s="1"/>
  <c r="AC171" i="26" s="1"/>
  <c r="AD171" i="26" s="1"/>
  <c r="AE171" i="26" s="1"/>
  <c r="AF171" i="26" s="1"/>
  <c r="B171" i="26" s="1"/>
  <c r="E171" i="26"/>
  <c r="F171" i="26" s="1"/>
  <c r="G171" i="26" s="1"/>
  <c r="D171" i="26"/>
  <c r="D170" i="26"/>
  <c r="E170" i="26" s="1"/>
  <c r="F170" i="26" s="1"/>
  <c r="G170" i="26" s="1"/>
  <c r="H170" i="26" s="1"/>
  <c r="I170" i="26" s="1"/>
  <c r="J170" i="26" s="1"/>
  <c r="K170" i="26" s="1"/>
  <c r="L170" i="26" s="1"/>
  <c r="M170" i="26" s="1"/>
  <c r="N170" i="26" s="1"/>
  <c r="O170" i="26" s="1"/>
  <c r="P170" i="26" s="1"/>
  <c r="Q170" i="26" s="1"/>
  <c r="R170" i="26" s="1"/>
  <c r="S170" i="26" s="1"/>
  <c r="T170" i="26" s="1"/>
  <c r="U170" i="26" s="1"/>
  <c r="V170" i="26" s="1"/>
  <c r="W170" i="26" s="1"/>
  <c r="X170" i="26" s="1"/>
  <c r="Y170" i="26" s="1"/>
  <c r="Z170" i="26" s="1"/>
  <c r="AA170" i="26" s="1"/>
  <c r="AB170" i="26" s="1"/>
  <c r="AC170" i="26" s="1"/>
  <c r="AD170" i="26" s="1"/>
  <c r="AE170" i="26" s="1"/>
  <c r="AF170" i="26" s="1"/>
  <c r="B170" i="26" s="1"/>
  <c r="E168" i="26"/>
  <c r="F168" i="26" s="1"/>
  <c r="G168" i="26" s="1"/>
  <c r="H168" i="26" s="1"/>
  <c r="I168" i="26" s="1"/>
  <c r="J168" i="26" s="1"/>
  <c r="K168" i="26" s="1"/>
  <c r="L168" i="26" s="1"/>
  <c r="M168" i="26" s="1"/>
  <c r="N168" i="26" s="1"/>
  <c r="O168" i="26" s="1"/>
  <c r="P168" i="26" s="1"/>
  <c r="Q168" i="26" s="1"/>
  <c r="R168" i="26" s="1"/>
  <c r="S168" i="26" s="1"/>
  <c r="T168" i="26" s="1"/>
  <c r="U168" i="26" s="1"/>
  <c r="V168" i="26" s="1"/>
  <c r="W168" i="26" s="1"/>
  <c r="X168" i="26" s="1"/>
  <c r="Y168" i="26" s="1"/>
  <c r="Z168" i="26" s="1"/>
  <c r="AA168" i="26" s="1"/>
  <c r="AB168" i="26" s="1"/>
  <c r="AC168" i="26" s="1"/>
  <c r="AD168" i="26" s="1"/>
  <c r="AE168" i="26" s="1"/>
  <c r="AF168" i="26" s="1"/>
  <c r="B168" i="26" s="1"/>
  <c r="D168" i="26"/>
  <c r="G167" i="26"/>
  <c r="H167" i="26" s="1"/>
  <c r="I167" i="26" s="1"/>
  <c r="J167" i="26" s="1"/>
  <c r="K167" i="26" s="1"/>
  <c r="L167" i="26" s="1"/>
  <c r="M167" i="26" s="1"/>
  <c r="N167" i="26" s="1"/>
  <c r="O167" i="26" s="1"/>
  <c r="P167" i="26" s="1"/>
  <c r="Q167" i="26" s="1"/>
  <c r="R167" i="26" s="1"/>
  <c r="S167" i="26" s="1"/>
  <c r="T167" i="26" s="1"/>
  <c r="U167" i="26" s="1"/>
  <c r="V167" i="26" s="1"/>
  <c r="W167" i="26" s="1"/>
  <c r="X167" i="26" s="1"/>
  <c r="Y167" i="26" s="1"/>
  <c r="Z167" i="26" s="1"/>
  <c r="AA167" i="26" s="1"/>
  <c r="AB167" i="26" s="1"/>
  <c r="AC167" i="26" s="1"/>
  <c r="AD167" i="26" s="1"/>
  <c r="AE167" i="26" s="1"/>
  <c r="AF167" i="26" s="1"/>
  <c r="B167" i="26" s="1"/>
  <c r="D167" i="26"/>
  <c r="E167" i="26" s="1"/>
  <c r="F167" i="26" s="1"/>
  <c r="D166" i="26"/>
  <c r="E166" i="26" s="1"/>
  <c r="F166" i="26" s="1"/>
  <c r="G166" i="26" s="1"/>
  <c r="H166" i="26" s="1"/>
  <c r="I166" i="26" s="1"/>
  <c r="J166" i="26" s="1"/>
  <c r="K166" i="26" s="1"/>
  <c r="L166" i="26" s="1"/>
  <c r="M166" i="26" s="1"/>
  <c r="N166" i="26" s="1"/>
  <c r="O166" i="26" s="1"/>
  <c r="P166" i="26" s="1"/>
  <c r="Q166" i="26" s="1"/>
  <c r="R166" i="26" s="1"/>
  <c r="S166" i="26" s="1"/>
  <c r="T166" i="26" s="1"/>
  <c r="U166" i="26" s="1"/>
  <c r="V166" i="26" s="1"/>
  <c r="W166" i="26" s="1"/>
  <c r="X166" i="26" s="1"/>
  <c r="Y166" i="26" s="1"/>
  <c r="Z166" i="26" s="1"/>
  <c r="AA166" i="26" s="1"/>
  <c r="AB166" i="26" s="1"/>
  <c r="AC166" i="26" s="1"/>
  <c r="AD166" i="26" s="1"/>
  <c r="AE166" i="26" s="1"/>
  <c r="AF166" i="26" s="1"/>
  <c r="B166" i="26" s="1"/>
  <c r="D165" i="26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Q165" i="26" s="1"/>
  <c r="R165" i="26" s="1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165" i="26" s="1"/>
  <c r="AD165" i="26" s="1"/>
  <c r="AE165" i="26" s="1"/>
  <c r="AF165" i="26" s="1"/>
  <c r="B165" i="26" s="1"/>
  <c r="E164" i="26"/>
  <c r="F164" i="26" s="1"/>
  <c r="G164" i="26" s="1"/>
  <c r="H164" i="26" s="1"/>
  <c r="I164" i="26" s="1"/>
  <c r="J164" i="26" s="1"/>
  <c r="K164" i="26" s="1"/>
  <c r="L164" i="26" s="1"/>
  <c r="M164" i="26" s="1"/>
  <c r="N164" i="26" s="1"/>
  <c r="O164" i="26" s="1"/>
  <c r="P164" i="26" s="1"/>
  <c r="Q164" i="26" s="1"/>
  <c r="R164" i="26" s="1"/>
  <c r="S164" i="26" s="1"/>
  <c r="T164" i="26" s="1"/>
  <c r="U164" i="26" s="1"/>
  <c r="V164" i="26" s="1"/>
  <c r="W164" i="26" s="1"/>
  <c r="X164" i="26" s="1"/>
  <c r="Y164" i="26" s="1"/>
  <c r="Z164" i="26" s="1"/>
  <c r="AA164" i="26" s="1"/>
  <c r="AB164" i="26" s="1"/>
  <c r="AC164" i="26" s="1"/>
  <c r="AD164" i="26" s="1"/>
  <c r="AE164" i="26" s="1"/>
  <c r="AF164" i="26" s="1"/>
  <c r="B164" i="26" s="1"/>
  <c r="D164" i="26"/>
  <c r="E163" i="26"/>
  <c r="F163" i="26" s="1"/>
  <c r="G163" i="26" s="1"/>
  <c r="H163" i="26" s="1"/>
  <c r="I163" i="26" s="1"/>
  <c r="J163" i="26" s="1"/>
  <c r="K163" i="26" s="1"/>
  <c r="L163" i="26" s="1"/>
  <c r="M163" i="26" s="1"/>
  <c r="N163" i="26" s="1"/>
  <c r="O163" i="26" s="1"/>
  <c r="P163" i="26" s="1"/>
  <c r="Q163" i="26" s="1"/>
  <c r="R163" i="26" s="1"/>
  <c r="S163" i="26" s="1"/>
  <c r="T163" i="26" s="1"/>
  <c r="U163" i="26" s="1"/>
  <c r="V163" i="26" s="1"/>
  <c r="W163" i="26" s="1"/>
  <c r="X163" i="26" s="1"/>
  <c r="Y163" i="26" s="1"/>
  <c r="Z163" i="26" s="1"/>
  <c r="AA163" i="26" s="1"/>
  <c r="AB163" i="26" s="1"/>
  <c r="AC163" i="26" s="1"/>
  <c r="AD163" i="26" s="1"/>
  <c r="AE163" i="26" s="1"/>
  <c r="AF163" i="26" s="1"/>
  <c r="B163" i="26" s="1"/>
  <c r="D163" i="26"/>
  <c r="AF162" i="26"/>
  <c r="B162" i="26" s="1"/>
  <c r="D162" i="26"/>
  <c r="E162" i="26" s="1"/>
  <c r="F162" i="26" s="1"/>
  <c r="G162" i="26" s="1"/>
  <c r="H162" i="26" s="1"/>
  <c r="I162" i="26" s="1"/>
  <c r="J162" i="26" s="1"/>
  <c r="K162" i="26" s="1"/>
  <c r="L162" i="26" s="1"/>
  <c r="M162" i="26" s="1"/>
  <c r="N162" i="26" s="1"/>
  <c r="O162" i="26" s="1"/>
  <c r="P162" i="26" s="1"/>
  <c r="Q162" i="26" s="1"/>
  <c r="R162" i="26" s="1"/>
  <c r="S162" i="26" s="1"/>
  <c r="T162" i="26" s="1"/>
  <c r="U162" i="26" s="1"/>
  <c r="V162" i="26" s="1"/>
  <c r="W162" i="26" s="1"/>
  <c r="X162" i="26" s="1"/>
  <c r="Y162" i="26" s="1"/>
  <c r="Z162" i="26" s="1"/>
  <c r="AA162" i="26" s="1"/>
  <c r="AB162" i="26" s="1"/>
  <c r="AC162" i="26" s="1"/>
  <c r="AD162" i="26" s="1"/>
  <c r="AE162" i="26" s="1"/>
  <c r="E161" i="26"/>
  <c r="F161" i="26" s="1"/>
  <c r="G161" i="26" s="1"/>
  <c r="H161" i="26" s="1"/>
  <c r="I161" i="26" s="1"/>
  <c r="J161" i="26" s="1"/>
  <c r="K161" i="26" s="1"/>
  <c r="L161" i="26" s="1"/>
  <c r="M161" i="26" s="1"/>
  <c r="N161" i="26" s="1"/>
  <c r="O161" i="26" s="1"/>
  <c r="P161" i="26" s="1"/>
  <c r="Q161" i="26" s="1"/>
  <c r="R161" i="26" s="1"/>
  <c r="S161" i="26" s="1"/>
  <c r="T161" i="26" s="1"/>
  <c r="U161" i="26" s="1"/>
  <c r="V161" i="26" s="1"/>
  <c r="W161" i="26" s="1"/>
  <c r="X161" i="26" s="1"/>
  <c r="Y161" i="26" s="1"/>
  <c r="Z161" i="26" s="1"/>
  <c r="AA161" i="26" s="1"/>
  <c r="AB161" i="26" s="1"/>
  <c r="AC161" i="26" s="1"/>
  <c r="AD161" i="26" s="1"/>
  <c r="AE161" i="26" s="1"/>
  <c r="AF161" i="26" s="1"/>
  <c r="B161" i="26" s="1"/>
  <c r="D161" i="26"/>
  <c r="D160" i="26"/>
  <c r="E160" i="26" s="1"/>
  <c r="F160" i="26" s="1"/>
  <c r="G160" i="26" s="1"/>
  <c r="H160" i="26" s="1"/>
  <c r="I160" i="26" s="1"/>
  <c r="J160" i="26" s="1"/>
  <c r="K160" i="26" s="1"/>
  <c r="L160" i="26" s="1"/>
  <c r="M160" i="26" s="1"/>
  <c r="N160" i="26" s="1"/>
  <c r="O160" i="26" s="1"/>
  <c r="P160" i="26" s="1"/>
  <c r="Q160" i="26" s="1"/>
  <c r="R160" i="26" s="1"/>
  <c r="S160" i="26" s="1"/>
  <c r="T160" i="26" s="1"/>
  <c r="U160" i="26" s="1"/>
  <c r="V160" i="26" s="1"/>
  <c r="W160" i="26" s="1"/>
  <c r="X160" i="26" s="1"/>
  <c r="Y160" i="26" s="1"/>
  <c r="Z160" i="26" s="1"/>
  <c r="AA160" i="26" s="1"/>
  <c r="AB160" i="26" s="1"/>
  <c r="AC160" i="26" s="1"/>
  <c r="AD160" i="26" s="1"/>
  <c r="AE160" i="26" s="1"/>
  <c r="AF160" i="26" s="1"/>
  <c r="B160" i="26" s="1"/>
  <c r="D159" i="26"/>
  <c r="E159" i="26" s="1"/>
  <c r="F159" i="26" s="1"/>
  <c r="G159" i="26" s="1"/>
  <c r="H159" i="26" s="1"/>
  <c r="I159" i="26" s="1"/>
  <c r="J159" i="26" s="1"/>
  <c r="K159" i="26" s="1"/>
  <c r="L159" i="26" s="1"/>
  <c r="M159" i="26" s="1"/>
  <c r="N159" i="26" s="1"/>
  <c r="O159" i="26" s="1"/>
  <c r="P159" i="26" s="1"/>
  <c r="Q159" i="26" s="1"/>
  <c r="R159" i="26" s="1"/>
  <c r="S159" i="26" s="1"/>
  <c r="T159" i="26" s="1"/>
  <c r="U159" i="26" s="1"/>
  <c r="V159" i="26" s="1"/>
  <c r="W159" i="26" s="1"/>
  <c r="X159" i="26" s="1"/>
  <c r="Y159" i="26" s="1"/>
  <c r="Z159" i="26" s="1"/>
  <c r="AA159" i="26" s="1"/>
  <c r="AB159" i="26" s="1"/>
  <c r="AC159" i="26" s="1"/>
  <c r="AD159" i="26" s="1"/>
  <c r="AE159" i="26" s="1"/>
  <c r="AF159" i="26" s="1"/>
  <c r="B159" i="26" s="1"/>
  <c r="D158" i="26"/>
  <c r="E158" i="26" s="1"/>
  <c r="F158" i="26" s="1"/>
  <c r="G158" i="26" s="1"/>
  <c r="H158" i="26" s="1"/>
  <c r="I158" i="26" s="1"/>
  <c r="J158" i="26" s="1"/>
  <c r="K158" i="26" s="1"/>
  <c r="L158" i="26" s="1"/>
  <c r="M158" i="26" s="1"/>
  <c r="N158" i="26" s="1"/>
  <c r="O158" i="26" s="1"/>
  <c r="P158" i="26" s="1"/>
  <c r="Q158" i="26" s="1"/>
  <c r="R158" i="26" s="1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AC158" i="26" s="1"/>
  <c r="AD158" i="26" s="1"/>
  <c r="AE158" i="26" s="1"/>
  <c r="AF158" i="26" s="1"/>
  <c r="B158" i="26" s="1"/>
  <c r="J157" i="26"/>
  <c r="K157" i="26" s="1"/>
  <c r="L157" i="26" s="1"/>
  <c r="M157" i="26" s="1"/>
  <c r="N157" i="26" s="1"/>
  <c r="O157" i="26" s="1"/>
  <c r="P157" i="26" s="1"/>
  <c r="Q157" i="26" s="1"/>
  <c r="R157" i="26" s="1"/>
  <c r="S157" i="26" s="1"/>
  <c r="T157" i="26" s="1"/>
  <c r="U157" i="26" s="1"/>
  <c r="V157" i="26" s="1"/>
  <c r="W157" i="26" s="1"/>
  <c r="X157" i="26" s="1"/>
  <c r="Y157" i="26" s="1"/>
  <c r="Z157" i="26" s="1"/>
  <c r="AA157" i="26" s="1"/>
  <c r="AB157" i="26" s="1"/>
  <c r="AC157" i="26" s="1"/>
  <c r="AD157" i="26" s="1"/>
  <c r="AE157" i="26" s="1"/>
  <c r="AF157" i="26" s="1"/>
  <c r="B157" i="26" s="1"/>
  <c r="D157" i="26"/>
  <c r="E157" i="26" s="1"/>
  <c r="F157" i="26" s="1"/>
  <c r="G157" i="26" s="1"/>
  <c r="H157" i="26" s="1"/>
  <c r="I157" i="26" s="1"/>
  <c r="E156" i="26"/>
  <c r="F156" i="26" s="1"/>
  <c r="G156" i="26" s="1"/>
  <c r="H156" i="26" s="1"/>
  <c r="I156" i="26" s="1"/>
  <c r="J156" i="26" s="1"/>
  <c r="K156" i="26" s="1"/>
  <c r="L156" i="26" s="1"/>
  <c r="M156" i="26" s="1"/>
  <c r="N156" i="26" s="1"/>
  <c r="O156" i="26" s="1"/>
  <c r="P156" i="26" s="1"/>
  <c r="Q156" i="26" s="1"/>
  <c r="R156" i="26" s="1"/>
  <c r="S156" i="26" s="1"/>
  <c r="T156" i="26" s="1"/>
  <c r="U156" i="26" s="1"/>
  <c r="V156" i="26" s="1"/>
  <c r="W156" i="26" s="1"/>
  <c r="X156" i="26" s="1"/>
  <c r="Y156" i="26" s="1"/>
  <c r="Z156" i="26" s="1"/>
  <c r="AA156" i="26" s="1"/>
  <c r="AB156" i="26" s="1"/>
  <c r="AC156" i="26" s="1"/>
  <c r="AD156" i="26" s="1"/>
  <c r="AE156" i="26" s="1"/>
  <c r="AF156" i="26" s="1"/>
  <c r="B156" i="26" s="1"/>
  <c r="D156" i="26"/>
  <c r="D154" i="26"/>
  <c r="E154" i="26" s="1"/>
  <c r="F154" i="26" s="1"/>
  <c r="G154" i="26" s="1"/>
  <c r="H154" i="26" s="1"/>
  <c r="I154" i="26" s="1"/>
  <c r="J154" i="26" s="1"/>
  <c r="K154" i="26" s="1"/>
  <c r="L154" i="26" s="1"/>
  <c r="M154" i="26" s="1"/>
  <c r="N154" i="26" s="1"/>
  <c r="O154" i="26" s="1"/>
  <c r="P154" i="26" s="1"/>
  <c r="Q154" i="26" s="1"/>
  <c r="R154" i="26" s="1"/>
  <c r="S154" i="26" s="1"/>
  <c r="T154" i="26" s="1"/>
  <c r="U154" i="26" s="1"/>
  <c r="V154" i="26" s="1"/>
  <c r="W154" i="26" s="1"/>
  <c r="X154" i="26" s="1"/>
  <c r="Y154" i="26" s="1"/>
  <c r="Z154" i="26" s="1"/>
  <c r="AA154" i="26" s="1"/>
  <c r="AB154" i="26" s="1"/>
  <c r="AC154" i="26" s="1"/>
  <c r="AD154" i="26" s="1"/>
  <c r="AE154" i="26" s="1"/>
  <c r="AF154" i="26" s="1"/>
  <c r="B154" i="26" s="1"/>
  <c r="D153" i="26"/>
  <c r="E153" i="26" s="1"/>
  <c r="F153" i="26" s="1"/>
  <c r="G153" i="26" s="1"/>
  <c r="H153" i="26" s="1"/>
  <c r="I153" i="26" s="1"/>
  <c r="J153" i="26" s="1"/>
  <c r="K153" i="26" s="1"/>
  <c r="L153" i="26" s="1"/>
  <c r="M153" i="26" s="1"/>
  <c r="N153" i="26" s="1"/>
  <c r="O153" i="26" s="1"/>
  <c r="P153" i="26" s="1"/>
  <c r="Q153" i="26" s="1"/>
  <c r="R153" i="26" s="1"/>
  <c r="S153" i="26" s="1"/>
  <c r="T153" i="26" s="1"/>
  <c r="U153" i="26" s="1"/>
  <c r="V153" i="26" s="1"/>
  <c r="W153" i="26" s="1"/>
  <c r="X153" i="26" s="1"/>
  <c r="Y153" i="26" s="1"/>
  <c r="Z153" i="26" s="1"/>
  <c r="AA153" i="26" s="1"/>
  <c r="AB153" i="26" s="1"/>
  <c r="AC153" i="26" s="1"/>
  <c r="AD153" i="26" s="1"/>
  <c r="AE153" i="26" s="1"/>
  <c r="AF153" i="26" s="1"/>
  <c r="B153" i="26" s="1"/>
  <c r="G152" i="26"/>
  <c r="H152" i="26" s="1"/>
  <c r="I152" i="26" s="1"/>
  <c r="J152" i="26" s="1"/>
  <c r="K152" i="26" s="1"/>
  <c r="L152" i="26" s="1"/>
  <c r="M152" i="26" s="1"/>
  <c r="N152" i="26" s="1"/>
  <c r="O152" i="26" s="1"/>
  <c r="P152" i="26" s="1"/>
  <c r="Q152" i="26" s="1"/>
  <c r="R152" i="26" s="1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AC152" i="26" s="1"/>
  <c r="AD152" i="26" s="1"/>
  <c r="AE152" i="26" s="1"/>
  <c r="AF152" i="26" s="1"/>
  <c r="B152" i="26" s="1"/>
  <c r="D152" i="26"/>
  <c r="E152" i="26" s="1"/>
  <c r="F152" i="26" s="1"/>
  <c r="E151" i="26"/>
  <c r="F151" i="26" s="1"/>
  <c r="G151" i="26" s="1"/>
  <c r="H151" i="26" s="1"/>
  <c r="I151" i="26" s="1"/>
  <c r="J151" i="26" s="1"/>
  <c r="K151" i="26" s="1"/>
  <c r="L151" i="26" s="1"/>
  <c r="M151" i="26" s="1"/>
  <c r="N151" i="26" s="1"/>
  <c r="O151" i="26" s="1"/>
  <c r="P151" i="26" s="1"/>
  <c r="Q151" i="26" s="1"/>
  <c r="R151" i="26" s="1"/>
  <c r="S151" i="26" s="1"/>
  <c r="T151" i="26" s="1"/>
  <c r="U151" i="26" s="1"/>
  <c r="V151" i="26" s="1"/>
  <c r="W151" i="26" s="1"/>
  <c r="X151" i="26" s="1"/>
  <c r="Y151" i="26" s="1"/>
  <c r="Z151" i="26" s="1"/>
  <c r="AA151" i="26" s="1"/>
  <c r="AB151" i="26" s="1"/>
  <c r="AC151" i="26" s="1"/>
  <c r="AD151" i="26" s="1"/>
  <c r="AE151" i="26" s="1"/>
  <c r="AF151" i="26" s="1"/>
  <c r="B151" i="26" s="1"/>
  <c r="D151" i="26"/>
  <c r="H149" i="26"/>
  <c r="I149" i="26" s="1"/>
  <c r="J149" i="26" s="1"/>
  <c r="K149" i="26" s="1"/>
  <c r="L149" i="26" s="1"/>
  <c r="M149" i="26" s="1"/>
  <c r="N149" i="26" s="1"/>
  <c r="O149" i="26" s="1"/>
  <c r="P149" i="26" s="1"/>
  <c r="Q149" i="26" s="1"/>
  <c r="R149" i="26" s="1"/>
  <c r="S149" i="26" s="1"/>
  <c r="T149" i="26" s="1"/>
  <c r="U149" i="26" s="1"/>
  <c r="V149" i="26" s="1"/>
  <c r="W149" i="26" s="1"/>
  <c r="X149" i="26" s="1"/>
  <c r="Y149" i="26" s="1"/>
  <c r="Z149" i="26" s="1"/>
  <c r="AA149" i="26" s="1"/>
  <c r="AB149" i="26" s="1"/>
  <c r="AC149" i="26" s="1"/>
  <c r="AD149" i="26" s="1"/>
  <c r="AE149" i="26" s="1"/>
  <c r="AF149" i="26" s="1"/>
  <c r="B149" i="26" s="1"/>
  <c r="D149" i="26"/>
  <c r="E149" i="26" s="1"/>
  <c r="F149" i="26" s="1"/>
  <c r="G149" i="26" s="1"/>
  <c r="E148" i="26"/>
  <c r="F148" i="26" s="1"/>
  <c r="G148" i="26" s="1"/>
  <c r="H148" i="26" s="1"/>
  <c r="I148" i="26" s="1"/>
  <c r="J148" i="26" s="1"/>
  <c r="K148" i="26" s="1"/>
  <c r="L148" i="26" s="1"/>
  <c r="M148" i="26" s="1"/>
  <c r="N148" i="26" s="1"/>
  <c r="O148" i="26" s="1"/>
  <c r="P148" i="26" s="1"/>
  <c r="Q148" i="26" s="1"/>
  <c r="R148" i="26" s="1"/>
  <c r="S148" i="26" s="1"/>
  <c r="T148" i="26" s="1"/>
  <c r="U148" i="26" s="1"/>
  <c r="V148" i="26" s="1"/>
  <c r="W148" i="26" s="1"/>
  <c r="X148" i="26" s="1"/>
  <c r="Y148" i="26" s="1"/>
  <c r="Z148" i="26" s="1"/>
  <c r="AA148" i="26" s="1"/>
  <c r="AB148" i="26" s="1"/>
  <c r="AC148" i="26" s="1"/>
  <c r="AD148" i="26" s="1"/>
  <c r="AE148" i="26" s="1"/>
  <c r="AF148" i="26" s="1"/>
  <c r="B148" i="26" s="1"/>
  <c r="D148" i="26"/>
  <c r="J146" i="26"/>
  <c r="K146" i="26" s="1"/>
  <c r="L146" i="26" s="1"/>
  <c r="M146" i="26" s="1"/>
  <c r="N146" i="26" s="1"/>
  <c r="O146" i="26" s="1"/>
  <c r="P146" i="26" s="1"/>
  <c r="Q146" i="26" s="1"/>
  <c r="R146" i="26" s="1"/>
  <c r="S146" i="26" s="1"/>
  <c r="T146" i="26" s="1"/>
  <c r="U146" i="26" s="1"/>
  <c r="V146" i="26" s="1"/>
  <c r="W146" i="26" s="1"/>
  <c r="X146" i="26" s="1"/>
  <c r="Y146" i="26" s="1"/>
  <c r="Z146" i="26" s="1"/>
  <c r="AA146" i="26" s="1"/>
  <c r="AB146" i="26" s="1"/>
  <c r="AC146" i="26" s="1"/>
  <c r="AD146" i="26" s="1"/>
  <c r="AE146" i="26" s="1"/>
  <c r="AF146" i="26" s="1"/>
  <c r="B146" i="26" s="1"/>
  <c r="F146" i="26"/>
  <c r="G146" i="26" s="1"/>
  <c r="H146" i="26" s="1"/>
  <c r="I146" i="26" s="1"/>
  <c r="D146" i="26"/>
  <c r="E146" i="26" s="1"/>
  <c r="D145" i="26"/>
  <c r="E145" i="26" s="1"/>
  <c r="F145" i="26" s="1"/>
  <c r="G145" i="26" s="1"/>
  <c r="H145" i="26" s="1"/>
  <c r="I145" i="26" s="1"/>
  <c r="J145" i="26" s="1"/>
  <c r="K145" i="26" s="1"/>
  <c r="L145" i="26" s="1"/>
  <c r="M145" i="26" s="1"/>
  <c r="N145" i="26" s="1"/>
  <c r="O145" i="26" s="1"/>
  <c r="P145" i="26" s="1"/>
  <c r="Q145" i="26" s="1"/>
  <c r="R145" i="26" s="1"/>
  <c r="S145" i="26" s="1"/>
  <c r="T145" i="26" s="1"/>
  <c r="U145" i="26" s="1"/>
  <c r="V145" i="26" s="1"/>
  <c r="W145" i="26" s="1"/>
  <c r="X145" i="26" s="1"/>
  <c r="Y145" i="26" s="1"/>
  <c r="Z145" i="26" s="1"/>
  <c r="AA145" i="26" s="1"/>
  <c r="AB145" i="26" s="1"/>
  <c r="AC145" i="26" s="1"/>
  <c r="AD145" i="26" s="1"/>
  <c r="AE145" i="26" s="1"/>
  <c r="AF145" i="26" s="1"/>
  <c r="B145" i="26" s="1"/>
  <c r="H144" i="26"/>
  <c r="I144" i="26" s="1"/>
  <c r="J144" i="26" s="1"/>
  <c r="K144" i="26" s="1"/>
  <c r="L144" i="26" s="1"/>
  <c r="M144" i="26" s="1"/>
  <c r="N144" i="26" s="1"/>
  <c r="O144" i="26" s="1"/>
  <c r="P144" i="26" s="1"/>
  <c r="Q144" i="26" s="1"/>
  <c r="R144" i="26" s="1"/>
  <c r="S144" i="26" s="1"/>
  <c r="T144" i="26" s="1"/>
  <c r="U144" i="26" s="1"/>
  <c r="V144" i="26" s="1"/>
  <c r="W144" i="26" s="1"/>
  <c r="X144" i="26" s="1"/>
  <c r="Y144" i="26" s="1"/>
  <c r="Z144" i="26" s="1"/>
  <c r="AA144" i="26" s="1"/>
  <c r="AB144" i="26" s="1"/>
  <c r="AC144" i="26" s="1"/>
  <c r="AD144" i="26" s="1"/>
  <c r="AE144" i="26" s="1"/>
  <c r="AF144" i="26" s="1"/>
  <c r="B144" i="26" s="1"/>
  <c r="D144" i="26"/>
  <c r="E144" i="26" s="1"/>
  <c r="F144" i="26" s="1"/>
  <c r="G144" i="26" s="1"/>
  <c r="D143" i="26"/>
  <c r="E143" i="26" s="1"/>
  <c r="F143" i="26" s="1"/>
  <c r="G143" i="26" s="1"/>
  <c r="H143" i="26" s="1"/>
  <c r="I143" i="26" s="1"/>
  <c r="J143" i="26" s="1"/>
  <c r="K143" i="26" s="1"/>
  <c r="L143" i="26" s="1"/>
  <c r="M143" i="26" s="1"/>
  <c r="N143" i="26" s="1"/>
  <c r="O143" i="26" s="1"/>
  <c r="P143" i="26" s="1"/>
  <c r="Q143" i="26" s="1"/>
  <c r="R143" i="26" s="1"/>
  <c r="S143" i="26" s="1"/>
  <c r="T143" i="26" s="1"/>
  <c r="U143" i="26" s="1"/>
  <c r="V143" i="26" s="1"/>
  <c r="W143" i="26" s="1"/>
  <c r="X143" i="26" s="1"/>
  <c r="Y143" i="26" s="1"/>
  <c r="Z143" i="26" s="1"/>
  <c r="AA143" i="26" s="1"/>
  <c r="AB143" i="26" s="1"/>
  <c r="AC143" i="26" s="1"/>
  <c r="AD143" i="26" s="1"/>
  <c r="AE143" i="26" s="1"/>
  <c r="AF143" i="26" s="1"/>
  <c r="B143" i="26" s="1"/>
  <c r="D142" i="26"/>
  <c r="E142" i="26" s="1"/>
  <c r="F142" i="26" s="1"/>
  <c r="G142" i="26" s="1"/>
  <c r="H142" i="26" s="1"/>
  <c r="I142" i="26" s="1"/>
  <c r="J142" i="26" s="1"/>
  <c r="K142" i="26" s="1"/>
  <c r="L142" i="26" s="1"/>
  <c r="M142" i="26" s="1"/>
  <c r="N142" i="26" s="1"/>
  <c r="O142" i="26" s="1"/>
  <c r="P142" i="26" s="1"/>
  <c r="Q142" i="26" s="1"/>
  <c r="R142" i="26" s="1"/>
  <c r="S142" i="26" s="1"/>
  <c r="T142" i="26" s="1"/>
  <c r="U142" i="26" s="1"/>
  <c r="V142" i="26" s="1"/>
  <c r="W142" i="26" s="1"/>
  <c r="X142" i="26" s="1"/>
  <c r="Y142" i="26" s="1"/>
  <c r="Z142" i="26" s="1"/>
  <c r="AA142" i="26" s="1"/>
  <c r="AB142" i="26" s="1"/>
  <c r="AC142" i="26" s="1"/>
  <c r="AD142" i="26" s="1"/>
  <c r="AE142" i="26" s="1"/>
  <c r="AF142" i="26" s="1"/>
  <c r="B142" i="26" s="1"/>
  <c r="E141" i="26"/>
  <c r="F141" i="26" s="1"/>
  <c r="G141" i="26" s="1"/>
  <c r="H141" i="26" s="1"/>
  <c r="I141" i="26" s="1"/>
  <c r="J141" i="26" s="1"/>
  <c r="K141" i="26" s="1"/>
  <c r="L141" i="26" s="1"/>
  <c r="M141" i="26" s="1"/>
  <c r="N141" i="26" s="1"/>
  <c r="O141" i="26" s="1"/>
  <c r="P141" i="26" s="1"/>
  <c r="Q141" i="26" s="1"/>
  <c r="R141" i="26" s="1"/>
  <c r="S141" i="26" s="1"/>
  <c r="T141" i="26" s="1"/>
  <c r="U141" i="26" s="1"/>
  <c r="V141" i="26" s="1"/>
  <c r="W141" i="26" s="1"/>
  <c r="X141" i="26" s="1"/>
  <c r="Y141" i="26" s="1"/>
  <c r="Z141" i="26" s="1"/>
  <c r="AA141" i="26" s="1"/>
  <c r="AB141" i="26" s="1"/>
  <c r="AC141" i="26" s="1"/>
  <c r="AD141" i="26" s="1"/>
  <c r="AE141" i="26" s="1"/>
  <c r="AF141" i="26" s="1"/>
  <c r="B141" i="26" s="1"/>
  <c r="D141" i="26"/>
  <c r="L140" i="26"/>
  <c r="M140" i="26" s="1"/>
  <c r="N140" i="26" s="1"/>
  <c r="O140" i="26" s="1"/>
  <c r="P140" i="26" s="1"/>
  <c r="Q140" i="26" s="1"/>
  <c r="R140" i="26" s="1"/>
  <c r="S140" i="26" s="1"/>
  <c r="T140" i="26" s="1"/>
  <c r="U140" i="26" s="1"/>
  <c r="V140" i="26" s="1"/>
  <c r="W140" i="26" s="1"/>
  <c r="X140" i="26" s="1"/>
  <c r="Y140" i="26" s="1"/>
  <c r="Z140" i="26" s="1"/>
  <c r="AA140" i="26" s="1"/>
  <c r="AB140" i="26" s="1"/>
  <c r="AC140" i="26" s="1"/>
  <c r="AD140" i="26" s="1"/>
  <c r="AE140" i="26" s="1"/>
  <c r="AF140" i="26" s="1"/>
  <c r="B140" i="26" s="1"/>
  <c r="D140" i="26"/>
  <c r="E140" i="26" s="1"/>
  <c r="F140" i="26" s="1"/>
  <c r="G140" i="26" s="1"/>
  <c r="H140" i="26" s="1"/>
  <c r="I140" i="26" s="1"/>
  <c r="J140" i="26" s="1"/>
  <c r="K140" i="26" s="1"/>
  <c r="F138" i="26"/>
  <c r="G138" i="26" s="1"/>
  <c r="H138" i="26" s="1"/>
  <c r="I138" i="26" s="1"/>
  <c r="J138" i="26" s="1"/>
  <c r="K138" i="26" s="1"/>
  <c r="L138" i="26" s="1"/>
  <c r="M138" i="26" s="1"/>
  <c r="N138" i="26" s="1"/>
  <c r="O138" i="26" s="1"/>
  <c r="P138" i="26" s="1"/>
  <c r="Q138" i="26" s="1"/>
  <c r="R138" i="26" s="1"/>
  <c r="S138" i="26" s="1"/>
  <c r="T138" i="26" s="1"/>
  <c r="U138" i="26" s="1"/>
  <c r="V138" i="26" s="1"/>
  <c r="W138" i="26" s="1"/>
  <c r="X138" i="26" s="1"/>
  <c r="Y138" i="26" s="1"/>
  <c r="Z138" i="26" s="1"/>
  <c r="AA138" i="26" s="1"/>
  <c r="AB138" i="26" s="1"/>
  <c r="AC138" i="26" s="1"/>
  <c r="AD138" i="26" s="1"/>
  <c r="AE138" i="26" s="1"/>
  <c r="AF138" i="26" s="1"/>
  <c r="B138" i="26" s="1"/>
  <c r="E138" i="26"/>
  <c r="D138" i="26"/>
  <c r="D137" i="26"/>
  <c r="E137" i="26" s="1"/>
  <c r="F137" i="26" s="1"/>
  <c r="G137" i="26" s="1"/>
  <c r="H137" i="26" s="1"/>
  <c r="I137" i="26" s="1"/>
  <c r="J137" i="26" s="1"/>
  <c r="K137" i="26" s="1"/>
  <c r="L137" i="26" s="1"/>
  <c r="M137" i="26" s="1"/>
  <c r="N137" i="26" s="1"/>
  <c r="O137" i="26" s="1"/>
  <c r="P137" i="26" s="1"/>
  <c r="Q137" i="26" s="1"/>
  <c r="R137" i="26" s="1"/>
  <c r="S137" i="26" s="1"/>
  <c r="T137" i="26" s="1"/>
  <c r="U137" i="26" s="1"/>
  <c r="V137" i="26" s="1"/>
  <c r="W137" i="26" s="1"/>
  <c r="X137" i="26" s="1"/>
  <c r="Y137" i="26" s="1"/>
  <c r="Z137" i="26" s="1"/>
  <c r="AA137" i="26" s="1"/>
  <c r="AB137" i="26" s="1"/>
  <c r="AC137" i="26" s="1"/>
  <c r="AD137" i="26" s="1"/>
  <c r="AE137" i="26" s="1"/>
  <c r="AF137" i="26" s="1"/>
  <c r="B137" i="26" s="1"/>
  <c r="D136" i="26"/>
  <c r="E136" i="26" s="1"/>
  <c r="F136" i="26" s="1"/>
  <c r="G136" i="26" s="1"/>
  <c r="H136" i="26" s="1"/>
  <c r="I136" i="26" s="1"/>
  <c r="J136" i="26" s="1"/>
  <c r="K136" i="26" s="1"/>
  <c r="L136" i="26" s="1"/>
  <c r="M136" i="26" s="1"/>
  <c r="N136" i="26" s="1"/>
  <c r="O136" i="26" s="1"/>
  <c r="P136" i="26" s="1"/>
  <c r="Q136" i="26" s="1"/>
  <c r="R136" i="26" s="1"/>
  <c r="S136" i="26" s="1"/>
  <c r="T136" i="26" s="1"/>
  <c r="U136" i="26" s="1"/>
  <c r="V136" i="26" s="1"/>
  <c r="W136" i="26" s="1"/>
  <c r="X136" i="26" s="1"/>
  <c r="Y136" i="26" s="1"/>
  <c r="Z136" i="26" s="1"/>
  <c r="AA136" i="26" s="1"/>
  <c r="AB136" i="26" s="1"/>
  <c r="AC136" i="26" s="1"/>
  <c r="AD136" i="26" s="1"/>
  <c r="AE136" i="26" s="1"/>
  <c r="AF136" i="26" s="1"/>
  <c r="B136" i="26" s="1"/>
  <c r="D135" i="26"/>
  <c r="E135" i="26" s="1"/>
  <c r="F135" i="26" s="1"/>
  <c r="G135" i="26" s="1"/>
  <c r="H135" i="26" s="1"/>
  <c r="I135" i="26" s="1"/>
  <c r="J135" i="26" s="1"/>
  <c r="K135" i="26" s="1"/>
  <c r="L135" i="26" s="1"/>
  <c r="M135" i="26" s="1"/>
  <c r="N135" i="26" s="1"/>
  <c r="O135" i="26" s="1"/>
  <c r="P135" i="26" s="1"/>
  <c r="Q135" i="26" s="1"/>
  <c r="R135" i="26" s="1"/>
  <c r="S135" i="26" s="1"/>
  <c r="T135" i="26" s="1"/>
  <c r="U135" i="26" s="1"/>
  <c r="V135" i="26" s="1"/>
  <c r="W135" i="26" s="1"/>
  <c r="X135" i="26" s="1"/>
  <c r="Y135" i="26" s="1"/>
  <c r="Z135" i="26" s="1"/>
  <c r="AA135" i="26" s="1"/>
  <c r="AB135" i="26" s="1"/>
  <c r="AC135" i="26" s="1"/>
  <c r="AD135" i="26" s="1"/>
  <c r="AE135" i="26" s="1"/>
  <c r="AF135" i="26" s="1"/>
  <c r="B135" i="26" s="1"/>
  <c r="E134" i="26"/>
  <c r="F134" i="26" s="1"/>
  <c r="G134" i="26" s="1"/>
  <c r="H134" i="26" s="1"/>
  <c r="I134" i="26" s="1"/>
  <c r="J134" i="26" s="1"/>
  <c r="K134" i="26" s="1"/>
  <c r="L134" i="26" s="1"/>
  <c r="M134" i="26" s="1"/>
  <c r="N134" i="26" s="1"/>
  <c r="O134" i="26" s="1"/>
  <c r="P134" i="26" s="1"/>
  <c r="Q134" i="26" s="1"/>
  <c r="R134" i="26" s="1"/>
  <c r="S134" i="26" s="1"/>
  <c r="T134" i="26" s="1"/>
  <c r="U134" i="26" s="1"/>
  <c r="V134" i="26" s="1"/>
  <c r="W134" i="26" s="1"/>
  <c r="X134" i="26" s="1"/>
  <c r="Y134" i="26" s="1"/>
  <c r="Z134" i="26" s="1"/>
  <c r="AA134" i="26" s="1"/>
  <c r="AB134" i="26" s="1"/>
  <c r="AC134" i="26" s="1"/>
  <c r="AD134" i="26" s="1"/>
  <c r="AE134" i="26" s="1"/>
  <c r="AF134" i="26" s="1"/>
  <c r="B134" i="26" s="1"/>
  <c r="D134" i="26"/>
  <c r="D133" i="26"/>
  <c r="E133" i="26" s="1"/>
  <c r="F133" i="26" s="1"/>
  <c r="G133" i="26" s="1"/>
  <c r="H133" i="26" s="1"/>
  <c r="I133" i="26" s="1"/>
  <c r="J133" i="26" s="1"/>
  <c r="K133" i="26" s="1"/>
  <c r="L133" i="26" s="1"/>
  <c r="M133" i="26" s="1"/>
  <c r="N133" i="26" s="1"/>
  <c r="O133" i="26" s="1"/>
  <c r="P133" i="26" s="1"/>
  <c r="Q133" i="26" s="1"/>
  <c r="R133" i="26" s="1"/>
  <c r="S133" i="26" s="1"/>
  <c r="T133" i="26" s="1"/>
  <c r="U133" i="26" s="1"/>
  <c r="V133" i="26" s="1"/>
  <c r="W133" i="26" s="1"/>
  <c r="X133" i="26" s="1"/>
  <c r="Y133" i="26" s="1"/>
  <c r="Z133" i="26" s="1"/>
  <c r="AA133" i="26" s="1"/>
  <c r="AB133" i="26" s="1"/>
  <c r="AC133" i="26" s="1"/>
  <c r="AD133" i="26" s="1"/>
  <c r="AE133" i="26" s="1"/>
  <c r="AF133" i="26" s="1"/>
  <c r="B133" i="26" s="1"/>
  <c r="D132" i="26"/>
  <c r="E132" i="26" s="1"/>
  <c r="F132" i="26" s="1"/>
  <c r="G132" i="26" s="1"/>
  <c r="H132" i="26" s="1"/>
  <c r="I132" i="26" s="1"/>
  <c r="J132" i="26" s="1"/>
  <c r="K132" i="26" s="1"/>
  <c r="L132" i="26" s="1"/>
  <c r="M132" i="26" s="1"/>
  <c r="N132" i="26" s="1"/>
  <c r="O132" i="26" s="1"/>
  <c r="P132" i="26" s="1"/>
  <c r="Q132" i="26" s="1"/>
  <c r="R132" i="26" s="1"/>
  <c r="S132" i="26" s="1"/>
  <c r="T132" i="26" s="1"/>
  <c r="U132" i="26" s="1"/>
  <c r="V132" i="26" s="1"/>
  <c r="W132" i="26" s="1"/>
  <c r="X132" i="26" s="1"/>
  <c r="Y132" i="26" s="1"/>
  <c r="Z132" i="26" s="1"/>
  <c r="AA132" i="26" s="1"/>
  <c r="AB132" i="26" s="1"/>
  <c r="AC132" i="26" s="1"/>
  <c r="AD132" i="26" s="1"/>
  <c r="AE132" i="26" s="1"/>
  <c r="AF132" i="26" s="1"/>
  <c r="B132" i="26" s="1"/>
  <c r="D131" i="26"/>
  <c r="E131" i="26" s="1"/>
  <c r="F131" i="26" s="1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B131" i="26" s="1"/>
  <c r="E129" i="26"/>
  <c r="F129" i="26" s="1"/>
  <c r="G129" i="26" s="1"/>
  <c r="H129" i="26" s="1"/>
  <c r="I129" i="26" s="1"/>
  <c r="J129" i="26" s="1"/>
  <c r="K129" i="26" s="1"/>
  <c r="L129" i="26" s="1"/>
  <c r="M129" i="26" s="1"/>
  <c r="N129" i="26" s="1"/>
  <c r="O129" i="26" s="1"/>
  <c r="P129" i="26" s="1"/>
  <c r="Q129" i="26" s="1"/>
  <c r="R129" i="26" s="1"/>
  <c r="S129" i="26" s="1"/>
  <c r="T129" i="26" s="1"/>
  <c r="U129" i="26" s="1"/>
  <c r="V129" i="26" s="1"/>
  <c r="W129" i="26" s="1"/>
  <c r="X129" i="26" s="1"/>
  <c r="Y129" i="26" s="1"/>
  <c r="Z129" i="26" s="1"/>
  <c r="AA129" i="26" s="1"/>
  <c r="AB129" i="26" s="1"/>
  <c r="AC129" i="26" s="1"/>
  <c r="AD129" i="26" s="1"/>
  <c r="AE129" i="26" s="1"/>
  <c r="AF129" i="26" s="1"/>
  <c r="B129" i="26" s="1"/>
  <c r="D129" i="26"/>
  <c r="D128" i="26"/>
  <c r="E128" i="26" s="1"/>
  <c r="F128" i="26" s="1"/>
  <c r="G128" i="26" s="1"/>
  <c r="H128" i="26" s="1"/>
  <c r="I128" i="26" s="1"/>
  <c r="J128" i="26" s="1"/>
  <c r="K128" i="26" s="1"/>
  <c r="L128" i="26" s="1"/>
  <c r="M128" i="26" s="1"/>
  <c r="N128" i="26" s="1"/>
  <c r="O128" i="26" s="1"/>
  <c r="P128" i="26" s="1"/>
  <c r="Q128" i="26" s="1"/>
  <c r="R128" i="26" s="1"/>
  <c r="S128" i="26" s="1"/>
  <c r="T128" i="26" s="1"/>
  <c r="U128" i="26" s="1"/>
  <c r="V128" i="26" s="1"/>
  <c r="W128" i="26" s="1"/>
  <c r="X128" i="26" s="1"/>
  <c r="Y128" i="26" s="1"/>
  <c r="Z128" i="26" s="1"/>
  <c r="AA128" i="26" s="1"/>
  <c r="AB128" i="26" s="1"/>
  <c r="AC128" i="26" s="1"/>
  <c r="AD128" i="26" s="1"/>
  <c r="AE128" i="26" s="1"/>
  <c r="AF128" i="26" s="1"/>
  <c r="B128" i="26" s="1"/>
  <c r="E127" i="26"/>
  <c r="F127" i="26" s="1"/>
  <c r="G127" i="26" s="1"/>
  <c r="H127" i="26" s="1"/>
  <c r="I127" i="26" s="1"/>
  <c r="J127" i="26" s="1"/>
  <c r="K127" i="26" s="1"/>
  <c r="L127" i="26" s="1"/>
  <c r="M127" i="26" s="1"/>
  <c r="N127" i="26" s="1"/>
  <c r="O127" i="26" s="1"/>
  <c r="P127" i="26" s="1"/>
  <c r="Q127" i="26" s="1"/>
  <c r="R127" i="26" s="1"/>
  <c r="S127" i="26" s="1"/>
  <c r="T127" i="26" s="1"/>
  <c r="U127" i="26" s="1"/>
  <c r="V127" i="26" s="1"/>
  <c r="W127" i="26" s="1"/>
  <c r="X127" i="26" s="1"/>
  <c r="Y127" i="26" s="1"/>
  <c r="Z127" i="26" s="1"/>
  <c r="AA127" i="26" s="1"/>
  <c r="AB127" i="26" s="1"/>
  <c r="AC127" i="26" s="1"/>
  <c r="AD127" i="26" s="1"/>
  <c r="AE127" i="26" s="1"/>
  <c r="AF127" i="26" s="1"/>
  <c r="B127" i="26" s="1"/>
  <c r="D127" i="26"/>
  <c r="G126" i="26"/>
  <c r="H126" i="26" s="1"/>
  <c r="I126" i="26" s="1"/>
  <c r="J126" i="26" s="1"/>
  <c r="K126" i="26" s="1"/>
  <c r="L126" i="26" s="1"/>
  <c r="M126" i="26" s="1"/>
  <c r="N126" i="26" s="1"/>
  <c r="O126" i="26" s="1"/>
  <c r="P126" i="26" s="1"/>
  <c r="Q126" i="26" s="1"/>
  <c r="R126" i="26" s="1"/>
  <c r="S126" i="26" s="1"/>
  <c r="T126" i="26" s="1"/>
  <c r="U126" i="26" s="1"/>
  <c r="V126" i="26" s="1"/>
  <c r="W126" i="26" s="1"/>
  <c r="X126" i="26" s="1"/>
  <c r="Y126" i="26" s="1"/>
  <c r="Z126" i="26" s="1"/>
  <c r="AA126" i="26" s="1"/>
  <c r="AB126" i="26" s="1"/>
  <c r="AC126" i="26" s="1"/>
  <c r="AD126" i="26" s="1"/>
  <c r="AE126" i="26" s="1"/>
  <c r="AF126" i="26" s="1"/>
  <c r="B126" i="26" s="1"/>
  <c r="D126" i="26"/>
  <c r="E126" i="26" s="1"/>
  <c r="F126" i="26" s="1"/>
  <c r="J125" i="26"/>
  <c r="K125" i="26" s="1"/>
  <c r="L125" i="26" s="1"/>
  <c r="M125" i="26" s="1"/>
  <c r="N125" i="26" s="1"/>
  <c r="O125" i="26" s="1"/>
  <c r="P125" i="26" s="1"/>
  <c r="Q125" i="26" s="1"/>
  <c r="R125" i="26" s="1"/>
  <c r="S125" i="26" s="1"/>
  <c r="T125" i="26" s="1"/>
  <c r="U125" i="26" s="1"/>
  <c r="V125" i="26" s="1"/>
  <c r="W125" i="26" s="1"/>
  <c r="X125" i="26" s="1"/>
  <c r="Y125" i="26" s="1"/>
  <c r="Z125" i="26" s="1"/>
  <c r="AA125" i="26" s="1"/>
  <c r="AB125" i="26" s="1"/>
  <c r="AC125" i="26" s="1"/>
  <c r="AD125" i="26" s="1"/>
  <c r="AE125" i="26" s="1"/>
  <c r="AF125" i="26" s="1"/>
  <c r="B125" i="26" s="1"/>
  <c r="D125" i="26"/>
  <c r="E125" i="26" s="1"/>
  <c r="F125" i="26" s="1"/>
  <c r="G125" i="26" s="1"/>
  <c r="H125" i="26" s="1"/>
  <c r="D124" i="26"/>
  <c r="E124" i="26" s="1"/>
  <c r="F124" i="26" s="1"/>
  <c r="G124" i="26" s="1"/>
  <c r="H124" i="26" s="1"/>
  <c r="I124" i="26" s="1"/>
  <c r="J124" i="26" s="1"/>
  <c r="K124" i="26" s="1"/>
  <c r="L124" i="26" s="1"/>
  <c r="M124" i="26" s="1"/>
  <c r="N124" i="26" s="1"/>
  <c r="O124" i="26" s="1"/>
  <c r="P124" i="26" s="1"/>
  <c r="Q124" i="26" s="1"/>
  <c r="R124" i="26" s="1"/>
  <c r="S124" i="26" s="1"/>
  <c r="T124" i="26" s="1"/>
  <c r="U124" i="26" s="1"/>
  <c r="V124" i="26" s="1"/>
  <c r="W124" i="26" s="1"/>
  <c r="X124" i="26" s="1"/>
  <c r="Y124" i="26" s="1"/>
  <c r="Z124" i="26" s="1"/>
  <c r="AA124" i="26" s="1"/>
  <c r="AB124" i="26" s="1"/>
  <c r="AC124" i="26" s="1"/>
  <c r="AD124" i="26" s="1"/>
  <c r="AE124" i="26" s="1"/>
  <c r="AF124" i="26" s="1"/>
  <c r="B124" i="26" s="1"/>
  <c r="D123" i="26"/>
  <c r="E123" i="26" s="1"/>
  <c r="F123" i="26" s="1"/>
  <c r="G123" i="26" s="1"/>
  <c r="H123" i="26" s="1"/>
  <c r="I123" i="26" s="1"/>
  <c r="J123" i="26" s="1"/>
  <c r="K123" i="26" s="1"/>
  <c r="L123" i="26" s="1"/>
  <c r="M123" i="26" s="1"/>
  <c r="N123" i="26" s="1"/>
  <c r="O123" i="26" s="1"/>
  <c r="P123" i="26" s="1"/>
  <c r="Q123" i="26" s="1"/>
  <c r="R123" i="26" s="1"/>
  <c r="S123" i="26" s="1"/>
  <c r="T123" i="26" s="1"/>
  <c r="U123" i="26" s="1"/>
  <c r="V123" i="26" s="1"/>
  <c r="W123" i="26" s="1"/>
  <c r="X123" i="26" s="1"/>
  <c r="Y123" i="26" s="1"/>
  <c r="Z123" i="26" s="1"/>
  <c r="AA123" i="26" s="1"/>
  <c r="AB123" i="26" s="1"/>
  <c r="AC123" i="26" s="1"/>
  <c r="AD123" i="26" s="1"/>
  <c r="AE123" i="26" s="1"/>
  <c r="AF123" i="26" s="1"/>
  <c r="B123" i="26" s="1"/>
  <c r="D122" i="26"/>
  <c r="E122" i="26" s="1"/>
  <c r="F122" i="26" s="1"/>
  <c r="G122" i="26" s="1"/>
  <c r="H122" i="26" s="1"/>
  <c r="I122" i="26" s="1"/>
  <c r="J122" i="26" s="1"/>
  <c r="K122" i="26" s="1"/>
  <c r="L122" i="26" s="1"/>
  <c r="M122" i="26" s="1"/>
  <c r="N122" i="26" s="1"/>
  <c r="O122" i="26" s="1"/>
  <c r="P122" i="26" s="1"/>
  <c r="Q122" i="26" s="1"/>
  <c r="R122" i="26" s="1"/>
  <c r="S122" i="26" s="1"/>
  <c r="T122" i="26" s="1"/>
  <c r="U122" i="26" s="1"/>
  <c r="V122" i="26" s="1"/>
  <c r="W122" i="26" s="1"/>
  <c r="X122" i="26" s="1"/>
  <c r="Y122" i="26" s="1"/>
  <c r="Z122" i="26" s="1"/>
  <c r="AA122" i="26" s="1"/>
  <c r="AB122" i="26" s="1"/>
  <c r="AC122" i="26" s="1"/>
  <c r="AD122" i="26" s="1"/>
  <c r="AE122" i="26" s="1"/>
  <c r="AF122" i="26" s="1"/>
  <c r="B122" i="26" s="1"/>
  <c r="G121" i="26"/>
  <c r="H121" i="26" s="1"/>
  <c r="I121" i="26" s="1"/>
  <c r="J121" i="26" s="1"/>
  <c r="K121" i="26" s="1"/>
  <c r="L121" i="26" s="1"/>
  <c r="M121" i="26" s="1"/>
  <c r="N121" i="26" s="1"/>
  <c r="O121" i="26" s="1"/>
  <c r="P121" i="26" s="1"/>
  <c r="Q121" i="26" s="1"/>
  <c r="R121" i="26" s="1"/>
  <c r="S121" i="26" s="1"/>
  <c r="T121" i="26" s="1"/>
  <c r="U121" i="26" s="1"/>
  <c r="V121" i="26" s="1"/>
  <c r="W121" i="26" s="1"/>
  <c r="X121" i="26" s="1"/>
  <c r="Y121" i="26" s="1"/>
  <c r="Z121" i="26" s="1"/>
  <c r="AA121" i="26" s="1"/>
  <c r="AB121" i="26" s="1"/>
  <c r="AC121" i="26" s="1"/>
  <c r="AD121" i="26" s="1"/>
  <c r="AE121" i="26" s="1"/>
  <c r="AF121" i="26" s="1"/>
  <c r="B121" i="26" s="1"/>
  <c r="D121" i="26"/>
  <c r="E121" i="26" s="1"/>
  <c r="F121" i="26" s="1"/>
  <c r="E120" i="26"/>
  <c r="F120" i="26" s="1"/>
  <c r="G120" i="26" s="1"/>
  <c r="H120" i="26" s="1"/>
  <c r="I120" i="26" s="1"/>
  <c r="J120" i="26" s="1"/>
  <c r="K120" i="26" s="1"/>
  <c r="L120" i="26" s="1"/>
  <c r="M120" i="26" s="1"/>
  <c r="N120" i="26" s="1"/>
  <c r="O120" i="26" s="1"/>
  <c r="P120" i="26" s="1"/>
  <c r="Q120" i="26" s="1"/>
  <c r="R120" i="26" s="1"/>
  <c r="S120" i="26" s="1"/>
  <c r="T120" i="26" s="1"/>
  <c r="U120" i="26" s="1"/>
  <c r="V120" i="26" s="1"/>
  <c r="W120" i="26" s="1"/>
  <c r="X120" i="26" s="1"/>
  <c r="Y120" i="26" s="1"/>
  <c r="Z120" i="26" s="1"/>
  <c r="AA120" i="26" s="1"/>
  <c r="AB120" i="26" s="1"/>
  <c r="AC120" i="26" s="1"/>
  <c r="AD120" i="26" s="1"/>
  <c r="AE120" i="26" s="1"/>
  <c r="AF120" i="26" s="1"/>
  <c r="B120" i="26" s="1"/>
  <c r="D120" i="26"/>
  <c r="D119" i="26"/>
  <c r="E119" i="26" s="1"/>
  <c r="F119" i="26" s="1"/>
  <c r="G119" i="26" s="1"/>
  <c r="H119" i="26" s="1"/>
  <c r="I119" i="26" s="1"/>
  <c r="J119" i="26" s="1"/>
  <c r="K119" i="26" s="1"/>
  <c r="L119" i="26" s="1"/>
  <c r="M119" i="26" s="1"/>
  <c r="N119" i="26" s="1"/>
  <c r="O119" i="26" s="1"/>
  <c r="P119" i="26" s="1"/>
  <c r="Q119" i="26" s="1"/>
  <c r="R119" i="26" s="1"/>
  <c r="S119" i="26" s="1"/>
  <c r="T119" i="26" s="1"/>
  <c r="U119" i="26" s="1"/>
  <c r="V119" i="26" s="1"/>
  <c r="W119" i="26" s="1"/>
  <c r="X119" i="26" s="1"/>
  <c r="Y119" i="26" s="1"/>
  <c r="Z119" i="26" s="1"/>
  <c r="AA119" i="26" s="1"/>
  <c r="AB119" i="26" s="1"/>
  <c r="AC119" i="26" s="1"/>
  <c r="AD119" i="26" s="1"/>
  <c r="AE119" i="26" s="1"/>
  <c r="AF119" i="26" s="1"/>
  <c r="B119" i="26" s="1"/>
  <c r="F118" i="26"/>
  <c r="G118" i="26" s="1"/>
  <c r="H118" i="26" s="1"/>
  <c r="I118" i="26" s="1"/>
  <c r="J118" i="26" s="1"/>
  <c r="K118" i="26" s="1"/>
  <c r="L118" i="26" s="1"/>
  <c r="M118" i="26" s="1"/>
  <c r="N118" i="26" s="1"/>
  <c r="O118" i="26" s="1"/>
  <c r="P118" i="26" s="1"/>
  <c r="Q118" i="26" s="1"/>
  <c r="R118" i="26" s="1"/>
  <c r="S118" i="26" s="1"/>
  <c r="T118" i="26" s="1"/>
  <c r="U118" i="26" s="1"/>
  <c r="V118" i="26" s="1"/>
  <c r="W118" i="26" s="1"/>
  <c r="X118" i="26" s="1"/>
  <c r="Y118" i="26" s="1"/>
  <c r="Z118" i="26" s="1"/>
  <c r="AA118" i="26" s="1"/>
  <c r="AB118" i="26" s="1"/>
  <c r="AC118" i="26" s="1"/>
  <c r="AD118" i="26" s="1"/>
  <c r="AE118" i="26" s="1"/>
  <c r="AF118" i="26" s="1"/>
  <c r="B118" i="26" s="1"/>
  <c r="D118" i="26"/>
  <c r="E118" i="26" s="1"/>
  <c r="D117" i="26"/>
  <c r="E117" i="26" s="1"/>
  <c r="F117" i="26" s="1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R117" i="26" s="1"/>
  <c r="S117" i="26" s="1"/>
  <c r="T117" i="26" s="1"/>
  <c r="U117" i="26" s="1"/>
  <c r="V117" i="26" s="1"/>
  <c r="W117" i="26" s="1"/>
  <c r="X117" i="26" s="1"/>
  <c r="Y117" i="26" s="1"/>
  <c r="Z117" i="26" s="1"/>
  <c r="AA117" i="26" s="1"/>
  <c r="AB117" i="26" s="1"/>
  <c r="AC117" i="26" s="1"/>
  <c r="AD117" i="26" s="1"/>
  <c r="AE117" i="26" s="1"/>
  <c r="AF117" i="26" s="1"/>
  <c r="B117" i="26" s="1"/>
  <c r="D116" i="26"/>
  <c r="E116" i="26" s="1"/>
  <c r="F116" i="26" s="1"/>
  <c r="G116" i="26" s="1"/>
  <c r="H116" i="26" s="1"/>
  <c r="I116" i="26" s="1"/>
  <c r="J116" i="26" s="1"/>
  <c r="K116" i="26" s="1"/>
  <c r="L116" i="26" s="1"/>
  <c r="M116" i="26" s="1"/>
  <c r="N116" i="26" s="1"/>
  <c r="O116" i="26" s="1"/>
  <c r="P116" i="26" s="1"/>
  <c r="Q116" i="26" s="1"/>
  <c r="R116" i="26" s="1"/>
  <c r="S116" i="26" s="1"/>
  <c r="T116" i="26" s="1"/>
  <c r="U116" i="26" s="1"/>
  <c r="V116" i="26" s="1"/>
  <c r="W116" i="26" s="1"/>
  <c r="X116" i="26" s="1"/>
  <c r="Y116" i="26" s="1"/>
  <c r="Z116" i="26" s="1"/>
  <c r="AA116" i="26" s="1"/>
  <c r="AB116" i="26" s="1"/>
  <c r="AC116" i="26" s="1"/>
  <c r="AD116" i="26" s="1"/>
  <c r="AE116" i="26" s="1"/>
  <c r="AF116" i="26" s="1"/>
  <c r="B116" i="26" s="1"/>
  <c r="H115" i="26"/>
  <c r="I115" i="26" s="1"/>
  <c r="J115" i="26" s="1"/>
  <c r="K115" i="26" s="1"/>
  <c r="L115" i="26" s="1"/>
  <c r="M115" i="26" s="1"/>
  <c r="N115" i="26" s="1"/>
  <c r="O115" i="26" s="1"/>
  <c r="P115" i="26" s="1"/>
  <c r="Q115" i="26" s="1"/>
  <c r="R115" i="26" s="1"/>
  <c r="S115" i="26" s="1"/>
  <c r="T115" i="26" s="1"/>
  <c r="U115" i="26" s="1"/>
  <c r="V115" i="26" s="1"/>
  <c r="W115" i="26" s="1"/>
  <c r="X115" i="26" s="1"/>
  <c r="Y115" i="26" s="1"/>
  <c r="Z115" i="26" s="1"/>
  <c r="AA115" i="26" s="1"/>
  <c r="AB115" i="26" s="1"/>
  <c r="AC115" i="26" s="1"/>
  <c r="AD115" i="26" s="1"/>
  <c r="AE115" i="26" s="1"/>
  <c r="AF115" i="26" s="1"/>
  <c r="B115" i="26" s="1"/>
  <c r="D115" i="26"/>
  <c r="E115" i="26" s="1"/>
  <c r="F115" i="26" s="1"/>
  <c r="G115" i="26" s="1"/>
  <c r="O114" i="26"/>
  <c r="P114" i="26" s="1"/>
  <c r="Q114" i="26" s="1"/>
  <c r="R114" i="26" s="1"/>
  <c r="S114" i="26" s="1"/>
  <c r="T114" i="26" s="1"/>
  <c r="U114" i="26" s="1"/>
  <c r="V114" i="26" s="1"/>
  <c r="W114" i="26" s="1"/>
  <c r="X114" i="26" s="1"/>
  <c r="Y114" i="26" s="1"/>
  <c r="Z114" i="26" s="1"/>
  <c r="AA114" i="26" s="1"/>
  <c r="AB114" i="26" s="1"/>
  <c r="AC114" i="26" s="1"/>
  <c r="AD114" i="26" s="1"/>
  <c r="AE114" i="26" s="1"/>
  <c r="AF114" i="26" s="1"/>
  <c r="B114" i="26" s="1"/>
  <c r="N114" i="26"/>
  <c r="K114" i="26"/>
  <c r="L114" i="26" s="1"/>
  <c r="M114" i="26" s="1"/>
  <c r="D114" i="26"/>
  <c r="E114" i="26" s="1"/>
  <c r="F114" i="26" s="1"/>
  <c r="G114" i="26" s="1"/>
  <c r="H114" i="26" s="1"/>
  <c r="I114" i="26" s="1"/>
  <c r="D113" i="26"/>
  <c r="E113" i="26" s="1"/>
  <c r="F113" i="26" s="1"/>
  <c r="G113" i="26" s="1"/>
  <c r="H113" i="26" s="1"/>
  <c r="I113" i="26" s="1"/>
  <c r="J113" i="26" s="1"/>
  <c r="K113" i="26" s="1"/>
  <c r="L113" i="26" s="1"/>
  <c r="M113" i="26" s="1"/>
  <c r="N113" i="26" s="1"/>
  <c r="O113" i="26" s="1"/>
  <c r="P113" i="26" s="1"/>
  <c r="Q113" i="26" s="1"/>
  <c r="R113" i="26" s="1"/>
  <c r="S113" i="26" s="1"/>
  <c r="T113" i="26" s="1"/>
  <c r="U113" i="26" s="1"/>
  <c r="V113" i="26" s="1"/>
  <c r="W113" i="26" s="1"/>
  <c r="X113" i="26" s="1"/>
  <c r="Y113" i="26" s="1"/>
  <c r="Z113" i="26" s="1"/>
  <c r="AA113" i="26" s="1"/>
  <c r="AB113" i="26" s="1"/>
  <c r="AC113" i="26" s="1"/>
  <c r="AD113" i="26" s="1"/>
  <c r="AE113" i="26" s="1"/>
  <c r="AF113" i="26" s="1"/>
  <c r="B113" i="26" s="1"/>
  <c r="D112" i="26"/>
  <c r="E112" i="26" s="1"/>
  <c r="F112" i="26" s="1"/>
  <c r="G112" i="26" s="1"/>
  <c r="H112" i="26" s="1"/>
  <c r="I112" i="26" s="1"/>
  <c r="J112" i="26" s="1"/>
  <c r="K112" i="26" s="1"/>
  <c r="L112" i="26" s="1"/>
  <c r="M112" i="26" s="1"/>
  <c r="N112" i="26" s="1"/>
  <c r="O112" i="26" s="1"/>
  <c r="P112" i="26" s="1"/>
  <c r="Q112" i="26" s="1"/>
  <c r="R112" i="26" s="1"/>
  <c r="S112" i="26" s="1"/>
  <c r="T112" i="26" s="1"/>
  <c r="U112" i="26" s="1"/>
  <c r="V112" i="26" s="1"/>
  <c r="W112" i="26" s="1"/>
  <c r="X112" i="26" s="1"/>
  <c r="Y112" i="26" s="1"/>
  <c r="Z112" i="26" s="1"/>
  <c r="AA112" i="26" s="1"/>
  <c r="AB112" i="26" s="1"/>
  <c r="AC112" i="26" s="1"/>
  <c r="AD112" i="26" s="1"/>
  <c r="AE112" i="26" s="1"/>
  <c r="AF112" i="26" s="1"/>
  <c r="B112" i="26" s="1"/>
  <c r="G110" i="26"/>
  <c r="H110" i="26" s="1"/>
  <c r="I110" i="26" s="1"/>
  <c r="J110" i="26" s="1"/>
  <c r="K110" i="26" s="1"/>
  <c r="L110" i="26" s="1"/>
  <c r="M110" i="26" s="1"/>
  <c r="N110" i="26" s="1"/>
  <c r="O110" i="26" s="1"/>
  <c r="P110" i="26" s="1"/>
  <c r="Q110" i="26" s="1"/>
  <c r="R110" i="26" s="1"/>
  <c r="S110" i="26" s="1"/>
  <c r="T110" i="26" s="1"/>
  <c r="U110" i="26" s="1"/>
  <c r="V110" i="26" s="1"/>
  <c r="W110" i="26" s="1"/>
  <c r="X110" i="26" s="1"/>
  <c r="Y110" i="26" s="1"/>
  <c r="Z110" i="26" s="1"/>
  <c r="AA110" i="26" s="1"/>
  <c r="AB110" i="26" s="1"/>
  <c r="AC110" i="26" s="1"/>
  <c r="AD110" i="26" s="1"/>
  <c r="AE110" i="26" s="1"/>
  <c r="AF110" i="26" s="1"/>
  <c r="B110" i="26" s="1"/>
  <c r="D110" i="26"/>
  <c r="E110" i="26" s="1"/>
  <c r="F110" i="26" s="1"/>
  <c r="D109" i="26"/>
  <c r="E109" i="26" s="1"/>
  <c r="F109" i="26" s="1"/>
  <c r="G109" i="26" s="1"/>
  <c r="H109" i="26" s="1"/>
  <c r="I109" i="26" s="1"/>
  <c r="J109" i="26" s="1"/>
  <c r="K109" i="26" s="1"/>
  <c r="L109" i="26" s="1"/>
  <c r="M109" i="26" s="1"/>
  <c r="N109" i="26" s="1"/>
  <c r="O109" i="26" s="1"/>
  <c r="P109" i="26" s="1"/>
  <c r="Q109" i="26" s="1"/>
  <c r="R109" i="26" s="1"/>
  <c r="S109" i="26" s="1"/>
  <c r="T109" i="26" s="1"/>
  <c r="U109" i="26" s="1"/>
  <c r="V109" i="26" s="1"/>
  <c r="W109" i="26" s="1"/>
  <c r="X109" i="26" s="1"/>
  <c r="Y109" i="26" s="1"/>
  <c r="Z109" i="26" s="1"/>
  <c r="AA109" i="26" s="1"/>
  <c r="AB109" i="26" s="1"/>
  <c r="AC109" i="26" s="1"/>
  <c r="AD109" i="26" s="1"/>
  <c r="AE109" i="26" s="1"/>
  <c r="AF109" i="26" s="1"/>
  <c r="B109" i="26" s="1"/>
  <c r="D107" i="26"/>
  <c r="E107" i="26" s="1"/>
  <c r="F107" i="26" s="1"/>
  <c r="G107" i="26" s="1"/>
  <c r="H107" i="26" s="1"/>
  <c r="I107" i="26" s="1"/>
  <c r="J107" i="26" s="1"/>
  <c r="K107" i="26" s="1"/>
  <c r="L107" i="26" s="1"/>
  <c r="M107" i="26" s="1"/>
  <c r="N107" i="26" s="1"/>
  <c r="O107" i="26" s="1"/>
  <c r="P107" i="26" s="1"/>
  <c r="Q107" i="26" s="1"/>
  <c r="R107" i="26" s="1"/>
  <c r="S107" i="26" s="1"/>
  <c r="T107" i="26" s="1"/>
  <c r="U107" i="26" s="1"/>
  <c r="V107" i="26" s="1"/>
  <c r="W107" i="26" s="1"/>
  <c r="X107" i="26" s="1"/>
  <c r="Y107" i="26" s="1"/>
  <c r="Z107" i="26" s="1"/>
  <c r="AA107" i="26" s="1"/>
  <c r="AB107" i="26" s="1"/>
  <c r="AC107" i="26" s="1"/>
  <c r="AD107" i="26" s="1"/>
  <c r="AE107" i="26" s="1"/>
  <c r="AF107" i="26" s="1"/>
  <c r="B107" i="26" s="1"/>
  <c r="D106" i="26"/>
  <c r="E106" i="26" s="1"/>
  <c r="F106" i="26" s="1"/>
  <c r="G106" i="26" s="1"/>
  <c r="H106" i="26" s="1"/>
  <c r="I106" i="26" s="1"/>
  <c r="J106" i="26" s="1"/>
  <c r="K106" i="26" s="1"/>
  <c r="L106" i="26" s="1"/>
  <c r="M106" i="26" s="1"/>
  <c r="N106" i="26" s="1"/>
  <c r="O106" i="26" s="1"/>
  <c r="P106" i="26" s="1"/>
  <c r="Q106" i="26" s="1"/>
  <c r="R106" i="26" s="1"/>
  <c r="S106" i="26" s="1"/>
  <c r="T106" i="26" s="1"/>
  <c r="U106" i="26" s="1"/>
  <c r="V106" i="26" s="1"/>
  <c r="W106" i="26" s="1"/>
  <c r="X106" i="26" s="1"/>
  <c r="Y106" i="26" s="1"/>
  <c r="Z106" i="26" s="1"/>
  <c r="AA106" i="26" s="1"/>
  <c r="AB106" i="26" s="1"/>
  <c r="AC106" i="26" s="1"/>
  <c r="AD106" i="26" s="1"/>
  <c r="AE106" i="26" s="1"/>
  <c r="AF106" i="26" s="1"/>
  <c r="B106" i="26" s="1"/>
  <c r="G105" i="26"/>
  <c r="H105" i="26" s="1"/>
  <c r="I105" i="26" s="1"/>
  <c r="J105" i="26" s="1"/>
  <c r="K105" i="26" s="1"/>
  <c r="L105" i="26" s="1"/>
  <c r="M105" i="26" s="1"/>
  <c r="N105" i="26" s="1"/>
  <c r="O105" i="26" s="1"/>
  <c r="P105" i="26" s="1"/>
  <c r="Q105" i="26" s="1"/>
  <c r="R105" i="26" s="1"/>
  <c r="S105" i="26" s="1"/>
  <c r="T105" i="26" s="1"/>
  <c r="U105" i="26" s="1"/>
  <c r="V105" i="26" s="1"/>
  <c r="W105" i="26" s="1"/>
  <c r="X105" i="26" s="1"/>
  <c r="Y105" i="26" s="1"/>
  <c r="Z105" i="26" s="1"/>
  <c r="AA105" i="26" s="1"/>
  <c r="AB105" i="26" s="1"/>
  <c r="AC105" i="26" s="1"/>
  <c r="AD105" i="26" s="1"/>
  <c r="AE105" i="26" s="1"/>
  <c r="AF105" i="26" s="1"/>
  <c r="B105" i="26" s="1"/>
  <c r="D105" i="26"/>
  <c r="E105" i="26" s="1"/>
  <c r="F105" i="26" s="1"/>
  <c r="D104" i="26"/>
  <c r="E104" i="26" s="1"/>
  <c r="F104" i="26" s="1"/>
  <c r="G104" i="26" s="1"/>
  <c r="H104" i="26" s="1"/>
  <c r="I104" i="26" s="1"/>
  <c r="J104" i="26" s="1"/>
  <c r="K104" i="26" s="1"/>
  <c r="L104" i="26" s="1"/>
  <c r="M104" i="26" s="1"/>
  <c r="N104" i="26" s="1"/>
  <c r="O104" i="26" s="1"/>
  <c r="P104" i="26" s="1"/>
  <c r="Q104" i="26" s="1"/>
  <c r="R104" i="26" s="1"/>
  <c r="S104" i="26" s="1"/>
  <c r="T104" i="26" s="1"/>
  <c r="U104" i="26" s="1"/>
  <c r="V104" i="26" s="1"/>
  <c r="W104" i="26" s="1"/>
  <c r="X104" i="26" s="1"/>
  <c r="Y104" i="26" s="1"/>
  <c r="Z104" i="26" s="1"/>
  <c r="AA104" i="26" s="1"/>
  <c r="AB104" i="26" s="1"/>
  <c r="AC104" i="26" s="1"/>
  <c r="AD104" i="26" s="1"/>
  <c r="AE104" i="26" s="1"/>
  <c r="AF104" i="26" s="1"/>
  <c r="B104" i="26" s="1"/>
  <c r="D103" i="26"/>
  <c r="E102" i="26"/>
  <c r="D102" i="26"/>
  <c r="AH100" i="26"/>
  <c r="AI100" i="26" s="1"/>
  <c r="AH99" i="26"/>
  <c r="AI99" i="26" s="1"/>
  <c r="AH98" i="26"/>
  <c r="AI98" i="26" s="1"/>
  <c r="AH97" i="26"/>
  <c r="AI97" i="26" s="1"/>
  <c r="AH96" i="26"/>
  <c r="AI96" i="26" s="1"/>
  <c r="AH95" i="26"/>
  <c r="AI95" i="26" s="1"/>
  <c r="AH94" i="26"/>
  <c r="AI94" i="26" s="1"/>
  <c r="C93" i="26"/>
  <c r="AI91" i="26"/>
  <c r="AH91" i="26"/>
  <c r="AI90" i="26"/>
  <c r="AH90" i="26"/>
  <c r="AI89" i="26"/>
  <c r="AH89" i="26"/>
  <c r="AI88" i="26"/>
  <c r="AH88" i="26"/>
  <c r="AI87" i="26"/>
  <c r="AH87" i="26"/>
  <c r="AI86" i="26"/>
  <c r="AH86" i="26"/>
  <c r="AI85" i="26"/>
  <c r="AH85" i="26"/>
  <c r="AI84" i="26"/>
  <c r="AH84" i="26"/>
  <c r="AI82" i="26"/>
  <c r="AH82" i="26"/>
  <c r="AG82" i="26"/>
  <c r="AI81" i="26"/>
  <c r="AH81" i="26"/>
  <c r="AI80" i="26"/>
  <c r="AH80" i="26"/>
  <c r="AI79" i="26"/>
  <c r="AH79" i="26"/>
  <c r="AI78" i="26"/>
  <c r="AH78" i="26"/>
  <c r="AI77" i="26"/>
  <c r="AH77" i="26"/>
  <c r="AI76" i="26"/>
  <c r="AH76" i="26"/>
  <c r="AI74" i="26"/>
  <c r="AH74" i="26"/>
  <c r="AI73" i="26"/>
  <c r="AH73" i="26"/>
  <c r="AI72" i="26"/>
  <c r="AH72" i="26"/>
  <c r="AG72" i="26"/>
  <c r="AI71" i="26"/>
  <c r="AH71" i="26"/>
  <c r="AI70" i="26"/>
  <c r="AH70" i="26"/>
  <c r="AI69" i="26"/>
  <c r="AH69" i="26"/>
  <c r="AG68" i="26"/>
  <c r="AF68" i="26"/>
  <c r="AE5" i="26" s="1"/>
  <c r="AE68" i="26"/>
  <c r="AD5" i="26" s="1"/>
  <c r="AD68" i="26"/>
  <c r="AC5" i="26" s="1"/>
  <c r="AC68" i="26"/>
  <c r="AB5" i="26" s="1"/>
  <c r="AB68" i="26"/>
  <c r="AA5" i="26" s="1"/>
  <c r="AA68" i="26"/>
  <c r="Z68" i="26"/>
  <c r="Y5" i="26" s="1"/>
  <c r="Y68" i="26"/>
  <c r="X5" i="26" s="1"/>
  <c r="X68" i="26"/>
  <c r="W5" i="26" s="1"/>
  <c r="W68" i="26"/>
  <c r="V68" i="26"/>
  <c r="U5" i="26" s="1"/>
  <c r="U68" i="26"/>
  <c r="T5" i="26" s="1"/>
  <c r="T68" i="26"/>
  <c r="S68" i="26"/>
  <c r="R5" i="26" s="1"/>
  <c r="R68" i="26"/>
  <c r="Q5" i="26" s="1"/>
  <c r="Q68" i="26"/>
  <c r="P5" i="26" s="1"/>
  <c r="P68" i="26"/>
  <c r="O5" i="26" s="1"/>
  <c r="O68" i="26"/>
  <c r="N5" i="26" s="1"/>
  <c r="N68" i="26"/>
  <c r="M5" i="26" s="1"/>
  <c r="M68" i="26"/>
  <c r="L5" i="26" s="1"/>
  <c r="L68" i="26"/>
  <c r="K5" i="26" s="1"/>
  <c r="K68" i="26"/>
  <c r="J68" i="26"/>
  <c r="I5" i="26" s="1"/>
  <c r="I68" i="26"/>
  <c r="H5" i="26" s="1"/>
  <c r="H68" i="26"/>
  <c r="G5" i="26" s="1"/>
  <c r="G68" i="26"/>
  <c r="F5" i="26" s="1"/>
  <c r="F68" i="26"/>
  <c r="E5" i="26" s="1"/>
  <c r="E68" i="26"/>
  <c r="D5" i="26" s="1"/>
  <c r="D68" i="26"/>
  <c r="C5" i="26" s="1"/>
  <c r="C68" i="26"/>
  <c r="B5" i="26" s="1"/>
  <c r="AF5" i="26"/>
  <c r="AI67" i="26"/>
  <c r="AH67" i="26"/>
  <c r="AI66" i="26"/>
  <c r="AH66" i="26"/>
  <c r="AI65" i="26"/>
  <c r="AH65" i="26"/>
  <c r="AI64" i="26"/>
  <c r="AH64" i="26"/>
  <c r="AI63" i="26"/>
  <c r="AH63" i="26"/>
  <c r="AI62" i="26"/>
  <c r="AH62" i="26"/>
  <c r="AI61" i="26"/>
  <c r="AH61" i="26"/>
  <c r="AI60" i="26"/>
  <c r="AH60" i="26"/>
  <c r="AI59" i="26"/>
  <c r="AH59" i="26"/>
  <c r="AI58" i="26"/>
  <c r="AH58" i="26"/>
  <c r="AI57" i="26"/>
  <c r="AH57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AI55" i="26"/>
  <c r="AH55" i="26"/>
  <c r="AI54" i="26"/>
  <c r="AH54" i="26"/>
  <c r="AI53" i="26"/>
  <c r="AH53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AI51" i="26"/>
  <c r="AH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I44" i="26"/>
  <c r="AH44" i="26"/>
  <c r="AI43" i="26"/>
  <c r="AH43" i="26"/>
  <c r="AI42" i="26"/>
  <c r="AH42" i="26"/>
  <c r="AI41" i="26"/>
  <c r="AH41" i="26"/>
  <c r="AI40" i="26"/>
  <c r="AH40" i="26"/>
  <c r="AI39" i="26"/>
  <c r="AH39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Z5" i="26"/>
  <c r="S5" i="26"/>
  <c r="J5" i="26"/>
  <c r="AG4" i="26"/>
  <c r="K4" i="26"/>
  <c r="B4" i="26"/>
  <c r="AG2" i="26"/>
  <c r="AF95" i="25"/>
  <c r="AF37" i="25"/>
  <c r="AE95" i="25"/>
  <c r="AE37" i="25"/>
  <c r="AD37" i="25"/>
  <c r="AC37" i="25"/>
  <c r="AB37" i="25"/>
  <c r="W95" i="25"/>
  <c r="AA95" i="25"/>
  <c r="AA37" i="25"/>
  <c r="Z95" i="25"/>
  <c r="Z37" i="25"/>
  <c r="Y95" i="25"/>
  <c r="Y37" i="25"/>
  <c r="W37" i="25"/>
  <c r="V95" i="25"/>
  <c r="V37" i="25"/>
  <c r="T95" i="25"/>
  <c r="T37" i="25"/>
  <c r="S95" i="25"/>
  <c r="AH95" i="25" s="1"/>
  <c r="AI95" i="25" s="1"/>
  <c r="S37" i="25"/>
  <c r="L37" i="25"/>
  <c r="K37" i="25"/>
  <c r="J37" i="25"/>
  <c r="AI37" i="25" s="1"/>
  <c r="D105" i="25"/>
  <c r="E105" i="25" s="1"/>
  <c r="F105" i="25" s="1"/>
  <c r="G105" i="25" s="1"/>
  <c r="H105" i="25" s="1"/>
  <c r="I105" i="25" s="1"/>
  <c r="J105" i="25" s="1"/>
  <c r="K105" i="25" s="1"/>
  <c r="L105" i="25" s="1"/>
  <c r="M105" i="25" s="1"/>
  <c r="N105" i="25" s="1"/>
  <c r="O105" i="25" s="1"/>
  <c r="P105" i="25" s="1"/>
  <c r="Q105" i="25" s="1"/>
  <c r="R105" i="25" s="1"/>
  <c r="S105" i="25" s="1"/>
  <c r="T105" i="25" s="1"/>
  <c r="U105" i="25" s="1"/>
  <c r="V105" i="25" s="1"/>
  <c r="W105" i="25" s="1"/>
  <c r="X105" i="25" s="1"/>
  <c r="Y105" i="25" s="1"/>
  <c r="Z105" i="25" s="1"/>
  <c r="AA105" i="25" s="1"/>
  <c r="AB105" i="25" s="1"/>
  <c r="AC105" i="25" s="1"/>
  <c r="AD105" i="25" s="1"/>
  <c r="AE105" i="25" s="1"/>
  <c r="AF105" i="25" s="1"/>
  <c r="B105" i="25" s="1"/>
  <c r="AF239" i="25"/>
  <c r="AE239" i="25"/>
  <c r="AD239" i="25"/>
  <c r="AC239" i="25"/>
  <c r="AB239" i="25"/>
  <c r="AA239" i="25"/>
  <c r="Z239" i="25"/>
  <c r="Y239" i="25"/>
  <c r="X239" i="25"/>
  <c r="W239" i="25"/>
  <c r="V239" i="25"/>
  <c r="U239" i="25"/>
  <c r="T239" i="25"/>
  <c r="S239" i="25"/>
  <c r="R239" i="25"/>
  <c r="Q239" i="25"/>
  <c r="P239" i="25"/>
  <c r="O239" i="25"/>
  <c r="N239" i="25"/>
  <c r="M239" i="25"/>
  <c r="L239" i="25"/>
  <c r="K239" i="25"/>
  <c r="J239" i="25"/>
  <c r="I239" i="25"/>
  <c r="H239" i="25"/>
  <c r="G239" i="25"/>
  <c r="F239" i="25"/>
  <c r="E239" i="25"/>
  <c r="D239" i="25"/>
  <c r="C239" i="25"/>
  <c r="B239" i="25"/>
  <c r="A239" i="25"/>
  <c r="AF238" i="25"/>
  <c r="AE238" i="25"/>
  <c r="AD238" i="25"/>
  <c r="AC238" i="25"/>
  <c r="AB238" i="25"/>
  <c r="AA238" i="25"/>
  <c r="Z238" i="25"/>
  <c r="Y238" i="25"/>
  <c r="X238" i="25"/>
  <c r="W238" i="25"/>
  <c r="V238" i="25"/>
  <c r="U238" i="25"/>
  <c r="T238" i="25"/>
  <c r="S238" i="25"/>
  <c r="R238" i="25"/>
  <c r="Q238" i="25"/>
  <c r="P238" i="25"/>
  <c r="O238" i="25"/>
  <c r="N238" i="25"/>
  <c r="M238" i="25"/>
  <c r="L238" i="25"/>
  <c r="K238" i="25"/>
  <c r="J238" i="25"/>
  <c r="I238" i="25"/>
  <c r="H238" i="25"/>
  <c r="G238" i="25"/>
  <c r="F238" i="25"/>
  <c r="E238" i="25"/>
  <c r="D238" i="25"/>
  <c r="C238" i="25"/>
  <c r="B238" i="25"/>
  <c r="A238" i="25"/>
  <c r="AF237" i="25"/>
  <c r="AE237" i="25"/>
  <c r="AD237" i="25"/>
  <c r="AC237" i="25"/>
  <c r="AB237" i="25"/>
  <c r="AA237" i="25"/>
  <c r="Z237" i="25"/>
  <c r="Y237" i="25"/>
  <c r="X237" i="25"/>
  <c r="W237" i="25"/>
  <c r="V237" i="25"/>
  <c r="U237" i="25"/>
  <c r="T237" i="25"/>
  <c r="S237" i="25"/>
  <c r="R237" i="25"/>
  <c r="Q237" i="25"/>
  <c r="P237" i="25"/>
  <c r="O237" i="25"/>
  <c r="N237" i="25"/>
  <c r="M237" i="25"/>
  <c r="L237" i="25"/>
  <c r="K237" i="25"/>
  <c r="J237" i="25"/>
  <c r="I237" i="25"/>
  <c r="H237" i="25"/>
  <c r="G237" i="25"/>
  <c r="F237" i="25"/>
  <c r="E237" i="25"/>
  <c r="D237" i="25"/>
  <c r="C237" i="25"/>
  <c r="B237" i="25"/>
  <c r="A237" i="25"/>
  <c r="AF236" i="25"/>
  <c r="AE236" i="25"/>
  <c r="AD236" i="25"/>
  <c r="AC236" i="25"/>
  <c r="AB236" i="25"/>
  <c r="AA236" i="25"/>
  <c r="Z236" i="25"/>
  <c r="Y236" i="25"/>
  <c r="X236" i="25"/>
  <c r="W236" i="25"/>
  <c r="V236" i="25"/>
  <c r="U236" i="25"/>
  <c r="T236" i="25"/>
  <c r="S236" i="25"/>
  <c r="R236" i="25"/>
  <c r="Q236" i="25"/>
  <c r="P236" i="25"/>
  <c r="O236" i="25"/>
  <c r="N236" i="25"/>
  <c r="M236" i="25"/>
  <c r="L236" i="25"/>
  <c r="K236" i="25"/>
  <c r="J236" i="25"/>
  <c r="I236" i="25"/>
  <c r="H236" i="25"/>
  <c r="G236" i="25"/>
  <c r="F236" i="25"/>
  <c r="E236" i="25"/>
  <c r="D236" i="25"/>
  <c r="C236" i="25"/>
  <c r="B236" i="25"/>
  <c r="A236" i="25"/>
  <c r="B235" i="25"/>
  <c r="S210" i="25"/>
  <c r="AG200" i="25"/>
  <c r="AG51" i="25" s="1"/>
  <c r="C200" i="25"/>
  <c r="D199" i="25"/>
  <c r="E199" i="25" s="1"/>
  <c r="D198" i="25"/>
  <c r="E198" i="25" s="1"/>
  <c r="F198" i="25" s="1"/>
  <c r="G198" i="25" s="1"/>
  <c r="H198" i="25" s="1"/>
  <c r="I198" i="25" s="1"/>
  <c r="J198" i="25" s="1"/>
  <c r="K198" i="25" s="1"/>
  <c r="L198" i="25" s="1"/>
  <c r="M198" i="25" s="1"/>
  <c r="N198" i="25" s="1"/>
  <c r="O198" i="25" s="1"/>
  <c r="P198" i="25" s="1"/>
  <c r="Q198" i="25" s="1"/>
  <c r="R198" i="25" s="1"/>
  <c r="S198" i="25" s="1"/>
  <c r="T198" i="25" s="1"/>
  <c r="U198" i="25" s="1"/>
  <c r="V198" i="25" s="1"/>
  <c r="W198" i="25" s="1"/>
  <c r="X198" i="25" s="1"/>
  <c r="Y198" i="25" s="1"/>
  <c r="Z198" i="25" s="1"/>
  <c r="AA198" i="25" s="1"/>
  <c r="AB198" i="25" s="1"/>
  <c r="AC198" i="25" s="1"/>
  <c r="AD198" i="25" s="1"/>
  <c r="AE198" i="25" s="1"/>
  <c r="AF198" i="25" s="1"/>
  <c r="B198" i="25" s="1"/>
  <c r="D197" i="25"/>
  <c r="E197" i="25" s="1"/>
  <c r="F197" i="25" s="1"/>
  <c r="G197" i="25" s="1"/>
  <c r="H197" i="25" s="1"/>
  <c r="I197" i="25" s="1"/>
  <c r="J197" i="25" s="1"/>
  <c r="K197" i="25" s="1"/>
  <c r="L197" i="25" s="1"/>
  <c r="M197" i="25" s="1"/>
  <c r="N197" i="25" s="1"/>
  <c r="O197" i="25" s="1"/>
  <c r="P197" i="25" s="1"/>
  <c r="Q197" i="25" s="1"/>
  <c r="R197" i="25" s="1"/>
  <c r="S197" i="25" s="1"/>
  <c r="T197" i="25" s="1"/>
  <c r="U197" i="25" s="1"/>
  <c r="V197" i="25" s="1"/>
  <c r="W197" i="25" s="1"/>
  <c r="X197" i="25" s="1"/>
  <c r="Y197" i="25" s="1"/>
  <c r="Z197" i="25" s="1"/>
  <c r="AA197" i="25" s="1"/>
  <c r="AB197" i="25" s="1"/>
  <c r="AC197" i="25" s="1"/>
  <c r="AD197" i="25" s="1"/>
  <c r="AE197" i="25" s="1"/>
  <c r="AF197" i="25" s="1"/>
  <c r="B197" i="25" s="1"/>
  <c r="F196" i="25"/>
  <c r="G196" i="25" s="1"/>
  <c r="H196" i="25" s="1"/>
  <c r="I196" i="25" s="1"/>
  <c r="J196" i="25" s="1"/>
  <c r="K196" i="25" s="1"/>
  <c r="L196" i="25" s="1"/>
  <c r="M196" i="25" s="1"/>
  <c r="N196" i="25" s="1"/>
  <c r="O196" i="25" s="1"/>
  <c r="P196" i="25" s="1"/>
  <c r="Q196" i="25" s="1"/>
  <c r="R196" i="25" s="1"/>
  <c r="S196" i="25" s="1"/>
  <c r="T196" i="25" s="1"/>
  <c r="U196" i="25" s="1"/>
  <c r="V196" i="25" s="1"/>
  <c r="W196" i="25" s="1"/>
  <c r="X196" i="25" s="1"/>
  <c r="Y196" i="25" s="1"/>
  <c r="Z196" i="25" s="1"/>
  <c r="AA196" i="25" s="1"/>
  <c r="AB196" i="25" s="1"/>
  <c r="AC196" i="25" s="1"/>
  <c r="AD196" i="25" s="1"/>
  <c r="AE196" i="25" s="1"/>
  <c r="AF196" i="25" s="1"/>
  <c r="B196" i="25" s="1"/>
  <c r="E196" i="25"/>
  <c r="D196" i="25"/>
  <c r="E195" i="25"/>
  <c r="F195" i="25" s="1"/>
  <c r="G195" i="25" s="1"/>
  <c r="H195" i="25" s="1"/>
  <c r="I195" i="25" s="1"/>
  <c r="J195" i="25" s="1"/>
  <c r="K195" i="25" s="1"/>
  <c r="L195" i="25" s="1"/>
  <c r="M195" i="25" s="1"/>
  <c r="N195" i="25" s="1"/>
  <c r="O195" i="25" s="1"/>
  <c r="P195" i="25" s="1"/>
  <c r="Q195" i="25" s="1"/>
  <c r="R195" i="25" s="1"/>
  <c r="S195" i="25" s="1"/>
  <c r="T195" i="25" s="1"/>
  <c r="U195" i="25" s="1"/>
  <c r="V195" i="25" s="1"/>
  <c r="W195" i="25" s="1"/>
  <c r="X195" i="25" s="1"/>
  <c r="Y195" i="25" s="1"/>
  <c r="Z195" i="25" s="1"/>
  <c r="AA195" i="25" s="1"/>
  <c r="AB195" i="25" s="1"/>
  <c r="AC195" i="25" s="1"/>
  <c r="AD195" i="25" s="1"/>
  <c r="AE195" i="25" s="1"/>
  <c r="AF195" i="25" s="1"/>
  <c r="B195" i="25" s="1"/>
  <c r="D195" i="25"/>
  <c r="E194" i="25"/>
  <c r="D194" i="25"/>
  <c r="AG192" i="25"/>
  <c r="C192" i="25"/>
  <c r="G191" i="25"/>
  <c r="H191" i="25" s="1"/>
  <c r="I191" i="25" s="1"/>
  <c r="J191" i="25" s="1"/>
  <c r="K191" i="25" s="1"/>
  <c r="L191" i="25" s="1"/>
  <c r="M191" i="25" s="1"/>
  <c r="N191" i="25" s="1"/>
  <c r="O191" i="25" s="1"/>
  <c r="P191" i="25" s="1"/>
  <c r="Q191" i="25" s="1"/>
  <c r="R191" i="25" s="1"/>
  <c r="S191" i="25" s="1"/>
  <c r="T191" i="25" s="1"/>
  <c r="U191" i="25" s="1"/>
  <c r="V191" i="25" s="1"/>
  <c r="W191" i="25" s="1"/>
  <c r="X191" i="25" s="1"/>
  <c r="Y191" i="25" s="1"/>
  <c r="Z191" i="25" s="1"/>
  <c r="AA191" i="25" s="1"/>
  <c r="AB191" i="25" s="1"/>
  <c r="AC191" i="25" s="1"/>
  <c r="AD191" i="25" s="1"/>
  <c r="AE191" i="25" s="1"/>
  <c r="AF191" i="25" s="1"/>
  <c r="B191" i="25" s="1"/>
  <c r="D191" i="25"/>
  <c r="E191" i="25" s="1"/>
  <c r="F191" i="25" s="1"/>
  <c r="D190" i="25"/>
  <c r="E190" i="25" s="1"/>
  <c r="F190" i="25" s="1"/>
  <c r="G190" i="25" s="1"/>
  <c r="H190" i="25" s="1"/>
  <c r="I190" i="25" s="1"/>
  <c r="J190" i="25" s="1"/>
  <c r="K190" i="25" s="1"/>
  <c r="L190" i="25" s="1"/>
  <c r="M190" i="25" s="1"/>
  <c r="N190" i="25" s="1"/>
  <c r="O190" i="25" s="1"/>
  <c r="P190" i="25" s="1"/>
  <c r="Q190" i="25" s="1"/>
  <c r="R190" i="25" s="1"/>
  <c r="S190" i="25" s="1"/>
  <c r="T190" i="25" s="1"/>
  <c r="U190" i="25" s="1"/>
  <c r="V190" i="25" s="1"/>
  <c r="W190" i="25" s="1"/>
  <c r="X190" i="25" s="1"/>
  <c r="Y190" i="25" s="1"/>
  <c r="Z190" i="25" s="1"/>
  <c r="AA190" i="25" s="1"/>
  <c r="AB190" i="25" s="1"/>
  <c r="AC190" i="25" s="1"/>
  <c r="AD190" i="25" s="1"/>
  <c r="AE190" i="25" s="1"/>
  <c r="AF190" i="25" s="1"/>
  <c r="B190" i="25" s="1"/>
  <c r="D189" i="25"/>
  <c r="E189" i="25" s="1"/>
  <c r="F189" i="25" s="1"/>
  <c r="G189" i="25" s="1"/>
  <c r="H189" i="25" s="1"/>
  <c r="I189" i="25" s="1"/>
  <c r="J189" i="25" s="1"/>
  <c r="K189" i="25" s="1"/>
  <c r="L189" i="25" s="1"/>
  <c r="M189" i="25" s="1"/>
  <c r="N189" i="25" s="1"/>
  <c r="O189" i="25" s="1"/>
  <c r="P189" i="25" s="1"/>
  <c r="Q189" i="25" s="1"/>
  <c r="R189" i="25" s="1"/>
  <c r="S189" i="25" s="1"/>
  <c r="T189" i="25" s="1"/>
  <c r="U189" i="25" s="1"/>
  <c r="V189" i="25" s="1"/>
  <c r="W189" i="25" s="1"/>
  <c r="X189" i="25" s="1"/>
  <c r="Y189" i="25" s="1"/>
  <c r="Z189" i="25" s="1"/>
  <c r="AA189" i="25" s="1"/>
  <c r="AB189" i="25" s="1"/>
  <c r="AC189" i="25" s="1"/>
  <c r="AD189" i="25" s="1"/>
  <c r="AE189" i="25" s="1"/>
  <c r="AF189" i="25" s="1"/>
  <c r="B189" i="25" s="1"/>
  <c r="D188" i="25"/>
  <c r="E188" i="25" s="1"/>
  <c r="F188" i="25" s="1"/>
  <c r="G188" i="25" s="1"/>
  <c r="H188" i="25" s="1"/>
  <c r="I188" i="25" s="1"/>
  <c r="J188" i="25" s="1"/>
  <c r="K188" i="25" s="1"/>
  <c r="L188" i="25" s="1"/>
  <c r="M188" i="25" s="1"/>
  <c r="N188" i="25" s="1"/>
  <c r="O188" i="25" s="1"/>
  <c r="P188" i="25" s="1"/>
  <c r="Q188" i="25" s="1"/>
  <c r="R188" i="25" s="1"/>
  <c r="S188" i="25" s="1"/>
  <c r="T188" i="25" s="1"/>
  <c r="U188" i="25" s="1"/>
  <c r="V188" i="25" s="1"/>
  <c r="W188" i="25" s="1"/>
  <c r="X188" i="25" s="1"/>
  <c r="Y188" i="25" s="1"/>
  <c r="Z188" i="25" s="1"/>
  <c r="AA188" i="25" s="1"/>
  <c r="AB188" i="25" s="1"/>
  <c r="AC188" i="25" s="1"/>
  <c r="AD188" i="25" s="1"/>
  <c r="AE188" i="25" s="1"/>
  <c r="AF188" i="25" s="1"/>
  <c r="B188" i="25" s="1"/>
  <c r="P187" i="25"/>
  <c r="Q187" i="25" s="1"/>
  <c r="R187" i="25" s="1"/>
  <c r="S187" i="25" s="1"/>
  <c r="T187" i="25" s="1"/>
  <c r="U187" i="25" s="1"/>
  <c r="V187" i="25" s="1"/>
  <c r="W187" i="25" s="1"/>
  <c r="X187" i="25" s="1"/>
  <c r="Y187" i="25" s="1"/>
  <c r="Z187" i="25" s="1"/>
  <c r="AA187" i="25" s="1"/>
  <c r="AB187" i="25" s="1"/>
  <c r="AC187" i="25" s="1"/>
  <c r="AD187" i="25" s="1"/>
  <c r="AE187" i="25" s="1"/>
  <c r="AF187" i="25" s="1"/>
  <c r="B187" i="25" s="1"/>
  <c r="D187" i="25"/>
  <c r="E187" i="25" s="1"/>
  <c r="F187" i="25" s="1"/>
  <c r="G187" i="25" s="1"/>
  <c r="H187" i="25" s="1"/>
  <c r="I187" i="25" s="1"/>
  <c r="J187" i="25" s="1"/>
  <c r="K187" i="25" s="1"/>
  <c r="L187" i="25" s="1"/>
  <c r="M187" i="25" s="1"/>
  <c r="N187" i="25" s="1"/>
  <c r="O187" i="25" s="1"/>
  <c r="D186" i="25"/>
  <c r="E186" i="25" s="1"/>
  <c r="F186" i="25" s="1"/>
  <c r="G186" i="25" s="1"/>
  <c r="H186" i="25" s="1"/>
  <c r="I186" i="25" s="1"/>
  <c r="J186" i="25" s="1"/>
  <c r="K186" i="25" s="1"/>
  <c r="L186" i="25" s="1"/>
  <c r="M186" i="25" s="1"/>
  <c r="N186" i="25" s="1"/>
  <c r="O186" i="25" s="1"/>
  <c r="P186" i="25" s="1"/>
  <c r="Q186" i="25" s="1"/>
  <c r="R186" i="25" s="1"/>
  <c r="S186" i="25" s="1"/>
  <c r="T186" i="25" s="1"/>
  <c r="U186" i="25" s="1"/>
  <c r="V186" i="25" s="1"/>
  <c r="W186" i="25" s="1"/>
  <c r="X186" i="25" s="1"/>
  <c r="Y186" i="25" s="1"/>
  <c r="Z186" i="25" s="1"/>
  <c r="AA186" i="25" s="1"/>
  <c r="AB186" i="25" s="1"/>
  <c r="AC186" i="25" s="1"/>
  <c r="AD186" i="25" s="1"/>
  <c r="AE186" i="25" s="1"/>
  <c r="AF186" i="25" s="1"/>
  <c r="B186" i="25" s="1"/>
  <c r="D185" i="25"/>
  <c r="E185" i="25" s="1"/>
  <c r="F185" i="25" s="1"/>
  <c r="G185" i="25" s="1"/>
  <c r="H185" i="25" s="1"/>
  <c r="I185" i="25" s="1"/>
  <c r="J185" i="25" s="1"/>
  <c r="K185" i="25" s="1"/>
  <c r="L185" i="25" s="1"/>
  <c r="M185" i="25" s="1"/>
  <c r="N185" i="25" s="1"/>
  <c r="O185" i="25" s="1"/>
  <c r="P185" i="25" s="1"/>
  <c r="Q185" i="25" s="1"/>
  <c r="R185" i="25" s="1"/>
  <c r="S185" i="25" s="1"/>
  <c r="T185" i="25" s="1"/>
  <c r="U185" i="25" s="1"/>
  <c r="V185" i="25" s="1"/>
  <c r="W185" i="25" s="1"/>
  <c r="X185" i="25" s="1"/>
  <c r="Y185" i="25" s="1"/>
  <c r="Z185" i="25" s="1"/>
  <c r="AA185" i="25" s="1"/>
  <c r="AB185" i="25" s="1"/>
  <c r="AC185" i="25" s="1"/>
  <c r="AD185" i="25" s="1"/>
  <c r="AE185" i="25" s="1"/>
  <c r="AF185" i="25" s="1"/>
  <c r="B185" i="25" s="1"/>
  <c r="E184" i="25"/>
  <c r="F184" i="25" s="1"/>
  <c r="G184" i="25" s="1"/>
  <c r="H184" i="25" s="1"/>
  <c r="I184" i="25" s="1"/>
  <c r="J184" i="25" s="1"/>
  <c r="K184" i="25" s="1"/>
  <c r="L184" i="25" s="1"/>
  <c r="M184" i="25" s="1"/>
  <c r="N184" i="25" s="1"/>
  <c r="O184" i="25" s="1"/>
  <c r="P184" i="25" s="1"/>
  <c r="Q184" i="25" s="1"/>
  <c r="R184" i="25" s="1"/>
  <c r="S184" i="25" s="1"/>
  <c r="T184" i="25" s="1"/>
  <c r="U184" i="25" s="1"/>
  <c r="V184" i="25" s="1"/>
  <c r="W184" i="25" s="1"/>
  <c r="X184" i="25" s="1"/>
  <c r="Y184" i="25" s="1"/>
  <c r="Z184" i="25" s="1"/>
  <c r="AA184" i="25" s="1"/>
  <c r="AB184" i="25" s="1"/>
  <c r="AC184" i="25" s="1"/>
  <c r="AD184" i="25" s="1"/>
  <c r="AE184" i="25" s="1"/>
  <c r="AF184" i="25" s="1"/>
  <c r="B184" i="25" s="1"/>
  <c r="D184" i="25"/>
  <c r="D183" i="25"/>
  <c r="E183" i="25" s="1"/>
  <c r="F183" i="25" s="1"/>
  <c r="G183" i="25" s="1"/>
  <c r="H183" i="25" s="1"/>
  <c r="I183" i="25" s="1"/>
  <c r="J183" i="25" s="1"/>
  <c r="K183" i="25" s="1"/>
  <c r="L183" i="25" s="1"/>
  <c r="M183" i="25" s="1"/>
  <c r="N183" i="25" s="1"/>
  <c r="O183" i="25" s="1"/>
  <c r="P183" i="25" s="1"/>
  <c r="Q183" i="25" s="1"/>
  <c r="R183" i="25" s="1"/>
  <c r="S183" i="25" s="1"/>
  <c r="T183" i="25" s="1"/>
  <c r="U183" i="25" s="1"/>
  <c r="V183" i="25" s="1"/>
  <c r="W183" i="25" s="1"/>
  <c r="X183" i="25" s="1"/>
  <c r="Y183" i="25" s="1"/>
  <c r="Z183" i="25" s="1"/>
  <c r="AA183" i="25" s="1"/>
  <c r="AB183" i="25" s="1"/>
  <c r="AC183" i="25" s="1"/>
  <c r="AD183" i="25" s="1"/>
  <c r="AE183" i="25" s="1"/>
  <c r="AF183" i="25" s="1"/>
  <c r="B183" i="25" s="1"/>
  <c r="D182" i="25"/>
  <c r="E182" i="25" s="1"/>
  <c r="F182" i="25" s="1"/>
  <c r="G182" i="25" s="1"/>
  <c r="H182" i="25" s="1"/>
  <c r="I182" i="25" s="1"/>
  <c r="J182" i="25" s="1"/>
  <c r="K182" i="25" s="1"/>
  <c r="L182" i="25" s="1"/>
  <c r="M182" i="25" s="1"/>
  <c r="N182" i="25" s="1"/>
  <c r="O182" i="25" s="1"/>
  <c r="P182" i="25" s="1"/>
  <c r="Q182" i="25" s="1"/>
  <c r="R182" i="25" s="1"/>
  <c r="S182" i="25" s="1"/>
  <c r="T182" i="25" s="1"/>
  <c r="U182" i="25" s="1"/>
  <c r="V182" i="25" s="1"/>
  <c r="W182" i="25" s="1"/>
  <c r="X182" i="25" s="1"/>
  <c r="Y182" i="25" s="1"/>
  <c r="Z182" i="25" s="1"/>
  <c r="AA182" i="25" s="1"/>
  <c r="AB182" i="25" s="1"/>
  <c r="AC182" i="25" s="1"/>
  <c r="AD182" i="25" s="1"/>
  <c r="AE182" i="25" s="1"/>
  <c r="AF182" i="25" s="1"/>
  <c r="B182" i="25" s="1"/>
  <c r="D181" i="25"/>
  <c r="E181" i="25" s="1"/>
  <c r="F181" i="25" s="1"/>
  <c r="G181" i="25" s="1"/>
  <c r="H181" i="25" s="1"/>
  <c r="I181" i="25" s="1"/>
  <c r="J181" i="25" s="1"/>
  <c r="K181" i="25" s="1"/>
  <c r="L181" i="25" s="1"/>
  <c r="M181" i="25" s="1"/>
  <c r="N181" i="25" s="1"/>
  <c r="O181" i="25" s="1"/>
  <c r="P181" i="25" s="1"/>
  <c r="Q181" i="25" s="1"/>
  <c r="R181" i="25" s="1"/>
  <c r="S181" i="25" s="1"/>
  <c r="T181" i="25" s="1"/>
  <c r="U181" i="25" s="1"/>
  <c r="V181" i="25" s="1"/>
  <c r="W181" i="25" s="1"/>
  <c r="X181" i="25" s="1"/>
  <c r="Y181" i="25" s="1"/>
  <c r="Z181" i="25" s="1"/>
  <c r="AA181" i="25" s="1"/>
  <c r="AB181" i="25" s="1"/>
  <c r="AC181" i="25" s="1"/>
  <c r="AD181" i="25" s="1"/>
  <c r="AE181" i="25" s="1"/>
  <c r="AF181" i="25" s="1"/>
  <c r="B181" i="25" s="1"/>
  <c r="D180" i="25"/>
  <c r="E180" i="25" s="1"/>
  <c r="F180" i="25" s="1"/>
  <c r="G180" i="25" s="1"/>
  <c r="H180" i="25" s="1"/>
  <c r="I180" i="25" s="1"/>
  <c r="J180" i="25" s="1"/>
  <c r="K180" i="25" s="1"/>
  <c r="L180" i="25" s="1"/>
  <c r="M180" i="25" s="1"/>
  <c r="N180" i="25" s="1"/>
  <c r="O180" i="25" s="1"/>
  <c r="P180" i="25" s="1"/>
  <c r="Q180" i="25" s="1"/>
  <c r="R180" i="25" s="1"/>
  <c r="S180" i="25" s="1"/>
  <c r="T180" i="25" s="1"/>
  <c r="U180" i="25" s="1"/>
  <c r="V180" i="25" s="1"/>
  <c r="W180" i="25" s="1"/>
  <c r="X180" i="25" s="1"/>
  <c r="Y180" i="25" s="1"/>
  <c r="Z180" i="25" s="1"/>
  <c r="AA180" i="25" s="1"/>
  <c r="AB180" i="25" s="1"/>
  <c r="AC180" i="25" s="1"/>
  <c r="AD180" i="25" s="1"/>
  <c r="AE180" i="25" s="1"/>
  <c r="AF180" i="25" s="1"/>
  <c r="B180" i="25" s="1"/>
  <c r="D179" i="25"/>
  <c r="E179" i="25" s="1"/>
  <c r="F179" i="25" s="1"/>
  <c r="G179" i="25" s="1"/>
  <c r="H179" i="25" s="1"/>
  <c r="I179" i="25" s="1"/>
  <c r="J179" i="25" s="1"/>
  <c r="K179" i="25" s="1"/>
  <c r="L179" i="25" s="1"/>
  <c r="M179" i="25" s="1"/>
  <c r="N179" i="25" s="1"/>
  <c r="O179" i="25" s="1"/>
  <c r="P179" i="25" s="1"/>
  <c r="Q179" i="25" s="1"/>
  <c r="R179" i="25" s="1"/>
  <c r="S179" i="25" s="1"/>
  <c r="T179" i="25" s="1"/>
  <c r="U179" i="25" s="1"/>
  <c r="V179" i="25" s="1"/>
  <c r="W179" i="25" s="1"/>
  <c r="X179" i="25" s="1"/>
  <c r="Y179" i="25" s="1"/>
  <c r="Z179" i="25" s="1"/>
  <c r="AA179" i="25" s="1"/>
  <c r="AB179" i="25" s="1"/>
  <c r="AC179" i="25" s="1"/>
  <c r="AD179" i="25" s="1"/>
  <c r="AE179" i="25" s="1"/>
  <c r="AF179" i="25" s="1"/>
  <c r="B179" i="25" s="1"/>
  <c r="D177" i="25"/>
  <c r="E177" i="25" s="1"/>
  <c r="F177" i="25" s="1"/>
  <c r="G177" i="25" s="1"/>
  <c r="H177" i="25" s="1"/>
  <c r="I177" i="25" s="1"/>
  <c r="J177" i="25" s="1"/>
  <c r="K177" i="25" s="1"/>
  <c r="L177" i="25" s="1"/>
  <c r="M177" i="25" s="1"/>
  <c r="N177" i="25" s="1"/>
  <c r="O177" i="25" s="1"/>
  <c r="P177" i="25" s="1"/>
  <c r="Q177" i="25" s="1"/>
  <c r="R177" i="25" s="1"/>
  <c r="S177" i="25" s="1"/>
  <c r="T177" i="25" s="1"/>
  <c r="U177" i="25" s="1"/>
  <c r="V177" i="25" s="1"/>
  <c r="W177" i="25" s="1"/>
  <c r="X177" i="25" s="1"/>
  <c r="Y177" i="25" s="1"/>
  <c r="Z177" i="25" s="1"/>
  <c r="AA177" i="25" s="1"/>
  <c r="AB177" i="25" s="1"/>
  <c r="AC177" i="25" s="1"/>
  <c r="AD177" i="25" s="1"/>
  <c r="AE177" i="25" s="1"/>
  <c r="AF177" i="25" s="1"/>
  <c r="B177" i="25" s="1"/>
  <c r="D176" i="25"/>
  <c r="E176" i="25" s="1"/>
  <c r="F176" i="25" s="1"/>
  <c r="G176" i="25" s="1"/>
  <c r="H176" i="25" s="1"/>
  <c r="I176" i="25" s="1"/>
  <c r="J176" i="25" s="1"/>
  <c r="K176" i="25" s="1"/>
  <c r="L176" i="25" s="1"/>
  <c r="M176" i="25" s="1"/>
  <c r="N176" i="25" s="1"/>
  <c r="O176" i="25" s="1"/>
  <c r="P176" i="25" s="1"/>
  <c r="Q176" i="25" s="1"/>
  <c r="R176" i="25" s="1"/>
  <c r="S176" i="25" s="1"/>
  <c r="T176" i="25" s="1"/>
  <c r="U176" i="25" s="1"/>
  <c r="V176" i="25" s="1"/>
  <c r="W176" i="25" s="1"/>
  <c r="X176" i="25" s="1"/>
  <c r="Y176" i="25" s="1"/>
  <c r="Z176" i="25" s="1"/>
  <c r="AA176" i="25" s="1"/>
  <c r="AB176" i="25" s="1"/>
  <c r="AC176" i="25" s="1"/>
  <c r="AD176" i="25" s="1"/>
  <c r="AE176" i="25" s="1"/>
  <c r="AF176" i="25" s="1"/>
  <c r="B176" i="25" s="1"/>
  <c r="D175" i="25"/>
  <c r="E175" i="25" s="1"/>
  <c r="F175" i="25" s="1"/>
  <c r="G175" i="25" s="1"/>
  <c r="H175" i="25" s="1"/>
  <c r="I175" i="25" s="1"/>
  <c r="J175" i="25" s="1"/>
  <c r="K175" i="25" s="1"/>
  <c r="L175" i="25" s="1"/>
  <c r="M175" i="25" s="1"/>
  <c r="N175" i="25" s="1"/>
  <c r="O175" i="25" s="1"/>
  <c r="P175" i="25" s="1"/>
  <c r="Q175" i="25" s="1"/>
  <c r="R175" i="25" s="1"/>
  <c r="S175" i="25" s="1"/>
  <c r="T175" i="25" s="1"/>
  <c r="U175" i="25" s="1"/>
  <c r="V175" i="25" s="1"/>
  <c r="W175" i="25" s="1"/>
  <c r="X175" i="25" s="1"/>
  <c r="Y175" i="25" s="1"/>
  <c r="Z175" i="25" s="1"/>
  <c r="AA175" i="25" s="1"/>
  <c r="AB175" i="25" s="1"/>
  <c r="AC175" i="25" s="1"/>
  <c r="AD175" i="25" s="1"/>
  <c r="AE175" i="25" s="1"/>
  <c r="AF175" i="25" s="1"/>
  <c r="B175" i="25" s="1"/>
  <c r="D174" i="25"/>
  <c r="E174" i="25" s="1"/>
  <c r="F174" i="25" s="1"/>
  <c r="G174" i="25" s="1"/>
  <c r="H174" i="25" s="1"/>
  <c r="I174" i="25" s="1"/>
  <c r="J174" i="25" s="1"/>
  <c r="K174" i="25" s="1"/>
  <c r="L174" i="25" s="1"/>
  <c r="M174" i="25" s="1"/>
  <c r="N174" i="25" s="1"/>
  <c r="O174" i="25" s="1"/>
  <c r="P174" i="25" s="1"/>
  <c r="Q174" i="25" s="1"/>
  <c r="R174" i="25" s="1"/>
  <c r="S174" i="25" s="1"/>
  <c r="T174" i="25" s="1"/>
  <c r="U174" i="25" s="1"/>
  <c r="V174" i="25" s="1"/>
  <c r="W174" i="25" s="1"/>
  <c r="X174" i="25" s="1"/>
  <c r="Y174" i="25" s="1"/>
  <c r="Z174" i="25" s="1"/>
  <c r="AA174" i="25" s="1"/>
  <c r="AB174" i="25" s="1"/>
  <c r="AC174" i="25" s="1"/>
  <c r="AD174" i="25" s="1"/>
  <c r="AE174" i="25" s="1"/>
  <c r="AF174" i="25" s="1"/>
  <c r="B174" i="25" s="1"/>
  <c r="D173" i="25"/>
  <c r="E173" i="25" s="1"/>
  <c r="F173" i="25" s="1"/>
  <c r="G173" i="25" s="1"/>
  <c r="H173" i="25" s="1"/>
  <c r="I173" i="25" s="1"/>
  <c r="J173" i="25" s="1"/>
  <c r="K173" i="25" s="1"/>
  <c r="L173" i="25" s="1"/>
  <c r="M173" i="25" s="1"/>
  <c r="N173" i="25" s="1"/>
  <c r="O173" i="25" s="1"/>
  <c r="P173" i="25" s="1"/>
  <c r="Q173" i="25" s="1"/>
  <c r="R173" i="25" s="1"/>
  <c r="S173" i="25" s="1"/>
  <c r="T173" i="25" s="1"/>
  <c r="U173" i="25" s="1"/>
  <c r="V173" i="25" s="1"/>
  <c r="W173" i="25" s="1"/>
  <c r="X173" i="25" s="1"/>
  <c r="Y173" i="25" s="1"/>
  <c r="Z173" i="25" s="1"/>
  <c r="AA173" i="25" s="1"/>
  <c r="AB173" i="25" s="1"/>
  <c r="AC173" i="25" s="1"/>
  <c r="AD173" i="25" s="1"/>
  <c r="AE173" i="25" s="1"/>
  <c r="AF173" i="25" s="1"/>
  <c r="B173" i="25" s="1"/>
  <c r="J172" i="25"/>
  <c r="K172" i="25" s="1"/>
  <c r="L172" i="25" s="1"/>
  <c r="M172" i="25" s="1"/>
  <c r="N172" i="25" s="1"/>
  <c r="O172" i="25" s="1"/>
  <c r="P172" i="25" s="1"/>
  <c r="Q172" i="25" s="1"/>
  <c r="R172" i="25" s="1"/>
  <c r="S172" i="25" s="1"/>
  <c r="T172" i="25" s="1"/>
  <c r="U172" i="25" s="1"/>
  <c r="V172" i="25" s="1"/>
  <c r="W172" i="25" s="1"/>
  <c r="X172" i="25" s="1"/>
  <c r="Y172" i="25" s="1"/>
  <c r="Z172" i="25" s="1"/>
  <c r="AA172" i="25" s="1"/>
  <c r="AB172" i="25" s="1"/>
  <c r="AC172" i="25" s="1"/>
  <c r="AD172" i="25" s="1"/>
  <c r="AE172" i="25" s="1"/>
  <c r="AF172" i="25" s="1"/>
  <c r="B172" i="25" s="1"/>
  <c r="D172" i="25"/>
  <c r="E172" i="25" s="1"/>
  <c r="F172" i="25" s="1"/>
  <c r="G172" i="25" s="1"/>
  <c r="H172" i="25" s="1"/>
  <c r="I172" i="25" s="1"/>
  <c r="H171" i="25"/>
  <c r="I171" i="25" s="1"/>
  <c r="J171" i="25" s="1"/>
  <c r="K171" i="25" s="1"/>
  <c r="L171" i="25" s="1"/>
  <c r="M171" i="25" s="1"/>
  <c r="N171" i="25" s="1"/>
  <c r="O171" i="25" s="1"/>
  <c r="P171" i="25" s="1"/>
  <c r="Q171" i="25" s="1"/>
  <c r="R171" i="25" s="1"/>
  <c r="S171" i="25" s="1"/>
  <c r="T171" i="25" s="1"/>
  <c r="U171" i="25" s="1"/>
  <c r="V171" i="25" s="1"/>
  <c r="W171" i="25" s="1"/>
  <c r="X171" i="25" s="1"/>
  <c r="Y171" i="25" s="1"/>
  <c r="Z171" i="25" s="1"/>
  <c r="AA171" i="25" s="1"/>
  <c r="AB171" i="25" s="1"/>
  <c r="AC171" i="25" s="1"/>
  <c r="AD171" i="25" s="1"/>
  <c r="AE171" i="25" s="1"/>
  <c r="AF171" i="25" s="1"/>
  <c r="B171" i="25" s="1"/>
  <c r="D171" i="25"/>
  <c r="E171" i="25" s="1"/>
  <c r="F171" i="25" s="1"/>
  <c r="G171" i="25" s="1"/>
  <c r="F170" i="25"/>
  <c r="G170" i="25" s="1"/>
  <c r="H170" i="25" s="1"/>
  <c r="I170" i="25" s="1"/>
  <c r="J170" i="25" s="1"/>
  <c r="K170" i="25" s="1"/>
  <c r="L170" i="25" s="1"/>
  <c r="M170" i="25" s="1"/>
  <c r="N170" i="25" s="1"/>
  <c r="O170" i="25" s="1"/>
  <c r="P170" i="25" s="1"/>
  <c r="Q170" i="25" s="1"/>
  <c r="R170" i="25" s="1"/>
  <c r="S170" i="25" s="1"/>
  <c r="T170" i="25" s="1"/>
  <c r="U170" i="25" s="1"/>
  <c r="V170" i="25" s="1"/>
  <c r="W170" i="25" s="1"/>
  <c r="X170" i="25" s="1"/>
  <c r="Y170" i="25" s="1"/>
  <c r="Z170" i="25" s="1"/>
  <c r="AA170" i="25" s="1"/>
  <c r="AB170" i="25" s="1"/>
  <c r="AC170" i="25" s="1"/>
  <c r="AD170" i="25" s="1"/>
  <c r="AE170" i="25" s="1"/>
  <c r="AF170" i="25" s="1"/>
  <c r="B170" i="25" s="1"/>
  <c r="D170" i="25"/>
  <c r="E170" i="25" s="1"/>
  <c r="D168" i="25"/>
  <c r="E168" i="25" s="1"/>
  <c r="F168" i="25" s="1"/>
  <c r="G168" i="25" s="1"/>
  <c r="H168" i="25" s="1"/>
  <c r="I168" i="25" s="1"/>
  <c r="J168" i="25" s="1"/>
  <c r="K168" i="25" s="1"/>
  <c r="L168" i="25" s="1"/>
  <c r="M168" i="25" s="1"/>
  <c r="N168" i="25" s="1"/>
  <c r="O168" i="25" s="1"/>
  <c r="P168" i="25" s="1"/>
  <c r="Q168" i="25" s="1"/>
  <c r="R168" i="25" s="1"/>
  <c r="S168" i="25" s="1"/>
  <c r="T168" i="25" s="1"/>
  <c r="U168" i="25" s="1"/>
  <c r="V168" i="25" s="1"/>
  <c r="W168" i="25" s="1"/>
  <c r="X168" i="25" s="1"/>
  <c r="Y168" i="25" s="1"/>
  <c r="Z168" i="25" s="1"/>
  <c r="AA168" i="25" s="1"/>
  <c r="AB168" i="25" s="1"/>
  <c r="AC168" i="25" s="1"/>
  <c r="AD168" i="25" s="1"/>
  <c r="AE168" i="25" s="1"/>
  <c r="AF168" i="25" s="1"/>
  <c r="B168" i="25" s="1"/>
  <c r="AD167" i="25"/>
  <c r="AE167" i="25" s="1"/>
  <c r="AF167" i="25" s="1"/>
  <c r="B167" i="25" s="1"/>
  <c r="D167" i="25"/>
  <c r="E167" i="25" s="1"/>
  <c r="F167" i="25" s="1"/>
  <c r="G167" i="25" s="1"/>
  <c r="H167" i="25" s="1"/>
  <c r="I167" i="25" s="1"/>
  <c r="J167" i="25" s="1"/>
  <c r="K167" i="25" s="1"/>
  <c r="L167" i="25" s="1"/>
  <c r="M167" i="25" s="1"/>
  <c r="N167" i="25" s="1"/>
  <c r="O167" i="25" s="1"/>
  <c r="P167" i="25" s="1"/>
  <c r="Q167" i="25" s="1"/>
  <c r="R167" i="25" s="1"/>
  <c r="S167" i="25" s="1"/>
  <c r="T167" i="25" s="1"/>
  <c r="U167" i="25" s="1"/>
  <c r="V167" i="25" s="1"/>
  <c r="W167" i="25" s="1"/>
  <c r="X167" i="25" s="1"/>
  <c r="Y167" i="25" s="1"/>
  <c r="Z167" i="25" s="1"/>
  <c r="AA167" i="25" s="1"/>
  <c r="AB167" i="25" s="1"/>
  <c r="AC167" i="25" s="1"/>
  <c r="F166" i="25"/>
  <c r="G166" i="25" s="1"/>
  <c r="H166" i="25" s="1"/>
  <c r="I166" i="25" s="1"/>
  <c r="J166" i="25" s="1"/>
  <c r="K166" i="25" s="1"/>
  <c r="L166" i="25" s="1"/>
  <c r="M166" i="25" s="1"/>
  <c r="N166" i="25" s="1"/>
  <c r="O166" i="25" s="1"/>
  <c r="P166" i="25" s="1"/>
  <c r="Q166" i="25" s="1"/>
  <c r="R166" i="25" s="1"/>
  <c r="S166" i="25" s="1"/>
  <c r="T166" i="25" s="1"/>
  <c r="U166" i="25" s="1"/>
  <c r="V166" i="25" s="1"/>
  <c r="W166" i="25" s="1"/>
  <c r="X166" i="25" s="1"/>
  <c r="Y166" i="25" s="1"/>
  <c r="Z166" i="25" s="1"/>
  <c r="AA166" i="25" s="1"/>
  <c r="AB166" i="25" s="1"/>
  <c r="AC166" i="25" s="1"/>
  <c r="AD166" i="25" s="1"/>
  <c r="AE166" i="25" s="1"/>
  <c r="AF166" i="25" s="1"/>
  <c r="B166" i="25" s="1"/>
  <c r="D166" i="25"/>
  <c r="E166" i="25" s="1"/>
  <c r="E165" i="25"/>
  <c r="F165" i="25" s="1"/>
  <c r="G165" i="25" s="1"/>
  <c r="H165" i="25" s="1"/>
  <c r="I165" i="25" s="1"/>
  <c r="J165" i="25" s="1"/>
  <c r="K165" i="25" s="1"/>
  <c r="L165" i="25" s="1"/>
  <c r="M165" i="25" s="1"/>
  <c r="N165" i="25" s="1"/>
  <c r="O165" i="25" s="1"/>
  <c r="P165" i="25" s="1"/>
  <c r="Q165" i="25" s="1"/>
  <c r="R165" i="25" s="1"/>
  <c r="S165" i="25" s="1"/>
  <c r="T165" i="25" s="1"/>
  <c r="U165" i="25" s="1"/>
  <c r="V165" i="25" s="1"/>
  <c r="W165" i="25" s="1"/>
  <c r="X165" i="25" s="1"/>
  <c r="Y165" i="25" s="1"/>
  <c r="Z165" i="25" s="1"/>
  <c r="AA165" i="25" s="1"/>
  <c r="AB165" i="25" s="1"/>
  <c r="AC165" i="25" s="1"/>
  <c r="AD165" i="25" s="1"/>
  <c r="AE165" i="25" s="1"/>
  <c r="AF165" i="25" s="1"/>
  <c r="B165" i="25" s="1"/>
  <c r="D165" i="25"/>
  <c r="D164" i="25"/>
  <c r="E164" i="25" s="1"/>
  <c r="F164" i="25" s="1"/>
  <c r="G164" i="25" s="1"/>
  <c r="H164" i="25" s="1"/>
  <c r="I164" i="25" s="1"/>
  <c r="J164" i="25" s="1"/>
  <c r="K164" i="25" s="1"/>
  <c r="L164" i="25" s="1"/>
  <c r="M164" i="25" s="1"/>
  <c r="N164" i="25" s="1"/>
  <c r="O164" i="25" s="1"/>
  <c r="P164" i="25" s="1"/>
  <c r="Q164" i="25" s="1"/>
  <c r="R164" i="25" s="1"/>
  <c r="S164" i="25" s="1"/>
  <c r="T164" i="25" s="1"/>
  <c r="U164" i="25" s="1"/>
  <c r="V164" i="25" s="1"/>
  <c r="W164" i="25" s="1"/>
  <c r="X164" i="25" s="1"/>
  <c r="Y164" i="25" s="1"/>
  <c r="Z164" i="25" s="1"/>
  <c r="AA164" i="25" s="1"/>
  <c r="AB164" i="25" s="1"/>
  <c r="AC164" i="25" s="1"/>
  <c r="AD164" i="25" s="1"/>
  <c r="AE164" i="25" s="1"/>
  <c r="AF164" i="25" s="1"/>
  <c r="B164" i="25" s="1"/>
  <c r="E163" i="25"/>
  <c r="F163" i="25" s="1"/>
  <c r="G163" i="25" s="1"/>
  <c r="H163" i="25" s="1"/>
  <c r="I163" i="25" s="1"/>
  <c r="J163" i="25" s="1"/>
  <c r="K163" i="25" s="1"/>
  <c r="L163" i="25" s="1"/>
  <c r="M163" i="25" s="1"/>
  <c r="N163" i="25" s="1"/>
  <c r="O163" i="25" s="1"/>
  <c r="P163" i="25" s="1"/>
  <c r="Q163" i="25" s="1"/>
  <c r="R163" i="25" s="1"/>
  <c r="S163" i="25" s="1"/>
  <c r="T163" i="25" s="1"/>
  <c r="U163" i="25" s="1"/>
  <c r="V163" i="25" s="1"/>
  <c r="W163" i="25" s="1"/>
  <c r="X163" i="25" s="1"/>
  <c r="Y163" i="25" s="1"/>
  <c r="Z163" i="25" s="1"/>
  <c r="AA163" i="25" s="1"/>
  <c r="AB163" i="25" s="1"/>
  <c r="AC163" i="25" s="1"/>
  <c r="AD163" i="25" s="1"/>
  <c r="AE163" i="25" s="1"/>
  <c r="AF163" i="25" s="1"/>
  <c r="B163" i="25" s="1"/>
  <c r="D163" i="25"/>
  <c r="D162" i="25"/>
  <c r="E162" i="25" s="1"/>
  <c r="F162" i="25" s="1"/>
  <c r="G162" i="25" s="1"/>
  <c r="H162" i="25" s="1"/>
  <c r="I162" i="25" s="1"/>
  <c r="J162" i="25" s="1"/>
  <c r="K162" i="25" s="1"/>
  <c r="L162" i="25" s="1"/>
  <c r="M162" i="25" s="1"/>
  <c r="N162" i="25" s="1"/>
  <c r="O162" i="25" s="1"/>
  <c r="P162" i="25" s="1"/>
  <c r="Q162" i="25" s="1"/>
  <c r="R162" i="25" s="1"/>
  <c r="S162" i="25" s="1"/>
  <c r="T162" i="25" s="1"/>
  <c r="U162" i="25" s="1"/>
  <c r="V162" i="25" s="1"/>
  <c r="W162" i="25" s="1"/>
  <c r="X162" i="25" s="1"/>
  <c r="Y162" i="25" s="1"/>
  <c r="Z162" i="25" s="1"/>
  <c r="AA162" i="25" s="1"/>
  <c r="AB162" i="25" s="1"/>
  <c r="AC162" i="25" s="1"/>
  <c r="AD162" i="25" s="1"/>
  <c r="AE162" i="25" s="1"/>
  <c r="AF162" i="25" s="1"/>
  <c r="B162" i="25" s="1"/>
  <c r="D161" i="25"/>
  <c r="E161" i="25" s="1"/>
  <c r="F161" i="25" s="1"/>
  <c r="G161" i="25" s="1"/>
  <c r="H161" i="25" s="1"/>
  <c r="I161" i="25" s="1"/>
  <c r="J161" i="25" s="1"/>
  <c r="K161" i="25" s="1"/>
  <c r="L161" i="25" s="1"/>
  <c r="M161" i="25" s="1"/>
  <c r="N161" i="25" s="1"/>
  <c r="O161" i="25" s="1"/>
  <c r="P161" i="25" s="1"/>
  <c r="Q161" i="25" s="1"/>
  <c r="R161" i="25" s="1"/>
  <c r="S161" i="25" s="1"/>
  <c r="T161" i="25" s="1"/>
  <c r="U161" i="25" s="1"/>
  <c r="V161" i="25" s="1"/>
  <c r="W161" i="25" s="1"/>
  <c r="X161" i="25" s="1"/>
  <c r="Y161" i="25" s="1"/>
  <c r="Z161" i="25" s="1"/>
  <c r="AA161" i="25" s="1"/>
  <c r="AB161" i="25" s="1"/>
  <c r="AC161" i="25" s="1"/>
  <c r="AD161" i="25" s="1"/>
  <c r="AE161" i="25" s="1"/>
  <c r="AF161" i="25" s="1"/>
  <c r="B161" i="25" s="1"/>
  <c r="D160" i="25"/>
  <c r="E160" i="25" s="1"/>
  <c r="F160" i="25" s="1"/>
  <c r="G160" i="25" s="1"/>
  <c r="H160" i="25" s="1"/>
  <c r="I160" i="25" s="1"/>
  <c r="J160" i="25" s="1"/>
  <c r="K160" i="25" s="1"/>
  <c r="L160" i="25" s="1"/>
  <c r="M160" i="25" s="1"/>
  <c r="N160" i="25" s="1"/>
  <c r="O160" i="25" s="1"/>
  <c r="P160" i="25" s="1"/>
  <c r="Q160" i="25" s="1"/>
  <c r="R160" i="25" s="1"/>
  <c r="S160" i="25" s="1"/>
  <c r="T160" i="25" s="1"/>
  <c r="U160" i="25" s="1"/>
  <c r="V160" i="25" s="1"/>
  <c r="W160" i="25" s="1"/>
  <c r="X160" i="25" s="1"/>
  <c r="Y160" i="25" s="1"/>
  <c r="Z160" i="25" s="1"/>
  <c r="AA160" i="25" s="1"/>
  <c r="AB160" i="25" s="1"/>
  <c r="AC160" i="25" s="1"/>
  <c r="AD160" i="25" s="1"/>
  <c r="AE160" i="25" s="1"/>
  <c r="AF160" i="25" s="1"/>
  <c r="B160" i="25" s="1"/>
  <c r="E159" i="25"/>
  <c r="F159" i="25" s="1"/>
  <c r="G159" i="25" s="1"/>
  <c r="H159" i="25" s="1"/>
  <c r="I159" i="25" s="1"/>
  <c r="J159" i="25" s="1"/>
  <c r="K159" i="25" s="1"/>
  <c r="L159" i="25" s="1"/>
  <c r="M159" i="25" s="1"/>
  <c r="N159" i="25" s="1"/>
  <c r="O159" i="25" s="1"/>
  <c r="P159" i="25" s="1"/>
  <c r="Q159" i="25" s="1"/>
  <c r="R159" i="25" s="1"/>
  <c r="S159" i="25" s="1"/>
  <c r="T159" i="25" s="1"/>
  <c r="U159" i="25" s="1"/>
  <c r="V159" i="25" s="1"/>
  <c r="W159" i="25" s="1"/>
  <c r="X159" i="25" s="1"/>
  <c r="Y159" i="25" s="1"/>
  <c r="Z159" i="25" s="1"/>
  <c r="AA159" i="25" s="1"/>
  <c r="AB159" i="25" s="1"/>
  <c r="AC159" i="25" s="1"/>
  <c r="AD159" i="25" s="1"/>
  <c r="AE159" i="25" s="1"/>
  <c r="AF159" i="25" s="1"/>
  <c r="B159" i="25" s="1"/>
  <c r="D159" i="25"/>
  <c r="I158" i="25"/>
  <c r="J158" i="25" s="1"/>
  <c r="K158" i="25" s="1"/>
  <c r="L158" i="25" s="1"/>
  <c r="M158" i="25" s="1"/>
  <c r="N158" i="25" s="1"/>
  <c r="O158" i="25" s="1"/>
  <c r="P158" i="25" s="1"/>
  <c r="Q158" i="25" s="1"/>
  <c r="R158" i="25" s="1"/>
  <c r="S158" i="25" s="1"/>
  <c r="T158" i="25" s="1"/>
  <c r="U158" i="25" s="1"/>
  <c r="V158" i="25" s="1"/>
  <c r="W158" i="25" s="1"/>
  <c r="X158" i="25" s="1"/>
  <c r="Y158" i="25" s="1"/>
  <c r="Z158" i="25" s="1"/>
  <c r="AA158" i="25" s="1"/>
  <c r="AB158" i="25" s="1"/>
  <c r="AC158" i="25" s="1"/>
  <c r="AD158" i="25" s="1"/>
  <c r="AE158" i="25" s="1"/>
  <c r="AF158" i="25" s="1"/>
  <c r="B158" i="25" s="1"/>
  <c r="D158" i="25"/>
  <c r="E158" i="25" s="1"/>
  <c r="F158" i="25" s="1"/>
  <c r="G158" i="25" s="1"/>
  <c r="H158" i="25" s="1"/>
  <c r="D157" i="25"/>
  <c r="E157" i="25" s="1"/>
  <c r="F157" i="25" s="1"/>
  <c r="G157" i="25" s="1"/>
  <c r="H157" i="25" s="1"/>
  <c r="I157" i="25" s="1"/>
  <c r="J157" i="25" s="1"/>
  <c r="K157" i="25" s="1"/>
  <c r="L157" i="25" s="1"/>
  <c r="M157" i="25" s="1"/>
  <c r="N157" i="25" s="1"/>
  <c r="O157" i="25" s="1"/>
  <c r="P157" i="25" s="1"/>
  <c r="Q157" i="25" s="1"/>
  <c r="R157" i="25" s="1"/>
  <c r="S157" i="25" s="1"/>
  <c r="T157" i="25" s="1"/>
  <c r="U157" i="25" s="1"/>
  <c r="V157" i="25" s="1"/>
  <c r="W157" i="25" s="1"/>
  <c r="X157" i="25" s="1"/>
  <c r="Y157" i="25" s="1"/>
  <c r="Z157" i="25" s="1"/>
  <c r="AA157" i="25" s="1"/>
  <c r="AB157" i="25" s="1"/>
  <c r="AC157" i="25" s="1"/>
  <c r="AD157" i="25" s="1"/>
  <c r="AE157" i="25" s="1"/>
  <c r="AF157" i="25" s="1"/>
  <c r="B157" i="25" s="1"/>
  <c r="D156" i="25"/>
  <c r="E156" i="25" s="1"/>
  <c r="F156" i="25" s="1"/>
  <c r="G156" i="25" s="1"/>
  <c r="H156" i="25" s="1"/>
  <c r="I156" i="25" s="1"/>
  <c r="J156" i="25" s="1"/>
  <c r="K156" i="25" s="1"/>
  <c r="L156" i="25" s="1"/>
  <c r="M156" i="25" s="1"/>
  <c r="N156" i="25" s="1"/>
  <c r="O156" i="25" s="1"/>
  <c r="P156" i="25" s="1"/>
  <c r="Q156" i="25" s="1"/>
  <c r="R156" i="25" s="1"/>
  <c r="S156" i="25" s="1"/>
  <c r="T156" i="25" s="1"/>
  <c r="U156" i="25" s="1"/>
  <c r="V156" i="25" s="1"/>
  <c r="W156" i="25" s="1"/>
  <c r="X156" i="25" s="1"/>
  <c r="Y156" i="25" s="1"/>
  <c r="Z156" i="25" s="1"/>
  <c r="AA156" i="25" s="1"/>
  <c r="AB156" i="25" s="1"/>
  <c r="AC156" i="25" s="1"/>
  <c r="AD156" i="25" s="1"/>
  <c r="AE156" i="25" s="1"/>
  <c r="AF156" i="25" s="1"/>
  <c r="B156" i="25" s="1"/>
  <c r="D154" i="25"/>
  <c r="E154" i="25" s="1"/>
  <c r="F154" i="25" s="1"/>
  <c r="G154" i="25" s="1"/>
  <c r="H154" i="25" s="1"/>
  <c r="I154" i="25" s="1"/>
  <c r="J154" i="25" s="1"/>
  <c r="K154" i="25" s="1"/>
  <c r="L154" i="25" s="1"/>
  <c r="M154" i="25" s="1"/>
  <c r="N154" i="25" s="1"/>
  <c r="O154" i="25" s="1"/>
  <c r="P154" i="25" s="1"/>
  <c r="Q154" i="25" s="1"/>
  <c r="R154" i="25" s="1"/>
  <c r="S154" i="25" s="1"/>
  <c r="T154" i="25" s="1"/>
  <c r="U154" i="25" s="1"/>
  <c r="V154" i="25" s="1"/>
  <c r="W154" i="25" s="1"/>
  <c r="X154" i="25" s="1"/>
  <c r="Y154" i="25" s="1"/>
  <c r="Z154" i="25" s="1"/>
  <c r="AA154" i="25" s="1"/>
  <c r="AB154" i="25" s="1"/>
  <c r="AC154" i="25" s="1"/>
  <c r="AD154" i="25" s="1"/>
  <c r="AE154" i="25" s="1"/>
  <c r="AF154" i="25" s="1"/>
  <c r="B154" i="25" s="1"/>
  <c r="D153" i="25"/>
  <c r="E153" i="25" s="1"/>
  <c r="F153" i="25" s="1"/>
  <c r="G153" i="25" s="1"/>
  <c r="H153" i="25" s="1"/>
  <c r="I153" i="25" s="1"/>
  <c r="J153" i="25" s="1"/>
  <c r="K153" i="25" s="1"/>
  <c r="L153" i="25" s="1"/>
  <c r="M153" i="25" s="1"/>
  <c r="N153" i="25" s="1"/>
  <c r="O153" i="25" s="1"/>
  <c r="P153" i="25" s="1"/>
  <c r="Q153" i="25" s="1"/>
  <c r="R153" i="25" s="1"/>
  <c r="S153" i="25" s="1"/>
  <c r="T153" i="25" s="1"/>
  <c r="U153" i="25" s="1"/>
  <c r="V153" i="25" s="1"/>
  <c r="W153" i="25" s="1"/>
  <c r="X153" i="25" s="1"/>
  <c r="Y153" i="25" s="1"/>
  <c r="Z153" i="25" s="1"/>
  <c r="AA153" i="25" s="1"/>
  <c r="AB153" i="25" s="1"/>
  <c r="AC153" i="25" s="1"/>
  <c r="AD153" i="25" s="1"/>
  <c r="AE153" i="25" s="1"/>
  <c r="AF153" i="25" s="1"/>
  <c r="B153" i="25" s="1"/>
  <c r="D152" i="25"/>
  <c r="E152" i="25" s="1"/>
  <c r="F152" i="25" s="1"/>
  <c r="G152" i="25" s="1"/>
  <c r="H152" i="25" s="1"/>
  <c r="I152" i="25" s="1"/>
  <c r="J152" i="25" s="1"/>
  <c r="K152" i="25" s="1"/>
  <c r="L152" i="25" s="1"/>
  <c r="M152" i="25" s="1"/>
  <c r="N152" i="25" s="1"/>
  <c r="O152" i="25" s="1"/>
  <c r="P152" i="25" s="1"/>
  <c r="Q152" i="25" s="1"/>
  <c r="R152" i="25" s="1"/>
  <c r="S152" i="25" s="1"/>
  <c r="T152" i="25" s="1"/>
  <c r="U152" i="25" s="1"/>
  <c r="V152" i="25" s="1"/>
  <c r="W152" i="25" s="1"/>
  <c r="X152" i="25" s="1"/>
  <c r="Y152" i="25" s="1"/>
  <c r="Z152" i="25" s="1"/>
  <c r="AA152" i="25" s="1"/>
  <c r="AB152" i="25" s="1"/>
  <c r="AC152" i="25" s="1"/>
  <c r="AD152" i="25" s="1"/>
  <c r="AE152" i="25" s="1"/>
  <c r="AF152" i="25" s="1"/>
  <c r="B152" i="25" s="1"/>
  <c r="D151" i="25"/>
  <c r="E151" i="25" s="1"/>
  <c r="F151" i="25" s="1"/>
  <c r="G151" i="25" s="1"/>
  <c r="H151" i="25" s="1"/>
  <c r="I151" i="25" s="1"/>
  <c r="J151" i="25" s="1"/>
  <c r="K151" i="25" s="1"/>
  <c r="L151" i="25" s="1"/>
  <c r="M151" i="25" s="1"/>
  <c r="N151" i="25" s="1"/>
  <c r="O151" i="25" s="1"/>
  <c r="P151" i="25" s="1"/>
  <c r="Q151" i="25" s="1"/>
  <c r="R151" i="25" s="1"/>
  <c r="S151" i="25" s="1"/>
  <c r="T151" i="25" s="1"/>
  <c r="U151" i="25" s="1"/>
  <c r="V151" i="25" s="1"/>
  <c r="W151" i="25" s="1"/>
  <c r="X151" i="25" s="1"/>
  <c r="Y151" i="25" s="1"/>
  <c r="Z151" i="25" s="1"/>
  <c r="AA151" i="25" s="1"/>
  <c r="AB151" i="25" s="1"/>
  <c r="AC151" i="25" s="1"/>
  <c r="AD151" i="25" s="1"/>
  <c r="AE151" i="25" s="1"/>
  <c r="AF151" i="25" s="1"/>
  <c r="B151" i="25" s="1"/>
  <c r="I149" i="25"/>
  <c r="J149" i="25" s="1"/>
  <c r="K149" i="25" s="1"/>
  <c r="L149" i="25" s="1"/>
  <c r="M149" i="25" s="1"/>
  <c r="N149" i="25" s="1"/>
  <c r="O149" i="25" s="1"/>
  <c r="P149" i="25" s="1"/>
  <c r="Q149" i="25" s="1"/>
  <c r="R149" i="25" s="1"/>
  <c r="S149" i="25" s="1"/>
  <c r="T149" i="25" s="1"/>
  <c r="U149" i="25" s="1"/>
  <c r="V149" i="25" s="1"/>
  <c r="W149" i="25" s="1"/>
  <c r="X149" i="25" s="1"/>
  <c r="Y149" i="25" s="1"/>
  <c r="Z149" i="25" s="1"/>
  <c r="AA149" i="25" s="1"/>
  <c r="AB149" i="25" s="1"/>
  <c r="AC149" i="25" s="1"/>
  <c r="AD149" i="25" s="1"/>
  <c r="AE149" i="25" s="1"/>
  <c r="AF149" i="25" s="1"/>
  <c r="B149" i="25" s="1"/>
  <c r="D149" i="25"/>
  <c r="E149" i="25" s="1"/>
  <c r="F149" i="25" s="1"/>
  <c r="G149" i="25" s="1"/>
  <c r="H149" i="25" s="1"/>
  <c r="F148" i="25"/>
  <c r="G148" i="25" s="1"/>
  <c r="H148" i="25" s="1"/>
  <c r="I148" i="25" s="1"/>
  <c r="J148" i="25" s="1"/>
  <c r="K148" i="25" s="1"/>
  <c r="L148" i="25" s="1"/>
  <c r="M148" i="25" s="1"/>
  <c r="N148" i="25" s="1"/>
  <c r="O148" i="25" s="1"/>
  <c r="P148" i="25" s="1"/>
  <c r="Q148" i="25" s="1"/>
  <c r="R148" i="25" s="1"/>
  <c r="S148" i="25" s="1"/>
  <c r="T148" i="25" s="1"/>
  <c r="U148" i="25" s="1"/>
  <c r="V148" i="25" s="1"/>
  <c r="W148" i="25" s="1"/>
  <c r="X148" i="25" s="1"/>
  <c r="Y148" i="25" s="1"/>
  <c r="Z148" i="25" s="1"/>
  <c r="AA148" i="25" s="1"/>
  <c r="AB148" i="25" s="1"/>
  <c r="AC148" i="25" s="1"/>
  <c r="AD148" i="25" s="1"/>
  <c r="AE148" i="25" s="1"/>
  <c r="AF148" i="25" s="1"/>
  <c r="B148" i="25" s="1"/>
  <c r="D148" i="25"/>
  <c r="E148" i="25" s="1"/>
  <c r="D146" i="25"/>
  <c r="E146" i="25" s="1"/>
  <c r="F146" i="25" s="1"/>
  <c r="G146" i="25" s="1"/>
  <c r="H146" i="25" s="1"/>
  <c r="I146" i="25" s="1"/>
  <c r="J146" i="25" s="1"/>
  <c r="K146" i="25" s="1"/>
  <c r="L146" i="25" s="1"/>
  <c r="M146" i="25" s="1"/>
  <c r="N146" i="25" s="1"/>
  <c r="O146" i="25" s="1"/>
  <c r="P146" i="25" s="1"/>
  <c r="Q146" i="25" s="1"/>
  <c r="R146" i="25" s="1"/>
  <c r="S146" i="25" s="1"/>
  <c r="T146" i="25" s="1"/>
  <c r="U146" i="25" s="1"/>
  <c r="V146" i="25" s="1"/>
  <c r="W146" i="25" s="1"/>
  <c r="X146" i="25" s="1"/>
  <c r="Y146" i="25" s="1"/>
  <c r="Z146" i="25" s="1"/>
  <c r="AA146" i="25" s="1"/>
  <c r="AB146" i="25" s="1"/>
  <c r="AC146" i="25" s="1"/>
  <c r="AD146" i="25" s="1"/>
  <c r="AE146" i="25" s="1"/>
  <c r="AF146" i="25" s="1"/>
  <c r="B146" i="25" s="1"/>
  <c r="D145" i="25"/>
  <c r="E145" i="25" s="1"/>
  <c r="F145" i="25" s="1"/>
  <c r="G145" i="25" s="1"/>
  <c r="H145" i="25" s="1"/>
  <c r="I145" i="25" s="1"/>
  <c r="J145" i="25" s="1"/>
  <c r="K145" i="25" s="1"/>
  <c r="L145" i="25" s="1"/>
  <c r="M145" i="25" s="1"/>
  <c r="N145" i="25" s="1"/>
  <c r="O145" i="25" s="1"/>
  <c r="P145" i="25" s="1"/>
  <c r="Q145" i="25" s="1"/>
  <c r="R145" i="25" s="1"/>
  <c r="S145" i="25" s="1"/>
  <c r="T145" i="25" s="1"/>
  <c r="U145" i="25" s="1"/>
  <c r="V145" i="25" s="1"/>
  <c r="W145" i="25" s="1"/>
  <c r="X145" i="25" s="1"/>
  <c r="Y145" i="25" s="1"/>
  <c r="Z145" i="25" s="1"/>
  <c r="AA145" i="25" s="1"/>
  <c r="AB145" i="25" s="1"/>
  <c r="AC145" i="25" s="1"/>
  <c r="AD145" i="25" s="1"/>
  <c r="AE145" i="25" s="1"/>
  <c r="AF145" i="25" s="1"/>
  <c r="B145" i="25" s="1"/>
  <c r="D144" i="25"/>
  <c r="E144" i="25" s="1"/>
  <c r="F144" i="25" s="1"/>
  <c r="G144" i="25" s="1"/>
  <c r="H144" i="25" s="1"/>
  <c r="I144" i="25" s="1"/>
  <c r="J144" i="25" s="1"/>
  <c r="K144" i="25" s="1"/>
  <c r="L144" i="25" s="1"/>
  <c r="M144" i="25" s="1"/>
  <c r="N144" i="25" s="1"/>
  <c r="O144" i="25" s="1"/>
  <c r="P144" i="25" s="1"/>
  <c r="Q144" i="25" s="1"/>
  <c r="R144" i="25" s="1"/>
  <c r="S144" i="25" s="1"/>
  <c r="T144" i="25" s="1"/>
  <c r="U144" i="25" s="1"/>
  <c r="V144" i="25" s="1"/>
  <c r="W144" i="25" s="1"/>
  <c r="X144" i="25" s="1"/>
  <c r="Y144" i="25" s="1"/>
  <c r="Z144" i="25" s="1"/>
  <c r="AA144" i="25" s="1"/>
  <c r="AB144" i="25" s="1"/>
  <c r="AC144" i="25" s="1"/>
  <c r="AD144" i="25" s="1"/>
  <c r="AE144" i="25" s="1"/>
  <c r="AF144" i="25" s="1"/>
  <c r="B144" i="25" s="1"/>
  <c r="N143" i="25"/>
  <c r="O143" i="25" s="1"/>
  <c r="P143" i="25" s="1"/>
  <c r="Q143" i="25" s="1"/>
  <c r="R143" i="25" s="1"/>
  <c r="S143" i="25" s="1"/>
  <c r="T143" i="25" s="1"/>
  <c r="U143" i="25" s="1"/>
  <c r="V143" i="25" s="1"/>
  <c r="W143" i="25" s="1"/>
  <c r="X143" i="25" s="1"/>
  <c r="Y143" i="25" s="1"/>
  <c r="Z143" i="25" s="1"/>
  <c r="AA143" i="25" s="1"/>
  <c r="AB143" i="25" s="1"/>
  <c r="AC143" i="25" s="1"/>
  <c r="AD143" i="25" s="1"/>
  <c r="AE143" i="25" s="1"/>
  <c r="AF143" i="25" s="1"/>
  <c r="B143" i="25" s="1"/>
  <c r="D143" i="25"/>
  <c r="E143" i="25" s="1"/>
  <c r="F143" i="25" s="1"/>
  <c r="G143" i="25" s="1"/>
  <c r="H143" i="25" s="1"/>
  <c r="I143" i="25" s="1"/>
  <c r="J143" i="25" s="1"/>
  <c r="K143" i="25" s="1"/>
  <c r="L143" i="25" s="1"/>
  <c r="M143" i="25" s="1"/>
  <c r="D142" i="25"/>
  <c r="E142" i="25" s="1"/>
  <c r="F142" i="25" s="1"/>
  <c r="G142" i="25" s="1"/>
  <c r="H142" i="25" s="1"/>
  <c r="I142" i="25" s="1"/>
  <c r="J142" i="25" s="1"/>
  <c r="K142" i="25" s="1"/>
  <c r="L142" i="25" s="1"/>
  <c r="M142" i="25" s="1"/>
  <c r="N142" i="25" s="1"/>
  <c r="O142" i="25" s="1"/>
  <c r="P142" i="25" s="1"/>
  <c r="Q142" i="25" s="1"/>
  <c r="R142" i="25" s="1"/>
  <c r="S142" i="25" s="1"/>
  <c r="T142" i="25" s="1"/>
  <c r="U142" i="25" s="1"/>
  <c r="V142" i="25" s="1"/>
  <c r="W142" i="25" s="1"/>
  <c r="X142" i="25" s="1"/>
  <c r="Y142" i="25" s="1"/>
  <c r="Z142" i="25" s="1"/>
  <c r="AA142" i="25" s="1"/>
  <c r="AB142" i="25" s="1"/>
  <c r="AC142" i="25" s="1"/>
  <c r="AD142" i="25" s="1"/>
  <c r="AE142" i="25" s="1"/>
  <c r="AF142" i="25" s="1"/>
  <c r="B142" i="25" s="1"/>
  <c r="D141" i="25"/>
  <c r="E141" i="25" s="1"/>
  <c r="F141" i="25" s="1"/>
  <c r="G141" i="25" s="1"/>
  <c r="H141" i="25" s="1"/>
  <c r="I141" i="25" s="1"/>
  <c r="J141" i="25" s="1"/>
  <c r="K141" i="25" s="1"/>
  <c r="L141" i="25" s="1"/>
  <c r="M141" i="25" s="1"/>
  <c r="N141" i="25" s="1"/>
  <c r="O141" i="25" s="1"/>
  <c r="P141" i="25" s="1"/>
  <c r="Q141" i="25" s="1"/>
  <c r="R141" i="25" s="1"/>
  <c r="S141" i="25" s="1"/>
  <c r="T141" i="25" s="1"/>
  <c r="U141" i="25" s="1"/>
  <c r="V141" i="25" s="1"/>
  <c r="W141" i="25" s="1"/>
  <c r="X141" i="25" s="1"/>
  <c r="Y141" i="25" s="1"/>
  <c r="Z141" i="25" s="1"/>
  <c r="AA141" i="25" s="1"/>
  <c r="AB141" i="25" s="1"/>
  <c r="AC141" i="25" s="1"/>
  <c r="AD141" i="25" s="1"/>
  <c r="AE141" i="25" s="1"/>
  <c r="AF141" i="25" s="1"/>
  <c r="B141" i="25" s="1"/>
  <c r="D140" i="25"/>
  <c r="E140" i="25" s="1"/>
  <c r="F140" i="25" s="1"/>
  <c r="G140" i="25" s="1"/>
  <c r="H140" i="25" s="1"/>
  <c r="I140" i="25" s="1"/>
  <c r="J140" i="25" s="1"/>
  <c r="K140" i="25" s="1"/>
  <c r="L140" i="25" s="1"/>
  <c r="M140" i="25" s="1"/>
  <c r="N140" i="25" s="1"/>
  <c r="O140" i="25" s="1"/>
  <c r="P140" i="25" s="1"/>
  <c r="Q140" i="25" s="1"/>
  <c r="R140" i="25" s="1"/>
  <c r="S140" i="25" s="1"/>
  <c r="T140" i="25" s="1"/>
  <c r="U140" i="25" s="1"/>
  <c r="V140" i="25" s="1"/>
  <c r="W140" i="25" s="1"/>
  <c r="X140" i="25" s="1"/>
  <c r="Y140" i="25" s="1"/>
  <c r="Z140" i="25" s="1"/>
  <c r="AA140" i="25" s="1"/>
  <c r="AB140" i="25" s="1"/>
  <c r="AC140" i="25" s="1"/>
  <c r="AD140" i="25" s="1"/>
  <c r="AE140" i="25" s="1"/>
  <c r="AF140" i="25" s="1"/>
  <c r="B140" i="25" s="1"/>
  <c r="D138" i="25"/>
  <c r="E138" i="25" s="1"/>
  <c r="F138" i="25" s="1"/>
  <c r="G138" i="25" s="1"/>
  <c r="H138" i="25" s="1"/>
  <c r="I138" i="25" s="1"/>
  <c r="J138" i="25" s="1"/>
  <c r="K138" i="25" s="1"/>
  <c r="L138" i="25" s="1"/>
  <c r="M138" i="25" s="1"/>
  <c r="N138" i="25" s="1"/>
  <c r="O138" i="25" s="1"/>
  <c r="P138" i="25" s="1"/>
  <c r="Q138" i="25" s="1"/>
  <c r="R138" i="25" s="1"/>
  <c r="S138" i="25" s="1"/>
  <c r="T138" i="25" s="1"/>
  <c r="U138" i="25" s="1"/>
  <c r="V138" i="25" s="1"/>
  <c r="W138" i="25" s="1"/>
  <c r="X138" i="25" s="1"/>
  <c r="Y138" i="25" s="1"/>
  <c r="Z138" i="25" s="1"/>
  <c r="AA138" i="25" s="1"/>
  <c r="AB138" i="25" s="1"/>
  <c r="AC138" i="25" s="1"/>
  <c r="AD138" i="25" s="1"/>
  <c r="AE138" i="25" s="1"/>
  <c r="AF138" i="25" s="1"/>
  <c r="B138" i="25" s="1"/>
  <c r="D137" i="25"/>
  <c r="E137" i="25" s="1"/>
  <c r="F137" i="25" s="1"/>
  <c r="G137" i="25" s="1"/>
  <c r="H137" i="25" s="1"/>
  <c r="I137" i="25" s="1"/>
  <c r="J137" i="25" s="1"/>
  <c r="K137" i="25" s="1"/>
  <c r="L137" i="25" s="1"/>
  <c r="M137" i="25" s="1"/>
  <c r="N137" i="25" s="1"/>
  <c r="O137" i="25" s="1"/>
  <c r="P137" i="25" s="1"/>
  <c r="Q137" i="25" s="1"/>
  <c r="R137" i="25" s="1"/>
  <c r="S137" i="25" s="1"/>
  <c r="T137" i="25" s="1"/>
  <c r="U137" i="25" s="1"/>
  <c r="V137" i="25" s="1"/>
  <c r="W137" i="25" s="1"/>
  <c r="X137" i="25" s="1"/>
  <c r="Y137" i="25" s="1"/>
  <c r="Z137" i="25" s="1"/>
  <c r="AA137" i="25" s="1"/>
  <c r="AB137" i="25" s="1"/>
  <c r="AC137" i="25" s="1"/>
  <c r="AD137" i="25" s="1"/>
  <c r="AE137" i="25" s="1"/>
  <c r="AF137" i="25" s="1"/>
  <c r="B137" i="25" s="1"/>
  <c r="E136" i="25"/>
  <c r="F136" i="25" s="1"/>
  <c r="G136" i="25" s="1"/>
  <c r="H136" i="25" s="1"/>
  <c r="I136" i="25" s="1"/>
  <c r="J136" i="25" s="1"/>
  <c r="K136" i="25" s="1"/>
  <c r="L136" i="25" s="1"/>
  <c r="M136" i="25" s="1"/>
  <c r="N136" i="25" s="1"/>
  <c r="O136" i="25" s="1"/>
  <c r="P136" i="25" s="1"/>
  <c r="Q136" i="25" s="1"/>
  <c r="R136" i="25" s="1"/>
  <c r="S136" i="25" s="1"/>
  <c r="T136" i="25" s="1"/>
  <c r="U136" i="25" s="1"/>
  <c r="V136" i="25" s="1"/>
  <c r="W136" i="25" s="1"/>
  <c r="X136" i="25" s="1"/>
  <c r="Y136" i="25" s="1"/>
  <c r="Z136" i="25" s="1"/>
  <c r="AA136" i="25" s="1"/>
  <c r="AB136" i="25" s="1"/>
  <c r="AC136" i="25" s="1"/>
  <c r="AD136" i="25" s="1"/>
  <c r="AE136" i="25" s="1"/>
  <c r="AF136" i="25" s="1"/>
  <c r="B136" i="25" s="1"/>
  <c r="D136" i="25"/>
  <c r="D135" i="25"/>
  <c r="E135" i="25" s="1"/>
  <c r="F135" i="25" s="1"/>
  <c r="G135" i="25" s="1"/>
  <c r="H135" i="25" s="1"/>
  <c r="I135" i="25" s="1"/>
  <c r="J135" i="25" s="1"/>
  <c r="K135" i="25" s="1"/>
  <c r="L135" i="25" s="1"/>
  <c r="M135" i="25" s="1"/>
  <c r="N135" i="25" s="1"/>
  <c r="O135" i="25" s="1"/>
  <c r="P135" i="25" s="1"/>
  <c r="Q135" i="25" s="1"/>
  <c r="R135" i="25" s="1"/>
  <c r="S135" i="25" s="1"/>
  <c r="T135" i="25" s="1"/>
  <c r="U135" i="25" s="1"/>
  <c r="V135" i="25" s="1"/>
  <c r="W135" i="25" s="1"/>
  <c r="X135" i="25" s="1"/>
  <c r="Y135" i="25" s="1"/>
  <c r="Z135" i="25" s="1"/>
  <c r="AA135" i="25" s="1"/>
  <c r="AB135" i="25" s="1"/>
  <c r="AC135" i="25" s="1"/>
  <c r="AD135" i="25" s="1"/>
  <c r="AE135" i="25" s="1"/>
  <c r="AF135" i="25" s="1"/>
  <c r="B135" i="25" s="1"/>
  <c r="E134" i="25"/>
  <c r="F134" i="25" s="1"/>
  <c r="G134" i="25" s="1"/>
  <c r="H134" i="25" s="1"/>
  <c r="I134" i="25" s="1"/>
  <c r="J134" i="25" s="1"/>
  <c r="K134" i="25" s="1"/>
  <c r="L134" i="25" s="1"/>
  <c r="M134" i="25" s="1"/>
  <c r="N134" i="25" s="1"/>
  <c r="O134" i="25" s="1"/>
  <c r="P134" i="25" s="1"/>
  <c r="Q134" i="25" s="1"/>
  <c r="R134" i="25" s="1"/>
  <c r="S134" i="25" s="1"/>
  <c r="T134" i="25" s="1"/>
  <c r="U134" i="25" s="1"/>
  <c r="V134" i="25" s="1"/>
  <c r="W134" i="25" s="1"/>
  <c r="X134" i="25" s="1"/>
  <c r="Y134" i="25" s="1"/>
  <c r="Z134" i="25" s="1"/>
  <c r="AA134" i="25" s="1"/>
  <c r="AB134" i="25" s="1"/>
  <c r="AC134" i="25" s="1"/>
  <c r="AD134" i="25" s="1"/>
  <c r="AE134" i="25" s="1"/>
  <c r="AF134" i="25" s="1"/>
  <c r="B134" i="25" s="1"/>
  <c r="D134" i="25"/>
  <c r="Y133" i="25"/>
  <c r="Z133" i="25" s="1"/>
  <c r="AA133" i="25" s="1"/>
  <c r="AB133" i="25" s="1"/>
  <c r="AC133" i="25" s="1"/>
  <c r="AD133" i="25" s="1"/>
  <c r="AE133" i="25" s="1"/>
  <c r="AF133" i="25" s="1"/>
  <c r="B133" i="25" s="1"/>
  <c r="G133" i="25"/>
  <c r="H133" i="25" s="1"/>
  <c r="I133" i="25" s="1"/>
  <c r="J133" i="25" s="1"/>
  <c r="K133" i="25" s="1"/>
  <c r="L133" i="25" s="1"/>
  <c r="M133" i="25" s="1"/>
  <c r="N133" i="25" s="1"/>
  <c r="O133" i="25" s="1"/>
  <c r="P133" i="25" s="1"/>
  <c r="Q133" i="25" s="1"/>
  <c r="R133" i="25" s="1"/>
  <c r="S133" i="25" s="1"/>
  <c r="T133" i="25" s="1"/>
  <c r="U133" i="25" s="1"/>
  <c r="V133" i="25" s="1"/>
  <c r="W133" i="25" s="1"/>
  <c r="X133" i="25" s="1"/>
  <c r="D133" i="25"/>
  <c r="E133" i="25" s="1"/>
  <c r="F133" i="25" s="1"/>
  <c r="D132" i="25"/>
  <c r="E132" i="25" s="1"/>
  <c r="F132" i="25" s="1"/>
  <c r="G132" i="25" s="1"/>
  <c r="H132" i="25" s="1"/>
  <c r="I132" i="25" s="1"/>
  <c r="J132" i="25" s="1"/>
  <c r="K132" i="25" s="1"/>
  <c r="L132" i="25" s="1"/>
  <c r="M132" i="25" s="1"/>
  <c r="N132" i="25" s="1"/>
  <c r="O132" i="25" s="1"/>
  <c r="P132" i="25" s="1"/>
  <c r="Q132" i="25" s="1"/>
  <c r="R132" i="25" s="1"/>
  <c r="S132" i="25" s="1"/>
  <c r="T132" i="25" s="1"/>
  <c r="U132" i="25" s="1"/>
  <c r="V132" i="25" s="1"/>
  <c r="W132" i="25" s="1"/>
  <c r="X132" i="25" s="1"/>
  <c r="Y132" i="25" s="1"/>
  <c r="Z132" i="25" s="1"/>
  <c r="AA132" i="25" s="1"/>
  <c r="AB132" i="25" s="1"/>
  <c r="AC132" i="25" s="1"/>
  <c r="AD132" i="25" s="1"/>
  <c r="AE132" i="25" s="1"/>
  <c r="AF132" i="25" s="1"/>
  <c r="B132" i="25" s="1"/>
  <c r="D131" i="25"/>
  <c r="E131" i="25" s="1"/>
  <c r="F131" i="25" s="1"/>
  <c r="G131" i="25" s="1"/>
  <c r="H131" i="25" s="1"/>
  <c r="I131" i="25" s="1"/>
  <c r="J131" i="25" s="1"/>
  <c r="K131" i="25" s="1"/>
  <c r="L131" i="25" s="1"/>
  <c r="M131" i="25" s="1"/>
  <c r="N131" i="25" s="1"/>
  <c r="O131" i="25" s="1"/>
  <c r="P131" i="25" s="1"/>
  <c r="Q131" i="25" s="1"/>
  <c r="R131" i="25" s="1"/>
  <c r="S131" i="25" s="1"/>
  <c r="T131" i="25" s="1"/>
  <c r="U131" i="25" s="1"/>
  <c r="V131" i="25" s="1"/>
  <c r="W131" i="25" s="1"/>
  <c r="X131" i="25" s="1"/>
  <c r="Y131" i="25" s="1"/>
  <c r="Z131" i="25" s="1"/>
  <c r="AA131" i="25" s="1"/>
  <c r="AB131" i="25" s="1"/>
  <c r="AC131" i="25" s="1"/>
  <c r="AD131" i="25" s="1"/>
  <c r="AE131" i="25" s="1"/>
  <c r="AF131" i="25" s="1"/>
  <c r="B131" i="25" s="1"/>
  <c r="G129" i="25"/>
  <c r="H129" i="25" s="1"/>
  <c r="I129" i="25" s="1"/>
  <c r="J129" i="25" s="1"/>
  <c r="K129" i="25" s="1"/>
  <c r="L129" i="25" s="1"/>
  <c r="M129" i="25" s="1"/>
  <c r="N129" i="25" s="1"/>
  <c r="O129" i="25" s="1"/>
  <c r="P129" i="25" s="1"/>
  <c r="Q129" i="25" s="1"/>
  <c r="R129" i="25" s="1"/>
  <c r="S129" i="25" s="1"/>
  <c r="T129" i="25" s="1"/>
  <c r="U129" i="25" s="1"/>
  <c r="V129" i="25" s="1"/>
  <c r="W129" i="25" s="1"/>
  <c r="X129" i="25" s="1"/>
  <c r="Y129" i="25" s="1"/>
  <c r="Z129" i="25" s="1"/>
  <c r="AA129" i="25" s="1"/>
  <c r="AB129" i="25" s="1"/>
  <c r="AC129" i="25" s="1"/>
  <c r="AD129" i="25" s="1"/>
  <c r="AE129" i="25" s="1"/>
  <c r="AF129" i="25" s="1"/>
  <c r="B129" i="25" s="1"/>
  <c r="D129" i="25"/>
  <c r="E129" i="25" s="1"/>
  <c r="F129" i="25" s="1"/>
  <c r="G128" i="25"/>
  <c r="H128" i="25" s="1"/>
  <c r="I128" i="25" s="1"/>
  <c r="J128" i="25" s="1"/>
  <c r="K128" i="25" s="1"/>
  <c r="L128" i="25" s="1"/>
  <c r="M128" i="25" s="1"/>
  <c r="N128" i="25" s="1"/>
  <c r="O128" i="25" s="1"/>
  <c r="P128" i="25" s="1"/>
  <c r="Q128" i="25" s="1"/>
  <c r="R128" i="25" s="1"/>
  <c r="S128" i="25" s="1"/>
  <c r="T128" i="25" s="1"/>
  <c r="U128" i="25" s="1"/>
  <c r="V128" i="25" s="1"/>
  <c r="W128" i="25" s="1"/>
  <c r="X128" i="25" s="1"/>
  <c r="Y128" i="25" s="1"/>
  <c r="Z128" i="25" s="1"/>
  <c r="AA128" i="25" s="1"/>
  <c r="AB128" i="25" s="1"/>
  <c r="AC128" i="25" s="1"/>
  <c r="AD128" i="25" s="1"/>
  <c r="AE128" i="25" s="1"/>
  <c r="AF128" i="25" s="1"/>
  <c r="B128" i="25" s="1"/>
  <c r="E128" i="25"/>
  <c r="F128" i="25" s="1"/>
  <c r="D128" i="25"/>
  <c r="D127" i="25"/>
  <c r="E127" i="25" s="1"/>
  <c r="F127" i="25" s="1"/>
  <c r="G127" i="25" s="1"/>
  <c r="H127" i="25" s="1"/>
  <c r="I127" i="25" s="1"/>
  <c r="J127" i="25" s="1"/>
  <c r="K127" i="25" s="1"/>
  <c r="L127" i="25" s="1"/>
  <c r="M127" i="25" s="1"/>
  <c r="N127" i="25" s="1"/>
  <c r="O127" i="25" s="1"/>
  <c r="P127" i="25" s="1"/>
  <c r="Q127" i="25" s="1"/>
  <c r="R127" i="25" s="1"/>
  <c r="S127" i="25" s="1"/>
  <c r="T127" i="25" s="1"/>
  <c r="U127" i="25" s="1"/>
  <c r="V127" i="25" s="1"/>
  <c r="W127" i="25" s="1"/>
  <c r="X127" i="25" s="1"/>
  <c r="Y127" i="25" s="1"/>
  <c r="Z127" i="25" s="1"/>
  <c r="AA127" i="25" s="1"/>
  <c r="AB127" i="25" s="1"/>
  <c r="AC127" i="25" s="1"/>
  <c r="AD127" i="25" s="1"/>
  <c r="AE127" i="25" s="1"/>
  <c r="AF127" i="25" s="1"/>
  <c r="B127" i="25" s="1"/>
  <c r="D126" i="25"/>
  <c r="E126" i="25" s="1"/>
  <c r="F126" i="25" s="1"/>
  <c r="G126" i="25" s="1"/>
  <c r="H126" i="25" s="1"/>
  <c r="I126" i="25" s="1"/>
  <c r="J126" i="25" s="1"/>
  <c r="K126" i="25" s="1"/>
  <c r="L126" i="25" s="1"/>
  <c r="M126" i="25" s="1"/>
  <c r="N126" i="25" s="1"/>
  <c r="O126" i="25" s="1"/>
  <c r="P126" i="25" s="1"/>
  <c r="Q126" i="25" s="1"/>
  <c r="R126" i="25" s="1"/>
  <c r="S126" i="25" s="1"/>
  <c r="T126" i="25" s="1"/>
  <c r="U126" i="25" s="1"/>
  <c r="V126" i="25" s="1"/>
  <c r="W126" i="25" s="1"/>
  <c r="X126" i="25" s="1"/>
  <c r="Y126" i="25" s="1"/>
  <c r="Z126" i="25" s="1"/>
  <c r="AA126" i="25" s="1"/>
  <c r="AB126" i="25" s="1"/>
  <c r="AC126" i="25" s="1"/>
  <c r="AD126" i="25" s="1"/>
  <c r="AE126" i="25" s="1"/>
  <c r="AF126" i="25" s="1"/>
  <c r="B126" i="25" s="1"/>
  <c r="J125" i="25"/>
  <c r="K125" i="25" s="1"/>
  <c r="L125" i="25" s="1"/>
  <c r="M125" i="25" s="1"/>
  <c r="N125" i="25" s="1"/>
  <c r="O125" i="25" s="1"/>
  <c r="P125" i="25" s="1"/>
  <c r="Q125" i="25" s="1"/>
  <c r="R125" i="25" s="1"/>
  <c r="S125" i="25" s="1"/>
  <c r="T125" i="25" s="1"/>
  <c r="U125" i="25" s="1"/>
  <c r="V125" i="25" s="1"/>
  <c r="W125" i="25" s="1"/>
  <c r="X125" i="25" s="1"/>
  <c r="Y125" i="25" s="1"/>
  <c r="Z125" i="25" s="1"/>
  <c r="AA125" i="25" s="1"/>
  <c r="AB125" i="25" s="1"/>
  <c r="AC125" i="25" s="1"/>
  <c r="AD125" i="25" s="1"/>
  <c r="AE125" i="25" s="1"/>
  <c r="AF125" i="25" s="1"/>
  <c r="B125" i="25" s="1"/>
  <c r="E125" i="25"/>
  <c r="F125" i="25" s="1"/>
  <c r="G125" i="25" s="1"/>
  <c r="H125" i="25" s="1"/>
  <c r="D125" i="25"/>
  <c r="D124" i="25"/>
  <c r="E124" i="25" s="1"/>
  <c r="F124" i="25" s="1"/>
  <c r="G124" i="25" s="1"/>
  <c r="H124" i="25" s="1"/>
  <c r="I124" i="25" s="1"/>
  <c r="J124" i="25" s="1"/>
  <c r="K124" i="25" s="1"/>
  <c r="L124" i="25" s="1"/>
  <c r="M124" i="25" s="1"/>
  <c r="N124" i="25" s="1"/>
  <c r="O124" i="25" s="1"/>
  <c r="P124" i="25" s="1"/>
  <c r="Q124" i="25" s="1"/>
  <c r="R124" i="25" s="1"/>
  <c r="S124" i="25" s="1"/>
  <c r="T124" i="25" s="1"/>
  <c r="U124" i="25" s="1"/>
  <c r="V124" i="25" s="1"/>
  <c r="W124" i="25" s="1"/>
  <c r="X124" i="25" s="1"/>
  <c r="Y124" i="25" s="1"/>
  <c r="Z124" i="25" s="1"/>
  <c r="AA124" i="25" s="1"/>
  <c r="AB124" i="25" s="1"/>
  <c r="AC124" i="25" s="1"/>
  <c r="AD124" i="25" s="1"/>
  <c r="AE124" i="25" s="1"/>
  <c r="AF124" i="25" s="1"/>
  <c r="B124" i="25" s="1"/>
  <c r="E123" i="25"/>
  <c r="F123" i="25" s="1"/>
  <c r="G123" i="25" s="1"/>
  <c r="H123" i="25" s="1"/>
  <c r="I123" i="25" s="1"/>
  <c r="J123" i="25" s="1"/>
  <c r="K123" i="25" s="1"/>
  <c r="L123" i="25" s="1"/>
  <c r="M123" i="25" s="1"/>
  <c r="N123" i="25" s="1"/>
  <c r="O123" i="25" s="1"/>
  <c r="P123" i="25" s="1"/>
  <c r="Q123" i="25" s="1"/>
  <c r="R123" i="25" s="1"/>
  <c r="S123" i="25" s="1"/>
  <c r="T123" i="25" s="1"/>
  <c r="U123" i="25" s="1"/>
  <c r="V123" i="25" s="1"/>
  <c r="W123" i="25" s="1"/>
  <c r="X123" i="25" s="1"/>
  <c r="Y123" i="25" s="1"/>
  <c r="Z123" i="25" s="1"/>
  <c r="AA123" i="25" s="1"/>
  <c r="AB123" i="25" s="1"/>
  <c r="AC123" i="25" s="1"/>
  <c r="AD123" i="25" s="1"/>
  <c r="AE123" i="25" s="1"/>
  <c r="AF123" i="25" s="1"/>
  <c r="B123" i="25" s="1"/>
  <c r="D123" i="25"/>
  <c r="D122" i="25"/>
  <c r="E122" i="25" s="1"/>
  <c r="F122" i="25" s="1"/>
  <c r="G122" i="25" s="1"/>
  <c r="H122" i="25" s="1"/>
  <c r="I122" i="25" s="1"/>
  <c r="J122" i="25" s="1"/>
  <c r="K122" i="25" s="1"/>
  <c r="L122" i="25" s="1"/>
  <c r="M122" i="25" s="1"/>
  <c r="N122" i="25" s="1"/>
  <c r="O122" i="25" s="1"/>
  <c r="P122" i="25" s="1"/>
  <c r="Q122" i="25" s="1"/>
  <c r="R122" i="25" s="1"/>
  <c r="S122" i="25" s="1"/>
  <c r="T122" i="25" s="1"/>
  <c r="U122" i="25" s="1"/>
  <c r="V122" i="25" s="1"/>
  <c r="W122" i="25" s="1"/>
  <c r="X122" i="25" s="1"/>
  <c r="Y122" i="25" s="1"/>
  <c r="Z122" i="25" s="1"/>
  <c r="AA122" i="25" s="1"/>
  <c r="AB122" i="25" s="1"/>
  <c r="AC122" i="25" s="1"/>
  <c r="AD122" i="25" s="1"/>
  <c r="AE122" i="25" s="1"/>
  <c r="AF122" i="25" s="1"/>
  <c r="B122" i="25" s="1"/>
  <c r="E121" i="25"/>
  <c r="F121" i="25" s="1"/>
  <c r="G121" i="25" s="1"/>
  <c r="H121" i="25" s="1"/>
  <c r="I121" i="25" s="1"/>
  <c r="J121" i="25" s="1"/>
  <c r="K121" i="25" s="1"/>
  <c r="L121" i="25" s="1"/>
  <c r="M121" i="25" s="1"/>
  <c r="N121" i="25" s="1"/>
  <c r="O121" i="25" s="1"/>
  <c r="P121" i="25" s="1"/>
  <c r="Q121" i="25" s="1"/>
  <c r="R121" i="25" s="1"/>
  <c r="S121" i="25" s="1"/>
  <c r="T121" i="25" s="1"/>
  <c r="U121" i="25" s="1"/>
  <c r="V121" i="25" s="1"/>
  <c r="W121" i="25" s="1"/>
  <c r="X121" i="25" s="1"/>
  <c r="Y121" i="25" s="1"/>
  <c r="Z121" i="25" s="1"/>
  <c r="AA121" i="25" s="1"/>
  <c r="AB121" i="25" s="1"/>
  <c r="AC121" i="25" s="1"/>
  <c r="AD121" i="25" s="1"/>
  <c r="AE121" i="25" s="1"/>
  <c r="AF121" i="25" s="1"/>
  <c r="B121" i="25" s="1"/>
  <c r="D121" i="25"/>
  <c r="D120" i="25"/>
  <c r="E120" i="25" s="1"/>
  <c r="F120" i="25" s="1"/>
  <c r="G120" i="25" s="1"/>
  <c r="H120" i="25" s="1"/>
  <c r="I120" i="25" s="1"/>
  <c r="J120" i="25" s="1"/>
  <c r="K120" i="25" s="1"/>
  <c r="L120" i="25" s="1"/>
  <c r="M120" i="25" s="1"/>
  <c r="N120" i="25" s="1"/>
  <c r="O120" i="25" s="1"/>
  <c r="P120" i="25" s="1"/>
  <c r="Q120" i="25" s="1"/>
  <c r="R120" i="25" s="1"/>
  <c r="S120" i="25" s="1"/>
  <c r="T120" i="25" s="1"/>
  <c r="U120" i="25" s="1"/>
  <c r="V120" i="25" s="1"/>
  <c r="W120" i="25" s="1"/>
  <c r="X120" i="25" s="1"/>
  <c r="Y120" i="25" s="1"/>
  <c r="Z120" i="25" s="1"/>
  <c r="AA120" i="25" s="1"/>
  <c r="AB120" i="25" s="1"/>
  <c r="AC120" i="25" s="1"/>
  <c r="AD120" i="25" s="1"/>
  <c r="AE120" i="25" s="1"/>
  <c r="AF120" i="25" s="1"/>
  <c r="B120" i="25" s="1"/>
  <c r="D119" i="25"/>
  <c r="E119" i="25" s="1"/>
  <c r="F119" i="25" s="1"/>
  <c r="G119" i="25" s="1"/>
  <c r="H119" i="25" s="1"/>
  <c r="I119" i="25" s="1"/>
  <c r="J119" i="25" s="1"/>
  <c r="K119" i="25" s="1"/>
  <c r="L119" i="25" s="1"/>
  <c r="M119" i="25" s="1"/>
  <c r="N119" i="25" s="1"/>
  <c r="O119" i="25" s="1"/>
  <c r="P119" i="25" s="1"/>
  <c r="Q119" i="25" s="1"/>
  <c r="R119" i="25" s="1"/>
  <c r="S119" i="25" s="1"/>
  <c r="T119" i="25" s="1"/>
  <c r="U119" i="25" s="1"/>
  <c r="V119" i="25" s="1"/>
  <c r="W119" i="25" s="1"/>
  <c r="X119" i="25" s="1"/>
  <c r="Y119" i="25" s="1"/>
  <c r="Z119" i="25" s="1"/>
  <c r="AA119" i="25" s="1"/>
  <c r="AB119" i="25" s="1"/>
  <c r="AC119" i="25" s="1"/>
  <c r="AD119" i="25" s="1"/>
  <c r="AE119" i="25" s="1"/>
  <c r="AF119" i="25" s="1"/>
  <c r="B119" i="25" s="1"/>
  <c r="D118" i="25"/>
  <c r="E118" i="25" s="1"/>
  <c r="F118" i="25" s="1"/>
  <c r="G118" i="25" s="1"/>
  <c r="H118" i="25" s="1"/>
  <c r="I118" i="25" s="1"/>
  <c r="J118" i="25" s="1"/>
  <c r="K118" i="25" s="1"/>
  <c r="L118" i="25" s="1"/>
  <c r="M118" i="25" s="1"/>
  <c r="N118" i="25" s="1"/>
  <c r="O118" i="25" s="1"/>
  <c r="P118" i="25" s="1"/>
  <c r="Q118" i="25" s="1"/>
  <c r="R118" i="25" s="1"/>
  <c r="S118" i="25" s="1"/>
  <c r="T118" i="25" s="1"/>
  <c r="U118" i="25" s="1"/>
  <c r="V118" i="25" s="1"/>
  <c r="W118" i="25" s="1"/>
  <c r="X118" i="25" s="1"/>
  <c r="Y118" i="25" s="1"/>
  <c r="Z118" i="25" s="1"/>
  <c r="AA118" i="25" s="1"/>
  <c r="AB118" i="25" s="1"/>
  <c r="AC118" i="25" s="1"/>
  <c r="AD118" i="25" s="1"/>
  <c r="AE118" i="25" s="1"/>
  <c r="AF118" i="25" s="1"/>
  <c r="B118" i="25" s="1"/>
  <c r="D117" i="25"/>
  <c r="E117" i="25" s="1"/>
  <c r="F117" i="25" s="1"/>
  <c r="G117" i="25" s="1"/>
  <c r="H117" i="25" s="1"/>
  <c r="I117" i="25" s="1"/>
  <c r="J117" i="25" s="1"/>
  <c r="K117" i="25" s="1"/>
  <c r="L117" i="25" s="1"/>
  <c r="M117" i="25" s="1"/>
  <c r="N117" i="25" s="1"/>
  <c r="O117" i="25" s="1"/>
  <c r="P117" i="25" s="1"/>
  <c r="Q117" i="25" s="1"/>
  <c r="R117" i="25" s="1"/>
  <c r="S117" i="25" s="1"/>
  <c r="T117" i="25" s="1"/>
  <c r="U117" i="25" s="1"/>
  <c r="V117" i="25" s="1"/>
  <c r="W117" i="25" s="1"/>
  <c r="X117" i="25" s="1"/>
  <c r="Y117" i="25" s="1"/>
  <c r="Z117" i="25" s="1"/>
  <c r="AA117" i="25" s="1"/>
  <c r="AB117" i="25" s="1"/>
  <c r="AC117" i="25" s="1"/>
  <c r="AD117" i="25" s="1"/>
  <c r="AE117" i="25" s="1"/>
  <c r="AF117" i="25" s="1"/>
  <c r="B117" i="25" s="1"/>
  <c r="D116" i="25"/>
  <c r="E116" i="25" s="1"/>
  <c r="F116" i="25" s="1"/>
  <c r="G116" i="25" s="1"/>
  <c r="H116" i="25" s="1"/>
  <c r="I116" i="25" s="1"/>
  <c r="J116" i="25" s="1"/>
  <c r="K116" i="25" s="1"/>
  <c r="L116" i="25" s="1"/>
  <c r="M116" i="25" s="1"/>
  <c r="N116" i="25" s="1"/>
  <c r="O116" i="25" s="1"/>
  <c r="P116" i="25" s="1"/>
  <c r="Q116" i="25" s="1"/>
  <c r="R116" i="25" s="1"/>
  <c r="S116" i="25" s="1"/>
  <c r="T116" i="25" s="1"/>
  <c r="U116" i="25" s="1"/>
  <c r="V116" i="25" s="1"/>
  <c r="W116" i="25" s="1"/>
  <c r="X116" i="25" s="1"/>
  <c r="Y116" i="25" s="1"/>
  <c r="Z116" i="25" s="1"/>
  <c r="AA116" i="25" s="1"/>
  <c r="AB116" i="25" s="1"/>
  <c r="AC116" i="25" s="1"/>
  <c r="AD116" i="25" s="1"/>
  <c r="AE116" i="25" s="1"/>
  <c r="AF116" i="25" s="1"/>
  <c r="B116" i="25" s="1"/>
  <c r="D115" i="25"/>
  <c r="E115" i="25" s="1"/>
  <c r="K114" i="25"/>
  <c r="L114" i="25" s="1"/>
  <c r="M114" i="25" s="1"/>
  <c r="N114" i="25" s="1"/>
  <c r="O114" i="25" s="1"/>
  <c r="P114" i="25" s="1"/>
  <c r="Q114" i="25" s="1"/>
  <c r="R114" i="25" s="1"/>
  <c r="S114" i="25" s="1"/>
  <c r="T114" i="25" s="1"/>
  <c r="U114" i="25" s="1"/>
  <c r="V114" i="25" s="1"/>
  <c r="W114" i="25" s="1"/>
  <c r="X114" i="25" s="1"/>
  <c r="Y114" i="25" s="1"/>
  <c r="Z114" i="25" s="1"/>
  <c r="AA114" i="25" s="1"/>
  <c r="AB114" i="25" s="1"/>
  <c r="AC114" i="25" s="1"/>
  <c r="AD114" i="25" s="1"/>
  <c r="AE114" i="25" s="1"/>
  <c r="AF114" i="25" s="1"/>
  <c r="B114" i="25" s="1"/>
  <c r="F114" i="25"/>
  <c r="G114" i="25" s="1"/>
  <c r="H114" i="25" s="1"/>
  <c r="I114" i="25" s="1"/>
  <c r="D114" i="25"/>
  <c r="E114" i="25" s="1"/>
  <c r="E113" i="25"/>
  <c r="F113" i="25" s="1"/>
  <c r="G113" i="25" s="1"/>
  <c r="H113" i="25" s="1"/>
  <c r="I113" i="25" s="1"/>
  <c r="J113" i="25" s="1"/>
  <c r="K113" i="25" s="1"/>
  <c r="L113" i="25" s="1"/>
  <c r="M113" i="25" s="1"/>
  <c r="N113" i="25" s="1"/>
  <c r="O113" i="25" s="1"/>
  <c r="P113" i="25" s="1"/>
  <c r="Q113" i="25" s="1"/>
  <c r="R113" i="25" s="1"/>
  <c r="S113" i="25" s="1"/>
  <c r="T113" i="25" s="1"/>
  <c r="U113" i="25" s="1"/>
  <c r="V113" i="25" s="1"/>
  <c r="W113" i="25" s="1"/>
  <c r="X113" i="25" s="1"/>
  <c r="Y113" i="25" s="1"/>
  <c r="Z113" i="25" s="1"/>
  <c r="AA113" i="25" s="1"/>
  <c r="AB113" i="25" s="1"/>
  <c r="AC113" i="25" s="1"/>
  <c r="AD113" i="25" s="1"/>
  <c r="AE113" i="25" s="1"/>
  <c r="AF113" i="25" s="1"/>
  <c r="B113" i="25" s="1"/>
  <c r="D113" i="25"/>
  <c r="E112" i="25"/>
  <c r="F112" i="25" s="1"/>
  <c r="G112" i="25" s="1"/>
  <c r="H112" i="25" s="1"/>
  <c r="I112" i="25" s="1"/>
  <c r="J112" i="25" s="1"/>
  <c r="K112" i="25" s="1"/>
  <c r="L112" i="25" s="1"/>
  <c r="M112" i="25" s="1"/>
  <c r="N112" i="25" s="1"/>
  <c r="O112" i="25" s="1"/>
  <c r="P112" i="25" s="1"/>
  <c r="Q112" i="25" s="1"/>
  <c r="R112" i="25" s="1"/>
  <c r="S112" i="25" s="1"/>
  <c r="T112" i="25" s="1"/>
  <c r="U112" i="25" s="1"/>
  <c r="V112" i="25" s="1"/>
  <c r="W112" i="25" s="1"/>
  <c r="X112" i="25" s="1"/>
  <c r="Y112" i="25" s="1"/>
  <c r="Z112" i="25" s="1"/>
  <c r="AA112" i="25" s="1"/>
  <c r="AB112" i="25" s="1"/>
  <c r="AC112" i="25" s="1"/>
  <c r="AD112" i="25" s="1"/>
  <c r="AE112" i="25" s="1"/>
  <c r="AF112" i="25" s="1"/>
  <c r="B112" i="25" s="1"/>
  <c r="D112" i="25"/>
  <c r="D110" i="25"/>
  <c r="E110" i="25" s="1"/>
  <c r="F110" i="25" s="1"/>
  <c r="G110" i="25" s="1"/>
  <c r="H110" i="25" s="1"/>
  <c r="I110" i="25" s="1"/>
  <c r="J110" i="25" s="1"/>
  <c r="K110" i="25" s="1"/>
  <c r="L110" i="25" s="1"/>
  <c r="M110" i="25" s="1"/>
  <c r="N110" i="25" s="1"/>
  <c r="O110" i="25" s="1"/>
  <c r="P110" i="25" s="1"/>
  <c r="Q110" i="25" s="1"/>
  <c r="R110" i="25" s="1"/>
  <c r="S110" i="25" s="1"/>
  <c r="T110" i="25" s="1"/>
  <c r="U110" i="25" s="1"/>
  <c r="V110" i="25" s="1"/>
  <c r="W110" i="25" s="1"/>
  <c r="X110" i="25" s="1"/>
  <c r="Y110" i="25" s="1"/>
  <c r="Z110" i="25" s="1"/>
  <c r="AA110" i="25" s="1"/>
  <c r="AB110" i="25" s="1"/>
  <c r="AC110" i="25" s="1"/>
  <c r="AD110" i="25" s="1"/>
  <c r="AE110" i="25" s="1"/>
  <c r="AF110" i="25" s="1"/>
  <c r="B110" i="25" s="1"/>
  <c r="E109" i="25"/>
  <c r="F109" i="25" s="1"/>
  <c r="G109" i="25" s="1"/>
  <c r="H109" i="25" s="1"/>
  <c r="I109" i="25" s="1"/>
  <c r="J109" i="25" s="1"/>
  <c r="K109" i="25" s="1"/>
  <c r="L109" i="25" s="1"/>
  <c r="M109" i="25" s="1"/>
  <c r="N109" i="25" s="1"/>
  <c r="O109" i="25" s="1"/>
  <c r="P109" i="25" s="1"/>
  <c r="Q109" i="25" s="1"/>
  <c r="R109" i="25" s="1"/>
  <c r="S109" i="25" s="1"/>
  <c r="T109" i="25" s="1"/>
  <c r="U109" i="25" s="1"/>
  <c r="V109" i="25" s="1"/>
  <c r="W109" i="25" s="1"/>
  <c r="X109" i="25" s="1"/>
  <c r="Y109" i="25" s="1"/>
  <c r="Z109" i="25" s="1"/>
  <c r="AA109" i="25" s="1"/>
  <c r="AB109" i="25" s="1"/>
  <c r="AC109" i="25" s="1"/>
  <c r="AD109" i="25" s="1"/>
  <c r="AE109" i="25" s="1"/>
  <c r="AF109" i="25" s="1"/>
  <c r="B109" i="25" s="1"/>
  <c r="D109" i="25"/>
  <c r="D107" i="25"/>
  <c r="E107" i="25" s="1"/>
  <c r="F107" i="25" s="1"/>
  <c r="G107" i="25" s="1"/>
  <c r="H107" i="25" s="1"/>
  <c r="I107" i="25" s="1"/>
  <c r="J107" i="25" s="1"/>
  <c r="K107" i="25" s="1"/>
  <c r="L107" i="25" s="1"/>
  <c r="M107" i="25" s="1"/>
  <c r="N107" i="25" s="1"/>
  <c r="O107" i="25" s="1"/>
  <c r="P107" i="25" s="1"/>
  <c r="Q107" i="25" s="1"/>
  <c r="R107" i="25" s="1"/>
  <c r="S107" i="25" s="1"/>
  <c r="T107" i="25" s="1"/>
  <c r="U107" i="25" s="1"/>
  <c r="V107" i="25" s="1"/>
  <c r="W107" i="25" s="1"/>
  <c r="X107" i="25" s="1"/>
  <c r="Y107" i="25" s="1"/>
  <c r="Z107" i="25" s="1"/>
  <c r="AA107" i="25" s="1"/>
  <c r="AB107" i="25" s="1"/>
  <c r="AC107" i="25" s="1"/>
  <c r="AD107" i="25" s="1"/>
  <c r="AE107" i="25" s="1"/>
  <c r="AF107" i="25" s="1"/>
  <c r="B107" i="25" s="1"/>
  <c r="E106" i="25"/>
  <c r="F106" i="25" s="1"/>
  <c r="G106" i="25" s="1"/>
  <c r="H106" i="25" s="1"/>
  <c r="I106" i="25" s="1"/>
  <c r="J106" i="25" s="1"/>
  <c r="K106" i="25" s="1"/>
  <c r="L106" i="25" s="1"/>
  <c r="M106" i="25" s="1"/>
  <c r="N106" i="25" s="1"/>
  <c r="O106" i="25" s="1"/>
  <c r="P106" i="25" s="1"/>
  <c r="Q106" i="25" s="1"/>
  <c r="R106" i="25" s="1"/>
  <c r="S106" i="25" s="1"/>
  <c r="T106" i="25" s="1"/>
  <c r="U106" i="25" s="1"/>
  <c r="V106" i="25" s="1"/>
  <c r="W106" i="25" s="1"/>
  <c r="X106" i="25" s="1"/>
  <c r="Y106" i="25" s="1"/>
  <c r="Z106" i="25" s="1"/>
  <c r="AA106" i="25" s="1"/>
  <c r="AB106" i="25" s="1"/>
  <c r="AC106" i="25" s="1"/>
  <c r="AD106" i="25" s="1"/>
  <c r="AE106" i="25" s="1"/>
  <c r="AF106" i="25" s="1"/>
  <c r="B106" i="25" s="1"/>
  <c r="D106" i="25"/>
  <c r="G104" i="25"/>
  <c r="H104" i="25" s="1"/>
  <c r="I104" i="25" s="1"/>
  <c r="J104" i="25" s="1"/>
  <c r="K104" i="25" s="1"/>
  <c r="L104" i="25" s="1"/>
  <c r="M104" i="25" s="1"/>
  <c r="N104" i="25" s="1"/>
  <c r="O104" i="25" s="1"/>
  <c r="P104" i="25" s="1"/>
  <c r="Q104" i="25" s="1"/>
  <c r="R104" i="25" s="1"/>
  <c r="S104" i="25" s="1"/>
  <c r="T104" i="25" s="1"/>
  <c r="U104" i="25" s="1"/>
  <c r="V104" i="25" s="1"/>
  <c r="W104" i="25" s="1"/>
  <c r="X104" i="25" s="1"/>
  <c r="Y104" i="25" s="1"/>
  <c r="Z104" i="25" s="1"/>
  <c r="AA104" i="25" s="1"/>
  <c r="AB104" i="25" s="1"/>
  <c r="AC104" i="25" s="1"/>
  <c r="AD104" i="25" s="1"/>
  <c r="AE104" i="25" s="1"/>
  <c r="AF104" i="25" s="1"/>
  <c r="B104" i="25" s="1"/>
  <c r="D104" i="25"/>
  <c r="E104" i="25" s="1"/>
  <c r="F104" i="25" s="1"/>
  <c r="D103" i="25"/>
  <c r="E103" i="25" s="1"/>
  <c r="F103" i="25" s="1"/>
  <c r="G103" i="25" s="1"/>
  <c r="D102" i="25"/>
  <c r="E102" i="25" s="1"/>
  <c r="AH100" i="25"/>
  <c r="AI100" i="25" s="1"/>
  <c r="AH99" i="25"/>
  <c r="AI99" i="25" s="1"/>
  <c r="AH98" i="25"/>
  <c r="AI98" i="25" s="1"/>
  <c r="AH97" i="25"/>
  <c r="AI97" i="25" s="1"/>
  <c r="AH96" i="25"/>
  <c r="AI96" i="25" s="1"/>
  <c r="AH94" i="25"/>
  <c r="AI94" i="25" s="1"/>
  <c r="D93" i="25"/>
  <c r="C93" i="25"/>
  <c r="AI91" i="25"/>
  <c r="AH91" i="25"/>
  <c r="AI90" i="25"/>
  <c r="AH90" i="25"/>
  <c r="AI89" i="25"/>
  <c r="AH89" i="25"/>
  <c r="AI88" i="25"/>
  <c r="AH88" i="25"/>
  <c r="AI87" i="25"/>
  <c r="AH87" i="25"/>
  <c r="AI86" i="25"/>
  <c r="AH86" i="25"/>
  <c r="AI85" i="25"/>
  <c r="AH85" i="25"/>
  <c r="AI84" i="25"/>
  <c r="AH84" i="25"/>
  <c r="AI82" i="25"/>
  <c r="AH82" i="25"/>
  <c r="AG82" i="25"/>
  <c r="AI81" i="25"/>
  <c r="AH81" i="25"/>
  <c r="AI80" i="25"/>
  <c r="AH80" i="25"/>
  <c r="AI79" i="25"/>
  <c r="AH79" i="25"/>
  <c r="AI78" i="25"/>
  <c r="AH78" i="25"/>
  <c r="AI77" i="25"/>
  <c r="AH77" i="25"/>
  <c r="AI76" i="25"/>
  <c r="AH76" i="25"/>
  <c r="AI74" i="25"/>
  <c r="AH74" i="25"/>
  <c r="AI73" i="25"/>
  <c r="AH73" i="25"/>
  <c r="AI72" i="25"/>
  <c r="AH72" i="25"/>
  <c r="AG72" i="25"/>
  <c r="AI71" i="25"/>
  <c r="AH71" i="25"/>
  <c r="AI70" i="25"/>
  <c r="AH70" i="25"/>
  <c r="AI69" i="25"/>
  <c r="AH69" i="25"/>
  <c r="AG68" i="25"/>
  <c r="AF68" i="25"/>
  <c r="AE5" i="25" s="1"/>
  <c r="AE68" i="25"/>
  <c r="AD68" i="25"/>
  <c r="AC68" i="25"/>
  <c r="AB5" i="25" s="1"/>
  <c r="AB68" i="25"/>
  <c r="AA5" i="25" s="1"/>
  <c r="AA68" i="25"/>
  <c r="Z5" i="25" s="1"/>
  <c r="Z68" i="25"/>
  <c r="Y68" i="25"/>
  <c r="X5" i="25" s="1"/>
  <c r="X68" i="25"/>
  <c r="W68" i="25"/>
  <c r="V5" i="25" s="1"/>
  <c r="V68" i="25"/>
  <c r="U68" i="25"/>
  <c r="T68" i="25"/>
  <c r="S68" i="25"/>
  <c r="R5" i="25" s="1"/>
  <c r="R68" i="25"/>
  <c r="Q68" i="25"/>
  <c r="P5" i="25" s="1"/>
  <c r="P68" i="25"/>
  <c r="O68" i="25"/>
  <c r="N5" i="25" s="1"/>
  <c r="N68" i="25"/>
  <c r="M5" i="25" s="1"/>
  <c r="M68" i="25"/>
  <c r="L68" i="25"/>
  <c r="K5" i="25" s="1"/>
  <c r="K68" i="25"/>
  <c r="J5" i="25" s="1"/>
  <c r="J68" i="25"/>
  <c r="I5" i="25" s="1"/>
  <c r="I68" i="25"/>
  <c r="H5" i="25" s="1"/>
  <c r="H68" i="25"/>
  <c r="G5" i="25" s="1"/>
  <c r="G68" i="25"/>
  <c r="F5" i="25" s="1"/>
  <c r="F68" i="25"/>
  <c r="E5" i="25" s="1"/>
  <c r="E68" i="25"/>
  <c r="D5" i="25" s="1"/>
  <c r="D68" i="25"/>
  <c r="C5" i="25" s="1"/>
  <c r="C68" i="25"/>
  <c r="B5" i="25" s="1"/>
  <c r="B68" i="25"/>
  <c r="AF5" i="25" s="1"/>
  <c r="AI67" i="25"/>
  <c r="AH67" i="25"/>
  <c r="AI66" i="25"/>
  <c r="AH66" i="25"/>
  <c r="AI65" i="25"/>
  <c r="AH65" i="25"/>
  <c r="AI64" i="25"/>
  <c r="AH64" i="25"/>
  <c r="AI63" i="25"/>
  <c r="AH63" i="25"/>
  <c r="AI62" i="25"/>
  <c r="AH62" i="25"/>
  <c r="AI61" i="25"/>
  <c r="AH61" i="25"/>
  <c r="AI60" i="25"/>
  <c r="AH60" i="25"/>
  <c r="AI59" i="25"/>
  <c r="AH59" i="25"/>
  <c r="AI58" i="25"/>
  <c r="AH58" i="25"/>
  <c r="AI57" i="25"/>
  <c r="AH57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AI55" i="25"/>
  <c r="AH55" i="25"/>
  <c r="AI54" i="25"/>
  <c r="AH54" i="25"/>
  <c r="AI53" i="25"/>
  <c r="AH53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I44" i="25"/>
  <c r="AH44" i="25"/>
  <c r="AI43" i="25"/>
  <c r="AH43" i="25"/>
  <c r="AI42" i="25"/>
  <c r="AH42" i="25"/>
  <c r="AI41" i="25"/>
  <c r="AH41" i="25"/>
  <c r="AI40" i="25"/>
  <c r="AH40" i="25"/>
  <c r="AI39" i="25"/>
  <c r="AH39" i="25"/>
  <c r="AG38" i="25"/>
  <c r="AG2" i="25" s="1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D5" i="25"/>
  <c r="AC5" i="25"/>
  <c r="U5" i="25"/>
  <c r="T5" i="25"/>
  <c r="Q5" i="25"/>
  <c r="O5" i="25"/>
  <c r="AG4" i="25"/>
  <c r="K4" i="25"/>
  <c r="B4" i="25"/>
  <c r="AG3" i="25"/>
  <c r="S37" i="24"/>
  <c r="R37" i="24"/>
  <c r="Q37" i="24"/>
  <c r="P37" i="24"/>
  <c r="O37" i="24"/>
  <c r="N37" i="24"/>
  <c r="M37" i="24"/>
  <c r="L37" i="24"/>
  <c r="K37" i="24"/>
  <c r="J37" i="24"/>
  <c r="I37" i="24"/>
  <c r="AI37" i="24" s="1"/>
  <c r="H37" i="24"/>
  <c r="G37" i="24"/>
  <c r="F37" i="24"/>
  <c r="E37" i="24"/>
  <c r="B68" i="24"/>
  <c r="AF5" i="24" s="1"/>
  <c r="B56" i="24"/>
  <c r="B52" i="24"/>
  <c r="B38" i="24"/>
  <c r="AF239" i="24"/>
  <c r="AE239" i="24"/>
  <c r="AD239" i="24"/>
  <c r="AC239" i="24"/>
  <c r="AB239" i="24"/>
  <c r="AA239" i="24"/>
  <c r="Z239" i="24"/>
  <c r="Y239" i="24"/>
  <c r="X239" i="24"/>
  <c r="W239" i="24"/>
  <c r="V239" i="24"/>
  <c r="U239" i="24"/>
  <c r="T239" i="24"/>
  <c r="S239" i="24"/>
  <c r="R239" i="24"/>
  <c r="Q239" i="24"/>
  <c r="P239" i="24"/>
  <c r="O239" i="24"/>
  <c r="N239" i="24"/>
  <c r="M239" i="24"/>
  <c r="L239" i="24"/>
  <c r="K239" i="24"/>
  <c r="J239" i="24"/>
  <c r="I239" i="24"/>
  <c r="H239" i="24"/>
  <c r="G239" i="24"/>
  <c r="F239" i="24"/>
  <c r="E239" i="24"/>
  <c r="D239" i="24"/>
  <c r="C239" i="24"/>
  <c r="B239" i="24"/>
  <c r="A239" i="24"/>
  <c r="AF238" i="24"/>
  <c r="AE238" i="24"/>
  <c r="AD238" i="24"/>
  <c r="AC238" i="24"/>
  <c r="AB238" i="24"/>
  <c r="AA238" i="24"/>
  <c r="Z238" i="24"/>
  <c r="Y238" i="24"/>
  <c r="X238" i="24"/>
  <c r="W238" i="24"/>
  <c r="V238" i="24"/>
  <c r="U238" i="24"/>
  <c r="T238" i="24"/>
  <c r="S238" i="24"/>
  <c r="R238" i="24"/>
  <c r="Q238" i="24"/>
  <c r="P238" i="24"/>
  <c r="O238" i="24"/>
  <c r="N238" i="24"/>
  <c r="M238" i="24"/>
  <c r="L238" i="24"/>
  <c r="K238" i="24"/>
  <c r="J238" i="24"/>
  <c r="I238" i="24"/>
  <c r="H238" i="24"/>
  <c r="G238" i="24"/>
  <c r="F238" i="24"/>
  <c r="E238" i="24"/>
  <c r="D238" i="24"/>
  <c r="C238" i="24"/>
  <c r="B238" i="24"/>
  <c r="A238" i="24"/>
  <c r="AF237" i="24"/>
  <c r="AE237" i="24"/>
  <c r="AD237" i="24"/>
  <c r="AC237" i="24"/>
  <c r="AB237" i="24"/>
  <c r="AA237" i="24"/>
  <c r="Z237" i="24"/>
  <c r="Y237" i="24"/>
  <c r="X237" i="24"/>
  <c r="W237" i="24"/>
  <c r="V237" i="24"/>
  <c r="U237" i="24"/>
  <c r="T237" i="24"/>
  <c r="S237" i="24"/>
  <c r="R237" i="24"/>
  <c r="Q237" i="24"/>
  <c r="P237" i="24"/>
  <c r="O237" i="24"/>
  <c r="N237" i="24"/>
  <c r="M237" i="24"/>
  <c r="L237" i="24"/>
  <c r="K237" i="24"/>
  <c r="J237" i="24"/>
  <c r="I237" i="24"/>
  <c r="H237" i="24"/>
  <c r="G237" i="24"/>
  <c r="F237" i="24"/>
  <c r="E237" i="24"/>
  <c r="D237" i="24"/>
  <c r="C237" i="24"/>
  <c r="B237" i="24"/>
  <c r="A237" i="24"/>
  <c r="AF236" i="24"/>
  <c r="AE236" i="24"/>
  <c r="AD236" i="24"/>
  <c r="AC236" i="24"/>
  <c r="AB236" i="24"/>
  <c r="AA236" i="24"/>
  <c r="Z236" i="24"/>
  <c r="Y236" i="24"/>
  <c r="X236" i="24"/>
  <c r="W236" i="24"/>
  <c r="V236" i="24"/>
  <c r="U236" i="24"/>
  <c r="T236" i="24"/>
  <c r="S236" i="24"/>
  <c r="R236" i="24"/>
  <c r="Q236" i="24"/>
  <c r="P236" i="24"/>
  <c r="O236" i="24"/>
  <c r="N236" i="24"/>
  <c r="M236" i="24"/>
  <c r="L236" i="24"/>
  <c r="K236" i="24"/>
  <c r="J236" i="24"/>
  <c r="I236" i="24"/>
  <c r="H236" i="24"/>
  <c r="G236" i="24"/>
  <c r="F236" i="24"/>
  <c r="E236" i="24"/>
  <c r="D236" i="24"/>
  <c r="C236" i="24"/>
  <c r="B236" i="24"/>
  <c r="A236" i="24"/>
  <c r="B235" i="24"/>
  <c r="S210" i="24"/>
  <c r="AG200" i="24"/>
  <c r="C200" i="24"/>
  <c r="E199" i="24"/>
  <c r="D199" i="24"/>
  <c r="C235" i="24" s="1"/>
  <c r="D198" i="24"/>
  <c r="E198" i="24" s="1"/>
  <c r="F198" i="24" s="1"/>
  <c r="G198" i="24" s="1"/>
  <c r="H198" i="24" s="1"/>
  <c r="I198" i="24" s="1"/>
  <c r="J198" i="24" s="1"/>
  <c r="K198" i="24" s="1"/>
  <c r="L198" i="24" s="1"/>
  <c r="M198" i="24" s="1"/>
  <c r="N198" i="24" s="1"/>
  <c r="O198" i="24" s="1"/>
  <c r="P198" i="24" s="1"/>
  <c r="Q198" i="24" s="1"/>
  <c r="R198" i="24" s="1"/>
  <c r="S198" i="24" s="1"/>
  <c r="T198" i="24" s="1"/>
  <c r="U198" i="24" s="1"/>
  <c r="V198" i="24" s="1"/>
  <c r="W198" i="24" s="1"/>
  <c r="X198" i="24" s="1"/>
  <c r="Y198" i="24" s="1"/>
  <c r="Z198" i="24" s="1"/>
  <c r="AA198" i="24" s="1"/>
  <c r="AB198" i="24" s="1"/>
  <c r="AC198" i="24" s="1"/>
  <c r="AD198" i="24" s="1"/>
  <c r="AE198" i="24" s="1"/>
  <c r="AF198" i="24" s="1"/>
  <c r="B198" i="24" s="1"/>
  <c r="D197" i="24"/>
  <c r="D196" i="24"/>
  <c r="E196" i="24" s="1"/>
  <c r="F196" i="24" s="1"/>
  <c r="G196" i="24" s="1"/>
  <c r="H196" i="24" s="1"/>
  <c r="I196" i="24" s="1"/>
  <c r="J196" i="24" s="1"/>
  <c r="K196" i="24" s="1"/>
  <c r="L196" i="24" s="1"/>
  <c r="M196" i="24" s="1"/>
  <c r="N196" i="24" s="1"/>
  <c r="O196" i="24" s="1"/>
  <c r="P196" i="24" s="1"/>
  <c r="Q196" i="24" s="1"/>
  <c r="R196" i="24" s="1"/>
  <c r="S196" i="24" s="1"/>
  <c r="T196" i="24" s="1"/>
  <c r="U196" i="24" s="1"/>
  <c r="V196" i="24" s="1"/>
  <c r="W196" i="24" s="1"/>
  <c r="X196" i="24" s="1"/>
  <c r="Y196" i="24" s="1"/>
  <c r="Z196" i="24" s="1"/>
  <c r="AA196" i="24" s="1"/>
  <c r="AB196" i="24" s="1"/>
  <c r="AC196" i="24" s="1"/>
  <c r="AD196" i="24" s="1"/>
  <c r="AE196" i="24" s="1"/>
  <c r="AF196" i="24" s="1"/>
  <c r="B196" i="24" s="1"/>
  <c r="D195" i="24"/>
  <c r="E195" i="24" s="1"/>
  <c r="F195" i="24" s="1"/>
  <c r="G195" i="24" s="1"/>
  <c r="H195" i="24" s="1"/>
  <c r="I195" i="24" s="1"/>
  <c r="J195" i="24" s="1"/>
  <c r="K195" i="24" s="1"/>
  <c r="L195" i="24" s="1"/>
  <c r="M195" i="24" s="1"/>
  <c r="N195" i="24" s="1"/>
  <c r="O195" i="24" s="1"/>
  <c r="P195" i="24" s="1"/>
  <c r="Q195" i="24" s="1"/>
  <c r="R195" i="24" s="1"/>
  <c r="S195" i="24" s="1"/>
  <c r="T195" i="24" s="1"/>
  <c r="U195" i="24" s="1"/>
  <c r="V195" i="24" s="1"/>
  <c r="W195" i="24" s="1"/>
  <c r="X195" i="24" s="1"/>
  <c r="Y195" i="24" s="1"/>
  <c r="Z195" i="24" s="1"/>
  <c r="AA195" i="24" s="1"/>
  <c r="AB195" i="24" s="1"/>
  <c r="AC195" i="24" s="1"/>
  <c r="AD195" i="24" s="1"/>
  <c r="AE195" i="24" s="1"/>
  <c r="AF195" i="24" s="1"/>
  <c r="B195" i="24" s="1"/>
  <c r="E194" i="24"/>
  <c r="D194" i="24"/>
  <c r="AG192" i="24"/>
  <c r="C192" i="24"/>
  <c r="R191" i="24"/>
  <c r="S191" i="24" s="1"/>
  <c r="T191" i="24" s="1"/>
  <c r="U191" i="24" s="1"/>
  <c r="V191" i="24" s="1"/>
  <c r="W191" i="24" s="1"/>
  <c r="X191" i="24" s="1"/>
  <c r="Y191" i="24" s="1"/>
  <c r="Z191" i="24" s="1"/>
  <c r="AA191" i="24" s="1"/>
  <c r="AB191" i="24" s="1"/>
  <c r="AC191" i="24" s="1"/>
  <c r="AD191" i="24" s="1"/>
  <c r="AE191" i="24" s="1"/>
  <c r="AF191" i="24" s="1"/>
  <c r="B191" i="24" s="1"/>
  <c r="D191" i="24"/>
  <c r="E191" i="24" s="1"/>
  <c r="F191" i="24" s="1"/>
  <c r="G191" i="24" s="1"/>
  <c r="H191" i="24" s="1"/>
  <c r="I191" i="24" s="1"/>
  <c r="J191" i="24" s="1"/>
  <c r="K191" i="24" s="1"/>
  <c r="L191" i="24" s="1"/>
  <c r="M191" i="24" s="1"/>
  <c r="N191" i="24" s="1"/>
  <c r="O191" i="24" s="1"/>
  <c r="P191" i="24" s="1"/>
  <c r="Q191" i="24" s="1"/>
  <c r="E190" i="24"/>
  <c r="F190" i="24" s="1"/>
  <c r="G190" i="24" s="1"/>
  <c r="H190" i="24" s="1"/>
  <c r="I190" i="24" s="1"/>
  <c r="J190" i="24" s="1"/>
  <c r="K190" i="24" s="1"/>
  <c r="L190" i="24" s="1"/>
  <c r="M190" i="24" s="1"/>
  <c r="N190" i="24" s="1"/>
  <c r="O190" i="24" s="1"/>
  <c r="P190" i="24" s="1"/>
  <c r="Q190" i="24" s="1"/>
  <c r="R190" i="24" s="1"/>
  <c r="S190" i="24" s="1"/>
  <c r="T190" i="24" s="1"/>
  <c r="U190" i="24" s="1"/>
  <c r="V190" i="24" s="1"/>
  <c r="W190" i="24" s="1"/>
  <c r="X190" i="24" s="1"/>
  <c r="Y190" i="24" s="1"/>
  <c r="Z190" i="24" s="1"/>
  <c r="AA190" i="24" s="1"/>
  <c r="AB190" i="24" s="1"/>
  <c r="AC190" i="24" s="1"/>
  <c r="AD190" i="24" s="1"/>
  <c r="AE190" i="24" s="1"/>
  <c r="AF190" i="24" s="1"/>
  <c r="B190" i="24" s="1"/>
  <c r="D190" i="24"/>
  <c r="F189" i="24"/>
  <c r="G189" i="24" s="1"/>
  <c r="H189" i="24" s="1"/>
  <c r="I189" i="24" s="1"/>
  <c r="J189" i="24" s="1"/>
  <c r="K189" i="24" s="1"/>
  <c r="L189" i="24" s="1"/>
  <c r="M189" i="24" s="1"/>
  <c r="N189" i="24" s="1"/>
  <c r="O189" i="24" s="1"/>
  <c r="P189" i="24" s="1"/>
  <c r="Q189" i="24" s="1"/>
  <c r="R189" i="24" s="1"/>
  <c r="S189" i="24" s="1"/>
  <c r="T189" i="24" s="1"/>
  <c r="U189" i="24" s="1"/>
  <c r="V189" i="24" s="1"/>
  <c r="W189" i="24" s="1"/>
  <c r="X189" i="24" s="1"/>
  <c r="Y189" i="24" s="1"/>
  <c r="Z189" i="24" s="1"/>
  <c r="AA189" i="24" s="1"/>
  <c r="AB189" i="24" s="1"/>
  <c r="AC189" i="24" s="1"/>
  <c r="AD189" i="24" s="1"/>
  <c r="AE189" i="24" s="1"/>
  <c r="AF189" i="24" s="1"/>
  <c r="B189" i="24" s="1"/>
  <c r="E189" i="24"/>
  <c r="D189" i="24"/>
  <c r="D188" i="24"/>
  <c r="E188" i="24" s="1"/>
  <c r="F188" i="24" s="1"/>
  <c r="G188" i="24" s="1"/>
  <c r="H188" i="24" s="1"/>
  <c r="I188" i="24" s="1"/>
  <c r="J188" i="24" s="1"/>
  <c r="K188" i="24" s="1"/>
  <c r="L188" i="24" s="1"/>
  <c r="M188" i="24" s="1"/>
  <c r="N188" i="24" s="1"/>
  <c r="O188" i="24" s="1"/>
  <c r="P188" i="24" s="1"/>
  <c r="Q188" i="24" s="1"/>
  <c r="R188" i="24" s="1"/>
  <c r="S188" i="24" s="1"/>
  <c r="T188" i="24" s="1"/>
  <c r="U188" i="24" s="1"/>
  <c r="V188" i="24" s="1"/>
  <c r="W188" i="24" s="1"/>
  <c r="X188" i="24" s="1"/>
  <c r="Y188" i="24" s="1"/>
  <c r="Z188" i="24" s="1"/>
  <c r="AA188" i="24" s="1"/>
  <c r="AB188" i="24" s="1"/>
  <c r="AC188" i="24" s="1"/>
  <c r="AD188" i="24" s="1"/>
  <c r="AE188" i="24" s="1"/>
  <c r="AF188" i="24" s="1"/>
  <c r="B188" i="24" s="1"/>
  <c r="D187" i="24"/>
  <c r="E187" i="24" s="1"/>
  <c r="F187" i="24" s="1"/>
  <c r="G187" i="24" s="1"/>
  <c r="H187" i="24" s="1"/>
  <c r="I187" i="24" s="1"/>
  <c r="J187" i="24" s="1"/>
  <c r="K187" i="24" s="1"/>
  <c r="L187" i="24" s="1"/>
  <c r="M187" i="24" s="1"/>
  <c r="N187" i="24" s="1"/>
  <c r="O187" i="24" s="1"/>
  <c r="P187" i="24" s="1"/>
  <c r="Q187" i="24" s="1"/>
  <c r="R187" i="24" s="1"/>
  <c r="S187" i="24" s="1"/>
  <c r="T187" i="24" s="1"/>
  <c r="U187" i="24" s="1"/>
  <c r="V187" i="24" s="1"/>
  <c r="W187" i="24" s="1"/>
  <c r="X187" i="24" s="1"/>
  <c r="Y187" i="24" s="1"/>
  <c r="Z187" i="24" s="1"/>
  <c r="AA187" i="24" s="1"/>
  <c r="AB187" i="24" s="1"/>
  <c r="AC187" i="24" s="1"/>
  <c r="AD187" i="24" s="1"/>
  <c r="AE187" i="24" s="1"/>
  <c r="AF187" i="24" s="1"/>
  <c r="B187" i="24" s="1"/>
  <c r="D186" i="24"/>
  <c r="E186" i="24" s="1"/>
  <c r="F186" i="24" s="1"/>
  <c r="G186" i="24" s="1"/>
  <c r="H186" i="24" s="1"/>
  <c r="I186" i="24" s="1"/>
  <c r="J186" i="24" s="1"/>
  <c r="K186" i="24" s="1"/>
  <c r="L186" i="24" s="1"/>
  <c r="M186" i="24" s="1"/>
  <c r="N186" i="24" s="1"/>
  <c r="O186" i="24" s="1"/>
  <c r="P186" i="24" s="1"/>
  <c r="Q186" i="24" s="1"/>
  <c r="R186" i="24" s="1"/>
  <c r="S186" i="24" s="1"/>
  <c r="T186" i="24" s="1"/>
  <c r="U186" i="24" s="1"/>
  <c r="V186" i="24" s="1"/>
  <c r="W186" i="24" s="1"/>
  <c r="X186" i="24" s="1"/>
  <c r="Y186" i="24" s="1"/>
  <c r="Z186" i="24" s="1"/>
  <c r="AA186" i="24" s="1"/>
  <c r="AB186" i="24" s="1"/>
  <c r="AC186" i="24" s="1"/>
  <c r="AD186" i="24" s="1"/>
  <c r="AE186" i="24" s="1"/>
  <c r="AF186" i="24" s="1"/>
  <c r="B186" i="24" s="1"/>
  <c r="E185" i="24"/>
  <c r="F185" i="24" s="1"/>
  <c r="G185" i="24" s="1"/>
  <c r="H185" i="24" s="1"/>
  <c r="I185" i="24" s="1"/>
  <c r="J185" i="24" s="1"/>
  <c r="K185" i="24" s="1"/>
  <c r="L185" i="24" s="1"/>
  <c r="M185" i="24" s="1"/>
  <c r="N185" i="24" s="1"/>
  <c r="O185" i="24" s="1"/>
  <c r="P185" i="24" s="1"/>
  <c r="Q185" i="24" s="1"/>
  <c r="R185" i="24" s="1"/>
  <c r="S185" i="24" s="1"/>
  <c r="T185" i="24" s="1"/>
  <c r="U185" i="24" s="1"/>
  <c r="V185" i="24" s="1"/>
  <c r="W185" i="24" s="1"/>
  <c r="X185" i="24" s="1"/>
  <c r="Y185" i="24" s="1"/>
  <c r="Z185" i="24" s="1"/>
  <c r="AA185" i="24" s="1"/>
  <c r="AB185" i="24" s="1"/>
  <c r="AC185" i="24" s="1"/>
  <c r="AD185" i="24" s="1"/>
  <c r="AE185" i="24" s="1"/>
  <c r="AF185" i="24" s="1"/>
  <c r="B185" i="24" s="1"/>
  <c r="D185" i="24"/>
  <c r="D184" i="24"/>
  <c r="E184" i="24" s="1"/>
  <c r="F184" i="24" s="1"/>
  <c r="G184" i="24" s="1"/>
  <c r="H184" i="24" s="1"/>
  <c r="I184" i="24" s="1"/>
  <c r="J184" i="24" s="1"/>
  <c r="K184" i="24" s="1"/>
  <c r="L184" i="24" s="1"/>
  <c r="M184" i="24" s="1"/>
  <c r="N184" i="24" s="1"/>
  <c r="O184" i="24" s="1"/>
  <c r="P184" i="24" s="1"/>
  <c r="Q184" i="24" s="1"/>
  <c r="R184" i="24" s="1"/>
  <c r="S184" i="24" s="1"/>
  <c r="T184" i="24" s="1"/>
  <c r="U184" i="24" s="1"/>
  <c r="V184" i="24" s="1"/>
  <c r="W184" i="24" s="1"/>
  <c r="X184" i="24" s="1"/>
  <c r="Y184" i="24" s="1"/>
  <c r="Z184" i="24" s="1"/>
  <c r="AA184" i="24" s="1"/>
  <c r="AB184" i="24" s="1"/>
  <c r="AC184" i="24" s="1"/>
  <c r="AD184" i="24" s="1"/>
  <c r="AE184" i="24" s="1"/>
  <c r="AF184" i="24" s="1"/>
  <c r="B184" i="24" s="1"/>
  <c r="F183" i="24"/>
  <c r="G183" i="24" s="1"/>
  <c r="H183" i="24" s="1"/>
  <c r="I183" i="24" s="1"/>
  <c r="J183" i="24" s="1"/>
  <c r="K183" i="24" s="1"/>
  <c r="L183" i="24" s="1"/>
  <c r="M183" i="24" s="1"/>
  <c r="N183" i="24" s="1"/>
  <c r="O183" i="24" s="1"/>
  <c r="P183" i="24" s="1"/>
  <c r="Q183" i="24" s="1"/>
  <c r="R183" i="24" s="1"/>
  <c r="S183" i="24" s="1"/>
  <c r="T183" i="24" s="1"/>
  <c r="U183" i="24" s="1"/>
  <c r="V183" i="24" s="1"/>
  <c r="W183" i="24" s="1"/>
  <c r="X183" i="24" s="1"/>
  <c r="Y183" i="24" s="1"/>
  <c r="Z183" i="24" s="1"/>
  <c r="AA183" i="24" s="1"/>
  <c r="AB183" i="24" s="1"/>
  <c r="AC183" i="24" s="1"/>
  <c r="AD183" i="24" s="1"/>
  <c r="AE183" i="24" s="1"/>
  <c r="AF183" i="24" s="1"/>
  <c r="B183" i="24" s="1"/>
  <c r="D183" i="24"/>
  <c r="E183" i="24" s="1"/>
  <c r="D182" i="24"/>
  <c r="E182" i="24" s="1"/>
  <c r="F182" i="24" s="1"/>
  <c r="G182" i="24" s="1"/>
  <c r="H182" i="24" s="1"/>
  <c r="I182" i="24" s="1"/>
  <c r="J182" i="24" s="1"/>
  <c r="K182" i="24" s="1"/>
  <c r="L182" i="24" s="1"/>
  <c r="M182" i="24" s="1"/>
  <c r="N182" i="24" s="1"/>
  <c r="O182" i="24" s="1"/>
  <c r="P182" i="24" s="1"/>
  <c r="Q182" i="24" s="1"/>
  <c r="R182" i="24" s="1"/>
  <c r="S182" i="24" s="1"/>
  <c r="T182" i="24" s="1"/>
  <c r="U182" i="24" s="1"/>
  <c r="V182" i="24" s="1"/>
  <c r="W182" i="24" s="1"/>
  <c r="X182" i="24" s="1"/>
  <c r="Y182" i="24" s="1"/>
  <c r="Z182" i="24" s="1"/>
  <c r="AA182" i="24" s="1"/>
  <c r="AB182" i="24" s="1"/>
  <c r="AC182" i="24" s="1"/>
  <c r="AD182" i="24" s="1"/>
  <c r="AE182" i="24" s="1"/>
  <c r="AF182" i="24" s="1"/>
  <c r="B182" i="24" s="1"/>
  <c r="F181" i="24"/>
  <c r="G181" i="24" s="1"/>
  <c r="H181" i="24" s="1"/>
  <c r="I181" i="24" s="1"/>
  <c r="J181" i="24" s="1"/>
  <c r="K181" i="24" s="1"/>
  <c r="L181" i="24" s="1"/>
  <c r="M181" i="24" s="1"/>
  <c r="N181" i="24" s="1"/>
  <c r="O181" i="24" s="1"/>
  <c r="P181" i="24" s="1"/>
  <c r="Q181" i="24" s="1"/>
  <c r="R181" i="24" s="1"/>
  <c r="S181" i="24" s="1"/>
  <c r="T181" i="24" s="1"/>
  <c r="U181" i="24" s="1"/>
  <c r="V181" i="24" s="1"/>
  <c r="W181" i="24" s="1"/>
  <c r="X181" i="24" s="1"/>
  <c r="Y181" i="24" s="1"/>
  <c r="Z181" i="24" s="1"/>
  <c r="AA181" i="24" s="1"/>
  <c r="AB181" i="24" s="1"/>
  <c r="AC181" i="24" s="1"/>
  <c r="AD181" i="24" s="1"/>
  <c r="AE181" i="24" s="1"/>
  <c r="AF181" i="24" s="1"/>
  <c r="B181" i="24" s="1"/>
  <c r="E181" i="24"/>
  <c r="D181" i="24"/>
  <c r="D180" i="24"/>
  <c r="E180" i="24" s="1"/>
  <c r="F180" i="24" s="1"/>
  <c r="G180" i="24" s="1"/>
  <c r="H180" i="24" s="1"/>
  <c r="I180" i="24" s="1"/>
  <c r="J180" i="24" s="1"/>
  <c r="K180" i="24" s="1"/>
  <c r="L180" i="24" s="1"/>
  <c r="M180" i="24" s="1"/>
  <c r="N180" i="24" s="1"/>
  <c r="O180" i="24" s="1"/>
  <c r="P180" i="24" s="1"/>
  <c r="Q180" i="24" s="1"/>
  <c r="R180" i="24" s="1"/>
  <c r="S180" i="24" s="1"/>
  <c r="T180" i="24" s="1"/>
  <c r="U180" i="24" s="1"/>
  <c r="V180" i="24" s="1"/>
  <c r="W180" i="24" s="1"/>
  <c r="X180" i="24" s="1"/>
  <c r="Y180" i="24" s="1"/>
  <c r="Z180" i="24" s="1"/>
  <c r="AA180" i="24" s="1"/>
  <c r="AB180" i="24" s="1"/>
  <c r="AC180" i="24" s="1"/>
  <c r="AD180" i="24" s="1"/>
  <c r="AE180" i="24" s="1"/>
  <c r="AF180" i="24" s="1"/>
  <c r="B180" i="24" s="1"/>
  <c r="D179" i="24"/>
  <c r="E179" i="24" s="1"/>
  <c r="F179" i="24" s="1"/>
  <c r="G179" i="24" s="1"/>
  <c r="H179" i="24" s="1"/>
  <c r="I179" i="24" s="1"/>
  <c r="J179" i="24" s="1"/>
  <c r="K179" i="24" s="1"/>
  <c r="L179" i="24" s="1"/>
  <c r="M179" i="24" s="1"/>
  <c r="N179" i="24" s="1"/>
  <c r="O179" i="24" s="1"/>
  <c r="P179" i="24" s="1"/>
  <c r="Q179" i="24" s="1"/>
  <c r="R179" i="24" s="1"/>
  <c r="S179" i="24" s="1"/>
  <c r="T179" i="24" s="1"/>
  <c r="U179" i="24" s="1"/>
  <c r="V179" i="24" s="1"/>
  <c r="W179" i="24" s="1"/>
  <c r="X179" i="24" s="1"/>
  <c r="Y179" i="24" s="1"/>
  <c r="Z179" i="24" s="1"/>
  <c r="AA179" i="24" s="1"/>
  <c r="AB179" i="24" s="1"/>
  <c r="AC179" i="24" s="1"/>
  <c r="AD179" i="24" s="1"/>
  <c r="AE179" i="24" s="1"/>
  <c r="AF179" i="24" s="1"/>
  <c r="B179" i="24" s="1"/>
  <c r="D177" i="24"/>
  <c r="E177" i="24" s="1"/>
  <c r="F177" i="24" s="1"/>
  <c r="G177" i="24" s="1"/>
  <c r="H177" i="24" s="1"/>
  <c r="I177" i="24" s="1"/>
  <c r="J177" i="24" s="1"/>
  <c r="K177" i="24" s="1"/>
  <c r="L177" i="24" s="1"/>
  <c r="M177" i="24" s="1"/>
  <c r="N177" i="24" s="1"/>
  <c r="O177" i="24" s="1"/>
  <c r="P177" i="24" s="1"/>
  <c r="Q177" i="24" s="1"/>
  <c r="R177" i="24" s="1"/>
  <c r="S177" i="24" s="1"/>
  <c r="T177" i="24" s="1"/>
  <c r="U177" i="24" s="1"/>
  <c r="V177" i="24" s="1"/>
  <c r="W177" i="24" s="1"/>
  <c r="X177" i="24" s="1"/>
  <c r="Y177" i="24" s="1"/>
  <c r="Z177" i="24" s="1"/>
  <c r="AA177" i="24" s="1"/>
  <c r="AB177" i="24" s="1"/>
  <c r="AC177" i="24" s="1"/>
  <c r="AD177" i="24" s="1"/>
  <c r="AE177" i="24" s="1"/>
  <c r="AF177" i="24" s="1"/>
  <c r="B177" i="24" s="1"/>
  <c r="D176" i="24"/>
  <c r="E176" i="24" s="1"/>
  <c r="F176" i="24" s="1"/>
  <c r="G176" i="24" s="1"/>
  <c r="H176" i="24" s="1"/>
  <c r="I176" i="24" s="1"/>
  <c r="J176" i="24" s="1"/>
  <c r="K176" i="24" s="1"/>
  <c r="L176" i="24" s="1"/>
  <c r="M176" i="24" s="1"/>
  <c r="N176" i="24" s="1"/>
  <c r="O176" i="24" s="1"/>
  <c r="P176" i="24" s="1"/>
  <c r="Q176" i="24" s="1"/>
  <c r="R176" i="24" s="1"/>
  <c r="S176" i="24" s="1"/>
  <c r="T176" i="24" s="1"/>
  <c r="U176" i="24" s="1"/>
  <c r="V176" i="24" s="1"/>
  <c r="W176" i="24" s="1"/>
  <c r="X176" i="24" s="1"/>
  <c r="Y176" i="24" s="1"/>
  <c r="Z176" i="24" s="1"/>
  <c r="AA176" i="24" s="1"/>
  <c r="AB176" i="24" s="1"/>
  <c r="AC176" i="24" s="1"/>
  <c r="AD176" i="24" s="1"/>
  <c r="AE176" i="24" s="1"/>
  <c r="AF176" i="24" s="1"/>
  <c r="B176" i="24" s="1"/>
  <c r="F175" i="24"/>
  <c r="G175" i="24" s="1"/>
  <c r="H175" i="24" s="1"/>
  <c r="I175" i="24" s="1"/>
  <c r="J175" i="24" s="1"/>
  <c r="K175" i="24" s="1"/>
  <c r="L175" i="24" s="1"/>
  <c r="M175" i="24" s="1"/>
  <c r="N175" i="24" s="1"/>
  <c r="O175" i="24" s="1"/>
  <c r="P175" i="24" s="1"/>
  <c r="Q175" i="24" s="1"/>
  <c r="R175" i="24" s="1"/>
  <c r="S175" i="24" s="1"/>
  <c r="T175" i="24" s="1"/>
  <c r="U175" i="24" s="1"/>
  <c r="V175" i="24" s="1"/>
  <c r="W175" i="24" s="1"/>
  <c r="X175" i="24" s="1"/>
  <c r="Y175" i="24" s="1"/>
  <c r="Z175" i="24" s="1"/>
  <c r="AA175" i="24" s="1"/>
  <c r="AB175" i="24" s="1"/>
  <c r="AC175" i="24" s="1"/>
  <c r="AD175" i="24" s="1"/>
  <c r="AE175" i="24" s="1"/>
  <c r="AF175" i="24" s="1"/>
  <c r="B175" i="24" s="1"/>
  <c r="D175" i="24"/>
  <c r="E175" i="24" s="1"/>
  <c r="E174" i="24"/>
  <c r="F174" i="24" s="1"/>
  <c r="G174" i="24" s="1"/>
  <c r="H174" i="24" s="1"/>
  <c r="I174" i="24" s="1"/>
  <c r="J174" i="24" s="1"/>
  <c r="K174" i="24" s="1"/>
  <c r="L174" i="24" s="1"/>
  <c r="M174" i="24" s="1"/>
  <c r="N174" i="24" s="1"/>
  <c r="O174" i="24" s="1"/>
  <c r="P174" i="24" s="1"/>
  <c r="Q174" i="24" s="1"/>
  <c r="R174" i="24" s="1"/>
  <c r="S174" i="24" s="1"/>
  <c r="T174" i="24" s="1"/>
  <c r="U174" i="24" s="1"/>
  <c r="V174" i="24" s="1"/>
  <c r="W174" i="24" s="1"/>
  <c r="X174" i="24" s="1"/>
  <c r="Y174" i="24" s="1"/>
  <c r="Z174" i="24" s="1"/>
  <c r="AA174" i="24" s="1"/>
  <c r="AB174" i="24" s="1"/>
  <c r="AC174" i="24" s="1"/>
  <c r="AD174" i="24" s="1"/>
  <c r="AE174" i="24" s="1"/>
  <c r="AF174" i="24" s="1"/>
  <c r="B174" i="24" s="1"/>
  <c r="D174" i="24"/>
  <c r="D173" i="24"/>
  <c r="E173" i="24" s="1"/>
  <c r="F173" i="24" s="1"/>
  <c r="G173" i="24" s="1"/>
  <c r="H173" i="24" s="1"/>
  <c r="I173" i="24" s="1"/>
  <c r="J173" i="24" s="1"/>
  <c r="K173" i="24" s="1"/>
  <c r="L173" i="24" s="1"/>
  <c r="M173" i="24" s="1"/>
  <c r="N173" i="24" s="1"/>
  <c r="O173" i="24" s="1"/>
  <c r="P173" i="24" s="1"/>
  <c r="Q173" i="24" s="1"/>
  <c r="R173" i="24" s="1"/>
  <c r="S173" i="24" s="1"/>
  <c r="T173" i="24" s="1"/>
  <c r="U173" i="24" s="1"/>
  <c r="V173" i="24" s="1"/>
  <c r="W173" i="24" s="1"/>
  <c r="X173" i="24" s="1"/>
  <c r="Y173" i="24" s="1"/>
  <c r="Z173" i="24" s="1"/>
  <c r="AA173" i="24" s="1"/>
  <c r="AB173" i="24" s="1"/>
  <c r="AC173" i="24" s="1"/>
  <c r="AD173" i="24" s="1"/>
  <c r="AE173" i="24" s="1"/>
  <c r="AF173" i="24" s="1"/>
  <c r="B173" i="24" s="1"/>
  <c r="D172" i="24"/>
  <c r="E172" i="24" s="1"/>
  <c r="F172" i="24" s="1"/>
  <c r="G172" i="24" s="1"/>
  <c r="H172" i="24" s="1"/>
  <c r="I172" i="24" s="1"/>
  <c r="J172" i="24" s="1"/>
  <c r="K172" i="24" s="1"/>
  <c r="L172" i="24" s="1"/>
  <c r="M172" i="24" s="1"/>
  <c r="N172" i="24" s="1"/>
  <c r="O172" i="24" s="1"/>
  <c r="P172" i="24" s="1"/>
  <c r="Q172" i="24" s="1"/>
  <c r="R172" i="24" s="1"/>
  <c r="S172" i="24" s="1"/>
  <c r="T172" i="24" s="1"/>
  <c r="U172" i="24" s="1"/>
  <c r="V172" i="24" s="1"/>
  <c r="W172" i="24" s="1"/>
  <c r="X172" i="24" s="1"/>
  <c r="Y172" i="24" s="1"/>
  <c r="Z172" i="24" s="1"/>
  <c r="AA172" i="24" s="1"/>
  <c r="AB172" i="24" s="1"/>
  <c r="AC172" i="24" s="1"/>
  <c r="AD172" i="24" s="1"/>
  <c r="AE172" i="24" s="1"/>
  <c r="AF172" i="24" s="1"/>
  <c r="B172" i="24" s="1"/>
  <c r="D171" i="24"/>
  <c r="E171" i="24" s="1"/>
  <c r="F171" i="24" s="1"/>
  <c r="G171" i="24" s="1"/>
  <c r="H171" i="24" s="1"/>
  <c r="I171" i="24" s="1"/>
  <c r="J171" i="24" s="1"/>
  <c r="K171" i="24" s="1"/>
  <c r="L171" i="24" s="1"/>
  <c r="M171" i="24" s="1"/>
  <c r="N171" i="24" s="1"/>
  <c r="O171" i="24" s="1"/>
  <c r="P171" i="24" s="1"/>
  <c r="Q171" i="24" s="1"/>
  <c r="R171" i="24" s="1"/>
  <c r="S171" i="24" s="1"/>
  <c r="T171" i="24" s="1"/>
  <c r="U171" i="24" s="1"/>
  <c r="V171" i="24" s="1"/>
  <c r="W171" i="24" s="1"/>
  <c r="X171" i="24" s="1"/>
  <c r="Y171" i="24" s="1"/>
  <c r="Z171" i="24" s="1"/>
  <c r="AA171" i="24" s="1"/>
  <c r="AB171" i="24" s="1"/>
  <c r="AC171" i="24" s="1"/>
  <c r="AD171" i="24" s="1"/>
  <c r="AE171" i="24" s="1"/>
  <c r="AF171" i="24" s="1"/>
  <c r="B171" i="24" s="1"/>
  <c r="K170" i="24"/>
  <c r="L170" i="24" s="1"/>
  <c r="M170" i="24" s="1"/>
  <c r="N170" i="24" s="1"/>
  <c r="O170" i="24" s="1"/>
  <c r="P170" i="24" s="1"/>
  <c r="Q170" i="24" s="1"/>
  <c r="R170" i="24" s="1"/>
  <c r="S170" i="24" s="1"/>
  <c r="T170" i="24" s="1"/>
  <c r="U170" i="24" s="1"/>
  <c r="V170" i="24" s="1"/>
  <c r="W170" i="24" s="1"/>
  <c r="X170" i="24" s="1"/>
  <c r="Y170" i="24" s="1"/>
  <c r="Z170" i="24" s="1"/>
  <c r="AA170" i="24" s="1"/>
  <c r="AB170" i="24" s="1"/>
  <c r="AC170" i="24" s="1"/>
  <c r="AD170" i="24" s="1"/>
  <c r="AE170" i="24" s="1"/>
  <c r="AF170" i="24" s="1"/>
  <c r="B170" i="24" s="1"/>
  <c r="D170" i="24"/>
  <c r="E170" i="24" s="1"/>
  <c r="F170" i="24" s="1"/>
  <c r="G170" i="24" s="1"/>
  <c r="H170" i="24" s="1"/>
  <c r="I170" i="24" s="1"/>
  <c r="J170" i="24" s="1"/>
  <c r="Q168" i="24"/>
  <c r="R168" i="24" s="1"/>
  <c r="S168" i="24" s="1"/>
  <c r="T168" i="24" s="1"/>
  <c r="U168" i="24" s="1"/>
  <c r="V168" i="24" s="1"/>
  <c r="W168" i="24" s="1"/>
  <c r="X168" i="24" s="1"/>
  <c r="Y168" i="24" s="1"/>
  <c r="Z168" i="24" s="1"/>
  <c r="AA168" i="24" s="1"/>
  <c r="AB168" i="24" s="1"/>
  <c r="AC168" i="24" s="1"/>
  <c r="AD168" i="24" s="1"/>
  <c r="AE168" i="24" s="1"/>
  <c r="AF168" i="24" s="1"/>
  <c r="B168" i="24" s="1"/>
  <c r="D168" i="24"/>
  <c r="E168" i="24" s="1"/>
  <c r="F168" i="24" s="1"/>
  <c r="G168" i="24" s="1"/>
  <c r="H168" i="24" s="1"/>
  <c r="I168" i="24" s="1"/>
  <c r="J168" i="24" s="1"/>
  <c r="K168" i="24" s="1"/>
  <c r="L168" i="24" s="1"/>
  <c r="M168" i="24" s="1"/>
  <c r="N168" i="24" s="1"/>
  <c r="O168" i="24" s="1"/>
  <c r="P168" i="24" s="1"/>
  <c r="G167" i="24"/>
  <c r="H167" i="24" s="1"/>
  <c r="I167" i="24" s="1"/>
  <c r="J167" i="24" s="1"/>
  <c r="K167" i="24" s="1"/>
  <c r="L167" i="24" s="1"/>
  <c r="M167" i="24" s="1"/>
  <c r="N167" i="24" s="1"/>
  <c r="O167" i="24" s="1"/>
  <c r="P167" i="24" s="1"/>
  <c r="Q167" i="24" s="1"/>
  <c r="R167" i="24" s="1"/>
  <c r="S167" i="24" s="1"/>
  <c r="T167" i="24" s="1"/>
  <c r="U167" i="24" s="1"/>
  <c r="V167" i="24" s="1"/>
  <c r="W167" i="24" s="1"/>
  <c r="X167" i="24" s="1"/>
  <c r="Y167" i="24" s="1"/>
  <c r="Z167" i="24" s="1"/>
  <c r="AA167" i="24" s="1"/>
  <c r="AB167" i="24" s="1"/>
  <c r="AC167" i="24" s="1"/>
  <c r="AD167" i="24" s="1"/>
  <c r="AE167" i="24" s="1"/>
  <c r="AF167" i="24" s="1"/>
  <c r="B167" i="24" s="1"/>
  <c r="F167" i="24"/>
  <c r="D167" i="24"/>
  <c r="E167" i="24" s="1"/>
  <c r="D166" i="24"/>
  <c r="E166" i="24" s="1"/>
  <c r="F166" i="24" s="1"/>
  <c r="G166" i="24" s="1"/>
  <c r="H166" i="24" s="1"/>
  <c r="I166" i="24" s="1"/>
  <c r="J166" i="24" s="1"/>
  <c r="K166" i="24" s="1"/>
  <c r="L166" i="24" s="1"/>
  <c r="M166" i="24" s="1"/>
  <c r="N166" i="24" s="1"/>
  <c r="O166" i="24" s="1"/>
  <c r="P166" i="24" s="1"/>
  <c r="Q166" i="24" s="1"/>
  <c r="R166" i="24" s="1"/>
  <c r="S166" i="24" s="1"/>
  <c r="T166" i="24" s="1"/>
  <c r="U166" i="24" s="1"/>
  <c r="V166" i="24" s="1"/>
  <c r="W166" i="24" s="1"/>
  <c r="X166" i="24" s="1"/>
  <c r="Y166" i="24" s="1"/>
  <c r="Z166" i="24" s="1"/>
  <c r="AA166" i="24" s="1"/>
  <c r="AB166" i="24" s="1"/>
  <c r="AC166" i="24" s="1"/>
  <c r="AD166" i="24" s="1"/>
  <c r="AE166" i="24" s="1"/>
  <c r="AF166" i="24" s="1"/>
  <c r="B166" i="24" s="1"/>
  <c r="N165" i="24"/>
  <c r="O165" i="24" s="1"/>
  <c r="P165" i="24" s="1"/>
  <c r="Q165" i="24" s="1"/>
  <c r="R165" i="24" s="1"/>
  <c r="S165" i="24" s="1"/>
  <c r="T165" i="24" s="1"/>
  <c r="U165" i="24" s="1"/>
  <c r="V165" i="24" s="1"/>
  <c r="W165" i="24" s="1"/>
  <c r="X165" i="24" s="1"/>
  <c r="Y165" i="24" s="1"/>
  <c r="Z165" i="24" s="1"/>
  <c r="AA165" i="24" s="1"/>
  <c r="AB165" i="24" s="1"/>
  <c r="AC165" i="24" s="1"/>
  <c r="AD165" i="24" s="1"/>
  <c r="AE165" i="24" s="1"/>
  <c r="AF165" i="24" s="1"/>
  <c r="B165" i="24" s="1"/>
  <c r="E165" i="24"/>
  <c r="F165" i="24" s="1"/>
  <c r="G165" i="24" s="1"/>
  <c r="H165" i="24" s="1"/>
  <c r="I165" i="24" s="1"/>
  <c r="J165" i="24" s="1"/>
  <c r="K165" i="24" s="1"/>
  <c r="L165" i="24" s="1"/>
  <c r="M165" i="24" s="1"/>
  <c r="D165" i="24"/>
  <c r="D164" i="24"/>
  <c r="E164" i="24" s="1"/>
  <c r="F164" i="24" s="1"/>
  <c r="G164" i="24" s="1"/>
  <c r="H164" i="24" s="1"/>
  <c r="I164" i="24" s="1"/>
  <c r="J164" i="24" s="1"/>
  <c r="K164" i="24" s="1"/>
  <c r="L164" i="24" s="1"/>
  <c r="M164" i="24" s="1"/>
  <c r="N164" i="24" s="1"/>
  <c r="O164" i="24" s="1"/>
  <c r="P164" i="24" s="1"/>
  <c r="Q164" i="24" s="1"/>
  <c r="R164" i="24" s="1"/>
  <c r="S164" i="24" s="1"/>
  <c r="T164" i="24" s="1"/>
  <c r="U164" i="24" s="1"/>
  <c r="V164" i="24" s="1"/>
  <c r="W164" i="24" s="1"/>
  <c r="X164" i="24" s="1"/>
  <c r="Y164" i="24" s="1"/>
  <c r="Z164" i="24" s="1"/>
  <c r="AA164" i="24" s="1"/>
  <c r="AB164" i="24" s="1"/>
  <c r="AC164" i="24" s="1"/>
  <c r="AD164" i="24" s="1"/>
  <c r="AE164" i="24" s="1"/>
  <c r="AF164" i="24" s="1"/>
  <c r="B164" i="24" s="1"/>
  <c r="D163" i="24"/>
  <c r="E163" i="24" s="1"/>
  <c r="F163" i="24" s="1"/>
  <c r="G163" i="24" s="1"/>
  <c r="H163" i="24" s="1"/>
  <c r="I163" i="24" s="1"/>
  <c r="J163" i="24" s="1"/>
  <c r="K163" i="24" s="1"/>
  <c r="L163" i="24" s="1"/>
  <c r="M163" i="24" s="1"/>
  <c r="N163" i="24" s="1"/>
  <c r="O163" i="24" s="1"/>
  <c r="P163" i="24" s="1"/>
  <c r="Q163" i="24" s="1"/>
  <c r="R163" i="24" s="1"/>
  <c r="S163" i="24" s="1"/>
  <c r="T163" i="24" s="1"/>
  <c r="U163" i="24" s="1"/>
  <c r="V163" i="24" s="1"/>
  <c r="W163" i="24" s="1"/>
  <c r="X163" i="24" s="1"/>
  <c r="Y163" i="24" s="1"/>
  <c r="Z163" i="24" s="1"/>
  <c r="AA163" i="24" s="1"/>
  <c r="AB163" i="24" s="1"/>
  <c r="AC163" i="24" s="1"/>
  <c r="AD163" i="24" s="1"/>
  <c r="AE163" i="24" s="1"/>
  <c r="AF163" i="24" s="1"/>
  <c r="B163" i="24" s="1"/>
  <c r="AB162" i="24"/>
  <c r="AC162" i="24" s="1"/>
  <c r="AD162" i="24" s="1"/>
  <c r="AE162" i="24" s="1"/>
  <c r="AF162" i="24" s="1"/>
  <c r="B162" i="24" s="1"/>
  <c r="D162" i="24"/>
  <c r="E162" i="24" s="1"/>
  <c r="F162" i="24" s="1"/>
  <c r="G162" i="24" s="1"/>
  <c r="H162" i="24" s="1"/>
  <c r="I162" i="24" s="1"/>
  <c r="J162" i="24" s="1"/>
  <c r="K162" i="24" s="1"/>
  <c r="L162" i="24" s="1"/>
  <c r="M162" i="24" s="1"/>
  <c r="N162" i="24" s="1"/>
  <c r="O162" i="24" s="1"/>
  <c r="P162" i="24" s="1"/>
  <c r="Q162" i="24" s="1"/>
  <c r="R162" i="24" s="1"/>
  <c r="S162" i="24" s="1"/>
  <c r="T162" i="24" s="1"/>
  <c r="U162" i="24" s="1"/>
  <c r="V162" i="24" s="1"/>
  <c r="W162" i="24" s="1"/>
  <c r="X162" i="24" s="1"/>
  <c r="Y162" i="24" s="1"/>
  <c r="Z162" i="24" s="1"/>
  <c r="AA162" i="24" s="1"/>
  <c r="H161" i="24"/>
  <c r="I161" i="24" s="1"/>
  <c r="J161" i="24" s="1"/>
  <c r="K161" i="24" s="1"/>
  <c r="L161" i="24" s="1"/>
  <c r="M161" i="24" s="1"/>
  <c r="N161" i="24" s="1"/>
  <c r="O161" i="24" s="1"/>
  <c r="P161" i="24" s="1"/>
  <c r="Q161" i="24" s="1"/>
  <c r="R161" i="24" s="1"/>
  <c r="S161" i="24" s="1"/>
  <c r="T161" i="24" s="1"/>
  <c r="U161" i="24" s="1"/>
  <c r="V161" i="24" s="1"/>
  <c r="W161" i="24" s="1"/>
  <c r="X161" i="24" s="1"/>
  <c r="Y161" i="24" s="1"/>
  <c r="Z161" i="24" s="1"/>
  <c r="AA161" i="24" s="1"/>
  <c r="AB161" i="24" s="1"/>
  <c r="AC161" i="24" s="1"/>
  <c r="AD161" i="24" s="1"/>
  <c r="AE161" i="24" s="1"/>
  <c r="AF161" i="24" s="1"/>
  <c r="B161" i="24" s="1"/>
  <c r="E161" i="24"/>
  <c r="F161" i="24" s="1"/>
  <c r="G161" i="24" s="1"/>
  <c r="D161" i="24"/>
  <c r="D160" i="24"/>
  <c r="E160" i="24" s="1"/>
  <c r="F160" i="24" s="1"/>
  <c r="G160" i="24" s="1"/>
  <c r="H160" i="24" s="1"/>
  <c r="I160" i="24" s="1"/>
  <c r="J160" i="24" s="1"/>
  <c r="K160" i="24" s="1"/>
  <c r="L160" i="24" s="1"/>
  <c r="M160" i="24" s="1"/>
  <c r="N160" i="24" s="1"/>
  <c r="O160" i="24" s="1"/>
  <c r="P160" i="24" s="1"/>
  <c r="Q160" i="24" s="1"/>
  <c r="R160" i="24" s="1"/>
  <c r="S160" i="24" s="1"/>
  <c r="T160" i="24" s="1"/>
  <c r="U160" i="24" s="1"/>
  <c r="V160" i="24" s="1"/>
  <c r="W160" i="24" s="1"/>
  <c r="X160" i="24" s="1"/>
  <c r="Y160" i="24" s="1"/>
  <c r="Z160" i="24" s="1"/>
  <c r="AA160" i="24" s="1"/>
  <c r="AB160" i="24" s="1"/>
  <c r="AC160" i="24" s="1"/>
  <c r="AD160" i="24" s="1"/>
  <c r="AE160" i="24" s="1"/>
  <c r="AF160" i="24" s="1"/>
  <c r="B160" i="24" s="1"/>
  <c r="D159" i="24"/>
  <c r="E159" i="24" s="1"/>
  <c r="F159" i="24" s="1"/>
  <c r="G159" i="24" s="1"/>
  <c r="H159" i="24" s="1"/>
  <c r="I159" i="24" s="1"/>
  <c r="J159" i="24" s="1"/>
  <c r="K159" i="24" s="1"/>
  <c r="L159" i="24" s="1"/>
  <c r="M159" i="24" s="1"/>
  <c r="N159" i="24" s="1"/>
  <c r="O159" i="24" s="1"/>
  <c r="P159" i="24" s="1"/>
  <c r="Q159" i="24" s="1"/>
  <c r="R159" i="24" s="1"/>
  <c r="S159" i="24" s="1"/>
  <c r="T159" i="24" s="1"/>
  <c r="U159" i="24" s="1"/>
  <c r="V159" i="24" s="1"/>
  <c r="W159" i="24" s="1"/>
  <c r="X159" i="24" s="1"/>
  <c r="Y159" i="24" s="1"/>
  <c r="Z159" i="24" s="1"/>
  <c r="AA159" i="24" s="1"/>
  <c r="AB159" i="24" s="1"/>
  <c r="AC159" i="24" s="1"/>
  <c r="AD159" i="24" s="1"/>
  <c r="AE159" i="24" s="1"/>
  <c r="AF159" i="24" s="1"/>
  <c r="B159" i="24" s="1"/>
  <c r="D158" i="24"/>
  <c r="E158" i="24" s="1"/>
  <c r="F158" i="24" s="1"/>
  <c r="G158" i="24" s="1"/>
  <c r="H158" i="24" s="1"/>
  <c r="I158" i="24" s="1"/>
  <c r="J158" i="24" s="1"/>
  <c r="K158" i="24" s="1"/>
  <c r="L158" i="24" s="1"/>
  <c r="M158" i="24" s="1"/>
  <c r="N158" i="24" s="1"/>
  <c r="O158" i="24" s="1"/>
  <c r="P158" i="24" s="1"/>
  <c r="Q158" i="24" s="1"/>
  <c r="R158" i="24" s="1"/>
  <c r="S158" i="24" s="1"/>
  <c r="T158" i="24" s="1"/>
  <c r="U158" i="24" s="1"/>
  <c r="V158" i="24" s="1"/>
  <c r="W158" i="24" s="1"/>
  <c r="X158" i="24" s="1"/>
  <c r="Y158" i="24" s="1"/>
  <c r="Z158" i="24" s="1"/>
  <c r="AA158" i="24" s="1"/>
  <c r="AB158" i="24" s="1"/>
  <c r="AC158" i="24" s="1"/>
  <c r="AD158" i="24" s="1"/>
  <c r="AE158" i="24" s="1"/>
  <c r="AF158" i="24" s="1"/>
  <c r="B158" i="24" s="1"/>
  <c r="E157" i="24"/>
  <c r="F157" i="24" s="1"/>
  <c r="G157" i="24" s="1"/>
  <c r="H157" i="24" s="1"/>
  <c r="I157" i="24" s="1"/>
  <c r="J157" i="24" s="1"/>
  <c r="K157" i="24" s="1"/>
  <c r="L157" i="24" s="1"/>
  <c r="M157" i="24" s="1"/>
  <c r="N157" i="24" s="1"/>
  <c r="O157" i="24" s="1"/>
  <c r="P157" i="24" s="1"/>
  <c r="Q157" i="24" s="1"/>
  <c r="R157" i="24" s="1"/>
  <c r="S157" i="24" s="1"/>
  <c r="T157" i="24" s="1"/>
  <c r="U157" i="24" s="1"/>
  <c r="V157" i="24" s="1"/>
  <c r="W157" i="24" s="1"/>
  <c r="X157" i="24" s="1"/>
  <c r="Y157" i="24" s="1"/>
  <c r="Z157" i="24" s="1"/>
  <c r="AA157" i="24" s="1"/>
  <c r="AB157" i="24" s="1"/>
  <c r="AC157" i="24" s="1"/>
  <c r="AD157" i="24" s="1"/>
  <c r="AE157" i="24" s="1"/>
  <c r="AF157" i="24" s="1"/>
  <c r="B157" i="24" s="1"/>
  <c r="D157" i="24"/>
  <c r="D156" i="24"/>
  <c r="E156" i="24" s="1"/>
  <c r="F156" i="24" s="1"/>
  <c r="G156" i="24" s="1"/>
  <c r="H156" i="24" s="1"/>
  <c r="I156" i="24" s="1"/>
  <c r="J156" i="24" s="1"/>
  <c r="K156" i="24" s="1"/>
  <c r="L156" i="24" s="1"/>
  <c r="M156" i="24" s="1"/>
  <c r="N156" i="24" s="1"/>
  <c r="O156" i="24" s="1"/>
  <c r="P156" i="24" s="1"/>
  <c r="Q156" i="24" s="1"/>
  <c r="R156" i="24" s="1"/>
  <c r="S156" i="24" s="1"/>
  <c r="T156" i="24" s="1"/>
  <c r="U156" i="24" s="1"/>
  <c r="V156" i="24" s="1"/>
  <c r="W156" i="24" s="1"/>
  <c r="X156" i="24" s="1"/>
  <c r="Y156" i="24" s="1"/>
  <c r="Z156" i="24" s="1"/>
  <c r="AA156" i="24" s="1"/>
  <c r="AB156" i="24" s="1"/>
  <c r="AC156" i="24" s="1"/>
  <c r="AD156" i="24" s="1"/>
  <c r="AE156" i="24" s="1"/>
  <c r="AF156" i="24" s="1"/>
  <c r="B156" i="24" s="1"/>
  <c r="E154" i="24"/>
  <c r="F154" i="24" s="1"/>
  <c r="G154" i="24" s="1"/>
  <c r="H154" i="24" s="1"/>
  <c r="I154" i="24" s="1"/>
  <c r="J154" i="24" s="1"/>
  <c r="K154" i="24" s="1"/>
  <c r="L154" i="24" s="1"/>
  <c r="M154" i="24" s="1"/>
  <c r="N154" i="24" s="1"/>
  <c r="O154" i="24" s="1"/>
  <c r="P154" i="24" s="1"/>
  <c r="Q154" i="24" s="1"/>
  <c r="R154" i="24" s="1"/>
  <c r="S154" i="24" s="1"/>
  <c r="T154" i="24" s="1"/>
  <c r="U154" i="24" s="1"/>
  <c r="V154" i="24" s="1"/>
  <c r="W154" i="24" s="1"/>
  <c r="X154" i="24" s="1"/>
  <c r="Y154" i="24" s="1"/>
  <c r="Z154" i="24" s="1"/>
  <c r="AA154" i="24" s="1"/>
  <c r="AB154" i="24" s="1"/>
  <c r="AC154" i="24" s="1"/>
  <c r="AD154" i="24" s="1"/>
  <c r="AE154" i="24" s="1"/>
  <c r="AF154" i="24" s="1"/>
  <c r="B154" i="24" s="1"/>
  <c r="D154" i="24"/>
  <c r="D153" i="24"/>
  <c r="E153" i="24" s="1"/>
  <c r="F153" i="24" s="1"/>
  <c r="G153" i="24" s="1"/>
  <c r="H153" i="24" s="1"/>
  <c r="I153" i="24" s="1"/>
  <c r="J153" i="24" s="1"/>
  <c r="K153" i="24" s="1"/>
  <c r="L153" i="24" s="1"/>
  <c r="M153" i="24" s="1"/>
  <c r="N153" i="24" s="1"/>
  <c r="O153" i="24" s="1"/>
  <c r="P153" i="24" s="1"/>
  <c r="Q153" i="24" s="1"/>
  <c r="R153" i="24" s="1"/>
  <c r="S153" i="24" s="1"/>
  <c r="T153" i="24" s="1"/>
  <c r="U153" i="24" s="1"/>
  <c r="V153" i="24" s="1"/>
  <c r="W153" i="24" s="1"/>
  <c r="X153" i="24" s="1"/>
  <c r="Y153" i="24" s="1"/>
  <c r="Z153" i="24" s="1"/>
  <c r="AA153" i="24" s="1"/>
  <c r="AB153" i="24" s="1"/>
  <c r="AC153" i="24" s="1"/>
  <c r="AD153" i="24" s="1"/>
  <c r="AE153" i="24" s="1"/>
  <c r="AF153" i="24" s="1"/>
  <c r="B153" i="24" s="1"/>
  <c r="D152" i="24"/>
  <c r="E152" i="24" s="1"/>
  <c r="F152" i="24" s="1"/>
  <c r="G152" i="24" s="1"/>
  <c r="H152" i="24" s="1"/>
  <c r="I152" i="24" s="1"/>
  <c r="J152" i="24" s="1"/>
  <c r="K152" i="24" s="1"/>
  <c r="L152" i="24" s="1"/>
  <c r="M152" i="24" s="1"/>
  <c r="N152" i="24" s="1"/>
  <c r="O152" i="24" s="1"/>
  <c r="P152" i="24" s="1"/>
  <c r="Q152" i="24" s="1"/>
  <c r="R152" i="24" s="1"/>
  <c r="S152" i="24" s="1"/>
  <c r="T152" i="24" s="1"/>
  <c r="U152" i="24" s="1"/>
  <c r="V152" i="24" s="1"/>
  <c r="W152" i="24" s="1"/>
  <c r="X152" i="24" s="1"/>
  <c r="Y152" i="24" s="1"/>
  <c r="Z152" i="24" s="1"/>
  <c r="AA152" i="24" s="1"/>
  <c r="AB152" i="24" s="1"/>
  <c r="AC152" i="24" s="1"/>
  <c r="AD152" i="24" s="1"/>
  <c r="AE152" i="24" s="1"/>
  <c r="AF152" i="24" s="1"/>
  <c r="B152" i="24" s="1"/>
  <c r="E151" i="24"/>
  <c r="F151" i="24" s="1"/>
  <c r="G151" i="24" s="1"/>
  <c r="H151" i="24" s="1"/>
  <c r="I151" i="24" s="1"/>
  <c r="J151" i="24" s="1"/>
  <c r="K151" i="24" s="1"/>
  <c r="L151" i="24" s="1"/>
  <c r="M151" i="24" s="1"/>
  <c r="N151" i="24" s="1"/>
  <c r="O151" i="24" s="1"/>
  <c r="P151" i="24" s="1"/>
  <c r="Q151" i="24" s="1"/>
  <c r="R151" i="24" s="1"/>
  <c r="S151" i="24" s="1"/>
  <c r="T151" i="24" s="1"/>
  <c r="U151" i="24" s="1"/>
  <c r="V151" i="24" s="1"/>
  <c r="W151" i="24" s="1"/>
  <c r="X151" i="24" s="1"/>
  <c r="Y151" i="24" s="1"/>
  <c r="Z151" i="24" s="1"/>
  <c r="AA151" i="24" s="1"/>
  <c r="AB151" i="24" s="1"/>
  <c r="AC151" i="24" s="1"/>
  <c r="AD151" i="24" s="1"/>
  <c r="AE151" i="24" s="1"/>
  <c r="AF151" i="24" s="1"/>
  <c r="B151" i="24" s="1"/>
  <c r="D151" i="24"/>
  <c r="D149" i="24"/>
  <c r="E149" i="24" s="1"/>
  <c r="F149" i="24" s="1"/>
  <c r="G149" i="24" s="1"/>
  <c r="H149" i="24" s="1"/>
  <c r="I149" i="24" s="1"/>
  <c r="J149" i="24" s="1"/>
  <c r="K149" i="24" s="1"/>
  <c r="L149" i="24" s="1"/>
  <c r="M149" i="24" s="1"/>
  <c r="N149" i="24" s="1"/>
  <c r="O149" i="24" s="1"/>
  <c r="P149" i="24" s="1"/>
  <c r="Q149" i="24" s="1"/>
  <c r="R149" i="24" s="1"/>
  <c r="S149" i="24" s="1"/>
  <c r="T149" i="24" s="1"/>
  <c r="U149" i="24" s="1"/>
  <c r="V149" i="24" s="1"/>
  <c r="W149" i="24" s="1"/>
  <c r="X149" i="24" s="1"/>
  <c r="Y149" i="24" s="1"/>
  <c r="Z149" i="24" s="1"/>
  <c r="AA149" i="24" s="1"/>
  <c r="AB149" i="24" s="1"/>
  <c r="AC149" i="24" s="1"/>
  <c r="AD149" i="24" s="1"/>
  <c r="AE149" i="24" s="1"/>
  <c r="AF149" i="24" s="1"/>
  <c r="B149" i="24" s="1"/>
  <c r="I148" i="24"/>
  <c r="J148" i="24" s="1"/>
  <c r="K148" i="24" s="1"/>
  <c r="L148" i="24" s="1"/>
  <c r="M148" i="24" s="1"/>
  <c r="N148" i="24" s="1"/>
  <c r="O148" i="24" s="1"/>
  <c r="P148" i="24" s="1"/>
  <c r="Q148" i="24" s="1"/>
  <c r="R148" i="24" s="1"/>
  <c r="S148" i="24" s="1"/>
  <c r="T148" i="24" s="1"/>
  <c r="U148" i="24" s="1"/>
  <c r="V148" i="24" s="1"/>
  <c r="W148" i="24" s="1"/>
  <c r="X148" i="24" s="1"/>
  <c r="Y148" i="24" s="1"/>
  <c r="Z148" i="24" s="1"/>
  <c r="AA148" i="24" s="1"/>
  <c r="AB148" i="24" s="1"/>
  <c r="AC148" i="24" s="1"/>
  <c r="AD148" i="24" s="1"/>
  <c r="AE148" i="24" s="1"/>
  <c r="AF148" i="24" s="1"/>
  <c r="B148" i="24" s="1"/>
  <c r="E148" i="24"/>
  <c r="F148" i="24" s="1"/>
  <c r="G148" i="24" s="1"/>
  <c r="H148" i="24" s="1"/>
  <c r="D148" i="24"/>
  <c r="D146" i="24"/>
  <c r="E146" i="24" s="1"/>
  <c r="F146" i="24" s="1"/>
  <c r="G146" i="24" s="1"/>
  <c r="H146" i="24" s="1"/>
  <c r="I146" i="24" s="1"/>
  <c r="J146" i="24" s="1"/>
  <c r="K146" i="24" s="1"/>
  <c r="L146" i="24" s="1"/>
  <c r="M146" i="24" s="1"/>
  <c r="N146" i="24" s="1"/>
  <c r="O146" i="24" s="1"/>
  <c r="P146" i="24" s="1"/>
  <c r="Q146" i="24" s="1"/>
  <c r="R146" i="24" s="1"/>
  <c r="S146" i="24" s="1"/>
  <c r="T146" i="24" s="1"/>
  <c r="U146" i="24" s="1"/>
  <c r="V146" i="24" s="1"/>
  <c r="W146" i="24" s="1"/>
  <c r="X146" i="24" s="1"/>
  <c r="Y146" i="24" s="1"/>
  <c r="Z146" i="24" s="1"/>
  <c r="AA146" i="24" s="1"/>
  <c r="AB146" i="24" s="1"/>
  <c r="AC146" i="24" s="1"/>
  <c r="AD146" i="24" s="1"/>
  <c r="AE146" i="24" s="1"/>
  <c r="AF146" i="24" s="1"/>
  <c r="B146" i="24" s="1"/>
  <c r="D145" i="24"/>
  <c r="E145" i="24" s="1"/>
  <c r="F145" i="24" s="1"/>
  <c r="G145" i="24" s="1"/>
  <c r="H145" i="24" s="1"/>
  <c r="I145" i="24" s="1"/>
  <c r="J145" i="24" s="1"/>
  <c r="K145" i="24" s="1"/>
  <c r="L145" i="24" s="1"/>
  <c r="M145" i="24" s="1"/>
  <c r="N145" i="24" s="1"/>
  <c r="O145" i="24" s="1"/>
  <c r="P145" i="24" s="1"/>
  <c r="Q145" i="24" s="1"/>
  <c r="R145" i="24" s="1"/>
  <c r="S145" i="24" s="1"/>
  <c r="T145" i="24" s="1"/>
  <c r="U145" i="24" s="1"/>
  <c r="V145" i="24" s="1"/>
  <c r="W145" i="24" s="1"/>
  <c r="X145" i="24" s="1"/>
  <c r="Y145" i="24" s="1"/>
  <c r="Z145" i="24" s="1"/>
  <c r="AA145" i="24" s="1"/>
  <c r="AB145" i="24" s="1"/>
  <c r="AC145" i="24" s="1"/>
  <c r="AD145" i="24" s="1"/>
  <c r="AE145" i="24" s="1"/>
  <c r="AF145" i="24" s="1"/>
  <c r="B145" i="24" s="1"/>
  <c r="J144" i="24"/>
  <c r="K144" i="24" s="1"/>
  <c r="L144" i="24" s="1"/>
  <c r="M144" i="24" s="1"/>
  <c r="N144" i="24" s="1"/>
  <c r="O144" i="24" s="1"/>
  <c r="P144" i="24" s="1"/>
  <c r="Q144" i="24" s="1"/>
  <c r="R144" i="24" s="1"/>
  <c r="S144" i="24" s="1"/>
  <c r="T144" i="24" s="1"/>
  <c r="U144" i="24" s="1"/>
  <c r="V144" i="24" s="1"/>
  <c r="W144" i="24" s="1"/>
  <c r="X144" i="24" s="1"/>
  <c r="Y144" i="24" s="1"/>
  <c r="Z144" i="24" s="1"/>
  <c r="AA144" i="24" s="1"/>
  <c r="AB144" i="24" s="1"/>
  <c r="AC144" i="24" s="1"/>
  <c r="AD144" i="24" s="1"/>
  <c r="AE144" i="24" s="1"/>
  <c r="AF144" i="24" s="1"/>
  <c r="B144" i="24" s="1"/>
  <c r="D144" i="24"/>
  <c r="E144" i="24" s="1"/>
  <c r="F144" i="24" s="1"/>
  <c r="G144" i="24" s="1"/>
  <c r="H144" i="24" s="1"/>
  <c r="I144" i="24" s="1"/>
  <c r="E143" i="24"/>
  <c r="F143" i="24" s="1"/>
  <c r="G143" i="24" s="1"/>
  <c r="H143" i="24" s="1"/>
  <c r="I143" i="24" s="1"/>
  <c r="J143" i="24" s="1"/>
  <c r="K143" i="24" s="1"/>
  <c r="L143" i="24" s="1"/>
  <c r="M143" i="24" s="1"/>
  <c r="N143" i="24" s="1"/>
  <c r="O143" i="24" s="1"/>
  <c r="P143" i="24" s="1"/>
  <c r="Q143" i="24" s="1"/>
  <c r="R143" i="24" s="1"/>
  <c r="S143" i="24" s="1"/>
  <c r="T143" i="24" s="1"/>
  <c r="U143" i="24" s="1"/>
  <c r="V143" i="24" s="1"/>
  <c r="W143" i="24" s="1"/>
  <c r="X143" i="24" s="1"/>
  <c r="Y143" i="24" s="1"/>
  <c r="Z143" i="24" s="1"/>
  <c r="AA143" i="24" s="1"/>
  <c r="AB143" i="24" s="1"/>
  <c r="AC143" i="24" s="1"/>
  <c r="AD143" i="24" s="1"/>
  <c r="AE143" i="24" s="1"/>
  <c r="AF143" i="24" s="1"/>
  <c r="B143" i="24" s="1"/>
  <c r="D143" i="24"/>
  <c r="E142" i="24"/>
  <c r="F142" i="24" s="1"/>
  <c r="G142" i="24" s="1"/>
  <c r="H142" i="24" s="1"/>
  <c r="I142" i="24" s="1"/>
  <c r="J142" i="24" s="1"/>
  <c r="K142" i="24" s="1"/>
  <c r="L142" i="24" s="1"/>
  <c r="M142" i="24" s="1"/>
  <c r="N142" i="24" s="1"/>
  <c r="O142" i="24" s="1"/>
  <c r="P142" i="24" s="1"/>
  <c r="Q142" i="24" s="1"/>
  <c r="R142" i="24" s="1"/>
  <c r="S142" i="24" s="1"/>
  <c r="T142" i="24" s="1"/>
  <c r="U142" i="24" s="1"/>
  <c r="V142" i="24" s="1"/>
  <c r="W142" i="24" s="1"/>
  <c r="X142" i="24" s="1"/>
  <c r="Y142" i="24" s="1"/>
  <c r="Z142" i="24" s="1"/>
  <c r="AA142" i="24" s="1"/>
  <c r="AB142" i="24" s="1"/>
  <c r="AC142" i="24" s="1"/>
  <c r="AD142" i="24" s="1"/>
  <c r="AE142" i="24" s="1"/>
  <c r="AF142" i="24" s="1"/>
  <c r="B142" i="24" s="1"/>
  <c r="D142" i="24"/>
  <c r="D141" i="24"/>
  <c r="E141" i="24" s="1"/>
  <c r="F141" i="24" s="1"/>
  <c r="G141" i="24" s="1"/>
  <c r="H141" i="24" s="1"/>
  <c r="I141" i="24" s="1"/>
  <c r="J141" i="24" s="1"/>
  <c r="K141" i="24" s="1"/>
  <c r="L141" i="24" s="1"/>
  <c r="M141" i="24" s="1"/>
  <c r="N141" i="24" s="1"/>
  <c r="O141" i="24" s="1"/>
  <c r="P141" i="24" s="1"/>
  <c r="Q141" i="24" s="1"/>
  <c r="R141" i="24" s="1"/>
  <c r="S141" i="24" s="1"/>
  <c r="T141" i="24" s="1"/>
  <c r="U141" i="24" s="1"/>
  <c r="V141" i="24" s="1"/>
  <c r="W141" i="24" s="1"/>
  <c r="X141" i="24" s="1"/>
  <c r="Y141" i="24" s="1"/>
  <c r="Z141" i="24" s="1"/>
  <c r="AA141" i="24" s="1"/>
  <c r="AB141" i="24" s="1"/>
  <c r="AC141" i="24" s="1"/>
  <c r="AD141" i="24" s="1"/>
  <c r="AE141" i="24" s="1"/>
  <c r="AF141" i="24" s="1"/>
  <c r="B141" i="24" s="1"/>
  <c r="U140" i="24"/>
  <c r="V140" i="24" s="1"/>
  <c r="W140" i="24" s="1"/>
  <c r="X140" i="24" s="1"/>
  <c r="Y140" i="24" s="1"/>
  <c r="Z140" i="24" s="1"/>
  <c r="AA140" i="24" s="1"/>
  <c r="AB140" i="24" s="1"/>
  <c r="AC140" i="24" s="1"/>
  <c r="AD140" i="24" s="1"/>
  <c r="AE140" i="24" s="1"/>
  <c r="AF140" i="24" s="1"/>
  <c r="B140" i="24" s="1"/>
  <c r="D140" i="24"/>
  <c r="E140" i="24" s="1"/>
  <c r="F140" i="24" s="1"/>
  <c r="G140" i="24" s="1"/>
  <c r="H140" i="24" s="1"/>
  <c r="I140" i="24" s="1"/>
  <c r="J140" i="24" s="1"/>
  <c r="K140" i="24" s="1"/>
  <c r="L140" i="24" s="1"/>
  <c r="M140" i="24" s="1"/>
  <c r="N140" i="24" s="1"/>
  <c r="O140" i="24" s="1"/>
  <c r="P140" i="24" s="1"/>
  <c r="Q140" i="24" s="1"/>
  <c r="R140" i="24" s="1"/>
  <c r="S140" i="24" s="1"/>
  <c r="T140" i="24" s="1"/>
  <c r="E138" i="24"/>
  <c r="F138" i="24" s="1"/>
  <c r="G138" i="24" s="1"/>
  <c r="H138" i="24" s="1"/>
  <c r="I138" i="24" s="1"/>
  <c r="J138" i="24" s="1"/>
  <c r="K138" i="24" s="1"/>
  <c r="L138" i="24" s="1"/>
  <c r="M138" i="24" s="1"/>
  <c r="N138" i="24" s="1"/>
  <c r="O138" i="24" s="1"/>
  <c r="P138" i="24" s="1"/>
  <c r="Q138" i="24" s="1"/>
  <c r="R138" i="24" s="1"/>
  <c r="S138" i="24" s="1"/>
  <c r="T138" i="24" s="1"/>
  <c r="U138" i="24" s="1"/>
  <c r="V138" i="24" s="1"/>
  <c r="W138" i="24" s="1"/>
  <c r="X138" i="24" s="1"/>
  <c r="Y138" i="24" s="1"/>
  <c r="Z138" i="24" s="1"/>
  <c r="AA138" i="24" s="1"/>
  <c r="AB138" i="24" s="1"/>
  <c r="AC138" i="24" s="1"/>
  <c r="AD138" i="24" s="1"/>
  <c r="AE138" i="24" s="1"/>
  <c r="AF138" i="24" s="1"/>
  <c r="B138" i="24" s="1"/>
  <c r="D138" i="24"/>
  <c r="E137" i="24"/>
  <c r="F137" i="24" s="1"/>
  <c r="G137" i="24" s="1"/>
  <c r="H137" i="24" s="1"/>
  <c r="I137" i="24" s="1"/>
  <c r="J137" i="24" s="1"/>
  <c r="K137" i="24" s="1"/>
  <c r="L137" i="24" s="1"/>
  <c r="M137" i="24" s="1"/>
  <c r="N137" i="24" s="1"/>
  <c r="O137" i="24" s="1"/>
  <c r="P137" i="24" s="1"/>
  <c r="Q137" i="24" s="1"/>
  <c r="R137" i="24" s="1"/>
  <c r="S137" i="24" s="1"/>
  <c r="T137" i="24" s="1"/>
  <c r="U137" i="24" s="1"/>
  <c r="V137" i="24" s="1"/>
  <c r="W137" i="24" s="1"/>
  <c r="X137" i="24" s="1"/>
  <c r="Y137" i="24" s="1"/>
  <c r="Z137" i="24" s="1"/>
  <c r="AA137" i="24" s="1"/>
  <c r="AB137" i="24" s="1"/>
  <c r="AC137" i="24" s="1"/>
  <c r="AD137" i="24" s="1"/>
  <c r="AE137" i="24" s="1"/>
  <c r="AF137" i="24" s="1"/>
  <c r="B137" i="24" s="1"/>
  <c r="D137" i="24"/>
  <c r="D136" i="24"/>
  <c r="E136" i="24" s="1"/>
  <c r="F136" i="24" s="1"/>
  <c r="G136" i="24" s="1"/>
  <c r="H136" i="24" s="1"/>
  <c r="I136" i="24" s="1"/>
  <c r="J136" i="24" s="1"/>
  <c r="K136" i="24" s="1"/>
  <c r="L136" i="24" s="1"/>
  <c r="M136" i="24" s="1"/>
  <c r="N136" i="24" s="1"/>
  <c r="O136" i="24" s="1"/>
  <c r="P136" i="24" s="1"/>
  <c r="Q136" i="24" s="1"/>
  <c r="R136" i="24" s="1"/>
  <c r="S136" i="24" s="1"/>
  <c r="T136" i="24" s="1"/>
  <c r="U136" i="24" s="1"/>
  <c r="V136" i="24" s="1"/>
  <c r="W136" i="24" s="1"/>
  <c r="X136" i="24" s="1"/>
  <c r="Y136" i="24" s="1"/>
  <c r="Z136" i="24" s="1"/>
  <c r="AA136" i="24" s="1"/>
  <c r="AB136" i="24" s="1"/>
  <c r="AC136" i="24" s="1"/>
  <c r="AD136" i="24" s="1"/>
  <c r="AE136" i="24" s="1"/>
  <c r="AF136" i="24" s="1"/>
  <c r="B136" i="24" s="1"/>
  <c r="E135" i="24"/>
  <c r="F135" i="24" s="1"/>
  <c r="G135" i="24" s="1"/>
  <c r="H135" i="24" s="1"/>
  <c r="I135" i="24" s="1"/>
  <c r="J135" i="24" s="1"/>
  <c r="K135" i="24" s="1"/>
  <c r="L135" i="24" s="1"/>
  <c r="M135" i="24" s="1"/>
  <c r="N135" i="24" s="1"/>
  <c r="O135" i="24" s="1"/>
  <c r="P135" i="24" s="1"/>
  <c r="Q135" i="24" s="1"/>
  <c r="R135" i="24" s="1"/>
  <c r="S135" i="24" s="1"/>
  <c r="T135" i="24" s="1"/>
  <c r="U135" i="24" s="1"/>
  <c r="V135" i="24" s="1"/>
  <c r="W135" i="24" s="1"/>
  <c r="X135" i="24" s="1"/>
  <c r="Y135" i="24" s="1"/>
  <c r="Z135" i="24" s="1"/>
  <c r="AA135" i="24" s="1"/>
  <c r="AB135" i="24" s="1"/>
  <c r="AC135" i="24" s="1"/>
  <c r="AD135" i="24" s="1"/>
  <c r="AE135" i="24" s="1"/>
  <c r="AF135" i="24" s="1"/>
  <c r="B135" i="24" s="1"/>
  <c r="D135" i="24"/>
  <c r="D134" i="24"/>
  <c r="E134" i="24" s="1"/>
  <c r="F134" i="24" s="1"/>
  <c r="G134" i="24" s="1"/>
  <c r="H134" i="24" s="1"/>
  <c r="I134" i="24" s="1"/>
  <c r="J134" i="24" s="1"/>
  <c r="K134" i="24" s="1"/>
  <c r="L134" i="24" s="1"/>
  <c r="M134" i="24" s="1"/>
  <c r="N134" i="24" s="1"/>
  <c r="O134" i="24" s="1"/>
  <c r="P134" i="24" s="1"/>
  <c r="Q134" i="24" s="1"/>
  <c r="R134" i="24" s="1"/>
  <c r="S134" i="24" s="1"/>
  <c r="T134" i="24" s="1"/>
  <c r="U134" i="24" s="1"/>
  <c r="V134" i="24" s="1"/>
  <c r="W134" i="24" s="1"/>
  <c r="X134" i="24" s="1"/>
  <c r="Y134" i="24" s="1"/>
  <c r="Z134" i="24" s="1"/>
  <c r="AA134" i="24" s="1"/>
  <c r="AB134" i="24" s="1"/>
  <c r="AC134" i="24" s="1"/>
  <c r="AD134" i="24" s="1"/>
  <c r="AE134" i="24" s="1"/>
  <c r="AF134" i="24" s="1"/>
  <c r="B134" i="24" s="1"/>
  <c r="D133" i="24"/>
  <c r="E133" i="24" s="1"/>
  <c r="F133" i="24" s="1"/>
  <c r="G133" i="24" s="1"/>
  <c r="H133" i="24" s="1"/>
  <c r="I133" i="24" s="1"/>
  <c r="J133" i="24" s="1"/>
  <c r="K133" i="24" s="1"/>
  <c r="L133" i="24" s="1"/>
  <c r="M133" i="24" s="1"/>
  <c r="N133" i="24" s="1"/>
  <c r="O133" i="24" s="1"/>
  <c r="P133" i="24" s="1"/>
  <c r="Q133" i="24" s="1"/>
  <c r="R133" i="24" s="1"/>
  <c r="S133" i="24" s="1"/>
  <c r="T133" i="24" s="1"/>
  <c r="U133" i="24" s="1"/>
  <c r="V133" i="24" s="1"/>
  <c r="W133" i="24" s="1"/>
  <c r="X133" i="24" s="1"/>
  <c r="Y133" i="24" s="1"/>
  <c r="Z133" i="24" s="1"/>
  <c r="AA133" i="24" s="1"/>
  <c r="AB133" i="24" s="1"/>
  <c r="AC133" i="24" s="1"/>
  <c r="AD133" i="24" s="1"/>
  <c r="AE133" i="24" s="1"/>
  <c r="AF133" i="24" s="1"/>
  <c r="B133" i="24" s="1"/>
  <c r="E132" i="24"/>
  <c r="F132" i="24" s="1"/>
  <c r="G132" i="24" s="1"/>
  <c r="H132" i="24" s="1"/>
  <c r="I132" i="24" s="1"/>
  <c r="J132" i="24" s="1"/>
  <c r="K132" i="24" s="1"/>
  <c r="L132" i="24" s="1"/>
  <c r="M132" i="24" s="1"/>
  <c r="N132" i="24" s="1"/>
  <c r="O132" i="24" s="1"/>
  <c r="P132" i="24" s="1"/>
  <c r="Q132" i="24" s="1"/>
  <c r="R132" i="24" s="1"/>
  <c r="S132" i="24" s="1"/>
  <c r="T132" i="24" s="1"/>
  <c r="U132" i="24" s="1"/>
  <c r="V132" i="24" s="1"/>
  <c r="W132" i="24" s="1"/>
  <c r="X132" i="24" s="1"/>
  <c r="Y132" i="24" s="1"/>
  <c r="Z132" i="24" s="1"/>
  <c r="AA132" i="24" s="1"/>
  <c r="AB132" i="24" s="1"/>
  <c r="AC132" i="24" s="1"/>
  <c r="AD132" i="24" s="1"/>
  <c r="AE132" i="24" s="1"/>
  <c r="AF132" i="24" s="1"/>
  <c r="B132" i="24" s="1"/>
  <c r="D132" i="24"/>
  <c r="D131" i="24"/>
  <c r="E131" i="24" s="1"/>
  <c r="F131" i="24" s="1"/>
  <c r="G131" i="24" s="1"/>
  <c r="H131" i="24" s="1"/>
  <c r="I131" i="24" s="1"/>
  <c r="J131" i="24" s="1"/>
  <c r="K131" i="24" s="1"/>
  <c r="L131" i="24" s="1"/>
  <c r="M131" i="24" s="1"/>
  <c r="N131" i="24" s="1"/>
  <c r="O131" i="24" s="1"/>
  <c r="P131" i="24" s="1"/>
  <c r="Q131" i="24" s="1"/>
  <c r="R131" i="24" s="1"/>
  <c r="S131" i="24" s="1"/>
  <c r="T131" i="24" s="1"/>
  <c r="U131" i="24" s="1"/>
  <c r="V131" i="24" s="1"/>
  <c r="W131" i="24" s="1"/>
  <c r="X131" i="24" s="1"/>
  <c r="Y131" i="24" s="1"/>
  <c r="Z131" i="24" s="1"/>
  <c r="AA131" i="24" s="1"/>
  <c r="AB131" i="24" s="1"/>
  <c r="AC131" i="24" s="1"/>
  <c r="AD131" i="24" s="1"/>
  <c r="AE131" i="24" s="1"/>
  <c r="AF131" i="24" s="1"/>
  <c r="B131" i="24" s="1"/>
  <c r="D129" i="24"/>
  <c r="E129" i="24" s="1"/>
  <c r="F129" i="24" s="1"/>
  <c r="G129" i="24" s="1"/>
  <c r="H129" i="24" s="1"/>
  <c r="I129" i="24" s="1"/>
  <c r="J129" i="24" s="1"/>
  <c r="K129" i="24" s="1"/>
  <c r="L129" i="24" s="1"/>
  <c r="M129" i="24" s="1"/>
  <c r="N129" i="24" s="1"/>
  <c r="O129" i="24" s="1"/>
  <c r="P129" i="24" s="1"/>
  <c r="Q129" i="24" s="1"/>
  <c r="R129" i="24" s="1"/>
  <c r="S129" i="24" s="1"/>
  <c r="T129" i="24" s="1"/>
  <c r="U129" i="24" s="1"/>
  <c r="V129" i="24" s="1"/>
  <c r="W129" i="24" s="1"/>
  <c r="X129" i="24" s="1"/>
  <c r="Y129" i="24" s="1"/>
  <c r="Z129" i="24" s="1"/>
  <c r="AA129" i="24" s="1"/>
  <c r="AB129" i="24" s="1"/>
  <c r="AC129" i="24" s="1"/>
  <c r="AD129" i="24" s="1"/>
  <c r="AE129" i="24" s="1"/>
  <c r="AF129" i="24" s="1"/>
  <c r="B129" i="24" s="1"/>
  <c r="D128" i="24"/>
  <c r="E128" i="24" s="1"/>
  <c r="F128" i="24" s="1"/>
  <c r="G128" i="24" s="1"/>
  <c r="H128" i="24" s="1"/>
  <c r="I128" i="24" s="1"/>
  <c r="J128" i="24" s="1"/>
  <c r="K128" i="24" s="1"/>
  <c r="L128" i="24" s="1"/>
  <c r="M128" i="24" s="1"/>
  <c r="N128" i="24" s="1"/>
  <c r="O128" i="24" s="1"/>
  <c r="P128" i="24" s="1"/>
  <c r="Q128" i="24" s="1"/>
  <c r="R128" i="24" s="1"/>
  <c r="S128" i="24" s="1"/>
  <c r="T128" i="24" s="1"/>
  <c r="U128" i="24" s="1"/>
  <c r="V128" i="24" s="1"/>
  <c r="W128" i="24" s="1"/>
  <c r="X128" i="24" s="1"/>
  <c r="Y128" i="24" s="1"/>
  <c r="Z128" i="24" s="1"/>
  <c r="AA128" i="24" s="1"/>
  <c r="AB128" i="24" s="1"/>
  <c r="AC128" i="24" s="1"/>
  <c r="AD128" i="24" s="1"/>
  <c r="AE128" i="24" s="1"/>
  <c r="AF128" i="24" s="1"/>
  <c r="B128" i="24" s="1"/>
  <c r="F127" i="24"/>
  <c r="G127" i="24" s="1"/>
  <c r="H127" i="24" s="1"/>
  <c r="I127" i="24" s="1"/>
  <c r="J127" i="24" s="1"/>
  <c r="K127" i="24" s="1"/>
  <c r="L127" i="24" s="1"/>
  <c r="M127" i="24" s="1"/>
  <c r="N127" i="24" s="1"/>
  <c r="O127" i="24" s="1"/>
  <c r="P127" i="24" s="1"/>
  <c r="Q127" i="24" s="1"/>
  <c r="R127" i="24" s="1"/>
  <c r="S127" i="24" s="1"/>
  <c r="T127" i="24" s="1"/>
  <c r="U127" i="24" s="1"/>
  <c r="V127" i="24" s="1"/>
  <c r="W127" i="24" s="1"/>
  <c r="X127" i="24" s="1"/>
  <c r="Y127" i="24" s="1"/>
  <c r="Z127" i="24" s="1"/>
  <c r="AA127" i="24" s="1"/>
  <c r="AB127" i="24" s="1"/>
  <c r="AC127" i="24" s="1"/>
  <c r="AD127" i="24" s="1"/>
  <c r="AE127" i="24" s="1"/>
  <c r="AF127" i="24" s="1"/>
  <c r="B127" i="24" s="1"/>
  <c r="D127" i="24"/>
  <c r="E127" i="24" s="1"/>
  <c r="D126" i="24"/>
  <c r="J125" i="24"/>
  <c r="K125" i="24" s="1"/>
  <c r="L125" i="24" s="1"/>
  <c r="M125" i="24" s="1"/>
  <c r="N125" i="24" s="1"/>
  <c r="O125" i="24" s="1"/>
  <c r="P125" i="24" s="1"/>
  <c r="Q125" i="24" s="1"/>
  <c r="R125" i="24" s="1"/>
  <c r="S125" i="24" s="1"/>
  <c r="T125" i="24" s="1"/>
  <c r="U125" i="24" s="1"/>
  <c r="V125" i="24" s="1"/>
  <c r="W125" i="24" s="1"/>
  <c r="X125" i="24" s="1"/>
  <c r="Y125" i="24" s="1"/>
  <c r="Z125" i="24" s="1"/>
  <c r="AA125" i="24" s="1"/>
  <c r="AB125" i="24" s="1"/>
  <c r="AC125" i="24" s="1"/>
  <c r="AD125" i="24" s="1"/>
  <c r="AE125" i="24" s="1"/>
  <c r="AF125" i="24" s="1"/>
  <c r="B125" i="24" s="1"/>
  <c r="F125" i="24"/>
  <c r="G125" i="24" s="1"/>
  <c r="H125" i="24" s="1"/>
  <c r="D125" i="24"/>
  <c r="E125" i="24" s="1"/>
  <c r="D124" i="24"/>
  <c r="E124" i="24" s="1"/>
  <c r="F124" i="24" s="1"/>
  <c r="G124" i="24" s="1"/>
  <c r="H124" i="24" s="1"/>
  <c r="I124" i="24" s="1"/>
  <c r="J124" i="24" s="1"/>
  <c r="K124" i="24" s="1"/>
  <c r="L124" i="24" s="1"/>
  <c r="M124" i="24" s="1"/>
  <c r="N124" i="24" s="1"/>
  <c r="O124" i="24" s="1"/>
  <c r="P124" i="24" s="1"/>
  <c r="Q124" i="24" s="1"/>
  <c r="R124" i="24" s="1"/>
  <c r="S124" i="24" s="1"/>
  <c r="T124" i="24" s="1"/>
  <c r="U124" i="24" s="1"/>
  <c r="V124" i="24" s="1"/>
  <c r="W124" i="24" s="1"/>
  <c r="X124" i="24" s="1"/>
  <c r="Y124" i="24" s="1"/>
  <c r="Z124" i="24" s="1"/>
  <c r="AA124" i="24" s="1"/>
  <c r="AB124" i="24" s="1"/>
  <c r="AC124" i="24" s="1"/>
  <c r="AD124" i="24" s="1"/>
  <c r="AE124" i="24" s="1"/>
  <c r="AF124" i="24" s="1"/>
  <c r="B124" i="24" s="1"/>
  <c r="D123" i="24"/>
  <c r="E123" i="24" s="1"/>
  <c r="F123" i="24" s="1"/>
  <c r="G123" i="24" s="1"/>
  <c r="H123" i="24" s="1"/>
  <c r="I123" i="24" s="1"/>
  <c r="J123" i="24" s="1"/>
  <c r="K123" i="24" s="1"/>
  <c r="L123" i="24" s="1"/>
  <c r="M123" i="24" s="1"/>
  <c r="N123" i="24" s="1"/>
  <c r="O123" i="24" s="1"/>
  <c r="P123" i="24" s="1"/>
  <c r="Q123" i="24" s="1"/>
  <c r="R123" i="24" s="1"/>
  <c r="S123" i="24" s="1"/>
  <c r="T123" i="24" s="1"/>
  <c r="U123" i="24" s="1"/>
  <c r="V123" i="24" s="1"/>
  <c r="W123" i="24" s="1"/>
  <c r="X123" i="24" s="1"/>
  <c r="Y123" i="24" s="1"/>
  <c r="Z123" i="24" s="1"/>
  <c r="AA123" i="24" s="1"/>
  <c r="AB123" i="24" s="1"/>
  <c r="AC123" i="24" s="1"/>
  <c r="AD123" i="24" s="1"/>
  <c r="AE123" i="24" s="1"/>
  <c r="AF123" i="24" s="1"/>
  <c r="B123" i="24" s="1"/>
  <c r="H122" i="24"/>
  <c r="I122" i="24" s="1"/>
  <c r="J122" i="24" s="1"/>
  <c r="K122" i="24" s="1"/>
  <c r="L122" i="24" s="1"/>
  <c r="M122" i="24" s="1"/>
  <c r="N122" i="24" s="1"/>
  <c r="O122" i="24" s="1"/>
  <c r="P122" i="24" s="1"/>
  <c r="Q122" i="24" s="1"/>
  <c r="R122" i="24" s="1"/>
  <c r="S122" i="24" s="1"/>
  <c r="T122" i="24" s="1"/>
  <c r="U122" i="24" s="1"/>
  <c r="V122" i="24" s="1"/>
  <c r="W122" i="24" s="1"/>
  <c r="X122" i="24" s="1"/>
  <c r="Y122" i="24" s="1"/>
  <c r="Z122" i="24" s="1"/>
  <c r="AA122" i="24" s="1"/>
  <c r="AB122" i="24" s="1"/>
  <c r="AC122" i="24" s="1"/>
  <c r="AD122" i="24" s="1"/>
  <c r="AE122" i="24" s="1"/>
  <c r="AF122" i="24" s="1"/>
  <c r="B122" i="24" s="1"/>
  <c r="D122" i="24"/>
  <c r="E122" i="24" s="1"/>
  <c r="F122" i="24" s="1"/>
  <c r="G122" i="24" s="1"/>
  <c r="G121" i="24"/>
  <c r="H121" i="24" s="1"/>
  <c r="I121" i="24" s="1"/>
  <c r="J121" i="24" s="1"/>
  <c r="K121" i="24" s="1"/>
  <c r="L121" i="24" s="1"/>
  <c r="M121" i="24" s="1"/>
  <c r="N121" i="24" s="1"/>
  <c r="O121" i="24" s="1"/>
  <c r="P121" i="24" s="1"/>
  <c r="Q121" i="24" s="1"/>
  <c r="R121" i="24" s="1"/>
  <c r="S121" i="24" s="1"/>
  <c r="T121" i="24" s="1"/>
  <c r="U121" i="24" s="1"/>
  <c r="V121" i="24" s="1"/>
  <c r="W121" i="24" s="1"/>
  <c r="X121" i="24" s="1"/>
  <c r="Y121" i="24" s="1"/>
  <c r="Z121" i="24" s="1"/>
  <c r="AA121" i="24" s="1"/>
  <c r="AB121" i="24" s="1"/>
  <c r="AC121" i="24" s="1"/>
  <c r="AD121" i="24" s="1"/>
  <c r="AE121" i="24" s="1"/>
  <c r="AF121" i="24" s="1"/>
  <c r="B121" i="24" s="1"/>
  <c r="D121" i="24"/>
  <c r="E121" i="24" s="1"/>
  <c r="F121" i="24" s="1"/>
  <c r="E120" i="24"/>
  <c r="F120" i="24" s="1"/>
  <c r="G120" i="24" s="1"/>
  <c r="H120" i="24" s="1"/>
  <c r="I120" i="24" s="1"/>
  <c r="J120" i="24" s="1"/>
  <c r="K120" i="24" s="1"/>
  <c r="L120" i="24" s="1"/>
  <c r="M120" i="24" s="1"/>
  <c r="N120" i="24" s="1"/>
  <c r="O120" i="24" s="1"/>
  <c r="P120" i="24" s="1"/>
  <c r="Q120" i="24" s="1"/>
  <c r="R120" i="24" s="1"/>
  <c r="S120" i="24" s="1"/>
  <c r="T120" i="24" s="1"/>
  <c r="U120" i="24" s="1"/>
  <c r="V120" i="24" s="1"/>
  <c r="W120" i="24" s="1"/>
  <c r="X120" i="24" s="1"/>
  <c r="Y120" i="24" s="1"/>
  <c r="Z120" i="24" s="1"/>
  <c r="AA120" i="24" s="1"/>
  <c r="AB120" i="24" s="1"/>
  <c r="AC120" i="24" s="1"/>
  <c r="AD120" i="24" s="1"/>
  <c r="AE120" i="24" s="1"/>
  <c r="AF120" i="24" s="1"/>
  <c r="B120" i="24" s="1"/>
  <c r="D120" i="24"/>
  <c r="E119" i="24"/>
  <c r="F119" i="24" s="1"/>
  <c r="G119" i="24" s="1"/>
  <c r="H119" i="24" s="1"/>
  <c r="I119" i="24" s="1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B119" i="24" s="1"/>
  <c r="D119" i="24"/>
  <c r="E118" i="24"/>
  <c r="F118" i="24" s="1"/>
  <c r="G118" i="24" s="1"/>
  <c r="H118" i="24" s="1"/>
  <c r="I118" i="24" s="1"/>
  <c r="J118" i="24" s="1"/>
  <c r="K118" i="24" s="1"/>
  <c r="L118" i="24" s="1"/>
  <c r="M118" i="24" s="1"/>
  <c r="N118" i="24" s="1"/>
  <c r="O118" i="24" s="1"/>
  <c r="P118" i="24" s="1"/>
  <c r="Q118" i="24" s="1"/>
  <c r="R118" i="24" s="1"/>
  <c r="S118" i="24" s="1"/>
  <c r="T118" i="24" s="1"/>
  <c r="U118" i="24" s="1"/>
  <c r="V118" i="24" s="1"/>
  <c r="W118" i="24" s="1"/>
  <c r="X118" i="24" s="1"/>
  <c r="Y118" i="24" s="1"/>
  <c r="Z118" i="24" s="1"/>
  <c r="AA118" i="24" s="1"/>
  <c r="AB118" i="24" s="1"/>
  <c r="AC118" i="24" s="1"/>
  <c r="AD118" i="24" s="1"/>
  <c r="AE118" i="24" s="1"/>
  <c r="AF118" i="24" s="1"/>
  <c r="B118" i="24" s="1"/>
  <c r="D118" i="24"/>
  <c r="AA117" i="24"/>
  <c r="AB117" i="24" s="1"/>
  <c r="AC117" i="24" s="1"/>
  <c r="AD117" i="24" s="1"/>
  <c r="AE117" i="24" s="1"/>
  <c r="AF117" i="24" s="1"/>
  <c r="B117" i="24" s="1"/>
  <c r="D117" i="24"/>
  <c r="E117" i="24" s="1"/>
  <c r="F117" i="24" s="1"/>
  <c r="G117" i="24" s="1"/>
  <c r="H117" i="24" s="1"/>
  <c r="I117" i="24" s="1"/>
  <c r="J117" i="24" s="1"/>
  <c r="K117" i="24" s="1"/>
  <c r="L117" i="24" s="1"/>
  <c r="M117" i="24" s="1"/>
  <c r="N117" i="24" s="1"/>
  <c r="O117" i="24" s="1"/>
  <c r="P117" i="24" s="1"/>
  <c r="Q117" i="24" s="1"/>
  <c r="R117" i="24" s="1"/>
  <c r="S117" i="24" s="1"/>
  <c r="T117" i="24" s="1"/>
  <c r="U117" i="24" s="1"/>
  <c r="V117" i="24" s="1"/>
  <c r="W117" i="24" s="1"/>
  <c r="X117" i="24" s="1"/>
  <c r="Y117" i="24" s="1"/>
  <c r="Z117" i="24" s="1"/>
  <c r="H116" i="24"/>
  <c r="I116" i="24" s="1"/>
  <c r="J116" i="24" s="1"/>
  <c r="K116" i="24" s="1"/>
  <c r="L116" i="24" s="1"/>
  <c r="M116" i="24" s="1"/>
  <c r="N116" i="24" s="1"/>
  <c r="O116" i="24" s="1"/>
  <c r="P116" i="24" s="1"/>
  <c r="Q116" i="24" s="1"/>
  <c r="R116" i="24" s="1"/>
  <c r="S116" i="24" s="1"/>
  <c r="T116" i="24" s="1"/>
  <c r="U116" i="24" s="1"/>
  <c r="V116" i="24" s="1"/>
  <c r="W116" i="24" s="1"/>
  <c r="X116" i="24" s="1"/>
  <c r="Y116" i="24" s="1"/>
  <c r="Z116" i="24" s="1"/>
  <c r="AA116" i="24" s="1"/>
  <c r="AB116" i="24" s="1"/>
  <c r="AC116" i="24" s="1"/>
  <c r="AD116" i="24" s="1"/>
  <c r="AE116" i="24" s="1"/>
  <c r="AF116" i="24" s="1"/>
  <c r="B116" i="24" s="1"/>
  <c r="D116" i="24"/>
  <c r="E116" i="24" s="1"/>
  <c r="F116" i="24" s="1"/>
  <c r="G116" i="24" s="1"/>
  <c r="E115" i="24"/>
  <c r="F115" i="24" s="1"/>
  <c r="G115" i="24" s="1"/>
  <c r="H115" i="24" s="1"/>
  <c r="I115" i="24" s="1"/>
  <c r="J115" i="24" s="1"/>
  <c r="K115" i="24" s="1"/>
  <c r="L115" i="24" s="1"/>
  <c r="M115" i="24" s="1"/>
  <c r="N115" i="24" s="1"/>
  <c r="O115" i="24" s="1"/>
  <c r="P115" i="24" s="1"/>
  <c r="Q115" i="24" s="1"/>
  <c r="R115" i="24" s="1"/>
  <c r="S115" i="24" s="1"/>
  <c r="T115" i="24" s="1"/>
  <c r="U115" i="24" s="1"/>
  <c r="V115" i="24" s="1"/>
  <c r="W115" i="24" s="1"/>
  <c r="X115" i="24" s="1"/>
  <c r="Y115" i="24" s="1"/>
  <c r="Z115" i="24" s="1"/>
  <c r="AA115" i="24" s="1"/>
  <c r="AB115" i="24" s="1"/>
  <c r="AC115" i="24" s="1"/>
  <c r="AD115" i="24" s="1"/>
  <c r="AE115" i="24" s="1"/>
  <c r="AF115" i="24" s="1"/>
  <c r="B115" i="24" s="1"/>
  <c r="D115" i="24"/>
  <c r="K114" i="24"/>
  <c r="L114" i="24" s="1"/>
  <c r="M114" i="24" s="1"/>
  <c r="N114" i="24" s="1"/>
  <c r="O114" i="24" s="1"/>
  <c r="P114" i="24" s="1"/>
  <c r="Q114" i="24" s="1"/>
  <c r="R114" i="24" s="1"/>
  <c r="S114" i="24" s="1"/>
  <c r="T114" i="24" s="1"/>
  <c r="U114" i="24" s="1"/>
  <c r="V114" i="24" s="1"/>
  <c r="W114" i="24" s="1"/>
  <c r="X114" i="24" s="1"/>
  <c r="Y114" i="24" s="1"/>
  <c r="Z114" i="24" s="1"/>
  <c r="AA114" i="24" s="1"/>
  <c r="AB114" i="24" s="1"/>
  <c r="AC114" i="24" s="1"/>
  <c r="AD114" i="24" s="1"/>
  <c r="AE114" i="24" s="1"/>
  <c r="AF114" i="24" s="1"/>
  <c r="B114" i="24" s="1"/>
  <c r="G114" i="24"/>
  <c r="H114" i="24" s="1"/>
  <c r="I114" i="24" s="1"/>
  <c r="D114" i="24"/>
  <c r="E114" i="24" s="1"/>
  <c r="F114" i="24" s="1"/>
  <c r="D113" i="24"/>
  <c r="E113" i="24" s="1"/>
  <c r="F113" i="24" s="1"/>
  <c r="G113" i="24" s="1"/>
  <c r="H113" i="24" s="1"/>
  <c r="I113" i="24" s="1"/>
  <c r="J113" i="24" s="1"/>
  <c r="K113" i="24" s="1"/>
  <c r="L113" i="24" s="1"/>
  <c r="M113" i="24" s="1"/>
  <c r="N113" i="24" s="1"/>
  <c r="O113" i="24" s="1"/>
  <c r="P113" i="24" s="1"/>
  <c r="Q113" i="24" s="1"/>
  <c r="R113" i="24" s="1"/>
  <c r="S113" i="24" s="1"/>
  <c r="T113" i="24" s="1"/>
  <c r="U113" i="24" s="1"/>
  <c r="V113" i="24" s="1"/>
  <c r="W113" i="24" s="1"/>
  <c r="X113" i="24" s="1"/>
  <c r="Y113" i="24" s="1"/>
  <c r="Z113" i="24" s="1"/>
  <c r="AA113" i="24" s="1"/>
  <c r="AB113" i="24" s="1"/>
  <c r="AC113" i="24" s="1"/>
  <c r="AD113" i="24" s="1"/>
  <c r="AE113" i="24" s="1"/>
  <c r="AF113" i="24" s="1"/>
  <c r="B113" i="24" s="1"/>
  <c r="G112" i="24"/>
  <c r="H112" i="24" s="1"/>
  <c r="I112" i="24" s="1"/>
  <c r="J112" i="24" s="1"/>
  <c r="K112" i="24" s="1"/>
  <c r="L112" i="24" s="1"/>
  <c r="M112" i="24" s="1"/>
  <c r="N112" i="24" s="1"/>
  <c r="O112" i="24" s="1"/>
  <c r="P112" i="24" s="1"/>
  <c r="Q112" i="24" s="1"/>
  <c r="R112" i="24" s="1"/>
  <c r="S112" i="24" s="1"/>
  <c r="T112" i="24" s="1"/>
  <c r="U112" i="24" s="1"/>
  <c r="V112" i="24" s="1"/>
  <c r="W112" i="24" s="1"/>
  <c r="X112" i="24" s="1"/>
  <c r="Y112" i="24" s="1"/>
  <c r="Z112" i="24" s="1"/>
  <c r="AA112" i="24" s="1"/>
  <c r="AB112" i="24" s="1"/>
  <c r="AC112" i="24" s="1"/>
  <c r="AD112" i="24" s="1"/>
  <c r="AE112" i="24" s="1"/>
  <c r="AF112" i="24" s="1"/>
  <c r="B112" i="24" s="1"/>
  <c r="D112" i="24"/>
  <c r="E112" i="24" s="1"/>
  <c r="F112" i="24" s="1"/>
  <c r="G110" i="24"/>
  <c r="H110" i="24" s="1"/>
  <c r="I110" i="24" s="1"/>
  <c r="J110" i="24" s="1"/>
  <c r="K110" i="24" s="1"/>
  <c r="L110" i="24" s="1"/>
  <c r="M110" i="24" s="1"/>
  <c r="N110" i="24" s="1"/>
  <c r="O110" i="24" s="1"/>
  <c r="P110" i="24" s="1"/>
  <c r="Q110" i="24" s="1"/>
  <c r="R110" i="24" s="1"/>
  <c r="S110" i="24" s="1"/>
  <c r="T110" i="24" s="1"/>
  <c r="U110" i="24" s="1"/>
  <c r="V110" i="24" s="1"/>
  <c r="W110" i="24" s="1"/>
  <c r="X110" i="24" s="1"/>
  <c r="Y110" i="24" s="1"/>
  <c r="Z110" i="24" s="1"/>
  <c r="AA110" i="24" s="1"/>
  <c r="AB110" i="24" s="1"/>
  <c r="AC110" i="24" s="1"/>
  <c r="AD110" i="24" s="1"/>
  <c r="AE110" i="24" s="1"/>
  <c r="AF110" i="24" s="1"/>
  <c r="B110" i="24" s="1"/>
  <c r="D110" i="24"/>
  <c r="E110" i="24" s="1"/>
  <c r="F110" i="24" s="1"/>
  <c r="D109" i="24"/>
  <c r="E109" i="24" s="1"/>
  <c r="F109" i="24" s="1"/>
  <c r="G109" i="24" s="1"/>
  <c r="H109" i="24" s="1"/>
  <c r="I109" i="24" s="1"/>
  <c r="J109" i="24" s="1"/>
  <c r="K109" i="24" s="1"/>
  <c r="L109" i="24" s="1"/>
  <c r="M109" i="24" s="1"/>
  <c r="N109" i="24" s="1"/>
  <c r="O109" i="24" s="1"/>
  <c r="P109" i="24" s="1"/>
  <c r="Q109" i="24" s="1"/>
  <c r="R109" i="24" s="1"/>
  <c r="S109" i="24" s="1"/>
  <c r="T109" i="24" s="1"/>
  <c r="U109" i="24" s="1"/>
  <c r="V109" i="24" s="1"/>
  <c r="W109" i="24" s="1"/>
  <c r="X109" i="24" s="1"/>
  <c r="Y109" i="24" s="1"/>
  <c r="Z109" i="24" s="1"/>
  <c r="AA109" i="24" s="1"/>
  <c r="AB109" i="24" s="1"/>
  <c r="AC109" i="24" s="1"/>
  <c r="AD109" i="24" s="1"/>
  <c r="AE109" i="24" s="1"/>
  <c r="AF109" i="24" s="1"/>
  <c r="B109" i="24" s="1"/>
  <c r="D107" i="24"/>
  <c r="E107" i="24" s="1"/>
  <c r="F107" i="24" s="1"/>
  <c r="G107" i="24" s="1"/>
  <c r="H107" i="24" s="1"/>
  <c r="I107" i="24" s="1"/>
  <c r="J107" i="24" s="1"/>
  <c r="K107" i="24" s="1"/>
  <c r="L107" i="24" s="1"/>
  <c r="M107" i="24" s="1"/>
  <c r="N107" i="24" s="1"/>
  <c r="O107" i="24" s="1"/>
  <c r="P107" i="24" s="1"/>
  <c r="Q107" i="24" s="1"/>
  <c r="R107" i="24" s="1"/>
  <c r="S107" i="24" s="1"/>
  <c r="T107" i="24" s="1"/>
  <c r="U107" i="24" s="1"/>
  <c r="V107" i="24" s="1"/>
  <c r="W107" i="24" s="1"/>
  <c r="X107" i="24" s="1"/>
  <c r="Y107" i="24" s="1"/>
  <c r="Z107" i="24" s="1"/>
  <c r="AA107" i="24" s="1"/>
  <c r="AB107" i="24" s="1"/>
  <c r="AC107" i="24" s="1"/>
  <c r="AD107" i="24" s="1"/>
  <c r="AE107" i="24" s="1"/>
  <c r="AF107" i="24" s="1"/>
  <c r="B107" i="24" s="1"/>
  <c r="D106" i="24"/>
  <c r="E106" i="24" s="1"/>
  <c r="F106" i="24" s="1"/>
  <c r="G106" i="24" s="1"/>
  <c r="H106" i="24" s="1"/>
  <c r="I106" i="24" s="1"/>
  <c r="J106" i="24" s="1"/>
  <c r="K106" i="24" s="1"/>
  <c r="L106" i="24" s="1"/>
  <c r="M106" i="24" s="1"/>
  <c r="N106" i="24" s="1"/>
  <c r="O106" i="24" s="1"/>
  <c r="P106" i="24" s="1"/>
  <c r="Q106" i="24" s="1"/>
  <c r="R106" i="24" s="1"/>
  <c r="S106" i="24" s="1"/>
  <c r="T106" i="24" s="1"/>
  <c r="U106" i="24" s="1"/>
  <c r="V106" i="24" s="1"/>
  <c r="W106" i="24" s="1"/>
  <c r="X106" i="24" s="1"/>
  <c r="Y106" i="24" s="1"/>
  <c r="Z106" i="24" s="1"/>
  <c r="AA106" i="24" s="1"/>
  <c r="AB106" i="24" s="1"/>
  <c r="AC106" i="24" s="1"/>
  <c r="AD106" i="24" s="1"/>
  <c r="AE106" i="24" s="1"/>
  <c r="AF106" i="24" s="1"/>
  <c r="B106" i="24" s="1"/>
  <c r="E105" i="24"/>
  <c r="F105" i="24" s="1"/>
  <c r="G105" i="24" s="1"/>
  <c r="H105" i="24" s="1"/>
  <c r="I105" i="24" s="1"/>
  <c r="J105" i="24" s="1"/>
  <c r="K105" i="24" s="1"/>
  <c r="L105" i="24" s="1"/>
  <c r="M105" i="24" s="1"/>
  <c r="N105" i="24" s="1"/>
  <c r="O105" i="24" s="1"/>
  <c r="P105" i="24" s="1"/>
  <c r="Q105" i="24" s="1"/>
  <c r="R105" i="24" s="1"/>
  <c r="S105" i="24" s="1"/>
  <c r="T105" i="24" s="1"/>
  <c r="U105" i="24" s="1"/>
  <c r="V105" i="24" s="1"/>
  <c r="W105" i="24" s="1"/>
  <c r="X105" i="24" s="1"/>
  <c r="Y105" i="24" s="1"/>
  <c r="Z105" i="24" s="1"/>
  <c r="AA105" i="24" s="1"/>
  <c r="AB105" i="24" s="1"/>
  <c r="AC105" i="24" s="1"/>
  <c r="AD105" i="24" s="1"/>
  <c r="AE105" i="24" s="1"/>
  <c r="AF105" i="24" s="1"/>
  <c r="B105" i="24" s="1"/>
  <c r="D105" i="24"/>
  <c r="E104" i="24"/>
  <c r="F104" i="24" s="1"/>
  <c r="G104" i="24" s="1"/>
  <c r="H104" i="24" s="1"/>
  <c r="I104" i="24" s="1"/>
  <c r="J104" i="24" s="1"/>
  <c r="K104" i="24" s="1"/>
  <c r="L104" i="24" s="1"/>
  <c r="M104" i="24" s="1"/>
  <c r="N104" i="24" s="1"/>
  <c r="O104" i="24" s="1"/>
  <c r="P104" i="24" s="1"/>
  <c r="Q104" i="24" s="1"/>
  <c r="R104" i="24" s="1"/>
  <c r="S104" i="24" s="1"/>
  <c r="T104" i="24" s="1"/>
  <c r="U104" i="24" s="1"/>
  <c r="V104" i="24" s="1"/>
  <c r="W104" i="24" s="1"/>
  <c r="X104" i="24" s="1"/>
  <c r="Y104" i="24" s="1"/>
  <c r="Z104" i="24" s="1"/>
  <c r="AA104" i="24" s="1"/>
  <c r="AB104" i="24" s="1"/>
  <c r="AC104" i="24" s="1"/>
  <c r="AD104" i="24" s="1"/>
  <c r="AE104" i="24" s="1"/>
  <c r="AF104" i="24" s="1"/>
  <c r="B104" i="24" s="1"/>
  <c r="D104" i="24"/>
  <c r="E103" i="24"/>
  <c r="F103" i="24" s="1"/>
  <c r="G103" i="24" s="1"/>
  <c r="D103" i="24"/>
  <c r="D102" i="24"/>
  <c r="AH100" i="24"/>
  <c r="AI100" i="24" s="1"/>
  <c r="AH99" i="24"/>
  <c r="AI99" i="24" s="1"/>
  <c r="AH98" i="24"/>
  <c r="AI98" i="24" s="1"/>
  <c r="AH97" i="24"/>
  <c r="AI97" i="24" s="1"/>
  <c r="AH96" i="24"/>
  <c r="AI96" i="24" s="1"/>
  <c r="AH95" i="24"/>
  <c r="AI95" i="24" s="1"/>
  <c r="AH94" i="24"/>
  <c r="AI94" i="24" s="1"/>
  <c r="C93" i="24"/>
  <c r="AI91" i="24"/>
  <c r="AH91" i="24"/>
  <c r="AI90" i="24"/>
  <c r="AH90" i="24"/>
  <c r="AI89" i="24"/>
  <c r="AH89" i="24"/>
  <c r="AI88" i="24"/>
  <c r="AH88" i="24"/>
  <c r="AI87" i="24"/>
  <c r="AH87" i="24"/>
  <c r="AI86" i="24"/>
  <c r="AH86" i="24"/>
  <c r="AI85" i="24"/>
  <c r="AH85" i="24"/>
  <c r="AI84" i="24"/>
  <c r="AH84" i="24"/>
  <c r="AI82" i="24"/>
  <c r="AH82" i="24"/>
  <c r="AG82" i="24"/>
  <c r="AI81" i="24"/>
  <c r="AH81" i="24"/>
  <c r="AI80" i="24"/>
  <c r="AH80" i="24"/>
  <c r="AI79" i="24"/>
  <c r="AH79" i="24"/>
  <c r="AI78" i="24"/>
  <c r="AH78" i="24"/>
  <c r="AI77" i="24"/>
  <c r="AH77" i="24"/>
  <c r="AI76" i="24"/>
  <c r="AH76" i="24"/>
  <c r="AI74" i="24"/>
  <c r="AH74" i="24"/>
  <c r="AI73" i="24"/>
  <c r="AH73" i="24"/>
  <c r="AI72" i="24"/>
  <c r="AH72" i="24"/>
  <c r="AG72" i="24"/>
  <c r="AI71" i="24"/>
  <c r="AH71" i="24"/>
  <c r="AI70" i="24"/>
  <c r="AH70" i="24"/>
  <c r="AI69" i="24"/>
  <c r="AH69" i="24"/>
  <c r="AG68" i="24"/>
  <c r="AF68" i="24"/>
  <c r="AE68" i="24"/>
  <c r="AD5" i="24" s="1"/>
  <c r="AD68" i="24"/>
  <c r="AC5" i="24" s="1"/>
  <c r="AC68" i="24"/>
  <c r="AB68" i="24"/>
  <c r="AA68" i="24"/>
  <c r="Z5" i="24" s="1"/>
  <c r="Z68" i="24"/>
  <c r="Y5" i="24" s="1"/>
  <c r="Y68" i="24"/>
  <c r="X5" i="24" s="1"/>
  <c r="X68" i="24"/>
  <c r="W5" i="24" s="1"/>
  <c r="W68" i="24"/>
  <c r="V68" i="24"/>
  <c r="U5" i="24" s="1"/>
  <c r="U68" i="24"/>
  <c r="T5" i="24" s="1"/>
  <c r="T68" i="24"/>
  <c r="S5" i="24" s="1"/>
  <c r="S68" i="24"/>
  <c r="R68" i="24"/>
  <c r="Q5" i="24" s="1"/>
  <c r="Q68" i="24"/>
  <c r="P5" i="24" s="1"/>
  <c r="P68" i="24"/>
  <c r="O5" i="24" s="1"/>
  <c r="O68" i="24"/>
  <c r="N68" i="24"/>
  <c r="M5" i="24" s="1"/>
  <c r="M68" i="24"/>
  <c r="L5" i="24" s="1"/>
  <c r="L68" i="24"/>
  <c r="K68" i="24"/>
  <c r="J5" i="24" s="1"/>
  <c r="J68" i="24"/>
  <c r="I5" i="24" s="1"/>
  <c r="I68" i="24"/>
  <c r="H68" i="24"/>
  <c r="G5" i="24" s="1"/>
  <c r="G68" i="24"/>
  <c r="F68" i="24"/>
  <c r="E5" i="24" s="1"/>
  <c r="E68" i="24"/>
  <c r="D5" i="24" s="1"/>
  <c r="D68" i="24"/>
  <c r="C5" i="24" s="1"/>
  <c r="C68" i="24"/>
  <c r="AI67" i="24"/>
  <c r="AH67" i="24"/>
  <c r="AI66" i="24"/>
  <c r="AH66" i="24"/>
  <c r="AI65" i="24"/>
  <c r="AH65" i="24"/>
  <c r="AI64" i="24"/>
  <c r="AH64" i="24"/>
  <c r="AI63" i="24"/>
  <c r="AH63" i="24"/>
  <c r="AI62" i="24"/>
  <c r="AH62" i="24"/>
  <c r="AI61" i="24"/>
  <c r="AH61" i="24"/>
  <c r="AI60" i="24"/>
  <c r="AH60" i="24"/>
  <c r="AI59" i="24"/>
  <c r="AH59" i="24"/>
  <c r="AI58" i="24"/>
  <c r="AH58" i="24"/>
  <c r="AI57" i="24"/>
  <c r="AH57" i="24"/>
  <c r="AG56" i="24"/>
  <c r="AG4" i="24" s="1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AI55" i="24"/>
  <c r="AH55" i="24"/>
  <c r="AI54" i="24"/>
  <c r="AH54" i="24"/>
  <c r="AI53" i="24"/>
  <c r="AH53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AI51" i="24"/>
  <c r="AH51" i="24"/>
  <c r="AG51" i="24"/>
  <c r="AG52" i="24" s="1"/>
  <c r="AG3" i="24" s="1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I44" i="24"/>
  <c r="AH44" i="24"/>
  <c r="AI43" i="24"/>
  <c r="AH43" i="24"/>
  <c r="AI42" i="24"/>
  <c r="AH42" i="24"/>
  <c r="AI41" i="24"/>
  <c r="AH41" i="24"/>
  <c r="AI40" i="24"/>
  <c r="AH40" i="24"/>
  <c r="AI39" i="24"/>
  <c r="AH39" i="24"/>
  <c r="AG38" i="24"/>
  <c r="AG2" i="24" s="1"/>
  <c r="AG6" i="24" s="1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E5" i="24"/>
  <c r="AB5" i="24"/>
  <c r="AA5" i="24"/>
  <c r="V5" i="24"/>
  <c r="N5" i="24"/>
  <c r="K5" i="24"/>
  <c r="F5" i="24"/>
  <c r="K4" i="24"/>
  <c r="B4" i="24"/>
  <c r="AB37" i="23"/>
  <c r="E4" i="27"/>
  <c r="E4" i="26"/>
  <c r="E4" i="25"/>
  <c r="E4" i="24"/>
  <c r="F115" i="25" l="1"/>
  <c r="G115" i="25" s="1"/>
  <c r="H115" i="25" s="1"/>
  <c r="I115" i="25" s="1"/>
  <c r="J115" i="25" s="1"/>
  <c r="K115" i="25" s="1"/>
  <c r="L115" i="25" s="1"/>
  <c r="M115" i="25" s="1"/>
  <c r="N115" i="25" s="1"/>
  <c r="O115" i="25" s="1"/>
  <c r="P115" i="25" s="1"/>
  <c r="Q115" i="25" s="1"/>
  <c r="R115" i="25" s="1"/>
  <c r="S115" i="25" s="1"/>
  <c r="T115" i="25" s="1"/>
  <c r="U115" i="25" s="1"/>
  <c r="V115" i="25" s="1"/>
  <c r="W115" i="25" s="1"/>
  <c r="X115" i="25" s="1"/>
  <c r="Y115" i="25" s="1"/>
  <c r="Z115" i="25" s="1"/>
  <c r="AA115" i="25" s="1"/>
  <c r="AB115" i="25" s="1"/>
  <c r="AC115" i="25" s="1"/>
  <c r="AD115" i="25" s="1"/>
  <c r="AE115" i="25" s="1"/>
  <c r="AF115" i="25" s="1"/>
  <c r="B115" i="25" s="1"/>
  <c r="E93" i="25"/>
  <c r="D200" i="25"/>
  <c r="AH95" i="27"/>
  <c r="AI95" i="27" s="1"/>
  <c r="E93" i="27"/>
  <c r="M75" i="25"/>
  <c r="F199" i="24"/>
  <c r="D235" i="24"/>
  <c r="P75" i="27"/>
  <c r="AH214" i="27" s="1"/>
  <c r="AG75" i="25"/>
  <c r="C235" i="25"/>
  <c r="AG75" i="26"/>
  <c r="AG6" i="27"/>
  <c r="AG6" i="25"/>
  <c r="D200" i="26"/>
  <c r="D93" i="27"/>
  <c r="C235" i="27"/>
  <c r="AF75" i="27"/>
  <c r="AF7" i="27" s="1"/>
  <c r="AE75" i="27"/>
  <c r="AW214" i="27" s="1"/>
  <c r="AD75" i="27"/>
  <c r="AD83" i="27" s="1"/>
  <c r="AB75" i="27"/>
  <c r="AB83" i="27" s="1"/>
  <c r="AA75" i="27"/>
  <c r="AS214" i="27" s="1"/>
  <c r="Z75" i="27"/>
  <c r="AR214" i="27" s="1"/>
  <c r="Y75" i="27"/>
  <c r="Y83" i="27" s="1"/>
  <c r="X75" i="27"/>
  <c r="AP214" i="27" s="1"/>
  <c r="W75" i="27"/>
  <c r="AO214" i="27" s="1"/>
  <c r="V75" i="27"/>
  <c r="V7" i="27" s="1"/>
  <c r="U75" i="27"/>
  <c r="U83" i="27" s="1"/>
  <c r="T75" i="27"/>
  <c r="S75" i="27"/>
  <c r="S83" i="27" s="1"/>
  <c r="R75" i="27"/>
  <c r="AJ214" i="27" s="1"/>
  <c r="Q75" i="27"/>
  <c r="AI214" i="27" s="1"/>
  <c r="O75" i="27"/>
  <c r="N75" i="27"/>
  <c r="L75" i="27"/>
  <c r="L83" i="27" s="1"/>
  <c r="K75" i="27"/>
  <c r="K7" i="27" s="1"/>
  <c r="J75" i="27"/>
  <c r="AB214" i="27" s="1"/>
  <c r="I75" i="27"/>
  <c r="H75" i="27"/>
  <c r="H83" i="27" s="1"/>
  <c r="G75" i="27"/>
  <c r="G7" i="27" s="1"/>
  <c r="F75" i="27"/>
  <c r="D75" i="27"/>
  <c r="D83" i="27" s="1"/>
  <c r="AI52" i="27"/>
  <c r="C75" i="27"/>
  <c r="AI38" i="27"/>
  <c r="W75" i="26"/>
  <c r="AO214" i="26" s="1"/>
  <c r="B75" i="27"/>
  <c r="B83" i="27" s="1"/>
  <c r="H4" i="27"/>
  <c r="AG214" i="27"/>
  <c r="O83" i="27"/>
  <c r="O7" i="27"/>
  <c r="W7" i="27"/>
  <c r="Z214" i="27"/>
  <c r="H7" i="27"/>
  <c r="AX214" i="27"/>
  <c r="AF83" i="27"/>
  <c r="AA214" i="27"/>
  <c r="I83" i="27"/>
  <c r="I7" i="27"/>
  <c r="U214" i="27"/>
  <c r="C83" i="27"/>
  <c r="C7" i="27"/>
  <c r="AC214" i="27"/>
  <c r="K83" i="27"/>
  <c r="AK214" i="27"/>
  <c r="AA83" i="27"/>
  <c r="AA7" i="27"/>
  <c r="AD214" i="27"/>
  <c r="L7" i="27"/>
  <c r="AL214" i="27"/>
  <c r="T83" i="27"/>
  <c r="T7" i="27"/>
  <c r="AT214" i="27"/>
  <c r="AM214" i="27"/>
  <c r="V214" i="27"/>
  <c r="D7" i="27"/>
  <c r="X214" i="27"/>
  <c r="F83" i="27"/>
  <c r="F7" i="27"/>
  <c r="AF214" i="27"/>
  <c r="N7" i="27"/>
  <c r="N83" i="27"/>
  <c r="S211" i="27"/>
  <c r="D211" i="27"/>
  <c r="P83" i="27"/>
  <c r="D192" i="27"/>
  <c r="E102" i="27"/>
  <c r="AH52" i="27"/>
  <c r="AH56" i="27"/>
  <c r="AI56" i="27"/>
  <c r="E75" i="27"/>
  <c r="R83" i="27"/>
  <c r="AI68" i="27"/>
  <c r="M75" i="27"/>
  <c r="Z83" i="27"/>
  <c r="AG73" i="27"/>
  <c r="AG75" i="27"/>
  <c r="AG83" i="27" s="1"/>
  <c r="J83" i="27"/>
  <c r="AH38" i="27"/>
  <c r="H103" i="27"/>
  <c r="P7" i="27"/>
  <c r="AC75" i="27"/>
  <c r="T5" i="27"/>
  <c r="J7" i="27"/>
  <c r="R7" i="27"/>
  <c r="AH68" i="27"/>
  <c r="E200" i="27"/>
  <c r="F194" i="27"/>
  <c r="D235" i="27"/>
  <c r="F199" i="27"/>
  <c r="AF75" i="26"/>
  <c r="AF7" i="26" s="1"/>
  <c r="AE75" i="26"/>
  <c r="AE83" i="26" s="1"/>
  <c r="AC75" i="26"/>
  <c r="AU214" i="26" s="1"/>
  <c r="AB75" i="26"/>
  <c r="AB7" i="26" s="1"/>
  <c r="AA75" i="26"/>
  <c r="AA7" i="26" s="1"/>
  <c r="Y75" i="26"/>
  <c r="Y83" i="26" s="1"/>
  <c r="X75" i="26"/>
  <c r="X7" i="26" s="1"/>
  <c r="V5" i="26"/>
  <c r="U75" i="26"/>
  <c r="T75" i="26"/>
  <c r="T7" i="26" s="1"/>
  <c r="R75" i="26"/>
  <c r="R7" i="26" s="1"/>
  <c r="Q75" i="26"/>
  <c r="Q83" i="26" s="1"/>
  <c r="P75" i="26"/>
  <c r="P7" i="26" s="1"/>
  <c r="O75" i="26"/>
  <c r="AG214" i="26" s="1"/>
  <c r="AI56" i="26"/>
  <c r="M75" i="26"/>
  <c r="AE214" i="26" s="1"/>
  <c r="L75" i="26"/>
  <c r="L7" i="26" s="1"/>
  <c r="K75" i="26"/>
  <c r="K83" i="26" s="1"/>
  <c r="I75" i="26"/>
  <c r="I83" i="26" s="1"/>
  <c r="H75" i="26"/>
  <c r="H7" i="26" s="1"/>
  <c r="G75" i="26"/>
  <c r="G7" i="26" s="1"/>
  <c r="E75" i="26"/>
  <c r="W214" i="26" s="1"/>
  <c r="AI52" i="26"/>
  <c r="D75" i="26"/>
  <c r="D7" i="26" s="1"/>
  <c r="AI38" i="26"/>
  <c r="AH52" i="26"/>
  <c r="C75" i="26"/>
  <c r="C83" i="26" s="1"/>
  <c r="AH38" i="26"/>
  <c r="B75" i="26"/>
  <c r="B83" i="26" s="1"/>
  <c r="AH37" i="26"/>
  <c r="H4" i="26"/>
  <c r="AS214" i="26"/>
  <c r="N75" i="26"/>
  <c r="D93" i="26"/>
  <c r="E103" i="26"/>
  <c r="AH214" i="26"/>
  <c r="P83" i="26"/>
  <c r="AP214" i="26"/>
  <c r="X83" i="26"/>
  <c r="AF83" i="26"/>
  <c r="AX214" i="26"/>
  <c r="S75" i="26"/>
  <c r="I7" i="26"/>
  <c r="AI214" i="26"/>
  <c r="Q7" i="26"/>
  <c r="Y7" i="26"/>
  <c r="AG73" i="26"/>
  <c r="AG83" i="26" s="1"/>
  <c r="V75" i="26"/>
  <c r="O83" i="26"/>
  <c r="O7" i="26"/>
  <c r="AJ214" i="26"/>
  <c r="U214" i="26"/>
  <c r="E192" i="26"/>
  <c r="F102" i="26"/>
  <c r="W83" i="26"/>
  <c r="W7" i="26"/>
  <c r="AW214" i="26"/>
  <c r="AE7" i="26"/>
  <c r="AH56" i="26"/>
  <c r="AI68" i="26"/>
  <c r="F75" i="26"/>
  <c r="AL214" i="26"/>
  <c r="T83" i="26"/>
  <c r="AB83" i="26"/>
  <c r="J75" i="26"/>
  <c r="AD75" i="26"/>
  <c r="AH68" i="26"/>
  <c r="Z75" i="26"/>
  <c r="U83" i="26"/>
  <c r="D211" i="26"/>
  <c r="S211" i="26"/>
  <c r="D192" i="26"/>
  <c r="E194" i="26"/>
  <c r="G199" i="26"/>
  <c r="E235" i="26"/>
  <c r="AF75" i="25"/>
  <c r="AX214" i="25" s="1"/>
  <c r="AE75" i="25"/>
  <c r="AE7" i="25" s="1"/>
  <c r="AH37" i="25"/>
  <c r="AD75" i="25"/>
  <c r="AD7" i="25" s="1"/>
  <c r="AC75" i="25"/>
  <c r="AU214" i="25" s="1"/>
  <c r="Z75" i="25"/>
  <c r="Z83" i="25" s="1"/>
  <c r="Y75" i="25"/>
  <c r="X75" i="25"/>
  <c r="X7" i="25" s="1"/>
  <c r="W75" i="25"/>
  <c r="AO214" i="25" s="1"/>
  <c r="W5" i="25"/>
  <c r="Y5" i="25"/>
  <c r="V75" i="25"/>
  <c r="V83" i="25" s="1"/>
  <c r="U75" i="25"/>
  <c r="AM214" i="25" s="1"/>
  <c r="T75" i="25"/>
  <c r="R75" i="25"/>
  <c r="Q75" i="25"/>
  <c r="AI214" i="25" s="1"/>
  <c r="P75" i="25"/>
  <c r="AH214" i="25" s="1"/>
  <c r="O75" i="25"/>
  <c r="AG214" i="25" s="1"/>
  <c r="N75" i="25"/>
  <c r="L5" i="25"/>
  <c r="J75" i="25"/>
  <c r="J7" i="25" s="1"/>
  <c r="I75" i="25"/>
  <c r="AA214" i="25" s="1"/>
  <c r="H75" i="25"/>
  <c r="Z214" i="25" s="1"/>
  <c r="AH56" i="25"/>
  <c r="G75" i="25"/>
  <c r="Y214" i="25" s="1"/>
  <c r="F75" i="25"/>
  <c r="X214" i="25" s="1"/>
  <c r="E75" i="25"/>
  <c r="W214" i="25" s="1"/>
  <c r="AH52" i="25"/>
  <c r="AI38" i="25"/>
  <c r="AI56" i="25"/>
  <c r="B75" i="25"/>
  <c r="T214" i="25" s="1"/>
  <c r="AI52" i="25"/>
  <c r="H4" i="25"/>
  <c r="AF214" i="25"/>
  <c r="N83" i="25"/>
  <c r="N7" i="25"/>
  <c r="AV214" i="25"/>
  <c r="E83" i="25"/>
  <c r="AE214" i="25"/>
  <c r="M83" i="25"/>
  <c r="M7" i="25"/>
  <c r="U83" i="25"/>
  <c r="H103" i="25"/>
  <c r="AN214" i="25"/>
  <c r="W83" i="25"/>
  <c r="W7" i="25"/>
  <c r="H83" i="25"/>
  <c r="H7" i="25"/>
  <c r="AP214" i="25"/>
  <c r="X83" i="25"/>
  <c r="Q83" i="25"/>
  <c r="Q7" i="25"/>
  <c r="AQ214" i="25"/>
  <c r="Y83" i="25"/>
  <c r="Y7" i="25"/>
  <c r="J83" i="25"/>
  <c r="AJ214" i="25"/>
  <c r="R83" i="25"/>
  <c r="R7" i="25"/>
  <c r="AR214" i="25"/>
  <c r="Z7" i="25"/>
  <c r="AE83" i="25"/>
  <c r="AL214" i="25"/>
  <c r="T7" i="25"/>
  <c r="T83" i="25"/>
  <c r="D75" i="25"/>
  <c r="AI68" i="25"/>
  <c r="C75" i="25"/>
  <c r="K75" i="25"/>
  <c r="S75" i="25"/>
  <c r="AA75" i="25"/>
  <c r="AH38" i="25"/>
  <c r="AG73" i="25"/>
  <c r="AG83" i="25" s="1"/>
  <c r="L75" i="25"/>
  <c r="AB75" i="25"/>
  <c r="S5" i="25"/>
  <c r="E192" i="25"/>
  <c r="F102" i="25"/>
  <c r="S211" i="25"/>
  <c r="D211" i="25"/>
  <c r="AH68" i="25"/>
  <c r="D192" i="25"/>
  <c r="F199" i="25"/>
  <c r="D235" i="25"/>
  <c r="E200" i="25"/>
  <c r="F194" i="25"/>
  <c r="F93" i="25" s="1"/>
  <c r="AF75" i="24"/>
  <c r="AF7" i="24" s="1"/>
  <c r="AE75" i="24"/>
  <c r="AE83" i="24" s="1"/>
  <c r="AD75" i="24"/>
  <c r="AC75" i="24"/>
  <c r="AU214" i="24" s="1"/>
  <c r="Z75" i="24"/>
  <c r="AR214" i="24" s="1"/>
  <c r="Z7" i="24"/>
  <c r="X75" i="24"/>
  <c r="W75" i="24"/>
  <c r="W83" i="24" s="1"/>
  <c r="V75" i="24"/>
  <c r="V83" i="24" s="1"/>
  <c r="U75" i="24"/>
  <c r="U7" i="24" s="1"/>
  <c r="R75" i="24"/>
  <c r="P75" i="24"/>
  <c r="AH214" i="24" s="1"/>
  <c r="O75" i="24"/>
  <c r="O83" i="24" s="1"/>
  <c r="N75" i="24"/>
  <c r="AF214" i="24" s="1"/>
  <c r="M75" i="24"/>
  <c r="M7" i="24" s="1"/>
  <c r="L75" i="24"/>
  <c r="L83" i="24" s="1"/>
  <c r="K75" i="24"/>
  <c r="AC214" i="24" s="1"/>
  <c r="J75" i="24"/>
  <c r="G75" i="24"/>
  <c r="G7" i="24" s="1"/>
  <c r="F75" i="24"/>
  <c r="F7" i="24" s="1"/>
  <c r="E75" i="24"/>
  <c r="W214" i="24" s="1"/>
  <c r="AI52" i="24"/>
  <c r="D75" i="24"/>
  <c r="B75" i="24"/>
  <c r="B7" i="24" s="1"/>
  <c r="H4" i="24"/>
  <c r="AP214" i="24"/>
  <c r="X7" i="24"/>
  <c r="X83" i="24"/>
  <c r="V214" i="24"/>
  <c r="D7" i="24"/>
  <c r="D83" i="24"/>
  <c r="H5" i="24"/>
  <c r="I75" i="24"/>
  <c r="H75" i="24"/>
  <c r="AG73" i="24"/>
  <c r="AG75" i="24"/>
  <c r="AI68" i="24"/>
  <c r="S75" i="24"/>
  <c r="Q75" i="24"/>
  <c r="AI38" i="24"/>
  <c r="AB75" i="24"/>
  <c r="Y75" i="24"/>
  <c r="AM214" i="24"/>
  <c r="U83" i="24"/>
  <c r="AC7" i="24"/>
  <c r="AV214" i="24"/>
  <c r="AD83" i="24"/>
  <c r="AD7" i="24"/>
  <c r="M83" i="24"/>
  <c r="P7" i="24"/>
  <c r="AI56" i="24"/>
  <c r="T75" i="24"/>
  <c r="X214" i="24"/>
  <c r="AN214" i="24"/>
  <c r="AC83" i="24"/>
  <c r="AH52" i="24"/>
  <c r="AO214" i="24"/>
  <c r="W7" i="24"/>
  <c r="AE7" i="24"/>
  <c r="AA75" i="24"/>
  <c r="S211" i="24"/>
  <c r="D211" i="24"/>
  <c r="AH38" i="24"/>
  <c r="C75" i="24"/>
  <c r="D192" i="24"/>
  <c r="E102" i="24"/>
  <c r="H103" i="24"/>
  <c r="B5" i="24"/>
  <c r="R5" i="24"/>
  <c r="AH56" i="24"/>
  <c r="E126" i="24"/>
  <c r="D93" i="24"/>
  <c r="AH68" i="24"/>
  <c r="E197" i="24"/>
  <c r="F197" i="24" s="1"/>
  <c r="G197" i="24" s="1"/>
  <c r="H197" i="24" s="1"/>
  <c r="I197" i="24" s="1"/>
  <c r="J197" i="24" s="1"/>
  <c r="K197" i="24" s="1"/>
  <c r="L197" i="24" s="1"/>
  <c r="M197" i="24" s="1"/>
  <c r="N197" i="24" s="1"/>
  <c r="O197" i="24" s="1"/>
  <c r="P197" i="24" s="1"/>
  <c r="Q197" i="24" s="1"/>
  <c r="R197" i="24" s="1"/>
  <c r="S197" i="24" s="1"/>
  <c r="T197" i="24" s="1"/>
  <c r="U197" i="24" s="1"/>
  <c r="V197" i="24" s="1"/>
  <c r="W197" i="24" s="1"/>
  <c r="X197" i="24" s="1"/>
  <c r="Y197" i="24" s="1"/>
  <c r="Z197" i="24" s="1"/>
  <c r="AA197" i="24" s="1"/>
  <c r="AB197" i="24" s="1"/>
  <c r="AC197" i="24" s="1"/>
  <c r="AD197" i="24" s="1"/>
  <c r="AE197" i="24" s="1"/>
  <c r="AF197" i="24" s="1"/>
  <c r="B197" i="24" s="1"/>
  <c r="D200" i="24"/>
  <c r="E200" i="24"/>
  <c r="F194" i="24"/>
  <c r="T37" i="23"/>
  <c r="Y214" i="27" l="1"/>
  <c r="G83" i="27"/>
  <c r="E235" i="24"/>
  <c r="G199" i="24"/>
  <c r="AB214" i="25"/>
  <c r="V214" i="26"/>
  <c r="C209" i="27"/>
  <c r="N7" i="24"/>
  <c r="AW214" i="25"/>
  <c r="AC7" i="25"/>
  <c r="N83" i="24"/>
  <c r="P7" i="25"/>
  <c r="AC83" i="25"/>
  <c r="AG214" i="24"/>
  <c r="AG83" i="24"/>
  <c r="O7" i="25"/>
  <c r="P83" i="25"/>
  <c r="V7" i="25"/>
  <c r="AD83" i="25"/>
  <c r="R83" i="26"/>
  <c r="AA214" i="26"/>
  <c r="AQ214" i="27"/>
  <c r="W83" i="27"/>
  <c r="O7" i="24"/>
  <c r="P83" i="24"/>
  <c r="F83" i="24"/>
  <c r="O83" i="25"/>
  <c r="AF7" i="25"/>
  <c r="U7" i="25"/>
  <c r="M7" i="26"/>
  <c r="T214" i="27"/>
  <c r="S7" i="27"/>
  <c r="Q7" i="27"/>
  <c r="Q83" i="27"/>
  <c r="AF83" i="25"/>
  <c r="V7" i="24"/>
  <c r="AF83" i="24"/>
  <c r="F83" i="25"/>
  <c r="AW214" i="24"/>
  <c r="AX214" i="24"/>
  <c r="F7" i="25"/>
  <c r="AT214" i="26"/>
  <c r="AQ214" i="26"/>
  <c r="AA83" i="26"/>
  <c r="AV214" i="27"/>
  <c r="AD7" i="27"/>
  <c r="AE83" i="27"/>
  <c r="AE7" i="27"/>
  <c r="AB7" i="27"/>
  <c r="Z7" i="27"/>
  <c r="Y7" i="27"/>
  <c r="X7" i="27"/>
  <c r="X83" i="27"/>
  <c r="V83" i="27"/>
  <c r="AN214" i="27"/>
  <c r="U7" i="27"/>
  <c r="AH75" i="27"/>
  <c r="B209" i="27"/>
  <c r="K6" i="27" s="1"/>
  <c r="AI75" i="27"/>
  <c r="B7" i="27"/>
  <c r="AD214" i="26"/>
  <c r="G83" i="26"/>
  <c r="AC214" i="26"/>
  <c r="L83" i="26"/>
  <c r="W214" i="27"/>
  <c r="E83" i="27"/>
  <c r="E7" i="27"/>
  <c r="E235" i="27"/>
  <c r="G199" i="27"/>
  <c r="G194" i="27"/>
  <c r="F200" i="27"/>
  <c r="F93" i="27"/>
  <c r="I103" i="27"/>
  <c r="AE214" i="27"/>
  <c r="M83" i="27"/>
  <c r="M7" i="27"/>
  <c r="AU214" i="27"/>
  <c r="AC83" i="27"/>
  <c r="AC7" i="27"/>
  <c r="E192" i="27"/>
  <c r="F102" i="27"/>
  <c r="AC83" i="26"/>
  <c r="AC7" i="26"/>
  <c r="AM214" i="26"/>
  <c r="U7" i="26"/>
  <c r="M83" i="26"/>
  <c r="K7" i="26"/>
  <c r="H83" i="26"/>
  <c r="Z214" i="26"/>
  <c r="Y214" i="26"/>
  <c r="C209" i="26"/>
  <c r="E7" i="26"/>
  <c r="E83" i="26"/>
  <c r="D83" i="26"/>
  <c r="C7" i="26"/>
  <c r="G102" i="26"/>
  <c r="AF214" i="26"/>
  <c r="N83" i="26"/>
  <c r="N7" i="26"/>
  <c r="X214" i="26"/>
  <c r="F83" i="26"/>
  <c r="F7" i="26"/>
  <c r="AR214" i="26"/>
  <c r="Z7" i="26"/>
  <c r="Z83" i="26"/>
  <c r="AN214" i="26"/>
  <c r="V83" i="26"/>
  <c r="V7" i="26"/>
  <c r="H199" i="26"/>
  <c r="F235" i="26"/>
  <c r="B7" i="26"/>
  <c r="T214" i="26"/>
  <c r="AH75" i="26"/>
  <c r="AI75" i="26"/>
  <c r="E200" i="26"/>
  <c r="F194" i="26"/>
  <c r="B209" i="26"/>
  <c r="AK214" i="26"/>
  <c r="S83" i="26"/>
  <c r="S7" i="26"/>
  <c r="AV214" i="26"/>
  <c r="AD83" i="26"/>
  <c r="AD7" i="26"/>
  <c r="E93" i="26"/>
  <c r="F103" i="26"/>
  <c r="F192" i="26" s="1"/>
  <c r="AB214" i="26"/>
  <c r="J7" i="26"/>
  <c r="J83" i="26"/>
  <c r="I7" i="25"/>
  <c r="I83" i="25"/>
  <c r="C209" i="25"/>
  <c r="G7" i="25"/>
  <c r="G83" i="25"/>
  <c r="E7" i="25"/>
  <c r="B7" i="25"/>
  <c r="AI75" i="25"/>
  <c r="B83" i="25"/>
  <c r="G194" i="25"/>
  <c r="F200" i="25"/>
  <c r="B209" i="25"/>
  <c r="F192" i="25"/>
  <c r="G102" i="25"/>
  <c r="AS214" i="25"/>
  <c r="AA83" i="25"/>
  <c r="AA7" i="25"/>
  <c r="AK214" i="25"/>
  <c r="S7" i="25"/>
  <c r="S83" i="25"/>
  <c r="I103" i="25"/>
  <c r="G199" i="25"/>
  <c r="E235" i="25"/>
  <c r="AC214" i="25"/>
  <c r="K7" i="25"/>
  <c r="K83" i="25"/>
  <c r="AT214" i="25"/>
  <c r="AB7" i="25"/>
  <c r="AB83" i="25"/>
  <c r="U214" i="25"/>
  <c r="C7" i="25"/>
  <c r="C83" i="25"/>
  <c r="AD214" i="25"/>
  <c r="L7" i="25"/>
  <c r="L83" i="25"/>
  <c r="V214" i="25"/>
  <c r="D7" i="25"/>
  <c r="D83" i="25"/>
  <c r="AH75" i="25"/>
  <c r="Z83" i="24"/>
  <c r="AJ214" i="24"/>
  <c r="R7" i="24"/>
  <c r="R83" i="24"/>
  <c r="B83" i="24"/>
  <c r="Y214" i="24"/>
  <c r="L7" i="24"/>
  <c r="K7" i="24"/>
  <c r="G83" i="24"/>
  <c r="AD214" i="24"/>
  <c r="K83" i="24"/>
  <c r="T214" i="24"/>
  <c r="AE214" i="24"/>
  <c r="C209" i="24"/>
  <c r="AB214" i="24"/>
  <c r="J7" i="24"/>
  <c r="J83" i="24"/>
  <c r="B209" i="24"/>
  <c r="E83" i="24"/>
  <c r="E7" i="24"/>
  <c r="AS214" i="24"/>
  <c r="AA83" i="24"/>
  <c r="AA7" i="24"/>
  <c r="U214" i="24"/>
  <c r="AI75" i="24"/>
  <c r="C7" i="24"/>
  <c r="C83" i="24"/>
  <c r="AA214" i="24"/>
  <c r="I83" i="24"/>
  <c r="I7" i="24"/>
  <c r="AI214" i="24"/>
  <c r="Q83" i="24"/>
  <c r="Q7" i="24"/>
  <c r="AH75" i="24"/>
  <c r="AL214" i="24"/>
  <c r="T7" i="24"/>
  <c r="T83" i="24"/>
  <c r="AK214" i="24"/>
  <c r="S7" i="24"/>
  <c r="S83" i="24"/>
  <c r="AQ214" i="24"/>
  <c r="Y83" i="24"/>
  <c r="Y7" i="24"/>
  <c r="Z214" i="24"/>
  <c r="H83" i="24"/>
  <c r="H7" i="24"/>
  <c r="G194" i="24"/>
  <c r="F200" i="24"/>
  <c r="I103" i="24"/>
  <c r="AT214" i="24"/>
  <c r="AB7" i="24"/>
  <c r="AB83" i="24"/>
  <c r="F126" i="24"/>
  <c r="E93" i="24"/>
  <c r="E192" i="24"/>
  <c r="F102" i="24"/>
  <c r="S37" i="23"/>
  <c r="R37" i="23"/>
  <c r="Q95" i="23"/>
  <c r="Q37" i="23"/>
  <c r="P37" i="23"/>
  <c r="O37" i="23"/>
  <c r="N37" i="23"/>
  <c r="M37" i="23"/>
  <c r="L95" i="23"/>
  <c r="L37" i="23"/>
  <c r="K95" i="23"/>
  <c r="K37" i="23"/>
  <c r="J95" i="23"/>
  <c r="J37" i="23"/>
  <c r="I95" i="23"/>
  <c r="I37" i="23"/>
  <c r="H95" i="23"/>
  <c r="H37" i="23"/>
  <c r="G95" i="23"/>
  <c r="G37" i="23"/>
  <c r="AH37" i="23" s="1"/>
  <c r="F95" i="23"/>
  <c r="F37" i="23"/>
  <c r="E95" i="23"/>
  <c r="AF239" i="23"/>
  <c r="AE239" i="23"/>
  <c r="AD239" i="23"/>
  <c r="AC239" i="23"/>
  <c r="AB239" i="23"/>
  <c r="AA239" i="23"/>
  <c r="Z239" i="23"/>
  <c r="Y239" i="23"/>
  <c r="X239" i="23"/>
  <c r="W239" i="23"/>
  <c r="V239" i="23"/>
  <c r="U239" i="23"/>
  <c r="T239" i="23"/>
  <c r="S239" i="23"/>
  <c r="R239" i="23"/>
  <c r="Q239" i="23"/>
  <c r="P239" i="23"/>
  <c r="O239" i="23"/>
  <c r="N239" i="23"/>
  <c r="M239" i="23"/>
  <c r="L239" i="23"/>
  <c r="K239" i="23"/>
  <c r="J239" i="23"/>
  <c r="I239" i="23"/>
  <c r="H239" i="23"/>
  <c r="G239" i="23"/>
  <c r="F239" i="23"/>
  <c r="E239" i="23"/>
  <c r="D239" i="23"/>
  <c r="C239" i="23"/>
  <c r="B239" i="23"/>
  <c r="A239" i="23"/>
  <c r="AF238" i="23"/>
  <c r="AE238" i="23"/>
  <c r="AD238" i="23"/>
  <c r="AC238" i="23"/>
  <c r="AB238" i="23"/>
  <c r="AA238" i="23"/>
  <c r="Z238" i="23"/>
  <c r="Y238" i="23"/>
  <c r="X238" i="23"/>
  <c r="W238" i="23"/>
  <c r="V238" i="23"/>
  <c r="U238" i="23"/>
  <c r="T238" i="23"/>
  <c r="S238" i="23"/>
  <c r="R238" i="23"/>
  <c r="Q238" i="23"/>
  <c r="P238" i="23"/>
  <c r="O238" i="23"/>
  <c r="N238" i="23"/>
  <c r="M238" i="23"/>
  <c r="L238" i="23"/>
  <c r="K238" i="23"/>
  <c r="J238" i="23"/>
  <c r="I238" i="23"/>
  <c r="H238" i="23"/>
  <c r="G238" i="23"/>
  <c r="F238" i="23"/>
  <c r="E238" i="23"/>
  <c r="D238" i="23"/>
  <c r="C238" i="23"/>
  <c r="B238" i="23"/>
  <c r="A238" i="23"/>
  <c r="AF237" i="23"/>
  <c r="AE237" i="23"/>
  <c r="AD237" i="23"/>
  <c r="AC237" i="23"/>
  <c r="AB237" i="23"/>
  <c r="AA237" i="23"/>
  <c r="Z237" i="23"/>
  <c r="Y237" i="23"/>
  <c r="X237" i="23"/>
  <c r="W237" i="23"/>
  <c r="V237" i="23"/>
  <c r="U237" i="23"/>
  <c r="T237" i="23"/>
  <c r="S237" i="23"/>
  <c r="R237" i="23"/>
  <c r="Q237" i="23"/>
  <c r="P237" i="23"/>
  <c r="O237" i="23"/>
  <c r="N237" i="23"/>
  <c r="M237" i="23"/>
  <c r="L237" i="23"/>
  <c r="K237" i="23"/>
  <c r="J237" i="23"/>
  <c r="I237" i="23"/>
  <c r="H237" i="23"/>
  <c r="G237" i="23"/>
  <c r="F237" i="23"/>
  <c r="E237" i="23"/>
  <c r="D237" i="23"/>
  <c r="C237" i="23"/>
  <c r="B237" i="23"/>
  <c r="A237" i="23"/>
  <c r="AF236" i="23"/>
  <c r="AE236" i="23"/>
  <c r="AD236" i="23"/>
  <c r="AC236" i="23"/>
  <c r="AB236" i="23"/>
  <c r="AA236" i="23"/>
  <c r="Z236" i="23"/>
  <c r="Y236" i="23"/>
  <c r="X236" i="23"/>
  <c r="W236" i="23"/>
  <c r="V236" i="23"/>
  <c r="U236" i="23"/>
  <c r="T236" i="23"/>
  <c r="S236" i="23"/>
  <c r="R236" i="23"/>
  <c r="Q236" i="23"/>
  <c r="P236" i="23"/>
  <c r="O236" i="23"/>
  <c r="N236" i="23"/>
  <c r="M236" i="23"/>
  <c r="L236" i="23"/>
  <c r="K236" i="23"/>
  <c r="J236" i="23"/>
  <c r="I236" i="23"/>
  <c r="H236" i="23"/>
  <c r="G236" i="23"/>
  <c r="F236" i="23"/>
  <c r="E236" i="23"/>
  <c r="D236" i="23"/>
  <c r="C236" i="23"/>
  <c r="B236" i="23"/>
  <c r="A236" i="23"/>
  <c r="B235" i="23"/>
  <c r="S210" i="23"/>
  <c r="AG200" i="23"/>
  <c r="C200" i="23"/>
  <c r="D199" i="23"/>
  <c r="C235" i="23" s="1"/>
  <c r="E198" i="23"/>
  <c r="F198" i="23" s="1"/>
  <c r="G198" i="23" s="1"/>
  <c r="H198" i="23" s="1"/>
  <c r="I198" i="23" s="1"/>
  <c r="J198" i="23" s="1"/>
  <c r="K198" i="23" s="1"/>
  <c r="L198" i="23" s="1"/>
  <c r="M198" i="23" s="1"/>
  <c r="N198" i="23" s="1"/>
  <c r="O198" i="23" s="1"/>
  <c r="P198" i="23" s="1"/>
  <c r="Q198" i="23" s="1"/>
  <c r="R198" i="23" s="1"/>
  <c r="S198" i="23" s="1"/>
  <c r="T198" i="23" s="1"/>
  <c r="U198" i="23" s="1"/>
  <c r="V198" i="23" s="1"/>
  <c r="W198" i="23" s="1"/>
  <c r="X198" i="23" s="1"/>
  <c r="Y198" i="23" s="1"/>
  <c r="Z198" i="23" s="1"/>
  <c r="AA198" i="23" s="1"/>
  <c r="AB198" i="23" s="1"/>
  <c r="AC198" i="23" s="1"/>
  <c r="AD198" i="23" s="1"/>
  <c r="AE198" i="23" s="1"/>
  <c r="AF198" i="23" s="1"/>
  <c r="B198" i="23" s="1"/>
  <c r="D198" i="23"/>
  <c r="D197" i="23"/>
  <c r="E197" i="23" s="1"/>
  <c r="F197" i="23" s="1"/>
  <c r="G197" i="23" s="1"/>
  <c r="H197" i="23" s="1"/>
  <c r="I197" i="23" s="1"/>
  <c r="J197" i="23" s="1"/>
  <c r="K197" i="23" s="1"/>
  <c r="L197" i="23" s="1"/>
  <c r="M197" i="23" s="1"/>
  <c r="N197" i="23" s="1"/>
  <c r="O197" i="23" s="1"/>
  <c r="P197" i="23" s="1"/>
  <c r="Q197" i="23" s="1"/>
  <c r="R197" i="23" s="1"/>
  <c r="S197" i="23" s="1"/>
  <c r="T197" i="23" s="1"/>
  <c r="U197" i="23" s="1"/>
  <c r="V197" i="23" s="1"/>
  <c r="W197" i="23" s="1"/>
  <c r="X197" i="23" s="1"/>
  <c r="Y197" i="23" s="1"/>
  <c r="Z197" i="23" s="1"/>
  <c r="AA197" i="23" s="1"/>
  <c r="AB197" i="23" s="1"/>
  <c r="AC197" i="23" s="1"/>
  <c r="AD197" i="23" s="1"/>
  <c r="AE197" i="23" s="1"/>
  <c r="AF197" i="23" s="1"/>
  <c r="B197" i="23" s="1"/>
  <c r="E196" i="23"/>
  <c r="F196" i="23" s="1"/>
  <c r="G196" i="23" s="1"/>
  <c r="H196" i="23" s="1"/>
  <c r="I196" i="23" s="1"/>
  <c r="J196" i="23" s="1"/>
  <c r="K196" i="23" s="1"/>
  <c r="L196" i="23" s="1"/>
  <c r="M196" i="23" s="1"/>
  <c r="N196" i="23" s="1"/>
  <c r="O196" i="23" s="1"/>
  <c r="P196" i="23" s="1"/>
  <c r="Q196" i="23" s="1"/>
  <c r="R196" i="23" s="1"/>
  <c r="S196" i="23" s="1"/>
  <c r="T196" i="23" s="1"/>
  <c r="U196" i="23" s="1"/>
  <c r="V196" i="23" s="1"/>
  <c r="W196" i="23" s="1"/>
  <c r="X196" i="23" s="1"/>
  <c r="Y196" i="23" s="1"/>
  <c r="Z196" i="23" s="1"/>
  <c r="AA196" i="23" s="1"/>
  <c r="AB196" i="23" s="1"/>
  <c r="AC196" i="23" s="1"/>
  <c r="AD196" i="23" s="1"/>
  <c r="AE196" i="23" s="1"/>
  <c r="AF196" i="23" s="1"/>
  <c r="B196" i="23" s="1"/>
  <c r="D196" i="23"/>
  <c r="D195" i="23"/>
  <c r="E195" i="23" s="1"/>
  <c r="F195" i="23" s="1"/>
  <c r="G195" i="23" s="1"/>
  <c r="H195" i="23" s="1"/>
  <c r="I195" i="23" s="1"/>
  <c r="J195" i="23" s="1"/>
  <c r="K195" i="23" s="1"/>
  <c r="L195" i="23" s="1"/>
  <c r="M195" i="23" s="1"/>
  <c r="N195" i="23" s="1"/>
  <c r="O195" i="23" s="1"/>
  <c r="P195" i="23" s="1"/>
  <c r="Q195" i="23" s="1"/>
  <c r="R195" i="23" s="1"/>
  <c r="S195" i="23" s="1"/>
  <c r="T195" i="23" s="1"/>
  <c r="U195" i="23" s="1"/>
  <c r="V195" i="23" s="1"/>
  <c r="W195" i="23" s="1"/>
  <c r="X195" i="23" s="1"/>
  <c r="Y195" i="23" s="1"/>
  <c r="Z195" i="23" s="1"/>
  <c r="AA195" i="23" s="1"/>
  <c r="AB195" i="23" s="1"/>
  <c r="AC195" i="23" s="1"/>
  <c r="AD195" i="23" s="1"/>
  <c r="AE195" i="23" s="1"/>
  <c r="AF195" i="23" s="1"/>
  <c r="B195" i="23" s="1"/>
  <c r="D194" i="23"/>
  <c r="AG192" i="23"/>
  <c r="C192" i="23"/>
  <c r="D191" i="23"/>
  <c r="E191" i="23" s="1"/>
  <c r="F191" i="23" s="1"/>
  <c r="G191" i="23" s="1"/>
  <c r="H191" i="23" s="1"/>
  <c r="I191" i="23" s="1"/>
  <c r="J191" i="23" s="1"/>
  <c r="K191" i="23" s="1"/>
  <c r="L191" i="23" s="1"/>
  <c r="M191" i="23" s="1"/>
  <c r="N191" i="23" s="1"/>
  <c r="O191" i="23" s="1"/>
  <c r="P191" i="23" s="1"/>
  <c r="Q191" i="23" s="1"/>
  <c r="R191" i="23" s="1"/>
  <c r="S191" i="23" s="1"/>
  <c r="T191" i="23" s="1"/>
  <c r="U191" i="23" s="1"/>
  <c r="V191" i="23" s="1"/>
  <c r="W191" i="23" s="1"/>
  <c r="X191" i="23" s="1"/>
  <c r="Y191" i="23" s="1"/>
  <c r="Z191" i="23" s="1"/>
  <c r="AA191" i="23" s="1"/>
  <c r="AB191" i="23" s="1"/>
  <c r="AC191" i="23" s="1"/>
  <c r="AD191" i="23" s="1"/>
  <c r="AE191" i="23" s="1"/>
  <c r="AF191" i="23" s="1"/>
  <c r="B191" i="23" s="1"/>
  <c r="V190" i="23"/>
  <c r="W190" i="23" s="1"/>
  <c r="X190" i="23" s="1"/>
  <c r="Y190" i="23" s="1"/>
  <c r="Z190" i="23" s="1"/>
  <c r="AA190" i="23" s="1"/>
  <c r="AB190" i="23" s="1"/>
  <c r="AC190" i="23" s="1"/>
  <c r="AD190" i="23" s="1"/>
  <c r="AE190" i="23" s="1"/>
  <c r="AF190" i="23" s="1"/>
  <c r="B190" i="23" s="1"/>
  <c r="D190" i="23"/>
  <c r="E190" i="23" s="1"/>
  <c r="F190" i="23" s="1"/>
  <c r="G190" i="23" s="1"/>
  <c r="H190" i="23" s="1"/>
  <c r="I190" i="23" s="1"/>
  <c r="J190" i="23" s="1"/>
  <c r="K190" i="23" s="1"/>
  <c r="L190" i="23" s="1"/>
  <c r="M190" i="23" s="1"/>
  <c r="N190" i="23" s="1"/>
  <c r="O190" i="23" s="1"/>
  <c r="P190" i="23" s="1"/>
  <c r="Q190" i="23" s="1"/>
  <c r="R190" i="23" s="1"/>
  <c r="S190" i="23" s="1"/>
  <c r="T190" i="23" s="1"/>
  <c r="U190" i="23" s="1"/>
  <c r="D189" i="23"/>
  <c r="E189" i="23" s="1"/>
  <c r="F189" i="23" s="1"/>
  <c r="G189" i="23" s="1"/>
  <c r="H189" i="23" s="1"/>
  <c r="I189" i="23" s="1"/>
  <c r="J189" i="23" s="1"/>
  <c r="K189" i="23" s="1"/>
  <c r="L189" i="23" s="1"/>
  <c r="M189" i="23" s="1"/>
  <c r="N189" i="23" s="1"/>
  <c r="O189" i="23" s="1"/>
  <c r="P189" i="23" s="1"/>
  <c r="Q189" i="23" s="1"/>
  <c r="R189" i="23" s="1"/>
  <c r="S189" i="23" s="1"/>
  <c r="T189" i="23" s="1"/>
  <c r="U189" i="23" s="1"/>
  <c r="V189" i="23" s="1"/>
  <c r="W189" i="23" s="1"/>
  <c r="X189" i="23" s="1"/>
  <c r="Y189" i="23" s="1"/>
  <c r="Z189" i="23" s="1"/>
  <c r="AA189" i="23" s="1"/>
  <c r="AB189" i="23" s="1"/>
  <c r="AC189" i="23" s="1"/>
  <c r="AD189" i="23" s="1"/>
  <c r="AE189" i="23" s="1"/>
  <c r="AF189" i="23" s="1"/>
  <c r="B189" i="23" s="1"/>
  <c r="E188" i="23"/>
  <c r="F188" i="23" s="1"/>
  <c r="G188" i="23" s="1"/>
  <c r="H188" i="23" s="1"/>
  <c r="I188" i="23" s="1"/>
  <c r="J188" i="23" s="1"/>
  <c r="K188" i="23" s="1"/>
  <c r="L188" i="23" s="1"/>
  <c r="M188" i="23" s="1"/>
  <c r="N188" i="23" s="1"/>
  <c r="O188" i="23" s="1"/>
  <c r="P188" i="23" s="1"/>
  <c r="Q188" i="23" s="1"/>
  <c r="R188" i="23" s="1"/>
  <c r="S188" i="23" s="1"/>
  <c r="T188" i="23" s="1"/>
  <c r="U188" i="23" s="1"/>
  <c r="V188" i="23" s="1"/>
  <c r="W188" i="23" s="1"/>
  <c r="X188" i="23" s="1"/>
  <c r="Y188" i="23" s="1"/>
  <c r="Z188" i="23" s="1"/>
  <c r="AA188" i="23" s="1"/>
  <c r="AB188" i="23" s="1"/>
  <c r="AC188" i="23" s="1"/>
  <c r="AD188" i="23" s="1"/>
  <c r="AE188" i="23" s="1"/>
  <c r="AF188" i="23" s="1"/>
  <c r="B188" i="23" s="1"/>
  <c r="D188" i="23"/>
  <c r="D187" i="23"/>
  <c r="E187" i="23" s="1"/>
  <c r="F187" i="23" s="1"/>
  <c r="G187" i="23" s="1"/>
  <c r="H187" i="23" s="1"/>
  <c r="I187" i="23" s="1"/>
  <c r="J187" i="23" s="1"/>
  <c r="K187" i="23" s="1"/>
  <c r="L187" i="23" s="1"/>
  <c r="M187" i="23" s="1"/>
  <c r="N187" i="23" s="1"/>
  <c r="O187" i="23" s="1"/>
  <c r="P187" i="23" s="1"/>
  <c r="Q187" i="23" s="1"/>
  <c r="R187" i="23" s="1"/>
  <c r="S187" i="23" s="1"/>
  <c r="T187" i="23" s="1"/>
  <c r="U187" i="23" s="1"/>
  <c r="V187" i="23" s="1"/>
  <c r="W187" i="23" s="1"/>
  <c r="X187" i="23" s="1"/>
  <c r="Y187" i="23" s="1"/>
  <c r="Z187" i="23" s="1"/>
  <c r="AA187" i="23" s="1"/>
  <c r="AB187" i="23" s="1"/>
  <c r="AC187" i="23" s="1"/>
  <c r="AD187" i="23" s="1"/>
  <c r="AE187" i="23" s="1"/>
  <c r="AF187" i="23" s="1"/>
  <c r="B187" i="23" s="1"/>
  <c r="D186" i="23"/>
  <c r="E186" i="23" s="1"/>
  <c r="F186" i="23" s="1"/>
  <c r="G186" i="23" s="1"/>
  <c r="H186" i="23" s="1"/>
  <c r="I186" i="23" s="1"/>
  <c r="J186" i="23" s="1"/>
  <c r="K186" i="23" s="1"/>
  <c r="L186" i="23" s="1"/>
  <c r="M186" i="23" s="1"/>
  <c r="N186" i="23" s="1"/>
  <c r="O186" i="23" s="1"/>
  <c r="P186" i="23" s="1"/>
  <c r="Q186" i="23" s="1"/>
  <c r="R186" i="23" s="1"/>
  <c r="S186" i="23" s="1"/>
  <c r="T186" i="23" s="1"/>
  <c r="U186" i="23" s="1"/>
  <c r="V186" i="23" s="1"/>
  <c r="W186" i="23" s="1"/>
  <c r="X186" i="23" s="1"/>
  <c r="Y186" i="23" s="1"/>
  <c r="Z186" i="23" s="1"/>
  <c r="AA186" i="23" s="1"/>
  <c r="AB186" i="23" s="1"/>
  <c r="AC186" i="23" s="1"/>
  <c r="AD186" i="23" s="1"/>
  <c r="AE186" i="23" s="1"/>
  <c r="AF186" i="23" s="1"/>
  <c r="B186" i="23" s="1"/>
  <c r="D185" i="23"/>
  <c r="E185" i="23" s="1"/>
  <c r="F185" i="23" s="1"/>
  <c r="G185" i="23" s="1"/>
  <c r="H185" i="23" s="1"/>
  <c r="I185" i="23" s="1"/>
  <c r="J185" i="23" s="1"/>
  <c r="K185" i="23" s="1"/>
  <c r="L185" i="23" s="1"/>
  <c r="M185" i="23" s="1"/>
  <c r="N185" i="23" s="1"/>
  <c r="O185" i="23" s="1"/>
  <c r="P185" i="23" s="1"/>
  <c r="Q185" i="23" s="1"/>
  <c r="R185" i="23" s="1"/>
  <c r="S185" i="23" s="1"/>
  <c r="T185" i="23" s="1"/>
  <c r="U185" i="23" s="1"/>
  <c r="V185" i="23" s="1"/>
  <c r="W185" i="23" s="1"/>
  <c r="X185" i="23" s="1"/>
  <c r="Y185" i="23" s="1"/>
  <c r="Z185" i="23" s="1"/>
  <c r="AA185" i="23" s="1"/>
  <c r="AB185" i="23" s="1"/>
  <c r="AC185" i="23" s="1"/>
  <c r="AD185" i="23" s="1"/>
  <c r="AE185" i="23" s="1"/>
  <c r="AF185" i="23" s="1"/>
  <c r="B185" i="23" s="1"/>
  <c r="D184" i="23"/>
  <c r="E184" i="23" s="1"/>
  <c r="F184" i="23" s="1"/>
  <c r="G184" i="23" s="1"/>
  <c r="H184" i="23" s="1"/>
  <c r="I184" i="23" s="1"/>
  <c r="J184" i="23" s="1"/>
  <c r="K184" i="23" s="1"/>
  <c r="L184" i="23" s="1"/>
  <c r="M184" i="23" s="1"/>
  <c r="N184" i="23" s="1"/>
  <c r="O184" i="23" s="1"/>
  <c r="P184" i="23" s="1"/>
  <c r="Q184" i="23" s="1"/>
  <c r="R184" i="23" s="1"/>
  <c r="S184" i="23" s="1"/>
  <c r="T184" i="23" s="1"/>
  <c r="U184" i="23" s="1"/>
  <c r="V184" i="23" s="1"/>
  <c r="W184" i="23" s="1"/>
  <c r="X184" i="23" s="1"/>
  <c r="Y184" i="23" s="1"/>
  <c r="Z184" i="23" s="1"/>
  <c r="AA184" i="23" s="1"/>
  <c r="AB184" i="23" s="1"/>
  <c r="AC184" i="23" s="1"/>
  <c r="AD184" i="23" s="1"/>
  <c r="AE184" i="23" s="1"/>
  <c r="AF184" i="23" s="1"/>
  <c r="B184" i="23" s="1"/>
  <c r="D183" i="23"/>
  <c r="E183" i="23" s="1"/>
  <c r="F183" i="23" s="1"/>
  <c r="G183" i="23" s="1"/>
  <c r="H183" i="23" s="1"/>
  <c r="I183" i="23" s="1"/>
  <c r="J183" i="23" s="1"/>
  <c r="K183" i="23" s="1"/>
  <c r="L183" i="23" s="1"/>
  <c r="M183" i="23" s="1"/>
  <c r="N183" i="23" s="1"/>
  <c r="O183" i="23" s="1"/>
  <c r="P183" i="23" s="1"/>
  <c r="Q183" i="23" s="1"/>
  <c r="R183" i="23" s="1"/>
  <c r="S183" i="23" s="1"/>
  <c r="T183" i="23" s="1"/>
  <c r="U183" i="23" s="1"/>
  <c r="V183" i="23" s="1"/>
  <c r="W183" i="23" s="1"/>
  <c r="X183" i="23" s="1"/>
  <c r="Y183" i="23" s="1"/>
  <c r="Z183" i="23" s="1"/>
  <c r="AA183" i="23" s="1"/>
  <c r="AB183" i="23" s="1"/>
  <c r="AC183" i="23" s="1"/>
  <c r="AD183" i="23" s="1"/>
  <c r="AE183" i="23" s="1"/>
  <c r="AF183" i="23" s="1"/>
  <c r="B183" i="23" s="1"/>
  <c r="D182" i="23"/>
  <c r="E182" i="23" s="1"/>
  <c r="F182" i="23" s="1"/>
  <c r="G182" i="23" s="1"/>
  <c r="H182" i="23" s="1"/>
  <c r="I182" i="23" s="1"/>
  <c r="J182" i="23" s="1"/>
  <c r="K182" i="23" s="1"/>
  <c r="L182" i="23" s="1"/>
  <c r="M182" i="23" s="1"/>
  <c r="N182" i="23" s="1"/>
  <c r="O182" i="23" s="1"/>
  <c r="P182" i="23" s="1"/>
  <c r="Q182" i="23" s="1"/>
  <c r="R182" i="23" s="1"/>
  <c r="S182" i="23" s="1"/>
  <c r="T182" i="23" s="1"/>
  <c r="U182" i="23" s="1"/>
  <c r="V182" i="23" s="1"/>
  <c r="W182" i="23" s="1"/>
  <c r="X182" i="23" s="1"/>
  <c r="Y182" i="23" s="1"/>
  <c r="Z182" i="23" s="1"/>
  <c r="AA182" i="23" s="1"/>
  <c r="AB182" i="23" s="1"/>
  <c r="AC182" i="23" s="1"/>
  <c r="AD182" i="23" s="1"/>
  <c r="AE182" i="23" s="1"/>
  <c r="AF182" i="23" s="1"/>
  <c r="B182" i="23" s="1"/>
  <c r="D181" i="23"/>
  <c r="E181" i="23" s="1"/>
  <c r="F181" i="23" s="1"/>
  <c r="G181" i="23" s="1"/>
  <c r="H181" i="23" s="1"/>
  <c r="I181" i="23" s="1"/>
  <c r="J181" i="23" s="1"/>
  <c r="K181" i="23" s="1"/>
  <c r="L181" i="23" s="1"/>
  <c r="M181" i="23" s="1"/>
  <c r="N181" i="23" s="1"/>
  <c r="O181" i="23" s="1"/>
  <c r="P181" i="23" s="1"/>
  <c r="Q181" i="23" s="1"/>
  <c r="R181" i="23" s="1"/>
  <c r="S181" i="23" s="1"/>
  <c r="T181" i="23" s="1"/>
  <c r="U181" i="23" s="1"/>
  <c r="V181" i="23" s="1"/>
  <c r="W181" i="23" s="1"/>
  <c r="X181" i="23" s="1"/>
  <c r="Y181" i="23" s="1"/>
  <c r="Z181" i="23" s="1"/>
  <c r="AA181" i="23" s="1"/>
  <c r="AB181" i="23" s="1"/>
  <c r="AC181" i="23" s="1"/>
  <c r="AD181" i="23" s="1"/>
  <c r="AE181" i="23" s="1"/>
  <c r="AF181" i="23" s="1"/>
  <c r="B181" i="23" s="1"/>
  <c r="D180" i="23"/>
  <c r="E180" i="23" s="1"/>
  <c r="F180" i="23" s="1"/>
  <c r="G180" i="23" s="1"/>
  <c r="H180" i="23" s="1"/>
  <c r="I180" i="23" s="1"/>
  <c r="J180" i="23" s="1"/>
  <c r="K180" i="23" s="1"/>
  <c r="L180" i="23" s="1"/>
  <c r="M180" i="23" s="1"/>
  <c r="N180" i="23" s="1"/>
  <c r="O180" i="23" s="1"/>
  <c r="P180" i="23" s="1"/>
  <c r="Q180" i="23" s="1"/>
  <c r="R180" i="23" s="1"/>
  <c r="S180" i="23" s="1"/>
  <c r="T180" i="23" s="1"/>
  <c r="U180" i="23" s="1"/>
  <c r="V180" i="23" s="1"/>
  <c r="W180" i="23" s="1"/>
  <c r="X180" i="23" s="1"/>
  <c r="Y180" i="23" s="1"/>
  <c r="Z180" i="23" s="1"/>
  <c r="AA180" i="23" s="1"/>
  <c r="AB180" i="23" s="1"/>
  <c r="AC180" i="23" s="1"/>
  <c r="AD180" i="23" s="1"/>
  <c r="AE180" i="23" s="1"/>
  <c r="AF180" i="23" s="1"/>
  <c r="B180" i="23" s="1"/>
  <c r="D179" i="23"/>
  <c r="E179" i="23" s="1"/>
  <c r="F179" i="23" s="1"/>
  <c r="G179" i="23" s="1"/>
  <c r="H179" i="23" s="1"/>
  <c r="I179" i="23" s="1"/>
  <c r="J179" i="23" s="1"/>
  <c r="K179" i="23" s="1"/>
  <c r="L179" i="23" s="1"/>
  <c r="M179" i="23" s="1"/>
  <c r="N179" i="23" s="1"/>
  <c r="O179" i="23" s="1"/>
  <c r="P179" i="23" s="1"/>
  <c r="Q179" i="23" s="1"/>
  <c r="R179" i="23" s="1"/>
  <c r="S179" i="23" s="1"/>
  <c r="T179" i="23" s="1"/>
  <c r="U179" i="23" s="1"/>
  <c r="V179" i="23" s="1"/>
  <c r="W179" i="23" s="1"/>
  <c r="X179" i="23" s="1"/>
  <c r="Y179" i="23" s="1"/>
  <c r="Z179" i="23" s="1"/>
  <c r="AA179" i="23" s="1"/>
  <c r="AB179" i="23" s="1"/>
  <c r="AC179" i="23" s="1"/>
  <c r="AD179" i="23" s="1"/>
  <c r="AE179" i="23" s="1"/>
  <c r="AF179" i="23" s="1"/>
  <c r="B179" i="23" s="1"/>
  <c r="D177" i="23"/>
  <c r="E177" i="23" s="1"/>
  <c r="F177" i="23" s="1"/>
  <c r="G177" i="23" s="1"/>
  <c r="H177" i="23" s="1"/>
  <c r="I177" i="23" s="1"/>
  <c r="J177" i="23" s="1"/>
  <c r="K177" i="23" s="1"/>
  <c r="L177" i="23" s="1"/>
  <c r="M177" i="23" s="1"/>
  <c r="N177" i="23" s="1"/>
  <c r="O177" i="23" s="1"/>
  <c r="P177" i="23" s="1"/>
  <c r="Q177" i="23" s="1"/>
  <c r="R177" i="23" s="1"/>
  <c r="S177" i="23" s="1"/>
  <c r="T177" i="23" s="1"/>
  <c r="U177" i="23" s="1"/>
  <c r="V177" i="23" s="1"/>
  <c r="W177" i="23" s="1"/>
  <c r="X177" i="23" s="1"/>
  <c r="Y177" i="23" s="1"/>
  <c r="Z177" i="23" s="1"/>
  <c r="AA177" i="23" s="1"/>
  <c r="AB177" i="23" s="1"/>
  <c r="AC177" i="23" s="1"/>
  <c r="AD177" i="23" s="1"/>
  <c r="AE177" i="23" s="1"/>
  <c r="AF177" i="23" s="1"/>
  <c r="B177" i="23" s="1"/>
  <c r="D176" i="23"/>
  <c r="E176" i="23" s="1"/>
  <c r="F176" i="23" s="1"/>
  <c r="G176" i="23" s="1"/>
  <c r="H176" i="23" s="1"/>
  <c r="I176" i="23" s="1"/>
  <c r="J176" i="23" s="1"/>
  <c r="K176" i="23" s="1"/>
  <c r="L176" i="23" s="1"/>
  <c r="M176" i="23" s="1"/>
  <c r="N176" i="23" s="1"/>
  <c r="O176" i="23" s="1"/>
  <c r="P176" i="23" s="1"/>
  <c r="Q176" i="23" s="1"/>
  <c r="R176" i="23" s="1"/>
  <c r="S176" i="23" s="1"/>
  <c r="T176" i="23" s="1"/>
  <c r="U176" i="23" s="1"/>
  <c r="V176" i="23" s="1"/>
  <c r="W176" i="23" s="1"/>
  <c r="X176" i="23" s="1"/>
  <c r="Y176" i="23" s="1"/>
  <c r="Z176" i="23" s="1"/>
  <c r="AA176" i="23" s="1"/>
  <c r="AB176" i="23" s="1"/>
  <c r="AC176" i="23" s="1"/>
  <c r="AD176" i="23" s="1"/>
  <c r="AE176" i="23" s="1"/>
  <c r="AF176" i="23" s="1"/>
  <c r="B176" i="23" s="1"/>
  <c r="D175" i="23"/>
  <c r="E175" i="23" s="1"/>
  <c r="F175" i="23" s="1"/>
  <c r="G175" i="23" s="1"/>
  <c r="H175" i="23" s="1"/>
  <c r="I175" i="23" s="1"/>
  <c r="J175" i="23" s="1"/>
  <c r="K175" i="23" s="1"/>
  <c r="L175" i="23" s="1"/>
  <c r="M175" i="23" s="1"/>
  <c r="N175" i="23" s="1"/>
  <c r="O175" i="23" s="1"/>
  <c r="P175" i="23" s="1"/>
  <c r="Q175" i="23" s="1"/>
  <c r="R175" i="23" s="1"/>
  <c r="S175" i="23" s="1"/>
  <c r="T175" i="23" s="1"/>
  <c r="U175" i="23" s="1"/>
  <c r="V175" i="23" s="1"/>
  <c r="W175" i="23" s="1"/>
  <c r="X175" i="23" s="1"/>
  <c r="Y175" i="23" s="1"/>
  <c r="Z175" i="23" s="1"/>
  <c r="AA175" i="23" s="1"/>
  <c r="AB175" i="23" s="1"/>
  <c r="AC175" i="23" s="1"/>
  <c r="AD175" i="23" s="1"/>
  <c r="AE175" i="23" s="1"/>
  <c r="AF175" i="23" s="1"/>
  <c r="B175" i="23" s="1"/>
  <c r="D174" i="23"/>
  <c r="E174" i="23" s="1"/>
  <c r="F174" i="23" s="1"/>
  <c r="G174" i="23" s="1"/>
  <c r="H174" i="23" s="1"/>
  <c r="I174" i="23" s="1"/>
  <c r="J174" i="23" s="1"/>
  <c r="K174" i="23" s="1"/>
  <c r="L174" i="23" s="1"/>
  <c r="M174" i="23" s="1"/>
  <c r="N174" i="23" s="1"/>
  <c r="O174" i="23" s="1"/>
  <c r="P174" i="23" s="1"/>
  <c r="Q174" i="23" s="1"/>
  <c r="R174" i="23" s="1"/>
  <c r="S174" i="23" s="1"/>
  <c r="T174" i="23" s="1"/>
  <c r="U174" i="23" s="1"/>
  <c r="V174" i="23" s="1"/>
  <c r="W174" i="23" s="1"/>
  <c r="X174" i="23" s="1"/>
  <c r="Y174" i="23" s="1"/>
  <c r="Z174" i="23" s="1"/>
  <c r="AA174" i="23" s="1"/>
  <c r="AB174" i="23" s="1"/>
  <c r="AC174" i="23" s="1"/>
  <c r="AD174" i="23" s="1"/>
  <c r="AE174" i="23" s="1"/>
  <c r="AF174" i="23" s="1"/>
  <c r="B174" i="23" s="1"/>
  <c r="D173" i="23"/>
  <c r="E173" i="23" s="1"/>
  <c r="F173" i="23" s="1"/>
  <c r="G173" i="23" s="1"/>
  <c r="H173" i="23" s="1"/>
  <c r="I173" i="23" s="1"/>
  <c r="J173" i="23" s="1"/>
  <c r="K173" i="23" s="1"/>
  <c r="L173" i="23" s="1"/>
  <c r="M173" i="23" s="1"/>
  <c r="N173" i="23" s="1"/>
  <c r="O173" i="23" s="1"/>
  <c r="P173" i="23" s="1"/>
  <c r="Q173" i="23" s="1"/>
  <c r="R173" i="23" s="1"/>
  <c r="S173" i="23" s="1"/>
  <c r="T173" i="23" s="1"/>
  <c r="U173" i="23" s="1"/>
  <c r="V173" i="23" s="1"/>
  <c r="W173" i="23" s="1"/>
  <c r="X173" i="23" s="1"/>
  <c r="Y173" i="23" s="1"/>
  <c r="Z173" i="23" s="1"/>
  <c r="AA173" i="23" s="1"/>
  <c r="AB173" i="23" s="1"/>
  <c r="AC173" i="23" s="1"/>
  <c r="AD173" i="23" s="1"/>
  <c r="AE173" i="23" s="1"/>
  <c r="AF173" i="23" s="1"/>
  <c r="B173" i="23" s="1"/>
  <c r="D172" i="23"/>
  <c r="E172" i="23" s="1"/>
  <c r="F172" i="23" s="1"/>
  <c r="G172" i="23" s="1"/>
  <c r="H172" i="23" s="1"/>
  <c r="I172" i="23" s="1"/>
  <c r="J172" i="23" s="1"/>
  <c r="K172" i="23" s="1"/>
  <c r="L172" i="23" s="1"/>
  <c r="M172" i="23" s="1"/>
  <c r="N172" i="23" s="1"/>
  <c r="O172" i="23" s="1"/>
  <c r="P172" i="23" s="1"/>
  <c r="Q172" i="23" s="1"/>
  <c r="R172" i="23" s="1"/>
  <c r="S172" i="23" s="1"/>
  <c r="T172" i="23" s="1"/>
  <c r="U172" i="23" s="1"/>
  <c r="V172" i="23" s="1"/>
  <c r="W172" i="23" s="1"/>
  <c r="X172" i="23" s="1"/>
  <c r="Y172" i="23" s="1"/>
  <c r="Z172" i="23" s="1"/>
  <c r="AA172" i="23" s="1"/>
  <c r="AB172" i="23" s="1"/>
  <c r="AC172" i="23" s="1"/>
  <c r="AD172" i="23" s="1"/>
  <c r="AE172" i="23" s="1"/>
  <c r="AF172" i="23" s="1"/>
  <c r="B172" i="23" s="1"/>
  <c r="E171" i="23"/>
  <c r="F171" i="23" s="1"/>
  <c r="G171" i="23" s="1"/>
  <c r="H171" i="23" s="1"/>
  <c r="I171" i="23" s="1"/>
  <c r="J171" i="23" s="1"/>
  <c r="K171" i="23" s="1"/>
  <c r="L171" i="23" s="1"/>
  <c r="M171" i="23" s="1"/>
  <c r="N171" i="23" s="1"/>
  <c r="O171" i="23" s="1"/>
  <c r="P171" i="23" s="1"/>
  <c r="Q171" i="23" s="1"/>
  <c r="R171" i="23" s="1"/>
  <c r="S171" i="23" s="1"/>
  <c r="T171" i="23" s="1"/>
  <c r="U171" i="23" s="1"/>
  <c r="V171" i="23" s="1"/>
  <c r="W171" i="23" s="1"/>
  <c r="X171" i="23" s="1"/>
  <c r="Y171" i="23" s="1"/>
  <c r="Z171" i="23" s="1"/>
  <c r="AA171" i="23" s="1"/>
  <c r="AB171" i="23" s="1"/>
  <c r="AC171" i="23" s="1"/>
  <c r="AD171" i="23" s="1"/>
  <c r="AE171" i="23" s="1"/>
  <c r="AF171" i="23" s="1"/>
  <c r="B171" i="23" s="1"/>
  <c r="D171" i="23"/>
  <c r="D170" i="23"/>
  <c r="E170" i="23" s="1"/>
  <c r="F170" i="23" s="1"/>
  <c r="G170" i="23" s="1"/>
  <c r="H170" i="23" s="1"/>
  <c r="I170" i="23" s="1"/>
  <c r="J170" i="23" s="1"/>
  <c r="K170" i="23" s="1"/>
  <c r="L170" i="23" s="1"/>
  <c r="M170" i="23" s="1"/>
  <c r="N170" i="23" s="1"/>
  <c r="O170" i="23" s="1"/>
  <c r="P170" i="23" s="1"/>
  <c r="Q170" i="23" s="1"/>
  <c r="R170" i="23" s="1"/>
  <c r="S170" i="23" s="1"/>
  <c r="T170" i="23" s="1"/>
  <c r="U170" i="23" s="1"/>
  <c r="V170" i="23" s="1"/>
  <c r="W170" i="23" s="1"/>
  <c r="X170" i="23" s="1"/>
  <c r="Y170" i="23" s="1"/>
  <c r="Z170" i="23" s="1"/>
  <c r="AA170" i="23" s="1"/>
  <c r="AB170" i="23" s="1"/>
  <c r="AC170" i="23" s="1"/>
  <c r="AD170" i="23" s="1"/>
  <c r="AE170" i="23" s="1"/>
  <c r="AF170" i="23" s="1"/>
  <c r="B170" i="23" s="1"/>
  <c r="D168" i="23"/>
  <c r="E168" i="23" s="1"/>
  <c r="F168" i="23" s="1"/>
  <c r="G168" i="23" s="1"/>
  <c r="H168" i="23" s="1"/>
  <c r="I168" i="23" s="1"/>
  <c r="J168" i="23" s="1"/>
  <c r="K168" i="23" s="1"/>
  <c r="L168" i="23" s="1"/>
  <c r="M168" i="23" s="1"/>
  <c r="N168" i="23" s="1"/>
  <c r="O168" i="23" s="1"/>
  <c r="P168" i="23" s="1"/>
  <c r="Q168" i="23" s="1"/>
  <c r="R168" i="23" s="1"/>
  <c r="S168" i="23" s="1"/>
  <c r="T168" i="23" s="1"/>
  <c r="U168" i="23" s="1"/>
  <c r="V168" i="23" s="1"/>
  <c r="W168" i="23" s="1"/>
  <c r="X168" i="23" s="1"/>
  <c r="Y168" i="23" s="1"/>
  <c r="Z168" i="23" s="1"/>
  <c r="AA168" i="23" s="1"/>
  <c r="AB168" i="23" s="1"/>
  <c r="AC168" i="23" s="1"/>
  <c r="AD168" i="23" s="1"/>
  <c r="AE168" i="23" s="1"/>
  <c r="AF168" i="23" s="1"/>
  <c r="B168" i="23" s="1"/>
  <c r="D167" i="23"/>
  <c r="E167" i="23" s="1"/>
  <c r="F167" i="23" s="1"/>
  <c r="G167" i="23" s="1"/>
  <c r="H167" i="23" s="1"/>
  <c r="I167" i="23" s="1"/>
  <c r="J167" i="23" s="1"/>
  <c r="K167" i="23" s="1"/>
  <c r="L167" i="23" s="1"/>
  <c r="M167" i="23" s="1"/>
  <c r="N167" i="23" s="1"/>
  <c r="O167" i="23" s="1"/>
  <c r="P167" i="23" s="1"/>
  <c r="Q167" i="23" s="1"/>
  <c r="R167" i="23" s="1"/>
  <c r="S167" i="23" s="1"/>
  <c r="T167" i="23" s="1"/>
  <c r="U167" i="23" s="1"/>
  <c r="V167" i="23" s="1"/>
  <c r="W167" i="23" s="1"/>
  <c r="X167" i="23" s="1"/>
  <c r="Y167" i="23" s="1"/>
  <c r="Z167" i="23" s="1"/>
  <c r="AA167" i="23" s="1"/>
  <c r="AB167" i="23" s="1"/>
  <c r="AC167" i="23" s="1"/>
  <c r="AD167" i="23" s="1"/>
  <c r="AE167" i="23" s="1"/>
  <c r="AF167" i="23" s="1"/>
  <c r="B167" i="23" s="1"/>
  <c r="D166" i="23"/>
  <c r="E166" i="23" s="1"/>
  <c r="F166" i="23" s="1"/>
  <c r="G166" i="23" s="1"/>
  <c r="H166" i="23" s="1"/>
  <c r="I166" i="23" s="1"/>
  <c r="J166" i="23" s="1"/>
  <c r="K166" i="23" s="1"/>
  <c r="L166" i="23" s="1"/>
  <c r="M166" i="23" s="1"/>
  <c r="N166" i="23" s="1"/>
  <c r="O166" i="23" s="1"/>
  <c r="P166" i="23" s="1"/>
  <c r="Q166" i="23" s="1"/>
  <c r="R166" i="23" s="1"/>
  <c r="S166" i="23" s="1"/>
  <c r="T166" i="23" s="1"/>
  <c r="U166" i="23" s="1"/>
  <c r="V166" i="23" s="1"/>
  <c r="W166" i="23" s="1"/>
  <c r="X166" i="23" s="1"/>
  <c r="Y166" i="23" s="1"/>
  <c r="Z166" i="23" s="1"/>
  <c r="AA166" i="23" s="1"/>
  <c r="AB166" i="23" s="1"/>
  <c r="AC166" i="23" s="1"/>
  <c r="AD166" i="23" s="1"/>
  <c r="AE166" i="23" s="1"/>
  <c r="AF166" i="23" s="1"/>
  <c r="B166" i="23" s="1"/>
  <c r="D165" i="23"/>
  <c r="E165" i="23" s="1"/>
  <c r="F165" i="23" s="1"/>
  <c r="G165" i="23" s="1"/>
  <c r="H165" i="23" s="1"/>
  <c r="I165" i="23" s="1"/>
  <c r="J165" i="23" s="1"/>
  <c r="K165" i="23" s="1"/>
  <c r="L165" i="23" s="1"/>
  <c r="M165" i="23" s="1"/>
  <c r="N165" i="23" s="1"/>
  <c r="O165" i="23" s="1"/>
  <c r="P165" i="23" s="1"/>
  <c r="Q165" i="23" s="1"/>
  <c r="R165" i="23" s="1"/>
  <c r="S165" i="23" s="1"/>
  <c r="T165" i="23" s="1"/>
  <c r="U165" i="23" s="1"/>
  <c r="V165" i="23" s="1"/>
  <c r="W165" i="23" s="1"/>
  <c r="X165" i="23" s="1"/>
  <c r="Y165" i="23" s="1"/>
  <c r="Z165" i="23" s="1"/>
  <c r="AA165" i="23" s="1"/>
  <c r="AB165" i="23" s="1"/>
  <c r="AC165" i="23" s="1"/>
  <c r="AD165" i="23" s="1"/>
  <c r="AE165" i="23" s="1"/>
  <c r="AF165" i="23" s="1"/>
  <c r="B165" i="23" s="1"/>
  <c r="D164" i="23"/>
  <c r="E164" i="23" s="1"/>
  <c r="F164" i="23" s="1"/>
  <c r="G164" i="23" s="1"/>
  <c r="H164" i="23" s="1"/>
  <c r="I164" i="23" s="1"/>
  <c r="J164" i="23" s="1"/>
  <c r="K164" i="23" s="1"/>
  <c r="L164" i="23" s="1"/>
  <c r="M164" i="23" s="1"/>
  <c r="N164" i="23" s="1"/>
  <c r="O164" i="23" s="1"/>
  <c r="P164" i="23" s="1"/>
  <c r="Q164" i="23" s="1"/>
  <c r="R164" i="23" s="1"/>
  <c r="S164" i="23" s="1"/>
  <c r="T164" i="23" s="1"/>
  <c r="U164" i="23" s="1"/>
  <c r="V164" i="23" s="1"/>
  <c r="W164" i="23" s="1"/>
  <c r="X164" i="23" s="1"/>
  <c r="Y164" i="23" s="1"/>
  <c r="Z164" i="23" s="1"/>
  <c r="AA164" i="23" s="1"/>
  <c r="AB164" i="23" s="1"/>
  <c r="AC164" i="23" s="1"/>
  <c r="AD164" i="23" s="1"/>
  <c r="AE164" i="23" s="1"/>
  <c r="AF164" i="23" s="1"/>
  <c r="B164" i="23" s="1"/>
  <c r="D163" i="23"/>
  <c r="E163" i="23" s="1"/>
  <c r="F163" i="23" s="1"/>
  <c r="G163" i="23" s="1"/>
  <c r="H163" i="23" s="1"/>
  <c r="I163" i="23" s="1"/>
  <c r="J163" i="23" s="1"/>
  <c r="K163" i="23" s="1"/>
  <c r="L163" i="23" s="1"/>
  <c r="M163" i="23" s="1"/>
  <c r="N163" i="23" s="1"/>
  <c r="O163" i="23" s="1"/>
  <c r="P163" i="23" s="1"/>
  <c r="Q163" i="23" s="1"/>
  <c r="R163" i="23" s="1"/>
  <c r="S163" i="23" s="1"/>
  <c r="T163" i="23" s="1"/>
  <c r="U163" i="23" s="1"/>
  <c r="V163" i="23" s="1"/>
  <c r="W163" i="23" s="1"/>
  <c r="X163" i="23" s="1"/>
  <c r="Y163" i="23" s="1"/>
  <c r="Z163" i="23" s="1"/>
  <c r="AA163" i="23" s="1"/>
  <c r="AB163" i="23" s="1"/>
  <c r="AC163" i="23" s="1"/>
  <c r="AD163" i="23" s="1"/>
  <c r="AE163" i="23" s="1"/>
  <c r="AF163" i="23" s="1"/>
  <c r="B163" i="23" s="1"/>
  <c r="E162" i="23"/>
  <c r="F162" i="23" s="1"/>
  <c r="G162" i="23" s="1"/>
  <c r="H162" i="23" s="1"/>
  <c r="I162" i="23" s="1"/>
  <c r="J162" i="23" s="1"/>
  <c r="K162" i="23" s="1"/>
  <c r="L162" i="23" s="1"/>
  <c r="M162" i="23" s="1"/>
  <c r="N162" i="23" s="1"/>
  <c r="O162" i="23" s="1"/>
  <c r="P162" i="23" s="1"/>
  <c r="Q162" i="23" s="1"/>
  <c r="R162" i="23" s="1"/>
  <c r="S162" i="23" s="1"/>
  <c r="T162" i="23" s="1"/>
  <c r="U162" i="23" s="1"/>
  <c r="V162" i="23" s="1"/>
  <c r="W162" i="23" s="1"/>
  <c r="X162" i="23" s="1"/>
  <c r="Y162" i="23" s="1"/>
  <c r="Z162" i="23" s="1"/>
  <c r="AA162" i="23" s="1"/>
  <c r="AB162" i="23" s="1"/>
  <c r="AC162" i="23" s="1"/>
  <c r="AD162" i="23" s="1"/>
  <c r="AE162" i="23" s="1"/>
  <c r="AF162" i="23" s="1"/>
  <c r="B162" i="23" s="1"/>
  <c r="D162" i="23"/>
  <c r="D161" i="23"/>
  <c r="E161" i="23" s="1"/>
  <c r="F161" i="23" s="1"/>
  <c r="G161" i="23" s="1"/>
  <c r="H161" i="23" s="1"/>
  <c r="I161" i="23" s="1"/>
  <c r="J161" i="23" s="1"/>
  <c r="K161" i="23" s="1"/>
  <c r="L161" i="23" s="1"/>
  <c r="M161" i="23" s="1"/>
  <c r="N161" i="23" s="1"/>
  <c r="O161" i="23" s="1"/>
  <c r="P161" i="23" s="1"/>
  <c r="Q161" i="23" s="1"/>
  <c r="R161" i="23" s="1"/>
  <c r="S161" i="23" s="1"/>
  <c r="T161" i="23" s="1"/>
  <c r="U161" i="23" s="1"/>
  <c r="V161" i="23" s="1"/>
  <c r="W161" i="23" s="1"/>
  <c r="X161" i="23" s="1"/>
  <c r="Y161" i="23" s="1"/>
  <c r="Z161" i="23" s="1"/>
  <c r="AA161" i="23" s="1"/>
  <c r="AB161" i="23" s="1"/>
  <c r="AC161" i="23" s="1"/>
  <c r="AD161" i="23" s="1"/>
  <c r="AE161" i="23" s="1"/>
  <c r="AF161" i="23" s="1"/>
  <c r="B161" i="23" s="1"/>
  <c r="D160" i="23"/>
  <c r="E160" i="23" s="1"/>
  <c r="F160" i="23" s="1"/>
  <c r="G160" i="23" s="1"/>
  <c r="H160" i="23" s="1"/>
  <c r="I160" i="23" s="1"/>
  <c r="J160" i="23" s="1"/>
  <c r="K160" i="23" s="1"/>
  <c r="L160" i="23" s="1"/>
  <c r="M160" i="23" s="1"/>
  <c r="N160" i="23" s="1"/>
  <c r="O160" i="23" s="1"/>
  <c r="P160" i="23" s="1"/>
  <c r="Q160" i="23" s="1"/>
  <c r="R160" i="23" s="1"/>
  <c r="S160" i="23" s="1"/>
  <c r="T160" i="23" s="1"/>
  <c r="U160" i="23" s="1"/>
  <c r="V160" i="23" s="1"/>
  <c r="W160" i="23" s="1"/>
  <c r="X160" i="23" s="1"/>
  <c r="Y160" i="23" s="1"/>
  <c r="Z160" i="23" s="1"/>
  <c r="AA160" i="23" s="1"/>
  <c r="AB160" i="23" s="1"/>
  <c r="AC160" i="23" s="1"/>
  <c r="AD160" i="23" s="1"/>
  <c r="AE160" i="23" s="1"/>
  <c r="AF160" i="23" s="1"/>
  <c r="B160" i="23" s="1"/>
  <c r="D159" i="23"/>
  <c r="E159" i="23" s="1"/>
  <c r="F159" i="23" s="1"/>
  <c r="G159" i="23" s="1"/>
  <c r="H159" i="23" s="1"/>
  <c r="I159" i="23" s="1"/>
  <c r="J159" i="23" s="1"/>
  <c r="K159" i="23" s="1"/>
  <c r="L159" i="23" s="1"/>
  <c r="M159" i="23" s="1"/>
  <c r="N159" i="23" s="1"/>
  <c r="O159" i="23" s="1"/>
  <c r="P159" i="23" s="1"/>
  <c r="Q159" i="23" s="1"/>
  <c r="R159" i="23" s="1"/>
  <c r="S159" i="23" s="1"/>
  <c r="T159" i="23" s="1"/>
  <c r="U159" i="23" s="1"/>
  <c r="V159" i="23" s="1"/>
  <c r="W159" i="23" s="1"/>
  <c r="X159" i="23" s="1"/>
  <c r="Y159" i="23" s="1"/>
  <c r="Z159" i="23" s="1"/>
  <c r="AA159" i="23" s="1"/>
  <c r="AB159" i="23" s="1"/>
  <c r="AC159" i="23" s="1"/>
  <c r="AD159" i="23" s="1"/>
  <c r="AE159" i="23" s="1"/>
  <c r="AF159" i="23" s="1"/>
  <c r="B159" i="23" s="1"/>
  <c r="H158" i="23"/>
  <c r="I158" i="23" s="1"/>
  <c r="J158" i="23" s="1"/>
  <c r="K158" i="23" s="1"/>
  <c r="L158" i="23" s="1"/>
  <c r="M158" i="23" s="1"/>
  <c r="N158" i="23" s="1"/>
  <c r="O158" i="23" s="1"/>
  <c r="P158" i="23" s="1"/>
  <c r="Q158" i="23" s="1"/>
  <c r="R158" i="23" s="1"/>
  <c r="S158" i="23" s="1"/>
  <c r="T158" i="23" s="1"/>
  <c r="U158" i="23" s="1"/>
  <c r="V158" i="23" s="1"/>
  <c r="W158" i="23" s="1"/>
  <c r="X158" i="23" s="1"/>
  <c r="Y158" i="23" s="1"/>
  <c r="Z158" i="23" s="1"/>
  <c r="AA158" i="23" s="1"/>
  <c r="AB158" i="23" s="1"/>
  <c r="AC158" i="23" s="1"/>
  <c r="AD158" i="23" s="1"/>
  <c r="AE158" i="23" s="1"/>
  <c r="AF158" i="23" s="1"/>
  <c r="B158" i="23" s="1"/>
  <c r="D158" i="23"/>
  <c r="E158" i="23" s="1"/>
  <c r="F158" i="23" s="1"/>
  <c r="G158" i="23" s="1"/>
  <c r="D157" i="23"/>
  <c r="E157" i="23" s="1"/>
  <c r="F157" i="23" s="1"/>
  <c r="G157" i="23" s="1"/>
  <c r="H157" i="23" s="1"/>
  <c r="I157" i="23" s="1"/>
  <c r="J157" i="23" s="1"/>
  <c r="K157" i="23" s="1"/>
  <c r="L157" i="23" s="1"/>
  <c r="M157" i="23" s="1"/>
  <c r="N157" i="23" s="1"/>
  <c r="O157" i="23" s="1"/>
  <c r="P157" i="23" s="1"/>
  <c r="Q157" i="23" s="1"/>
  <c r="R157" i="23" s="1"/>
  <c r="S157" i="23" s="1"/>
  <c r="T157" i="23" s="1"/>
  <c r="U157" i="23" s="1"/>
  <c r="V157" i="23" s="1"/>
  <c r="W157" i="23" s="1"/>
  <c r="X157" i="23" s="1"/>
  <c r="Y157" i="23" s="1"/>
  <c r="Z157" i="23" s="1"/>
  <c r="AA157" i="23" s="1"/>
  <c r="AB157" i="23" s="1"/>
  <c r="AC157" i="23" s="1"/>
  <c r="AD157" i="23" s="1"/>
  <c r="AE157" i="23" s="1"/>
  <c r="AF157" i="23" s="1"/>
  <c r="B157" i="23" s="1"/>
  <c r="D156" i="23"/>
  <c r="E156" i="23" s="1"/>
  <c r="F156" i="23" s="1"/>
  <c r="G156" i="23" s="1"/>
  <c r="H156" i="23" s="1"/>
  <c r="I156" i="23" s="1"/>
  <c r="J156" i="23" s="1"/>
  <c r="K156" i="23" s="1"/>
  <c r="L156" i="23" s="1"/>
  <c r="M156" i="23" s="1"/>
  <c r="N156" i="23" s="1"/>
  <c r="O156" i="23" s="1"/>
  <c r="P156" i="23" s="1"/>
  <c r="Q156" i="23" s="1"/>
  <c r="R156" i="23" s="1"/>
  <c r="S156" i="23" s="1"/>
  <c r="T156" i="23" s="1"/>
  <c r="U156" i="23" s="1"/>
  <c r="V156" i="23" s="1"/>
  <c r="W156" i="23" s="1"/>
  <c r="X156" i="23" s="1"/>
  <c r="Y156" i="23" s="1"/>
  <c r="Z156" i="23" s="1"/>
  <c r="AA156" i="23" s="1"/>
  <c r="AB156" i="23" s="1"/>
  <c r="AC156" i="23" s="1"/>
  <c r="AD156" i="23" s="1"/>
  <c r="AE156" i="23" s="1"/>
  <c r="AF156" i="23" s="1"/>
  <c r="B156" i="23" s="1"/>
  <c r="F154" i="23"/>
  <c r="G154" i="23" s="1"/>
  <c r="H154" i="23" s="1"/>
  <c r="I154" i="23" s="1"/>
  <c r="J154" i="23" s="1"/>
  <c r="K154" i="23" s="1"/>
  <c r="L154" i="23" s="1"/>
  <c r="M154" i="23" s="1"/>
  <c r="N154" i="23" s="1"/>
  <c r="O154" i="23" s="1"/>
  <c r="P154" i="23" s="1"/>
  <c r="Q154" i="23" s="1"/>
  <c r="R154" i="23" s="1"/>
  <c r="S154" i="23" s="1"/>
  <c r="T154" i="23" s="1"/>
  <c r="U154" i="23" s="1"/>
  <c r="V154" i="23" s="1"/>
  <c r="W154" i="23" s="1"/>
  <c r="X154" i="23" s="1"/>
  <c r="Y154" i="23" s="1"/>
  <c r="Z154" i="23" s="1"/>
  <c r="AA154" i="23" s="1"/>
  <c r="AB154" i="23" s="1"/>
  <c r="AC154" i="23" s="1"/>
  <c r="AD154" i="23" s="1"/>
  <c r="AE154" i="23" s="1"/>
  <c r="AF154" i="23" s="1"/>
  <c r="B154" i="23" s="1"/>
  <c r="D154" i="23"/>
  <c r="E154" i="23" s="1"/>
  <c r="D153" i="23"/>
  <c r="E153" i="23" s="1"/>
  <c r="F153" i="23" s="1"/>
  <c r="G153" i="23" s="1"/>
  <c r="H153" i="23" s="1"/>
  <c r="I153" i="23" s="1"/>
  <c r="J153" i="23" s="1"/>
  <c r="K153" i="23" s="1"/>
  <c r="L153" i="23" s="1"/>
  <c r="M153" i="23" s="1"/>
  <c r="N153" i="23" s="1"/>
  <c r="O153" i="23" s="1"/>
  <c r="P153" i="23" s="1"/>
  <c r="Q153" i="23" s="1"/>
  <c r="R153" i="23" s="1"/>
  <c r="S153" i="23" s="1"/>
  <c r="T153" i="23" s="1"/>
  <c r="U153" i="23" s="1"/>
  <c r="V153" i="23" s="1"/>
  <c r="W153" i="23" s="1"/>
  <c r="X153" i="23" s="1"/>
  <c r="Y153" i="23" s="1"/>
  <c r="Z153" i="23" s="1"/>
  <c r="AA153" i="23" s="1"/>
  <c r="AB153" i="23" s="1"/>
  <c r="AC153" i="23" s="1"/>
  <c r="AD153" i="23" s="1"/>
  <c r="AE153" i="23" s="1"/>
  <c r="AF153" i="23" s="1"/>
  <c r="B153" i="23" s="1"/>
  <c r="D152" i="23"/>
  <c r="E152" i="23" s="1"/>
  <c r="F152" i="23" s="1"/>
  <c r="G152" i="23" s="1"/>
  <c r="H152" i="23" s="1"/>
  <c r="I152" i="23" s="1"/>
  <c r="J152" i="23" s="1"/>
  <c r="K152" i="23" s="1"/>
  <c r="L152" i="23" s="1"/>
  <c r="M152" i="23" s="1"/>
  <c r="N152" i="23" s="1"/>
  <c r="O152" i="23" s="1"/>
  <c r="P152" i="23" s="1"/>
  <c r="Q152" i="23" s="1"/>
  <c r="R152" i="23" s="1"/>
  <c r="S152" i="23" s="1"/>
  <c r="T152" i="23" s="1"/>
  <c r="U152" i="23" s="1"/>
  <c r="V152" i="23" s="1"/>
  <c r="W152" i="23" s="1"/>
  <c r="X152" i="23" s="1"/>
  <c r="Y152" i="23" s="1"/>
  <c r="Z152" i="23" s="1"/>
  <c r="AA152" i="23" s="1"/>
  <c r="AB152" i="23" s="1"/>
  <c r="AC152" i="23" s="1"/>
  <c r="AD152" i="23" s="1"/>
  <c r="AE152" i="23" s="1"/>
  <c r="AF152" i="23" s="1"/>
  <c r="B152" i="23" s="1"/>
  <c r="D151" i="23"/>
  <c r="E151" i="23" s="1"/>
  <c r="F151" i="23" s="1"/>
  <c r="G151" i="23" s="1"/>
  <c r="H151" i="23" s="1"/>
  <c r="I151" i="23" s="1"/>
  <c r="J151" i="23" s="1"/>
  <c r="K151" i="23" s="1"/>
  <c r="L151" i="23" s="1"/>
  <c r="M151" i="23" s="1"/>
  <c r="N151" i="23" s="1"/>
  <c r="O151" i="23" s="1"/>
  <c r="P151" i="23" s="1"/>
  <c r="Q151" i="23" s="1"/>
  <c r="R151" i="23" s="1"/>
  <c r="S151" i="23" s="1"/>
  <c r="T151" i="23" s="1"/>
  <c r="U151" i="23" s="1"/>
  <c r="V151" i="23" s="1"/>
  <c r="W151" i="23" s="1"/>
  <c r="X151" i="23" s="1"/>
  <c r="Y151" i="23" s="1"/>
  <c r="Z151" i="23" s="1"/>
  <c r="AA151" i="23" s="1"/>
  <c r="AB151" i="23" s="1"/>
  <c r="AC151" i="23" s="1"/>
  <c r="AD151" i="23" s="1"/>
  <c r="AE151" i="23" s="1"/>
  <c r="AF151" i="23" s="1"/>
  <c r="B151" i="23" s="1"/>
  <c r="D149" i="23"/>
  <c r="E149" i="23" s="1"/>
  <c r="F149" i="23" s="1"/>
  <c r="G149" i="23" s="1"/>
  <c r="H149" i="23" s="1"/>
  <c r="I149" i="23" s="1"/>
  <c r="J149" i="23" s="1"/>
  <c r="K149" i="23" s="1"/>
  <c r="L149" i="23" s="1"/>
  <c r="M149" i="23" s="1"/>
  <c r="N149" i="23" s="1"/>
  <c r="O149" i="23" s="1"/>
  <c r="P149" i="23" s="1"/>
  <c r="Q149" i="23" s="1"/>
  <c r="R149" i="23" s="1"/>
  <c r="S149" i="23" s="1"/>
  <c r="T149" i="23" s="1"/>
  <c r="U149" i="23" s="1"/>
  <c r="V149" i="23" s="1"/>
  <c r="W149" i="23" s="1"/>
  <c r="X149" i="23" s="1"/>
  <c r="Y149" i="23" s="1"/>
  <c r="Z149" i="23" s="1"/>
  <c r="AA149" i="23" s="1"/>
  <c r="AB149" i="23" s="1"/>
  <c r="AC149" i="23" s="1"/>
  <c r="AD149" i="23" s="1"/>
  <c r="AE149" i="23" s="1"/>
  <c r="AF149" i="23" s="1"/>
  <c r="B149" i="23" s="1"/>
  <c r="D148" i="23"/>
  <c r="E148" i="23" s="1"/>
  <c r="F148" i="23" s="1"/>
  <c r="G148" i="23" s="1"/>
  <c r="H148" i="23" s="1"/>
  <c r="I148" i="23" s="1"/>
  <c r="J148" i="23" s="1"/>
  <c r="K148" i="23" s="1"/>
  <c r="L148" i="23" s="1"/>
  <c r="M148" i="23" s="1"/>
  <c r="N148" i="23" s="1"/>
  <c r="O148" i="23" s="1"/>
  <c r="P148" i="23" s="1"/>
  <c r="Q148" i="23" s="1"/>
  <c r="R148" i="23" s="1"/>
  <c r="S148" i="23" s="1"/>
  <c r="T148" i="23" s="1"/>
  <c r="U148" i="23" s="1"/>
  <c r="V148" i="23" s="1"/>
  <c r="W148" i="23" s="1"/>
  <c r="X148" i="23" s="1"/>
  <c r="Y148" i="23" s="1"/>
  <c r="Z148" i="23" s="1"/>
  <c r="AA148" i="23" s="1"/>
  <c r="AB148" i="23" s="1"/>
  <c r="AC148" i="23" s="1"/>
  <c r="AD148" i="23" s="1"/>
  <c r="AE148" i="23" s="1"/>
  <c r="AF148" i="23" s="1"/>
  <c r="B148" i="23" s="1"/>
  <c r="D146" i="23"/>
  <c r="E146" i="23" s="1"/>
  <c r="F146" i="23" s="1"/>
  <c r="G146" i="23" s="1"/>
  <c r="H146" i="23" s="1"/>
  <c r="I146" i="23" s="1"/>
  <c r="J146" i="23" s="1"/>
  <c r="K146" i="23" s="1"/>
  <c r="L146" i="23" s="1"/>
  <c r="M146" i="23" s="1"/>
  <c r="N146" i="23" s="1"/>
  <c r="O146" i="23" s="1"/>
  <c r="P146" i="23" s="1"/>
  <c r="Q146" i="23" s="1"/>
  <c r="R146" i="23" s="1"/>
  <c r="S146" i="23" s="1"/>
  <c r="T146" i="23" s="1"/>
  <c r="U146" i="23" s="1"/>
  <c r="V146" i="23" s="1"/>
  <c r="W146" i="23" s="1"/>
  <c r="X146" i="23" s="1"/>
  <c r="Y146" i="23" s="1"/>
  <c r="Z146" i="23" s="1"/>
  <c r="AA146" i="23" s="1"/>
  <c r="AB146" i="23" s="1"/>
  <c r="AC146" i="23" s="1"/>
  <c r="AD146" i="23" s="1"/>
  <c r="AE146" i="23" s="1"/>
  <c r="AF146" i="23" s="1"/>
  <c r="B146" i="23" s="1"/>
  <c r="D145" i="23"/>
  <c r="E145" i="23" s="1"/>
  <c r="F145" i="23" s="1"/>
  <c r="G145" i="23" s="1"/>
  <c r="H145" i="23" s="1"/>
  <c r="I145" i="23" s="1"/>
  <c r="J145" i="23" s="1"/>
  <c r="K145" i="23" s="1"/>
  <c r="L145" i="23" s="1"/>
  <c r="M145" i="23" s="1"/>
  <c r="N145" i="23" s="1"/>
  <c r="O145" i="23" s="1"/>
  <c r="P145" i="23" s="1"/>
  <c r="Q145" i="23" s="1"/>
  <c r="R145" i="23" s="1"/>
  <c r="S145" i="23" s="1"/>
  <c r="T145" i="23" s="1"/>
  <c r="U145" i="23" s="1"/>
  <c r="V145" i="23" s="1"/>
  <c r="W145" i="23" s="1"/>
  <c r="X145" i="23" s="1"/>
  <c r="Y145" i="23" s="1"/>
  <c r="Z145" i="23" s="1"/>
  <c r="AA145" i="23" s="1"/>
  <c r="AB145" i="23" s="1"/>
  <c r="AC145" i="23" s="1"/>
  <c r="AD145" i="23" s="1"/>
  <c r="AE145" i="23" s="1"/>
  <c r="AF145" i="23" s="1"/>
  <c r="B145" i="23" s="1"/>
  <c r="D144" i="23"/>
  <c r="E144" i="23" s="1"/>
  <c r="F144" i="23" s="1"/>
  <c r="G144" i="23" s="1"/>
  <c r="H144" i="23" s="1"/>
  <c r="I144" i="23" s="1"/>
  <c r="J144" i="23" s="1"/>
  <c r="K144" i="23" s="1"/>
  <c r="L144" i="23" s="1"/>
  <c r="M144" i="23" s="1"/>
  <c r="N144" i="23" s="1"/>
  <c r="O144" i="23" s="1"/>
  <c r="P144" i="23" s="1"/>
  <c r="Q144" i="23" s="1"/>
  <c r="R144" i="23" s="1"/>
  <c r="S144" i="23" s="1"/>
  <c r="T144" i="23" s="1"/>
  <c r="U144" i="23" s="1"/>
  <c r="V144" i="23" s="1"/>
  <c r="W144" i="23" s="1"/>
  <c r="X144" i="23" s="1"/>
  <c r="Y144" i="23" s="1"/>
  <c r="Z144" i="23" s="1"/>
  <c r="AA144" i="23" s="1"/>
  <c r="AB144" i="23" s="1"/>
  <c r="AC144" i="23" s="1"/>
  <c r="AD144" i="23" s="1"/>
  <c r="AE144" i="23" s="1"/>
  <c r="AF144" i="23" s="1"/>
  <c r="B144" i="23" s="1"/>
  <c r="D143" i="23"/>
  <c r="E143" i="23" s="1"/>
  <c r="F143" i="23" s="1"/>
  <c r="G143" i="23" s="1"/>
  <c r="H143" i="23" s="1"/>
  <c r="I143" i="23" s="1"/>
  <c r="J143" i="23" s="1"/>
  <c r="K143" i="23" s="1"/>
  <c r="L143" i="23" s="1"/>
  <c r="M143" i="23" s="1"/>
  <c r="N143" i="23" s="1"/>
  <c r="O143" i="23" s="1"/>
  <c r="P143" i="23" s="1"/>
  <c r="Q143" i="23" s="1"/>
  <c r="R143" i="23" s="1"/>
  <c r="S143" i="23" s="1"/>
  <c r="T143" i="23" s="1"/>
  <c r="U143" i="23" s="1"/>
  <c r="V143" i="23" s="1"/>
  <c r="W143" i="23" s="1"/>
  <c r="X143" i="23" s="1"/>
  <c r="Y143" i="23" s="1"/>
  <c r="Z143" i="23" s="1"/>
  <c r="AA143" i="23" s="1"/>
  <c r="AB143" i="23" s="1"/>
  <c r="AC143" i="23" s="1"/>
  <c r="AD143" i="23" s="1"/>
  <c r="AE143" i="23" s="1"/>
  <c r="AF143" i="23" s="1"/>
  <c r="B143" i="23" s="1"/>
  <c r="D142" i="23"/>
  <c r="E142" i="23" s="1"/>
  <c r="F142" i="23" s="1"/>
  <c r="G142" i="23" s="1"/>
  <c r="H142" i="23" s="1"/>
  <c r="I142" i="23" s="1"/>
  <c r="J142" i="23" s="1"/>
  <c r="K142" i="23" s="1"/>
  <c r="L142" i="23" s="1"/>
  <c r="M142" i="23" s="1"/>
  <c r="N142" i="23" s="1"/>
  <c r="O142" i="23" s="1"/>
  <c r="P142" i="23" s="1"/>
  <c r="Q142" i="23" s="1"/>
  <c r="R142" i="23" s="1"/>
  <c r="S142" i="23" s="1"/>
  <c r="T142" i="23" s="1"/>
  <c r="U142" i="23" s="1"/>
  <c r="V142" i="23" s="1"/>
  <c r="W142" i="23" s="1"/>
  <c r="X142" i="23" s="1"/>
  <c r="Y142" i="23" s="1"/>
  <c r="Z142" i="23" s="1"/>
  <c r="AA142" i="23" s="1"/>
  <c r="AB142" i="23" s="1"/>
  <c r="AC142" i="23" s="1"/>
  <c r="AD142" i="23" s="1"/>
  <c r="AE142" i="23" s="1"/>
  <c r="AF142" i="23" s="1"/>
  <c r="B142" i="23" s="1"/>
  <c r="D141" i="23"/>
  <c r="E141" i="23" s="1"/>
  <c r="F141" i="23" s="1"/>
  <c r="G141" i="23" s="1"/>
  <c r="H141" i="23" s="1"/>
  <c r="I141" i="23" s="1"/>
  <c r="J141" i="23" s="1"/>
  <c r="K141" i="23" s="1"/>
  <c r="L141" i="23" s="1"/>
  <c r="M141" i="23" s="1"/>
  <c r="N141" i="23" s="1"/>
  <c r="O141" i="23" s="1"/>
  <c r="P141" i="23" s="1"/>
  <c r="Q141" i="23" s="1"/>
  <c r="R141" i="23" s="1"/>
  <c r="S141" i="23" s="1"/>
  <c r="T141" i="23" s="1"/>
  <c r="U141" i="23" s="1"/>
  <c r="V141" i="23" s="1"/>
  <c r="W141" i="23" s="1"/>
  <c r="X141" i="23" s="1"/>
  <c r="Y141" i="23" s="1"/>
  <c r="Z141" i="23" s="1"/>
  <c r="AA141" i="23" s="1"/>
  <c r="AB141" i="23" s="1"/>
  <c r="AC141" i="23" s="1"/>
  <c r="AD141" i="23" s="1"/>
  <c r="AE141" i="23" s="1"/>
  <c r="AF141" i="23" s="1"/>
  <c r="B141" i="23" s="1"/>
  <c r="D140" i="23"/>
  <c r="E140" i="23" s="1"/>
  <c r="F140" i="23" s="1"/>
  <c r="G140" i="23" s="1"/>
  <c r="H140" i="23" s="1"/>
  <c r="I140" i="23" s="1"/>
  <c r="J140" i="23" s="1"/>
  <c r="K140" i="23" s="1"/>
  <c r="L140" i="23" s="1"/>
  <c r="M140" i="23" s="1"/>
  <c r="N140" i="23" s="1"/>
  <c r="O140" i="23" s="1"/>
  <c r="P140" i="23" s="1"/>
  <c r="Q140" i="23" s="1"/>
  <c r="R140" i="23" s="1"/>
  <c r="S140" i="23" s="1"/>
  <c r="T140" i="23" s="1"/>
  <c r="U140" i="23" s="1"/>
  <c r="V140" i="23" s="1"/>
  <c r="W140" i="23" s="1"/>
  <c r="X140" i="23" s="1"/>
  <c r="Y140" i="23" s="1"/>
  <c r="Z140" i="23" s="1"/>
  <c r="AA140" i="23" s="1"/>
  <c r="AB140" i="23" s="1"/>
  <c r="AC140" i="23" s="1"/>
  <c r="AD140" i="23" s="1"/>
  <c r="AE140" i="23" s="1"/>
  <c r="AF140" i="23" s="1"/>
  <c r="B140" i="23" s="1"/>
  <c r="D138" i="23"/>
  <c r="E138" i="23" s="1"/>
  <c r="F138" i="23" s="1"/>
  <c r="G138" i="23" s="1"/>
  <c r="H138" i="23" s="1"/>
  <c r="I138" i="23" s="1"/>
  <c r="J138" i="23" s="1"/>
  <c r="K138" i="23" s="1"/>
  <c r="L138" i="23" s="1"/>
  <c r="M138" i="23" s="1"/>
  <c r="N138" i="23" s="1"/>
  <c r="O138" i="23" s="1"/>
  <c r="P138" i="23" s="1"/>
  <c r="Q138" i="23" s="1"/>
  <c r="R138" i="23" s="1"/>
  <c r="S138" i="23" s="1"/>
  <c r="T138" i="23" s="1"/>
  <c r="U138" i="23" s="1"/>
  <c r="V138" i="23" s="1"/>
  <c r="W138" i="23" s="1"/>
  <c r="X138" i="23" s="1"/>
  <c r="Y138" i="23" s="1"/>
  <c r="Z138" i="23" s="1"/>
  <c r="AA138" i="23" s="1"/>
  <c r="AB138" i="23" s="1"/>
  <c r="AC138" i="23" s="1"/>
  <c r="AD138" i="23" s="1"/>
  <c r="AE138" i="23" s="1"/>
  <c r="AF138" i="23" s="1"/>
  <c r="B138" i="23" s="1"/>
  <c r="D137" i="23"/>
  <c r="E137" i="23" s="1"/>
  <c r="F137" i="23" s="1"/>
  <c r="G137" i="23" s="1"/>
  <c r="H137" i="23" s="1"/>
  <c r="I137" i="23" s="1"/>
  <c r="J137" i="23" s="1"/>
  <c r="K137" i="23" s="1"/>
  <c r="L137" i="23" s="1"/>
  <c r="M137" i="23" s="1"/>
  <c r="N137" i="23" s="1"/>
  <c r="O137" i="23" s="1"/>
  <c r="P137" i="23" s="1"/>
  <c r="Q137" i="23" s="1"/>
  <c r="R137" i="23" s="1"/>
  <c r="S137" i="23" s="1"/>
  <c r="T137" i="23" s="1"/>
  <c r="U137" i="23" s="1"/>
  <c r="V137" i="23" s="1"/>
  <c r="W137" i="23" s="1"/>
  <c r="X137" i="23" s="1"/>
  <c r="Y137" i="23" s="1"/>
  <c r="Z137" i="23" s="1"/>
  <c r="AA137" i="23" s="1"/>
  <c r="AB137" i="23" s="1"/>
  <c r="AC137" i="23" s="1"/>
  <c r="AD137" i="23" s="1"/>
  <c r="AE137" i="23" s="1"/>
  <c r="AF137" i="23" s="1"/>
  <c r="B137" i="23" s="1"/>
  <c r="E136" i="23"/>
  <c r="F136" i="23" s="1"/>
  <c r="G136" i="23" s="1"/>
  <c r="H136" i="23" s="1"/>
  <c r="I136" i="23" s="1"/>
  <c r="J136" i="23" s="1"/>
  <c r="K136" i="23" s="1"/>
  <c r="L136" i="23" s="1"/>
  <c r="M136" i="23" s="1"/>
  <c r="N136" i="23" s="1"/>
  <c r="O136" i="23" s="1"/>
  <c r="P136" i="23" s="1"/>
  <c r="Q136" i="23" s="1"/>
  <c r="R136" i="23" s="1"/>
  <c r="S136" i="23" s="1"/>
  <c r="T136" i="23" s="1"/>
  <c r="U136" i="23" s="1"/>
  <c r="V136" i="23" s="1"/>
  <c r="W136" i="23" s="1"/>
  <c r="X136" i="23" s="1"/>
  <c r="Y136" i="23" s="1"/>
  <c r="Z136" i="23" s="1"/>
  <c r="AA136" i="23" s="1"/>
  <c r="AB136" i="23" s="1"/>
  <c r="AC136" i="23" s="1"/>
  <c r="AD136" i="23" s="1"/>
  <c r="AE136" i="23" s="1"/>
  <c r="AF136" i="23" s="1"/>
  <c r="B136" i="23" s="1"/>
  <c r="D136" i="23"/>
  <c r="D135" i="23"/>
  <c r="E135" i="23" s="1"/>
  <c r="F135" i="23" s="1"/>
  <c r="G135" i="23" s="1"/>
  <c r="H135" i="23" s="1"/>
  <c r="I135" i="23" s="1"/>
  <c r="J135" i="23" s="1"/>
  <c r="K135" i="23" s="1"/>
  <c r="L135" i="23" s="1"/>
  <c r="M135" i="23" s="1"/>
  <c r="N135" i="23" s="1"/>
  <c r="O135" i="23" s="1"/>
  <c r="P135" i="23" s="1"/>
  <c r="Q135" i="23" s="1"/>
  <c r="R135" i="23" s="1"/>
  <c r="S135" i="23" s="1"/>
  <c r="T135" i="23" s="1"/>
  <c r="U135" i="23" s="1"/>
  <c r="V135" i="23" s="1"/>
  <c r="W135" i="23" s="1"/>
  <c r="X135" i="23" s="1"/>
  <c r="Y135" i="23" s="1"/>
  <c r="Z135" i="23" s="1"/>
  <c r="AA135" i="23" s="1"/>
  <c r="AB135" i="23" s="1"/>
  <c r="AC135" i="23" s="1"/>
  <c r="AD135" i="23" s="1"/>
  <c r="AE135" i="23" s="1"/>
  <c r="AF135" i="23" s="1"/>
  <c r="B135" i="23" s="1"/>
  <c r="D134" i="23"/>
  <c r="E134" i="23" s="1"/>
  <c r="F134" i="23" s="1"/>
  <c r="G134" i="23" s="1"/>
  <c r="H134" i="23" s="1"/>
  <c r="I134" i="23" s="1"/>
  <c r="J134" i="23" s="1"/>
  <c r="K134" i="23" s="1"/>
  <c r="L134" i="23" s="1"/>
  <c r="M134" i="23" s="1"/>
  <c r="N134" i="23" s="1"/>
  <c r="O134" i="23" s="1"/>
  <c r="P134" i="23" s="1"/>
  <c r="Q134" i="23" s="1"/>
  <c r="R134" i="23" s="1"/>
  <c r="S134" i="23" s="1"/>
  <c r="T134" i="23" s="1"/>
  <c r="U134" i="23" s="1"/>
  <c r="V134" i="23" s="1"/>
  <c r="W134" i="23" s="1"/>
  <c r="X134" i="23" s="1"/>
  <c r="Y134" i="23" s="1"/>
  <c r="Z134" i="23" s="1"/>
  <c r="AA134" i="23" s="1"/>
  <c r="AB134" i="23" s="1"/>
  <c r="AC134" i="23" s="1"/>
  <c r="AD134" i="23" s="1"/>
  <c r="AE134" i="23" s="1"/>
  <c r="AF134" i="23" s="1"/>
  <c r="B134" i="23" s="1"/>
  <c r="D133" i="23"/>
  <c r="E133" i="23" s="1"/>
  <c r="F133" i="23" s="1"/>
  <c r="G133" i="23" s="1"/>
  <c r="H133" i="23" s="1"/>
  <c r="I133" i="23" s="1"/>
  <c r="J133" i="23" s="1"/>
  <c r="K133" i="23" s="1"/>
  <c r="L133" i="23" s="1"/>
  <c r="M133" i="23" s="1"/>
  <c r="N133" i="23" s="1"/>
  <c r="O133" i="23" s="1"/>
  <c r="P133" i="23" s="1"/>
  <c r="Q133" i="23" s="1"/>
  <c r="R133" i="23" s="1"/>
  <c r="S133" i="23" s="1"/>
  <c r="T133" i="23" s="1"/>
  <c r="U133" i="23" s="1"/>
  <c r="V133" i="23" s="1"/>
  <c r="W133" i="23" s="1"/>
  <c r="X133" i="23" s="1"/>
  <c r="Y133" i="23" s="1"/>
  <c r="Z133" i="23" s="1"/>
  <c r="AA133" i="23" s="1"/>
  <c r="AB133" i="23" s="1"/>
  <c r="AC133" i="23" s="1"/>
  <c r="AD133" i="23" s="1"/>
  <c r="AE133" i="23" s="1"/>
  <c r="AF133" i="23" s="1"/>
  <c r="B133" i="23" s="1"/>
  <c r="E132" i="23"/>
  <c r="F132" i="23" s="1"/>
  <c r="G132" i="23" s="1"/>
  <c r="H132" i="23" s="1"/>
  <c r="I132" i="23" s="1"/>
  <c r="J132" i="23" s="1"/>
  <c r="K132" i="23" s="1"/>
  <c r="L132" i="23" s="1"/>
  <c r="M132" i="23" s="1"/>
  <c r="N132" i="23" s="1"/>
  <c r="O132" i="23" s="1"/>
  <c r="P132" i="23" s="1"/>
  <c r="Q132" i="23" s="1"/>
  <c r="R132" i="23" s="1"/>
  <c r="S132" i="23" s="1"/>
  <c r="T132" i="23" s="1"/>
  <c r="U132" i="23" s="1"/>
  <c r="V132" i="23" s="1"/>
  <c r="W132" i="23" s="1"/>
  <c r="X132" i="23" s="1"/>
  <c r="Y132" i="23" s="1"/>
  <c r="Z132" i="23" s="1"/>
  <c r="AA132" i="23" s="1"/>
  <c r="AB132" i="23" s="1"/>
  <c r="AC132" i="23" s="1"/>
  <c r="AD132" i="23" s="1"/>
  <c r="AE132" i="23" s="1"/>
  <c r="AF132" i="23" s="1"/>
  <c r="B132" i="23" s="1"/>
  <c r="D132" i="23"/>
  <c r="F131" i="23"/>
  <c r="G131" i="23" s="1"/>
  <c r="H131" i="23" s="1"/>
  <c r="I131" i="23" s="1"/>
  <c r="J131" i="23" s="1"/>
  <c r="K131" i="23" s="1"/>
  <c r="L131" i="23" s="1"/>
  <c r="M131" i="23" s="1"/>
  <c r="N131" i="23" s="1"/>
  <c r="O131" i="23" s="1"/>
  <c r="P131" i="23" s="1"/>
  <c r="Q131" i="23" s="1"/>
  <c r="R131" i="23" s="1"/>
  <c r="S131" i="23" s="1"/>
  <c r="T131" i="23" s="1"/>
  <c r="U131" i="23" s="1"/>
  <c r="V131" i="23" s="1"/>
  <c r="W131" i="23" s="1"/>
  <c r="X131" i="23" s="1"/>
  <c r="Y131" i="23" s="1"/>
  <c r="Z131" i="23" s="1"/>
  <c r="AA131" i="23" s="1"/>
  <c r="AB131" i="23" s="1"/>
  <c r="AC131" i="23" s="1"/>
  <c r="AD131" i="23" s="1"/>
  <c r="AE131" i="23" s="1"/>
  <c r="AF131" i="23" s="1"/>
  <c r="B131" i="23" s="1"/>
  <c r="E131" i="23"/>
  <c r="D131" i="23"/>
  <c r="D129" i="23"/>
  <c r="E129" i="23" s="1"/>
  <c r="F129" i="23" s="1"/>
  <c r="G129" i="23" s="1"/>
  <c r="H129" i="23" s="1"/>
  <c r="I129" i="23" s="1"/>
  <c r="J129" i="23" s="1"/>
  <c r="K129" i="23" s="1"/>
  <c r="L129" i="23" s="1"/>
  <c r="M129" i="23" s="1"/>
  <c r="N129" i="23" s="1"/>
  <c r="O129" i="23" s="1"/>
  <c r="P129" i="23" s="1"/>
  <c r="Q129" i="23" s="1"/>
  <c r="R129" i="23" s="1"/>
  <c r="S129" i="23" s="1"/>
  <c r="T129" i="23" s="1"/>
  <c r="U129" i="23" s="1"/>
  <c r="V129" i="23" s="1"/>
  <c r="W129" i="23" s="1"/>
  <c r="X129" i="23" s="1"/>
  <c r="Y129" i="23" s="1"/>
  <c r="Z129" i="23" s="1"/>
  <c r="AA129" i="23" s="1"/>
  <c r="AB129" i="23" s="1"/>
  <c r="AC129" i="23" s="1"/>
  <c r="AD129" i="23" s="1"/>
  <c r="AE129" i="23" s="1"/>
  <c r="AF129" i="23" s="1"/>
  <c r="B129" i="23" s="1"/>
  <c r="D128" i="23"/>
  <c r="E128" i="23" s="1"/>
  <c r="F128" i="23" s="1"/>
  <c r="G128" i="23" s="1"/>
  <c r="H128" i="23" s="1"/>
  <c r="I128" i="23" s="1"/>
  <c r="J128" i="23" s="1"/>
  <c r="K128" i="23" s="1"/>
  <c r="L128" i="23" s="1"/>
  <c r="M128" i="23" s="1"/>
  <c r="N128" i="23" s="1"/>
  <c r="O128" i="23" s="1"/>
  <c r="P128" i="23" s="1"/>
  <c r="Q128" i="23" s="1"/>
  <c r="R128" i="23" s="1"/>
  <c r="S128" i="23" s="1"/>
  <c r="T128" i="23" s="1"/>
  <c r="U128" i="23" s="1"/>
  <c r="V128" i="23" s="1"/>
  <c r="W128" i="23" s="1"/>
  <c r="X128" i="23" s="1"/>
  <c r="Y128" i="23" s="1"/>
  <c r="Z128" i="23" s="1"/>
  <c r="AA128" i="23" s="1"/>
  <c r="AB128" i="23" s="1"/>
  <c r="AC128" i="23" s="1"/>
  <c r="AD128" i="23" s="1"/>
  <c r="AE128" i="23" s="1"/>
  <c r="AF128" i="23" s="1"/>
  <c r="B128" i="23" s="1"/>
  <c r="D127" i="23"/>
  <c r="E127" i="23" s="1"/>
  <c r="F127" i="23" s="1"/>
  <c r="G127" i="23" s="1"/>
  <c r="H127" i="23" s="1"/>
  <c r="I127" i="23" s="1"/>
  <c r="J127" i="23" s="1"/>
  <c r="K127" i="23" s="1"/>
  <c r="L127" i="23" s="1"/>
  <c r="M127" i="23" s="1"/>
  <c r="N127" i="23" s="1"/>
  <c r="O127" i="23" s="1"/>
  <c r="P127" i="23" s="1"/>
  <c r="Q127" i="23" s="1"/>
  <c r="R127" i="23" s="1"/>
  <c r="S127" i="23" s="1"/>
  <c r="T127" i="23" s="1"/>
  <c r="U127" i="23" s="1"/>
  <c r="V127" i="23" s="1"/>
  <c r="W127" i="23" s="1"/>
  <c r="X127" i="23" s="1"/>
  <c r="Y127" i="23" s="1"/>
  <c r="Z127" i="23" s="1"/>
  <c r="AA127" i="23" s="1"/>
  <c r="AB127" i="23" s="1"/>
  <c r="AC127" i="23" s="1"/>
  <c r="AD127" i="23" s="1"/>
  <c r="AE127" i="23" s="1"/>
  <c r="AF127" i="23" s="1"/>
  <c r="B127" i="23" s="1"/>
  <c r="D126" i="23"/>
  <c r="E126" i="23" s="1"/>
  <c r="F126" i="23" s="1"/>
  <c r="G126" i="23" s="1"/>
  <c r="H126" i="23" s="1"/>
  <c r="I126" i="23" s="1"/>
  <c r="J126" i="23" s="1"/>
  <c r="K126" i="23" s="1"/>
  <c r="L126" i="23" s="1"/>
  <c r="M126" i="23" s="1"/>
  <c r="N126" i="23" s="1"/>
  <c r="O126" i="23" s="1"/>
  <c r="P126" i="23" s="1"/>
  <c r="Q126" i="23" s="1"/>
  <c r="R126" i="23" s="1"/>
  <c r="S126" i="23" s="1"/>
  <c r="T126" i="23" s="1"/>
  <c r="U126" i="23" s="1"/>
  <c r="V126" i="23" s="1"/>
  <c r="W126" i="23" s="1"/>
  <c r="X126" i="23" s="1"/>
  <c r="Y126" i="23" s="1"/>
  <c r="Z126" i="23" s="1"/>
  <c r="AA126" i="23" s="1"/>
  <c r="AB126" i="23" s="1"/>
  <c r="AC126" i="23" s="1"/>
  <c r="AD126" i="23" s="1"/>
  <c r="AE126" i="23" s="1"/>
  <c r="AF126" i="23" s="1"/>
  <c r="B126" i="23" s="1"/>
  <c r="J125" i="23"/>
  <c r="K125" i="23" s="1"/>
  <c r="L125" i="23" s="1"/>
  <c r="M125" i="23" s="1"/>
  <c r="N125" i="23" s="1"/>
  <c r="O125" i="23" s="1"/>
  <c r="P125" i="23" s="1"/>
  <c r="Q125" i="23" s="1"/>
  <c r="R125" i="23" s="1"/>
  <c r="S125" i="23" s="1"/>
  <c r="T125" i="23" s="1"/>
  <c r="U125" i="23" s="1"/>
  <c r="V125" i="23" s="1"/>
  <c r="W125" i="23" s="1"/>
  <c r="X125" i="23" s="1"/>
  <c r="Y125" i="23" s="1"/>
  <c r="Z125" i="23" s="1"/>
  <c r="AA125" i="23" s="1"/>
  <c r="AB125" i="23" s="1"/>
  <c r="AC125" i="23" s="1"/>
  <c r="AD125" i="23" s="1"/>
  <c r="AE125" i="23" s="1"/>
  <c r="AF125" i="23" s="1"/>
  <c r="B125" i="23" s="1"/>
  <c r="D125" i="23"/>
  <c r="E125" i="23" s="1"/>
  <c r="F125" i="23" s="1"/>
  <c r="G125" i="23" s="1"/>
  <c r="H125" i="23" s="1"/>
  <c r="D124" i="23"/>
  <c r="E124" i="23" s="1"/>
  <c r="F124" i="23" s="1"/>
  <c r="G124" i="23" s="1"/>
  <c r="H124" i="23" s="1"/>
  <c r="I124" i="23" s="1"/>
  <c r="J124" i="23" s="1"/>
  <c r="K124" i="23" s="1"/>
  <c r="L124" i="23" s="1"/>
  <c r="M124" i="23" s="1"/>
  <c r="N124" i="23" s="1"/>
  <c r="O124" i="23" s="1"/>
  <c r="P124" i="23" s="1"/>
  <c r="Q124" i="23" s="1"/>
  <c r="R124" i="23" s="1"/>
  <c r="S124" i="23" s="1"/>
  <c r="T124" i="23" s="1"/>
  <c r="U124" i="23" s="1"/>
  <c r="V124" i="23" s="1"/>
  <c r="W124" i="23" s="1"/>
  <c r="X124" i="23" s="1"/>
  <c r="Y124" i="23" s="1"/>
  <c r="Z124" i="23" s="1"/>
  <c r="AA124" i="23" s="1"/>
  <c r="AB124" i="23" s="1"/>
  <c r="AC124" i="23" s="1"/>
  <c r="AD124" i="23" s="1"/>
  <c r="AE124" i="23" s="1"/>
  <c r="AF124" i="23" s="1"/>
  <c r="B124" i="23" s="1"/>
  <c r="D123" i="23"/>
  <c r="E123" i="23" s="1"/>
  <c r="F123" i="23" s="1"/>
  <c r="G123" i="23" s="1"/>
  <c r="H123" i="23" s="1"/>
  <c r="I123" i="23" s="1"/>
  <c r="J123" i="23" s="1"/>
  <c r="K123" i="23" s="1"/>
  <c r="L123" i="23" s="1"/>
  <c r="M123" i="23" s="1"/>
  <c r="N123" i="23" s="1"/>
  <c r="O123" i="23" s="1"/>
  <c r="P123" i="23" s="1"/>
  <c r="Q123" i="23" s="1"/>
  <c r="R123" i="23" s="1"/>
  <c r="S123" i="23" s="1"/>
  <c r="T123" i="23" s="1"/>
  <c r="U123" i="23" s="1"/>
  <c r="V123" i="23" s="1"/>
  <c r="W123" i="23" s="1"/>
  <c r="X123" i="23" s="1"/>
  <c r="Y123" i="23" s="1"/>
  <c r="Z123" i="23" s="1"/>
  <c r="AA123" i="23" s="1"/>
  <c r="AB123" i="23" s="1"/>
  <c r="AC123" i="23" s="1"/>
  <c r="AD123" i="23" s="1"/>
  <c r="AE123" i="23" s="1"/>
  <c r="AF123" i="23" s="1"/>
  <c r="B123" i="23" s="1"/>
  <c r="D122" i="23"/>
  <c r="E122" i="23" s="1"/>
  <c r="F122" i="23" s="1"/>
  <c r="G122" i="23" s="1"/>
  <c r="H122" i="23" s="1"/>
  <c r="I122" i="23" s="1"/>
  <c r="J122" i="23" s="1"/>
  <c r="K122" i="23" s="1"/>
  <c r="L122" i="23" s="1"/>
  <c r="M122" i="23" s="1"/>
  <c r="N122" i="23" s="1"/>
  <c r="O122" i="23" s="1"/>
  <c r="P122" i="23" s="1"/>
  <c r="Q122" i="23" s="1"/>
  <c r="R122" i="23" s="1"/>
  <c r="S122" i="23" s="1"/>
  <c r="T122" i="23" s="1"/>
  <c r="U122" i="23" s="1"/>
  <c r="V122" i="23" s="1"/>
  <c r="W122" i="23" s="1"/>
  <c r="X122" i="23" s="1"/>
  <c r="Y122" i="23" s="1"/>
  <c r="Z122" i="23" s="1"/>
  <c r="AA122" i="23" s="1"/>
  <c r="AB122" i="23" s="1"/>
  <c r="AC122" i="23" s="1"/>
  <c r="AD122" i="23" s="1"/>
  <c r="AE122" i="23" s="1"/>
  <c r="AF122" i="23" s="1"/>
  <c r="B122" i="23" s="1"/>
  <c r="D121" i="23"/>
  <c r="E121" i="23" s="1"/>
  <c r="F121" i="23" s="1"/>
  <c r="G121" i="23" s="1"/>
  <c r="H121" i="23" s="1"/>
  <c r="I121" i="23" s="1"/>
  <c r="J121" i="23" s="1"/>
  <c r="K121" i="23" s="1"/>
  <c r="L121" i="23" s="1"/>
  <c r="M121" i="23" s="1"/>
  <c r="N121" i="23" s="1"/>
  <c r="O121" i="23" s="1"/>
  <c r="P121" i="23" s="1"/>
  <c r="Q121" i="23" s="1"/>
  <c r="R121" i="23" s="1"/>
  <c r="S121" i="23" s="1"/>
  <c r="T121" i="23" s="1"/>
  <c r="U121" i="23" s="1"/>
  <c r="V121" i="23" s="1"/>
  <c r="W121" i="23" s="1"/>
  <c r="X121" i="23" s="1"/>
  <c r="Y121" i="23" s="1"/>
  <c r="Z121" i="23" s="1"/>
  <c r="AA121" i="23" s="1"/>
  <c r="AB121" i="23" s="1"/>
  <c r="AC121" i="23" s="1"/>
  <c r="AD121" i="23" s="1"/>
  <c r="AE121" i="23" s="1"/>
  <c r="AF121" i="23" s="1"/>
  <c r="B121" i="23" s="1"/>
  <c r="D120" i="23"/>
  <c r="E120" i="23" s="1"/>
  <c r="F120" i="23" s="1"/>
  <c r="G120" i="23" s="1"/>
  <c r="H120" i="23" s="1"/>
  <c r="I120" i="23" s="1"/>
  <c r="J120" i="23" s="1"/>
  <c r="K120" i="23" s="1"/>
  <c r="L120" i="23" s="1"/>
  <c r="M120" i="23" s="1"/>
  <c r="N120" i="23" s="1"/>
  <c r="O120" i="23" s="1"/>
  <c r="P120" i="23" s="1"/>
  <c r="Q120" i="23" s="1"/>
  <c r="R120" i="23" s="1"/>
  <c r="S120" i="23" s="1"/>
  <c r="T120" i="23" s="1"/>
  <c r="U120" i="23" s="1"/>
  <c r="V120" i="23" s="1"/>
  <c r="W120" i="23" s="1"/>
  <c r="X120" i="23" s="1"/>
  <c r="Y120" i="23" s="1"/>
  <c r="Z120" i="23" s="1"/>
  <c r="AA120" i="23" s="1"/>
  <c r="AB120" i="23" s="1"/>
  <c r="AC120" i="23" s="1"/>
  <c r="AD120" i="23" s="1"/>
  <c r="AE120" i="23" s="1"/>
  <c r="AF120" i="23" s="1"/>
  <c r="B120" i="23" s="1"/>
  <c r="D119" i="23"/>
  <c r="E119" i="23" s="1"/>
  <c r="F119" i="23" s="1"/>
  <c r="G119" i="23" s="1"/>
  <c r="H119" i="23" s="1"/>
  <c r="I119" i="23" s="1"/>
  <c r="J119" i="23" s="1"/>
  <c r="K119" i="23" s="1"/>
  <c r="L119" i="23" s="1"/>
  <c r="M119" i="23" s="1"/>
  <c r="N119" i="23" s="1"/>
  <c r="O119" i="23" s="1"/>
  <c r="P119" i="23" s="1"/>
  <c r="Q119" i="23" s="1"/>
  <c r="R119" i="23" s="1"/>
  <c r="S119" i="23" s="1"/>
  <c r="T119" i="23" s="1"/>
  <c r="U119" i="23" s="1"/>
  <c r="V119" i="23" s="1"/>
  <c r="W119" i="23" s="1"/>
  <c r="X119" i="23" s="1"/>
  <c r="Y119" i="23" s="1"/>
  <c r="Z119" i="23" s="1"/>
  <c r="AA119" i="23" s="1"/>
  <c r="AB119" i="23" s="1"/>
  <c r="AC119" i="23" s="1"/>
  <c r="AD119" i="23" s="1"/>
  <c r="AE119" i="23" s="1"/>
  <c r="AF119" i="23" s="1"/>
  <c r="B119" i="23" s="1"/>
  <c r="D118" i="23"/>
  <c r="E118" i="23" s="1"/>
  <c r="F118" i="23" s="1"/>
  <c r="G118" i="23" s="1"/>
  <c r="H118" i="23" s="1"/>
  <c r="I118" i="23" s="1"/>
  <c r="J118" i="23" s="1"/>
  <c r="K118" i="23" s="1"/>
  <c r="L118" i="23" s="1"/>
  <c r="M118" i="23" s="1"/>
  <c r="N118" i="23" s="1"/>
  <c r="O118" i="23" s="1"/>
  <c r="P118" i="23" s="1"/>
  <c r="Q118" i="23" s="1"/>
  <c r="R118" i="23" s="1"/>
  <c r="S118" i="23" s="1"/>
  <c r="T118" i="23" s="1"/>
  <c r="U118" i="23" s="1"/>
  <c r="V118" i="23" s="1"/>
  <c r="W118" i="23" s="1"/>
  <c r="X118" i="23" s="1"/>
  <c r="Y118" i="23" s="1"/>
  <c r="Z118" i="23" s="1"/>
  <c r="AA118" i="23" s="1"/>
  <c r="AB118" i="23" s="1"/>
  <c r="AC118" i="23" s="1"/>
  <c r="AD118" i="23" s="1"/>
  <c r="AE118" i="23" s="1"/>
  <c r="AF118" i="23" s="1"/>
  <c r="B118" i="23" s="1"/>
  <c r="D117" i="23"/>
  <c r="E117" i="23" s="1"/>
  <c r="F117" i="23" s="1"/>
  <c r="G117" i="23" s="1"/>
  <c r="H117" i="23" s="1"/>
  <c r="I117" i="23" s="1"/>
  <c r="J117" i="23" s="1"/>
  <c r="K117" i="23" s="1"/>
  <c r="L117" i="23" s="1"/>
  <c r="M117" i="23" s="1"/>
  <c r="N117" i="23" s="1"/>
  <c r="O117" i="23" s="1"/>
  <c r="P117" i="23" s="1"/>
  <c r="Q117" i="23" s="1"/>
  <c r="R117" i="23" s="1"/>
  <c r="S117" i="23" s="1"/>
  <c r="T117" i="23" s="1"/>
  <c r="U117" i="23" s="1"/>
  <c r="V117" i="23" s="1"/>
  <c r="W117" i="23" s="1"/>
  <c r="X117" i="23" s="1"/>
  <c r="Y117" i="23" s="1"/>
  <c r="Z117" i="23" s="1"/>
  <c r="AA117" i="23" s="1"/>
  <c r="AB117" i="23" s="1"/>
  <c r="AC117" i="23" s="1"/>
  <c r="AD117" i="23" s="1"/>
  <c r="AE117" i="23" s="1"/>
  <c r="AF117" i="23" s="1"/>
  <c r="B117" i="23" s="1"/>
  <c r="D116" i="23"/>
  <c r="E116" i="23" s="1"/>
  <c r="F116" i="23" s="1"/>
  <c r="G116" i="23" s="1"/>
  <c r="H116" i="23" s="1"/>
  <c r="I116" i="23" s="1"/>
  <c r="J116" i="23" s="1"/>
  <c r="K116" i="23" s="1"/>
  <c r="L116" i="23" s="1"/>
  <c r="M116" i="23" s="1"/>
  <c r="N116" i="23" s="1"/>
  <c r="O116" i="23" s="1"/>
  <c r="P116" i="23" s="1"/>
  <c r="Q116" i="23" s="1"/>
  <c r="R116" i="23" s="1"/>
  <c r="S116" i="23" s="1"/>
  <c r="T116" i="23" s="1"/>
  <c r="U116" i="23" s="1"/>
  <c r="V116" i="23" s="1"/>
  <c r="W116" i="23" s="1"/>
  <c r="X116" i="23" s="1"/>
  <c r="Y116" i="23" s="1"/>
  <c r="Z116" i="23" s="1"/>
  <c r="AA116" i="23" s="1"/>
  <c r="AB116" i="23" s="1"/>
  <c r="AC116" i="23" s="1"/>
  <c r="AD116" i="23" s="1"/>
  <c r="AE116" i="23" s="1"/>
  <c r="AF116" i="23" s="1"/>
  <c r="B116" i="23" s="1"/>
  <c r="D115" i="23"/>
  <c r="E115" i="23" s="1"/>
  <c r="F115" i="23" s="1"/>
  <c r="G115" i="23" s="1"/>
  <c r="H115" i="23" s="1"/>
  <c r="I115" i="23" s="1"/>
  <c r="J115" i="23" s="1"/>
  <c r="K115" i="23" s="1"/>
  <c r="L115" i="23" s="1"/>
  <c r="M115" i="23" s="1"/>
  <c r="N115" i="23" s="1"/>
  <c r="O115" i="23" s="1"/>
  <c r="P115" i="23" s="1"/>
  <c r="Q115" i="23" s="1"/>
  <c r="R115" i="23" s="1"/>
  <c r="S115" i="23" s="1"/>
  <c r="T115" i="23" s="1"/>
  <c r="U115" i="23" s="1"/>
  <c r="V115" i="23" s="1"/>
  <c r="W115" i="23" s="1"/>
  <c r="X115" i="23" s="1"/>
  <c r="Y115" i="23" s="1"/>
  <c r="Z115" i="23" s="1"/>
  <c r="AA115" i="23" s="1"/>
  <c r="AB115" i="23" s="1"/>
  <c r="AC115" i="23" s="1"/>
  <c r="AD115" i="23" s="1"/>
  <c r="AE115" i="23" s="1"/>
  <c r="AF115" i="23" s="1"/>
  <c r="B115" i="23" s="1"/>
  <c r="L114" i="23"/>
  <c r="M114" i="23" s="1"/>
  <c r="N114" i="23" s="1"/>
  <c r="O114" i="23" s="1"/>
  <c r="P114" i="23" s="1"/>
  <c r="Q114" i="23" s="1"/>
  <c r="R114" i="23" s="1"/>
  <c r="S114" i="23" s="1"/>
  <c r="T114" i="23" s="1"/>
  <c r="U114" i="23" s="1"/>
  <c r="V114" i="23" s="1"/>
  <c r="W114" i="23" s="1"/>
  <c r="X114" i="23" s="1"/>
  <c r="Y114" i="23" s="1"/>
  <c r="Z114" i="23" s="1"/>
  <c r="AA114" i="23" s="1"/>
  <c r="AB114" i="23" s="1"/>
  <c r="AC114" i="23" s="1"/>
  <c r="AD114" i="23" s="1"/>
  <c r="AE114" i="23" s="1"/>
  <c r="AF114" i="23" s="1"/>
  <c r="B114" i="23" s="1"/>
  <c r="K114" i="23"/>
  <c r="D114" i="23"/>
  <c r="E114" i="23" s="1"/>
  <c r="F114" i="23" s="1"/>
  <c r="G114" i="23" s="1"/>
  <c r="H114" i="23" s="1"/>
  <c r="I114" i="23" s="1"/>
  <c r="D113" i="23"/>
  <c r="E113" i="23" s="1"/>
  <c r="F113" i="23" s="1"/>
  <c r="G113" i="23" s="1"/>
  <c r="H113" i="23" s="1"/>
  <c r="I113" i="23" s="1"/>
  <c r="J113" i="23" s="1"/>
  <c r="K113" i="23" s="1"/>
  <c r="L113" i="23" s="1"/>
  <c r="M113" i="23" s="1"/>
  <c r="N113" i="23" s="1"/>
  <c r="O113" i="23" s="1"/>
  <c r="P113" i="23" s="1"/>
  <c r="Q113" i="23" s="1"/>
  <c r="R113" i="23" s="1"/>
  <c r="S113" i="23" s="1"/>
  <c r="T113" i="23" s="1"/>
  <c r="U113" i="23" s="1"/>
  <c r="V113" i="23" s="1"/>
  <c r="W113" i="23" s="1"/>
  <c r="X113" i="23" s="1"/>
  <c r="Y113" i="23" s="1"/>
  <c r="Z113" i="23" s="1"/>
  <c r="AA113" i="23" s="1"/>
  <c r="AB113" i="23" s="1"/>
  <c r="AC113" i="23" s="1"/>
  <c r="AD113" i="23" s="1"/>
  <c r="AE113" i="23" s="1"/>
  <c r="AF113" i="23" s="1"/>
  <c r="B113" i="23" s="1"/>
  <c r="D112" i="23"/>
  <c r="E112" i="23" s="1"/>
  <c r="F112" i="23" s="1"/>
  <c r="G112" i="23" s="1"/>
  <c r="H112" i="23" s="1"/>
  <c r="I112" i="23" s="1"/>
  <c r="J112" i="23" s="1"/>
  <c r="K112" i="23" s="1"/>
  <c r="L112" i="23" s="1"/>
  <c r="M112" i="23" s="1"/>
  <c r="N112" i="23" s="1"/>
  <c r="O112" i="23" s="1"/>
  <c r="P112" i="23" s="1"/>
  <c r="Q112" i="23" s="1"/>
  <c r="R112" i="23" s="1"/>
  <c r="S112" i="23" s="1"/>
  <c r="T112" i="23" s="1"/>
  <c r="U112" i="23" s="1"/>
  <c r="V112" i="23" s="1"/>
  <c r="W112" i="23" s="1"/>
  <c r="X112" i="23" s="1"/>
  <c r="Y112" i="23" s="1"/>
  <c r="Z112" i="23" s="1"/>
  <c r="AA112" i="23" s="1"/>
  <c r="AB112" i="23" s="1"/>
  <c r="AC112" i="23" s="1"/>
  <c r="AD112" i="23" s="1"/>
  <c r="AE112" i="23" s="1"/>
  <c r="AF112" i="23" s="1"/>
  <c r="B112" i="23" s="1"/>
  <c r="D110" i="23"/>
  <c r="E110" i="23" s="1"/>
  <c r="F110" i="23" s="1"/>
  <c r="G110" i="23" s="1"/>
  <c r="H110" i="23" s="1"/>
  <c r="I110" i="23" s="1"/>
  <c r="J110" i="23" s="1"/>
  <c r="K110" i="23" s="1"/>
  <c r="L110" i="23" s="1"/>
  <c r="M110" i="23" s="1"/>
  <c r="N110" i="23" s="1"/>
  <c r="O110" i="23" s="1"/>
  <c r="P110" i="23" s="1"/>
  <c r="Q110" i="23" s="1"/>
  <c r="R110" i="23" s="1"/>
  <c r="S110" i="23" s="1"/>
  <c r="T110" i="23" s="1"/>
  <c r="U110" i="23" s="1"/>
  <c r="V110" i="23" s="1"/>
  <c r="W110" i="23" s="1"/>
  <c r="X110" i="23" s="1"/>
  <c r="Y110" i="23" s="1"/>
  <c r="Z110" i="23" s="1"/>
  <c r="AA110" i="23" s="1"/>
  <c r="AB110" i="23" s="1"/>
  <c r="AC110" i="23" s="1"/>
  <c r="AD110" i="23" s="1"/>
  <c r="AE110" i="23" s="1"/>
  <c r="AF110" i="23" s="1"/>
  <c r="B110" i="23" s="1"/>
  <c r="D109" i="23"/>
  <c r="E109" i="23" s="1"/>
  <c r="F109" i="23" s="1"/>
  <c r="G109" i="23" s="1"/>
  <c r="H109" i="23" s="1"/>
  <c r="I109" i="23" s="1"/>
  <c r="J109" i="23" s="1"/>
  <c r="K109" i="23" s="1"/>
  <c r="L109" i="23" s="1"/>
  <c r="M109" i="23" s="1"/>
  <c r="N109" i="23" s="1"/>
  <c r="O109" i="23" s="1"/>
  <c r="P109" i="23" s="1"/>
  <c r="Q109" i="23" s="1"/>
  <c r="R109" i="23" s="1"/>
  <c r="S109" i="23" s="1"/>
  <c r="T109" i="23" s="1"/>
  <c r="U109" i="23" s="1"/>
  <c r="V109" i="23" s="1"/>
  <c r="W109" i="23" s="1"/>
  <c r="X109" i="23" s="1"/>
  <c r="Y109" i="23" s="1"/>
  <c r="Z109" i="23" s="1"/>
  <c r="AA109" i="23" s="1"/>
  <c r="AB109" i="23" s="1"/>
  <c r="AC109" i="23" s="1"/>
  <c r="AD109" i="23" s="1"/>
  <c r="AE109" i="23" s="1"/>
  <c r="AF109" i="23" s="1"/>
  <c r="B109" i="23" s="1"/>
  <c r="D107" i="23"/>
  <c r="E107" i="23" s="1"/>
  <c r="F107" i="23" s="1"/>
  <c r="G107" i="23" s="1"/>
  <c r="H107" i="23" s="1"/>
  <c r="I107" i="23" s="1"/>
  <c r="J107" i="23" s="1"/>
  <c r="K107" i="23" s="1"/>
  <c r="L107" i="23" s="1"/>
  <c r="M107" i="23" s="1"/>
  <c r="N107" i="23" s="1"/>
  <c r="O107" i="23" s="1"/>
  <c r="P107" i="23" s="1"/>
  <c r="Q107" i="23" s="1"/>
  <c r="R107" i="23" s="1"/>
  <c r="S107" i="23" s="1"/>
  <c r="T107" i="23" s="1"/>
  <c r="U107" i="23" s="1"/>
  <c r="V107" i="23" s="1"/>
  <c r="W107" i="23" s="1"/>
  <c r="X107" i="23" s="1"/>
  <c r="Y107" i="23" s="1"/>
  <c r="Z107" i="23" s="1"/>
  <c r="AA107" i="23" s="1"/>
  <c r="AB107" i="23" s="1"/>
  <c r="AC107" i="23" s="1"/>
  <c r="AD107" i="23" s="1"/>
  <c r="AE107" i="23" s="1"/>
  <c r="AF107" i="23" s="1"/>
  <c r="B107" i="23" s="1"/>
  <c r="D106" i="23"/>
  <c r="E106" i="23" s="1"/>
  <c r="F106" i="23" s="1"/>
  <c r="G106" i="23" s="1"/>
  <c r="H106" i="23" s="1"/>
  <c r="I106" i="23" s="1"/>
  <c r="J106" i="23" s="1"/>
  <c r="K106" i="23" s="1"/>
  <c r="L106" i="23" s="1"/>
  <c r="M106" i="23" s="1"/>
  <c r="N106" i="23" s="1"/>
  <c r="O106" i="23" s="1"/>
  <c r="P106" i="23" s="1"/>
  <c r="Q106" i="23" s="1"/>
  <c r="R106" i="23" s="1"/>
  <c r="S106" i="23" s="1"/>
  <c r="T106" i="23" s="1"/>
  <c r="U106" i="23" s="1"/>
  <c r="V106" i="23" s="1"/>
  <c r="W106" i="23" s="1"/>
  <c r="X106" i="23" s="1"/>
  <c r="Y106" i="23" s="1"/>
  <c r="Z106" i="23" s="1"/>
  <c r="AA106" i="23" s="1"/>
  <c r="AB106" i="23" s="1"/>
  <c r="AC106" i="23" s="1"/>
  <c r="AD106" i="23" s="1"/>
  <c r="AE106" i="23" s="1"/>
  <c r="AF106" i="23" s="1"/>
  <c r="B106" i="23" s="1"/>
  <c r="D105" i="23"/>
  <c r="E105" i="23" s="1"/>
  <c r="F105" i="23" s="1"/>
  <c r="G105" i="23" s="1"/>
  <c r="H105" i="23" s="1"/>
  <c r="I105" i="23" s="1"/>
  <c r="J105" i="23" s="1"/>
  <c r="K105" i="23" s="1"/>
  <c r="L105" i="23" s="1"/>
  <c r="M105" i="23" s="1"/>
  <c r="N105" i="23" s="1"/>
  <c r="O105" i="23" s="1"/>
  <c r="P105" i="23" s="1"/>
  <c r="Q105" i="23" s="1"/>
  <c r="R105" i="23" s="1"/>
  <c r="S105" i="23" s="1"/>
  <c r="T105" i="23" s="1"/>
  <c r="U105" i="23" s="1"/>
  <c r="V105" i="23" s="1"/>
  <c r="W105" i="23" s="1"/>
  <c r="X105" i="23" s="1"/>
  <c r="Y105" i="23" s="1"/>
  <c r="Z105" i="23" s="1"/>
  <c r="AA105" i="23" s="1"/>
  <c r="AB105" i="23" s="1"/>
  <c r="AC105" i="23" s="1"/>
  <c r="AD105" i="23" s="1"/>
  <c r="AE105" i="23" s="1"/>
  <c r="AF105" i="23" s="1"/>
  <c r="B105" i="23" s="1"/>
  <c r="D104" i="23"/>
  <c r="E104" i="23" s="1"/>
  <c r="F104" i="23" s="1"/>
  <c r="G104" i="23" s="1"/>
  <c r="H104" i="23" s="1"/>
  <c r="I104" i="23" s="1"/>
  <c r="J104" i="23" s="1"/>
  <c r="K104" i="23" s="1"/>
  <c r="L104" i="23" s="1"/>
  <c r="M104" i="23" s="1"/>
  <c r="N104" i="23" s="1"/>
  <c r="O104" i="23" s="1"/>
  <c r="P104" i="23" s="1"/>
  <c r="Q104" i="23" s="1"/>
  <c r="R104" i="23" s="1"/>
  <c r="S104" i="23" s="1"/>
  <c r="T104" i="23" s="1"/>
  <c r="U104" i="23" s="1"/>
  <c r="V104" i="23" s="1"/>
  <c r="W104" i="23" s="1"/>
  <c r="X104" i="23" s="1"/>
  <c r="Y104" i="23" s="1"/>
  <c r="Z104" i="23" s="1"/>
  <c r="AA104" i="23" s="1"/>
  <c r="AB104" i="23" s="1"/>
  <c r="AC104" i="23" s="1"/>
  <c r="AD104" i="23" s="1"/>
  <c r="AE104" i="23" s="1"/>
  <c r="AF104" i="23" s="1"/>
  <c r="B104" i="23" s="1"/>
  <c r="D103" i="23"/>
  <c r="E103" i="23" s="1"/>
  <c r="F103" i="23" s="1"/>
  <c r="G103" i="23" s="1"/>
  <c r="H103" i="23" s="1"/>
  <c r="D102" i="23"/>
  <c r="AH100" i="23"/>
  <c r="AI100" i="23" s="1"/>
  <c r="AH99" i="23"/>
  <c r="AI99" i="23" s="1"/>
  <c r="AH98" i="23"/>
  <c r="AI98" i="23" s="1"/>
  <c r="AH97" i="23"/>
  <c r="AI97" i="23" s="1"/>
  <c r="AH96" i="23"/>
  <c r="AI96" i="23" s="1"/>
  <c r="AH95" i="23"/>
  <c r="AI95" i="23" s="1"/>
  <c r="AH94" i="23"/>
  <c r="AI94" i="23" s="1"/>
  <c r="C93" i="23"/>
  <c r="AI91" i="23"/>
  <c r="AH91" i="23"/>
  <c r="AI90" i="23"/>
  <c r="AH90" i="23"/>
  <c r="AI89" i="23"/>
  <c r="AH89" i="23"/>
  <c r="AI88" i="23"/>
  <c r="AH88" i="23"/>
  <c r="AI87" i="23"/>
  <c r="AH87" i="23"/>
  <c r="AI86" i="23"/>
  <c r="AH86" i="23"/>
  <c r="AI85" i="23"/>
  <c r="AH85" i="23"/>
  <c r="AI84" i="23"/>
  <c r="AH84" i="23"/>
  <c r="AI82" i="23"/>
  <c r="AH82" i="23"/>
  <c r="AG82" i="23"/>
  <c r="AI81" i="23"/>
  <c r="AH81" i="23"/>
  <c r="AI80" i="23"/>
  <c r="AH80" i="23"/>
  <c r="AI79" i="23"/>
  <c r="AH79" i="23"/>
  <c r="AI78" i="23"/>
  <c r="AH78" i="23"/>
  <c r="AI77" i="23"/>
  <c r="AH77" i="23"/>
  <c r="AI76" i="23"/>
  <c r="AH76" i="23"/>
  <c r="AI74" i="23"/>
  <c r="AH74" i="23"/>
  <c r="AI73" i="23"/>
  <c r="AH73" i="23"/>
  <c r="AI72" i="23"/>
  <c r="AH72" i="23"/>
  <c r="AG72" i="23"/>
  <c r="AI71" i="23"/>
  <c r="AH71" i="23"/>
  <c r="AI70" i="23"/>
  <c r="AH70" i="23"/>
  <c r="AI69" i="23"/>
  <c r="AH69" i="23"/>
  <c r="AG68" i="23"/>
  <c r="AF68" i="23"/>
  <c r="AE5" i="23" s="1"/>
  <c r="AE68" i="23"/>
  <c r="AD5" i="23" s="1"/>
  <c r="AD68" i="23"/>
  <c r="AC5" i="23" s="1"/>
  <c r="AC68" i="23"/>
  <c r="AB5" i="23" s="1"/>
  <c r="AB68" i="23"/>
  <c r="AA5" i="23" s="1"/>
  <c r="AA68" i="23"/>
  <c r="Z5" i="23" s="1"/>
  <c r="Z68" i="23"/>
  <c r="Y5" i="23" s="1"/>
  <c r="Y68" i="23"/>
  <c r="X68" i="23"/>
  <c r="W5" i="23" s="1"/>
  <c r="W68" i="23"/>
  <c r="V5" i="23" s="1"/>
  <c r="V68" i="23"/>
  <c r="U5" i="23" s="1"/>
  <c r="U68" i="23"/>
  <c r="T5" i="23" s="1"/>
  <c r="T68" i="23"/>
  <c r="S5" i="23" s="1"/>
  <c r="S68" i="23"/>
  <c r="R5" i="23" s="1"/>
  <c r="R68" i="23"/>
  <c r="Q5" i="23" s="1"/>
  <c r="Q68" i="23"/>
  <c r="P68" i="23"/>
  <c r="O5" i="23" s="1"/>
  <c r="O68" i="23"/>
  <c r="N5" i="23" s="1"/>
  <c r="N68" i="23"/>
  <c r="M5" i="23" s="1"/>
  <c r="M68" i="23"/>
  <c r="L5" i="23" s="1"/>
  <c r="L68" i="23"/>
  <c r="K68" i="23"/>
  <c r="J5" i="23" s="1"/>
  <c r="J68" i="23"/>
  <c r="I5" i="23" s="1"/>
  <c r="I68" i="23"/>
  <c r="H68" i="23"/>
  <c r="G5" i="23" s="1"/>
  <c r="G68" i="23"/>
  <c r="F5" i="23" s="1"/>
  <c r="F68" i="23"/>
  <c r="E5" i="23" s="1"/>
  <c r="E68" i="23"/>
  <c r="D5" i="23" s="1"/>
  <c r="D68" i="23"/>
  <c r="C68" i="23"/>
  <c r="B5" i="23" s="1"/>
  <c r="B68" i="23"/>
  <c r="AI67" i="23"/>
  <c r="AH67" i="23"/>
  <c r="AI66" i="23"/>
  <c r="AH66" i="23"/>
  <c r="AI65" i="23"/>
  <c r="AH65" i="23"/>
  <c r="AI64" i="23"/>
  <c r="AH64" i="23"/>
  <c r="AI63" i="23"/>
  <c r="AH63" i="23"/>
  <c r="AI62" i="23"/>
  <c r="AH62" i="23"/>
  <c r="AI61" i="23"/>
  <c r="AH61" i="23"/>
  <c r="AI60" i="23"/>
  <c r="AH60" i="23"/>
  <c r="AI59" i="23"/>
  <c r="AH59" i="23"/>
  <c r="AI58" i="23"/>
  <c r="AH58" i="23"/>
  <c r="AI57" i="23"/>
  <c r="AH57" i="23"/>
  <c r="AG56" i="23"/>
  <c r="AG4" i="23" s="1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AI55" i="23"/>
  <c r="AH55" i="23"/>
  <c r="AI54" i="23"/>
  <c r="AH54" i="23"/>
  <c r="AI53" i="23"/>
  <c r="AH53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AI51" i="23"/>
  <c r="AH51" i="23"/>
  <c r="AG51" i="23"/>
  <c r="AG52" i="23" s="1"/>
  <c r="AG3" i="23" s="1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I44" i="23"/>
  <c r="AH44" i="23"/>
  <c r="AI43" i="23"/>
  <c r="AH43" i="23"/>
  <c r="AI42" i="23"/>
  <c r="AH42" i="23"/>
  <c r="AI41" i="23"/>
  <c r="AH41" i="23"/>
  <c r="AI40" i="23"/>
  <c r="AH40" i="23"/>
  <c r="AI39" i="23"/>
  <c r="AH39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K5" i="23"/>
  <c r="C5" i="23"/>
  <c r="K4" i="23"/>
  <c r="B4" i="23"/>
  <c r="AG2" i="23"/>
  <c r="AC37" i="22"/>
  <c r="L37" i="22"/>
  <c r="G37" i="22"/>
  <c r="F37" i="22"/>
  <c r="E37" i="22"/>
  <c r="AI37" i="22" s="1"/>
  <c r="AF239" i="22"/>
  <c r="AE239" i="22"/>
  <c r="AD239" i="22"/>
  <c r="AC239" i="22"/>
  <c r="AB239" i="22"/>
  <c r="AA239" i="22"/>
  <c r="Z239" i="22"/>
  <c r="Y239" i="22"/>
  <c r="X239" i="22"/>
  <c r="W239" i="22"/>
  <c r="V239" i="22"/>
  <c r="U239" i="22"/>
  <c r="T239" i="22"/>
  <c r="S239" i="22"/>
  <c r="R239" i="22"/>
  <c r="Q239" i="22"/>
  <c r="P239" i="22"/>
  <c r="O239" i="22"/>
  <c r="N239" i="22"/>
  <c r="M239" i="22"/>
  <c r="L239" i="22"/>
  <c r="K239" i="22"/>
  <c r="J239" i="22"/>
  <c r="I239" i="22"/>
  <c r="H239" i="22"/>
  <c r="G239" i="22"/>
  <c r="F239" i="22"/>
  <c r="E239" i="22"/>
  <c r="D239" i="22"/>
  <c r="C239" i="22"/>
  <c r="B239" i="22"/>
  <c r="A239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T238" i="22"/>
  <c r="S238" i="22"/>
  <c r="R238" i="22"/>
  <c r="Q238" i="22"/>
  <c r="P238" i="22"/>
  <c r="O238" i="22"/>
  <c r="N238" i="22"/>
  <c r="M238" i="22"/>
  <c r="L238" i="22"/>
  <c r="K238" i="22"/>
  <c r="J238" i="22"/>
  <c r="I238" i="22"/>
  <c r="H238" i="22"/>
  <c r="G238" i="22"/>
  <c r="F238" i="22"/>
  <c r="E238" i="22"/>
  <c r="D238" i="22"/>
  <c r="C238" i="22"/>
  <c r="B238" i="22"/>
  <c r="A238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L237" i="22"/>
  <c r="K237" i="22"/>
  <c r="J237" i="22"/>
  <c r="I237" i="22"/>
  <c r="H237" i="22"/>
  <c r="G237" i="22"/>
  <c r="F237" i="22"/>
  <c r="E237" i="22"/>
  <c r="D237" i="22"/>
  <c r="C237" i="22"/>
  <c r="B237" i="22"/>
  <c r="A237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T236" i="22"/>
  <c r="S236" i="22"/>
  <c r="R236" i="22"/>
  <c r="Q236" i="22"/>
  <c r="P236" i="22"/>
  <c r="O236" i="22"/>
  <c r="N236" i="22"/>
  <c r="M236" i="22"/>
  <c r="L236" i="22"/>
  <c r="K236" i="22"/>
  <c r="J236" i="22"/>
  <c r="I236" i="22"/>
  <c r="H236" i="22"/>
  <c r="G236" i="22"/>
  <c r="F236" i="22"/>
  <c r="E236" i="22"/>
  <c r="D236" i="22"/>
  <c r="C236" i="22"/>
  <c r="B236" i="22"/>
  <c r="A236" i="22"/>
  <c r="C235" i="22"/>
  <c r="B235" i="22"/>
  <c r="S210" i="22"/>
  <c r="AG200" i="22"/>
  <c r="AG51" i="22" s="1"/>
  <c r="AG52" i="22" s="1"/>
  <c r="AG3" i="22" s="1"/>
  <c r="C200" i="22"/>
  <c r="D199" i="22"/>
  <c r="E199" i="22" s="1"/>
  <c r="D198" i="22"/>
  <c r="E198" i="22" s="1"/>
  <c r="F198" i="22" s="1"/>
  <c r="G198" i="22" s="1"/>
  <c r="H198" i="22" s="1"/>
  <c r="I198" i="22" s="1"/>
  <c r="J198" i="22" s="1"/>
  <c r="K198" i="22" s="1"/>
  <c r="L198" i="22" s="1"/>
  <c r="M198" i="22" s="1"/>
  <c r="N198" i="22" s="1"/>
  <c r="O198" i="22" s="1"/>
  <c r="P198" i="22" s="1"/>
  <c r="Q198" i="22" s="1"/>
  <c r="R198" i="22" s="1"/>
  <c r="S198" i="22" s="1"/>
  <c r="T198" i="22" s="1"/>
  <c r="U198" i="22" s="1"/>
  <c r="V198" i="22" s="1"/>
  <c r="W198" i="22" s="1"/>
  <c r="X198" i="22" s="1"/>
  <c r="Y198" i="22" s="1"/>
  <c r="Z198" i="22" s="1"/>
  <c r="AA198" i="22" s="1"/>
  <c r="AB198" i="22" s="1"/>
  <c r="AC198" i="22" s="1"/>
  <c r="AD198" i="22" s="1"/>
  <c r="AE198" i="22" s="1"/>
  <c r="AF198" i="22" s="1"/>
  <c r="B198" i="22" s="1"/>
  <c r="D197" i="22"/>
  <c r="E196" i="22"/>
  <c r="F196" i="22" s="1"/>
  <c r="G196" i="22" s="1"/>
  <c r="H196" i="22" s="1"/>
  <c r="I196" i="22" s="1"/>
  <c r="J196" i="22" s="1"/>
  <c r="K196" i="22" s="1"/>
  <c r="L196" i="22" s="1"/>
  <c r="M196" i="22" s="1"/>
  <c r="N196" i="22" s="1"/>
  <c r="O196" i="22" s="1"/>
  <c r="P196" i="22" s="1"/>
  <c r="Q196" i="22" s="1"/>
  <c r="R196" i="22" s="1"/>
  <c r="S196" i="22" s="1"/>
  <c r="T196" i="22" s="1"/>
  <c r="U196" i="22" s="1"/>
  <c r="V196" i="22" s="1"/>
  <c r="W196" i="22" s="1"/>
  <c r="X196" i="22" s="1"/>
  <c r="Y196" i="22" s="1"/>
  <c r="Z196" i="22" s="1"/>
  <c r="AA196" i="22" s="1"/>
  <c r="AB196" i="22" s="1"/>
  <c r="AC196" i="22" s="1"/>
  <c r="AD196" i="22" s="1"/>
  <c r="AE196" i="22" s="1"/>
  <c r="AF196" i="22" s="1"/>
  <c r="B196" i="22" s="1"/>
  <c r="D196" i="22"/>
  <c r="D195" i="22"/>
  <c r="E195" i="22" s="1"/>
  <c r="F195" i="22" s="1"/>
  <c r="G195" i="22" s="1"/>
  <c r="H195" i="22" s="1"/>
  <c r="I195" i="22" s="1"/>
  <c r="J195" i="22" s="1"/>
  <c r="K195" i="22" s="1"/>
  <c r="L195" i="22" s="1"/>
  <c r="M195" i="22" s="1"/>
  <c r="N195" i="22" s="1"/>
  <c r="O195" i="22" s="1"/>
  <c r="P195" i="22" s="1"/>
  <c r="Q195" i="22" s="1"/>
  <c r="R195" i="22" s="1"/>
  <c r="S195" i="22" s="1"/>
  <c r="T195" i="22" s="1"/>
  <c r="U195" i="22" s="1"/>
  <c r="V195" i="22" s="1"/>
  <c r="W195" i="22" s="1"/>
  <c r="X195" i="22" s="1"/>
  <c r="Y195" i="22" s="1"/>
  <c r="Z195" i="22" s="1"/>
  <c r="AA195" i="22" s="1"/>
  <c r="AB195" i="22" s="1"/>
  <c r="AC195" i="22" s="1"/>
  <c r="AD195" i="22" s="1"/>
  <c r="AE195" i="22" s="1"/>
  <c r="AF195" i="22" s="1"/>
  <c r="B195" i="22" s="1"/>
  <c r="D194" i="22"/>
  <c r="E194" i="22" s="1"/>
  <c r="AG192" i="22"/>
  <c r="C192" i="22"/>
  <c r="D191" i="22"/>
  <c r="E191" i="22" s="1"/>
  <c r="F191" i="22" s="1"/>
  <c r="G191" i="22" s="1"/>
  <c r="H191" i="22" s="1"/>
  <c r="I191" i="22" s="1"/>
  <c r="J191" i="22" s="1"/>
  <c r="K191" i="22" s="1"/>
  <c r="L191" i="22" s="1"/>
  <c r="M191" i="22" s="1"/>
  <c r="N191" i="22" s="1"/>
  <c r="O191" i="22" s="1"/>
  <c r="P191" i="22" s="1"/>
  <c r="Q191" i="22" s="1"/>
  <c r="R191" i="22" s="1"/>
  <c r="S191" i="22" s="1"/>
  <c r="T191" i="22" s="1"/>
  <c r="U191" i="22" s="1"/>
  <c r="V191" i="22" s="1"/>
  <c r="W191" i="22" s="1"/>
  <c r="X191" i="22" s="1"/>
  <c r="Y191" i="22" s="1"/>
  <c r="Z191" i="22" s="1"/>
  <c r="AA191" i="22" s="1"/>
  <c r="AB191" i="22" s="1"/>
  <c r="AC191" i="22" s="1"/>
  <c r="AD191" i="22" s="1"/>
  <c r="AE191" i="22" s="1"/>
  <c r="AF191" i="22" s="1"/>
  <c r="B191" i="22" s="1"/>
  <c r="D190" i="22"/>
  <c r="E190" i="22" s="1"/>
  <c r="F190" i="22" s="1"/>
  <c r="G190" i="22" s="1"/>
  <c r="H190" i="22" s="1"/>
  <c r="I190" i="22" s="1"/>
  <c r="J190" i="22" s="1"/>
  <c r="K190" i="22" s="1"/>
  <c r="L190" i="22" s="1"/>
  <c r="M190" i="22" s="1"/>
  <c r="N190" i="22" s="1"/>
  <c r="O190" i="22" s="1"/>
  <c r="P190" i="22" s="1"/>
  <c r="Q190" i="22" s="1"/>
  <c r="R190" i="22" s="1"/>
  <c r="S190" i="22" s="1"/>
  <c r="T190" i="22" s="1"/>
  <c r="U190" i="22" s="1"/>
  <c r="V190" i="22" s="1"/>
  <c r="W190" i="22" s="1"/>
  <c r="X190" i="22" s="1"/>
  <c r="Y190" i="22" s="1"/>
  <c r="Z190" i="22" s="1"/>
  <c r="AA190" i="22" s="1"/>
  <c r="AB190" i="22" s="1"/>
  <c r="AC190" i="22" s="1"/>
  <c r="AD190" i="22" s="1"/>
  <c r="AE190" i="22" s="1"/>
  <c r="AF190" i="22" s="1"/>
  <c r="B190" i="22" s="1"/>
  <c r="D189" i="22"/>
  <c r="E189" i="22" s="1"/>
  <c r="F189" i="22" s="1"/>
  <c r="G189" i="22" s="1"/>
  <c r="H189" i="22" s="1"/>
  <c r="I189" i="22" s="1"/>
  <c r="J189" i="22" s="1"/>
  <c r="K189" i="22" s="1"/>
  <c r="L189" i="22" s="1"/>
  <c r="M189" i="22" s="1"/>
  <c r="N189" i="22" s="1"/>
  <c r="O189" i="22" s="1"/>
  <c r="P189" i="22" s="1"/>
  <c r="Q189" i="22" s="1"/>
  <c r="R189" i="22" s="1"/>
  <c r="S189" i="22" s="1"/>
  <c r="T189" i="22" s="1"/>
  <c r="U189" i="22" s="1"/>
  <c r="V189" i="22" s="1"/>
  <c r="W189" i="22" s="1"/>
  <c r="X189" i="22" s="1"/>
  <c r="Y189" i="22" s="1"/>
  <c r="Z189" i="22" s="1"/>
  <c r="AA189" i="22" s="1"/>
  <c r="AB189" i="22" s="1"/>
  <c r="AC189" i="22" s="1"/>
  <c r="AD189" i="22" s="1"/>
  <c r="AE189" i="22" s="1"/>
  <c r="AF189" i="22" s="1"/>
  <c r="B189" i="22" s="1"/>
  <c r="D188" i="22"/>
  <c r="E188" i="22" s="1"/>
  <c r="F188" i="22" s="1"/>
  <c r="G188" i="22" s="1"/>
  <c r="H188" i="22" s="1"/>
  <c r="I188" i="22" s="1"/>
  <c r="J188" i="22" s="1"/>
  <c r="K188" i="22" s="1"/>
  <c r="L188" i="22" s="1"/>
  <c r="M188" i="22" s="1"/>
  <c r="N188" i="22" s="1"/>
  <c r="O188" i="22" s="1"/>
  <c r="P188" i="22" s="1"/>
  <c r="Q188" i="22" s="1"/>
  <c r="R188" i="22" s="1"/>
  <c r="S188" i="22" s="1"/>
  <c r="T188" i="22" s="1"/>
  <c r="U188" i="22" s="1"/>
  <c r="V188" i="22" s="1"/>
  <c r="W188" i="22" s="1"/>
  <c r="X188" i="22" s="1"/>
  <c r="Y188" i="22" s="1"/>
  <c r="Z188" i="22" s="1"/>
  <c r="AA188" i="22" s="1"/>
  <c r="AB188" i="22" s="1"/>
  <c r="AC188" i="22" s="1"/>
  <c r="AD188" i="22" s="1"/>
  <c r="AE188" i="22" s="1"/>
  <c r="AF188" i="22" s="1"/>
  <c r="B188" i="22" s="1"/>
  <c r="D187" i="22"/>
  <c r="E187" i="22" s="1"/>
  <c r="F187" i="22" s="1"/>
  <c r="G187" i="22" s="1"/>
  <c r="H187" i="22" s="1"/>
  <c r="I187" i="22" s="1"/>
  <c r="J187" i="22" s="1"/>
  <c r="K187" i="22" s="1"/>
  <c r="L187" i="22" s="1"/>
  <c r="M187" i="22" s="1"/>
  <c r="N187" i="22" s="1"/>
  <c r="O187" i="22" s="1"/>
  <c r="P187" i="22" s="1"/>
  <c r="Q187" i="22" s="1"/>
  <c r="R187" i="22" s="1"/>
  <c r="S187" i="22" s="1"/>
  <c r="T187" i="22" s="1"/>
  <c r="U187" i="22" s="1"/>
  <c r="V187" i="22" s="1"/>
  <c r="W187" i="22" s="1"/>
  <c r="X187" i="22" s="1"/>
  <c r="Y187" i="22" s="1"/>
  <c r="Z187" i="22" s="1"/>
  <c r="AA187" i="22" s="1"/>
  <c r="AB187" i="22" s="1"/>
  <c r="AC187" i="22" s="1"/>
  <c r="AD187" i="22" s="1"/>
  <c r="AE187" i="22" s="1"/>
  <c r="AF187" i="22" s="1"/>
  <c r="B187" i="22" s="1"/>
  <c r="D186" i="22"/>
  <c r="E186" i="22" s="1"/>
  <c r="F186" i="22" s="1"/>
  <c r="G186" i="22" s="1"/>
  <c r="H186" i="22" s="1"/>
  <c r="I186" i="22" s="1"/>
  <c r="J186" i="22" s="1"/>
  <c r="K186" i="22" s="1"/>
  <c r="L186" i="22" s="1"/>
  <c r="M186" i="22" s="1"/>
  <c r="N186" i="22" s="1"/>
  <c r="O186" i="22" s="1"/>
  <c r="P186" i="22" s="1"/>
  <c r="Q186" i="22" s="1"/>
  <c r="R186" i="22" s="1"/>
  <c r="S186" i="22" s="1"/>
  <c r="T186" i="22" s="1"/>
  <c r="U186" i="22" s="1"/>
  <c r="V186" i="22" s="1"/>
  <c r="W186" i="22" s="1"/>
  <c r="X186" i="22" s="1"/>
  <c r="Y186" i="22" s="1"/>
  <c r="Z186" i="22" s="1"/>
  <c r="AA186" i="22" s="1"/>
  <c r="AB186" i="22" s="1"/>
  <c r="AC186" i="22" s="1"/>
  <c r="AD186" i="22" s="1"/>
  <c r="AE186" i="22" s="1"/>
  <c r="AF186" i="22" s="1"/>
  <c r="B186" i="22" s="1"/>
  <c r="D185" i="22"/>
  <c r="E185" i="22" s="1"/>
  <c r="F185" i="22" s="1"/>
  <c r="G185" i="22" s="1"/>
  <c r="H185" i="22" s="1"/>
  <c r="I185" i="22" s="1"/>
  <c r="J185" i="22" s="1"/>
  <c r="K185" i="22" s="1"/>
  <c r="L185" i="22" s="1"/>
  <c r="M185" i="22" s="1"/>
  <c r="N185" i="22" s="1"/>
  <c r="O185" i="22" s="1"/>
  <c r="P185" i="22" s="1"/>
  <c r="Q185" i="22" s="1"/>
  <c r="R185" i="22" s="1"/>
  <c r="S185" i="22" s="1"/>
  <c r="T185" i="22" s="1"/>
  <c r="U185" i="22" s="1"/>
  <c r="V185" i="22" s="1"/>
  <c r="W185" i="22" s="1"/>
  <c r="X185" i="22" s="1"/>
  <c r="Y185" i="22" s="1"/>
  <c r="Z185" i="22" s="1"/>
  <c r="AA185" i="22" s="1"/>
  <c r="AB185" i="22" s="1"/>
  <c r="AC185" i="22" s="1"/>
  <c r="AD185" i="22" s="1"/>
  <c r="AE185" i="22" s="1"/>
  <c r="AF185" i="22" s="1"/>
  <c r="B185" i="22" s="1"/>
  <c r="D184" i="22"/>
  <c r="E184" i="22" s="1"/>
  <c r="F184" i="22" s="1"/>
  <c r="G184" i="22" s="1"/>
  <c r="H184" i="22" s="1"/>
  <c r="I184" i="22" s="1"/>
  <c r="J184" i="22" s="1"/>
  <c r="K184" i="22" s="1"/>
  <c r="L184" i="22" s="1"/>
  <c r="M184" i="22" s="1"/>
  <c r="N184" i="22" s="1"/>
  <c r="O184" i="22" s="1"/>
  <c r="P184" i="22" s="1"/>
  <c r="Q184" i="22" s="1"/>
  <c r="R184" i="22" s="1"/>
  <c r="S184" i="22" s="1"/>
  <c r="T184" i="22" s="1"/>
  <c r="U184" i="22" s="1"/>
  <c r="V184" i="22" s="1"/>
  <c r="W184" i="22" s="1"/>
  <c r="X184" i="22" s="1"/>
  <c r="Y184" i="22" s="1"/>
  <c r="Z184" i="22" s="1"/>
  <c r="AA184" i="22" s="1"/>
  <c r="AB184" i="22" s="1"/>
  <c r="AC184" i="22" s="1"/>
  <c r="AD184" i="22" s="1"/>
  <c r="AE184" i="22" s="1"/>
  <c r="AF184" i="22" s="1"/>
  <c r="B184" i="22" s="1"/>
  <c r="F183" i="22"/>
  <c r="G183" i="22" s="1"/>
  <c r="H183" i="22" s="1"/>
  <c r="I183" i="22" s="1"/>
  <c r="J183" i="22" s="1"/>
  <c r="K183" i="22" s="1"/>
  <c r="L183" i="22" s="1"/>
  <c r="M183" i="22" s="1"/>
  <c r="N183" i="22" s="1"/>
  <c r="O183" i="22" s="1"/>
  <c r="P183" i="22" s="1"/>
  <c r="Q183" i="22" s="1"/>
  <c r="R183" i="22" s="1"/>
  <c r="S183" i="22" s="1"/>
  <c r="T183" i="22" s="1"/>
  <c r="U183" i="22" s="1"/>
  <c r="V183" i="22" s="1"/>
  <c r="W183" i="22" s="1"/>
  <c r="X183" i="22" s="1"/>
  <c r="Y183" i="22" s="1"/>
  <c r="Z183" i="22" s="1"/>
  <c r="AA183" i="22" s="1"/>
  <c r="AB183" i="22" s="1"/>
  <c r="AC183" i="22" s="1"/>
  <c r="AD183" i="22" s="1"/>
  <c r="AE183" i="22" s="1"/>
  <c r="AF183" i="22" s="1"/>
  <c r="B183" i="22" s="1"/>
  <c r="D183" i="22"/>
  <c r="E183" i="22" s="1"/>
  <c r="D182" i="22"/>
  <c r="E182" i="22" s="1"/>
  <c r="F182" i="22" s="1"/>
  <c r="G182" i="22" s="1"/>
  <c r="H182" i="22" s="1"/>
  <c r="I182" i="22" s="1"/>
  <c r="J182" i="22" s="1"/>
  <c r="K182" i="22" s="1"/>
  <c r="L182" i="22" s="1"/>
  <c r="M182" i="22" s="1"/>
  <c r="N182" i="22" s="1"/>
  <c r="O182" i="22" s="1"/>
  <c r="P182" i="22" s="1"/>
  <c r="Q182" i="22" s="1"/>
  <c r="R182" i="22" s="1"/>
  <c r="S182" i="22" s="1"/>
  <c r="T182" i="22" s="1"/>
  <c r="U182" i="22" s="1"/>
  <c r="V182" i="22" s="1"/>
  <c r="W182" i="22" s="1"/>
  <c r="X182" i="22" s="1"/>
  <c r="Y182" i="22" s="1"/>
  <c r="Z182" i="22" s="1"/>
  <c r="AA182" i="22" s="1"/>
  <c r="AB182" i="22" s="1"/>
  <c r="AC182" i="22" s="1"/>
  <c r="AD182" i="22" s="1"/>
  <c r="AE182" i="22" s="1"/>
  <c r="AF182" i="22" s="1"/>
  <c r="B182" i="22" s="1"/>
  <c r="D181" i="22"/>
  <c r="E181" i="22" s="1"/>
  <c r="F181" i="22" s="1"/>
  <c r="G181" i="22" s="1"/>
  <c r="H181" i="22" s="1"/>
  <c r="I181" i="22" s="1"/>
  <c r="J181" i="22" s="1"/>
  <c r="K181" i="22" s="1"/>
  <c r="L181" i="22" s="1"/>
  <c r="M181" i="22" s="1"/>
  <c r="N181" i="22" s="1"/>
  <c r="O181" i="22" s="1"/>
  <c r="P181" i="22" s="1"/>
  <c r="Q181" i="22" s="1"/>
  <c r="R181" i="22" s="1"/>
  <c r="S181" i="22" s="1"/>
  <c r="T181" i="22" s="1"/>
  <c r="U181" i="22" s="1"/>
  <c r="V181" i="22" s="1"/>
  <c r="W181" i="22" s="1"/>
  <c r="X181" i="22" s="1"/>
  <c r="Y181" i="22" s="1"/>
  <c r="Z181" i="22" s="1"/>
  <c r="AA181" i="22" s="1"/>
  <c r="AB181" i="22" s="1"/>
  <c r="AC181" i="22" s="1"/>
  <c r="AD181" i="22" s="1"/>
  <c r="AE181" i="22" s="1"/>
  <c r="AF181" i="22" s="1"/>
  <c r="B181" i="22" s="1"/>
  <c r="D180" i="22"/>
  <c r="E180" i="22" s="1"/>
  <c r="F180" i="22" s="1"/>
  <c r="G180" i="22" s="1"/>
  <c r="H180" i="22" s="1"/>
  <c r="I180" i="22" s="1"/>
  <c r="J180" i="22" s="1"/>
  <c r="K180" i="22" s="1"/>
  <c r="L180" i="22" s="1"/>
  <c r="M180" i="22" s="1"/>
  <c r="N180" i="22" s="1"/>
  <c r="O180" i="22" s="1"/>
  <c r="P180" i="22" s="1"/>
  <c r="Q180" i="22" s="1"/>
  <c r="R180" i="22" s="1"/>
  <c r="S180" i="22" s="1"/>
  <c r="T180" i="22" s="1"/>
  <c r="U180" i="22" s="1"/>
  <c r="V180" i="22" s="1"/>
  <c r="W180" i="22" s="1"/>
  <c r="X180" i="22" s="1"/>
  <c r="Y180" i="22" s="1"/>
  <c r="Z180" i="22" s="1"/>
  <c r="AA180" i="22" s="1"/>
  <c r="AB180" i="22" s="1"/>
  <c r="AC180" i="22" s="1"/>
  <c r="AD180" i="22" s="1"/>
  <c r="AE180" i="22" s="1"/>
  <c r="AF180" i="22" s="1"/>
  <c r="B180" i="22" s="1"/>
  <c r="D179" i="22"/>
  <c r="E179" i="22" s="1"/>
  <c r="F179" i="22" s="1"/>
  <c r="G179" i="22" s="1"/>
  <c r="H179" i="22" s="1"/>
  <c r="I179" i="22" s="1"/>
  <c r="J179" i="22" s="1"/>
  <c r="K179" i="22" s="1"/>
  <c r="L179" i="22" s="1"/>
  <c r="M179" i="22" s="1"/>
  <c r="N179" i="22" s="1"/>
  <c r="O179" i="22" s="1"/>
  <c r="P179" i="22" s="1"/>
  <c r="Q179" i="22" s="1"/>
  <c r="R179" i="22" s="1"/>
  <c r="S179" i="22" s="1"/>
  <c r="T179" i="22" s="1"/>
  <c r="U179" i="22" s="1"/>
  <c r="V179" i="22" s="1"/>
  <c r="W179" i="22" s="1"/>
  <c r="X179" i="22" s="1"/>
  <c r="Y179" i="22" s="1"/>
  <c r="Z179" i="22" s="1"/>
  <c r="AA179" i="22" s="1"/>
  <c r="AB179" i="22" s="1"/>
  <c r="AC179" i="22" s="1"/>
  <c r="AD179" i="22" s="1"/>
  <c r="AE179" i="22" s="1"/>
  <c r="AF179" i="22" s="1"/>
  <c r="B179" i="22" s="1"/>
  <c r="D177" i="22"/>
  <c r="E177" i="22" s="1"/>
  <c r="F177" i="22" s="1"/>
  <c r="G177" i="22" s="1"/>
  <c r="H177" i="22" s="1"/>
  <c r="I177" i="22" s="1"/>
  <c r="J177" i="22" s="1"/>
  <c r="K177" i="22" s="1"/>
  <c r="L177" i="22" s="1"/>
  <c r="M177" i="22" s="1"/>
  <c r="N177" i="22" s="1"/>
  <c r="O177" i="22" s="1"/>
  <c r="P177" i="22" s="1"/>
  <c r="Q177" i="22" s="1"/>
  <c r="R177" i="22" s="1"/>
  <c r="S177" i="22" s="1"/>
  <c r="T177" i="22" s="1"/>
  <c r="U177" i="22" s="1"/>
  <c r="V177" i="22" s="1"/>
  <c r="W177" i="22" s="1"/>
  <c r="X177" i="22" s="1"/>
  <c r="Y177" i="22" s="1"/>
  <c r="Z177" i="22" s="1"/>
  <c r="AA177" i="22" s="1"/>
  <c r="AB177" i="22" s="1"/>
  <c r="AC177" i="22" s="1"/>
  <c r="AD177" i="22" s="1"/>
  <c r="AE177" i="22" s="1"/>
  <c r="AF177" i="22" s="1"/>
  <c r="B177" i="22" s="1"/>
  <c r="E176" i="22"/>
  <c r="F176" i="22" s="1"/>
  <c r="G176" i="22" s="1"/>
  <c r="H176" i="22" s="1"/>
  <c r="I176" i="22" s="1"/>
  <c r="J176" i="22" s="1"/>
  <c r="K176" i="22" s="1"/>
  <c r="L176" i="22" s="1"/>
  <c r="M176" i="22" s="1"/>
  <c r="N176" i="22" s="1"/>
  <c r="O176" i="22" s="1"/>
  <c r="P176" i="22" s="1"/>
  <c r="Q176" i="22" s="1"/>
  <c r="R176" i="22" s="1"/>
  <c r="S176" i="22" s="1"/>
  <c r="T176" i="22" s="1"/>
  <c r="U176" i="22" s="1"/>
  <c r="V176" i="22" s="1"/>
  <c r="W176" i="22" s="1"/>
  <c r="X176" i="22" s="1"/>
  <c r="Y176" i="22" s="1"/>
  <c r="Z176" i="22" s="1"/>
  <c r="AA176" i="22" s="1"/>
  <c r="AB176" i="22" s="1"/>
  <c r="AC176" i="22" s="1"/>
  <c r="AD176" i="22" s="1"/>
  <c r="AE176" i="22" s="1"/>
  <c r="AF176" i="22" s="1"/>
  <c r="B176" i="22" s="1"/>
  <c r="D176" i="22"/>
  <c r="D175" i="22"/>
  <c r="E175" i="22" s="1"/>
  <c r="F175" i="22" s="1"/>
  <c r="G175" i="22" s="1"/>
  <c r="H175" i="22" s="1"/>
  <c r="I175" i="22" s="1"/>
  <c r="J175" i="22" s="1"/>
  <c r="K175" i="22" s="1"/>
  <c r="L175" i="22" s="1"/>
  <c r="M175" i="22" s="1"/>
  <c r="N175" i="22" s="1"/>
  <c r="O175" i="22" s="1"/>
  <c r="P175" i="22" s="1"/>
  <c r="Q175" i="22" s="1"/>
  <c r="R175" i="22" s="1"/>
  <c r="S175" i="22" s="1"/>
  <c r="T175" i="22" s="1"/>
  <c r="U175" i="22" s="1"/>
  <c r="V175" i="22" s="1"/>
  <c r="W175" i="22" s="1"/>
  <c r="X175" i="22" s="1"/>
  <c r="Y175" i="22" s="1"/>
  <c r="Z175" i="22" s="1"/>
  <c r="AA175" i="22" s="1"/>
  <c r="AB175" i="22" s="1"/>
  <c r="AC175" i="22" s="1"/>
  <c r="AD175" i="22" s="1"/>
  <c r="AE175" i="22" s="1"/>
  <c r="AF175" i="22" s="1"/>
  <c r="B175" i="22" s="1"/>
  <c r="D174" i="22"/>
  <c r="E174" i="22" s="1"/>
  <c r="F174" i="22" s="1"/>
  <c r="G174" i="22" s="1"/>
  <c r="H174" i="22" s="1"/>
  <c r="I174" i="22" s="1"/>
  <c r="J174" i="22" s="1"/>
  <c r="K174" i="22" s="1"/>
  <c r="L174" i="22" s="1"/>
  <c r="M174" i="22" s="1"/>
  <c r="N174" i="22" s="1"/>
  <c r="O174" i="22" s="1"/>
  <c r="P174" i="22" s="1"/>
  <c r="Q174" i="22" s="1"/>
  <c r="R174" i="22" s="1"/>
  <c r="S174" i="22" s="1"/>
  <c r="T174" i="22" s="1"/>
  <c r="U174" i="22" s="1"/>
  <c r="V174" i="22" s="1"/>
  <c r="W174" i="22" s="1"/>
  <c r="X174" i="22" s="1"/>
  <c r="Y174" i="22" s="1"/>
  <c r="Z174" i="22" s="1"/>
  <c r="AA174" i="22" s="1"/>
  <c r="AB174" i="22" s="1"/>
  <c r="AC174" i="22" s="1"/>
  <c r="AD174" i="22" s="1"/>
  <c r="AE174" i="22" s="1"/>
  <c r="AF174" i="22" s="1"/>
  <c r="B174" i="22" s="1"/>
  <c r="D173" i="22"/>
  <c r="E173" i="22" s="1"/>
  <c r="F173" i="22" s="1"/>
  <c r="G173" i="22" s="1"/>
  <c r="H173" i="22" s="1"/>
  <c r="I173" i="22" s="1"/>
  <c r="J173" i="22" s="1"/>
  <c r="K173" i="22" s="1"/>
  <c r="L173" i="22" s="1"/>
  <c r="M173" i="22" s="1"/>
  <c r="N173" i="22" s="1"/>
  <c r="O173" i="22" s="1"/>
  <c r="P173" i="22" s="1"/>
  <c r="Q173" i="22" s="1"/>
  <c r="R173" i="22" s="1"/>
  <c r="S173" i="22" s="1"/>
  <c r="T173" i="22" s="1"/>
  <c r="U173" i="22" s="1"/>
  <c r="V173" i="22" s="1"/>
  <c r="W173" i="22" s="1"/>
  <c r="X173" i="22" s="1"/>
  <c r="Y173" i="22" s="1"/>
  <c r="Z173" i="22" s="1"/>
  <c r="AA173" i="22" s="1"/>
  <c r="AB173" i="22" s="1"/>
  <c r="AC173" i="22" s="1"/>
  <c r="AD173" i="22" s="1"/>
  <c r="AE173" i="22" s="1"/>
  <c r="AF173" i="22" s="1"/>
  <c r="B173" i="22" s="1"/>
  <c r="E172" i="22"/>
  <c r="F172" i="22" s="1"/>
  <c r="G172" i="22" s="1"/>
  <c r="H172" i="22" s="1"/>
  <c r="I172" i="22" s="1"/>
  <c r="J172" i="22" s="1"/>
  <c r="K172" i="22" s="1"/>
  <c r="L172" i="22" s="1"/>
  <c r="M172" i="22" s="1"/>
  <c r="N172" i="22" s="1"/>
  <c r="O172" i="22" s="1"/>
  <c r="P172" i="22" s="1"/>
  <c r="Q172" i="22" s="1"/>
  <c r="R172" i="22" s="1"/>
  <c r="S172" i="22" s="1"/>
  <c r="T172" i="22" s="1"/>
  <c r="U172" i="22" s="1"/>
  <c r="V172" i="22" s="1"/>
  <c r="W172" i="22" s="1"/>
  <c r="X172" i="22" s="1"/>
  <c r="Y172" i="22" s="1"/>
  <c r="Z172" i="22" s="1"/>
  <c r="AA172" i="22" s="1"/>
  <c r="AB172" i="22" s="1"/>
  <c r="AC172" i="22" s="1"/>
  <c r="AD172" i="22" s="1"/>
  <c r="AE172" i="22" s="1"/>
  <c r="AF172" i="22" s="1"/>
  <c r="B172" i="22" s="1"/>
  <c r="D172" i="22"/>
  <c r="D171" i="22"/>
  <c r="E171" i="22" s="1"/>
  <c r="F171" i="22" s="1"/>
  <c r="G171" i="22" s="1"/>
  <c r="H171" i="22" s="1"/>
  <c r="I171" i="22" s="1"/>
  <c r="J171" i="22" s="1"/>
  <c r="K171" i="22" s="1"/>
  <c r="L171" i="22" s="1"/>
  <c r="M171" i="22" s="1"/>
  <c r="N171" i="22" s="1"/>
  <c r="O171" i="22" s="1"/>
  <c r="P171" i="22" s="1"/>
  <c r="Q171" i="22" s="1"/>
  <c r="R171" i="22" s="1"/>
  <c r="S171" i="22" s="1"/>
  <c r="T171" i="22" s="1"/>
  <c r="U171" i="22" s="1"/>
  <c r="V171" i="22" s="1"/>
  <c r="W171" i="22" s="1"/>
  <c r="X171" i="22" s="1"/>
  <c r="Y171" i="22" s="1"/>
  <c r="Z171" i="22" s="1"/>
  <c r="AA171" i="22" s="1"/>
  <c r="AB171" i="22" s="1"/>
  <c r="AC171" i="22" s="1"/>
  <c r="AD171" i="22" s="1"/>
  <c r="AE171" i="22" s="1"/>
  <c r="AF171" i="22" s="1"/>
  <c r="B171" i="22" s="1"/>
  <c r="D170" i="22"/>
  <c r="E170" i="22" s="1"/>
  <c r="F170" i="22" s="1"/>
  <c r="G170" i="22" s="1"/>
  <c r="H170" i="22" s="1"/>
  <c r="I170" i="22" s="1"/>
  <c r="J170" i="22" s="1"/>
  <c r="K170" i="22" s="1"/>
  <c r="L170" i="22" s="1"/>
  <c r="M170" i="22" s="1"/>
  <c r="N170" i="22" s="1"/>
  <c r="O170" i="22" s="1"/>
  <c r="P170" i="22" s="1"/>
  <c r="Q170" i="22" s="1"/>
  <c r="R170" i="22" s="1"/>
  <c r="S170" i="22" s="1"/>
  <c r="T170" i="22" s="1"/>
  <c r="U170" i="22" s="1"/>
  <c r="V170" i="22" s="1"/>
  <c r="W170" i="22" s="1"/>
  <c r="X170" i="22" s="1"/>
  <c r="Y170" i="22" s="1"/>
  <c r="Z170" i="22" s="1"/>
  <c r="AA170" i="22" s="1"/>
  <c r="AB170" i="22" s="1"/>
  <c r="AC170" i="22" s="1"/>
  <c r="AD170" i="22" s="1"/>
  <c r="AE170" i="22" s="1"/>
  <c r="AF170" i="22" s="1"/>
  <c r="B170" i="22" s="1"/>
  <c r="D168" i="22"/>
  <c r="E168" i="22" s="1"/>
  <c r="F168" i="22" s="1"/>
  <c r="G168" i="22" s="1"/>
  <c r="H168" i="22" s="1"/>
  <c r="I168" i="22" s="1"/>
  <c r="J168" i="22" s="1"/>
  <c r="K168" i="22" s="1"/>
  <c r="L168" i="22" s="1"/>
  <c r="M168" i="22" s="1"/>
  <c r="N168" i="22" s="1"/>
  <c r="O168" i="22" s="1"/>
  <c r="P168" i="22" s="1"/>
  <c r="Q168" i="22" s="1"/>
  <c r="R168" i="22" s="1"/>
  <c r="S168" i="22" s="1"/>
  <c r="T168" i="22" s="1"/>
  <c r="U168" i="22" s="1"/>
  <c r="V168" i="22" s="1"/>
  <c r="W168" i="22" s="1"/>
  <c r="X168" i="22" s="1"/>
  <c r="Y168" i="22" s="1"/>
  <c r="Z168" i="22" s="1"/>
  <c r="AA168" i="22" s="1"/>
  <c r="AB168" i="22" s="1"/>
  <c r="AC168" i="22" s="1"/>
  <c r="AD168" i="22" s="1"/>
  <c r="AE168" i="22" s="1"/>
  <c r="AF168" i="22" s="1"/>
  <c r="B168" i="22" s="1"/>
  <c r="D167" i="22"/>
  <c r="E167" i="22" s="1"/>
  <c r="F167" i="22" s="1"/>
  <c r="G167" i="22" s="1"/>
  <c r="H167" i="22" s="1"/>
  <c r="I167" i="22" s="1"/>
  <c r="J167" i="22" s="1"/>
  <c r="K167" i="22" s="1"/>
  <c r="L167" i="22" s="1"/>
  <c r="M167" i="22" s="1"/>
  <c r="N167" i="22" s="1"/>
  <c r="O167" i="22" s="1"/>
  <c r="P167" i="22" s="1"/>
  <c r="Q167" i="22" s="1"/>
  <c r="R167" i="22" s="1"/>
  <c r="S167" i="22" s="1"/>
  <c r="T167" i="22" s="1"/>
  <c r="U167" i="22" s="1"/>
  <c r="V167" i="22" s="1"/>
  <c r="W167" i="22" s="1"/>
  <c r="X167" i="22" s="1"/>
  <c r="Y167" i="22" s="1"/>
  <c r="Z167" i="22" s="1"/>
  <c r="AA167" i="22" s="1"/>
  <c r="AB167" i="22" s="1"/>
  <c r="AC167" i="22" s="1"/>
  <c r="AD167" i="22" s="1"/>
  <c r="AE167" i="22" s="1"/>
  <c r="AF167" i="22" s="1"/>
  <c r="B167" i="22" s="1"/>
  <c r="D166" i="22"/>
  <c r="E166" i="22" s="1"/>
  <c r="F166" i="22" s="1"/>
  <c r="G166" i="22" s="1"/>
  <c r="H166" i="22" s="1"/>
  <c r="I166" i="22" s="1"/>
  <c r="J166" i="22" s="1"/>
  <c r="K166" i="22" s="1"/>
  <c r="L166" i="22" s="1"/>
  <c r="M166" i="22" s="1"/>
  <c r="N166" i="22" s="1"/>
  <c r="O166" i="22" s="1"/>
  <c r="P166" i="22" s="1"/>
  <c r="Q166" i="22" s="1"/>
  <c r="R166" i="22" s="1"/>
  <c r="S166" i="22" s="1"/>
  <c r="T166" i="22" s="1"/>
  <c r="U166" i="22" s="1"/>
  <c r="V166" i="22" s="1"/>
  <c r="W166" i="22" s="1"/>
  <c r="X166" i="22" s="1"/>
  <c r="Y166" i="22" s="1"/>
  <c r="Z166" i="22" s="1"/>
  <c r="AA166" i="22" s="1"/>
  <c r="AB166" i="22" s="1"/>
  <c r="AC166" i="22" s="1"/>
  <c r="AD166" i="22" s="1"/>
  <c r="AE166" i="22" s="1"/>
  <c r="AF166" i="22" s="1"/>
  <c r="B166" i="22" s="1"/>
  <c r="D165" i="22"/>
  <c r="E165" i="22" s="1"/>
  <c r="F165" i="22" s="1"/>
  <c r="G165" i="22" s="1"/>
  <c r="H165" i="22" s="1"/>
  <c r="I165" i="22" s="1"/>
  <c r="J165" i="22" s="1"/>
  <c r="K165" i="22" s="1"/>
  <c r="L165" i="22" s="1"/>
  <c r="M165" i="22" s="1"/>
  <c r="N165" i="22" s="1"/>
  <c r="O165" i="22" s="1"/>
  <c r="P165" i="22" s="1"/>
  <c r="Q165" i="22" s="1"/>
  <c r="R165" i="22" s="1"/>
  <c r="S165" i="22" s="1"/>
  <c r="T165" i="22" s="1"/>
  <c r="U165" i="22" s="1"/>
  <c r="V165" i="22" s="1"/>
  <c r="W165" i="22" s="1"/>
  <c r="X165" i="22" s="1"/>
  <c r="Y165" i="22" s="1"/>
  <c r="Z165" i="22" s="1"/>
  <c r="AA165" i="22" s="1"/>
  <c r="AB165" i="22" s="1"/>
  <c r="AC165" i="22" s="1"/>
  <c r="AD165" i="22" s="1"/>
  <c r="AE165" i="22" s="1"/>
  <c r="AF165" i="22" s="1"/>
  <c r="B165" i="22" s="1"/>
  <c r="D164" i="22"/>
  <c r="E164" i="22" s="1"/>
  <c r="F164" i="22" s="1"/>
  <c r="G164" i="22" s="1"/>
  <c r="H164" i="22" s="1"/>
  <c r="I164" i="22" s="1"/>
  <c r="J164" i="22" s="1"/>
  <c r="K164" i="22" s="1"/>
  <c r="L164" i="22" s="1"/>
  <c r="M164" i="22" s="1"/>
  <c r="N164" i="22" s="1"/>
  <c r="O164" i="22" s="1"/>
  <c r="P164" i="22" s="1"/>
  <c r="Q164" i="22" s="1"/>
  <c r="R164" i="22" s="1"/>
  <c r="S164" i="22" s="1"/>
  <c r="T164" i="22" s="1"/>
  <c r="U164" i="22" s="1"/>
  <c r="V164" i="22" s="1"/>
  <c r="W164" i="22" s="1"/>
  <c r="X164" i="22" s="1"/>
  <c r="Y164" i="22" s="1"/>
  <c r="Z164" i="22" s="1"/>
  <c r="AA164" i="22" s="1"/>
  <c r="AB164" i="22" s="1"/>
  <c r="AC164" i="22" s="1"/>
  <c r="AD164" i="22" s="1"/>
  <c r="AE164" i="22" s="1"/>
  <c r="AF164" i="22" s="1"/>
  <c r="B164" i="22" s="1"/>
  <c r="D163" i="22"/>
  <c r="E163" i="22" s="1"/>
  <c r="F163" i="22" s="1"/>
  <c r="G163" i="22" s="1"/>
  <c r="H163" i="22" s="1"/>
  <c r="I163" i="22" s="1"/>
  <c r="J163" i="22" s="1"/>
  <c r="K163" i="22" s="1"/>
  <c r="L163" i="22" s="1"/>
  <c r="M163" i="22" s="1"/>
  <c r="N163" i="22" s="1"/>
  <c r="O163" i="22" s="1"/>
  <c r="P163" i="22" s="1"/>
  <c r="Q163" i="22" s="1"/>
  <c r="R163" i="22" s="1"/>
  <c r="S163" i="22" s="1"/>
  <c r="T163" i="22" s="1"/>
  <c r="U163" i="22" s="1"/>
  <c r="V163" i="22" s="1"/>
  <c r="W163" i="22" s="1"/>
  <c r="X163" i="22" s="1"/>
  <c r="Y163" i="22" s="1"/>
  <c r="Z163" i="22" s="1"/>
  <c r="AA163" i="22" s="1"/>
  <c r="AB163" i="22" s="1"/>
  <c r="AC163" i="22" s="1"/>
  <c r="AD163" i="22" s="1"/>
  <c r="AE163" i="22" s="1"/>
  <c r="AF163" i="22" s="1"/>
  <c r="B163" i="22" s="1"/>
  <c r="D162" i="22"/>
  <c r="E162" i="22" s="1"/>
  <c r="F162" i="22" s="1"/>
  <c r="G162" i="22" s="1"/>
  <c r="H162" i="22" s="1"/>
  <c r="I162" i="22" s="1"/>
  <c r="J162" i="22" s="1"/>
  <c r="K162" i="22" s="1"/>
  <c r="L162" i="22" s="1"/>
  <c r="M162" i="22" s="1"/>
  <c r="N162" i="22" s="1"/>
  <c r="O162" i="22" s="1"/>
  <c r="P162" i="22" s="1"/>
  <c r="Q162" i="22" s="1"/>
  <c r="R162" i="22" s="1"/>
  <c r="S162" i="22" s="1"/>
  <c r="T162" i="22" s="1"/>
  <c r="U162" i="22" s="1"/>
  <c r="V162" i="22" s="1"/>
  <c r="W162" i="22" s="1"/>
  <c r="X162" i="22" s="1"/>
  <c r="Y162" i="22" s="1"/>
  <c r="Z162" i="22" s="1"/>
  <c r="AA162" i="22" s="1"/>
  <c r="AB162" i="22" s="1"/>
  <c r="AC162" i="22" s="1"/>
  <c r="AD162" i="22" s="1"/>
  <c r="AE162" i="22" s="1"/>
  <c r="AF162" i="22" s="1"/>
  <c r="B162" i="22" s="1"/>
  <c r="D161" i="22"/>
  <c r="E161" i="22" s="1"/>
  <c r="F161" i="22" s="1"/>
  <c r="G161" i="22" s="1"/>
  <c r="H161" i="22" s="1"/>
  <c r="I161" i="22" s="1"/>
  <c r="J161" i="22" s="1"/>
  <c r="K161" i="22" s="1"/>
  <c r="L161" i="22" s="1"/>
  <c r="M161" i="22" s="1"/>
  <c r="N161" i="22" s="1"/>
  <c r="O161" i="22" s="1"/>
  <c r="P161" i="22" s="1"/>
  <c r="Q161" i="22" s="1"/>
  <c r="R161" i="22" s="1"/>
  <c r="S161" i="22" s="1"/>
  <c r="T161" i="22" s="1"/>
  <c r="U161" i="22" s="1"/>
  <c r="V161" i="22" s="1"/>
  <c r="W161" i="22" s="1"/>
  <c r="X161" i="22" s="1"/>
  <c r="Y161" i="22" s="1"/>
  <c r="Z161" i="22" s="1"/>
  <c r="AA161" i="22" s="1"/>
  <c r="AB161" i="22" s="1"/>
  <c r="AC161" i="22" s="1"/>
  <c r="AD161" i="22" s="1"/>
  <c r="AE161" i="22" s="1"/>
  <c r="AF161" i="22" s="1"/>
  <c r="B161" i="22" s="1"/>
  <c r="D160" i="22"/>
  <c r="E160" i="22" s="1"/>
  <c r="F160" i="22" s="1"/>
  <c r="G160" i="22" s="1"/>
  <c r="H160" i="22" s="1"/>
  <c r="I160" i="22" s="1"/>
  <c r="J160" i="22" s="1"/>
  <c r="K160" i="22" s="1"/>
  <c r="L160" i="22" s="1"/>
  <c r="M160" i="22" s="1"/>
  <c r="N160" i="22" s="1"/>
  <c r="O160" i="22" s="1"/>
  <c r="P160" i="22" s="1"/>
  <c r="Q160" i="22" s="1"/>
  <c r="R160" i="22" s="1"/>
  <c r="S160" i="22" s="1"/>
  <c r="T160" i="22" s="1"/>
  <c r="U160" i="22" s="1"/>
  <c r="V160" i="22" s="1"/>
  <c r="W160" i="22" s="1"/>
  <c r="X160" i="22" s="1"/>
  <c r="Y160" i="22" s="1"/>
  <c r="Z160" i="22" s="1"/>
  <c r="AA160" i="22" s="1"/>
  <c r="AB160" i="22" s="1"/>
  <c r="AC160" i="22" s="1"/>
  <c r="AD160" i="22" s="1"/>
  <c r="AE160" i="22" s="1"/>
  <c r="AF160" i="22" s="1"/>
  <c r="B160" i="22" s="1"/>
  <c r="D159" i="22"/>
  <c r="E159" i="22" s="1"/>
  <c r="F159" i="22" s="1"/>
  <c r="G159" i="22" s="1"/>
  <c r="H159" i="22" s="1"/>
  <c r="I159" i="22" s="1"/>
  <c r="J159" i="22" s="1"/>
  <c r="K159" i="22" s="1"/>
  <c r="L159" i="22" s="1"/>
  <c r="M159" i="22" s="1"/>
  <c r="N159" i="22" s="1"/>
  <c r="O159" i="22" s="1"/>
  <c r="P159" i="22" s="1"/>
  <c r="Q159" i="22" s="1"/>
  <c r="R159" i="22" s="1"/>
  <c r="S159" i="22" s="1"/>
  <c r="T159" i="22" s="1"/>
  <c r="U159" i="22" s="1"/>
  <c r="V159" i="22" s="1"/>
  <c r="W159" i="22" s="1"/>
  <c r="X159" i="22" s="1"/>
  <c r="Y159" i="22" s="1"/>
  <c r="Z159" i="22" s="1"/>
  <c r="AA159" i="22" s="1"/>
  <c r="AB159" i="22" s="1"/>
  <c r="AC159" i="22" s="1"/>
  <c r="AD159" i="22" s="1"/>
  <c r="AE159" i="22" s="1"/>
  <c r="AF159" i="22" s="1"/>
  <c r="B159" i="22" s="1"/>
  <c r="D158" i="22"/>
  <c r="E158" i="22" s="1"/>
  <c r="F158" i="22" s="1"/>
  <c r="G158" i="22" s="1"/>
  <c r="H158" i="22" s="1"/>
  <c r="I158" i="22" s="1"/>
  <c r="J158" i="22" s="1"/>
  <c r="K158" i="22" s="1"/>
  <c r="L158" i="22" s="1"/>
  <c r="M158" i="22" s="1"/>
  <c r="N158" i="22" s="1"/>
  <c r="O158" i="22" s="1"/>
  <c r="P158" i="22" s="1"/>
  <c r="Q158" i="22" s="1"/>
  <c r="R158" i="22" s="1"/>
  <c r="S158" i="22" s="1"/>
  <c r="T158" i="22" s="1"/>
  <c r="U158" i="22" s="1"/>
  <c r="V158" i="22" s="1"/>
  <c r="W158" i="22" s="1"/>
  <c r="X158" i="22" s="1"/>
  <c r="Y158" i="22" s="1"/>
  <c r="Z158" i="22" s="1"/>
  <c r="AA158" i="22" s="1"/>
  <c r="AB158" i="22" s="1"/>
  <c r="AC158" i="22" s="1"/>
  <c r="AD158" i="22" s="1"/>
  <c r="AE158" i="22" s="1"/>
  <c r="AF158" i="22" s="1"/>
  <c r="B158" i="22" s="1"/>
  <c r="L157" i="22"/>
  <c r="M157" i="22" s="1"/>
  <c r="N157" i="22" s="1"/>
  <c r="O157" i="22" s="1"/>
  <c r="P157" i="22" s="1"/>
  <c r="Q157" i="22" s="1"/>
  <c r="R157" i="22" s="1"/>
  <c r="S157" i="22" s="1"/>
  <c r="T157" i="22" s="1"/>
  <c r="U157" i="22" s="1"/>
  <c r="V157" i="22" s="1"/>
  <c r="W157" i="22" s="1"/>
  <c r="X157" i="22" s="1"/>
  <c r="Y157" i="22" s="1"/>
  <c r="Z157" i="22" s="1"/>
  <c r="AA157" i="22" s="1"/>
  <c r="AB157" i="22" s="1"/>
  <c r="AC157" i="22" s="1"/>
  <c r="AD157" i="22" s="1"/>
  <c r="AE157" i="22" s="1"/>
  <c r="AF157" i="22" s="1"/>
  <c r="B157" i="22" s="1"/>
  <c r="D157" i="22"/>
  <c r="E157" i="22" s="1"/>
  <c r="F157" i="22" s="1"/>
  <c r="G157" i="22" s="1"/>
  <c r="H157" i="22" s="1"/>
  <c r="I157" i="22" s="1"/>
  <c r="J157" i="22" s="1"/>
  <c r="K157" i="22" s="1"/>
  <c r="D156" i="22"/>
  <c r="E156" i="22" s="1"/>
  <c r="F156" i="22" s="1"/>
  <c r="G156" i="22" s="1"/>
  <c r="H156" i="22" s="1"/>
  <c r="I156" i="22" s="1"/>
  <c r="J156" i="22" s="1"/>
  <c r="K156" i="22" s="1"/>
  <c r="L156" i="22" s="1"/>
  <c r="M156" i="22" s="1"/>
  <c r="N156" i="22" s="1"/>
  <c r="O156" i="22" s="1"/>
  <c r="P156" i="22" s="1"/>
  <c r="Q156" i="22" s="1"/>
  <c r="R156" i="22" s="1"/>
  <c r="S156" i="22" s="1"/>
  <c r="T156" i="22" s="1"/>
  <c r="U156" i="22" s="1"/>
  <c r="V156" i="22" s="1"/>
  <c r="W156" i="22" s="1"/>
  <c r="X156" i="22" s="1"/>
  <c r="Y156" i="22" s="1"/>
  <c r="Z156" i="22" s="1"/>
  <c r="AA156" i="22" s="1"/>
  <c r="AB156" i="22" s="1"/>
  <c r="AC156" i="22" s="1"/>
  <c r="AD156" i="22" s="1"/>
  <c r="AE156" i="22" s="1"/>
  <c r="AF156" i="22" s="1"/>
  <c r="B156" i="22" s="1"/>
  <c r="D154" i="22"/>
  <c r="E154" i="22" s="1"/>
  <c r="F154" i="22" s="1"/>
  <c r="G154" i="22" s="1"/>
  <c r="H154" i="22" s="1"/>
  <c r="I154" i="22" s="1"/>
  <c r="J154" i="22" s="1"/>
  <c r="K154" i="22" s="1"/>
  <c r="L154" i="22" s="1"/>
  <c r="M154" i="22" s="1"/>
  <c r="N154" i="22" s="1"/>
  <c r="O154" i="22" s="1"/>
  <c r="P154" i="22" s="1"/>
  <c r="Q154" i="22" s="1"/>
  <c r="R154" i="22" s="1"/>
  <c r="S154" i="22" s="1"/>
  <c r="T154" i="22" s="1"/>
  <c r="U154" i="22" s="1"/>
  <c r="V154" i="22" s="1"/>
  <c r="W154" i="22" s="1"/>
  <c r="X154" i="22" s="1"/>
  <c r="Y154" i="22" s="1"/>
  <c r="Z154" i="22" s="1"/>
  <c r="AA154" i="22" s="1"/>
  <c r="AB154" i="22" s="1"/>
  <c r="AC154" i="22" s="1"/>
  <c r="AD154" i="22" s="1"/>
  <c r="AE154" i="22" s="1"/>
  <c r="AF154" i="22" s="1"/>
  <c r="B154" i="22" s="1"/>
  <c r="D153" i="22"/>
  <c r="E153" i="22" s="1"/>
  <c r="F153" i="22" s="1"/>
  <c r="G153" i="22" s="1"/>
  <c r="H153" i="22" s="1"/>
  <c r="I153" i="22" s="1"/>
  <c r="J153" i="22" s="1"/>
  <c r="K153" i="22" s="1"/>
  <c r="L153" i="22" s="1"/>
  <c r="M153" i="22" s="1"/>
  <c r="N153" i="22" s="1"/>
  <c r="O153" i="22" s="1"/>
  <c r="P153" i="22" s="1"/>
  <c r="Q153" i="22" s="1"/>
  <c r="R153" i="22" s="1"/>
  <c r="S153" i="22" s="1"/>
  <c r="T153" i="22" s="1"/>
  <c r="U153" i="22" s="1"/>
  <c r="V153" i="22" s="1"/>
  <c r="W153" i="22" s="1"/>
  <c r="X153" i="22" s="1"/>
  <c r="Y153" i="22" s="1"/>
  <c r="Z153" i="22" s="1"/>
  <c r="AA153" i="22" s="1"/>
  <c r="AB153" i="22" s="1"/>
  <c r="AC153" i="22" s="1"/>
  <c r="AD153" i="22" s="1"/>
  <c r="AE153" i="22" s="1"/>
  <c r="AF153" i="22" s="1"/>
  <c r="B153" i="22" s="1"/>
  <c r="D152" i="22"/>
  <c r="E152" i="22" s="1"/>
  <c r="F152" i="22" s="1"/>
  <c r="G152" i="22" s="1"/>
  <c r="H152" i="22" s="1"/>
  <c r="I152" i="22" s="1"/>
  <c r="J152" i="22" s="1"/>
  <c r="K152" i="22" s="1"/>
  <c r="L152" i="22" s="1"/>
  <c r="M152" i="22" s="1"/>
  <c r="N152" i="22" s="1"/>
  <c r="O152" i="22" s="1"/>
  <c r="P152" i="22" s="1"/>
  <c r="Q152" i="22" s="1"/>
  <c r="R152" i="22" s="1"/>
  <c r="S152" i="22" s="1"/>
  <c r="T152" i="22" s="1"/>
  <c r="U152" i="22" s="1"/>
  <c r="V152" i="22" s="1"/>
  <c r="W152" i="22" s="1"/>
  <c r="X152" i="22" s="1"/>
  <c r="Y152" i="22" s="1"/>
  <c r="Z152" i="22" s="1"/>
  <c r="AA152" i="22" s="1"/>
  <c r="AB152" i="22" s="1"/>
  <c r="AC152" i="22" s="1"/>
  <c r="AD152" i="22" s="1"/>
  <c r="AE152" i="22" s="1"/>
  <c r="AF152" i="22" s="1"/>
  <c r="B152" i="22" s="1"/>
  <c r="D151" i="22"/>
  <c r="E151" i="22" s="1"/>
  <c r="F151" i="22" s="1"/>
  <c r="G151" i="22" s="1"/>
  <c r="H151" i="22" s="1"/>
  <c r="I151" i="22" s="1"/>
  <c r="J151" i="22" s="1"/>
  <c r="K151" i="22" s="1"/>
  <c r="L151" i="22" s="1"/>
  <c r="M151" i="22" s="1"/>
  <c r="N151" i="22" s="1"/>
  <c r="O151" i="22" s="1"/>
  <c r="P151" i="22" s="1"/>
  <c r="Q151" i="22" s="1"/>
  <c r="R151" i="22" s="1"/>
  <c r="S151" i="22" s="1"/>
  <c r="T151" i="22" s="1"/>
  <c r="U151" i="22" s="1"/>
  <c r="V151" i="22" s="1"/>
  <c r="W151" i="22" s="1"/>
  <c r="X151" i="22" s="1"/>
  <c r="Y151" i="22" s="1"/>
  <c r="Z151" i="22" s="1"/>
  <c r="AA151" i="22" s="1"/>
  <c r="AB151" i="22" s="1"/>
  <c r="AC151" i="22" s="1"/>
  <c r="AD151" i="22" s="1"/>
  <c r="AE151" i="22" s="1"/>
  <c r="AF151" i="22" s="1"/>
  <c r="B151" i="22" s="1"/>
  <c r="D149" i="22"/>
  <c r="D148" i="22"/>
  <c r="E148" i="22" s="1"/>
  <c r="F148" i="22" s="1"/>
  <c r="G148" i="22" s="1"/>
  <c r="H148" i="22" s="1"/>
  <c r="I148" i="22" s="1"/>
  <c r="J148" i="22" s="1"/>
  <c r="K148" i="22" s="1"/>
  <c r="L148" i="22" s="1"/>
  <c r="M148" i="22" s="1"/>
  <c r="N148" i="22" s="1"/>
  <c r="O148" i="22" s="1"/>
  <c r="P148" i="22" s="1"/>
  <c r="Q148" i="22" s="1"/>
  <c r="R148" i="22" s="1"/>
  <c r="S148" i="22" s="1"/>
  <c r="T148" i="22" s="1"/>
  <c r="U148" i="22" s="1"/>
  <c r="V148" i="22" s="1"/>
  <c r="W148" i="22" s="1"/>
  <c r="X148" i="22" s="1"/>
  <c r="Y148" i="22" s="1"/>
  <c r="Z148" i="22" s="1"/>
  <c r="AA148" i="22" s="1"/>
  <c r="AB148" i="22" s="1"/>
  <c r="AC148" i="22" s="1"/>
  <c r="AD148" i="22" s="1"/>
  <c r="AE148" i="22" s="1"/>
  <c r="AF148" i="22" s="1"/>
  <c r="B148" i="22" s="1"/>
  <c r="D146" i="22"/>
  <c r="E146" i="22" s="1"/>
  <c r="F146" i="22" s="1"/>
  <c r="G146" i="22" s="1"/>
  <c r="H146" i="22" s="1"/>
  <c r="I146" i="22" s="1"/>
  <c r="J146" i="22" s="1"/>
  <c r="K146" i="22" s="1"/>
  <c r="L146" i="22" s="1"/>
  <c r="M146" i="22" s="1"/>
  <c r="N146" i="22" s="1"/>
  <c r="O146" i="22" s="1"/>
  <c r="P146" i="22" s="1"/>
  <c r="Q146" i="22" s="1"/>
  <c r="R146" i="22" s="1"/>
  <c r="S146" i="22" s="1"/>
  <c r="T146" i="22" s="1"/>
  <c r="U146" i="22" s="1"/>
  <c r="V146" i="22" s="1"/>
  <c r="W146" i="22" s="1"/>
  <c r="X146" i="22" s="1"/>
  <c r="Y146" i="22" s="1"/>
  <c r="Z146" i="22" s="1"/>
  <c r="AA146" i="22" s="1"/>
  <c r="AB146" i="22" s="1"/>
  <c r="AC146" i="22" s="1"/>
  <c r="AD146" i="22" s="1"/>
  <c r="AE146" i="22" s="1"/>
  <c r="AF146" i="22" s="1"/>
  <c r="B146" i="22" s="1"/>
  <c r="D145" i="22"/>
  <c r="E145" i="22" s="1"/>
  <c r="F145" i="22" s="1"/>
  <c r="G145" i="22" s="1"/>
  <c r="H145" i="22" s="1"/>
  <c r="I145" i="22" s="1"/>
  <c r="J145" i="22" s="1"/>
  <c r="K145" i="22" s="1"/>
  <c r="L145" i="22" s="1"/>
  <c r="M145" i="22" s="1"/>
  <c r="N145" i="22" s="1"/>
  <c r="O145" i="22" s="1"/>
  <c r="P145" i="22" s="1"/>
  <c r="Q145" i="22" s="1"/>
  <c r="R145" i="22" s="1"/>
  <c r="S145" i="22" s="1"/>
  <c r="T145" i="22" s="1"/>
  <c r="U145" i="22" s="1"/>
  <c r="V145" i="22" s="1"/>
  <c r="W145" i="22" s="1"/>
  <c r="X145" i="22" s="1"/>
  <c r="Y145" i="22" s="1"/>
  <c r="Z145" i="22" s="1"/>
  <c r="AA145" i="22" s="1"/>
  <c r="AB145" i="22" s="1"/>
  <c r="AC145" i="22" s="1"/>
  <c r="AD145" i="22" s="1"/>
  <c r="AE145" i="22" s="1"/>
  <c r="AF145" i="22" s="1"/>
  <c r="B145" i="22" s="1"/>
  <c r="D144" i="22"/>
  <c r="E144" i="22" s="1"/>
  <c r="F144" i="22" s="1"/>
  <c r="G144" i="22" s="1"/>
  <c r="H144" i="22" s="1"/>
  <c r="I144" i="22" s="1"/>
  <c r="J144" i="22" s="1"/>
  <c r="K144" i="22" s="1"/>
  <c r="L144" i="22" s="1"/>
  <c r="M144" i="22" s="1"/>
  <c r="N144" i="22" s="1"/>
  <c r="O144" i="22" s="1"/>
  <c r="P144" i="22" s="1"/>
  <c r="Q144" i="22" s="1"/>
  <c r="R144" i="22" s="1"/>
  <c r="S144" i="22" s="1"/>
  <c r="T144" i="22" s="1"/>
  <c r="U144" i="22" s="1"/>
  <c r="V144" i="22" s="1"/>
  <c r="W144" i="22" s="1"/>
  <c r="X144" i="22" s="1"/>
  <c r="Y144" i="22" s="1"/>
  <c r="Z144" i="22" s="1"/>
  <c r="AA144" i="22" s="1"/>
  <c r="AB144" i="22" s="1"/>
  <c r="AC144" i="22" s="1"/>
  <c r="AD144" i="22" s="1"/>
  <c r="AE144" i="22" s="1"/>
  <c r="AF144" i="22" s="1"/>
  <c r="B144" i="22" s="1"/>
  <c r="D143" i="22"/>
  <c r="E143" i="22" s="1"/>
  <c r="F143" i="22" s="1"/>
  <c r="G143" i="22" s="1"/>
  <c r="H143" i="22" s="1"/>
  <c r="I143" i="22" s="1"/>
  <c r="J143" i="22" s="1"/>
  <c r="K143" i="22" s="1"/>
  <c r="L143" i="22" s="1"/>
  <c r="M143" i="22" s="1"/>
  <c r="N143" i="22" s="1"/>
  <c r="O143" i="22" s="1"/>
  <c r="P143" i="22" s="1"/>
  <c r="Q143" i="22" s="1"/>
  <c r="R143" i="22" s="1"/>
  <c r="S143" i="22" s="1"/>
  <c r="T143" i="22" s="1"/>
  <c r="U143" i="22" s="1"/>
  <c r="V143" i="22" s="1"/>
  <c r="W143" i="22" s="1"/>
  <c r="X143" i="22" s="1"/>
  <c r="Y143" i="22" s="1"/>
  <c r="Z143" i="22" s="1"/>
  <c r="AA143" i="22" s="1"/>
  <c r="AB143" i="22" s="1"/>
  <c r="AC143" i="22" s="1"/>
  <c r="AD143" i="22" s="1"/>
  <c r="AE143" i="22" s="1"/>
  <c r="AF143" i="22" s="1"/>
  <c r="B143" i="22" s="1"/>
  <c r="D142" i="22"/>
  <c r="E142" i="22" s="1"/>
  <c r="F142" i="22" s="1"/>
  <c r="G142" i="22" s="1"/>
  <c r="H142" i="22" s="1"/>
  <c r="I142" i="22" s="1"/>
  <c r="J142" i="22" s="1"/>
  <c r="K142" i="22" s="1"/>
  <c r="L142" i="22" s="1"/>
  <c r="M142" i="22" s="1"/>
  <c r="N142" i="22" s="1"/>
  <c r="O142" i="22" s="1"/>
  <c r="P142" i="22" s="1"/>
  <c r="Q142" i="22" s="1"/>
  <c r="R142" i="22" s="1"/>
  <c r="S142" i="22" s="1"/>
  <c r="T142" i="22" s="1"/>
  <c r="U142" i="22" s="1"/>
  <c r="V142" i="22" s="1"/>
  <c r="W142" i="22" s="1"/>
  <c r="X142" i="22" s="1"/>
  <c r="Y142" i="22" s="1"/>
  <c r="Z142" i="22" s="1"/>
  <c r="AA142" i="22" s="1"/>
  <c r="AB142" i="22" s="1"/>
  <c r="AC142" i="22" s="1"/>
  <c r="AD142" i="22" s="1"/>
  <c r="AE142" i="22" s="1"/>
  <c r="AF142" i="22" s="1"/>
  <c r="B142" i="22" s="1"/>
  <c r="G141" i="22"/>
  <c r="H141" i="22" s="1"/>
  <c r="I141" i="22" s="1"/>
  <c r="J141" i="22" s="1"/>
  <c r="K141" i="22" s="1"/>
  <c r="L141" i="22" s="1"/>
  <c r="M141" i="22" s="1"/>
  <c r="N141" i="22" s="1"/>
  <c r="O141" i="22" s="1"/>
  <c r="P141" i="22" s="1"/>
  <c r="Q141" i="22" s="1"/>
  <c r="R141" i="22" s="1"/>
  <c r="S141" i="22" s="1"/>
  <c r="T141" i="22" s="1"/>
  <c r="U141" i="22" s="1"/>
  <c r="V141" i="22" s="1"/>
  <c r="W141" i="22" s="1"/>
  <c r="X141" i="22" s="1"/>
  <c r="Y141" i="22" s="1"/>
  <c r="Z141" i="22" s="1"/>
  <c r="AA141" i="22" s="1"/>
  <c r="AB141" i="22" s="1"/>
  <c r="AC141" i="22" s="1"/>
  <c r="AD141" i="22" s="1"/>
  <c r="AE141" i="22" s="1"/>
  <c r="AF141" i="22" s="1"/>
  <c r="B141" i="22" s="1"/>
  <c r="D141" i="22"/>
  <c r="E141" i="22" s="1"/>
  <c r="F141" i="22" s="1"/>
  <c r="D140" i="22"/>
  <c r="E140" i="22" s="1"/>
  <c r="F140" i="22" s="1"/>
  <c r="G140" i="22" s="1"/>
  <c r="H140" i="22" s="1"/>
  <c r="I140" i="22" s="1"/>
  <c r="J140" i="22" s="1"/>
  <c r="K140" i="22" s="1"/>
  <c r="L140" i="22" s="1"/>
  <c r="M140" i="22" s="1"/>
  <c r="N140" i="22" s="1"/>
  <c r="O140" i="22" s="1"/>
  <c r="P140" i="22" s="1"/>
  <c r="Q140" i="22" s="1"/>
  <c r="R140" i="22" s="1"/>
  <c r="S140" i="22" s="1"/>
  <c r="T140" i="22" s="1"/>
  <c r="U140" i="22" s="1"/>
  <c r="V140" i="22" s="1"/>
  <c r="W140" i="22" s="1"/>
  <c r="X140" i="22" s="1"/>
  <c r="Y140" i="22" s="1"/>
  <c r="Z140" i="22" s="1"/>
  <c r="AA140" i="22" s="1"/>
  <c r="AB140" i="22" s="1"/>
  <c r="AC140" i="22" s="1"/>
  <c r="AD140" i="22" s="1"/>
  <c r="AE140" i="22" s="1"/>
  <c r="AF140" i="22" s="1"/>
  <c r="B140" i="22" s="1"/>
  <c r="E138" i="22"/>
  <c r="F138" i="22" s="1"/>
  <c r="G138" i="22" s="1"/>
  <c r="H138" i="22" s="1"/>
  <c r="I138" i="22" s="1"/>
  <c r="J138" i="22" s="1"/>
  <c r="K138" i="22" s="1"/>
  <c r="L138" i="22" s="1"/>
  <c r="M138" i="22" s="1"/>
  <c r="N138" i="22" s="1"/>
  <c r="O138" i="22" s="1"/>
  <c r="P138" i="22" s="1"/>
  <c r="Q138" i="22" s="1"/>
  <c r="R138" i="22" s="1"/>
  <c r="S138" i="22" s="1"/>
  <c r="T138" i="22" s="1"/>
  <c r="U138" i="22" s="1"/>
  <c r="V138" i="22" s="1"/>
  <c r="W138" i="22" s="1"/>
  <c r="X138" i="22" s="1"/>
  <c r="Y138" i="22" s="1"/>
  <c r="Z138" i="22" s="1"/>
  <c r="AA138" i="22" s="1"/>
  <c r="AB138" i="22" s="1"/>
  <c r="AC138" i="22" s="1"/>
  <c r="AD138" i="22" s="1"/>
  <c r="AE138" i="22" s="1"/>
  <c r="AF138" i="22" s="1"/>
  <c r="B138" i="22" s="1"/>
  <c r="D138" i="22"/>
  <c r="D137" i="22"/>
  <c r="E137" i="22" s="1"/>
  <c r="F137" i="22" s="1"/>
  <c r="G137" i="22" s="1"/>
  <c r="H137" i="22" s="1"/>
  <c r="I137" i="22" s="1"/>
  <c r="J137" i="22" s="1"/>
  <c r="K137" i="22" s="1"/>
  <c r="L137" i="22" s="1"/>
  <c r="M137" i="22" s="1"/>
  <c r="N137" i="22" s="1"/>
  <c r="O137" i="22" s="1"/>
  <c r="P137" i="22" s="1"/>
  <c r="Q137" i="22" s="1"/>
  <c r="R137" i="22" s="1"/>
  <c r="S137" i="22" s="1"/>
  <c r="T137" i="22" s="1"/>
  <c r="U137" i="22" s="1"/>
  <c r="V137" i="22" s="1"/>
  <c r="W137" i="22" s="1"/>
  <c r="X137" i="22" s="1"/>
  <c r="Y137" i="22" s="1"/>
  <c r="Z137" i="22" s="1"/>
  <c r="AA137" i="22" s="1"/>
  <c r="AB137" i="22" s="1"/>
  <c r="AC137" i="22" s="1"/>
  <c r="AD137" i="22" s="1"/>
  <c r="AE137" i="22" s="1"/>
  <c r="AF137" i="22" s="1"/>
  <c r="B137" i="22" s="1"/>
  <c r="D136" i="22"/>
  <c r="E136" i="22" s="1"/>
  <c r="F136" i="22" s="1"/>
  <c r="G136" i="22" s="1"/>
  <c r="H136" i="22" s="1"/>
  <c r="I136" i="22" s="1"/>
  <c r="J136" i="22" s="1"/>
  <c r="K136" i="22" s="1"/>
  <c r="L136" i="22" s="1"/>
  <c r="M136" i="22" s="1"/>
  <c r="N136" i="22" s="1"/>
  <c r="O136" i="22" s="1"/>
  <c r="P136" i="22" s="1"/>
  <c r="Q136" i="22" s="1"/>
  <c r="R136" i="22" s="1"/>
  <c r="S136" i="22" s="1"/>
  <c r="T136" i="22" s="1"/>
  <c r="U136" i="22" s="1"/>
  <c r="V136" i="22" s="1"/>
  <c r="W136" i="22" s="1"/>
  <c r="X136" i="22" s="1"/>
  <c r="Y136" i="22" s="1"/>
  <c r="Z136" i="22" s="1"/>
  <c r="AA136" i="22" s="1"/>
  <c r="AB136" i="22" s="1"/>
  <c r="AC136" i="22" s="1"/>
  <c r="AD136" i="22" s="1"/>
  <c r="AE136" i="22" s="1"/>
  <c r="AF136" i="22" s="1"/>
  <c r="B136" i="22" s="1"/>
  <c r="D135" i="22"/>
  <c r="E135" i="22" s="1"/>
  <c r="F135" i="22" s="1"/>
  <c r="G135" i="22" s="1"/>
  <c r="H135" i="22" s="1"/>
  <c r="I135" i="22" s="1"/>
  <c r="J135" i="22" s="1"/>
  <c r="K135" i="22" s="1"/>
  <c r="L135" i="22" s="1"/>
  <c r="M135" i="22" s="1"/>
  <c r="N135" i="22" s="1"/>
  <c r="O135" i="22" s="1"/>
  <c r="P135" i="22" s="1"/>
  <c r="Q135" i="22" s="1"/>
  <c r="R135" i="22" s="1"/>
  <c r="S135" i="22" s="1"/>
  <c r="T135" i="22" s="1"/>
  <c r="U135" i="22" s="1"/>
  <c r="V135" i="22" s="1"/>
  <c r="W135" i="22" s="1"/>
  <c r="X135" i="22" s="1"/>
  <c r="Y135" i="22" s="1"/>
  <c r="Z135" i="22" s="1"/>
  <c r="AA135" i="22" s="1"/>
  <c r="AB135" i="22" s="1"/>
  <c r="AC135" i="22" s="1"/>
  <c r="AD135" i="22" s="1"/>
  <c r="AE135" i="22" s="1"/>
  <c r="AF135" i="22" s="1"/>
  <c r="B135" i="22" s="1"/>
  <c r="D134" i="22"/>
  <c r="E134" i="22" s="1"/>
  <c r="F134" i="22" s="1"/>
  <c r="G134" i="22" s="1"/>
  <c r="H134" i="22" s="1"/>
  <c r="I134" i="22" s="1"/>
  <c r="J134" i="22" s="1"/>
  <c r="K134" i="22" s="1"/>
  <c r="L134" i="22" s="1"/>
  <c r="M134" i="22" s="1"/>
  <c r="N134" i="22" s="1"/>
  <c r="O134" i="22" s="1"/>
  <c r="P134" i="22" s="1"/>
  <c r="Q134" i="22" s="1"/>
  <c r="R134" i="22" s="1"/>
  <c r="S134" i="22" s="1"/>
  <c r="T134" i="22" s="1"/>
  <c r="U134" i="22" s="1"/>
  <c r="V134" i="22" s="1"/>
  <c r="W134" i="22" s="1"/>
  <c r="X134" i="22" s="1"/>
  <c r="Y134" i="22" s="1"/>
  <c r="Z134" i="22" s="1"/>
  <c r="AA134" i="22" s="1"/>
  <c r="AB134" i="22" s="1"/>
  <c r="AC134" i="22" s="1"/>
  <c r="AD134" i="22" s="1"/>
  <c r="AE134" i="22" s="1"/>
  <c r="AF134" i="22" s="1"/>
  <c r="B134" i="22" s="1"/>
  <c r="E133" i="22"/>
  <c r="F133" i="22" s="1"/>
  <c r="G133" i="22" s="1"/>
  <c r="H133" i="22" s="1"/>
  <c r="I133" i="22" s="1"/>
  <c r="J133" i="22" s="1"/>
  <c r="K133" i="22" s="1"/>
  <c r="L133" i="22" s="1"/>
  <c r="M133" i="22" s="1"/>
  <c r="N133" i="22" s="1"/>
  <c r="O133" i="22" s="1"/>
  <c r="P133" i="22" s="1"/>
  <c r="Q133" i="22" s="1"/>
  <c r="R133" i="22" s="1"/>
  <c r="S133" i="22" s="1"/>
  <c r="T133" i="22" s="1"/>
  <c r="U133" i="22" s="1"/>
  <c r="V133" i="22" s="1"/>
  <c r="W133" i="22" s="1"/>
  <c r="X133" i="22" s="1"/>
  <c r="Y133" i="22" s="1"/>
  <c r="Z133" i="22" s="1"/>
  <c r="AA133" i="22" s="1"/>
  <c r="AB133" i="22" s="1"/>
  <c r="AC133" i="22" s="1"/>
  <c r="AD133" i="22" s="1"/>
  <c r="AE133" i="22" s="1"/>
  <c r="AF133" i="22" s="1"/>
  <c r="B133" i="22" s="1"/>
  <c r="D133" i="22"/>
  <c r="D132" i="22"/>
  <c r="E132" i="22" s="1"/>
  <c r="F132" i="22" s="1"/>
  <c r="G132" i="22" s="1"/>
  <c r="H132" i="22" s="1"/>
  <c r="I132" i="22" s="1"/>
  <c r="J132" i="22" s="1"/>
  <c r="K132" i="22" s="1"/>
  <c r="L132" i="22" s="1"/>
  <c r="M132" i="22" s="1"/>
  <c r="N132" i="22" s="1"/>
  <c r="O132" i="22" s="1"/>
  <c r="P132" i="22" s="1"/>
  <c r="Q132" i="22" s="1"/>
  <c r="R132" i="22" s="1"/>
  <c r="S132" i="22" s="1"/>
  <c r="T132" i="22" s="1"/>
  <c r="U132" i="22" s="1"/>
  <c r="V132" i="22" s="1"/>
  <c r="W132" i="22" s="1"/>
  <c r="X132" i="22" s="1"/>
  <c r="Y132" i="22" s="1"/>
  <c r="Z132" i="22" s="1"/>
  <c r="AA132" i="22" s="1"/>
  <c r="AB132" i="22" s="1"/>
  <c r="AC132" i="22" s="1"/>
  <c r="AD132" i="22" s="1"/>
  <c r="AE132" i="22" s="1"/>
  <c r="AF132" i="22" s="1"/>
  <c r="B132" i="22" s="1"/>
  <c r="D131" i="22"/>
  <c r="E131" i="22" s="1"/>
  <c r="F131" i="22" s="1"/>
  <c r="G131" i="22" s="1"/>
  <c r="H131" i="22" s="1"/>
  <c r="I131" i="22" s="1"/>
  <c r="J131" i="22" s="1"/>
  <c r="K131" i="22" s="1"/>
  <c r="L131" i="22" s="1"/>
  <c r="M131" i="22" s="1"/>
  <c r="N131" i="22" s="1"/>
  <c r="O131" i="22" s="1"/>
  <c r="P131" i="22" s="1"/>
  <c r="Q131" i="22" s="1"/>
  <c r="R131" i="22" s="1"/>
  <c r="S131" i="22" s="1"/>
  <c r="T131" i="22" s="1"/>
  <c r="U131" i="22" s="1"/>
  <c r="V131" i="22" s="1"/>
  <c r="W131" i="22" s="1"/>
  <c r="X131" i="22" s="1"/>
  <c r="Y131" i="22" s="1"/>
  <c r="Z131" i="22" s="1"/>
  <c r="AA131" i="22" s="1"/>
  <c r="AB131" i="22" s="1"/>
  <c r="AC131" i="22" s="1"/>
  <c r="AD131" i="22" s="1"/>
  <c r="AE131" i="22" s="1"/>
  <c r="AF131" i="22" s="1"/>
  <c r="B131" i="22" s="1"/>
  <c r="E129" i="22"/>
  <c r="F129" i="22" s="1"/>
  <c r="G129" i="22" s="1"/>
  <c r="H129" i="22" s="1"/>
  <c r="I129" i="22" s="1"/>
  <c r="J129" i="22" s="1"/>
  <c r="K129" i="22" s="1"/>
  <c r="L129" i="22" s="1"/>
  <c r="M129" i="22" s="1"/>
  <c r="N129" i="22" s="1"/>
  <c r="O129" i="22" s="1"/>
  <c r="P129" i="22" s="1"/>
  <c r="Q129" i="22" s="1"/>
  <c r="R129" i="22" s="1"/>
  <c r="S129" i="22" s="1"/>
  <c r="T129" i="22" s="1"/>
  <c r="U129" i="22" s="1"/>
  <c r="V129" i="22" s="1"/>
  <c r="W129" i="22" s="1"/>
  <c r="X129" i="22" s="1"/>
  <c r="Y129" i="22" s="1"/>
  <c r="Z129" i="22" s="1"/>
  <c r="AA129" i="22" s="1"/>
  <c r="AB129" i="22" s="1"/>
  <c r="AC129" i="22" s="1"/>
  <c r="AD129" i="22" s="1"/>
  <c r="AE129" i="22" s="1"/>
  <c r="AF129" i="22" s="1"/>
  <c r="B129" i="22" s="1"/>
  <c r="D129" i="22"/>
  <c r="D128" i="22"/>
  <c r="E128" i="22" s="1"/>
  <c r="F128" i="22" s="1"/>
  <c r="G128" i="22" s="1"/>
  <c r="H128" i="22" s="1"/>
  <c r="I128" i="22" s="1"/>
  <c r="J128" i="22" s="1"/>
  <c r="K128" i="22" s="1"/>
  <c r="L128" i="22" s="1"/>
  <c r="M128" i="22" s="1"/>
  <c r="N128" i="22" s="1"/>
  <c r="O128" i="22" s="1"/>
  <c r="P128" i="22" s="1"/>
  <c r="Q128" i="22" s="1"/>
  <c r="R128" i="22" s="1"/>
  <c r="S128" i="22" s="1"/>
  <c r="T128" i="22" s="1"/>
  <c r="U128" i="22" s="1"/>
  <c r="V128" i="22" s="1"/>
  <c r="W128" i="22" s="1"/>
  <c r="X128" i="22" s="1"/>
  <c r="Y128" i="22" s="1"/>
  <c r="Z128" i="22" s="1"/>
  <c r="AA128" i="22" s="1"/>
  <c r="AB128" i="22" s="1"/>
  <c r="AC128" i="22" s="1"/>
  <c r="AD128" i="22" s="1"/>
  <c r="AE128" i="22" s="1"/>
  <c r="AF128" i="22" s="1"/>
  <c r="B128" i="22" s="1"/>
  <c r="H127" i="22"/>
  <c r="I127" i="22" s="1"/>
  <c r="J127" i="22" s="1"/>
  <c r="K127" i="22" s="1"/>
  <c r="L127" i="22" s="1"/>
  <c r="M127" i="22" s="1"/>
  <c r="N127" i="22" s="1"/>
  <c r="O127" i="22" s="1"/>
  <c r="P127" i="22" s="1"/>
  <c r="Q127" i="22" s="1"/>
  <c r="R127" i="22" s="1"/>
  <c r="S127" i="22" s="1"/>
  <c r="T127" i="22" s="1"/>
  <c r="U127" i="22" s="1"/>
  <c r="V127" i="22" s="1"/>
  <c r="W127" i="22" s="1"/>
  <c r="X127" i="22" s="1"/>
  <c r="Y127" i="22" s="1"/>
  <c r="Z127" i="22" s="1"/>
  <c r="AA127" i="22" s="1"/>
  <c r="AB127" i="22" s="1"/>
  <c r="AC127" i="22" s="1"/>
  <c r="AD127" i="22" s="1"/>
  <c r="AE127" i="22" s="1"/>
  <c r="AF127" i="22" s="1"/>
  <c r="B127" i="22" s="1"/>
  <c r="D127" i="22"/>
  <c r="E127" i="22" s="1"/>
  <c r="F127" i="22" s="1"/>
  <c r="G127" i="22" s="1"/>
  <c r="E126" i="22"/>
  <c r="F126" i="22" s="1"/>
  <c r="G126" i="22" s="1"/>
  <c r="H126" i="22" s="1"/>
  <c r="I126" i="22" s="1"/>
  <c r="J126" i="22" s="1"/>
  <c r="K126" i="22" s="1"/>
  <c r="L126" i="22" s="1"/>
  <c r="M126" i="22" s="1"/>
  <c r="N126" i="22" s="1"/>
  <c r="O126" i="22" s="1"/>
  <c r="P126" i="22" s="1"/>
  <c r="Q126" i="22" s="1"/>
  <c r="R126" i="22" s="1"/>
  <c r="S126" i="22" s="1"/>
  <c r="T126" i="22" s="1"/>
  <c r="U126" i="22" s="1"/>
  <c r="V126" i="22" s="1"/>
  <c r="W126" i="22" s="1"/>
  <c r="X126" i="22" s="1"/>
  <c r="Y126" i="22" s="1"/>
  <c r="Z126" i="22" s="1"/>
  <c r="AA126" i="22" s="1"/>
  <c r="AB126" i="22" s="1"/>
  <c r="AC126" i="22" s="1"/>
  <c r="AD126" i="22" s="1"/>
  <c r="AE126" i="22" s="1"/>
  <c r="AF126" i="22" s="1"/>
  <c r="B126" i="22" s="1"/>
  <c r="D126" i="22"/>
  <c r="J125" i="22"/>
  <c r="K125" i="22" s="1"/>
  <c r="L125" i="22" s="1"/>
  <c r="M125" i="22" s="1"/>
  <c r="N125" i="22" s="1"/>
  <c r="O125" i="22" s="1"/>
  <c r="P125" i="22" s="1"/>
  <c r="Q125" i="22" s="1"/>
  <c r="R125" i="22" s="1"/>
  <c r="S125" i="22" s="1"/>
  <c r="T125" i="22" s="1"/>
  <c r="U125" i="22" s="1"/>
  <c r="V125" i="22" s="1"/>
  <c r="W125" i="22" s="1"/>
  <c r="X125" i="22" s="1"/>
  <c r="Y125" i="22" s="1"/>
  <c r="Z125" i="22" s="1"/>
  <c r="AA125" i="22" s="1"/>
  <c r="AB125" i="22" s="1"/>
  <c r="AC125" i="22" s="1"/>
  <c r="AD125" i="22" s="1"/>
  <c r="AE125" i="22" s="1"/>
  <c r="AF125" i="22" s="1"/>
  <c r="B125" i="22" s="1"/>
  <c r="E125" i="22"/>
  <c r="F125" i="22" s="1"/>
  <c r="G125" i="22" s="1"/>
  <c r="H125" i="22" s="1"/>
  <c r="D125" i="22"/>
  <c r="D124" i="22"/>
  <c r="E124" i="22" s="1"/>
  <c r="F124" i="22" s="1"/>
  <c r="G124" i="22" s="1"/>
  <c r="H124" i="22" s="1"/>
  <c r="I124" i="22" s="1"/>
  <c r="J124" i="22" s="1"/>
  <c r="K124" i="22" s="1"/>
  <c r="L124" i="22" s="1"/>
  <c r="M124" i="22" s="1"/>
  <c r="N124" i="22" s="1"/>
  <c r="O124" i="22" s="1"/>
  <c r="P124" i="22" s="1"/>
  <c r="Q124" i="22" s="1"/>
  <c r="R124" i="22" s="1"/>
  <c r="S124" i="22" s="1"/>
  <c r="T124" i="22" s="1"/>
  <c r="U124" i="22" s="1"/>
  <c r="V124" i="22" s="1"/>
  <c r="W124" i="22" s="1"/>
  <c r="X124" i="22" s="1"/>
  <c r="Y124" i="22" s="1"/>
  <c r="Z124" i="22" s="1"/>
  <c r="AA124" i="22" s="1"/>
  <c r="AB124" i="22" s="1"/>
  <c r="AC124" i="22" s="1"/>
  <c r="AD124" i="22" s="1"/>
  <c r="AE124" i="22" s="1"/>
  <c r="AF124" i="22" s="1"/>
  <c r="B124" i="22" s="1"/>
  <c r="D123" i="22"/>
  <c r="E123" i="22" s="1"/>
  <c r="F123" i="22" s="1"/>
  <c r="G123" i="22" s="1"/>
  <c r="H123" i="22" s="1"/>
  <c r="I123" i="22" s="1"/>
  <c r="J123" i="22" s="1"/>
  <c r="K123" i="22" s="1"/>
  <c r="L123" i="22" s="1"/>
  <c r="M123" i="22" s="1"/>
  <c r="N123" i="22" s="1"/>
  <c r="O123" i="22" s="1"/>
  <c r="P123" i="22" s="1"/>
  <c r="Q123" i="22" s="1"/>
  <c r="R123" i="22" s="1"/>
  <c r="S123" i="22" s="1"/>
  <c r="T123" i="22" s="1"/>
  <c r="U123" i="22" s="1"/>
  <c r="V123" i="22" s="1"/>
  <c r="W123" i="22" s="1"/>
  <c r="X123" i="22" s="1"/>
  <c r="Y123" i="22" s="1"/>
  <c r="Z123" i="22" s="1"/>
  <c r="AA123" i="22" s="1"/>
  <c r="AB123" i="22" s="1"/>
  <c r="AC123" i="22" s="1"/>
  <c r="AD123" i="22" s="1"/>
  <c r="AE123" i="22" s="1"/>
  <c r="AF123" i="22" s="1"/>
  <c r="B123" i="22" s="1"/>
  <c r="D122" i="22"/>
  <c r="E122" i="22" s="1"/>
  <c r="F122" i="22" s="1"/>
  <c r="G122" i="22" s="1"/>
  <c r="H122" i="22" s="1"/>
  <c r="I122" i="22" s="1"/>
  <c r="J122" i="22" s="1"/>
  <c r="K122" i="22" s="1"/>
  <c r="L122" i="22" s="1"/>
  <c r="M122" i="22" s="1"/>
  <c r="N122" i="22" s="1"/>
  <c r="O122" i="22" s="1"/>
  <c r="P122" i="22" s="1"/>
  <c r="Q122" i="22" s="1"/>
  <c r="R122" i="22" s="1"/>
  <c r="S122" i="22" s="1"/>
  <c r="T122" i="22" s="1"/>
  <c r="U122" i="22" s="1"/>
  <c r="V122" i="22" s="1"/>
  <c r="W122" i="22" s="1"/>
  <c r="X122" i="22" s="1"/>
  <c r="Y122" i="22" s="1"/>
  <c r="Z122" i="22" s="1"/>
  <c r="AA122" i="22" s="1"/>
  <c r="AB122" i="22" s="1"/>
  <c r="AC122" i="22" s="1"/>
  <c r="AD122" i="22" s="1"/>
  <c r="AE122" i="22" s="1"/>
  <c r="AF122" i="22" s="1"/>
  <c r="B122" i="22" s="1"/>
  <c r="D121" i="22"/>
  <c r="E121" i="22" s="1"/>
  <c r="F121" i="22" s="1"/>
  <c r="G121" i="22" s="1"/>
  <c r="H121" i="22" s="1"/>
  <c r="I121" i="22" s="1"/>
  <c r="J121" i="22" s="1"/>
  <c r="K121" i="22" s="1"/>
  <c r="L121" i="22" s="1"/>
  <c r="M121" i="22" s="1"/>
  <c r="N121" i="22" s="1"/>
  <c r="O121" i="22" s="1"/>
  <c r="P121" i="22" s="1"/>
  <c r="Q121" i="22" s="1"/>
  <c r="R121" i="22" s="1"/>
  <c r="S121" i="22" s="1"/>
  <c r="T121" i="22" s="1"/>
  <c r="U121" i="22" s="1"/>
  <c r="V121" i="22" s="1"/>
  <c r="W121" i="22" s="1"/>
  <c r="X121" i="22" s="1"/>
  <c r="Y121" i="22" s="1"/>
  <c r="Z121" i="22" s="1"/>
  <c r="AA121" i="22" s="1"/>
  <c r="AB121" i="22" s="1"/>
  <c r="AC121" i="22" s="1"/>
  <c r="AD121" i="22" s="1"/>
  <c r="AE121" i="22" s="1"/>
  <c r="AF121" i="22" s="1"/>
  <c r="B121" i="22" s="1"/>
  <c r="D120" i="22"/>
  <c r="E120" i="22" s="1"/>
  <c r="F120" i="22" s="1"/>
  <c r="G120" i="22" s="1"/>
  <c r="H120" i="22" s="1"/>
  <c r="I120" i="22" s="1"/>
  <c r="J120" i="22" s="1"/>
  <c r="K120" i="22" s="1"/>
  <c r="L120" i="22" s="1"/>
  <c r="M120" i="22" s="1"/>
  <c r="N120" i="22" s="1"/>
  <c r="O120" i="22" s="1"/>
  <c r="P120" i="22" s="1"/>
  <c r="Q120" i="22" s="1"/>
  <c r="R120" i="22" s="1"/>
  <c r="S120" i="22" s="1"/>
  <c r="T120" i="22" s="1"/>
  <c r="U120" i="22" s="1"/>
  <c r="V120" i="22" s="1"/>
  <c r="W120" i="22" s="1"/>
  <c r="X120" i="22" s="1"/>
  <c r="Y120" i="22" s="1"/>
  <c r="Z120" i="22" s="1"/>
  <c r="AA120" i="22" s="1"/>
  <c r="AB120" i="22" s="1"/>
  <c r="AC120" i="22" s="1"/>
  <c r="AD120" i="22" s="1"/>
  <c r="AE120" i="22" s="1"/>
  <c r="AF120" i="22" s="1"/>
  <c r="B120" i="22" s="1"/>
  <c r="D119" i="22"/>
  <c r="E119" i="22" s="1"/>
  <c r="F119" i="22" s="1"/>
  <c r="G119" i="22" s="1"/>
  <c r="H119" i="22" s="1"/>
  <c r="I119" i="22" s="1"/>
  <c r="J119" i="22" s="1"/>
  <c r="K119" i="22" s="1"/>
  <c r="L119" i="22" s="1"/>
  <c r="M119" i="22" s="1"/>
  <c r="N119" i="22" s="1"/>
  <c r="O119" i="22" s="1"/>
  <c r="P119" i="22" s="1"/>
  <c r="Q119" i="22" s="1"/>
  <c r="R119" i="22" s="1"/>
  <c r="S119" i="22" s="1"/>
  <c r="T119" i="22" s="1"/>
  <c r="U119" i="22" s="1"/>
  <c r="V119" i="22" s="1"/>
  <c r="W119" i="22" s="1"/>
  <c r="X119" i="22" s="1"/>
  <c r="Y119" i="22" s="1"/>
  <c r="Z119" i="22" s="1"/>
  <c r="AA119" i="22" s="1"/>
  <c r="AB119" i="22" s="1"/>
  <c r="AC119" i="22" s="1"/>
  <c r="AD119" i="22" s="1"/>
  <c r="AE119" i="22" s="1"/>
  <c r="AF119" i="22" s="1"/>
  <c r="B119" i="22" s="1"/>
  <c r="D118" i="22"/>
  <c r="E118" i="22" s="1"/>
  <c r="F118" i="22" s="1"/>
  <c r="G118" i="22" s="1"/>
  <c r="H118" i="22" s="1"/>
  <c r="I118" i="22" s="1"/>
  <c r="J118" i="22" s="1"/>
  <c r="K118" i="22" s="1"/>
  <c r="L118" i="22" s="1"/>
  <c r="M118" i="22" s="1"/>
  <c r="N118" i="22" s="1"/>
  <c r="O118" i="22" s="1"/>
  <c r="P118" i="22" s="1"/>
  <c r="Q118" i="22" s="1"/>
  <c r="R118" i="22" s="1"/>
  <c r="S118" i="22" s="1"/>
  <c r="T118" i="22" s="1"/>
  <c r="U118" i="22" s="1"/>
  <c r="V118" i="22" s="1"/>
  <c r="W118" i="22" s="1"/>
  <c r="X118" i="22" s="1"/>
  <c r="Y118" i="22" s="1"/>
  <c r="Z118" i="22" s="1"/>
  <c r="AA118" i="22" s="1"/>
  <c r="AB118" i="22" s="1"/>
  <c r="AC118" i="22" s="1"/>
  <c r="AD118" i="22" s="1"/>
  <c r="AE118" i="22" s="1"/>
  <c r="AF118" i="22" s="1"/>
  <c r="B118" i="22" s="1"/>
  <c r="D117" i="22"/>
  <c r="E117" i="22" s="1"/>
  <c r="F117" i="22" s="1"/>
  <c r="G117" i="22" s="1"/>
  <c r="H117" i="22" s="1"/>
  <c r="I117" i="22" s="1"/>
  <c r="J117" i="22" s="1"/>
  <c r="K117" i="22" s="1"/>
  <c r="L117" i="22" s="1"/>
  <c r="M117" i="22" s="1"/>
  <c r="N117" i="22" s="1"/>
  <c r="O117" i="22" s="1"/>
  <c r="P117" i="22" s="1"/>
  <c r="Q117" i="22" s="1"/>
  <c r="R117" i="22" s="1"/>
  <c r="S117" i="22" s="1"/>
  <c r="T117" i="22" s="1"/>
  <c r="U117" i="22" s="1"/>
  <c r="V117" i="22" s="1"/>
  <c r="W117" i="22" s="1"/>
  <c r="X117" i="22" s="1"/>
  <c r="Y117" i="22" s="1"/>
  <c r="Z117" i="22" s="1"/>
  <c r="AA117" i="22" s="1"/>
  <c r="AB117" i="22" s="1"/>
  <c r="AC117" i="22" s="1"/>
  <c r="AD117" i="22" s="1"/>
  <c r="AE117" i="22" s="1"/>
  <c r="AF117" i="22" s="1"/>
  <c r="B117" i="22" s="1"/>
  <c r="D116" i="22"/>
  <c r="E116" i="22" s="1"/>
  <c r="F116" i="22" s="1"/>
  <c r="G116" i="22" s="1"/>
  <c r="H116" i="22" s="1"/>
  <c r="I116" i="22" s="1"/>
  <c r="J116" i="22" s="1"/>
  <c r="K116" i="22" s="1"/>
  <c r="L116" i="22" s="1"/>
  <c r="M116" i="22" s="1"/>
  <c r="N116" i="22" s="1"/>
  <c r="O116" i="22" s="1"/>
  <c r="P116" i="22" s="1"/>
  <c r="Q116" i="22" s="1"/>
  <c r="R116" i="22" s="1"/>
  <c r="S116" i="22" s="1"/>
  <c r="T116" i="22" s="1"/>
  <c r="U116" i="22" s="1"/>
  <c r="V116" i="22" s="1"/>
  <c r="W116" i="22" s="1"/>
  <c r="X116" i="22" s="1"/>
  <c r="Y116" i="22" s="1"/>
  <c r="Z116" i="22" s="1"/>
  <c r="AA116" i="22" s="1"/>
  <c r="AB116" i="22" s="1"/>
  <c r="AC116" i="22" s="1"/>
  <c r="AD116" i="22" s="1"/>
  <c r="AE116" i="22" s="1"/>
  <c r="AF116" i="22" s="1"/>
  <c r="B116" i="22" s="1"/>
  <c r="F115" i="22"/>
  <c r="G115" i="22" s="1"/>
  <c r="H115" i="22" s="1"/>
  <c r="I115" i="22" s="1"/>
  <c r="J115" i="22" s="1"/>
  <c r="K115" i="22" s="1"/>
  <c r="L115" i="22" s="1"/>
  <c r="M115" i="22" s="1"/>
  <c r="N115" i="22" s="1"/>
  <c r="O115" i="22" s="1"/>
  <c r="P115" i="22" s="1"/>
  <c r="Q115" i="22" s="1"/>
  <c r="R115" i="22" s="1"/>
  <c r="S115" i="22" s="1"/>
  <c r="T115" i="22" s="1"/>
  <c r="U115" i="22" s="1"/>
  <c r="V115" i="22" s="1"/>
  <c r="W115" i="22" s="1"/>
  <c r="X115" i="22" s="1"/>
  <c r="Y115" i="22" s="1"/>
  <c r="Z115" i="22" s="1"/>
  <c r="AA115" i="22" s="1"/>
  <c r="AB115" i="22" s="1"/>
  <c r="AC115" i="22" s="1"/>
  <c r="AD115" i="22" s="1"/>
  <c r="AE115" i="22" s="1"/>
  <c r="AF115" i="22" s="1"/>
  <c r="B115" i="22" s="1"/>
  <c r="D115" i="22"/>
  <c r="E115" i="22" s="1"/>
  <c r="L114" i="22"/>
  <c r="M114" i="22" s="1"/>
  <c r="N114" i="22" s="1"/>
  <c r="O114" i="22" s="1"/>
  <c r="P114" i="22" s="1"/>
  <c r="Q114" i="22" s="1"/>
  <c r="R114" i="22" s="1"/>
  <c r="S114" i="22" s="1"/>
  <c r="T114" i="22" s="1"/>
  <c r="U114" i="22" s="1"/>
  <c r="V114" i="22" s="1"/>
  <c r="W114" i="22" s="1"/>
  <c r="X114" i="22" s="1"/>
  <c r="Y114" i="22" s="1"/>
  <c r="Z114" i="22" s="1"/>
  <c r="AA114" i="22" s="1"/>
  <c r="AB114" i="22" s="1"/>
  <c r="AC114" i="22" s="1"/>
  <c r="AD114" i="22" s="1"/>
  <c r="AE114" i="22" s="1"/>
  <c r="AF114" i="22" s="1"/>
  <c r="B114" i="22" s="1"/>
  <c r="K114" i="22"/>
  <c r="D114" i="22"/>
  <c r="E114" i="22" s="1"/>
  <c r="F114" i="22" s="1"/>
  <c r="G114" i="22" s="1"/>
  <c r="H114" i="22" s="1"/>
  <c r="I114" i="22" s="1"/>
  <c r="E113" i="22"/>
  <c r="F113" i="22" s="1"/>
  <c r="G113" i="22" s="1"/>
  <c r="H113" i="22" s="1"/>
  <c r="I113" i="22" s="1"/>
  <c r="J113" i="22" s="1"/>
  <c r="K113" i="22" s="1"/>
  <c r="L113" i="22" s="1"/>
  <c r="M113" i="22" s="1"/>
  <c r="N113" i="22" s="1"/>
  <c r="O113" i="22" s="1"/>
  <c r="P113" i="22" s="1"/>
  <c r="Q113" i="22" s="1"/>
  <c r="R113" i="22" s="1"/>
  <c r="S113" i="22" s="1"/>
  <c r="T113" i="22" s="1"/>
  <c r="U113" i="22" s="1"/>
  <c r="V113" i="22" s="1"/>
  <c r="W113" i="22" s="1"/>
  <c r="X113" i="22" s="1"/>
  <c r="Y113" i="22" s="1"/>
  <c r="Z113" i="22" s="1"/>
  <c r="AA113" i="22" s="1"/>
  <c r="AB113" i="22" s="1"/>
  <c r="AC113" i="22" s="1"/>
  <c r="AD113" i="22" s="1"/>
  <c r="AE113" i="22" s="1"/>
  <c r="AF113" i="22" s="1"/>
  <c r="B113" i="22" s="1"/>
  <c r="D113" i="22"/>
  <c r="D112" i="22"/>
  <c r="E112" i="22" s="1"/>
  <c r="F112" i="22" s="1"/>
  <c r="G112" i="22" s="1"/>
  <c r="H112" i="22" s="1"/>
  <c r="I112" i="22" s="1"/>
  <c r="J112" i="22" s="1"/>
  <c r="K112" i="22" s="1"/>
  <c r="L112" i="22" s="1"/>
  <c r="M112" i="22" s="1"/>
  <c r="N112" i="22" s="1"/>
  <c r="O112" i="22" s="1"/>
  <c r="P112" i="22" s="1"/>
  <c r="Q112" i="22" s="1"/>
  <c r="R112" i="22" s="1"/>
  <c r="S112" i="22" s="1"/>
  <c r="T112" i="22" s="1"/>
  <c r="U112" i="22" s="1"/>
  <c r="V112" i="22" s="1"/>
  <c r="W112" i="22" s="1"/>
  <c r="X112" i="22" s="1"/>
  <c r="Y112" i="22" s="1"/>
  <c r="Z112" i="22" s="1"/>
  <c r="AA112" i="22" s="1"/>
  <c r="AB112" i="22" s="1"/>
  <c r="AC112" i="22" s="1"/>
  <c r="AD112" i="22" s="1"/>
  <c r="AE112" i="22" s="1"/>
  <c r="AF112" i="22" s="1"/>
  <c r="B112" i="22" s="1"/>
  <c r="D110" i="22"/>
  <c r="E110" i="22" s="1"/>
  <c r="F110" i="22" s="1"/>
  <c r="G110" i="22" s="1"/>
  <c r="H110" i="22" s="1"/>
  <c r="I110" i="22" s="1"/>
  <c r="J110" i="22" s="1"/>
  <c r="K110" i="22" s="1"/>
  <c r="L110" i="22" s="1"/>
  <c r="M110" i="22" s="1"/>
  <c r="N110" i="22" s="1"/>
  <c r="O110" i="22" s="1"/>
  <c r="P110" i="22" s="1"/>
  <c r="Q110" i="22" s="1"/>
  <c r="R110" i="22" s="1"/>
  <c r="S110" i="22" s="1"/>
  <c r="T110" i="22" s="1"/>
  <c r="U110" i="22" s="1"/>
  <c r="V110" i="22" s="1"/>
  <c r="W110" i="22" s="1"/>
  <c r="X110" i="22" s="1"/>
  <c r="Y110" i="22" s="1"/>
  <c r="Z110" i="22" s="1"/>
  <c r="AA110" i="22" s="1"/>
  <c r="AB110" i="22" s="1"/>
  <c r="AC110" i="22" s="1"/>
  <c r="AD110" i="22" s="1"/>
  <c r="AE110" i="22" s="1"/>
  <c r="AF110" i="22" s="1"/>
  <c r="B110" i="22" s="1"/>
  <c r="E109" i="22"/>
  <c r="F109" i="22" s="1"/>
  <c r="G109" i="22" s="1"/>
  <c r="H109" i="22" s="1"/>
  <c r="I109" i="22" s="1"/>
  <c r="J109" i="22" s="1"/>
  <c r="K109" i="22" s="1"/>
  <c r="L109" i="22" s="1"/>
  <c r="M109" i="22" s="1"/>
  <c r="N109" i="22" s="1"/>
  <c r="O109" i="22" s="1"/>
  <c r="P109" i="22" s="1"/>
  <c r="Q109" i="22" s="1"/>
  <c r="R109" i="22" s="1"/>
  <c r="S109" i="22" s="1"/>
  <c r="T109" i="22" s="1"/>
  <c r="U109" i="22" s="1"/>
  <c r="V109" i="22" s="1"/>
  <c r="W109" i="22" s="1"/>
  <c r="X109" i="22" s="1"/>
  <c r="Y109" i="22" s="1"/>
  <c r="Z109" i="22" s="1"/>
  <c r="AA109" i="22" s="1"/>
  <c r="AB109" i="22" s="1"/>
  <c r="AC109" i="22" s="1"/>
  <c r="AD109" i="22" s="1"/>
  <c r="AE109" i="22" s="1"/>
  <c r="AF109" i="22" s="1"/>
  <c r="B109" i="22" s="1"/>
  <c r="D109" i="22"/>
  <c r="D107" i="22"/>
  <c r="E107" i="22" s="1"/>
  <c r="F107" i="22" s="1"/>
  <c r="G107" i="22" s="1"/>
  <c r="H107" i="22" s="1"/>
  <c r="I107" i="22" s="1"/>
  <c r="J107" i="22" s="1"/>
  <c r="K107" i="22" s="1"/>
  <c r="L107" i="22" s="1"/>
  <c r="M107" i="22" s="1"/>
  <c r="N107" i="22" s="1"/>
  <c r="O107" i="22" s="1"/>
  <c r="P107" i="22" s="1"/>
  <c r="Q107" i="22" s="1"/>
  <c r="R107" i="22" s="1"/>
  <c r="S107" i="22" s="1"/>
  <c r="T107" i="22" s="1"/>
  <c r="U107" i="22" s="1"/>
  <c r="V107" i="22" s="1"/>
  <c r="W107" i="22" s="1"/>
  <c r="X107" i="22" s="1"/>
  <c r="Y107" i="22" s="1"/>
  <c r="Z107" i="22" s="1"/>
  <c r="AA107" i="22" s="1"/>
  <c r="AB107" i="22" s="1"/>
  <c r="AC107" i="22" s="1"/>
  <c r="AD107" i="22" s="1"/>
  <c r="AE107" i="22" s="1"/>
  <c r="AF107" i="22" s="1"/>
  <c r="B107" i="22" s="1"/>
  <c r="D106" i="22"/>
  <c r="E106" i="22" s="1"/>
  <c r="F106" i="22" s="1"/>
  <c r="G106" i="22" s="1"/>
  <c r="H106" i="22" s="1"/>
  <c r="I106" i="22" s="1"/>
  <c r="J106" i="22" s="1"/>
  <c r="K106" i="22" s="1"/>
  <c r="L106" i="22" s="1"/>
  <c r="M106" i="22" s="1"/>
  <c r="N106" i="22" s="1"/>
  <c r="O106" i="22" s="1"/>
  <c r="P106" i="22" s="1"/>
  <c r="Q106" i="22" s="1"/>
  <c r="R106" i="22" s="1"/>
  <c r="S106" i="22" s="1"/>
  <c r="T106" i="22" s="1"/>
  <c r="U106" i="22" s="1"/>
  <c r="V106" i="22" s="1"/>
  <c r="W106" i="22" s="1"/>
  <c r="X106" i="22" s="1"/>
  <c r="Y106" i="22" s="1"/>
  <c r="Z106" i="22" s="1"/>
  <c r="AA106" i="22" s="1"/>
  <c r="AB106" i="22" s="1"/>
  <c r="AC106" i="22" s="1"/>
  <c r="AD106" i="22" s="1"/>
  <c r="AE106" i="22" s="1"/>
  <c r="AF106" i="22" s="1"/>
  <c r="B106" i="22" s="1"/>
  <c r="D105" i="22"/>
  <c r="E105" i="22" s="1"/>
  <c r="F105" i="22" s="1"/>
  <c r="G105" i="22" s="1"/>
  <c r="H105" i="22" s="1"/>
  <c r="I105" i="22" s="1"/>
  <c r="J105" i="22" s="1"/>
  <c r="K105" i="22" s="1"/>
  <c r="L105" i="22" s="1"/>
  <c r="M105" i="22" s="1"/>
  <c r="N105" i="22" s="1"/>
  <c r="O105" i="22" s="1"/>
  <c r="P105" i="22" s="1"/>
  <c r="Q105" i="22" s="1"/>
  <c r="R105" i="22" s="1"/>
  <c r="S105" i="22" s="1"/>
  <c r="T105" i="22" s="1"/>
  <c r="U105" i="22" s="1"/>
  <c r="V105" i="22" s="1"/>
  <c r="W105" i="22" s="1"/>
  <c r="X105" i="22" s="1"/>
  <c r="Y105" i="22" s="1"/>
  <c r="Z105" i="22" s="1"/>
  <c r="AA105" i="22" s="1"/>
  <c r="AB105" i="22" s="1"/>
  <c r="AC105" i="22" s="1"/>
  <c r="AD105" i="22" s="1"/>
  <c r="AE105" i="22" s="1"/>
  <c r="AF105" i="22" s="1"/>
  <c r="B105" i="22" s="1"/>
  <c r="D104" i="22"/>
  <c r="E104" i="22" s="1"/>
  <c r="F104" i="22" s="1"/>
  <c r="G104" i="22" s="1"/>
  <c r="H104" i="22" s="1"/>
  <c r="I104" i="22" s="1"/>
  <c r="J104" i="22" s="1"/>
  <c r="K104" i="22" s="1"/>
  <c r="L104" i="22" s="1"/>
  <c r="M104" i="22" s="1"/>
  <c r="N104" i="22" s="1"/>
  <c r="O104" i="22" s="1"/>
  <c r="P104" i="22" s="1"/>
  <c r="Q104" i="22" s="1"/>
  <c r="R104" i="22" s="1"/>
  <c r="S104" i="22" s="1"/>
  <c r="T104" i="22" s="1"/>
  <c r="U104" i="22" s="1"/>
  <c r="V104" i="22" s="1"/>
  <c r="W104" i="22" s="1"/>
  <c r="X104" i="22" s="1"/>
  <c r="Y104" i="22" s="1"/>
  <c r="Z104" i="22" s="1"/>
  <c r="AA104" i="22" s="1"/>
  <c r="AB104" i="22" s="1"/>
  <c r="AC104" i="22" s="1"/>
  <c r="AD104" i="22" s="1"/>
  <c r="AE104" i="22" s="1"/>
  <c r="AF104" i="22" s="1"/>
  <c r="B104" i="22" s="1"/>
  <c r="D103" i="22"/>
  <c r="E103" i="22" s="1"/>
  <c r="D102" i="22"/>
  <c r="AH100" i="22"/>
  <c r="AI100" i="22" s="1"/>
  <c r="AH99" i="22"/>
  <c r="AI99" i="22" s="1"/>
  <c r="AH98" i="22"/>
  <c r="AI98" i="22" s="1"/>
  <c r="AH97" i="22"/>
  <c r="AI97" i="22" s="1"/>
  <c r="AH96" i="22"/>
  <c r="AI96" i="22" s="1"/>
  <c r="AH95" i="22"/>
  <c r="AI95" i="22" s="1"/>
  <c r="AH94" i="22"/>
  <c r="AI94" i="22" s="1"/>
  <c r="C93" i="22"/>
  <c r="AI91" i="22"/>
  <c r="AH91" i="22"/>
  <c r="AI90" i="22"/>
  <c r="AH90" i="22"/>
  <c r="AI89" i="22"/>
  <c r="AH89" i="22"/>
  <c r="AI88" i="22"/>
  <c r="AH88" i="22"/>
  <c r="AI87" i="22"/>
  <c r="AH87" i="22"/>
  <c r="AI86" i="22"/>
  <c r="AH86" i="22"/>
  <c r="AI85" i="22"/>
  <c r="AH85" i="22"/>
  <c r="AI84" i="22"/>
  <c r="AH84" i="22"/>
  <c r="AI82" i="22"/>
  <c r="AH82" i="22"/>
  <c r="AG82" i="22"/>
  <c r="AI81" i="22"/>
  <c r="AH81" i="22"/>
  <c r="AI80" i="22"/>
  <c r="AH80" i="22"/>
  <c r="AI79" i="22"/>
  <c r="AH79" i="22"/>
  <c r="AI78" i="22"/>
  <c r="AH78" i="22"/>
  <c r="AI77" i="22"/>
  <c r="AH77" i="22"/>
  <c r="AI76" i="22"/>
  <c r="AH76" i="22"/>
  <c r="AI74" i="22"/>
  <c r="AH74" i="22"/>
  <c r="AI73" i="22"/>
  <c r="AH73" i="22"/>
  <c r="AI72" i="22"/>
  <c r="AH72" i="22"/>
  <c r="AG72" i="22"/>
  <c r="AI71" i="22"/>
  <c r="AH71" i="22"/>
  <c r="AI70" i="22"/>
  <c r="AH70" i="22"/>
  <c r="AI69" i="22"/>
  <c r="AH69" i="22"/>
  <c r="AG68" i="22"/>
  <c r="AF68" i="22"/>
  <c r="AE68" i="22"/>
  <c r="AD5" i="22" s="1"/>
  <c r="AD68" i="22"/>
  <c r="AC5" i="22" s="1"/>
  <c r="AC68" i="22"/>
  <c r="AB5" i="22" s="1"/>
  <c r="AB68" i="22"/>
  <c r="AA5" i="22" s="1"/>
  <c r="AA68" i="22"/>
  <c r="Z5" i="22" s="1"/>
  <c r="Z68" i="22"/>
  <c r="Y68" i="22"/>
  <c r="X68" i="22"/>
  <c r="W5" i="22" s="1"/>
  <c r="W68" i="22"/>
  <c r="V68" i="22"/>
  <c r="U5" i="22" s="1"/>
  <c r="U68" i="22"/>
  <c r="T5" i="22" s="1"/>
  <c r="T68" i="22"/>
  <c r="S5" i="22" s="1"/>
  <c r="S68" i="22"/>
  <c r="R5" i="22" s="1"/>
  <c r="R68" i="22"/>
  <c r="Q68" i="22"/>
  <c r="P68" i="22"/>
  <c r="O5" i="22" s="1"/>
  <c r="O68" i="22"/>
  <c r="N5" i="22" s="1"/>
  <c r="N68" i="22"/>
  <c r="M5" i="22" s="1"/>
  <c r="M68" i="22"/>
  <c r="L5" i="22" s="1"/>
  <c r="L68" i="22"/>
  <c r="K5" i="22" s="1"/>
  <c r="K68" i="22"/>
  <c r="J68" i="22"/>
  <c r="I68" i="22"/>
  <c r="H68" i="22"/>
  <c r="G5" i="22" s="1"/>
  <c r="G68" i="22"/>
  <c r="F5" i="22" s="1"/>
  <c r="F68" i="22"/>
  <c r="E68" i="22"/>
  <c r="D5" i="22" s="1"/>
  <c r="D68" i="22"/>
  <c r="C68" i="22"/>
  <c r="B5" i="22" s="1"/>
  <c r="B68" i="22"/>
  <c r="AF5" i="22" s="1"/>
  <c r="AI67" i="22"/>
  <c r="AH67" i="22"/>
  <c r="AI66" i="22"/>
  <c r="AH66" i="22"/>
  <c r="AI65" i="22"/>
  <c r="AH65" i="22"/>
  <c r="AI64" i="22"/>
  <c r="AH64" i="22"/>
  <c r="AI63" i="22"/>
  <c r="AH63" i="22"/>
  <c r="AI62" i="22"/>
  <c r="AH62" i="22"/>
  <c r="AI61" i="22"/>
  <c r="AH61" i="22"/>
  <c r="AI60" i="22"/>
  <c r="AH60" i="22"/>
  <c r="AI59" i="22"/>
  <c r="AH59" i="22"/>
  <c r="AI58" i="22"/>
  <c r="AH58" i="22"/>
  <c r="AI57" i="22"/>
  <c r="AH57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AI55" i="22"/>
  <c r="AH55" i="22"/>
  <c r="AI54" i="22"/>
  <c r="AH54" i="22"/>
  <c r="AI53" i="22"/>
  <c r="AH53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I44" i="22"/>
  <c r="AH44" i="22"/>
  <c r="AI43" i="22"/>
  <c r="AH43" i="22"/>
  <c r="AI42" i="22"/>
  <c r="AH42" i="22"/>
  <c r="AI41" i="22"/>
  <c r="AH41" i="22"/>
  <c r="AI40" i="22"/>
  <c r="AH40" i="22"/>
  <c r="AI39" i="22"/>
  <c r="AH39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E5" i="22"/>
  <c r="Y5" i="22"/>
  <c r="Q5" i="22"/>
  <c r="J5" i="22"/>
  <c r="I5" i="22"/>
  <c r="E5" i="22"/>
  <c r="C5" i="22"/>
  <c r="AG4" i="22"/>
  <c r="K4" i="22"/>
  <c r="B4" i="22"/>
  <c r="AG2" i="22"/>
  <c r="AA95" i="21"/>
  <c r="AA37" i="21"/>
  <c r="Z95" i="21"/>
  <c r="Z37" i="21"/>
  <c r="Y37" i="21"/>
  <c r="Y95" i="21"/>
  <c r="X95" i="21"/>
  <c r="X37" i="21"/>
  <c r="W95" i="21"/>
  <c r="W37" i="21"/>
  <c r="V95" i="21"/>
  <c r="V37" i="21"/>
  <c r="U95" i="21"/>
  <c r="U37" i="21"/>
  <c r="T95" i="21"/>
  <c r="T37" i="21"/>
  <c r="S95" i="21"/>
  <c r="S37" i="21"/>
  <c r="E4" i="23"/>
  <c r="E4" i="22"/>
  <c r="F199" i="22" l="1"/>
  <c r="D235" i="22"/>
  <c r="AG73" i="22"/>
  <c r="H75" i="22"/>
  <c r="H83" i="22" s="1"/>
  <c r="I75" i="22"/>
  <c r="AG6" i="22"/>
  <c r="F235" i="24"/>
  <c r="H199" i="24"/>
  <c r="A7" i="27"/>
  <c r="F235" i="27"/>
  <c r="H199" i="27"/>
  <c r="F192" i="27"/>
  <c r="G102" i="27"/>
  <c r="J103" i="27"/>
  <c r="AI83" i="27"/>
  <c r="H194" i="27"/>
  <c r="G200" i="27"/>
  <c r="G93" i="27"/>
  <c r="AH83" i="27"/>
  <c r="K6" i="26"/>
  <c r="G194" i="26"/>
  <c r="F200" i="26"/>
  <c r="G235" i="26"/>
  <c r="I199" i="26"/>
  <c r="AI83" i="26"/>
  <c r="AH83" i="26"/>
  <c r="H102" i="26"/>
  <c r="A7" i="26"/>
  <c r="F93" i="26"/>
  <c r="G103" i="26"/>
  <c r="G192" i="26" s="1"/>
  <c r="K6" i="25"/>
  <c r="A7" i="25"/>
  <c r="AH83" i="25"/>
  <c r="AI83" i="25"/>
  <c r="F235" i="25"/>
  <c r="H199" i="25"/>
  <c r="G192" i="25"/>
  <c r="H102" i="25"/>
  <c r="J103" i="25"/>
  <c r="H194" i="25"/>
  <c r="G200" i="25"/>
  <c r="G93" i="25"/>
  <c r="K6" i="24"/>
  <c r="A7" i="24"/>
  <c r="AI83" i="24"/>
  <c r="AH83" i="24"/>
  <c r="G126" i="24"/>
  <c r="F93" i="24"/>
  <c r="H194" i="24"/>
  <c r="G200" i="24"/>
  <c r="F192" i="24"/>
  <c r="G102" i="24"/>
  <c r="J103" i="24"/>
  <c r="Q75" i="23"/>
  <c r="Q7" i="23" s="1"/>
  <c r="AG75" i="23"/>
  <c r="E199" i="23"/>
  <c r="T75" i="23"/>
  <c r="AL214" i="23" s="1"/>
  <c r="S75" i="23"/>
  <c r="AK214" i="23" s="1"/>
  <c r="Y75" i="23"/>
  <c r="AQ214" i="23" s="1"/>
  <c r="R75" i="23"/>
  <c r="R83" i="23" s="1"/>
  <c r="Z75" i="23"/>
  <c r="AR214" i="23" s="1"/>
  <c r="AB75" i="23"/>
  <c r="N75" i="23"/>
  <c r="AF214" i="23" s="1"/>
  <c r="V75" i="23"/>
  <c r="V83" i="23" s="1"/>
  <c r="AD75" i="23"/>
  <c r="AV214" i="23" s="1"/>
  <c r="L75" i="23"/>
  <c r="AD214" i="23" s="1"/>
  <c r="AI37" i="23"/>
  <c r="K75" i="23"/>
  <c r="K7" i="23" s="1"/>
  <c r="J75" i="23"/>
  <c r="J83" i="23" s="1"/>
  <c r="I75" i="23"/>
  <c r="AA214" i="23" s="1"/>
  <c r="F75" i="23"/>
  <c r="X214" i="23" s="1"/>
  <c r="AI56" i="23"/>
  <c r="D75" i="23"/>
  <c r="D7" i="23" s="1"/>
  <c r="AI68" i="23"/>
  <c r="AI38" i="23"/>
  <c r="AI52" i="23"/>
  <c r="AF5" i="23"/>
  <c r="B75" i="23"/>
  <c r="B83" i="23" s="1"/>
  <c r="H4" i="23"/>
  <c r="AH52" i="23"/>
  <c r="L83" i="23"/>
  <c r="AT214" i="23"/>
  <c r="AB7" i="23"/>
  <c r="F7" i="23"/>
  <c r="AG6" i="23"/>
  <c r="AB83" i="23"/>
  <c r="D211" i="23"/>
  <c r="S211" i="23"/>
  <c r="H75" i="23"/>
  <c r="P75" i="23"/>
  <c r="X75" i="23"/>
  <c r="AF75" i="23"/>
  <c r="C75" i="23"/>
  <c r="Y83" i="23"/>
  <c r="B7" i="23"/>
  <c r="I103" i="23"/>
  <c r="AH56" i="23"/>
  <c r="AA75" i="23"/>
  <c r="H5" i="23"/>
  <c r="P5" i="23"/>
  <c r="X5" i="23"/>
  <c r="D93" i="23"/>
  <c r="AH38" i="23"/>
  <c r="AG73" i="23"/>
  <c r="E75" i="23"/>
  <c r="M75" i="23"/>
  <c r="U75" i="23"/>
  <c r="AC75" i="23"/>
  <c r="D192" i="23"/>
  <c r="E102" i="23"/>
  <c r="G75" i="23"/>
  <c r="O75" i="23"/>
  <c r="W75" i="23"/>
  <c r="AE75" i="23"/>
  <c r="AH68" i="23"/>
  <c r="D200" i="23"/>
  <c r="E194" i="23"/>
  <c r="AF75" i="22"/>
  <c r="AF83" i="22" s="1"/>
  <c r="AE75" i="22"/>
  <c r="AE7" i="22" s="1"/>
  <c r="AC75" i="22"/>
  <c r="AC83" i="22" s="1"/>
  <c r="AB75" i="22"/>
  <c r="AT214" i="22" s="1"/>
  <c r="AA75" i="22"/>
  <c r="AA7" i="22" s="1"/>
  <c r="Z75" i="22"/>
  <c r="Z83" i="22" s="1"/>
  <c r="Y75" i="22"/>
  <c r="AQ214" i="22" s="1"/>
  <c r="W75" i="22"/>
  <c r="W7" i="22" s="1"/>
  <c r="X75" i="22"/>
  <c r="X83" i="22" s="1"/>
  <c r="V5" i="22"/>
  <c r="T75" i="22"/>
  <c r="U75" i="22"/>
  <c r="U83" i="22" s="1"/>
  <c r="S75" i="22"/>
  <c r="R75" i="22"/>
  <c r="AJ214" i="22" s="1"/>
  <c r="Q75" i="22"/>
  <c r="Q7" i="22" s="1"/>
  <c r="P75" i="22"/>
  <c r="P83" i="22" s="1"/>
  <c r="O75" i="22"/>
  <c r="O7" i="22" s="1"/>
  <c r="M75" i="22"/>
  <c r="M7" i="22" s="1"/>
  <c r="L75" i="22"/>
  <c r="AD214" i="22" s="1"/>
  <c r="K75" i="22"/>
  <c r="K7" i="22" s="1"/>
  <c r="J75" i="22"/>
  <c r="AB214" i="22" s="1"/>
  <c r="G75" i="22"/>
  <c r="G7" i="22" s="1"/>
  <c r="E75" i="22"/>
  <c r="E7" i="22" s="1"/>
  <c r="D75" i="22"/>
  <c r="D7" i="22" s="1"/>
  <c r="AH56" i="22"/>
  <c r="C75" i="22"/>
  <c r="U214" i="22" s="1"/>
  <c r="B75" i="22"/>
  <c r="B7" i="22" s="1"/>
  <c r="AI52" i="22"/>
  <c r="H4" i="22"/>
  <c r="AA214" i="22"/>
  <c r="I83" i="22"/>
  <c r="I7" i="22"/>
  <c r="E149" i="22"/>
  <c r="F149" i="22" s="1"/>
  <c r="G149" i="22" s="1"/>
  <c r="H149" i="22" s="1"/>
  <c r="I149" i="22" s="1"/>
  <c r="J149" i="22" s="1"/>
  <c r="K149" i="22" s="1"/>
  <c r="L149" i="22" s="1"/>
  <c r="M149" i="22" s="1"/>
  <c r="N149" i="22" s="1"/>
  <c r="O149" i="22" s="1"/>
  <c r="P149" i="22" s="1"/>
  <c r="Q149" i="22" s="1"/>
  <c r="R149" i="22" s="1"/>
  <c r="S149" i="22" s="1"/>
  <c r="T149" i="22" s="1"/>
  <c r="U149" i="22" s="1"/>
  <c r="V149" i="22" s="1"/>
  <c r="W149" i="22" s="1"/>
  <c r="X149" i="22" s="1"/>
  <c r="Y149" i="22" s="1"/>
  <c r="Z149" i="22" s="1"/>
  <c r="AA149" i="22" s="1"/>
  <c r="AB149" i="22" s="1"/>
  <c r="AC149" i="22" s="1"/>
  <c r="AD149" i="22" s="1"/>
  <c r="AE149" i="22" s="1"/>
  <c r="AF149" i="22" s="1"/>
  <c r="B149" i="22" s="1"/>
  <c r="D93" i="22"/>
  <c r="J7" i="22"/>
  <c r="J83" i="22"/>
  <c r="R7" i="22"/>
  <c r="R83" i="22"/>
  <c r="AR214" i="22"/>
  <c r="Z7" i="22"/>
  <c r="AG75" i="22"/>
  <c r="AG83" i="22" s="1"/>
  <c r="H5" i="22"/>
  <c r="P5" i="22"/>
  <c r="X5" i="22"/>
  <c r="AI38" i="22"/>
  <c r="AK214" i="22"/>
  <c r="S83" i="22"/>
  <c r="AA83" i="22"/>
  <c r="V214" i="22"/>
  <c r="D83" i="22"/>
  <c r="L83" i="22"/>
  <c r="AB7" i="22"/>
  <c r="F103" i="22"/>
  <c r="AI56" i="22"/>
  <c r="AM214" i="22"/>
  <c r="AU214" i="22"/>
  <c r="AC7" i="22"/>
  <c r="AL214" i="22"/>
  <c r="T83" i="22"/>
  <c r="T7" i="22"/>
  <c r="AH52" i="22"/>
  <c r="F75" i="22"/>
  <c r="N75" i="22"/>
  <c r="V75" i="22"/>
  <c r="AD75" i="22"/>
  <c r="G83" i="22"/>
  <c r="AO214" i="22"/>
  <c r="W83" i="22"/>
  <c r="AW214" i="22"/>
  <c r="AE83" i="22"/>
  <c r="S211" i="22"/>
  <c r="D211" i="22"/>
  <c r="S7" i="22"/>
  <c r="Z214" i="22"/>
  <c r="H7" i="22"/>
  <c r="AH214" i="22"/>
  <c r="P7" i="22"/>
  <c r="AX214" i="22"/>
  <c r="AH68" i="22"/>
  <c r="AI68" i="22"/>
  <c r="AH38" i="22"/>
  <c r="D192" i="22"/>
  <c r="E102" i="22"/>
  <c r="E197" i="22"/>
  <c r="F197" i="22" s="1"/>
  <c r="G197" i="22" s="1"/>
  <c r="H197" i="22" s="1"/>
  <c r="I197" i="22" s="1"/>
  <c r="J197" i="22" s="1"/>
  <c r="K197" i="22" s="1"/>
  <c r="L197" i="22" s="1"/>
  <c r="M197" i="22" s="1"/>
  <c r="N197" i="22" s="1"/>
  <c r="O197" i="22" s="1"/>
  <c r="P197" i="22" s="1"/>
  <c r="Q197" i="22" s="1"/>
  <c r="R197" i="22" s="1"/>
  <c r="S197" i="22" s="1"/>
  <c r="T197" i="22" s="1"/>
  <c r="U197" i="22" s="1"/>
  <c r="V197" i="22" s="1"/>
  <c r="W197" i="22" s="1"/>
  <c r="X197" i="22" s="1"/>
  <c r="Y197" i="22" s="1"/>
  <c r="Z197" i="22" s="1"/>
  <c r="AA197" i="22" s="1"/>
  <c r="AB197" i="22" s="1"/>
  <c r="AC197" i="22" s="1"/>
  <c r="AD197" i="22" s="1"/>
  <c r="AE197" i="22" s="1"/>
  <c r="AF197" i="22" s="1"/>
  <c r="B197" i="22" s="1"/>
  <c r="D200" i="22"/>
  <c r="G199" i="22"/>
  <c r="E235" i="22"/>
  <c r="F194" i="22"/>
  <c r="L37" i="21"/>
  <c r="K37" i="21"/>
  <c r="J37" i="21"/>
  <c r="I37" i="21"/>
  <c r="H37" i="21"/>
  <c r="G37" i="21"/>
  <c r="AI37" i="21" s="1"/>
  <c r="F37" i="21"/>
  <c r="E37" i="21"/>
  <c r="D95" i="21"/>
  <c r="D37" i="21"/>
  <c r="C37" i="21"/>
  <c r="B95" i="21"/>
  <c r="B37" i="21"/>
  <c r="B68" i="21"/>
  <c r="B56" i="21"/>
  <c r="B52" i="21"/>
  <c r="B38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B235" i="21"/>
  <c r="S210" i="21"/>
  <c r="AG200" i="21"/>
  <c r="C200" i="21"/>
  <c r="E199" i="21"/>
  <c r="F199" i="21" s="1"/>
  <c r="E235" i="21" s="1"/>
  <c r="D199" i="21"/>
  <c r="C235" i="21" s="1"/>
  <c r="O198" i="21"/>
  <c r="P198" i="21" s="1"/>
  <c r="Q198" i="21" s="1"/>
  <c r="R198" i="21" s="1"/>
  <c r="S198" i="21" s="1"/>
  <c r="T198" i="21" s="1"/>
  <c r="U198" i="21" s="1"/>
  <c r="V198" i="21" s="1"/>
  <c r="W198" i="21" s="1"/>
  <c r="X198" i="21" s="1"/>
  <c r="Y198" i="21" s="1"/>
  <c r="Z198" i="21" s="1"/>
  <c r="AA198" i="21" s="1"/>
  <c r="AB198" i="21" s="1"/>
  <c r="AC198" i="21" s="1"/>
  <c r="AD198" i="21" s="1"/>
  <c r="AE198" i="21" s="1"/>
  <c r="AF198" i="21" s="1"/>
  <c r="B198" i="21" s="1"/>
  <c r="F198" i="21"/>
  <c r="G198" i="21" s="1"/>
  <c r="H198" i="21" s="1"/>
  <c r="I198" i="21" s="1"/>
  <c r="J198" i="21" s="1"/>
  <c r="K198" i="21" s="1"/>
  <c r="L198" i="21" s="1"/>
  <c r="M198" i="21" s="1"/>
  <c r="N198" i="21" s="1"/>
  <c r="D198" i="21"/>
  <c r="E198" i="21" s="1"/>
  <c r="D197" i="21"/>
  <c r="E197" i="21" s="1"/>
  <c r="F197" i="21" s="1"/>
  <c r="G197" i="21" s="1"/>
  <c r="H197" i="21" s="1"/>
  <c r="I197" i="21" s="1"/>
  <c r="J197" i="21" s="1"/>
  <c r="K197" i="21" s="1"/>
  <c r="L197" i="21" s="1"/>
  <c r="M197" i="21" s="1"/>
  <c r="N197" i="21" s="1"/>
  <c r="O197" i="21" s="1"/>
  <c r="P197" i="21" s="1"/>
  <c r="Q197" i="21" s="1"/>
  <c r="R197" i="21" s="1"/>
  <c r="S197" i="21" s="1"/>
  <c r="T197" i="21" s="1"/>
  <c r="U197" i="21" s="1"/>
  <c r="V197" i="21" s="1"/>
  <c r="W197" i="21" s="1"/>
  <c r="X197" i="21" s="1"/>
  <c r="Y197" i="21" s="1"/>
  <c r="Z197" i="21" s="1"/>
  <c r="AA197" i="21" s="1"/>
  <c r="AB197" i="21" s="1"/>
  <c r="AC197" i="21" s="1"/>
  <c r="AD197" i="21" s="1"/>
  <c r="AE197" i="21" s="1"/>
  <c r="AF197" i="21" s="1"/>
  <c r="B197" i="21" s="1"/>
  <c r="D196" i="21"/>
  <c r="E196" i="21" s="1"/>
  <c r="F196" i="21" s="1"/>
  <c r="G196" i="21" s="1"/>
  <c r="H196" i="21" s="1"/>
  <c r="I196" i="21" s="1"/>
  <c r="J196" i="21" s="1"/>
  <c r="K196" i="21" s="1"/>
  <c r="L196" i="21" s="1"/>
  <c r="M196" i="21" s="1"/>
  <c r="N196" i="21" s="1"/>
  <c r="O196" i="21" s="1"/>
  <c r="P196" i="21" s="1"/>
  <c r="Q196" i="21" s="1"/>
  <c r="R196" i="21" s="1"/>
  <c r="S196" i="21" s="1"/>
  <c r="T196" i="21" s="1"/>
  <c r="U196" i="21" s="1"/>
  <c r="V196" i="21" s="1"/>
  <c r="W196" i="21" s="1"/>
  <c r="X196" i="21" s="1"/>
  <c r="Y196" i="21" s="1"/>
  <c r="Z196" i="21" s="1"/>
  <c r="AA196" i="21" s="1"/>
  <c r="AB196" i="21" s="1"/>
  <c r="AC196" i="21" s="1"/>
  <c r="AD196" i="21" s="1"/>
  <c r="AE196" i="21" s="1"/>
  <c r="AF196" i="21" s="1"/>
  <c r="B196" i="21" s="1"/>
  <c r="D195" i="21"/>
  <c r="E195" i="21" s="1"/>
  <c r="F195" i="21" s="1"/>
  <c r="G195" i="21" s="1"/>
  <c r="H195" i="21" s="1"/>
  <c r="I195" i="21" s="1"/>
  <c r="J195" i="21" s="1"/>
  <c r="K195" i="21" s="1"/>
  <c r="L195" i="21" s="1"/>
  <c r="M195" i="21" s="1"/>
  <c r="N195" i="21" s="1"/>
  <c r="O195" i="21" s="1"/>
  <c r="P195" i="21" s="1"/>
  <c r="Q195" i="21" s="1"/>
  <c r="R195" i="21" s="1"/>
  <c r="S195" i="21" s="1"/>
  <c r="T195" i="21" s="1"/>
  <c r="U195" i="21" s="1"/>
  <c r="V195" i="21" s="1"/>
  <c r="W195" i="21" s="1"/>
  <c r="X195" i="21" s="1"/>
  <c r="Y195" i="21" s="1"/>
  <c r="Z195" i="21" s="1"/>
  <c r="AA195" i="21" s="1"/>
  <c r="AB195" i="21" s="1"/>
  <c r="AC195" i="21" s="1"/>
  <c r="AD195" i="21" s="1"/>
  <c r="AE195" i="21" s="1"/>
  <c r="AF195" i="21" s="1"/>
  <c r="B195" i="21" s="1"/>
  <c r="D194" i="21"/>
  <c r="E194" i="21" s="1"/>
  <c r="AG192" i="21"/>
  <c r="C192" i="21"/>
  <c r="D191" i="21"/>
  <c r="E191" i="21" s="1"/>
  <c r="F191" i="21" s="1"/>
  <c r="G191" i="21" s="1"/>
  <c r="H191" i="21" s="1"/>
  <c r="I191" i="21" s="1"/>
  <c r="J191" i="21" s="1"/>
  <c r="K191" i="21" s="1"/>
  <c r="L191" i="21" s="1"/>
  <c r="M191" i="21" s="1"/>
  <c r="N191" i="21" s="1"/>
  <c r="O191" i="21" s="1"/>
  <c r="P191" i="21" s="1"/>
  <c r="Q191" i="21" s="1"/>
  <c r="R191" i="21" s="1"/>
  <c r="S191" i="21" s="1"/>
  <c r="T191" i="21" s="1"/>
  <c r="U191" i="21" s="1"/>
  <c r="V191" i="21" s="1"/>
  <c r="W191" i="21" s="1"/>
  <c r="X191" i="21" s="1"/>
  <c r="Y191" i="21" s="1"/>
  <c r="Z191" i="21" s="1"/>
  <c r="AA191" i="21" s="1"/>
  <c r="AB191" i="21" s="1"/>
  <c r="AC191" i="21" s="1"/>
  <c r="AD191" i="21" s="1"/>
  <c r="AE191" i="21" s="1"/>
  <c r="AF191" i="21" s="1"/>
  <c r="B191" i="21" s="1"/>
  <c r="D190" i="21"/>
  <c r="E190" i="21" s="1"/>
  <c r="F190" i="21" s="1"/>
  <c r="G190" i="21" s="1"/>
  <c r="H190" i="21" s="1"/>
  <c r="I190" i="21" s="1"/>
  <c r="J190" i="21" s="1"/>
  <c r="K190" i="21" s="1"/>
  <c r="L190" i="21" s="1"/>
  <c r="M190" i="21" s="1"/>
  <c r="N190" i="21" s="1"/>
  <c r="O190" i="21" s="1"/>
  <c r="P190" i="21" s="1"/>
  <c r="Q190" i="21" s="1"/>
  <c r="R190" i="21" s="1"/>
  <c r="S190" i="21" s="1"/>
  <c r="T190" i="21" s="1"/>
  <c r="U190" i="21" s="1"/>
  <c r="V190" i="21" s="1"/>
  <c r="W190" i="21" s="1"/>
  <c r="X190" i="21" s="1"/>
  <c r="Y190" i="21" s="1"/>
  <c r="Z190" i="21" s="1"/>
  <c r="AA190" i="21" s="1"/>
  <c r="AB190" i="21" s="1"/>
  <c r="AC190" i="21" s="1"/>
  <c r="AD190" i="21" s="1"/>
  <c r="AE190" i="21" s="1"/>
  <c r="AF190" i="21" s="1"/>
  <c r="B190" i="21" s="1"/>
  <c r="D189" i="21"/>
  <c r="E189" i="21" s="1"/>
  <c r="F189" i="21" s="1"/>
  <c r="G189" i="21" s="1"/>
  <c r="H189" i="21" s="1"/>
  <c r="I189" i="21" s="1"/>
  <c r="J189" i="21" s="1"/>
  <c r="K189" i="21" s="1"/>
  <c r="L189" i="21" s="1"/>
  <c r="M189" i="21" s="1"/>
  <c r="N189" i="21" s="1"/>
  <c r="O189" i="21" s="1"/>
  <c r="P189" i="21" s="1"/>
  <c r="Q189" i="21" s="1"/>
  <c r="R189" i="21" s="1"/>
  <c r="S189" i="21" s="1"/>
  <c r="T189" i="21" s="1"/>
  <c r="U189" i="21" s="1"/>
  <c r="V189" i="21" s="1"/>
  <c r="W189" i="21" s="1"/>
  <c r="X189" i="21" s="1"/>
  <c r="Y189" i="21" s="1"/>
  <c r="Z189" i="21" s="1"/>
  <c r="AA189" i="21" s="1"/>
  <c r="AB189" i="21" s="1"/>
  <c r="AC189" i="21" s="1"/>
  <c r="AD189" i="21" s="1"/>
  <c r="AE189" i="21" s="1"/>
  <c r="AF189" i="21" s="1"/>
  <c r="B189" i="21" s="1"/>
  <c r="D188" i="21"/>
  <c r="E188" i="21" s="1"/>
  <c r="F188" i="21" s="1"/>
  <c r="G188" i="21" s="1"/>
  <c r="H188" i="21" s="1"/>
  <c r="I188" i="21" s="1"/>
  <c r="J188" i="21" s="1"/>
  <c r="K188" i="21" s="1"/>
  <c r="L188" i="21" s="1"/>
  <c r="M188" i="21" s="1"/>
  <c r="N188" i="21" s="1"/>
  <c r="O188" i="21" s="1"/>
  <c r="P188" i="21" s="1"/>
  <c r="Q188" i="21" s="1"/>
  <c r="R188" i="21" s="1"/>
  <c r="S188" i="21" s="1"/>
  <c r="T188" i="21" s="1"/>
  <c r="U188" i="21" s="1"/>
  <c r="V188" i="21" s="1"/>
  <c r="W188" i="21" s="1"/>
  <c r="X188" i="21" s="1"/>
  <c r="Y188" i="21" s="1"/>
  <c r="Z188" i="21" s="1"/>
  <c r="AA188" i="21" s="1"/>
  <c r="AB188" i="21" s="1"/>
  <c r="AC188" i="21" s="1"/>
  <c r="AD188" i="21" s="1"/>
  <c r="AE188" i="21" s="1"/>
  <c r="AF188" i="21" s="1"/>
  <c r="B188" i="21" s="1"/>
  <c r="D187" i="21"/>
  <c r="E187" i="21" s="1"/>
  <c r="F187" i="21" s="1"/>
  <c r="G187" i="21" s="1"/>
  <c r="H187" i="21" s="1"/>
  <c r="I187" i="21" s="1"/>
  <c r="J187" i="21" s="1"/>
  <c r="K187" i="21" s="1"/>
  <c r="L187" i="21" s="1"/>
  <c r="M187" i="21" s="1"/>
  <c r="N187" i="21" s="1"/>
  <c r="O187" i="21" s="1"/>
  <c r="P187" i="21" s="1"/>
  <c r="Q187" i="21" s="1"/>
  <c r="R187" i="21" s="1"/>
  <c r="S187" i="21" s="1"/>
  <c r="T187" i="21" s="1"/>
  <c r="U187" i="21" s="1"/>
  <c r="V187" i="21" s="1"/>
  <c r="W187" i="21" s="1"/>
  <c r="X187" i="21" s="1"/>
  <c r="Y187" i="21" s="1"/>
  <c r="Z187" i="21" s="1"/>
  <c r="AA187" i="21" s="1"/>
  <c r="AB187" i="21" s="1"/>
  <c r="AC187" i="21" s="1"/>
  <c r="AD187" i="21" s="1"/>
  <c r="AE187" i="21" s="1"/>
  <c r="AF187" i="21" s="1"/>
  <c r="B187" i="21" s="1"/>
  <c r="D186" i="21"/>
  <c r="E186" i="21" s="1"/>
  <c r="F186" i="21" s="1"/>
  <c r="G186" i="21" s="1"/>
  <c r="H186" i="21" s="1"/>
  <c r="I186" i="21" s="1"/>
  <c r="J186" i="21" s="1"/>
  <c r="K186" i="21" s="1"/>
  <c r="L186" i="21" s="1"/>
  <c r="M186" i="21" s="1"/>
  <c r="N186" i="21" s="1"/>
  <c r="O186" i="21" s="1"/>
  <c r="P186" i="21" s="1"/>
  <c r="Q186" i="21" s="1"/>
  <c r="R186" i="21" s="1"/>
  <c r="S186" i="21" s="1"/>
  <c r="T186" i="21" s="1"/>
  <c r="U186" i="21" s="1"/>
  <c r="V186" i="21" s="1"/>
  <c r="W186" i="21" s="1"/>
  <c r="X186" i="21" s="1"/>
  <c r="Y186" i="21" s="1"/>
  <c r="Z186" i="21" s="1"/>
  <c r="AA186" i="21" s="1"/>
  <c r="AB186" i="21" s="1"/>
  <c r="AC186" i="21" s="1"/>
  <c r="AD186" i="21" s="1"/>
  <c r="AE186" i="21" s="1"/>
  <c r="AF186" i="21" s="1"/>
  <c r="B186" i="21" s="1"/>
  <c r="D185" i="21"/>
  <c r="E185" i="21" s="1"/>
  <c r="F185" i="21" s="1"/>
  <c r="G185" i="21" s="1"/>
  <c r="H185" i="21" s="1"/>
  <c r="I185" i="21" s="1"/>
  <c r="J185" i="21" s="1"/>
  <c r="K185" i="21" s="1"/>
  <c r="L185" i="21" s="1"/>
  <c r="M185" i="21" s="1"/>
  <c r="N185" i="21" s="1"/>
  <c r="O185" i="21" s="1"/>
  <c r="P185" i="21" s="1"/>
  <c r="Q185" i="21" s="1"/>
  <c r="R185" i="21" s="1"/>
  <c r="S185" i="21" s="1"/>
  <c r="T185" i="21" s="1"/>
  <c r="U185" i="21" s="1"/>
  <c r="V185" i="21" s="1"/>
  <c r="W185" i="21" s="1"/>
  <c r="X185" i="21" s="1"/>
  <c r="Y185" i="21" s="1"/>
  <c r="Z185" i="21" s="1"/>
  <c r="AA185" i="21" s="1"/>
  <c r="AB185" i="21" s="1"/>
  <c r="AC185" i="21" s="1"/>
  <c r="AD185" i="21" s="1"/>
  <c r="AE185" i="21" s="1"/>
  <c r="AF185" i="21" s="1"/>
  <c r="B185" i="21" s="1"/>
  <c r="D184" i="21"/>
  <c r="E184" i="21" s="1"/>
  <c r="F184" i="21" s="1"/>
  <c r="G184" i="21" s="1"/>
  <c r="H184" i="21" s="1"/>
  <c r="I184" i="21" s="1"/>
  <c r="J184" i="21" s="1"/>
  <c r="K184" i="21" s="1"/>
  <c r="L184" i="21" s="1"/>
  <c r="M184" i="21" s="1"/>
  <c r="N184" i="21" s="1"/>
  <c r="O184" i="21" s="1"/>
  <c r="P184" i="21" s="1"/>
  <c r="Q184" i="21" s="1"/>
  <c r="R184" i="21" s="1"/>
  <c r="S184" i="21" s="1"/>
  <c r="T184" i="21" s="1"/>
  <c r="U184" i="21" s="1"/>
  <c r="V184" i="21" s="1"/>
  <c r="W184" i="21" s="1"/>
  <c r="X184" i="21" s="1"/>
  <c r="Y184" i="21" s="1"/>
  <c r="Z184" i="21" s="1"/>
  <c r="AA184" i="21" s="1"/>
  <c r="AB184" i="21" s="1"/>
  <c r="AC184" i="21" s="1"/>
  <c r="AD184" i="21" s="1"/>
  <c r="AE184" i="21" s="1"/>
  <c r="AF184" i="21" s="1"/>
  <c r="B184" i="21" s="1"/>
  <c r="E183" i="21"/>
  <c r="F183" i="21" s="1"/>
  <c r="G183" i="21" s="1"/>
  <c r="H183" i="21" s="1"/>
  <c r="I183" i="21" s="1"/>
  <c r="J183" i="21" s="1"/>
  <c r="K183" i="21" s="1"/>
  <c r="L183" i="21" s="1"/>
  <c r="M183" i="21" s="1"/>
  <c r="N183" i="21" s="1"/>
  <c r="O183" i="21" s="1"/>
  <c r="P183" i="21" s="1"/>
  <c r="Q183" i="21" s="1"/>
  <c r="R183" i="21" s="1"/>
  <c r="S183" i="21" s="1"/>
  <c r="T183" i="21" s="1"/>
  <c r="U183" i="21" s="1"/>
  <c r="V183" i="21" s="1"/>
  <c r="W183" i="21" s="1"/>
  <c r="X183" i="21" s="1"/>
  <c r="Y183" i="21" s="1"/>
  <c r="Z183" i="21" s="1"/>
  <c r="AA183" i="21" s="1"/>
  <c r="AB183" i="21" s="1"/>
  <c r="AC183" i="21" s="1"/>
  <c r="AD183" i="21" s="1"/>
  <c r="AE183" i="21" s="1"/>
  <c r="AF183" i="21" s="1"/>
  <c r="B183" i="21" s="1"/>
  <c r="D183" i="21"/>
  <c r="D182" i="21"/>
  <c r="E182" i="21" s="1"/>
  <c r="F182" i="21" s="1"/>
  <c r="G182" i="21" s="1"/>
  <c r="H182" i="21" s="1"/>
  <c r="I182" i="21" s="1"/>
  <c r="J182" i="21" s="1"/>
  <c r="K182" i="21" s="1"/>
  <c r="L182" i="21" s="1"/>
  <c r="M182" i="21" s="1"/>
  <c r="N182" i="21" s="1"/>
  <c r="O182" i="21" s="1"/>
  <c r="P182" i="21" s="1"/>
  <c r="Q182" i="21" s="1"/>
  <c r="R182" i="21" s="1"/>
  <c r="S182" i="21" s="1"/>
  <c r="T182" i="21" s="1"/>
  <c r="U182" i="21" s="1"/>
  <c r="V182" i="21" s="1"/>
  <c r="W182" i="21" s="1"/>
  <c r="X182" i="21" s="1"/>
  <c r="Y182" i="21" s="1"/>
  <c r="Z182" i="21" s="1"/>
  <c r="AA182" i="21" s="1"/>
  <c r="AB182" i="21" s="1"/>
  <c r="AC182" i="21" s="1"/>
  <c r="AD182" i="21" s="1"/>
  <c r="AE182" i="21" s="1"/>
  <c r="AF182" i="21" s="1"/>
  <c r="B182" i="21" s="1"/>
  <c r="D181" i="21"/>
  <c r="E181" i="21" s="1"/>
  <c r="F181" i="21" s="1"/>
  <c r="G181" i="21" s="1"/>
  <c r="H181" i="21" s="1"/>
  <c r="I181" i="21" s="1"/>
  <c r="J181" i="21" s="1"/>
  <c r="K181" i="21" s="1"/>
  <c r="L181" i="21" s="1"/>
  <c r="M181" i="21" s="1"/>
  <c r="N181" i="21" s="1"/>
  <c r="O181" i="21" s="1"/>
  <c r="P181" i="21" s="1"/>
  <c r="Q181" i="21" s="1"/>
  <c r="R181" i="21" s="1"/>
  <c r="S181" i="21" s="1"/>
  <c r="T181" i="21" s="1"/>
  <c r="U181" i="21" s="1"/>
  <c r="V181" i="21" s="1"/>
  <c r="W181" i="21" s="1"/>
  <c r="X181" i="21" s="1"/>
  <c r="Y181" i="21" s="1"/>
  <c r="Z181" i="21" s="1"/>
  <c r="AA181" i="21" s="1"/>
  <c r="AB181" i="21" s="1"/>
  <c r="AC181" i="21" s="1"/>
  <c r="AD181" i="21" s="1"/>
  <c r="AE181" i="21" s="1"/>
  <c r="AF181" i="21" s="1"/>
  <c r="B181" i="21" s="1"/>
  <c r="D180" i="21"/>
  <c r="E180" i="21" s="1"/>
  <c r="F180" i="21" s="1"/>
  <c r="G180" i="21" s="1"/>
  <c r="H180" i="21" s="1"/>
  <c r="I180" i="21" s="1"/>
  <c r="J180" i="21" s="1"/>
  <c r="K180" i="21" s="1"/>
  <c r="L180" i="21" s="1"/>
  <c r="M180" i="21" s="1"/>
  <c r="N180" i="21" s="1"/>
  <c r="O180" i="21" s="1"/>
  <c r="P180" i="21" s="1"/>
  <c r="Q180" i="21" s="1"/>
  <c r="R180" i="21" s="1"/>
  <c r="S180" i="21" s="1"/>
  <c r="T180" i="21" s="1"/>
  <c r="U180" i="21" s="1"/>
  <c r="V180" i="21" s="1"/>
  <c r="W180" i="21" s="1"/>
  <c r="X180" i="21" s="1"/>
  <c r="Y180" i="21" s="1"/>
  <c r="Z180" i="21" s="1"/>
  <c r="AA180" i="21" s="1"/>
  <c r="AB180" i="21" s="1"/>
  <c r="AC180" i="21" s="1"/>
  <c r="AD180" i="21" s="1"/>
  <c r="AE180" i="21" s="1"/>
  <c r="AF180" i="21" s="1"/>
  <c r="B180" i="21" s="1"/>
  <c r="D179" i="21"/>
  <c r="E179" i="21" s="1"/>
  <c r="F179" i="21" s="1"/>
  <c r="G179" i="21" s="1"/>
  <c r="H179" i="21" s="1"/>
  <c r="I179" i="21" s="1"/>
  <c r="J179" i="21" s="1"/>
  <c r="K179" i="21" s="1"/>
  <c r="L179" i="21" s="1"/>
  <c r="M179" i="21" s="1"/>
  <c r="N179" i="21" s="1"/>
  <c r="O179" i="21" s="1"/>
  <c r="P179" i="21" s="1"/>
  <c r="Q179" i="21" s="1"/>
  <c r="R179" i="21" s="1"/>
  <c r="S179" i="21" s="1"/>
  <c r="T179" i="21" s="1"/>
  <c r="U179" i="21" s="1"/>
  <c r="V179" i="21" s="1"/>
  <c r="W179" i="21" s="1"/>
  <c r="X179" i="21" s="1"/>
  <c r="Y179" i="21" s="1"/>
  <c r="Z179" i="21" s="1"/>
  <c r="AA179" i="21" s="1"/>
  <c r="AB179" i="21" s="1"/>
  <c r="AC179" i="21" s="1"/>
  <c r="AD179" i="21" s="1"/>
  <c r="AE179" i="21" s="1"/>
  <c r="AF179" i="21" s="1"/>
  <c r="B179" i="21" s="1"/>
  <c r="D177" i="21"/>
  <c r="E177" i="21" s="1"/>
  <c r="F177" i="21" s="1"/>
  <c r="G177" i="21" s="1"/>
  <c r="H177" i="21" s="1"/>
  <c r="I177" i="21" s="1"/>
  <c r="J177" i="21" s="1"/>
  <c r="K177" i="21" s="1"/>
  <c r="L177" i="21" s="1"/>
  <c r="M177" i="21" s="1"/>
  <c r="N177" i="21" s="1"/>
  <c r="O177" i="21" s="1"/>
  <c r="P177" i="21" s="1"/>
  <c r="Q177" i="21" s="1"/>
  <c r="R177" i="21" s="1"/>
  <c r="S177" i="21" s="1"/>
  <c r="T177" i="21" s="1"/>
  <c r="U177" i="21" s="1"/>
  <c r="V177" i="21" s="1"/>
  <c r="W177" i="21" s="1"/>
  <c r="X177" i="21" s="1"/>
  <c r="Y177" i="21" s="1"/>
  <c r="Z177" i="21" s="1"/>
  <c r="AA177" i="21" s="1"/>
  <c r="AB177" i="21" s="1"/>
  <c r="AC177" i="21" s="1"/>
  <c r="AD177" i="21" s="1"/>
  <c r="AE177" i="21" s="1"/>
  <c r="AF177" i="21" s="1"/>
  <c r="B177" i="21" s="1"/>
  <c r="D176" i="21"/>
  <c r="E176" i="21" s="1"/>
  <c r="F176" i="21" s="1"/>
  <c r="G176" i="21" s="1"/>
  <c r="H176" i="21" s="1"/>
  <c r="I176" i="21" s="1"/>
  <c r="J176" i="21" s="1"/>
  <c r="K176" i="21" s="1"/>
  <c r="L176" i="21" s="1"/>
  <c r="M176" i="21" s="1"/>
  <c r="N176" i="21" s="1"/>
  <c r="O176" i="21" s="1"/>
  <c r="P176" i="21" s="1"/>
  <c r="Q176" i="21" s="1"/>
  <c r="R176" i="21" s="1"/>
  <c r="S176" i="21" s="1"/>
  <c r="T176" i="21" s="1"/>
  <c r="U176" i="21" s="1"/>
  <c r="V176" i="21" s="1"/>
  <c r="W176" i="21" s="1"/>
  <c r="X176" i="21" s="1"/>
  <c r="Y176" i="21" s="1"/>
  <c r="Z176" i="21" s="1"/>
  <c r="AA176" i="21" s="1"/>
  <c r="AB176" i="21" s="1"/>
  <c r="AC176" i="21" s="1"/>
  <c r="AD176" i="21" s="1"/>
  <c r="AE176" i="21" s="1"/>
  <c r="AF176" i="21" s="1"/>
  <c r="B176" i="21" s="1"/>
  <c r="G175" i="21"/>
  <c r="H175" i="21" s="1"/>
  <c r="I175" i="21" s="1"/>
  <c r="J175" i="21" s="1"/>
  <c r="K175" i="21" s="1"/>
  <c r="L175" i="21" s="1"/>
  <c r="M175" i="21" s="1"/>
  <c r="N175" i="21" s="1"/>
  <c r="O175" i="21" s="1"/>
  <c r="P175" i="21" s="1"/>
  <c r="Q175" i="21" s="1"/>
  <c r="R175" i="21" s="1"/>
  <c r="S175" i="21" s="1"/>
  <c r="T175" i="21" s="1"/>
  <c r="U175" i="21" s="1"/>
  <c r="V175" i="21" s="1"/>
  <c r="W175" i="21" s="1"/>
  <c r="X175" i="21" s="1"/>
  <c r="Y175" i="21" s="1"/>
  <c r="Z175" i="21" s="1"/>
  <c r="AA175" i="21" s="1"/>
  <c r="AB175" i="21" s="1"/>
  <c r="AC175" i="21" s="1"/>
  <c r="AD175" i="21" s="1"/>
  <c r="AE175" i="21" s="1"/>
  <c r="AF175" i="21" s="1"/>
  <c r="B175" i="21" s="1"/>
  <c r="D175" i="21"/>
  <c r="E175" i="21" s="1"/>
  <c r="F175" i="21" s="1"/>
  <c r="D174" i="21"/>
  <c r="E174" i="21" s="1"/>
  <c r="F174" i="21" s="1"/>
  <c r="G174" i="21" s="1"/>
  <c r="H174" i="21" s="1"/>
  <c r="I174" i="21" s="1"/>
  <c r="J174" i="21" s="1"/>
  <c r="K174" i="21" s="1"/>
  <c r="L174" i="21" s="1"/>
  <c r="M174" i="21" s="1"/>
  <c r="N174" i="21" s="1"/>
  <c r="O174" i="21" s="1"/>
  <c r="P174" i="21" s="1"/>
  <c r="Q174" i="21" s="1"/>
  <c r="R174" i="21" s="1"/>
  <c r="S174" i="21" s="1"/>
  <c r="T174" i="21" s="1"/>
  <c r="U174" i="21" s="1"/>
  <c r="V174" i="21" s="1"/>
  <c r="W174" i="21" s="1"/>
  <c r="X174" i="21" s="1"/>
  <c r="Y174" i="21" s="1"/>
  <c r="Z174" i="21" s="1"/>
  <c r="AA174" i="21" s="1"/>
  <c r="AB174" i="21" s="1"/>
  <c r="AC174" i="21" s="1"/>
  <c r="AD174" i="21" s="1"/>
  <c r="AE174" i="21" s="1"/>
  <c r="AF174" i="21" s="1"/>
  <c r="B174" i="21" s="1"/>
  <c r="D173" i="21"/>
  <c r="E173" i="21" s="1"/>
  <c r="F173" i="21" s="1"/>
  <c r="G173" i="21" s="1"/>
  <c r="H173" i="21" s="1"/>
  <c r="I173" i="21" s="1"/>
  <c r="J173" i="21" s="1"/>
  <c r="K173" i="21" s="1"/>
  <c r="L173" i="21" s="1"/>
  <c r="M173" i="21" s="1"/>
  <c r="N173" i="21" s="1"/>
  <c r="O173" i="21" s="1"/>
  <c r="P173" i="21" s="1"/>
  <c r="Q173" i="21" s="1"/>
  <c r="R173" i="21" s="1"/>
  <c r="S173" i="21" s="1"/>
  <c r="T173" i="21" s="1"/>
  <c r="U173" i="21" s="1"/>
  <c r="V173" i="21" s="1"/>
  <c r="W173" i="21" s="1"/>
  <c r="X173" i="21" s="1"/>
  <c r="Y173" i="21" s="1"/>
  <c r="Z173" i="21" s="1"/>
  <c r="AA173" i="21" s="1"/>
  <c r="AB173" i="21" s="1"/>
  <c r="AC173" i="21" s="1"/>
  <c r="AD173" i="21" s="1"/>
  <c r="AE173" i="21" s="1"/>
  <c r="AF173" i="21" s="1"/>
  <c r="B173" i="21" s="1"/>
  <c r="D172" i="21"/>
  <c r="E172" i="21" s="1"/>
  <c r="F172" i="21" s="1"/>
  <c r="G172" i="21" s="1"/>
  <c r="H172" i="21" s="1"/>
  <c r="I172" i="21" s="1"/>
  <c r="J172" i="21" s="1"/>
  <c r="K172" i="21" s="1"/>
  <c r="L172" i="21" s="1"/>
  <c r="M172" i="21" s="1"/>
  <c r="N172" i="21" s="1"/>
  <c r="O172" i="21" s="1"/>
  <c r="P172" i="21" s="1"/>
  <c r="Q172" i="21" s="1"/>
  <c r="R172" i="21" s="1"/>
  <c r="S172" i="21" s="1"/>
  <c r="T172" i="21" s="1"/>
  <c r="U172" i="21" s="1"/>
  <c r="V172" i="21" s="1"/>
  <c r="W172" i="21" s="1"/>
  <c r="X172" i="21" s="1"/>
  <c r="Y172" i="21" s="1"/>
  <c r="Z172" i="21" s="1"/>
  <c r="AA172" i="21" s="1"/>
  <c r="AB172" i="21" s="1"/>
  <c r="AC172" i="21" s="1"/>
  <c r="AD172" i="21" s="1"/>
  <c r="AE172" i="21" s="1"/>
  <c r="AF172" i="21" s="1"/>
  <c r="B172" i="21" s="1"/>
  <c r="D171" i="21"/>
  <c r="E171" i="21" s="1"/>
  <c r="F171" i="21" s="1"/>
  <c r="G171" i="21" s="1"/>
  <c r="H171" i="21" s="1"/>
  <c r="I171" i="21" s="1"/>
  <c r="J171" i="21" s="1"/>
  <c r="K171" i="21" s="1"/>
  <c r="L171" i="21" s="1"/>
  <c r="M171" i="21" s="1"/>
  <c r="N171" i="21" s="1"/>
  <c r="O171" i="21" s="1"/>
  <c r="P171" i="21" s="1"/>
  <c r="Q171" i="21" s="1"/>
  <c r="R171" i="21" s="1"/>
  <c r="S171" i="21" s="1"/>
  <c r="T171" i="21" s="1"/>
  <c r="U171" i="21" s="1"/>
  <c r="V171" i="21" s="1"/>
  <c r="W171" i="21" s="1"/>
  <c r="X171" i="21" s="1"/>
  <c r="Y171" i="21" s="1"/>
  <c r="Z171" i="21" s="1"/>
  <c r="AA171" i="21" s="1"/>
  <c r="AB171" i="21" s="1"/>
  <c r="AC171" i="21" s="1"/>
  <c r="AD171" i="21" s="1"/>
  <c r="AE171" i="21" s="1"/>
  <c r="AF171" i="21" s="1"/>
  <c r="B171" i="21" s="1"/>
  <c r="D170" i="21"/>
  <c r="E170" i="21" s="1"/>
  <c r="F170" i="21" s="1"/>
  <c r="G170" i="21" s="1"/>
  <c r="H170" i="21" s="1"/>
  <c r="I170" i="21" s="1"/>
  <c r="J170" i="21" s="1"/>
  <c r="K170" i="21" s="1"/>
  <c r="L170" i="21" s="1"/>
  <c r="M170" i="21" s="1"/>
  <c r="N170" i="21" s="1"/>
  <c r="O170" i="21" s="1"/>
  <c r="P170" i="21" s="1"/>
  <c r="Q170" i="21" s="1"/>
  <c r="R170" i="21" s="1"/>
  <c r="S170" i="21" s="1"/>
  <c r="T170" i="21" s="1"/>
  <c r="U170" i="21" s="1"/>
  <c r="V170" i="21" s="1"/>
  <c r="W170" i="21" s="1"/>
  <c r="X170" i="21" s="1"/>
  <c r="Y170" i="21" s="1"/>
  <c r="Z170" i="21" s="1"/>
  <c r="AA170" i="21" s="1"/>
  <c r="AB170" i="21" s="1"/>
  <c r="AC170" i="21" s="1"/>
  <c r="AD170" i="21" s="1"/>
  <c r="AE170" i="21" s="1"/>
  <c r="AF170" i="21" s="1"/>
  <c r="B170" i="21" s="1"/>
  <c r="D168" i="21"/>
  <c r="E168" i="21" s="1"/>
  <c r="F168" i="21" s="1"/>
  <c r="G168" i="21" s="1"/>
  <c r="H168" i="21" s="1"/>
  <c r="I168" i="21" s="1"/>
  <c r="J168" i="21" s="1"/>
  <c r="K168" i="21" s="1"/>
  <c r="L168" i="21" s="1"/>
  <c r="M168" i="21" s="1"/>
  <c r="N168" i="21" s="1"/>
  <c r="O168" i="21" s="1"/>
  <c r="P168" i="21" s="1"/>
  <c r="Q168" i="21" s="1"/>
  <c r="R168" i="21" s="1"/>
  <c r="S168" i="21" s="1"/>
  <c r="T168" i="21" s="1"/>
  <c r="U168" i="21" s="1"/>
  <c r="V168" i="21" s="1"/>
  <c r="W168" i="21" s="1"/>
  <c r="X168" i="21" s="1"/>
  <c r="Y168" i="21" s="1"/>
  <c r="Z168" i="21" s="1"/>
  <c r="AA168" i="21" s="1"/>
  <c r="AB168" i="21" s="1"/>
  <c r="AC168" i="21" s="1"/>
  <c r="AD168" i="21" s="1"/>
  <c r="AE168" i="21" s="1"/>
  <c r="AF168" i="21" s="1"/>
  <c r="B168" i="21" s="1"/>
  <c r="D167" i="21"/>
  <c r="E167" i="21" s="1"/>
  <c r="F167" i="21" s="1"/>
  <c r="G167" i="21" s="1"/>
  <c r="H167" i="21" s="1"/>
  <c r="I167" i="21" s="1"/>
  <c r="J167" i="21" s="1"/>
  <c r="K167" i="21" s="1"/>
  <c r="L167" i="21" s="1"/>
  <c r="M167" i="21" s="1"/>
  <c r="N167" i="21" s="1"/>
  <c r="O167" i="21" s="1"/>
  <c r="P167" i="21" s="1"/>
  <c r="Q167" i="21" s="1"/>
  <c r="R167" i="21" s="1"/>
  <c r="S167" i="21" s="1"/>
  <c r="T167" i="21" s="1"/>
  <c r="U167" i="21" s="1"/>
  <c r="V167" i="21" s="1"/>
  <c r="W167" i="21" s="1"/>
  <c r="X167" i="21" s="1"/>
  <c r="Y167" i="21" s="1"/>
  <c r="Z167" i="21" s="1"/>
  <c r="AA167" i="21" s="1"/>
  <c r="AB167" i="21" s="1"/>
  <c r="AC167" i="21" s="1"/>
  <c r="AD167" i="21" s="1"/>
  <c r="AE167" i="21" s="1"/>
  <c r="AF167" i="21" s="1"/>
  <c r="B167" i="21" s="1"/>
  <c r="D166" i="21"/>
  <c r="E166" i="21" s="1"/>
  <c r="F166" i="21" s="1"/>
  <c r="G166" i="21" s="1"/>
  <c r="H166" i="21" s="1"/>
  <c r="I166" i="21" s="1"/>
  <c r="J166" i="21" s="1"/>
  <c r="K166" i="21" s="1"/>
  <c r="L166" i="21" s="1"/>
  <c r="M166" i="21" s="1"/>
  <c r="N166" i="21" s="1"/>
  <c r="O166" i="21" s="1"/>
  <c r="P166" i="21" s="1"/>
  <c r="Q166" i="21" s="1"/>
  <c r="R166" i="21" s="1"/>
  <c r="S166" i="21" s="1"/>
  <c r="T166" i="21" s="1"/>
  <c r="U166" i="21" s="1"/>
  <c r="V166" i="21" s="1"/>
  <c r="W166" i="21" s="1"/>
  <c r="X166" i="21" s="1"/>
  <c r="Y166" i="21" s="1"/>
  <c r="Z166" i="21" s="1"/>
  <c r="AA166" i="21" s="1"/>
  <c r="AB166" i="21" s="1"/>
  <c r="AC166" i="21" s="1"/>
  <c r="AD166" i="21" s="1"/>
  <c r="AE166" i="21" s="1"/>
  <c r="AF166" i="21" s="1"/>
  <c r="B166" i="21" s="1"/>
  <c r="D165" i="21"/>
  <c r="E165" i="21" s="1"/>
  <c r="F165" i="21" s="1"/>
  <c r="G165" i="21" s="1"/>
  <c r="H165" i="21" s="1"/>
  <c r="I165" i="21" s="1"/>
  <c r="J165" i="21" s="1"/>
  <c r="K165" i="21" s="1"/>
  <c r="L165" i="21" s="1"/>
  <c r="M165" i="21" s="1"/>
  <c r="N165" i="21" s="1"/>
  <c r="O165" i="21" s="1"/>
  <c r="P165" i="21" s="1"/>
  <c r="Q165" i="21" s="1"/>
  <c r="R165" i="21" s="1"/>
  <c r="S165" i="21" s="1"/>
  <c r="T165" i="21" s="1"/>
  <c r="U165" i="21" s="1"/>
  <c r="V165" i="21" s="1"/>
  <c r="W165" i="21" s="1"/>
  <c r="X165" i="21" s="1"/>
  <c r="Y165" i="21" s="1"/>
  <c r="Z165" i="21" s="1"/>
  <c r="AA165" i="21" s="1"/>
  <c r="AB165" i="21" s="1"/>
  <c r="AC165" i="21" s="1"/>
  <c r="AD165" i="21" s="1"/>
  <c r="AE165" i="21" s="1"/>
  <c r="AF165" i="21" s="1"/>
  <c r="B165" i="21" s="1"/>
  <c r="D164" i="21"/>
  <c r="E164" i="21" s="1"/>
  <c r="F164" i="21" s="1"/>
  <c r="G164" i="21" s="1"/>
  <c r="H164" i="21" s="1"/>
  <c r="I164" i="21" s="1"/>
  <c r="J164" i="21" s="1"/>
  <c r="K164" i="21" s="1"/>
  <c r="L164" i="21" s="1"/>
  <c r="M164" i="21" s="1"/>
  <c r="N164" i="21" s="1"/>
  <c r="O164" i="21" s="1"/>
  <c r="P164" i="21" s="1"/>
  <c r="Q164" i="21" s="1"/>
  <c r="R164" i="21" s="1"/>
  <c r="S164" i="21" s="1"/>
  <c r="T164" i="21" s="1"/>
  <c r="U164" i="21" s="1"/>
  <c r="V164" i="21" s="1"/>
  <c r="W164" i="21" s="1"/>
  <c r="X164" i="21" s="1"/>
  <c r="Y164" i="21" s="1"/>
  <c r="Z164" i="21" s="1"/>
  <c r="AA164" i="21" s="1"/>
  <c r="AB164" i="21" s="1"/>
  <c r="AC164" i="21" s="1"/>
  <c r="AD164" i="21" s="1"/>
  <c r="AE164" i="21" s="1"/>
  <c r="AF164" i="21" s="1"/>
  <c r="B164" i="21" s="1"/>
  <c r="D163" i="21"/>
  <c r="E163" i="21" s="1"/>
  <c r="F163" i="21" s="1"/>
  <c r="G163" i="21" s="1"/>
  <c r="H163" i="21" s="1"/>
  <c r="I163" i="21" s="1"/>
  <c r="J163" i="21" s="1"/>
  <c r="K163" i="21" s="1"/>
  <c r="L163" i="21" s="1"/>
  <c r="M163" i="21" s="1"/>
  <c r="N163" i="21" s="1"/>
  <c r="O163" i="21" s="1"/>
  <c r="P163" i="21" s="1"/>
  <c r="Q163" i="21" s="1"/>
  <c r="R163" i="21" s="1"/>
  <c r="S163" i="21" s="1"/>
  <c r="T163" i="21" s="1"/>
  <c r="U163" i="21" s="1"/>
  <c r="V163" i="21" s="1"/>
  <c r="W163" i="21" s="1"/>
  <c r="X163" i="21" s="1"/>
  <c r="Y163" i="21" s="1"/>
  <c r="Z163" i="21" s="1"/>
  <c r="AA163" i="21" s="1"/>
  <c r="AB163" i="21" s="1"/>
  <c r="AC163" i="21" s="1"/>
  <c r="AD163" i="21" s="1"/>
  <c r="AE163" i="21" s="1"/>
  <c r="AF163" i="21" s="1"/>
  <c r="B163" i="21" s="1"/>
  <c r="D162" i="21"/>
  <c r="E162" i="21" s="1"/>
  <c r="F162" i="21" s="1"/>
  <c r="G162" i="21" s="1"/>
  <c r="H162" i="21" s="1"/>
  <c r="I162" i="21" s="1"/>
  <c r="J162" i="21" s="1"/>
  <c r="K162" i="21" s="1"/>
  <c r="L162" i="21" s="1"/>
  <c r="M162" i="21" s="1"/>
  <c r="N162" i="21" s="1"/>
  <c r="O162" i="21" s="1"/>
  <c r="P162" i="21" s="1"/>
  <c r="Q162" i="21" s="1"/>
  <c r="R162" i="21" s="1"/>
  <c r="S162" i="21" s="1"/>
  <c r="T162" i="21" s="1"/>
  <c r="U162" i="21" s="1"/>
  <c r="V162" i="21" s="1"/>
  <c r="W162" i="21" s="1"/>
  <c r="X162" i="21" s="1"/>
  <c r="Y162" i="21" s="1"/>
  <c r="Z162" i="21" s="1"/>
  <c r="AA162" i="21" s="1"/>
  <c r="AB162" i="21" s="1"/>
  <c r="AC162" i="21" s="1"/>
  <c r="AD162" i="21" s="1"/>
  <c r="AE162" i="21" s="1"/>
  <c r="AF162" i="21" s="1"/>
  <c r="B162" i="21" s="1"/>
  <c r="D161" i="21"/>
  <c r="E161" i="21" s="1"/>
  <c r="F161" i="21" s="1"/>
  <c r="G161" i="21" s="1"/>
  <c r="H161" i="21" s="1"/>
  <c r="I161" i="21" s="1"/>
  <c r="J161" i="21" s="1"/>
  <c r="K161" i="21" s="1"/>
  <c r="L161" i="21" s="1"/>
  <c r="M161" i="21" s="1"/>
  <c r="N161" i="21" s="1"/>
  <c r="O161" i="21" s="1"/>
  <c r="P161" i="21" s="1"/>
  <c r="Q161" i="21" s="1"/>
  <c r="R161" i="21" s="1"/>
  <c r="S161" i="21" s="1"/>
  <c r="T161" i="21" s="1"/>
  <c r="U161" i="21" s="1"/>
  <c r="V161" i="21" s="1"/>
  <c r="W161" i="21" s="1"/>
  <c r="X161" i="21" s="1"/>
  <c r="Y161" i="21" s="1"/>
  <c r="Z161" i="21" s="1"/>
  <c r="AA161" i="21" s="1"/>
  <c r="AB161" i="21" s="1"/>
  <c r="AC161" i="21" s="1"/>
  <c r="AD161" i="21" s="1"/>
  <c r="AE161" i="21" s="1"/>
  <c r="AF161" i="21" s="1"/>
  <c r="B161" i="21" s="1"/>
  <c r="D160" i="21"/>
  <c r="E160" i="21" s="1"/>
  <c r="F160" i="21" s="1"/>
  <c r="G160" i="21" s="1"/>
  <c r="H160" i="21" s="1"/>
  <c r="I160" i="21" s="1"/>
  <c r="J160" i="21" s="1"/>
  <c r="K160" i="21" s="1"/>
  <c r="L160" i="21" s="1"/>
  <c r="M160" i="21" s="1"/>
  <c r="N160" i="21" s="1"/>
  <c r="O160" i="21" s="1"/>
  <c r="P160" i="21" s="1"/>
  <c r="Q160" i="21" s="1"/>
  <c r="R160" i="21" s="1"/>
  <c r="S160" i="21" s="1"/>
  <c r="T160" i="21" s="1"/>
  <c r="U160" i="21" s="1"/>
  <c r="V160" i="21" s="1"/>
  <c r="W160" i="21" s="1"/>
  <c r="X160" i="21" s="1"/>
  <c r="Y160" i="21" s="1"/>
  <c r="Z160" i="21" s="1"/>
  <c r="AA160" i="21" s="1"/>
  <c r="AB160" i="21" s="1"/>
  <c r="AC160" i="21" s="1"/>
  <c r="AD160" i="21" s="1"/>
  <c r="AE160" i="21" s="1"/>
  <c r="AF160" i="21" s="1"/>
  <c r="B160" i="21" s="1"/>
  <c r="D159" i="21"/>
  <c r="E159" i="21" s="1"/>
  <c r="F159" i="21" s="1"/>
  <c r="G159" i="21" s="1"/>
  <c r="H159" i="21" s="1"/>
  <c r="I159" i="21" s="1"/>
  <c r="J159" i="21" s="1"/>
  <c r="K159" i="21" s="1"/>
  <c r="L159" i="21" s="1"/>
  <c r="M159" i="21" s="1"/>
  <c r="N159" i="21" s="1"/>
  <c r="O159" i="21" s="1"/>
  <c r="P159" i="21" s="1"/>
  <c r="Q159" i="21" s="1"/>
  <c r="R159" i="21" s="1"/>
  <c r="S159" i="21" s="1"/>
  <c r="T159" i="21" s="1"/>
  <c r="U159" i="21" s="1"/>
  <c r="V159" i="21" s="1"/>
  <c r="W159" i="21" s="1"/>
  <c r="X159" i="21" s="1"/>
  <c r="Y159" i="21" s="1"/>
  <c r="Z159" i="21" s="1"/>
  <c r="AA159" i="21" s="1"/>
  <c r="AB159" i="21" s="1"/>
  <c r="AC159" i="21" s="1"/>
  <c r="AD159" i="21" s="1"/>
  <c r="AE159" i="21" s="1"/>
  <c r="AF159" i="21" s="1"/>
  <c r="B159" i="21" s="1"/>
  <c r="D158" i="21"/>
  <c r="E158" i="21" s="1"/>
  <c r="F158" i="21" s="1"/>
  <c r="G158" i="21" s="1"/>
  <c r="H158" i="21" s="1"/>
  <c r="I158" i="21" s="1"/>
  <c r="J158" i="21" s="1"/>
  <c r="K158" i="21" s="1"/>
  <c r="L158" i="21" s="1"/>
  <c r="M158" i="21" s="1"/>
  <c r="N158" i="21" s="1"/>
  <c r="O158" i="21" s="1"/>
  <c r="P158" i="21" s="1"/>
  <c r="Q158" i="21" s="1"/>
  <c r="R158" i="21" s="1"/>
  <c r="S158" i="21" s="1"/>
  <c r="T158" i="21" s="1"/>
  <c r="U158" i="21" s="1"/>
  <c r="V158" i="21" s="1"/>
  <c r="W158" i="21" s="1"/>
  <c r="X158" i="21" s="1"/>
  <c r="Y158" i="21" s="1"/>
  <c r="Z158" i="21" s="1"/>
  <c r="AA158" i="21" s="1"/>
  <c r="AB158" i="21" s="1"/>
  <c r="AC158" i="21" s="1"/>
  <c r="AD158" i="21" s="1"/>
  <c r="AE158" i="21" s="1"/>
  <c r="AF158" i="21" s="1"/>
  <c r="B158" i="21" s="1"/>
  <c r="D157" i="21"/>
  <c r="E157" i="21" s="1"/>
  <c r="F157" i="21" s="1"/>
  <c r="G157" i="21" s="1"/>
  <c r="H157" i="21" s="1"/>
  <c r="I157" i="21" s="1"/>
  <c r="J157" i="21" s="1"/>
  <c r="K157" i="21" s="1"/>
  <c r="L157" i="21" s="1"/>
  <c r="M157" i="21" s="1"/>
  <c r="N157" i="21" s="1"/>
  <c r="O157" i="21" s="1"/>
  <c r="P157" i="21" s="1"/>
  <c r="Q157" i="21" s="1"/>
  <c r="R157" i="21" s="1"/>
  <c r="S157" i="21" s="1"/>
  <c r="T157" i="21" s="1"/>
  <c r="U157" i="21" s="1"/>
  <c r="V157" i="21" s="1"/>
  <c r="W157" i="21" s="1"/>
  <c r="X157" i="21" s="1"/>
  <c r="Y157" i="21" s="1"/>
  <c r="Z157" i="21" s="1"/>
  <c r="AA157" i="21" s="1"/>
  <c r="AB157" i="21" s="1"/>
  <c r="AC157" i="21" s="1"/>
  <c r="AD157" i="21" s="1"/>
  <c r="AE157" i="21" s="1"/>
  <c r="AF157" i="21" s="1"/>
  <c r="B157" i="21" s="1"/>
  <c r="D156" i="21"/>
  <c r="E156" i="21" s="1"/>
  <c r="F156" i="21" s="1"/>
  <c r="G156" i="21" s="1"/>
  <c r="H156" i="21" s="1"/>
  <c r="I156" i="21" s="1"/>
  <c r="J156" i="21" s="1"/>
  <c r="K156" i="21" s="1"/>
  <c r="L156" i="21" s="1"/>
  <c r="M156" i="21" s="1"/>
  <c r="N156" i="21" s="1"/>
  <c r="O156" i="21" s="1"/>
  <c r="P156" i="21" s="1"/>
  <c r="Q156" i="21" s="1"/>
  <c r="R156" i="21" s="1"/>
  <c r="S156" i="21" s="1"/>
  <c r="T156" i="21" s="1"/>
  <c r="U156" i="21" s="1"/>
  <c r="V156" i="21" s="1"/>
  <c r="W156" i="21" s="1"/>
  <c r="X156" i="21" s="1"/>
  <c r="Y156" i="21" s="1"/>
  <c r="Z156" i="21" s="1"/>
  <c r="AA156" i="21" s="1"/>
  <c r="AB156" i="21" s="1"/>
  <c r="AC156" i="21" s="1"/>
  <c r="AD156" i="21" s="1"/>
  <c r="AE156" i="21" s="1"/>
  <c r="AF156" i="21" s="1"/>
  <c r="B156" i="21" s="1"/>
  <c r="D154" i="21"/>
  <c r="E154" i="21" s="1"/>
  <c r="F154" i="21" s="1"/>
  <c r="G154" i="21" s="1"/>
  <c r="H154" i="21" s="1"/>
  <c r="I154" i="21" s="1"/>
  <c r="J154" i="21" s="1"/>
  <c r="K154" i="21" s="1"/>
  <c r="L154" i="21" s="1"/>
  <c r="M154" i="21" s="1"/>
  <c r="N154" i="21" s="1"/>
  <c r="O154" i="21" s="1"/>
  <c r="P154" i="21" s="1"/>
  <c r="Q154" i="21" s="1"/>
  <c r="R154" i="21" s="1"/>
  <c r="S154" i="21" s="1"/>
  <c r="T154" i="21" s="1"/>
  <c r="U154" i="21" s="1"/>
  <c r="V154" i="21" s="1"/>
  <c r="W154" i="21" s="1"/>
  <c r="X154" i="21" s="1"/>
  <c r="Y154" i="21" s="1"/>
  <c r="Z154" i="21" s="1"/>
  <c r="AA154" i="21" s="1"/>
  <c r="AB154" i="21" s="1"/>
  <c r="AC154" i="21" s="1"/>
  <c r="AD154" i="21" s="1"/>
  <c r="AE154" i="21" s="1"/>
  <c r="AF154" i="21" s="1"/>
  <c r="B154" i="21" s="1"/>
  <c r="D153" i="21"/>
  <c r="E153" i="21" s="1"/>
  <c r="F153" i="21" s="1"/>
  <c r="G153" i="21" s="1"/>
  <c r="H153" i="21" s="1"/>
  <c r="I153" i="21" s="1"/>
  <c r="J153" i="21" s="1"/>
  <c r="K153" i="21" s="1"/>
  <c r="L153" i="21" s="1"/>
  <c r="M153" i="21" s="1"/>
  <c r="N153" i="21" s="1"/>
  <c r="O153" i="21" s="1"/>
  <c r="P153" i="21" s="1"/>
  <c r="Q153" i="21" s="1"/>
  <c r="R153" i="21" s="1"/>
  <c r="S153" i="21" s="1"/>
  <c r="T153" i="21" s="1"/>
  <c r="U153" i="21" s="1"/>
  <c r="V153" i="21" s="1"/>
  <c r="W153" i="21" s="1"/>
  <c r="X153" i="21" s="1"/>
  <c r="Y153" i="21" s="1"/>
  <c r="Z153" i="21" s="1"/>
  <c r="AA153" i="21" s="1"/>
  <c r="AB153" i="21" s="1"/>
  <c r="AC153" i="21" s="1"/>
  <c r="AD153" i="21" s="1"/>
  <c r="AE153" i="21" s="1"/>
  <c r="AF153" i="21" s="1"/>
  <c r="B153" i="21" s="1"/>
  <c r="D152" i="21"/>
  <c r="E152" i="21" s="1"/>
  <c r="F152" i="21" s="1"/>
  <c r="G152" i="21" s="1"/>
  <c r="H152" i="21" s="1"/>
  <c r="I152" i="21" s="1"/>
  <c r="J152" i="21" s="1"/>
  <c r="K152" i="21" s="1"/>
  <c r="L152" i="21" s="1"/>
  <c r="M152" i="21" s="1"/>
  <c r="N152" i="21" s="1"/>
  <c r="O152" i="21" s="1"/>
  <c r="P152" i="21" s="1"/>
  <c r="Q152" i="21" s="1"/>
  <c r="R152" i="21" s="1"/>
  <c r="S152" i="21" s="1"/>
  <c r="T152" i="21" s="1"/>
  <c r="U152" i="21" s="1"/>
  <c r="V152" i="21" s="1"/>
  <c r="W152" i="21" s="1"/>
  <c r="X152" i="21" s="1"/>
  <c r="Y152" i="21" s="1"/>
  <c r="Z152" i="21" s="1"/>
  <c r="AA152" i="21" s="1"/>
  <c r="AB152" i="21" s="1"/>
  <c r="AC152" i="21" s="1"/>
  <c r="AD152" i="21" s="1"/>
  <c r="AE152" i="21" s="1"/>
  <c r="AF152" i="21" s="1"/>
  <c r="B152" i="21" s="1"/>
  <c r="D151" i="21"/>
  <c r="E151" i="21" s="1"/>
  <c r="F151" i="21" s="1"/>
  <c r="G151" i="21" s="1"/>
  <c r="H151" i="21" s="1"/>
  <c r="I151" i="21" s="1"/>
  <c r="J151" i="21" s="1"/>
  <c r="K151" i="21" s="1"/>
  <c r="L151" i="21" s="1"/>
  <c r="M151" i="21" s="1"/>
  <c r="N151" i="21" s="1"/>
  <c r="O151" i="21" s="1"/>
  <c r="P151" i="21" s="1"/>
  <c r="Q151" i="21" s="1"/>
  <c r="R151" i="21" s="1"/>
  <c r="S151" i="21" s="1"/>
  <c r="T151" i="21" s="1"/>
  <c r="U151" i="21" s="1"/>
  <c r="V151" i="21" s="1"/>
  <c r="W151" i="21" s="1"/>
  <c r="X151" i="21" s="1"/>
  <c r="Y151" i="21" s="1"/>
  <c r="Z151" i="21" s="1"/>
  <c r="AA151" i="21" s="1"/>
  <c r="AB151" i="21" s="1"/>
  <c r="AC151" i="21" s="1"/>
  <c r="AD151" i="21" s="1"/>
  <c r="AE151" i="21" s="1"/>
  <c r="AF151" i="21" s="1"/>
  <c r="B151" i="21" s="1"/>
  <c r="D149" i="21"/>
  <c r="E149" i="21" s="1"/>
  <c r="F149" i="21" s="1"/>
  <c r="G149" i="21" s="1"/>
  <c r="H149" i="21" s="1"/>
  <c r="I149" i="21" s="1"/>
  <c r="J149" i="21" s="1"/>
  <c r="K149" i="21" s="1"/>
  <c r="L149" i="21" s="1"/>
  <c r="M149" i="21" s="1"/>
  <c r="N149" i="21" s="1"/>
  <c r="O149" i="21" s="1"/>
  <c r="P149" i="21" s="1"/>
  <c r="Q149" i="21" s="1"/>
  <c r="R149" i="21" s="1"/>
  <c r="S149" i="21" s="1"/>
  <c r="T149" i="21" s="1"/>
  <c r="U149" i="21" s="1"/>
  <c r="V149" i="21" s="1"/>
  <c r="W149" i="21" s="1"/>
  <c r="X149" i="21" s="1"/>
  <c r="Y149" i="21" s="1"/>
  <c r="Z149" i="21" s="1"/>
  <c r="AA149" i="21" s="1"/>
  <c r="AB149" i="21" s="1"/>
  <c r="AC149" i="21" s="1"/>
  <c r="AD149" i="21" s="1"/>
  <c r="AE149" i="21" s="1"/>
  <c r="AF149" i="21" s="1"/>
  <c r="B149" i="21" s="1"/>
  <c r="D148" i="21"/>
  <c r="E148" i="21" s="1"/>
  <c r="F148" i="21" s="1"/>
  <c r="G148" i="21" s="1"/>
  <c r="H148" i="21" s="1"/>
  <c r="I148" i="21" s="1"/>
  <c r="J148" i="21" s="1"/>
  <c r="K148" i="21" s="1"/>
  <c r="L148" i="21" s="1"/>
  <c r="M148" i="21" s="1"/>
  <c r="N148" i="21" s="1"/>
  <c r="O148" i="21" s="1"/>
  <c r="P148" i="21" s="1"/>
  <c r="Q148" i="21" s="1"/>
  <c r="R148" i="21" s="1"/>
  <c r="S148" i="21" s="1"/>
  <c r="T148" i="21" s="1"/>
  <c r="U148" i="21" s="1"/>
  <c r="V148" i="21" s="1"/>
  <c r="W148" i="21" s="1"/>
  <c r="X148" i="21" s="1"/>
  <c r="Y148" i="21" s="1"/>
  <c r="Z148" i="21" s="1"/>
  <c r="AA148" i="21" s="1"/>
  <c r="AB148" i="21" s="1"/>
  <c r="AC148" i="21" s="1"/>
  <c r="AD148" i="21" s="1"/>
  <c r="AE148" i="21" s="1"/>
  <c r="AF148" i="21" s="1"/>
  <c r="B148" i="21" s="1"/>
  <c r="D146" i="21"/>
  <c r="E146" i="21" s="1"/>
  <c r="F146" i="21" s="1"/>
  <c r="G146" i="21" s="1"/>
  <c r="H146" i="21" s="1"/>
  <c r="I146" i="21" s="1"/>
  <c r="J146" i="21" s="1"/>
  <c r="K146" i="21" s="1"/>
  <c r="L146" i="21" s="1"/>
  <c r="M146" i="21" s="1"/>
  <c r="N146" i="21" s="1"/>
  <c r="O146" i="21" s="1"/>
  <c r="P146" i="21" s="1"/>
  <c r="Q146" i="21" s="1"/>
  <c r="R146" i="21" s="1"/>
  <c r="S146" i="21" s="1"/>
  <c r="T146" i="21" s="1"/>
  <c r="U146" i="21" s="1"/>
  <c r="V146" i="21" s="1"/>
  <c r="W146" i="21" s="1"/>
  <c r="X146" i="21" s="1"/>
  <c r="Y146" i="21" s="1"/>
  <c r="Z146" i="21" s="1"/>
  <c r="AA146" i="21" s="1"/>
  <c r="AB146" i="21" s="1"/>
  <c r="AC146" i="21" s="1"/>
  <c r="AD146" i="21" s="1"/>
  <c r="AE146" i="21" s="1"/>
  <c r="AF146" i="21" s="1"/>
  <c r="B146" i="21" s="1"/>
  <c r="E145" i="21"/>
  <c r="F145" i="21" s="1"/>
  <c r="G145" i="21" s="1"/>
  <c r="H145" i="21" s="1"/>
  <c r="I145" i="21" s="1"/>
  <c r="J145" i="21" s="1"/>
  <c r="K145" i="21" s="1"/>
  <c r="L145" i="21" s="1"/>
  <c r="M145" i="21" s="1"/>
  <c r="N145" i="21" s="1"/>
  <c r="O145" i="21" s="1"/>
  <c r="P145" i="21" s="1"/>
  <c r="Q145" i="21" s="1"/>
  <c r="R145" i="21" s="1"/>
  <c r="S145" i="21" s="1"/>
  <c r="T145" i="21" s="1"/>
  <c r="U145" i="21" s="1"/>
  <c r="V145" i="21" s="1"/>
  <c r="W145" i="21" s="1"/>
  <c r="X145" i="21" s="1"/>
  <c r="Y145" i="21" s="1"/>
  <c r="Z145" i="21" s="1"/>
  <c r="AA145" i="21" s="1"/>
  <c r="AB145" i="21" s="1"/>
  <c r="AC145" i="21" s="1"/>
  <c r="AD145" i="21" s="1"/>
  <c r="AE145" i="21" s="1"/>
  <c r="AF145" i="21" s="1"/>
  <c r="B145" i="21" s="1"/>
  <c r="D145" i="21"/>
  <c r="D144" i="21"/>
  <c r="E144" i="21" s="1"/>
  <c r="F144" i="21" s="1"/>
  <c r="G144" i="21" s="1"/>
  <c r="H144" i="21" s="1"/>
  <c r="I144" i="21" s="1"/>
  <c r="J144" i="21" s="1"/>
  <c r="K144" i="21" s="1"/>
  <c r="L144" i="21" s="1"/>
  <c r="M144" i="21" s="1"/>
  <c r="N144" i="21" s="1"/>
  <c r="O144" i="21" s="1"/>
  <c r="P144" i="21" s="1"/>
  <c r="Q144" i="21" s="1"/>
  <c r="R144" i="21" s="1"/>
  <c r="S144" i="21" s="1"/>
  <c r="T144" i="21" s="1"/>
  <c r="U144" i="21" s="1"/>
  <c r="V144" i="21" s="1"/>
  <c r="W144" i="21" s="1"/>
  <c r="X144" i="21" s="1"/>
  <c r="Y144" i="21" s="1"/>
  <c r="Z144" i="21" s="1"/>
  <c r="AA144" i="21" s="1"/>
  <c r="AB144" i="21" s="1"/>
  <c r="AC144" i="21" s="1"/>
  <c r="AD144" i="21" s="1"/>
  <c r="AE144" i="21" s="1"/>
  <c r="AF144" i="21" s="1"/>
  <c r="B144" i="21" s="1"/>
  <c r="E143" i="21"/>
  <c r="F143" i="21" s="1"/>
  <c r="G143" i="21" s="1"/>
  <c r="H143" i="21" s="1"/>
  <c r="I143" i="21" s="1"/>
  <c r="J143" i="21" s="1"/>
  <c r="K143" i="21" s="1"/>
  <c r="L143" i="21" s="1"/>
  <c r="M143" i="21" s="1"/>
  <c r="N143" i="21" s="1"/>
  <c r="O143" i="21" s="1"/>
  <c r="P143" i="21" s="1"/>
  <c r="Q143" i="21" s="1"/>
  <c r="R143" i="21" s="1"/>
  <c r="S143" i="21" s="1"/>
  <c r="T143" i="21" s="1"/>
  <c r="U143" i="21" s="1"/>
  <c r="V143" i="21" s="1"/>
  <c r="W143" i="21" s="1"/>
  <c r="X143" i="21" s="1"/>
  <c r="Y143" i="21" s="1"/>
  <c r="Z143" i="21" s="1"/>
  <c r="AA143" i="21" s="1"/>
  <c r="AB143" i="21" s="1"/>
  <c r="AC143" i="21" s="1"/>
  <c r="AD143" i="21" s="1"/>
  <c r="AE143" i="21" s="1"/>
  <c r="AF143" i="21" s="1"/>
  <c r="B143" i="21" s="1"/>
  <c r="D143" i="21"/>
  <c r="E142" i="21"/>
  <c r="F142" i="21" s="1"/>
  <c r="G142" i="21" s="1"/>
  <c r="H142" i="21" s="1"/>
  <c r="I142" i="21" s="1"/>
  <c r="J142" i="21" s="1"/>
  <c r="K142" i="21" s="1"/>
  <c r="L142" i="21" s="1"/>
  <c r="M142" i="21" s="1"/>
  <c r="N142" i="21" s="1"/>
  <c r="O142" i="21" s="1"/>
  <c r="P142" i="21" s="1"/>
  <c r="Q142" i="21" s="1"/>
  <c r="R142" i="21" s="1"/>
  <c r="S142" i="21" s="1"/>
  <c r="T142" i="21" s="1"/>
  <c r="U142" i="21" s="1"/>
  <c r="V142" i="21" s="1"/>
  <c r="W142" i="21" s="1"/>
  <c r="X142" i="21" s="1"/>
  <c r="Y142" i="21" s="1"/>
  <c r="Z142" i="21" s="1"/>
  <c r="AA142" i="21" s="1"/>
  <c r="AB142" i="21" s="1"/>
  <c r="AC142" i="21" s="1"/>
  <c r="AD142" i="21" s="1"/>
  <c r="AE142" i="21" s="1"/>
  <c r="AF142" i="21" s="1"/>
  <c r="B142" i="21" s="1"/>
  <c r="D142" i="21"/>
  <c r="D141" i="21"/>
  <c r="E141" i="21" s="1"/>
  <c r="F141" i="21" s="1"/>
  <c r="G141" i="21" s="1"/>
  <c r="H141" i="21" s="1"/>
  <c r="I141" i="21" s="1"/>
  <c r="J141" i="21" s="1"/>
  <c r="K141" i="21" s="1"/>
  <c r="L141" i="21" s="1"/>
  <c r="M141" i="21" s="1"/>
  <c r="N141" i="21" s="1"/>
  <c r="O141" i="21" s="1"/>
  <c r="P141" i="21" s="1"/>
  <c r="Q141" i="21" s="1"/>
  <c r="R141" i="21" s="1"/>
  <c r="S141" i="21" s="1"/>
  <c r="T141" i="21" s="1"/>
  <c r="U141" i="21" s="1"/>
  <c r="V141" i="21" s="1"/>
  <c r="W141" i="21" s="1"/>
  <c r="X141" i="21" s="1"/>
  <c r="Y141" i="21" s="1"/>
  <c r="Z141" i="21" s="1"/>
  <c r="AA141" i="21" s="1"/>
  <c r="AB141" i="21" s="1"/>
  <c r="AC141" i="21" s="1"/>
  <c r="AD141" i="21" s="1"/>
  <c r="AE141" i="21" s="1"/>
  <c r="AF141" i="21" s="1"/>
  <c r="B141" i="21" s="1"/>
  <c r="D140" i="21"/>
  <c r="E140" i="21" s="1"/>
  <c r="F140" i="21" s="1"/>
  <c r="G140" i="21" s="1"/>
  <c r="H140" i="21" s="1"/>
  <c r="I140" i="21" s="1"/>
  <c r="J140" i="21" s="1"/>
  <c r="K140" i="21" s="1"/>
  <c r="L140" i="21" s="1"/>
  <c r="M140" i="21" s="1"/>
  <c r="N140" i="21" s="1"/>
  <c r="O140" i="21" s="1"/>
  <c r="P140" i="21" s="1"/>
  <c r="Q140" i="21" s="1"/>
  <c r="R140" i="21" s="1"/>
  <c r="S140" i="21" s="1"/>
  <c r="T140" i="21" s="1"/>
  <c r="U140" i="21" s="1"/>
  <c r="V140" i="21" s="1"/>
  <c r="W140" i="21" s="1"/>
  <c r="X140" i="21" s="1"/>
  <c r="Y140" i="21" s="1"/>
  <c r="Z140" i="21" s="1"/>
  <c r="AA140" i="21" s="1"/>
  <c r="AB140" i="21" s="1"/>
  <c r="AC140" i="21" s="1"/>
  <c r="AD140" i="21" s="1"/>
  <c r="AE140" i="21" s="1"/>
  <c r="AF140" i="21" s="1"/>
  <c r="B140" i="21" s="1"/>
  <c r="D138" i="21"/>
  <c r="E138" i="21" s="1"/>
  <c r="F138" i="21" s="1"/>
  <c r="G138" i="21" s="1"/>
  <c r="H138" i="21" s="1"/>
  <c r="I138" i="21" s="1"/>
  <c r="J138" i="21" s="1"/>
  <c r="K138" i="21" s="1"/>
  <c r="L138" i="21" s="1"/>
  <c r="M138" i="21" s="1"/>
  <c r="N138" i="21" s="1"/>
  <c r="O138" i="21" s="1"/>
  <c r="P138" i="21" s="1"/>
  <c r="Q138" i="21" s="1"/>
  <c r="R138" i="21" s="1"/>
  <c r="S138" i="21" s="1"/>
  <c r="T138" i="21" s="1"/>
  <c r="U138" i="21" s="1"/>
  <c r="V138" i="21" s="1"/>
  <c r="W138" i="21" s="1"/>
  <c r="X138" i="21" s="1"/>
  <c r="Y138" i="21" s="1"/>
  <c r="Z138" i="21" s="1"/>
  <c r="AA138" i="21" s="1"/>
  <c r="AB138" i="21" s="1"/>
  <c r="AC138" i="21" s="1"/>
  <c r="AD138" i="21" s="1"/>
  <c r="AE138" i="21" s="1"/>
  <c r="AF138" i="21" s="1"/>
  <c r="B138" i="21" s="1"/>
  <c r="D137" i="21"/>
  <c r="E137" i="21" s="1"/>
  <c r="F137" i="21" s="1"/>
  <c r="G137" i="21" s="1"/>
  <c r="H137" i="21" s="1"/>
  <c r="I137" i="21" s="1"/>
  <c r="J137" i="21" s="1"/>
  <c r="K137" i="21" s="1"/>
  <c r="L137" i="21" s="1"/>
  <c r="M137" i="21" s="1"/>
  <c r="N137" i="21" s="1"/>
  <c r="O137" i="21" s="1"/>
  <c r="P137" i="21" s="1"/>
  <c r="Q137" i="21" s="1"/>
  <c r="R137" i="21" s="1"/>
  <c r="S137" i="21" s="1"/>
  <c r="T137" i="21" s="1"/>
  <c r="U137" i="21" s="1"/>
  <c r="V137" i="21" s="1"/>
  <c r="W137" i="21" s="1"/>
  <c r="X137" i="21" s="1"/>
  <c r="Y137" i="21" s="1"/>
  <c r="Z137" i="21" s="1"/>
  <c r="AA137" i="21" s="1"/>
  <c r="AB137" i="21" s="1"/>
  <c r="AC137" i="21" s="1"/>
  <c r="AD137" i="21" s="1"/>
  <c r="AE137" i="21" s="1"/>
  <c r="AF137" i="21" s="1"/>
  <c r="B137" i="21" s="1"/>
  <c r="D136" i="21"/>
  <c r="E136" i="21" s="1"/>
  <c r="F136" i="21" s="1"/>
  <c r="G136" i="21" s="1"/>
  <c r="H136" i="21" s="1"/>
  <c r="I136" i="21" s="1"/>
  <c r="J136" i="21" s="1"/>
  <c r="K136" i="21" s="1"/>
  <c r="L136" i="21" s="1"/>
  <c r="M136" i="21" s="1"/>
  <c r="N136" i="21" s="1"/>
  <c r="O136" i="21" s="1"/>
  <c r="P136" i="21" s="1"/>
  <c r="Q136" i="21" s="1"/>
  <c r="R136" i="21" s="1"/>
  <c r="S136" i="21" s="1"/>
  <c r="T136" i="21" s="1"/>
  <c r="U136" i="21" s="1"/>
  <c r="V136" i="21" s="1"/>
  <c r="W136" i="21" s="1"/>
  <c r="X136" i="21" s="1"/>
  <c r="Y136" i="21" s="1"/>
  <c r="Z136" i="21" s="1"/>
  <c r="AA136" i="21" s="1"/>
  <c r="AB136" i="21" s="1"/>
  <c r="AC136" i="21" s="1"/>
  <c r="AD136" i="21" s="1"/>
  <c r="AE136" i="21" s="1"/>
  <c r="AF136" i="21" s="1"/>
  <c r="B136" i="21" s="1"/>
  <c r="D135" i="21"/>
  <c r="E135" i="21" s="1"/>
  <c r="F135" i="21" s="1"/>
  <c r="G135" i="21" s="1"/>
  <c r="H135" i="21" s="1"/>
  <c r="I135" i="21" s="1"/>
  <c r="J135" i="21" s="1"/>
  <c r="K135" i="21" s="1"/>
  <c r="L135" i="21" s="1"/>
  <c r="M135" i="21" s="1"/>
  <c r="N135" i="21" s="1"/>
  <c r="O135" i="21" s="1"/>
  <c r="P135" i="21" s="1"/>
  <c r="Q135" i="21" s="1"/>
  <c r="R135" i="21" s="1"/>
  <c r="S135" i="21" s="1"/>
  <c r="T135" i="21" s="1"/>
  <c r="U135" i="21" s="1"/>
  <c r="V135" i="21" s="1"/>
  <c r="W135" i="21" s="1"/>
  <c r="X135" i="21" s="1"/>
  <c r="Y135" i="21" s="1"/>
  <c r="Z135" i="21" s="1"/>
  <c r="AA135" i="21" s="1"/>
  <c r="AB135" i="21" s="1"/>
  <c r="AC135" i="21" s="1"/>
  <c r="AD135" i="21" s="1"/>
  <c r="AE135" i="21" s="1"/>
  <c r="AF135" i="21" s="1"/>
  <c r="B135" i="21" s="1"/>
  <c r="E134" i="21"/>
  <c r="F134" i="21" s="1"/>
  <c r="G134" i="21" s="1"/>
  <c r="H134" i="21" s="1"/>
  <c r="I134" i="21" s="1"/>
  <c r="J134" i="21" s="1"/>
  <c r="K134" i="21" s="1"/>
  <c r="L134" i="21" s="1"/>
  <c r="M134" i="21" s="1"/>
  <c r="N134" i="21" s="1"/>
  <c r="O134" i="21" s="1"/>
  <c r="P134" i="21" s="1"/>
  <c r="Q134" i="21" s="1"/>
  <c r="R134" i="21" s="1"/>
  <c r="S134" i="21" s="1"/>
  <c r="T134" i="21" s="1"/>
  <c r="U134" i="21" s="1"/>
  <c r="V134" i="21" s="1"/>
  <c r="W134" i="21" s="1"/>
  <c r="X134" i="21" s="1"/>
  <c r="Y134" i="21" s="1"/>
  <c r="Z134" i="21" s="1"/>
  <c r="AA134" i="21" s="1"/>
  <c r="AB134" i="21" s="1"/>
  <c r="AC134" i="21" s="1"/>
  <c r="AD134" i="21" s="1"/>
  <c r="AE134" i="21" s="1"/>
  <c r="AF134" i="21" s="1"/>
  <c r="B134" i="21" s="1"/>
  <c r="D134" i="21"/>
  <c r="D133" i="21"/>
  <c r="E133" i="21" s="1"/>
  <c r="F133" i="21" s="1"/>
  <c r="G133" i="21" s="1"/>
  <c r="H133" i="21" s="1"/>
  <c r="I133" i="21" s="1"/>
  <c r="J133" i="21" s="1"/>
  <c r="K133" i="21" s="1"/>
  <c r="L133" i="21" s="1"/>
  <c r="M133" i="21" s="1"/>
  <c r="N133" i="21" s="1"/>
  <c r="O133" i="21" s="1"/>
  <c r="P133" i="21" s="1"/>
  <c r="Q133" i="21" s="1"/>
  <c r="R133" i="21" s="1"/>
  <c r="S133" i="21" s="1"/>
  <c r="T133" i="21" s="1"/>
  <c r="U133" i="21" s="1"/>
  <c r="V133" i="21" s="1"/>
  <c r="W133" i="21" s="1"/>
  <c r="X133" i="21" s="1"/>
  <c r="Y133" i="21" s="1"/>
  <c r="Z133" i="21" s="1"/>
  <c r="AA133" i="21" s="1"/>
  <c r="AB133" i="21" s="1"/>
  <c r="AC133" i="21" s="1"/>
  <c r="AD133" i="21" s="1"/>
  <c r="AE133" i="21" s="1"/>
  <c r="AF133" i="21" s="1"/>
  <c r="B133" i="21" s="1"/>
  <c r="J132" i="21"/>
  <c r="K132" i="21" s="1"/>
  <c r="L132" i="21" s="1"/>
  <c r="M132" i="21" s="1"/>
  <c r="N132" i="21" s="1"/>
  <c r="O132" i="21" s="1"/>
  <c r="P132" i="21" s="1"/>
  <c r="Q132" i="21" s="1"/>
  <c r="R132" i="21" s="1"/>
  <c r="S132" i="21" s="1"/>
  <c r="T132" i="21" s="1"/>
  <c r="U132" i="21" s="1"/>
  <c r="V132" i="21" s="1"/>
  <c r="W132" i="21" s="1"/>
  <c r="X132" i="21" s="1"/>
  <c r="Y132" i="21" s="1"/>
  <c r="Z132" i="21" s="1"/>
  <c r="AA132" i="21" s="1"/>
  <c r="AB132" i="21" s="1"/>
  <c r="AC132" i="21" s="1"/>
  <c r="AD132" i="21" s="1"/>
  <c r="AE132" i="21" s="1"/>
  <c r="AF132" i="21" s="1"/>
  <c r="B132" i="21" s="1"/>
  <c r="D132" i="21"/>
  <c r="E132" i="21" s="1"/>
  <c r="F132" i="21" s="1"/>
  <c r="G132" i="21" s="1"/>
  <c r="H132" i="21" s="1"/>
  <c r="I132" i="21" s="1"/>
  <c r="W131" i="21"/>
  <c r="X131" i="21" s="1"/>
  <c r="Y131" i="21" s="1"/>
  <c r="Z131" i="21" s="1"/>
  <c r="AA131" i="21" s="1"/>
  <c r="AB131" i="21" s="1"/>
  <c r="AC131" i="21" s="1"/>
  <c r="AD131" i="21" s="1"/>
  <c r="AE131" i="21" s="1"/>
  <c r="AF131" i="21" s="1"/>
  <c r="B131" i="21" s="1"/>
  <c r="D131" i="21"/>
  <c r="E131" i="21" s="1"/>
  <c r="F131" i="21" s="1"/>
  <c r="G131" i="21" s="1"/>
  <c r="H131" i="21" s="1"/>
  <c r="I131" i="21" s="1"/>
  <c r="J131" i="21" s="1"/>
  <c r="K131" i="21" s="1"/>
  <c r="L131" i="21" s="1"/>
  <c r="M131" i="21" s="1"/>
  <c r="N131" i="21" s="1"/>
  <c r="O131" i="21" s="1"/>
  <c r="P131" i="21" s="1"/>
  <c r="Q131" i="21" s="1"/>
  <c r="R131" i="21" s="1"/>
  <c r="S131" i="21" s="1"/>
  <c r="T131" i="21" s="1"/>
  <c r="U131" i="21" s="1"/>
  <c r="V131" i="21" s="1"/>
  <c r="D129" i="21"/>
  <c r="E129" i="21" s="1"/>
  <c r="F129" i="21" s="1"/>
  <c r="G129" i="21" s="1"/>
  <c r="H129" i="21" s="1"/>
  <c r="I129" i="21" s="1"/>
  <c r="J129" i="21" s="1"/>
  <c r="K129" i="21" s="1"/>
  <c r="L129" i="21" s="1"/>
  <c r="M129" i="21" s="1"/>
  <c r="N129" i="21" s="1"/>
  <c r="O129" i="21" s="1"/>
  <c r="P129" i="21" s="1"/>
  <c r="Q129" i="21" s="1"/>
  <c r="R129" i="21" s="1"/>
  <c r="S129" i="21" s="1"/>
  <c r="T129" i="21" s="1"/>
  <c r="U129" i="21" s="1"/>
  <c r="V129" i="21" s="1"/>
  <c r="W129" i="21" s="1"/>
  <c r="X129" i="21" s="1"/>
  <c r="Y129" i="21" s="1"/>
  <c r="Z129" i="21" s="1"/>
  <c r="AA129" i="21" s="1"/>
  <c r="AB129" i="21" s="1"/>
  <c r="AC129" i="21" s="1"/>
  <c r="AD129" i="21" s="1"/>
  <c r="AE129" i="21" s="1"/>
  <c r="AF129" i="21" s="1"/>
  <c r="B129" i="21" s="1"/>
  <c r="D128" i="21"/>
  <c r="E128" i="21" s="1"/>
  <c r="F128" i="21" s="1"/>
  <c r="G128" i="21" s="1"/>
  <c r="H128" i="21" s="1"/>
  <c r="I128" i="21" s="1"/>
  <c r="J128" i="21" s="1"/>
  <c r="K128" i="21" s="1"/>
  <c r="L128" i="21" s="1"/>
  <c r="M128" i="21" s="1"/>
  <c r="N128" i="21" s="1"/>
  <c r="O128" i="21" s="1"/>
  <c r="P128" i="21" s="1"/>
  <c r="Q128" i="21" s="1"/>
  <c r="R128" i="21" s="1"/>
  <c r="S128" i="21" s="1"/>
  <c r="T128" i="21" s="1"/>
  <c r="U128" i="21" s="1"/>
  <c r="V128" i="21" s="1"/>
  <c r="W128" i="21" s="1"/>
  <c r="X128" i="21" s="1"/>
  <c r="Y128" i="21" s="1"/>
  <c r="Z128" i="21" s="1"/>
  <c r="AA128" i="21" s="1"/>
  <c r="AB128" i="21" s="1"/>
  <c r="AC128" i="21" s="1"/>
  <c r="AD128" i="21" s="1"/>
  <c r="AE128" i="21" s="1"/>
  <c r="AF128" i="21" s="1"/>
  <c r="B128" i="21" s="1"/>
  <c r="D127" i="21"/>
  <c r="E127" i="21" s="1"/>
  <c r="F127" i="21" s="1"/>
  <c r="G127" i="21" s="1"/>
  <c r="H127" i="21" s="1"/>
  <c r="I127" i="21" s="1"/>
  <c r="J127" i="21" s="1"/>
  <c r="K127" i="21" s="1"/>
  <c r="L127" i="21" s="1"/>
  <c r="M127" i="21" s="1"/>
  <c r="N127" i="21" s="1"/>
  <c r="O127" i="21" s="1"/>
  <c r="P127" i="21" s="1"/>
  <c r="Q127" i="21" s="1"/>
  <c r="R127" i="21" s="1"/>
  <c r="S127" i="21" s="1"/>
  <c r="T127" i="21" s="1"/>
  <c r="U127" i="21" s="1"/>
  <c r="V127" i="21" s="1"/>
  <c r="W127" i="21" s="1"/>
  <c r="X127" i="21" s="1"/>
  <c r="Y127" i="21" s="1"/>
  <c r="Z127" i="21" s="1"/>
  <c r="AA127" i="21" s="1"/>
  <c r="AB127" i="21" s="1"/>
  <c r="AC127" i="21" s="1"/>
  <c r="AD127" i="21" s="1"/>
  <c r="AE127" i="21" s="1"/>
  <c r="AF127" i="21" s="1"/>
  <c r="B127" i="21" s="1"/>
  <c r="D126" i="21"/>
  <c r="E126" i="21" s="1"/>
  <c r="F126" i="21" s="1"/>
  <c r="G126" i="21" s="1"/>
  <c r="H126" i="21" s="1"/>
  <c r="I126" i="21" s="1"/>
  <c r="J126" i="21" s="1"/>
  <c r="K126" i="21" s="1"/>
  <c r="L126" i="21" s="1"/>
  <c r="M126" i="21" s="1"/>
  <c r="N126" i="21" s="1"/>
  <c r="O126" i="21" s="1"/>
  <c r="P126" i="21" s="1"/>
  <c r="Q126" i="21" s="1"/>
  <c r="R126" i="21" s="1"/>
  <c r="S126" i="21" s="1"/>
  <c r="T126" i="21" s="1"/>
  <c r="U126" i="21" s="1"/>
  <c r="V126" i="21" s="1"/>
  <c r="W126" i="21" s="1"/>
  <c r="X126" i="21" s="1"/>
  <c r="Y126" i="21" s="1"/>
  <c r="Z126" i="21" s="1"/>
  <c r="AA126" i="21" s="1"/>
  <c r="AB126" i="21" s="1"/>
  <c r="AC126" i="21" s="1"/>
  <c r="AD126" i="21" s="1"/>
  <c r="AE126" i="21" s="1"/>
  <c r="AF126" i="21" s="1"/>
  <c r="B126" i="21" s="1"/>
  <c r="J125" i="21"/>
  <c r="K125" i="21" s="1"/>
  <c r="L125" i="21" s="1"/>
  <c r="M125" i="21" s="1"/>
  <c r="N125" i="21" s="1"/>
  <c r="O125" i="21" s="1"/>
  <c r="P125" i="21" s="1"/>
  <c r="Q125" i="21" s="1"/>
  <c r="R125" i="21" s="1"/>
  <c r="S125" i="21" s="1"/>
  <c r="T125" i="21" s="1"/>
  <c r="U125" i="21" s="1"/>
  <c r="V125" i="21" s="1"/>
  <c r="W125" i="21" s="1"/>
  <c r="X125" i="21" s="1"/>
  <c r="Y125" i="21" s="1"/>
  <c r="Z125" i="21" s="1"/>
  <c r="AA125" i="21" s="1"/>
  <c r="AB125" i="21" s="1"/>
  <c r="AC125" i="21" s="1"/>
  <c r="AD125" i="21" s="1"/>
  <c r="AE125" i="21" s="1"/>
  <c r="AF125" i="21" s="1"/>
  <c r="B125" i="21" s="1"/>
  <c r="D125" i="21"/>
  <c r="E125" i="21" s="1"/>
  <c r="F125" i="21" s="1"/>
  <c r="G125" i="21" s="1"/>
  <c r="H125" i="21" s="1"/>
  <c r="D124" i="21"/>
  <c r="E124" i="21" s="1"/>
  <c r="F124" i="21" s="1"/>
  <c r="G124" i="21" s="1"/>
  <c r="H124" i="21" s="1"/>
  <c r="I124" i="21" s="1"/>
  <c r="J124" i="21" s="1"/>
  <c r="K124" i="21" s="1"/>
  <c r="L124" i="21" s="1"/>
  <c r="M124" i="21" s="1"/>
  <c r="N124" i="21" s="1"/>
  <c r="O124" i="21" s="1"/>
  <c r="P124" i="21" s="1"/>
  <c r="Q124" i="21" s="1"/>
  <c r="R124" i="21" s="1"/>
  <c r="S124" i="21" s="1"/>
  <c r="T124" i="21" s="1"/>
  <c r="U124" i="21" s="1"/>
  <c r="V124" i="21" s="1"/>
  <c r="W124" i="21" s="1"/>
  <c r="X124" i="21" s="1"/>
  <c r="Y124" i="21" s="1"/>
  <c r="Z124" i="21" s="1"/>
  <c r="AA124" i="21" s="1"/>
  <c r="AB124" i="21" s="1"/>
  <c r="AC124" i="21" s="1"/>
  <c r="AD124" i="21" s="1"/>
  <c r="AE124" i="21" s="1"/>
  <c r="AF124" i="21" s="1"/>
  <c r="B124" i="21" s="1"/>
  <c r="E123" i="21"/>
  <c r="F123" i="21" s="1"/>
  <c r="G123" i="21" s="1"/>
  <c r="H123" i="21" s="1"/>
  <c r="I123" i="21" s="1"/>
  <c r="J123" i="21" s="1"/>
  <c r="K123" i="21" s="1"/>
  <c r="L123" i="21" s="1"/>
  <c r="M123" i="21" s="1"/>
  <c r="N123" i="21" s="1"/>
  <c r="O123" i="21" s="1"/>
  <c r="P123" i="21" s="1"/>
  <c r="Q123" i="21" s="1"/>
  <c r="R123" i="21" s="1"/>
  <c r="S123" i="21" s="1"/>
  <c r="T123" i="21" s="1"/>
  <c r="U123" i="21" s="1"/>
  <c r="V123" i="21" s="1"/>
  <c r="W123" i="21" s="1"/>
  <c r="X123" i="21" s="1"/>
  <c r="Y123" i="21" s="1"/>
  <c r="Z123" i="21" s="1"/>
  <c r="AA123" i="21" s="1"/>
  <c r="AB123" i="21" s="1"/>
  <c r="AC123" i="21" s="1"/>
  <c r="AD123" i="21" s="1"/>
  <c r="AE123" i="21" s="1"/>
  <c r="AF123" i="21" s="1"/>
  <c r="B123" i="21" s="1"/>
  <c r="D123" i="21"/>
  <c r="D122" i="21"/>
  <c r="E122" i="21" s="1"/>
  <c r="F122" i="21" s="1"/>
  <c r="G122" i="21" s="1"/>
  <c r="H122" i="21" s="1"/>
  <c r="I122" i="21" s="1"/>
  <c r="J122" i="21" s="1"/>
  <c r="K122" i="21" s="1"/>
  <c r="L122" i="21" s="1"/>
  <c r="M122" i="21" s="1"/>
  <c r="N122" i="21" s="1"/>
  <c r="O122" i="21" s="1"/>
  <c r="P122" i="21" s="1"/>
  <c r="Q122" i="21" s="1"/>
  <c r="R122" i="21" s="1"/>
  <c r="S122" i="21" s="1"/>
  <c r="T122" i="21" s="1"/>
  <c r="U122" i="21" s="1"/>
  <c r="V122" i="21" s="1"/>
  <c r="W122" i="21" s="1"/>
  <c r="X122" i="21" s="1"/>
  <c r="Y122" i="21" s="1"/>
  <c r="Z122" i="21" s="1"/>
  <c r="AA122" i="21" s="1"/>
  <c r="AB122" i="21" s="1"/>
  <c r="AC122" i="21" s="1"/>
  <c r="AD122" i="21" s="1"/>
  <c r="AE122" i="21" s="1"/>
  <c r="AF122" i="21" s="1"/>
  <c r="B122" i="21" s="1"/>
  <c r="E121" i="21"/>
  <c r="F121" i="21" s="1"/>
  <c r="G121" i="21" s="1"/>
  <c r="H121" i="21" s="1"/>
  <c r="I121" i="21" s="1"/>
  <c r="J121" i="21" s="1"/>
  <c r="K121" i="21" s="1"/>
  <c r="L121" i="21" s="1"/>
  <c r="M121" i="21" s="1"/>
  <c r="N121" i="21" s="1"/>
  <c r="O121" i="21" s="1"/>
  <c r="P121" i="21" s="1"/>
  <c r="Q121" i="21" s="1"/>
  <c r="R121" i="21" s="1"/>
  <c r="S121" i="21" s="1"/>
  <c r="T121" i="21" s="1"/>
  <c r="U121" i="21" s="1"/>
  <c r="V121" i="21" s="1"/>
  <c r="W121" i="21" s="1"/>
  <c r="X121" i="21" s="1"/>
  <c r="Y121" i="21" s="1"/>
  <c r="Z121" i="21" s="1"/>
  <c r="AA121" i="21" s="1"/>
  <c r="AB121" i="21" s="1"/>
  <c r="AC121" i="21" s="1"/>
  <c r="AD121" i="21" s="1"/>
  <c r="AE121" i="21" s="1"/>
  <c r="AF121" i="21" s="1"/>
  <c r="B121" i="21" s="1"/>
  <c r="D121" i="21"/>
  <c r="D120" i="21"/>
  <c r="E120" i="21" s="1"/>
  <c r="F120" i="21" s="1"/>
  <c r="G120" i="21" s="1"/>
  <c r="H120" i="21" s="1"/>
  <c r="I120" i="21" s="1"/>
  <c r="J120" i="21" s="1"/>
  <c r="K120" i="21" s="1"/>
  <c r="L120" i="21" s="1"/>
  <c r="M120" i="21" s="1"/>
  <c r="N120" i="21" s="1"/>
  <c r="O120" i="21" s="1"/>
  <c r="P120" i="21" s="1"/>
  <c r="Q120" i="21" s="1"/>
  <c r="R120" i="21" s="1"/>
  <c r="S120" i="21" s="1"/>
  <c r="T120" i="21" s="1"/>
  <c r="U120" i="21" s="1"/>
  <c r="V120" i="21" s="1"/>
  <c r="W120" i="21" s="1"/>
  <c r="X120" i="21" s="1"/>
  <c r="Y120" i="21" s="1"/>
  <c r="Z120" i="21" s="1"/>
  <c r="AA120" i="21" s="1"/>
  <c r="AB120" i="21" s="1"/>
  <c r="AC120" i="21" s="1"/>
  <c r="AD120" i="21" s="1"/>
  <c r="AE120" i="21" s="1"/>
  <c r="AF120" i="21" s="1"/>
  <c r="B120" i="21" s="1"/>
  <c r="D119" i="21"/>
  <c r="E119" i="21" s="1"/>
  <c r="F119" i="21" s="1"/>
  <c r="G119" i="21" s="1"/>
  <c r="H119" i="21" s="1"/>
  <c r="I119" i="21" s="1"/>
  <c r="J119" i="21" s="1"/>
  <c r="K119" i="21" s="1"/>
  <c r="L119" i="21" s="1"/>
  <c r="M119" i="21" s="1"/>
  <c r="N119" i="21" s="1"/>
  <c r="O119" i="21" s="1"/>
  <c r="P119" i="21" s="1"/>
  <c r="Q119" i="21" s="1"/>
  <c r="R119" i="21" s="1"/>
  <c r="S119" i="21" s="1"/>
  <c r="T119" i="21" s="1"/>
  <c r="U119" i="21" s="1"/>
  <c r="V119" i="21" s="1"/>
  <c r="W119" i="21" s="1"/>
  <c r="X119" i="21" s="1"/>
  <c r="Y119" i="21" s="1"/>
  <c r="Z119" i="21" s="1"/>
  <c r="AA119" i="21" s="1"/>
  <c r="AB119" i="21" s="1"/>
  <c r="AC119" i="21" s="1"/>
  <c r="AD119" i="21" s="1"/>
  <c r="AE119" i="21" s="1"/>
  <c r="AF119" i="21" s="1"/>
  <c r="B119" i="21" s="1"/>
  <c r="D118" i="21"/>
  <c r="E118" i="21" s="1"/>
  <c r="F118" i="21" s="1"/>
  <c r="G118" i="21" s="1"/>
  <c r="H118" i="21" s="1"/>
  <c r="I118" i="21" s="1"/>
  <c r="J118" i="21" s="1"/>
  <c r="K118" i="21" s="1"/>
  <c r="L118" i="21" s="1"/>
  <c r="M118" i="21" s="1"/>
  <c r="N118" i="21" s="1"/>
  <c r="O118" i="21" s="1"/>
  <c r="P118" i="21" s="1"/>
  <c r="Q118" i="21" s="1"/>
  <c r="R118" i="21" s="1"/>
  <c r="S118" i="21" s="1"/>
  <c r="T118" i="21" s="1"/>
  <c r="U118" i="21" s="1"/>
  <c r="V118" i="21" s="1"/>
  <c r="W118" i="21" s="1"/>
  <c r="X118" i="21" s="1"/>
  <c r="Y118" i="21" s="1"/>
  <c r="Z118" i="21" s="1"/>
  <c r="AA118" i="21" s="1"/>
  <c r="AB118" i="21" s="1"/>
  <c r="AC118" i="21" s="1"/>
  <c r="AD118" i="21" s="1"/>
  <c r="AE118" i="21" s="1"/>
  <c r="AF118" i="21" s="1"/>
  <c r="B118" i="21" s="1"/>
  <c r="E117" i="21"/>
  <c r="F117" i="21" s="1"/>
  <c r="G117" i="21" s="1"/>
  <c r="H117" i="21" s="1"/>
  <c r="I117" i="21" s="1"/>
  <c r="J117" i="21" s="1"/>
  <c r="K117" i="21" s="1"/>
  <c r="L117" i="21" s="1"/>
  <c r="M117" i="21" s="1"/>
  <c r="N117" i="21" s="1"/>
  <c r="O117" i="21" s="1"/>
  <c r="P117" i="21" s="1"/>
  <c r="Q117" i="21" s="1"/>
  <c r="R117" i="21" s="1"/>
  <c r="S117" i="21" s="1"/>
  <c r="T117" i="21" s="1"/>
  <c r="U117" i="21" s="1"/>
  <c r="V117" i="21" s="1"/>
  <c r="W117" i="21" s="1"/>
  <c r="X117" i="21" s="1"/>
  <c r="Y117" i="21" s="1"/>
  <c r="Z117" i="21" s="1"/>
  <c r="AA117" i="21" s="1"/>
  <c r="AB117" i="21" s="1"/>
  <c r="AC117" i="21" s="1"/>
  <c r="AD117" i="21" s="1"/>
  <c r="AE117" i="21" s="1"/>
  <c r="AF117" i="21" s="1"/>
  <c r="B117" i="21" s="1"/>
  <c r="D117" i="21"/>
  <c r="D116" i="21"/>
  <c r="E116" i="21" s="1"/>
  <c r="F116" i="21" s="1"/>
  <c r="G116" i="21" s="1"/>
  <c r="H116" i="21" s="1"/>
  <c r="I116" i="21" s="1"/>
  <c r="J116" i="21" s="1"/>
  <c r="K116" i="21" s="1"/>
  <c r="L116" i="21" s="1"/>
  <c r="M116" i="21" s="1"/>
  <c r="N116" i="21" s="1"/>
  <c r="O116" i="21" s="1"/>
  <c r="P116" i="21" s="1"/>
  <c r="Q116" i="21" s="1"/>
  <c r="R116" i="21" s="1"/>
  <c r="S116" i="21" s="1"/>
  <c r="T116" i="21" s="1"/>
  <c r="U116" i="21" s="1"/>
  <c r="V116" i="21" s="1"/>
  <c r="W116" i="21" s="1"/>
  <c r="X116" i="21" s="1"/>
  <c r="Y116" i="21" s="1"/>
  <c r="Z116" i="21" s="1"/>
  <c r="AA116" i="21" s="1"/>
  <c r="AB116" i="21" s="1"/>
  <c r="AC116" i="21" s="1"/>
  <c r="AD116" i="21" s="1"/>
  <c r="AE116" i="21" s="1"/>
  <c r="AF116" i="21" s="1"/>
  <c r="B116" i="21" s="1"/>
  <c r="F115" i="21"/>
  <c r="G115" i="21" s="1"/>
  <c r="H115" i="21" s="1"/>
  <c r="I115" i="21" s="1"/>
  <c r="J115" i="21" s="1"/>
  <c r="K115" i="21" s="1"/>
  <c r="L115" i="21" s="1"/>
  <c r="M115" i="21" s="1"/>
  <c r="N115" i="21" s="1"/>
  <c r="O115" i="21" s="1"/>
  <c r="P115" i="21" s="1"/>
  <c r="Q115" i="21" s="1"/>
  <c r="R115" i="21" s="1"/>
  <c r="S115" i="21" s="1"/>
  <c r="T115" i="21" s="1"/>
  <c r="U115" i="21" s="1"/>
  <c r="V115" i="21" s="1"/>
  <c r="W115" i="21" s="1"/>
  <c r="X115" i="21" s="1"/>
  <c r="Y115" i="21" s="1"/>
  <c r="Z115" i="21" s="1"/>
  <c r="AA115" i="21" s="1"/>
  <c r="AB115" i="21" s="1"/>
  <c r="AC115" i="21" s="1"/>
  <c r="AD115" i="21" s="1"/>
  <c r="AE115" i="21" s="1"/>
  <c r="AF115" i="21" s="1"/>
  <c r="B115" i="21" s="1"/>
  <c r="D115" i="21"/>
  <c r="E115" i="21" s="1"/>
  <c r="K114" i="21"/>
  <c r="L114" i="21" s="1"/>
  <c r="M114" i="21" s="1"/>
  <c r="N114" i="21" s="1"/>
  <c r="O114" i="21" s="1"/>
  <c r="P114" i="21" s="1"/>
  <c r="Q114" i="21" s="1"/>
  <c r="R114" i="21" s="1"/>
  <c r="S114" i="21" s="1"/>
  <c r="T114" i="21" s="1"/>
  <c r="U114" i="21" s="1"/>
  <c r="V114" i="21" s="1"/>
  <c r="W114" i="21" s="1"/>
  <c r="X114" i="21" s="1"/>
  <c r="Y114" i="21" s="1"/>
  <c r="Z114" i="21" s="1"/>
  <c r="AA114" i="21" s="1"/>
  <c r="AB114" i="21" s="1"/>
  <c r="AC114" i="21" s="1"/>
  <c r="AD114" i="21" s="1"/>
  <c r="AE114" i="21" s="1"/>
  <c r="AF114" i="21" s="1"/>
  <c r="B114" i="21" s="1"/>
  <c r="D114" i="21"/>
  <c r="E114" i="21" s="1"/>
  <c r="F114" i="21" s="1"/>
  <c r="G114" i="21" s="1"/>
  <c r="H114" i="21" s="1"/>
  <c r="I114" i="21" s="1"/>
  <c r="D113" i="21"/>
  <c r="E113" i="21" s="1"/>
  <c r="F113" i="21" s="1"/>
  <c r="G113" i="21" s="1"/>
  <c r="H113" i="21" s="1"/>
  <c r="I113" i="21" s="1"/>
  <c r="J113" i="21" s="1"/>
  <c r="K113" i="21" s="1"/>
  <c r="L113" i="21" s="1"/>
  <c r="M113" i="21" s="1"/>
  <c r="N113" i="21" s="1"/>
  <c r="O113" i="21" s="1"/>
  <c r="P113" i="21" s="1"/>
  <c r="Q113" i="21" s="1"/>
  <c r="R113" i="21" s="1"/>
  <c r="S113" i="21" s="1"/>
  <c r="T113" i="21" s="1"/>
  <c r="U113" i="21" s="1"/>
  <c r="V113" i="21" s="1"/>
  <c r="W113" i="21" s="1"/>
  <c r="X113" i="21" s="1"/>
  <c r="Y113" i="21" s="1"/>
  <c r="Z113" i="21" s="1"/>
  <c r="AA113" i="21" s="1"/>
  <c r="AB113" i="21" s="1"/>
  <c r="AC113" i="21" s="1"/>
  <c r="AD113" i="21" s="1"/>
  <c r="AE113" i="21" s="1"/>
  <c r="AF113" i="21" s="1"/>
  <c r="B113" i="21" s="1"/>
  <c r="D112" i="21"/>
  <c r="E112" i="21" s="1"/>
  <c r="F112" i="21" s="1"/>
  <c r="G112" i="21" s="1"/>
  <c r="H112" i="21" s="1"/>
  <c r="I112" i="21" s="1"/>
  <c r="J112" i="21" s="1"/>
  <c r="K112" i="21" s="1"/>
  <c r="L112" i="21" s="1"/>
  <c r="M112" i="21" s="1"/>
  <c r="N112" i="21" s="1"/>
  <c r="O112" i="21" s="1"/>
  <c r="P112" i="21" s="1"/>
  <c r="Q112" i="21" s="1"/>
  <c r="R112" i="21" s="1"/>
  <c r="S112" i="21" s="1"/>
  <c r="T112" i="21" s="1"/>
  <c r="U112" i="21" s="1"/>
  <c r="V112" i="21" s="1"/>
  <c r="W112" i="21" s="1"/>
  <c r="X112" i="21" s="1"/>
  <c r="Y112" i="21" s="1"/>
  <c r="Z112" i="21" s="1"/>
  <c r="AA112" i="21" s="1"/>
  <c r="AB112" i="21" s="1"/>
  <c r="AC112" i="21" s="1"/>
  <c r="AD112" i="21" s="1"/>
  <c r="AE112" i="21" s="1"/>
  <c r="AF112" i="21" s="1"/>
  <c r="B112" i="21" s="1"/>
  <c r="D110" i="21"/>
  <c r="E110" i="21" s="1"/>
  <c r="F110" i="21" s="1"/>
  <c r="G110" i="21" s="1"/>
  <c r="H110" i="21" s="1"/>
  <c r="I110" i="21" s="1"/>
  <c r="J110" i="21" s="1"/>
  <c r="K110" i="21" s="1"/>
  <c r="L110" i="21" s="1"/>
  <c r="M110" i="21" s="1"/>
  <c r="N110" i="21" s="1"/>
  <c r="O110" i="21" s="1"/>
  <c r="P110" i="21" s="1"/>
  <c r="Q110" i="21" s="1"/>
  <c r="R110" i="21" s="1"/>
  <c r="S110" i="21" s="1"/>
  <c r="T110" i="21" s="1"/>
  <c r="U110" i="21" s="1"/>
  <c r="V110" i="21" s="1"/>
  <c r="W110" i="21" s="1"/>
  <c r="X110" i="21" s="1"/>
  <c r="Y110" i="21" s="1"/>
  <c r="Z110" i="21" s="1"/>
  <c r="AA110" i="21" s="1"/>
  <c r="AB110" i="21" s="1"/>
  <c r="AC110" i="21" s="1"/>
  <c r="AD110" i="21" s="1"/>
  <c r="AE110" i="21" s="1"/>
  <c r="AF110" i="21" s="1"/>
  <c r="B110" i="21" s="1"/>
  <c r="D109" i="21"/>
  <c r="E109" i="21" s="1"/>
  <c r="F109" i="21" s="1"/>
  <c r="G109" i="21" s="1"/>
  <c r="H109" i="21" s="1"/>
  <c r="I109" i="21" s="1"/>
  <c r="J109" i="21" s="1"/>
  <c r="K109" i="21" s="1"/>
  <c r="L109" i="21" s="1"/>
  <c r="M109" i="21" s="1"/>
  <c r="N109" i="21" s="1"/>
  <c r="O109" i="21" s="1"/>
  <c r="P109" i="21" s="1"/>
  <c r="Q109" i="21" s="1"/>
  <c r="R109" i="21" s="1"/>
  <c r="S109" i="21" s="1"/>
  <c r="T109" i="21" s="1"/>
  <c r="U109" i="21" s="1"/>
  <c r="V109" i="21" s="1"/>
  <c r="W109" i="21" s="1"/>
  <c r="X109" i="21" s="1"/>
  <c r="Y109" i="21" s="1"/>
  <c r="Z109" i="21" s="1"/>
  <c r="AA109" i="21" s="1"/>
  <c r="AB109" i="21" s="1"/>
  <c r="AC109" i="21" s="1"/>
  <c r="AD109" i="21" s="1"/>
  <c r="AE109" i="21" s="1"/>
  <c r="AF109" i="21" s="1"/>
  <c r="B109" i="21" s="1"/>
  <c r="D107" i="21"/>
  <c r="E107" i="21" s="1"/>
  <c r="F107" i="21" s="1"/>
  <c r="G107" i="21" s="1"/>
  <c r="H107" i="21" s="1"/>
  <c r="I107" i="21" s="1"/>
  <c r="J107" i="21" s="1"/>
  <c r="K107" i="21" s="1"/>
  <c r="L107" i="21" s="1"/>
  <c r="M107" i="21" s="1"/>
  <c r="N107" i="21" s="1"/>
  <c r="O107" i="21" s="1"/>
  <c r="P107" i="21" s="1"/>
  <c r="Q107" i="21" s="1"/>
  <c r="R107" i="21" s="1"/>
  <c r="S107" i="21" s="1"/>
  <c r="T107" i="21" s="1"/>
  <c r="U107" i="21" s="1"/>
  <c r="V107" i="21" s="1"/>
  <c r="W107" i="21" s="1"/>
  <c r="X107" i="21" s="1"/>
  <c r="Y107" i="21" s="1"/>
  <c r="Z107" i="21" s="1"/>
  <c r="AA107" i="21" s="1"/>
  <c r="AB107" i="21" s="1"/>
  <c r="AC107" i="21" s="1"/>
  <c r="AD107" i="21" s="1"/>
  <c r="AE107" i="21" s="1"/>
  <c r="AF107" i="21" s="1"/>
  <c r="B107" i="21" s="1"/>
  <c r="D106" i="21"/>
  <c r="E106" i="21" s="1"/>
  <c r="F106" i="21" s="1"/>
  <c r="G106" i="21" s="1"/>
  <c r="H106" i="21" s="1"/>
  <c r="I106" i="21" s="1"/>
  <c r="J106" i="21" s="1"/>
  <c r="K106" i="21" s="1"/>
  <c r="L106" i="21" s="1"/>
  <c r="M106" i="21" s="1"/>
  <c r="N106" i="21" s="1"/>
  <c r="O106" i="21" s="1"/>
  <c r="P106" i="21" s="1"/>
  <c r="Q106" i="21" s="1"/>
  <c r="R106" i="21" s="1"/>
  <c r="S106" i="21" s="1"/>
  <c r="T106" i="21" s="1"/>
  <c r="U106" i="21" s="1"/>
  <c r="V106" i="21" s="1"/>
  <c r="W106" i="21" s="1"/>
  <c r="X106" i="21" s="1"/>
  <c r="Y106" i="21" s="1"/>
  <c r="Z106" i="21" s="1"/>
  <c r="AA106" i="21" s="1"/>
  <c r="AB106" i="21" s="1"/>
  <c r="AC106" i="21" s="1"/>
  <c r="AD106" i="21" s="1"/>
  <c r="AE106" i="21" s="1"/>
  <c r="AF106" i="21" s="1"/>
  <c r="B106" i="21" s="1"/>
  <c r="E105" i="21"/>
  <c r="F105" i="21" s="1"/>
  <c r="G105" i="21" s="1"/>
  <c r="H105" i="21" s="1"/>
  <c r="I105" i="21" s="1"/>
  <c r="J105" i="21" s="1"/>
  <c r="K105" i="21" s="1"/>
  <c r="L105" i="21" s="1"/>
  <c r="M105" i="21" s="1"/>
  <c r="N105" i="21" s="1"/>
  <c r="O105" i="21" s="1"/>
  <c r="P105" i="21" s="1"/>
  <c r="Q105" i="21" s="1"/>
  <c r="R105" i="21" s="1"/>
  <c r="S105" i="21" s="1"/>
  <c r="T105" i="21" s="1"/>
  <c r="U105" i="21" s="1"/>
  <c r="V105" i="21" s="1"/>
  <c r="W105" i="21" s="1"/>
  <c r="X105" i="21" s="1"/>
  <c r="Y105" i="21" s="1"/>
  <c r="Z105" i="21" s="1"/>
  <c r="AA105" i="21" s="1"/>
  <c r="AB105" i="21" s="1"/>
  <c r="AC105" i="21" s="1"/>
  <c r="AD105" i="21" s="1"/>
  <c r="AE105" i="21" s="1"/>
  <c r="AF105" i="21" s="1"/>
  <c r="B105" i="21" s="1"/>
  <c r="D105" i="21"/>
  <c r="D104" i="21"/>
  <c r="E104" i="21" s="1"/>
  <c r="F104" i="21" s="1"/>
  <c r="G104" i="21" s="1"/>
  <c r="H104" i="21" s="1"/>
  <c r="I104" i="21" s="1"/>
  <c r="J104" i="21" s="1"/>
  <c r="K104" i="21" s="1"/>
  <c r="L104" i="21" s="1"/>
  <c r="M104" i="21" s="1"/>
  <c r="N104" i="21" s="1"/>
  <c r="O104" i="21" s="1"/>
  <c r="P104" i="21" s="1"/>
  <c r="Q104" i="21" s="1"/>
  <c r="R104" i="21" s="1"/>
  <c r="S104" i="21" s="1"/>
  <c r="T104" i="21" s="1"/>
  <c r="U104" i="21" s="1"/>
  <c r="V104" i="21" s="1"/>
  <c r="W104" i="21" s="1"/>
  <c r="X104" i="21" s="1"/>
  <c r="Y104" i="21" s="1"/>
  <c r="Z104" i="21" s="1"/>
  <c r="AA104" i="21" s="1"/>
  <c r="AB104" i="21" s="1"/>
  <c r="AC104" i="21" s="1"/>
  <c r="AD104" i="21" s="1"/>
  <c r="AE104" i="21" s="1"/>
  <c r="AF104" i="21" s="1"/>
  <c r="B104" i="21" s="1"/>
  <c r="D103" i="21"/>
  <c r="E103" i="21" s="1"/>
  <c r="F103" i="21" s="1"/>
  <c r="D102" i="21"/>
  <c r="E102" i="21" s="1"/>
  <c r="AH100" i="21"/>
  <c r="AI100" i="21" s="1"/>
  <c r="AH99" i="21"/>
  <c r="AI99" i="21" s="1"/>
  <c r="AH98" i="21"/>
  <c r="AI98" i="21" s="1"/>
  <c r="AH97" i="21"/>
  <c r="AI97" i="21" s="1"/>
  <c r="AH96" i="21"/>
  <c r="AI96" i="21" s="1"/>
  <c r="AH95" i="21"/>
  <c r="AI95" i="21" s="1"/>
  <c r="C93" i="21"/>
  <c r="AI91" i="21"/>
  <c r="AH91" i="21"/>
  <c r="AI90" i="21"/>
  <c r="AH90" i="21"/>
  <c r="AI89" i="21"/>
  <c r="AH89" i="21"/>
  <c r="AI88" i="21"/>
  <c r="AH88" i="21"/>
  <c r="AI87" i="21"/>
  <c r="AH87" i="21"/>
  <c r="AI86" i="21"/>
  <c r="AH86" i="21"/>
  <c r="AI85" i="21"/>
  <c r="AH85" i="21"/>
  <c r="AI84" i="21"/>
  <c r="AH84" i="21"/>
  <c r="AI82" i="21"/>
  <c r="AH82" i="21"/>
  <c r="AG82" i="21"/>
  <c r="AI81" i="21"/>
  <c r="AH81" i="21"/>
  <c r="AI80" i="21"/>
  <c r="AH80" i="21"/>
  <c r="AI79" i="21"/>
  <c r="AH79" i="21"/>
  <c r="AI78" i="21"/>
  <c r="AH78" i="21"/>
  <c r="AI77" i="21"/>
  <c r="AH77" i="21"/>
  <c r="AI76" i="21"/>
  <c r="AH76" i="21"/>
  <c r="AI74" i="21"/>
  <c r="AH74" i="21"/>
  <c r="AI73" i="21"/>
  <c r="AH73" i="21"/>
  <c r="AI72" i="21"/>
  <c r="AH72" i="21"/>
  <c r="AG72" i="21"/>
  <c r="AI71" i="21"/>
  <c r="AH71" i="21"/>
  <c r="AI70" i="21"/>
  <c r="AH70" i="21"/>
  <c r="AI69" i="21"/>
  <c r="AH69" i="21"/>
  <c r="AG68" i="21"/>
  <c r="AF68" i="21"/>
  <c r="AE5" i="21" s="1"/>
  <c r="AE68" i="21"/>
  <c r="AD68" i="21"/>
  <c r="AC5" i="21" s="1"/>
  <c r="AC68" i="21"/>
  <c r="AB5" i="21" s="1"/>
  <c r="AB68" i="21"/>
  <c r="AA5" i="21" s="1"/>
  <c r="AA68" i="21"/>
  <c r="Z68" i="21"/>
  <c r="Y5" i="21" s="1"/>
  <c r="Y68" i="21"/>
  <c r="X5" i="21" s="1"/>
  <c r="X68" i="21"/>
  <c r="W5" i="21" s="1"/>
  <c r="W68" i="21"/>
  <c r="V5" i="21" s="1"/>
  <c r="V68" i="21"/>
  <c r="U68" i="21"/>
  <c r="T5" i="21" s="1"/>
  <c r="T68" i="21"/>
  <c r="S5" i="21" s="1"/>
  <c r="S68" i="21"/>
  <c r="R68" i="21"/>
  <c r="Q5" i="21" s="1"/>
  <c r="Q68" i="21"/>
  <c r="P68" i="21"/>
  <c r="O5" i="21" s="1"/>
  <c r="O68" i="21"/>
  <c r="N5" i="21" s="1"/>
  <c r="N68" i="21"/>
  <c r="M5" i="21" s="1"/>
  <c r="M68" i="21"/>
  <c r="L5" i="21" s="1"/>
  <c r="L68" i="21"/>
  <c r="K5" i="21" s="1"/>
  <c r="K68" i="21"/>
  <c r="J5" i="21" s="1"/>
  <c r="J68" i="21"/>
  <c r="I5" i="21" s="1"/>
  <c r="I68" i="21"/>
  <c r="H5" i="21" s="1"/>
  <c r="H68" i="21"/>
  <c r="G5" i="21" s="1"/>
  <c r="G68" i="21"/>
  <c r="F5" i="21" s="1"/>
  <c r="F68" i="21"/>
  <c r="E68" i="21"/>
  <c r="D5" i="21" s="1"/>
  <c r="D68" i="21"/>
  <c r="C5" i="21" s="1"/>
  <c r="C68" i="21"/>
  <c r="AI67" i="21"/>
  <c r="AH67" i="21"/>
  <c r="AI66" i="21"/>
  <c r="AH66" i="21"/>
  <c r="AI65" i="21"/>
  <c r="AH65" i="21"/>
  <c r="AI64" i="21"/>
  <c r="AH64" i="21"/>
  <c r="AI63" i="21"/>
  <c r="AH63" i="21"/>
  <c r="AI62" i="21"/>
  <c r="AH62" i="21"/>
  <c r="AI61" i="21"/>
  <c r="AH61" i="21"/>
  <c r="AI60" i="21"/>
  <c r="AH60" i="21"/>
  <c r="AI59" i="21"/>
  <c r="AH59" i="21"/>
  <c r="AI58" i="21"/>
  <c r="AH58" i="21"/>
  <c r="AI57" i="21"/>
  <c r="AH57" i="21"/>
  <c r="AG56" i="21"/>
  <c r="AG4" i="21" s="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AI55" i="21"/>
  <c r="AH55" i="21"/>
  <c r="AI54" i="21"/>
  <c r="AH54" i="21"/>
  <c r="AI53" i="21"/>
  <c r="AH53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AI51" i="21"/>
  <c r="AH51" i="21"/>
  <c r="AG51" i="21"/>
  <c r="AG52" i="21" s="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I44" i="21"/>
  <c r="AH44" i="21"/>
  <c r="AI43" i="21"/>
  <c r="AH43" i="21"/>
  <c r="AI42" i="21"/>
  <c r="AH42" i="21"/>
  <c r="AI41" i="21"/>
  <c r="AH41" i="21"/>
  <c r="AI40" i="21"/>
  <c r="AH40" i="21"/>
  <c r="AI39" i="21"/>
  <c r="AH39" i="21"/>
  <c r="AG38" i="21"/>
  <c r="AG2" i="21" s="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K4" i="21"/>
  <c r="B4" i="21"/>
  <c r="AG3" i="21"/>
  <c r="AF95" i="20"/>
  <c r="AF37" i="20"/>
  <c r="AE95" i="20"/>
  <c r="AH95" i="20" s="1"/>
  <c r="AI95" i="20" s="1"/>
  <c r="AE37" i="20"/>
  <c r="AD37" i="20"/>
  <c r="AC37" i="20"/>
  <c r="AB37" i="20"/>
  <c r="R37" i="20"/>
  <c r="Q37" i="20"/>
  <c r="AI37" i="20" s="1"/>
  <c r="AF239" i="20"/>
  <c r="AE239" i="20"/>
  <c r="AD239" i="20"/>
  <c r="AC239" i="20"/>
  <c r="AB239" i="20"/>
  <c r="AA239" i="20"/>
  <c r="Z239" i="20"/>
  <c r="Y239" i="20"/>
  <c r="X239" i="20"/>
  <c r="W239" i="20"/>
  <c r="V239" i="20"/>
  <c r="U239" i="20"/>
  <c r="T239" i="20"/>
  <c r="S239" i="20"/>
  <c r="R239" i="20"/>
  <c r="Q239" i="20"/>
  <c r="P239" i="20"/>
  <c r="O239" i="20"/>
  <c r="N239" i="20"/>
  <c r="M239" i="20"/>
  <c r="L239" i="20"/>
  <c r="K239" i="20"/>
  <c r="J239" i="20"/>
  <c r="I239" i="20"/>
  <c r="H239" i="20"/>
  <c r="G239" i="20"/>
  <c r="F239" i="20"/>
  <c r="E239" i="20"/>
  <c r="D239" i="20"/>
  <c r="C239" i="20"/>
  <c r="B239" i="20"/>
  <c r="A239" i="20"/>
  <c r="AF238" i="20"/>
  <c r="AE238" i="20"/>
  <c r="AD238" i="20"/>
  <c r="AC238" i="20"/>
  <c r="AB238" i="20"/>
  <c r="AA238" i="20"/>
  <c r="Z238" i="20"/>
  <c r="Y238" i="20"/>
  <c r="X238" i="20"/>
  <c r="W238" i="20"/>
  <c r="V238" i="20"/>
  <c r="U238" i="20"/>
  <c r="T238" i="20"/>
  <c r="S238" i="20"/>
  <c r="R238" i="20"/>
  <c r="Q238" i="20"/>
  <c r="P238" i="20"/>
  <c r="O238" i="20"/>
  <c r="N238" i="20"/>
  <c r="M238" i="20"/>
  <c r="L238" i="20"/>
  <c r="K238" i="20"/>
  <c r="J238" i="20"/>
  <c r="I238" i="20"/>
  <c r="H238" i="20"/>
  <c r="G238" i="20"/>
  <c r="F238" i="20"/>
  <c r="E238" i="20"/>
  <c r="D238" i="20"/>
  <c r="C238" i="20"/>
  <c r="B238" i="20"/>
  <c r="A238" i="20"/>
  <c r="AF237" i="20"/>
  <c r="AE237" i="20"/>
  <c r="AD237" i="20"/>
  <c r="AC237" i="20"/>
  <c r="AB237" i="20"/>
  <c r="AA237" i="20"/>
  <c r="Z237" i="20"/>
  <c r="Y237" i="20"/>
  <c r="X237" i="20"/>
  <c r="W237" i="20"/>
  <c r="V237" i="20"/>
  <c r="U237" i="20"/>
  <c r="T237" i="20"/>
  <c r="S237" i="20"/>
  <c r="R237" i="20"/>
  <c r="Q237" i="20"/>
  <c r="P237" i="20"/>
  <c r="O237" i="20"/>
  <c r="N237" i="20"/>
  <c r="M237" i="20"/>
  <c r="L237" i="20"/>
  <c r="K237" i="20"/>
  <c r="J237" i="20"/>
  <c r="I237" i="20"/>
  <c r="H237" i="20"/>
  <c r="G237" i="20"/>
  <c r="F237" i="20"/>
  <c r="E237" i="20"/>
  <c r="D237" i="20"/>
  <c r="C237" i="20"/>
  <c r="B237" i="20"/>
  <c r="A237" i="20"/>
  <c r="AF236" i="20"/>
  <c r="AE236" i="20"/>
  <c r="AD236" i="20"/>
  <c r="AC236" i="20"/>
  <c r="AB236" i="20"/>
  <c r="AA236" i="20"/>
  <c r="Z236" i="20"/>
  <c r="Y236" i="20"/>
  <c r="X236" i="20"/>
  <c r="W236" i="20"/>
  <c r="V236" i="20"/>
  <c r="U236" i="20"/>
  <c r="T236" i="20"/>
  <c r="S236" i="20"/>
  <c r="R236" i="20"/>
  <c r="Q236" i="20"/>
  <c r="P236" i="20"/>
  <c r="O236" i="20"/>
  <c r="N236" i="20"/>
  <c r="M236" i="20"/>
  <c r="L236" i="20"/>
  <c r="K236" i="20"/>
  <c r="J236" i="20"/>
  <c r="I236" i="20"/>
  <c r="H236" i="20"/>
  <c r="G236" i="20"/>
  <c r="F236" i="20"/>
  <c r="E236" i="20"/>
  <c r="D236" i="20"/>
  <c r="C236" i="20"/>
  <c r="B236" i="20"/>
  <c r="A236" i="20"/>
  <c r="B235" i="20"/>
  <c r="S210" i="20"/>
  <c r="AG200" i="20"/>
  <c r="C200" i="20"/>
  <c r="E199" i="20"/>
  <c r="F199" i="20" s="1"/>
  <c r="D199" i="20"/>
  <c r="C235" i="20" s="1"/>
  <c r="D198" i="20"/>
  <c r="E198" i="20" s="1"/>
  <c r="F198" i="20" s="1"/>
  <c r="G198" i="20" s="1"/>
  <c r="H198" i="20" s="1"/>
  <c r="I198" i="20" s="1"/>
  <c r="J198" i="20" s="1"/>
  <c r="K198" i="20" s="1"/>
  <c r="L198" i="20" s="1"/>
  <c r="M198" i="20" s="1"/>
  <c r="N198" i="20" s="1"/>
  <c r="O198" i="20" s="1"/>
  <c r="P198" i="20" s="1"/>
  <c r="Q198" i="20" s="1"/>
  <c r="R198" i="20" s="1"/>
  <c r="S198" i="20" s="1"/>
  <c r="T198" i="20" s="1"/>
  <c r="U198" i="20" s="1"/>
  <c r="V198" i="20" s="1"/>
  <c r="W198" i="20" s="1"/>
  <c r="X198" i="20" s="1"/>
  <c r="Y198" i="20" s="1"/>
  <c r="Z198" i="20" s="1"/>
  <c r="AA198" i="20" s="1"/>
  <c r="AB198" i="20" s="1"/>
  <c r="AC198" i="20" s="1"/>
  <c r="AD198" i="20" s="1"/>
  <c r="AE198" i="20" s="1"/>
  <c r="AF198" i="20" s="1"/>
  <c r="B198" i="20" s="1"/>
  <c r="K197" i="20"/>
  <c r="L197" i="20" s="1"/>
  <c r="M197" i="20" s="1"/>
  <c r="N197" i="20" s="1"/>
  <c r="O197" i="20" s="1"/>
  <c r="P197" i="20" s="1"/>
  <c r="Q197" i="20" s="1"/>
  <c r="R197" i="20" s="1"/>
  <c r="S197" i="20" s="1"/>
  <c r="T197" i="20" s="1"/>
  <c r="U197" i="20" s="1"/>
  <c r="V197" i="20" s="1"/>
  <c r="W197" i="20" s="1"/>
  <c r="X197" i="20" s="1"/>
  <c r="Y197" i="20" s="1"/>
  <c r="Z197" i="20" s="1"/>
  <c r="AA197" i="20" s="1"/>
  <c r="AB197" i="20" s="1"/>
  <c r="AC197" i="20" s="1"/>
  <c r="AD197" i="20" s="1"/>
  <c r="AE197" i="20" s="1"/>
  <c r="AF197" i="20" s="1"/>
  <c r="B197" i="20" s="1"/>
  <c r="G197" i="20"/>
  <c r="H197" i="20" s="1"/>
  <c r="I197" i="20" s="1"/>
  <c r="J197" i="20" s="1"/>
  <c r="D197" i="20"/>
  <c r="E197" i="20" s="1"/>
  <c r="F197" i="20" s="1"/>
  <c r="D196" i="20"/>
  <c r="E196" i="20" s="1"/>
  <c r="F196" i="20" s="1"/>
  <c r="G196" i="20" s="1"/>
  <c r="H196" i="20" s="1"/>
  <c r="I196" i="20" s="1"/>
  <c r="J196" i="20" s="1"/>
  <c r="K196" i="20" s="1"/>
  <c r="L196" i="20" s="1"/>
  <c r="M196" i="20" s="1"/>
  <c r="N196" i="20" s="1"/>
  <c r="O196" i="20" s="1"/>
  <c r="P196" i="20" s="1"/>
  <c r="Q196" i="20" s="1"/>
  <c r="R196" i="20" s="1"/>
  <c r="S196" i="20" s="1"/>
  <c r="T196" i="20" s="1"/>
  <c r="U196" i="20" s="1"/>
  <c r="V196" i="20" s="1"/>
  <c r="W196" i="20" s="1"/>
  <c r="X196" i="20" s="1"/>
  <c r="Y196" i="20" s="1"/>
  <c r="Z196" i="20" s="1"/>
  <c r="AA196" i="20" s="1"/>
  <c r="AB196" i="20" s="1"/>
  <c r="AC196" i="20" s="1"/>
  <c r="AD196" i="20" s="1"/>
  <c r="AE196" i="20" s="1"/>
  <c r="AF196" i="20" s="1"/>
  <c r="B196" i="20" s="1"/>
  <c r="D195" i="20"/>
  <c r="E195" i="20" s="1"/>
  <c r="F195" i="20" s="1"/>
  <c r="G195" i="20" s="1"/>
  <c r="H195" i="20" s="1"/>
  <c r="I195" i="20" s="1"/>
  <c r="J195" i="20" s="1"/>
  <c r="K195" i="20" s="1"/>
  <c r="L195" i="20" s="1"/>
  <c r="M195" i="20" s="1"/>
  <c r="N195" i="20" s="1"/>
  <c r="O195" i="20" s="1"/>
  <c r="P195" i="20" s="1"/>
  <c r="Q195" i="20" s="1"/>
  <c r="R195" i="20" s="1"/>
  <c r="S195" i="20" s="1"/>
  <c r="T195" i="20" s="1"/>
  <c r="U195" i="20" s="1"/>
  <c r="V195" i="20" s="1"/>
  <c r="W195" i="20" s="1"/>
  <c r="X195" i="20" s="1"/>
  <c r="Y195" i="20" s="1"/>
  <c r="Z195" i="20" s="1"/>
  <c r="AA195" i="20" s="1"/>
  <c r="AB195" i="20" s="1"/>
  <c r="AC195" i="20" s="1"/>
  <c r="AD195" i="20" s="1"/>
  <c r="AE195" i="20" s="1"/>
  <c r="AF195" i="20" s="1"/>
  <c r="B195" i="20" s="1"/>
  <c r="D194" i="20"/>
  <c r="AG192" i="20"/>
  <c r="C192" i="20"/>
  <c r="D191" i="20"/>
  <c r="E191" i="20" s="1"/>
  <c r="F191" i="20" s="1"/>
  <c r="G191" i="20" s="1"/>
  <c r="H191" i="20" s="1"/>
  <c r="I191" i="20" s="1"/>
  <c r="J191" i="20" s="1"/>
  <c r="K191" i="20" s="1"/>
  <c r="L191" i="20" s="1"/>
  <c r="M191" i="20" s="1"/>
  <c r="N191" i="20" s="1"/>
  <c r="O191" i="20" s="1"/>
  <c r="P191" i="20" s="1"/>
  <c r="Q191" i="20" s="1"/>
  <c r="R191" i="20" s="1"/>
  <c r="S191" i="20" s="1"/>
  <c r="T191" i="20" s="1"/>
  <c r="U191" i="20" s="1"/>
  <c r="V191" i="20" s="1"/>
  <c r="W191" i="20" s="1"/>
  <c r="X191" i="20" s="1"/>
  <c r="Y191" i="20" s="1"/>
  <c r="Z191" i="20" s="1"/>
  <c r="AA191" i="20" s="1"/>
  <c r="AB191" i="20" s="1"/>
  <c r="AC191" i="20" s="1"/>
  <c r="AD191" i="20" s="1"/>
  <c r="AE191" i="20" s="1"/>
  <c r="AF191" i="20" s="1"/>
  <c r="B191" i="20" s="1"/>
  <c r="E190" i="20"/>
  <c r="F190" i="20" s="1"/>
  <c r="G190" i="20" s="1"/>
  <c r="H190" i="20" s="1"/>
  <c r="I190" i="20" s="1"/>
  <c r="J190" i="20" s="1"/>
  <c r="K190" i="20" s="1"/>
  <c r="L190" i="20" s="1"/>
  <c r="M190" i="20" s="1"/>
  <c r="N190" i="20" s="1"/>
  <c r="O190" i="20" s="1"/>
  <c r="P190" i="20" s="1"/>
  <c r="Q190" i="20" s="1"/>
  <c r="R190" i="20" s="1"/>
  <c r="S190" i="20" s="1"/>
  <c r="T190" i="20" s="1"/>
  <c r="U190" i="20" s="1"/>
  <c r="V190" i="20" s="1"/>
  <c r="W190" i="20" s="1"/>
  <c r="X190" i="20" s="1"/>
  <c r="Y190" i="20" s="1"/>
  <c r="Z190" i="20" s="1"/>
  <c r="AA190" i="20" s="1"/>
  <c r="AB190" i="20" s="1"/>
  <c r="AC190" i="20" s="1"/>
  <c r="AD190" i="20" s="1"/>
  <c r="AE190" i="20" s="1"/>
  <c r="AF190" i="20" s="1"/>
  <c r="B190" i="20" s="1"/>
  <c r="D190" i="20"/>
  <c r="D189" i="20"/>
  <c r="E189" i="20" s="1"/>
  <c r="F189" i="20" s="1"/>
  <c r="G189" i="20" s="1"/>
  <c r="H189" i="20" s="1"/>
  <c r="I189" i="20" s="1"/>
  <c r="J189" i="20" s="1"/>
  <c r="K189" i="20" s="1"/>
  <c r="L189" i="20" s="1"/>
  <c r="M189" i="20" s="1"/>
  <c r="N189" i="20" s="1"/>
  <c r="O189" i="20" s="1"/>
  <c r="P189" i="20" s="1"/>
  <c r="Q189" i="20" s="1"/>
  <c r="R189" i="20" s="1"/>
  <c r="S189" i="20" s="1"/>
  <c r="T189" i="20" s="1"/>
  <c r="U189" i="20" s="1"/>
  <c r="V189" i="20" s="1"/>
  <c r="W189" i="20" s="1"/>
  <c r="X189" i="20" s="1"/>
  <c r="Y189" i="20" s="1"/>
  <c r="Z189" i="20" s="1"/>
  <c r="AA189" i="20" s="1"/>
  <c r="AB189" i="20" s="1"/>
  <c r="AC189" i="20" s="1"/>
  <c r="AD189" i="20" s="1"/>
  <c r="AE189" i="20" s="1"/>
  <c r="AF189" i="20" s="1"/>
  <c r="B189" i="20" s="1"/>
  <c r="D188" i="20"/>
  <c r="E188" i="20" s="1"/>
  <c r="F188" i="20" s="1"/>
  <c r="G188" i="20" s="1"/>
  <c r="H188" i="20" s="1"/>
  <c r="I188" i="20" s="1"/>
  <c r="J188" i="20" s="1"/>
  <c r="K188" i="20" s="1"/>
  <c r="L188" i="20" s="1"/>
  <c r="M188" i="20" s="1"/>
  <c r="N188" i="20" s="1"/>
  <c r="O188" i="20" s="1"/>
  <c r="P188" i="20" s="1"/>
  <c r="Q188" i="20" s="1"/>
  <c r="R188" i="20" s="1"/>
  <c r="S188" i="20" s="1"/>
  <c r="T188" i="20" s="1"/>
  <c r="U188" i="20" s="1"/>
  <c r="V188" i="20" s="1"/>
  <c r="W188" i="20" s="1"/>
  <c r="X188" i="20" s="1"/>
  <c r="Y188" i="20" s="1"/>
  <c r="Z188" i="20" s="1"/>
  <c r="AA188" i="20" s="1"/>
  <c r="AB188" i="20" s="1"/>
  <c r="AC188" i="20" s="1"/>
  <c r="AD188" i="20" s="1"/>
  <c r="AE188" i="20" s="1"/>
  <c r="AF188" i="20" s="1"/>
  <c r="B188" i="20" s="1"/>
  <c r="D187" i="20"/>
  <c r="E187" i="20" s="1"/>
  <c r="F187" i="20" s="1"/>
  <c r="G187" i="20" s="1"/>
  <c r="H187" i="20" s="1"/>
  <c r="I187" i="20" s="1"/>
  <c r="J187" i="20" s="1"/>
  <c r="K187" i="20" s="1"/>
  <c r="L187" i="20" s="1"/>
  <c r="M187" i="20" s="1"/>
  <c r="N187" i="20" s="1"/>
  <c r="O187" i="20" s="1"/>
  <c r="P187" i="20" s="1"/>
  <c r="Q187" i="20" s="1"/>
  <c r="R187" i="20" s="1"/>
  <c r="S187" i="20" s="1"/>
  <c r="T187" i="20" s="1"/>
  <c r="U187" i="20" s="1"/>
  <c r="V187" i="20" s="1"/>
  <c r="W187" i="20" s="1"/>
  <c r="X187" i="20" s="1"/>
  <c r="Y187" i="20" s="1"/>
  <c r="Z187" i="20" s="1"/>
  <c r="AA187" i="20" s="1"/>
  <c r="AB187" i="20" s="1"/>
  <c r="AC187" i="20" s="1"/>
  <c r="AD187" i="20" s="1"/>
  <c r="AE187" i="20" s="1"/>
  <c r="AF187" i="20" s="1"/>
  <c r="B187" i="20" s="1"/>
  <c r="D186" i="20"/>
  <c r="E186" i="20" s="1"/>
  <c r="F186" i="20" s="1"/>
  <c r="G186" i="20" s="1"/>
  <c r="H186" i="20" s="1"/>
  <c r="I186" i="20" s="1"/>
  <c r="J186" i="20" s="1"/>
  <c r="K186" i="20" s="1"/>
  <c r="L186" i="20" s="1"/>
  <c r="M186" i="20" s="1"/>
  <c r="N186" i="20" s="1"/>
  <c r="O186" i="20" s="1"/>
  <c r="P186" i="20" s="1"/>
  <c r="Q186" i="20" s="1"/>
  <c r="R186" i="20" s="1"/>
  <c r="S186" i="20" s="1"/>
  <c r="T186" i="20" s="1"/>
  <c r="U186" i="20" s="1"/>
  <c r="V186" i="20" s="1"/>
  <c r="W186" i="20" s="1"/>
  <c r="X186" i="20" s="1"/>
  <c r="Y186" i="20" s="1"/>
  <c r="Z186" i="20" s="1"/>
  <c r="AA186" i="20" s="1"/>
  <c r="AB186" i="20" s="1"/>
  <c r="AC186" i="20" s="1"/>
  <c r="AD186" i="20" s="1"/>
  <c r="AE186" i="20" s="1"/>
  <c r="AF186" i="20" s="1"/>
  <c r="B186" i="20" s="1"/>
  <c r="D185" i="20"/>
  <c r="E185" i="20" s="1"/>
  <c r="F185" i="20" s="1"/>
  <c r="G185" i="20" s="1"/>
  <c r="H185" i="20" s="1"/>
  <c r="I185" i="20" s="1"/>
  <c r="J185" i="20" s="1"/>
  <c r="K185" i="20" s="1"/>
  <c r="L185" i="20" s="1"/>
  <c r="M185" i="20" s="1"/>
  <c r="N185" i="20" s="1"/>
  <c r="O185" i="20" s="1"/>
  <c r="P185" i="20" s="1"/>
  <c r="Q185" i="20" s="1"/>
  <c r="R185" i="20" s="1"/>
  <c r="S185" i="20" s="1"/>
  <c r="T185" i="20" s="1"/>
  <c r="U185" i="20" s="1"/>
  <c r="V185" i="20" s="1"/>
  <c r="W185" i="20" s="1"/>
  <c r="X185" i="20" s="1"/>
  <c r="Y185" i="20" s="1"/>
  <c r="Z185" i="20" s="1"/>
  <c r="AA185" i="20" s="1"/>
  <c r="AB185" i="20" s="1"/>
  <c r="AC185" i="20" s="1"/>
  <c r="AD185" i="20" s="1"/>
  <c r="AE185" i="20" s="1"/>
  <c r="AF185" i="20" s="1"/>
  <c r="B185" i="20" s="1"/>
  <c r="D184" i="20"/>
  <c r="E184" i="20" s="1"/>
  <c r="F184" i="20" s="1"/>
  <c r="G184" i="20" s="1"/>
  <c r="H184" i="20" s="1"/>
  <c r="I184" i="20" s="1"/>
  <c r="J184" i="20" s="1"/>
  <c r="K184" i="20" s="1"/>
  <c r="L184" i="20" s="1"/>
  <c r="M184" i="20" s="1"/>
  <c r="N184" i="20" s="1"/>
  <c r="O184" i="20" s="1"/>
  <c r="P184" i="20" s="1"/>
  <c r="Q184" i="20" s="1"/>
  <c r="R184" i="20" s="1"/>
  <c r="S184" i="20" s="1"/>
  <c r="T184" i="20" s="1"/>
  <c r="U184" i="20" s="1"/>
  <c r="V184" i="20" s="1"/>
  <c r="W184" i="20" s="1"/>
  <c r="X184" i="20" s="1"/>
  <c r="Y184" i="20" s="1"/>
  <c r="Z184" i="20" s="1"/>
  <c r="AA184" i="20" s="1"/>
  <c r="AB184" i="20" s="1"/>
  <c r="AC184" i="20" s="1"/>
  <c r="AD184" i="20" s="1"/>
  <c r="AE184" i="20" s="1"/>
  <c r="AF184" i="20" s="1"/>
  <c r="B184" i="20" s="1"/>
  <c r="D183" i="20"/>
  <c r="E183" i="20" s="1"/>
  <c r="F183" i="20" s="1"/>
  <c r="G183" i="20" s="1"/>
  <c r="H183" i="20" s="1"/>
  <c r="I183" i="20" s="1"/>
  <c r="J183" i="20" s="1"/>
  <c r="K183" i="20" s="1"/>
  <c r="L183" i="20" s="1"/>
  <c r="M183" i="20" s="1"/>
  <c r="N183" i="20" s="1"/>
  <c r="O183" i="20" s="1"/>
  <c r="P183" i="20" s="1"/>
  <c r="Q183" i="20" s="1"/>
  <c r="R183" i="20" s="1"/>
  <c r="S183" i="20" s="1"/>
  <c r="T183" i="20" s="1"/>
  <c r="U183" i="20" s="1"/>
  <c r="V183" i="20" s="1"/>
  <c r="W183" i="20" s="1"/>
  <c r="X183" i="20" s="1"/>
  <c r="Y183" i="20" s="1"/>
  <c r="Z183" i="20" s="1"/>
  <c r="AA183" i="20" s="1"/>
  <c r="AB183" i="20" s="1"/>
  <c r="AC183" i="20" s="1"/>
  <c r="AD183" i="20" s="1"/>
  <c r="AE183" i="20" s="1"/>
  <c r="AF183" i="20" s="1"/>
  <c r="B183" i="20" s="1"/>
  <c r="I182" i="20"/>
  <c r="J182" i="20" s="1"/>
  <c r="K182" i="20" s="1"/>
  <c r="L182" i="20" s="1"/>
  <c r="M182" i="20" s="1"/>
  <c r="N182" i="20" s="1"/>
  <c r="O182" i="20" s="1"/>
  <c r="P182" i="20" s="1"/>
  <c r="Q182" i="20" s="1"/>
  <c r="R182" i="20" s="1"/>
  <c r="S182" i="20" s="1"/>
  <c r="T182" i="20" s="1"/>
  <c r="U182" i="20" s="1"/>
  <c r="V182" i="20" s="1"/>
  <c r="W182" i="20" s="1"/>
  <c r="X182" i="20" s="1"/>
  <c r="Y182" i="20" s="1"/>
  <c r="Z182" i="20" s="1"/>
  <c r="AA182" i="20" s="1"/>
  <c r="AB182" i="20" s="1"/>
  <c r="AC182" i="20" s="1"/>
  <c r="AD182" i="20" s="1"/>
  <c r="AE182" i="20" s="1"/>
  <c r="AF182" i="20" s="1"/>
  <c r="B182" i="20" s="1"/>
  <c r="D182" i="20"/>
  <c r="E182" i="20" s="1"/>
  <c r="F182" i="20" s="1"/>
  <c r="G182" i="20" s="1"/>
  <c r="H182" i="20" s="1"/>
  <c r="E181" i="20"/>
  <c r="F181" i="20" s="1"/>
  <c r="G181" i="20" s="1"/>
  <c r="H181" i="20" s="1"/>
  <c r="I181" i="20" s="1"/>
  <c r="J181" i="20" s="1"/>
  <c r="K181" i="20" s="1"/>
  <c r="L181" i="20" s="1"/>
  <c r="M181" i="20" s="1"/>
  <c r="N181" i="20" s="1"/>
  <c r="O181" i="20" s="1"/>
  <c r="P181" i="20" s="1"/>
  <c r="Q181" i="20" s="1"/>
  <c r="R181" i="20" s="1"/>
  <c r="S181" i="20" s="1"/>
  <c r="T181" i="20" s="1"/>
  <c r="U181" i="20" s="1"/>
  <c r="V181" i="20" s="1"/>
  <c r="W181" i="20" s="1"/>
  <c r="X181" i="20" s="1"/>
  <c r="Y181" i="20" s="1"/>
  <c r="Z181" i="20" s="1"/>
  <c r="AA181" i="20" s="1"/>
  <c r="AB181" i="20" s="1"/>
  <c r="AC181" i="20" s="1"/>
  <c r="AD181" i="20" s="1"/>
  <c r="AE181" i="20" s="1"/>
  <c r="AF181" i="20" s="1"/>
  <c r="B181" i="20" s="1"/>
  <c r="D181" i="20"/>
  <c r="D180" i="20"/>
  <c r="E180" i="20" s="1"/>
  <c r="F180" i="20" s="1"/>
  <c r="G180" i="20" s="1"/>
  <c r="H180" i="20" s="1"/>
  <c r="I180" i="20" s="1"/>
  <c r="J180" i="20" s="1"/>
  <c r="K180" i="20" s="1"/>
  <c r="L180" i="20" s="1"/>
  <c r="M180" i="20" s="1"/>
  <c r="N180" i="20" s="1"/>
  <c r="O180" i="20" s="1"/>
  <c r="P180" i="20" s="1"/>
  <c r="Q180" i="20" s="1"/>
  <c r="R180" i="20" s="1"/>
  <c r="S180" i="20" s="1"/>
  <c r="T180" i="20" s="1"/>
  <c r="U180" i="20" s="1"/>
  <c r="V180" i="20" s="1"/>
  <c r="W180" i="20" s="1"/>
  <c r="X180" i="20" s="1"/>
  <c r="Y180" i="20" s="1"/>
  <c r="Z180" i="20" s="1"/>
  <c r="AA180" i="20" s="1"/>
  <c r="AB180" i="20" s="1"/>
  <c r="AC180" i="20" s="1"/>
  <c r="AD180" i="20" s="1"/>
  <c r="AE180" i="20" s="1"/>
  <c r="AF180" i="20" s="1"/>
  <c r="B180" i="20" s="1"/>
  <c r="I179" i="20"/>
  <c r="J179" i="20" s="1"/>
  <c r="K179" i="20" s="1"/>
  <c r="L179" i="20" s="1"/>
  <c r="M179" i="20" s="1"/>
  <c r="N179" i="20" s="1"/>
  <c r="O179" i="20" s="1"/>
  <c r="P179" i="20" s="1"/>
  <c r="Q179" i="20" s="1"/>
  <c r="R179" i="20" s="1"/>
  <c r="S179" i="20" s="1"/>
  <c r="T179" i="20" s="1"/>
  <c r="U179" i="20" s="1"/>
  <c r="V179" i="20" s="1"/>
  <c r="W179" i="20" s="1"/>
  <c r="X179" i="20" s="1"/>
  <c r="Y179" i="20" s="1"/>
  <c r="Z179" i="20" s="1"/>
  <c r="AA179" i="20" s="1"/>
  <c r="AB179" i="20" s="1"/>
  <c r="AC179" i="20" s="1"/>
  <c r="AD179" i="20" s="1"/>
  <c r="AE179" i="20" s="1"/>
  <c r="AF179" i="20" s="1"/>
  <c r="B179" i="20" s="1"/>
  <c r="D179" i="20"/>
  <c r="E179" i="20" s="1"/>
  <c r="F179" i="20" s="1"/>
  <c r="G179" i="20" s="1"/>
  <c r="H179" i="20" s="1"/>
  <c r="E177" i="20"/>
  <c r="F177" i="20" s="1"/>
  <c r="G177" i="20" s="1"/>
  <c r="H177" i="20" s="1"/>
  <c r="I177" i="20" s="1"/>
  <c r="J177" i="20" s="1"/>
  <c r="K177" i="20" s="1"/>
  <c r="L177" i="20" s="1"/>
  <c r="M177" i="20" s="1"/>
  <c r="N177" i="20" s="1"/>
  <c r="O177" i="20" s="1"/>
  <c r="P177" i="20" s="1"/>
  <c r="Q177" i="20" s="1"/>
  <c r="R177" i="20" s="1"/>
  <c r="S177" i="20" s="1"/>
  <c r="T177" i="20" s="1"/>
  <c r="U177" i="20" s="1"/>
  <c r="V177" i="20" s="1"/>
  <c r="W177" i="20" s="1"/>
  <c r="X177" i="20" s="1"/>
  <c r="Y177" i="20" s="1"/>
  <c r="Z177" i="20" s="1"/>
  <c r="AA177" i="20" s="1"/>
  <c r="AB177" i="20" s="1"/>
  <c r="AC177" i="20" s="1"/>
  <c r="AD177" i="20" s="1"/>
  <c r="AE177" i="20" s="1"/>
  <c r="AF177" i="20" s="1"/>
  <c r="B177" i="20" s="1"/>
  <c r="D177" i="20"/>
  <c r="E176" i="20"/>
  <c r="F176" i="20" s="1"/>
  <c r="G176" i="20" s="1"/>
  <c r="H176" i="20" s="1"/>
  <c r="I176" i="20" s="1"/>
  <c r="J176" i="20" s="1"/>
  <c r="K176" i="20" s="1"/>
  <c r="L176" i="20" s="1"/>
  <c r="M176" i="20" s="1"/>
  <c r="N176" i="20" s="1"/>
  <c r="O176" i="20" s="1"/>
  <c r="P176" i="20" s="1"/>
  <c r="Q176" i="20" s="1"/>
  <c r="R176" i="20" s="1"/>
  <c r="S176" i="20" s="1"/>
  <c r="T176" i="20" s="1"/>
  <c r="U176" i="20" s="1"/>
  <c r="V176" i="20" s="1"/>
  <c r="W176" i="20" s="1"/>
  <c r="X176" i="20" s="1"/>
  <c r="Y176" i="20" s="1"/>
  <c r="Z176" i="20" s="1"/>
  <c r="AA176" i="20" s="1"/>
  <c r="AB176" i="20" s="1"/>
  <c r="AC176" i="20" s="1"/>
  <c r="AD176" i="20" s="1"/>
  <c r="AE176" i="20" s="1"/>
  <c r="AF176" i="20" s="1"/>
  <c r="B176" i="20" s="1"/>
  <c r="D176" i="20"/>
  <c r="D175" i="20"/>
  <c r="E175" i="20" s="1"/>
  <c r="F175" i="20" s="1"/>
  <c r="G175" i="20" s="1"/>
  <c r="H175" i="20" s="1"/>
  <c r="I175" i="20" s="1"/>
  <c r="J175" i="20" s="1"/>
  <c r="K175" i="20" s="1"/>
  <c r="L175" i="20" s="1"/>
  <c r="M175" i="20" s="1"/>
  <c r="N175" i="20" s="1"/>
  <c r="O175" i="20" s="1"/>
  <c r="P175" i="20" s="1"/>
  <c r="Q175" i="20" s="1"/>
  <c r="R175" i="20" s="1"/>
  <c r="S175" i="20" s="1"/>
  <c r="T175" i="20" s="1"/>
  <c r="U175" i="20" s="1"/>
  <c r="V175" i="20" s="1"/>
  <c r="W175" i="20" s="1"/>
  <c r="X175" i="20" s="1"/>
  <c r="Y175" i="20" s="1"/>
  <c r="Z175" i="20" s="1"/>
  <c r="AA175" i="20" s="1"/>
  <c r="AB175" i="20" s="1"/>
  <c r="AC175" i="20" s="1"/>
  <c r="AD175" i="20" s="1"/>
  <c r="AE175" i="20" s="1"/>
  <c r="AF175" i="20" s="1"/>
  <c r="B175" i="20" s="1"/>
  <c r="D174" i="20"/>
  <c r="E174" i="20" s="1"/>
  <c r="F174" i="20" s="1"/>
  <c r="G174" i="20" s="1"/>
  <c r="H174" i="20" s="1"/>
  <c r="I174" i="20" s="1"/>
  <c r="J174" i="20" s="1"/>
  <c r="K174" i="20" s="1"/>
  <c r="L174" i="20" s="1"/>
  <c r="M174" i="20" s="1"/>
  <c r="N174" i="20" s="1"/>
  <c r="O174" i="20" s="1"/>
  <c r="P174" i="20" s="1"/>
  <c r="Q174" i="20" s="1"/>
  <c r="R174" i="20" s="1"/>
  <c r="S174" i="20" s="1"/>
  <c r="T174" i="20" s="1"/>
  <c r="U174" i="20" s="1"/>
  <c r="V174" i="20" s="1"/>
  <c r="W174" i="20" s="1"/>
  <c r="X174" i="20" s="1"/>
  <c r="Y174" i="20" s="1"/>
  <c r="Z174" i="20" s="1"/>
  <c r="AA174" i="20" s="1"/>
  <c r="AB174" i="20" s="1"/>
  <c r="AC174" i="20" s="1"/>
  <c r="AD174" i="20" s="1"/>
  <c r="AE174" i="20" s="1"/>
  <c r="AF174" i="20" s="1"/>
  <c r="B174" i="20" s="1"/>
  <c r="M173" i="20"/>
  <c r="N173" i="20" s="1"/>
  <c r="O173" i="20" s="1"/>
  <c r="P173" i="20" s="1"/>
  <c r="Q173" i="20" s="1"/>
  <c r="R173" i="20" s="1"/>
  <c r="S173" i="20" s="1"/>
  <c r="T173" i="20" s="1"/>
  <c r="U173" i="20" s="1"/>
  <c r="V173" i="20" s="1"/>
  <c r="W173" i="20" s="1"/>
  <c r="X173" i="20" s="1"/>
  <c r="Y173" i="20" s="1"/>
  <c r="Z173" i="20" s="1"/>
  <c r="AA173" i="20" s="1"/>
  <c r="AB173" i="20" s="1"/>
  <c r="AC173" i="20" s="1"/>
  <c r="AD173" i="20" s="1"/>
  <c r="AE173" i="20" s="1"/>
  <c r="AF173" i="20" s="1"/>
  <c r="B173" i="20" s="1"/>
  <c r="D173" i="20"/>
  <c r="E173" i="20" s="1"/>
  <c r="F173" i="20" s="1"/>
  <c r="G173" i="20" s="1"/>
  <c r="H173" i="20" s="1"/>
  <c r="I173" i="20" s="1"/>
  <c r="J173" i="20" s="1"/>
  <c r="K173" i="20" s="1"/>
  <c r="L173" i="20" s="1"/>
  <c r="D172" i="20"/>
  <c r="E172" i="20" s="1"/>
  <c r="F172" i="20" s="1"/>
  <c r="G172" i="20" s="1"/>
  <c r="H172" i="20" s="1"/>
  <c r="I172" i="20" s="1"/>
  <c r="J172" i="20" s="1"/>
  <c r="K172" i="20" s="1"/>
  <c r="L172" i="20" s="1"/>
  <c r="M172" i="20" s="1"/>
  <c r="N172" i="20" s="1"/>
  <c r="O172" i="20" s="1"/>
  <c r="P172" i="20" s="1"/>
  <c r="Q172" i="20" s="1"/>
  <c r="R172" i="20" s="1"/>
  <c r="S172" i="20" s="1"/>
  <c r="T172" i="20" s="1"/>
  <c r="U172" i="20" s="1"/>
  <c r="V172" i="20" s="1"/>
  <c r="W172" i="20" s="1"/>
  <c r="X172" i="20" s="1"/>
  <c r="Y172" i="20" s="1"/>
  <c r="Z172" i="20" s="1"/>
  <c r="AA172" i="20" s="1"/>
  <c r="AB172" i="20" s="1"/>
  <c r="AC172" i="20" s="1"/>
  <c r="AD172" i="20" s="1"/>
  <c r="AE172" i="20" s="1"/>
  <c r="AF172" i="20" s="1"/>
  <c r="B172" i="20" s="1"/>
  <c r="D171" i="20"/>
  <c r="E171" i="20" s="1"/>
  <c r="F171" i="20" s="1"/>
  <c r="G171" i="20" s="1"/>
  <c r="H171" i="20" s="1"/>
  <c r="I171" i="20" s="1"/>
  <c r="J171" i="20" s="1"/>
  <c r="K171" i="20" s="1"/>
  <c r="L171" i="20" s="1"/>
  <c r="M171" i="20" s="1"/>
  <c r="N171" i="20" s="1"/>
  <c r="O171" i="20" s="1"/>
  <c r="P171" i="20" s="1"/>
  <c r="Q171" i="20" s="1"/>
  <c r="R171" i="20" s="1"/>
  <c r="S171" i="20" s="1"/>
  <c r="T171" i="20" s="1"/>
  <c r="U171" i="20" s="1"/>
  <c r="V171" i="20" s="1"/>
  <c r="W171" i="20" s="1"/>
  <c r="X171" i="20" s="1"/>
  <c r="Y171" i="20" s="1"/>
  <c r="Z171" i="20" s="1"/>
  <c r="AA171" i="20" s="1"/>
  <c r="AB171" i="20" s="1"/>
  <c r="AC171" i="20" s="1"/>
  <c r="AD171" i="20" s="1"/>
  <c r="AE171" i="20" s="1"/>
  <c r="AF171" i="20" s="1"/>
  <c r="B171" i="20" s="1"/>
  <c r="I170" i="20"/>
  <c r="J170" i="20" s="1"/>
  <c r="K170" i="20" s="1"/>
  <c r="L170" i="20" s="1"/>
  <c r="M170" i="20" s="1"/>
  <c r="N170" i="20" s="1"/>
  <c r="O170" i="20" s="1"/>
  <c r="P170" i="20" s="1"/>
  <c r="Q170" i="20" s="1"/>
  <c r="R170" i="20" s="1"/>
  <c r="S170" i="20" s="1"/>
  <c r="T170" i="20" s="1"/>
  <c r="U170" i="20" s="1"/>
  <c r="V170" i="20" s="1"/>
  <c r="W170" i="20" s="1"/>
  <c r="X170" i="20" s="1"/>
  <c r="Y170" i="20" s="1"/>
  <c r="Z170" i="20" s="1"/>
  <c r="AA170" i="20" s="1"/>
  <c r="AB170" i="20" s="1"/>
  <c r="AC170" i="20" s="1"/>
  <c r="AD170" i="20" s="1"/>
  <c r="AE170" i="20" s="1"/>
  <c r="AF170" i="20" s="1"/>
  <c r="B170" i="20" s="1"/>
  <c r="D170" i="20"/>
  <c r="E170" i="20" s="1"/>
  <c r="F170" i="20" s="1"/>
  <c r="G170" i="20" s="1"/>
  <c r="H170" i="20" s="1"/>
  <c r="D168" i="20"/>
  <c r="E168" i="20" s="1"/>
  <c r="F168" i="20" s="1"/>
  <c r="G168" i="20" s="1"/>
  <c r="H168" i="20" s="1"/>
  <c r="I168" i="20" s="1"/>
  <c r="J168" i="20" s="1"/>
  <c r="K168" i="20" s="1"/>
  <c r="L168" i="20" s="1"/>
  <c r="M168" i="20" s="1"/>
  <c r="N168" i="20" s="1"/>
  <c r="O168" i="20" s="1"/>
  <c r="P168" i="20" s="1"/>
  <c r="Q168" i="20" s="1"/>
  <c r="R168" i="20" s="1"/>
  <c r="S168" i="20" s="1"/>
  <c r="T168" i="20" s="1"/>
  <c r="U168" i="20" s="1"/>
  <c r="V168" i="20" s="1"/>
  <c r="W168" i="20" s="1"/>
  <c r="X168" i="20" s="1"/>
  <c r="Y168" i="20" s="1"/>
  <c r="Z168" i="20" s="1"/>
  <c r="AA168" i="20" s="1"/>
  <c r="AB168" i="20" s="1"/>
  <c r="AC168" i="20" s="1"/>
  <c r="AD168" i="20" s="1"/>
  <c r="AE168" i="20" s="1"/>
  <c r="AF168" i="20" s="1"/>
  <c r="B168" i="20" s="1"/>
  <c r="E167" i="20"/>
  <c r="F167" i="20" s="1"/>
  <c r="G167" i="20" s="1"/>
  <c r="H167" i="20" s="1"/>
  <c r="I167" i="20" s="1"/>
  <c r="J167" i="20" s="1"/>
  <c r="K167" i="20" s="1"/>
  <c r="L167" i="20" s="1"/>
  <c r="M167" i="20" s="1"/>
  <c r="N167" i="20" s="1"/>
  <c r="O167" i="20" s="1"/>
  <c r="P167" i="20" s="1"/>
  <c r="Q167" i="20" s="1"/>
  <c r="R167" i="20" s="1"/>
  <c r="S167" i="20" s="1"/>
  <c r="T167" i="20" s="1"/>
  <c r="U167" i="20" s="1"/>
  <c r="V167" i="20" s="1"/>
  <c r="W167" i="20" s="1"/>
  <c r="X167" i="20" s="1"/>
  <c r="Y167" i="20" s="1"/>
  <c r="Z167" i="20" s="1"/>
  <c r="AA167" i="20" s="1"/>
  <c r="AB167" i="20" s="1"/>
  <c r="AC167" i="20" s="1"/>
  <c r="AD167" i="20" s="1"/>
  <c r="AE167" i="20" s="1"/>
  <c r="AF167" i="20" s="1"/>
  <c r="B167" i="20" s="1"/>
  <c r="D167" i="20"/>
  <c r="P166" i="20"/>
  <c r="Q166" i="20" s="1"/>
  <c r="R166" i="20" s="1"/>
  <c r="S166" i="20" s="1"/>
  <c r="T166" i="20" s="1"/>
  <c r="U166" i="20" s="1"/>
  <c r="V166" i="20" s="1"/>
  <c r="W166" i="20" s="1"/>
  <c r="X166" i="20" s="1"/>
  <c r="Y166" i="20" s="1"/>
  <c r="Z166" i="20" s="1"/>
  <c r="AA166" i="20" s="1"/>
  <c r="AB166" i="20" s="1"/>
  <c r="AC166" i="20" s="1"/>
  <c r="AD166" i="20" s="1"/>
  <c r="AE166" i="20" s="1"/>
  <c r="AF166" i="20" s="1"/>
  <c r="B166" i="20" s="1"/>
  <c r="D166" i="20"/>
  <c r="E166" i="20" s="1"/>
  <c r="F166" i="20" s="1"/>
  <c r="G166" i="20" s="1"/>
  <c r="H166" i="20" s="1"/>
  <c r="I166" i="20" s="1"/>
  <c r="J166" i="20" s="1"/>
  <c r="K166" i="20" s="1"/>
  <c r="L166" i="20" s="1"/>
  <c r="M166" i="20" s="1"/>
  <c r="N166" i="20" s="1"/>
  <c r="O166" i="20" s="1"/>
  <c r="D165" i="20"/>
  <c r="E165" i="20" s="1"/>
  <c r="F165" i="20" s="1"/>
  <c r="G165" i="20" s="1"/>
  <c r="H165" i="20" s="1"/>
  <c r="I165" i="20" s="1"/>
  <c r="J165" i="20" s="1"/>
  <c r="K165" i="20" s="1"/>
  <c r="L165" i="20" s="1"/>
  <c r="M165" i="20" s="1"/>
  <c r="N165" i="20" s="1"/>
  <c r="O165" i="20" s="1"/>
  <c r="P165" i="20" s="1"/>
  <c r="Q165" i="20" s="1"/>
  <c r="R165" i="20" s="1"/>
  <c r="S165" i="20" s="1"/>
  <c r="T165" i="20" s="1"/>
  <c r="U165" i="20" s="1"/>
  <c r="V165" i="20" s="1"/>
  <c r="W165" i="20" s="1"/>
  <c r="X165" i="20" s="1"/>
  <c r="Y165" i="20" s="1"/>
  <c r="Z165" i="20" s="1"/>
  <c r="AA165" i="20" s="1"/>
  <c r="AB165" i="20" s="1"/>
  <c r="AC165" i="20" s="1"/>
  <c r="AD165" i="20" s="1"/>
  <c r="AE165" i="20" s="1"/>
  <c r="AF165" i="20" s="1"/>
  <c r="B165" i="20" s="1"/>
  <c r="D164" i="20"/>
  <c r="E164" i="20" s="1"/>
  <c r="F164" i="20" s="1"/>
  <c r="G164" i="20" s="1"/>
  <c r="H164" i="20" s="1"/>
  <c r="I164" i="20" s="1"/>
  <c r="J164" i="20" s="1"/>
  <c r="K164" i="20" s="1"/>
  <c r="L164" i="20" s="1"/>
  <c r="M164" i="20" s="1"/>
  <c r="N164" i="20" s="1"/>
  <c r="O164" i="20" s="1"/>
  <c r="P164" i="20" s="1"/>
  <c r="Q164" i="20" s="1"/>
  <c r="R164" i="20" s="1"/>
  <c r="S164" i="20" s="1"/>
  <c r="T164" i="20" s="1"/>
  <c r="U164" i="20" s="1"/>
  <c r="V164" i="20" s="1"/>
  <c r="W164" i="20" s="1"/>
  <c r="X164" i="20" s="1"/>
  <c r="Y164" i="20" s="1"/>
  <c r="Z164" i="20" s="1"/>
  <c r="AA164" i="20" s="1"/>
  <c r="AB164" i="20" s="1"/>
  <c r="AC164" i="20" s="1"/>
  <c r="AD164" i="20" s="1"/>
  <c r="AE164" i="20" s="1"/>
  <c r="AF164" i="20" s="1"/>
  <c r="B164" i="20" s="1"/>
  <c r="E163" i="20"/>
  <c r="F163" i="20" s="1"/>
  <c r="G163" i="20" s="1"/>
  <c r="H163" i="20" s="1"/>
  <c r="I163" i="20" s="1"/>
  <c r="J163" i="20" s="1"/>
  <c r="K163" i="20" s="1"/>
  <c r="L163" i="20" s="1"/>
  <c r="M163" i="20" s="1"/>
  <c r="N163" i="20" s="1"/>
  <c r="O163" i="20" s="1"/>
  <c r="P163" i="20" s="1"/>
  <c r="Q163" i="20" s="1"/>
  <c r="R163" i="20" s="1"/>
  <c r="S163" i="20" s="1"/>
  <c r="T163" i="20" s="1"/>
  <c r="U163" i="20" s="1"/>
  <c r="V163" i="20" s="1"/>
  <c r="W163" i="20" s="1"/>
  <c r="X163" i="20" s="1"/>
  <c r="Y163" i="20" s="1"/>
  <c r="Z163" i="20" s="1"/>
  <c r="AA163" i="20" s="1"/>
  <c r="AB163" i="20" s="1"/>
  <c r="AC163" i="20" s="1"/>
  <c r="AD163" i="20" s="1"/>
  <c r="AE163" i="20" s="1"/>
  <c r="AF163" i="20" s="1"/>
  <c r="B163" i="20" s="1"/>
  <c r="D163" i="20"/>
  <c r="D162" i="20"/>
  <c r="E162" i="20" s="1"/>
  <c r="F162" i="20" s="1"/>
  <c r="G162" i="20" s="1"/>
  <c r="H162" i="20" s="1"/>
  <c r="I162" i="20" s="1"/>
  <c r="J162" i="20" s="1"/>
  <c r="K162" i="20" s="1"/>
  <c r="L162" i="20" s="1"/>
  <c r="M162" i="20" s="1"/>
  <c r="N162" i="20" s="1"/>
  <c r="O162" i="20" s="1"/>
  <c r="P162" i="20" s="1"/>
  <c r="Q162" i="20" s="1"/>
  <c r="R162" i="20" s="1"/>
  <c r="S162" i="20" s="1"/>
  <c r="T162" i="20" s="1"/>
  <c r="U162" i="20" s="1"/>
  <c r="V162" i="20" s="1"/>
  <c r="W162" i="20" s="1"/>
  <c r="X162" i="20" s="1"/>
  <c r="Y162" i="20" s="1"/>
  <c r="Z162" i="20" s="1"/>
  <c r="AA162" i="20" s="1"/>
  <c r="AB162" i="20" s="1"/>
  <c r="AC162" i="20" s="1"/>
  <c r="AD162" i="20" s="1"/>
  <c r="AE162" i="20" s="1"/>
  <c r="AF162" i="20" s="1"/>
  <c r="B162" i="20" s="1"/>
  <c r="D161" i="20"/>
  <c r="E161" i="20" s="1"/>
  <c r="F161" i="20" s="1"/>
  <c r="G161" i="20" s="1"/>
  <c r="H161" i="20" s="1"/>
  <c r="I161" i="20" s="1"/>
  <c r="J161" i="20" s="1"/>
  <c r="K161" i="20" s="1"/>
  <c r="L161" i="20" s="1"/>
  <c r="M161" i="20" s="1"/>
  <c r="N161" i="20" s="1"/>
  <c r="O161" i="20" s="1"/>
  <c r="P161" i="20" s="1"/>
  <c r="Q161" i="20" s="1"/>
  <c r="R161" i="20" s="1"/>
  <c r="S161" i="20" s="1"/>
  <c r="T161" i="20" s="1"/>
  <c r="U161" i="20" s="1"/>
  <c r="V161" i="20" s="1"/>
  <c r="W161" i="20" s="1"/>
  <c r="X161" i="20" s="1"/>
  <c r="Y161" i="20" s="1"/>
  <c r="Z161" i="20" s="1"/>
  <c r="AA161" i="20" s="1"/>
  <c r="AB161" i="20" s="1"/>
  <c r="AC161" i="20" s="1"/>
  <c r="AD161" i="20" s="1"/>
  <c r="AE161" i="20" s="1"/>
  <c r="AF161" i="20" s="1"/>
  <c r="B161" i="20" s="1"/>
  <c r="D160" i="20"/>
  <c r="E160" i="20" s="1"/>
  <c r="F160" i="20" s="1"/>
  <c r="G160" i="20" s="1"/>
  <c r="H160" i="20" s="1"/>
  <c r="I160" i="20" s="1"/>
  <c r="J160" i="20" s="1"/>
  <c r="K160" i="20" s="1"/>
  <c r="L160" i="20" s="1"/>
  <c r="M160" i="20" s="1"/>
  <c r="N160" i="20" s="1"/>
  <c r="O160" i="20" s="1"/>
  <c r="P160" i="20" s="1"/>
  <c r="Q160" i="20" s="1"/>
  <c r="R160" i="20" s="1"/>
  <c r="S160" i="20" s="1"/>
  <c r="T160" i="20" s="1"/>
  <c r="U160" i="20" s="1"/>
  <c r="V160" i="20" s="1"/>
  <c r="W160" i="20" s="1"/>
  <c r="X160" i="20" s="1"/>
  <c r="Y160" i="20" s="1"/>
  <c r="Z160" i="20" s="1"/>
  <c r="AA160" i="20" s="1"/>
  <c r="AB160" i="20" s="1"/>
  <c r="AC160" i="20" s="1"/>
  <c r="AD160" i="20" s="1"/>
  <c r="AE160" i="20" s="1"/>
  <c r="AF160" i="20" s="1"/>
  <c r="B160" i="20" s="1"/>
  <c r="L159" i="20"/>
  <c r="M159" i="20" s="1"/>
  <c r="N159" i="20" s="1"/>
  <c r="O159" i="20" s="1"/>
  <c r="P159" i="20" s="1"/>
  <c r="Q159" i="20" s="1"/>
  <c r="R159" i="20" s="1"/>
  <c r="S159" i="20" s="1"/>
  <c r="T159" i="20" s="1"/>
  <c r="U159" i="20" s="1"/>
  <c r="V159" i="20" s="1"/>
  <c r="W159" i="20" s="1"/>
  <c r="X159" i="20" s="1"/>
  <c r="Y159" i="20" s="1"/>
  <c r="Z159" i="20" s="1"/>
  <c r="AA159" i="20" s="1"/>
  <c r="AB159" i="20" s="1"/>
  <c r="AC159" i="20" s="1"/>
  <c r="AD159" i="20" s="1"/>
  <c r="AE159" i="20" s="1"/>
  <c r="AF159" i="20" s="1"/>
  <c r="B159" i="20" s="1"/>
  <c r="D159" i="20"/>
  <c r="E159" i="20" s="1"/>
  <c r="F159" i="20" s="1"/>
  <c r="G159" i="20" s="1"/>
  <c r="H159" i="20" s="1"/>
  <c r="I159" i="20" s="1"/>
  <c r="J159" i="20" s="1"/>
  <c r="K159" i="20" s="1"/>
  <c r="D158" i="20"/>
  <c r="E158" i="20" s="1"/>
  <c r="F158" i="20" s="1"/>
  <c r="G158" i="20" s="1"/>
  <c r="H158" i="20" s="1"/>
  <c r="I158" i="20" s="1"/>
  <c r="J158" i="20" s="1"/>
  <c r="K158" i="20" s="1"/>
  <c r="L158" i="20" s="1"/>
  <c r="M158" i="20" s="1"/>
  <c r="N158" i="20" s="1"/>
  <c r="O158" i="20" s="1"/>
  <c r="P158" i="20" s="1"/>
  <c r="Q158" i="20" s="1"/>
  <c r="R158" i="20" s="1"/>
  <c r="S158" i="20" s="1"/>
  <c r="T158" i="20" s="1"/>
  <c r="U158" i="20" s="1"/>
  <c r="V158" i="20" s="1"/>
  <c r="W158" i="20" s="1"/>
  <c r="X158" i="20" s="1"/>
  <c r="Y158" i="20" s="1"/>
  <c r="Z158" i="20" s="1"/>
  <c r="AA158" i="20" s="1"/>
  <c r="AB158" i="20" s="1"/>
  <c r="AC158" i="20" s="1"/>
  <c r="AD158" i="20" s="1"/>
  <c r="AE158" i="20" s="1"/>
  <c r="AF158" i="20" s="1"/>
  <c r="B158" i="20" s="1"/>
  <c r="D157" i="20"/>
  <c r="E157" i="20" s="1"/>
  <c r="F157" i="20" s="1"/>
  <c r="G157" i="20" s="1"/>
  <c r="H157" i="20" s="1"/>
  <c r="I157" i="20" s="1"/>
  <c r="J157" i="20" s="1"/>
  <c r="K157" i="20" s="1"/>
  <c r="L157" i="20" s="1"/>
  <c r="M157" i="20" s="1"/>
  <c r="N157" i="20" s="1"/>
  <c r="O157" i="20" s="1"/>
  <c r="P157" i="20" s="1"/>
  <c r="Q157" i="20" s="1"/>
  <c r="R157" i="20" s="1"/>
  <c r="S157" i="20" s="1"/>
  <c r="T157" i="20" s="1"/>
  <c r="U157" i="20" s="1"/>
  <c r="V157" i="20" s="1"/>
  <c r="W157" i="20" s="1"/>
  <c r="X157" i="20" s="1"/>
  <c r="Y157" i="20" s="1"/>
  <c r="Z157" i="20" s="1"/>
  <c r="AA157" i="20" s="1"/>
  <c r="AB157" i="20" s="1"/>
  <c r="AC157" i="20" s="1"/>
  <c r="AD157" i="20" s="1"/>
  <c r="AE157" i="20" s="1"/>
  <c r="AF157" i="20" s="1"/>
  <c r="B157" i="20" s="1"/>
  <c r="D156" i="20"/>
  <c r="E156" i="20" s="1"/>
  <c r="F156" i="20" s="1"/>
  <c r="G156" i="20" s="1"/>
  <c r="H156" i="20" s="1"/>
  <c r="I156" i="20" s="1"/>
  <c r="J156" i="20" s="1"/>
  <c r="K156" i="20" s="1"/>
  <c r="L156" i="20" s="1"/>
  <c r="M156" i="20" s="1"/>
  <c r="N156" i="20" s="1"/>
  <c r="O156" i="20" s="1"/>
  <c r="P156" i="20" s="1"/>
  <c r="Q156" i="20" s="1"/>
  <c r="R156" i="20" s="1"/>
  <c r="S156" i="20" s="1"/>
  <c r="T156" i="20" s="1"/>
  <c r="U156" i="20" s="1"/>
  <c r="V156" i="20" s="1"/>
  <c r="W156" i="20" s="1"/>
  <c r="X156" i="20" s="1"/>
  <c r="Y156" i="20" s="1"/>
  <c r="Z156" i="20" s="1"/>
  <c r="AA156" i="20" s="1"/>
  <c r="AB156" i="20" s="1"/>
  <c r="AC156" i="20" s="1"/>
  <c r="AD156" i="20" s="1"/>
  <c r="AE156" i="20" s="1"/>
  <c r="AF156" i="20" s="1"/>
  <c r="B156" i="20" s="1"/>
  <c r="E154" i="20"/>
  <c r="F154" i="20" s="1"/>
  <c r="G154" i="20" s="1"/>
  <c r="H154" i="20" s="1"/>
  <c r="I154" i="20" s="1"/>
  <c r="J154" i="20" s="1"/>
  <c r="K154" i="20" s="1"/>
  <c r="L154" i="20" s="1"/>
  <c r="M154" i="20" s="1"/>
  <c r="N154" i="20" s="1"/>
  <c r="O154" i="20" s="1"/>
  <c r="P154" i="20" s="1"/>
  <c r="Q154" i="20" s="1"/>
  <c r="R154" i="20" s="1"/>
  <c r="S154" i="20" s="1"/>
  <c r="T154" i="20" s="1"/>
  <c r="U154" i="20" s="1"/>
  <c r="V154" i="20" s="1"/>
  <c r="W154" i="20" s="1"/>
  <c r="X154" i="20" s="1"/>
  <c r="Y154" i="20" s="1"/>
  <c r="Z154" i="20" s="1"/>
  <c r="AA154" i="20" s="1"/>
  <c r="AB154" i="20" s="1"/>
  <c r="AC154" i="20" s="1"/>
  <c r="AD154" i="20" s="1"/>
  <c r="AE154" i="20" s="1"/>
  <c r="AF154" i="20" s="1"/>
  <c r="B154" i="20" s="1"/>
  <c r="D154" i="20"/>
  <c r="D153" i="20"/>
  <c r="E153" i="20" s="1"/>
  <c r="F153" i="20" s="1"/>
  <c r="G153" i="20" s="1"/>
  <c r="H153" i="20" s="1"/>
  <c r="I153" i="20" s="1"/>
  <c r="J153" i="20" s="1"/>
  <c r="K153" i="20" s="1"/>
  <c r="L153" i="20" s="1"/>
  <c r="M153" i="20" s="1"/>
  <c r="N153" i="20" s="1"/>
  <c r="O153" i="20" s="1"/>
  <c r="P153" i="20" s="1"/>
  <c r="Q153" i="20" s="1"/>
  <c r="R153" i="20" s="1"/>
  <c r="S153" i="20" s="1"/>
  <c r="T153" i="20" s="1"/>
  <c r="U153" i="20" s="1"/>
  <c r="V153" i="20" s="1"/>
  <c r="W153" i="20" s="1"/>
  <c r="X153" i="20" s="1"/>
  <c r="Y153" i="20" s="1"/>
  <c r="Z153" i="20" s="1"/>
  <c r="AA153" i="20" s="1"/>
  <c r="AB153" i="20" s="1"/>
  <c r="AC153" i="20" s="1"/>
  <c r="AD153" i="20" s="1"/>
  <c r="AE153" i="20" s="1"/>
  <c r="AF153" i="20" s="1"/>
  <c r="B153" i="20" s="1"/>
  <c r="D152" i="20"/>
  <c r="E152" i="20" s="1"/>
  <c r="F152" i="20" s="1"/>
  <c r="G152" i="20" s="1"/>
  <c r="H152" i="20" s="1"/>
  <c r="I152" i="20" s="1"/>
  <c r="J152" i="20" s="1"/>
  <c r="K152" i="20" s="1"/>
  <c r="L152" i="20" s="1"/>
  <c r="M152" i="20" s="1"/>
  <c r="N152" i="20" s="1"/>
  <c r="O152" i="20" s="1"/>
  <c r="P152" i="20" s="1"/>
  <c r="Q152" i="20" s="1"/>
  <c r="R152" i="20" s="1"/>
  <c r="S152" i="20" s="1"/>
  <c r="T152" i="20" s="1"/>
  <c r="U152" i="20" s="1"/>
  <c r="V152" i="20" s="1"/>
  <c r="W152" i="20" s="1"/>
  <c r="X152" i="20" s="1"/>
  <c r="Y152" i="20" s="1"/>
  <c r="Z152" i="20" s="1"/>
  <c r="AA152" i="20" s="1"/>
  <c r="AB152" i="20" s="1"/>
  <c r="AC152" i="20" s="1"/>
  <c r="AD152" i="20" s="1"/>
  <c r="AE152" i="20" s="1"/>
  <c r="AF152" i="20" s="1"/>
  <c r="B152" i="20" s="1"/>
  <c r="D151" i="20"/>
  <c r="E151" i="20" s="1"/>
  <c r="F151" i="20" s="1"/>
  <c r="G151" i="20" s="1"/>
  <c r="H151" i="20" s="1"/>
  <c r="I151" i="20" s="1"/>
  <c r="J151" i="20" s="1"/>
  <c r="K151" i="20" s="1"/>
  <c r="L151" i="20" s="1"/>
  <c r="M151" i="20" s="1"/>
  <c r="N151" i="20" s="1"/>
  <c r="O151" i="20" s="1"/>
  <c r="P151" i="20" s="1"/>
  <c r="Q151" i="20" s="1"/>
  <c r="R151" i="20" s="1"/>
  <c r="S151" i="20" s="1"/>
  <c r="T151" i="20" s="1"/>
  <c r="U151" i="20" s="1"/>
  <c r="V151" i="20" s="1"/>
  <c r="W151" i="20" s="1"/>
  <c r="X151" i="20" s="1"/>
  <c r="Y151" i="20" s="1"/>
  <c r="Z151" i="20" s="1"/>
  <c r="AA151" i="20" s="1"/>
  <c r="AB151" i="20" s="1"/>
  <c r="AC151" i="20" s="1"/>
  <c r="AD151" i="20" s="1"/>
  <c r="AE151" i="20" s="1"/>
  <c r="AF151" i="20" s="1"/>
  <c r="B151" i="20" s="1"/>
  <c r="Y149" i="20"/>
  <c r="Z149" i="20" s="1"/>
  <c r="AA149" i="20" s="1"/>
  <c r="AB149" i="20" s="1"/>
  <c r="AC149" i="20" s="1"/>
  <c r="AD149" i="20" s="1"/>
  <c r="AE149" i="20" s="1"/>
  <c r="AF149" i="20" s="1"/>
  <c r="B149" i="20" s="1"/>
  <c r="D149" i="20"/>
  <c r="E149" i="20" s="1"/>
  <c r="F149" i="20" s="1"/>
  <c r="G149" i="20" s="1"/>
  <c r="H149" i="20" s="1"/>
  <c r="I149" i="20" s="1"/>
  <c r="J149" i="20" s="1"/>
  <c r="K149" i="20" s="1"/>
  <c r="L149" i="20" s="1"/>
  <c r="M149" i="20" s="1"/>
  <c r="N149" i="20" s="1"/>
  <c r="O149" i="20" s="1"/>
  <c r="P149" i="20" s="1"/>
  <c r="Q149" i="20" s="1"/>
  <c r="R149" i="20" s="1"/>
  <c r="S149" i="20" s="1"/>
  <c r="T149" i="20" s="1"/>
  <c r="U149" i="20" s="1"/>
  <c r="V149" i="20" s="1"/>
  <c r="W149" i="20" s="1"/>
  <c r="X149" i="20" s="1"/>
  <c r="D148" i="20"/>
  <c r="E148" i="20" s="1"/>
  <c r="F148" i="20" s="1"/>
  <c r="G148" i="20" s="1"/>
  <c r="H148" i="20" s="1"/>
  <c r="I148" i="20" s="1"/>
  <c r="J148" i="20" s="1"/>
  <c r="K148" i="20" s="1"/>
  <c r="L148" i="20" s="1"/>
  <c r="M148" i="20" s="1"/>
  <c r="N148" i="20" s="1"/>
  <c r="O148" i="20" s="1"/>
  <c r="P148" i="20" s="1"/>
  <c r="Q148" i="20" s="1"/>
  <c r="R148" i="20" s="1"/>
  <c r="S148" i="20" s="1"/>
  <c r="T148" i="20" s="1"/>
  <c r="U148" i="20" s="1"/>
  <c r="V148" i="20" s="1"/>
  <c r="W148" i="20" s="1"/>
  <c r="X148" i="20" s="1"/>
  <c r="Y148" i="20" s="1"/>
  <c r="Z148" i="20" s="1"/>
  <c r="AA148" i="20" s="1"/>
  <c r="AB148" i="20" s="1"/>
  <c r="AC148" i="20" s="1"/>
  <c r="AD148" i="20" s="1"/>
  <c r="AE148" i="20" s="1"/>
  <c r="AF148" i="20" s="1"/>
  <c r="B148" i="20" s="1"/>
  <c r="H146" i="20"/>
  <c r="I146" i="20" s="1"/>
  <c r="J146" i="20" s="1"/>
  <c r="K146" i="20" s="1"/>
  <c r="L146" i="20" s="1"/>
  <c r="M146" i="20" s="1"/>
  <c r="N146" i="20" s="1"/>
  <c r="O146" i="20" s="1"/>
  <c r="P146" i="20" s="1"/>
  <c r="Q146" i="20" s="1"/>
  <c r="R146" i="20" s="1"/>
  <c r="S146" i="20" s="1"/>
  <c r="T146" i="20" s="1"/>
  <c r="U146" i="20" s="1"/>
  <c r="V146" i="20" s="1"/>
  <c r="W146" i="20" s="1"/>
  <c r="X146" i="20" s="1"/>
  <c r="Y146" i="20" s="1"/>
  <c r="Z146" i="20" s="1"/>
  <c r="AA146" i="20" s="1"/>
  <c r="AB146" i="20" s="1"/>
  <c r="AC146" i="20" s="1"/>
  <c r="AD146" i="20" s="1"/>
  <c r="AE146" i="20" s="1"/>
  <c r="AF146" i="20" s="1"/>
  <c r="B146" i="20" s="1"/>
  <c r="D146" i="20"/>
  <c r="E146" i="20" s="1"/>
  <c r="F146" i="20" s="1"/>
  <c r="G146" i="20" s="1"/>
  <c r="D145" i="20"/>
  <c r="E145" i="20" s="1"/>
  <c r="F145" i="20" s="1"/>
  <c r="G145" i="20" s="1"/>
  <c r="H145" i="20" s="1"/>
  <c r="I145" i="20" s="1"/>
  <c r="J145" i="20" s="1"/>
  <c r="K145" i="20" s="1"/>
  <c r="L145" i="20" s="1"/>
  <c r="M145" i="20" s="1"/>
  <c r="N145" i="20" s="1"/>
  <c r="O145" i="20" s="1"/>
  <c r="P145" i="20" s="1"/>
  <c r="Q145" i="20" s="1"/>
  <c r="R145" i="20" s="1"/>
  <c r="S145" i="20" s="1"/>
  <c r="T145" i="20" s="1"/>
  <c r="U145" i="20" s="1"/>
  <c r="V145" i="20" s="1"/>
  <c r="W145" i="20" s="1"/>
  <c r="X145" i="20" s="1"/>
  <c r="Y145" i="20" s="1"/>
  <c r="Z145" i="20" s="1"/>
  <c r="AA145" i="20" s="1"/>
  <c r="AB145" i="20" s="1"/>
  <c r="AC145" i="20" s="1"/>
  <c r="AD145" i="20" s="1"/>
  <c r="AE145" i="20" s="1"/>
  <c r="AF145" i="20" s="1"/>
  <c r="B145" i="20" s="1"/>
  <c r="D144" i="20"/>
  <c r="E144" i="20" s="1"/>
  <c r="F144" i="20" s="1"/>
  <c r="G144" i="20" s="1"/>
  <c r="H144" i="20" s="1"/>
  <c r="I144" i="20" s="1"/>
  <c r="J144" i="20" s="1"/>
  <c r="K144" i="20" s="1"/>
  <c r="L144" i="20" s="1"/>
  <c r="M144" i="20" s="1"/>
  <c r="N144" i="20" s="1"/>
  <c r="O144" i="20" s="1"/>
  <c r="P144" i="20" s="1"/>
  <c r="Q144" i="20" s="1"/>
  <c r="R144" i="20" s="1"/>
  <c r="S144" i="20" s="1"/>
  <c r="T144" i="20" s="1"/>
  <c r="U144" i="20" s="1"/>
  <c r="V144" i="20" s="1"/>
  <c r="W144" i="20" s="1"/>
  <c r="X144" i="20" s="1"/>
  <c r="Y144" i="20" s="1"/>
  <c r="Z144" i="20" s="1"/>
  <c r="AA144" i="20" s="1"/>
  <c r="AB144" i="20" s="1"/>
  <c r="AC144" i="20" s="1"/>
  <c r="AD144" i="20" s="1"/>
  <c r="AE144" i="20" s="1"/>
  <c r="AF144" i="20" s="1"/>
  <c r="B144" i="20" s="1"/>
  <c r="F143" i="20"/>
  <c r="G143" i="20" s="1"/>
  <c r="H143" i="20" s="1"/>
  <c r="I143" i="20" s="1"/>
  <c r="J143" i="20" s="1"/>
  <c r="K143" i="20" s="1"/>
  <c r="L143" i="20" s="1"/>
  <c r="M143" i="20" s="1"/>
  <c r="N143" i="20" s="1"/>
  <c r="O143" i="20" s="1"/>
  <c r="P143" i="20" s="1"/>
  <c r="Q143" i="20" s="1"/>
  <c r="R143" i="20" s="1"/>
  <c r="S143" i="20" s="1"/>
  <c r="T143" i="20" s="1"/>
  <c r="U143" i="20" s="1"/>
  <c r="V143" i="20" s="1"/>
  <c r="W143" i="20" s="1"/>
  <c r="X143" i="20" s="1"/>
  <c r="Y143" i="20" s="1"/>
  <c r="Z143" i="20" s="1"/>
  <c r="AA143" i="20" s="1"/>
  <c r="AB143" i="20" s="1"/>
  <c r="AC143" i="20" s="1"/>
  <c r="AD143" i="20" s="1"/>
  <c r="AE143" i="20" s="1"/>
  <c r="AF143" i="20" s="1"/>
  <c r="B143" i="20" s="1"/>
  <c r="D143" i="20"/>
  <c r="E143" i="20" s="1"/>
  <c r="D142" i="20"/>
  <c r="E142" i="20" s="1"/>
  <c r="F142" i="20" s="1"/>
  <c r="G142" i="20" s="1"/>
  <c r="H142" i="20" s="1"/>
  <c r="I142" i="20" s="1"/>
  <c r="J142" i="20" s="1"/>
  <c r="K142" i="20" s="1"/>
  <c r="L142" i="20" s="1"/>
  <c r="M142" i="20" s="1"/>
  <c r="N142" i="20" s="1"/>
  <c r="O142" i="20" s="1"/>
  <c r="P142" i="20" s="1"/>
  <c r="Q142" i="20" s="1"/>
  <c r="R142" i="20" s="1"/>
  <c r="S142" i="20" s="1"/>
  <c r="T142" i="20" s="1"/>
  <c r="U142" i="20" s="1"/>
  <c r="V142" i="20" s="1"/>
  <c r="W142" i="20" s="1"/>
  <c r="X142" i="20" s="1"/>
  <c r="Y142" i="20" s="1"/>
  <c r="Z142" i="20" s="1"/>
  <c r="AA142" i="20" s="1"/>
  <c r="AB142" i="20" s="1"/>
  <c r="AC142" i="20" s="1"/>
  <c r="AD142" i="20" s="1"/>
  <c r="AE142" i="20" s="1"/>
  <c r="AF142" i="20" s="1"/>
  <c r="B142" i="20" s="1"/>
  <c r="L141" i="20"/>
  <c r="M141" i="20" s="1"/>
  <c r="N141" i="20" s="1"/>
  <c r="O141" i="20" s="1"/>
  <c r="P141" i="20" s="1"/>
  <c r="Q141" i="20" s="1"/>
  <c r="R141" i="20" s="1"/>
  <c r="S141" i="20" s="1"/>
  <c r="T141" i="20" s="1"/>
  <c r="U141" i="20" s="1"/>
  <c r="V141" i="20" s="1"/>
  <c r="W141" i="20" s="1"/>
  <c r="X141" i="20" s="1"/>
  <c r="Y141" i="20" s="1"/>
  <c r="Z141" i="20" s="1"/>
  <c r="AA141" i="20" s="1"/>
  <c r="AB141" i="20" s="1"/>
  <c r="AC141" i="20" s="1"/>
  <c r="AD141" i="20" s="1"/>
  <c r="AE141" i="20" s="1"/>
  <c r="AF141" i="20" s="1"/>
  <c r="B141" i="20" s="1"/>
  <c r="D141" i="20"/>
  <c r="E141" i="20" s="1"/>
  <c r="F141" i="20" s="1"/>
  <c r="G141" i="20" s="1"/>
  <c r="H141" i="20" s="1"/>
  <c r="I141" i="20" s="1"/>
  <c r="J141" i="20" s="1"/>
  <c r="K141" i="20" s="1"/>
  <c r="D140" i="20"/>
  <c r="E140" i="20" s="1"/>
  <c r="F140" i="20" s="1"/>
  <c r="G140" i="20" s="1"/>
  <c r="H140" i="20" s="1"/>
  <c r="I140" i="20" s="1"/>
  <c r="J140" i="20" s="1"/>
  <c r="K140" i="20" s="1"/>
  <c r="L140" i="20" s="1"/>
  <c r="M140" i="20" s="1"/>
  <c r="N140" i="20" s="1"/>
  <c r="O140" i="20" s="1"/>
  <c r="P140" i="20" s="1"/>
  <c r="Q140" i="20" s="1"/>
  <c r="R140" i="20" s="1"/>
  <c r="S140" i="20" s="1"/>
  <c r="T140" i="20" s="1"/>
  <c r="U140" i="20" s="1"/>
  <c r="V140" i="20" s="1"/>
  <c r="W140" i="20" s="1"/>
  <c r="X140" i="20" s="1"/>
  <c r="Y140" i="20" s="1"/>
  <c r="Z140" i="20" s="1"/>
  <c r="AA140" i="20" s="1"/>
  <c r="AB140" i="20" s="1"/>
  <c r="AC140" i="20" s="1"/>
  <c r="AD140" i="20" s="1"/>
  <c r="AE140" i="20" s="1"/>
  <c r="AF140" i="20" s="1"/>
  <c r="B140" i="20" s="1"/>
  <c r="D138" i="20"/>
  <c r="E138" i="20" s="1"/>
  <c r="F138" i="20" s="1"/>
  <c r="G138" i="20" s="1"/>
  <c r="H138" i="20" s="1"/>
  <c r="I138" i="20" s="1"/>
  <c r="J138" i="20" s="1"/>
  <c r="K138" i="20" s="1"/>
  <c r="L138" i="20" s="1"/>
  <c r="M138" i="20" s="1"/>
  <c r="N138" i="20" s="1"/>
  <c r="O138" i="20" s="1"/>
  <c r="P138" i="20" s="1"/>
  <c r="Q138" i="20" s="1"/>
  <c r="R138" i="20" s="1"/>
  <c r="S138" i="20" s="1"/>
  <c r="T138" i="20" s="1"/>
  <c r="U138" i="20" s="1"/>
  <c r="V138" i="20" s="1"/>
  <c r="W138" i="20" s="1"/>
  <c r="X138" i="20" s="1"/>
  <c r="Y138" i="20" s="1"/>
  <c r="Z138" i="20" s="1"/>
  <c r="AA138" i="20" s="1"/>
  <c r="AB138" i="20" s="1"/>
  <c r="AC138" i="20" s="1"/>
  <c r="AD138" i="20" s="1"/>
  <c r="AE138" i="20" s="1"/>
  <c r="AF138" i="20" s="1"/>
  <c r="B138" i="20" s="1"/>
  <c r="D137" i="20"/>
  <c r="E137" i="20" s="1"/>
  <c r="F137" i="20" s="1"/>
  <c r="G137" i="20" s="1"/>
  <c r="H137" i="20" s="1"/>
  <c r="I137" i="20" s="1"/>
  <c r="J137" i="20" s="1"/>
  <c r="K137" i="20" s="1"/>
  <c r="L137" i="20" s="1"/>
  <c r="M137" i="20" s="1"/>
  <c r="N137" i="20" s="1"/>
  <c r="O137" i="20" s="1"/>
  <c r="P137" i="20" s="1"/>
  <c r="Q137" i="20" s="1"/>
  <c r="R137" i="20" s="1"/>
  <c r="S137" i="20" s="1"/>
  <c r="T137" i="20" s="1"/>
  <c r="U137" i="20" s="1"/>
  <c r="V137" i="20" s="1"/>
  <c r="W137" i="20" s="1"/>
  <c r="X137" i="20" s="1"/>
  <c r="Y137" i="20" s="1"/>
  <c r="Z137" i="20" s="1"/>
  <c r="AA137" i="20" s="1"/>
  <c r="AB137" i="20" s="1"/>
  <c r="AC137" i="20" s="1"/>
  <c r="AD137" i="20" s="1"/>
  <c r="AE137" i="20" s="1"/>
  <c r="AF137" i="20" s="1"/>
  <c r="B137" i="20" s="1"/>
  <c r="D136" i="20"/>
  <c r="E136" i="20" s="1"/>
  <c r="F136" i="20" s="1"/>
  <c r="G136" i="20" s="1"/>
  <c r="H136" i="20" s="1"/>
  <c r="I136" i="20" s="1"/>
  <c r="J136" i="20" s="1"/>
  <c r="K136" i="20" s="1"/>
  <c r="L136" i="20" s="1"/>
  <c r="M136" i="20" s="1"/>
  <c r="N136" i="20" s="1"/>
  <c r="O136" i="20" s="1"/>
  <c r="P136" i="20" s="1"/>
  <c r="Q136" i="20" s="1"/>
  <c r="R136" i="20" s="1"/>
  <c r="S136" i="20" s="1"/>
  <c r="T136" i="20" s="1"/>
  <c r="U136" i="20" s="1"/>
  <c r="V136" i="20" s="1"/>
  <c r="W136" i="20" s="1"/>
  <c r="X136" i="20" s="1"/>
  <c r="Y136" i="20" s="1"/>
  <c r="Z136" i="20" s="1"/>
  <c r="AA136" i="20" s="1"/>
  <c r="AB136" i="20" s="1"/>
  <c r="AC136" i="20" s="1"/>
  <c r="AD136" i="20" s="1"/>
  <c r="AE136" i="20" s="1"/>
  <c r="AF136" i="20" s="1"/>
  <c r="B136" i="20" s="1"/>
  <c r="D135" i="20"/>
  <c r="E135" i="20" s="1"/>
  <c r="F135" i="20" s="1"/>
  <c r="G135" i="20" s="1"/>
  <c r="H135" i="20" s="1"/>
  <c r="I135" i="20" s="1"/>
  <c r="J135" i="20" s="1"/>
  <c r="K135" i="20" s="1"/>
  <c r="L135" i="20" s="1"/>
  <c r="M135" i="20" s="1"/>
  <c r="N135" i="20" s="1"/>
  <c r="O135" i="20" s="1"/>
  <c r="P135" i="20" s="1"/>
  <c r="Q135" i="20" s="1"/>
  <c r="R135" i="20" s="1"/>
  <c r="S135" i="20" s="1"/>
  <c r="T135" i="20" s="1"/>
  <c r="U135" i="20" s="1"/>
  <c r="V135" i="20" s="1"/>
  <c r="W135" i="20" s="1"/>
  <c r="X135" i="20" s="1"/>
  <c r="Y135" i="20" s="1"/>
  <c r="Z135" i="20" s="1"/>
  <c r="AA135" i="20" s="1"/>
  <c r="AB135" i="20" s="1"/>
  <c r="AC135" i="20" s="1"/>
  <c r="AD135" i="20" s="1"/>
  <c r="AE135" i="20" s="1"/>
  <c r="AF135" i="20" s="1"/>
  <c r="B135" i="20" s="1"/>
  <c r="T134" i="20"/>
  <c r="U134" i="20" s="1"/>
  <c r="V134" i="20" s="1"/>
  <c r="W134" i="20" s="1"/>
  <c r="X134" i="20" s="1"/>
  <c r="Y134" i="20" s="1"/>
  <c r="Z134" i="20" s="1"/>
  <c r="AA134" i="20" s="1"/>
  <c r="AB134" i="20" s="1"/>
  <c r="AC134" i="20" s="1"/>
  <c r="AD134" i="20" s="1"/>
  <c r="AE134" i="20" s="1"/>
  <c r="AF134" i="20" s="1"/>
  <c r="B134" i="20" s="1"/>
  <c r="D134" i="20"/>
  <c r="E134" i="20" s="1"/>
  <c r="F134" i="20" s="1"/>
  <c r="G134" i="20" s="1"/>
  <c r="H134" i="20" s="1"/>
  <c r="I134" i="20" s="1"/>
  <c r="J134" i="20" s="1"/>
  <c r="K134" i="20" s="1"/>
  <c r="L134" i="20" s="1"/>
  <c r="M134" i="20" s="1"/>
  <c r="N134" i="20" s="1"/>
  <c r="O134" i="20" s="1"/>
  <c r="P134" i="20" s="1"/>
  <c r="Q134" i="20" s="1"/>
  <c r="R134" i="20" s="1"/>
  <c r="S134" i="20" s="1"/>
  <c r="E133" i="20"/>
  <c r="F133" i="20" s="1"/>
  <c r="G133" i="20" s="1"/>
  <c r="H133" i="20" s="1"/>
  <c r="I133" i="20" s="1"/>
  <c r="J133" i="20" s="1"/>
  <c r="K133" i="20" s="1"/>
  <c r="L133" i="20" s="1"/>
  <c r="M133" i="20" s="1"/>
  <c r="N133" i="20" s="1"/>
  <c r="O133" i="20" s="1"/>
  <c r="P133" i="20" s="1"/>
  <c r="Q133" i="20" s="1"/>
  <c r="R133" i="20" s="1"/>
  <c r="S133" i="20" s="1"/>
  <c r="T133" i="20" s="1"/>
  <c r="U133" i="20" s="1"/>
  <c r="V133" i="20" s="1"/>
  <c r="W133" i="20" s="1"/>
  <c r="X133" i="20" s="1"/>
  <c r="Y133" i="20" s="1"/>
  <c r="Z133" i="20" s="1"/>
  <c r="AA133" i="20" s="1"/>
  <c r="AB133" i="20" s="1"/>
  <c r="AC133" i="20" s="1"/>
  <c r="AD133" i="20" s="1"/>
  <c r="AE133" i="20" s="1"/>
  <c r="AF133" i="20" s="1"/>
  <c r="B133" i="20" s="1"/>
  <c r="D133" i="20"/>
  <c r="D132" i="20"/>
  <c r="E132" i="20" s="1"/>
  <c r="F132" i="20" s="1"/>
  <c r="G132" i="20" s="1"/>
  <c r="H132" i="20" s="1"/>
  <c r="I132" i="20" s="1"/>
  <c r="J132" i="20" s="1"/>
  <c r="K132" i="20" s="1"/>
  <c r="L132" i="20" s="1"/>
  <c r="M132" i="20" s="1"/>
  <c r="N132" i="20" s="1"/>
  <c r="O132" i="20" s="1"/>
  <c r="P132" i="20" s="1"/>
  <c r="Q132" i="20" s="1"/>
  <c r="R132" i="20" s="1"/>
  <c r="S132" i="20" s="1"/>
  <c r="T132" i="20" s="1"/>
  <c r="U132" i="20" s="1"/>
  <c r="V132" i="20" s="1"/>
  <c r="W132" i="20" s="1"/>
  <c r="X132" i="20" s="1"/>
  <c r="Y132" i="20" s="1"/>
  <c r="Z132" i="20" s="1"/>
  <c r="AA132" i="20" s="1"/>
  <c r="AB132" i="20" s="1"/>
  <c r="AC132" i="20" s="1"/>
  <c r="AD132" i="20" s="1"/>
  <c r="AE132" i="20" s="1"/>
  <c r="AF132" i="20" s="1"/>
  <c r="B132" i="20" s="1"/>
  <c r="D131" i="20"/>
  <c r="E131" i="20" s="1"/>
  <c r="F131" i="20" s="1"/>
  <c r="G131" i="20" s="1"/>
  <c r="H131" i="20" s="1"/>
  <c r="I131" i="20" s="1"/>
  <c r="J131" i="20" s="1"/>
  <c r="K131" i="20" s="1"/>
  <c r="L131" i="20" s="1"/>
  <c r="M131" i="20" s="1"/>
  <c r="N131" i="20" s="1"/>
  <c r="O131" i="20" s="1"/>
  <c r="P131" i="20" s="1"/>
  <c r="Q131" i="20" s="1"/>
  <c r="R131" i="20" s="1"/>
  <c r="S131" i="20" s="1"/>
  <c r="T131" i="20" s="1"/>
  <c r="U131" i="20" s="1"/>
  <c r="V131" i="20" s="1"/>
  <c r="W131" i="20" s="1"/>
  <c r="X131" i="20" s="1"/>
  <c r="Y131" i="20" s="1"/>
  <c r="Z131" i="20" s="1"/>
  <c r="AA131" i="20" s="1"/>
  <c r="AB131" i="20" s="1"/>
  <c r="AC131" i="20" s="1"/>
  <c r="AD131" i="20" s="1"/>
  <c r="AE131" i="20" s="1"/>
  <c r="AF131" i="20" s="1"/>
  <c r="B131" i="20" s="1"/>
  <c r="X129" i="20"/>
  <c r="Y129" i="20" s="1"/>
  <c r="Z129" i="20" s="1"/>
  <c r="AA129" i="20" s="1"/>
  <c r="AB129" i="20" s="1"/>
  <c r="AC129" i="20" s="1"/>
  <c r="AD129" i="20" s="1"/>
  <c r="AE129" i="20" s="1"/>
  <c r="AF129" i="20" s="1"/>
  <c r="B129" i="20" s="1"/>
  <c r="D129" i="20"/>
  <c r="E129" i="20" s="1"/>
  <c r="F129" i="20" s="1"/>
  <c r="G129" i="20" s="1"/>
  <c r="H129" i="20" s="1"/>
  <c r="I129" i="20" s="1"/>
  <c r="J129" i="20" s="1"/>
  <c r="K129" i="20" s="1"/>
  <c r="L129" i="20" s="1"/>
  <c r="M129" i="20" s="1"/>
  <c r="N129" i="20" s="1"/>
  <c r="O129" i="20" s="1"/>
  <c r="P129" i="20" s="1"/>
  <c r="Q129" i="20" s="1"/>
  <c r="R129" i="20" s="1"/>
  <c r="S129" i="20" s="1"/>
  <c r="T129" i="20" s="1"/>
  <c r="U129" i="20" s="1"/>
  <c r="V129" i="20" s="1"/>
  <c r="W129" i="20" s="1"/>
  <c r="D128" i="20"/>
  <c r="E128" i="20" s="1"/>
  <c r="F128" i="20" s="1"/>
  <c r="G128" i="20" s="1"/>
  <c r="H128" i="20" s="1"/>
  <c r="I128" i="20" s="1"/>
  <c r="J128" i="20" s="1"/>
  <c r="K128" i="20" s="1"/>
  <c r="L128" i="20" s="1"/>
  <c r="M128" i="20" s="1"/>
  <c r="N128" i="20" s="1"/>
  <c r="O128" i="20" s="1"/>
  <c r="P128" i="20" s="1"/>
  <c r="Q128" i="20" s="1"/>
  <c r="R128" i="20" s="1"/>
  <c r="S128" i="20" s="1"/>
  <c r="T128" i="20" s="1"/>
  <c r="U128" i="20" s="1"/>
  <c r="V128" i="20" s="1"/>
  <c r="W128" i="20" s="1"/>
  <c r="X128" i="20" s="1"/>
  <c r="Y128" i="20" s="1"/>
  <c r="Z128" i="20" s="1"/>
  <c r="AA128" i="20" s="1"/>
  <c r="AB128" i="20" s="1"/>
  <c r="AC128" i="20" s="1"/>
  <c r="AD128" i="20" s="1"/>
  <c r="AE128" i="20" s="1"/>
  <c r="AF128" i="20" s="1"/>
  <c r="B128" i="20" s="1"/>
  <c r="D127" i="20"/>
  <c r="E127" i="20" s="1"/>
  <c r="F127" i="20" s="1"/>
  <c r="G127" i="20" s="1"/>
  <c r="H127" i="20" s="1"/>
  <c r="I127" i="20" s="1"/>
  <c r="J127" i="20" s="1"/>
  <c r="K127" i="20" s="1"/>
  <c r="L127" i="20" s="1"/>
  <c r="M127" i="20" s="1"/>
  <c r="N127" i="20" s="1"/>
  <c r="O127" i="20" s="1"/>
  <c r="P127" i="20" s="1"/>
  <c r="Q127" i="20" s="1"/>
  <c r="R127" i="20" s="1"/>
  <c r="S127" i="20" s="1"/>
  <c r="T127" i="20" s="1"/>
  <c r="U127" i="20" s="1"/>
  <c r="V127" i="20" s="1"/>
  <c r="W127" i="20" s="1"/>
  <c r="X127" i="20" s="1"/>
  <c r="Y127" i="20" s="1"/>
  <c r="Z127" i="20" s="1"/>
  <c r="AA127" i="20" s="1"/>
  <c r="AB127" i="20" s="1"/>
  <c r="AC127" i="20" s="1"/>
  <c r="AD127" i="20" s="1"/>
  <c r="AE127" i="20" s="1"/>
  <c r="AF127" i="20" s="1"/>
  <c r="B127" i="20" s="1"/>
  <c r="E126" i="20"/>
  <c r="F126" i="20" s="1"/>
  <c r="G126" i="20" s="1"/>
  <c r="H126" i="20" s="1"/>
  <c r="I126" i="20" s="1"/>
  <c r="J126" i="20" s="1"/>
  <c r="K126" i="20" s="1"/>
  <c r="L126" i="20" s="1"/>
  <c r="M126" i="20" s="1"/>
  <c r="N126" i="20" s="1"/>
  <c r="O126" i="20" s="1"/>
  <c r="P126" i="20" s="1"/>
  <c r="Q126" i="20" s="1"/>
  <c r="R126" i="20" s="1"/>
  <c r="S126" i="20" s="1"/>
  <c r="T126" i="20" s="1"/>
  <c r="U126" i="20" s="1"/>
  <c r="V126" i="20" s="1"/>
  <c r="W126" i="20" s="1"/>
  <c r="X126" i="20" s="1"/>
  <c r="Y126" i="20" s="1"/>
  <c r="Z126" i="20" s="1"/>
  <c r="AA126" i="20" s="1"/>
  <c r="AB126" i="20" s="1"/>
  <c r="AC126" i="20" s="1"/>
  <c r="AD126" i="20" s="1"/>
  <c r="AE126" i="20" s="1"/>
  <c r="AF126" i="20" s="1"/>
  <c r="B126" i="20" s="1"/>
  <c r="D126" i="20"/>
  <c r="J125" i="20"/>
  <c r="K125" i="20" s="1"/>
  <c r="L125" i="20" s="1"/>
  <c r="M125" i="20" s="1"/>
  <c r="N125" i="20" s="1"/>
  <c r="O125" i="20" s="1"/>
  <c r="P125" i="20" s="1"/>
  <c r="Q125" i="20" s="1"/>
  <c r="R125" i="20" s="1"/>
  <c r="S125" i="20" s="1"/>
  <c r="T125" i="20" s="1"/>
  <c r="U125" i="20" s="1"/>
  <c r="V125" i="20" s="1"/>
  <c r="W125" i="20" s="1"/>
  <c r="X125" i="20" s="1"/>
  <c r="Y125" i="20" s="1"/>
  <c r="Z125" i="20" s="1"/>
  <c r="AA125" i="20" s="1"/>
  <c r="AB125" i="20" s="1"/>
  <c r="AC125" i="20" s="1"/>
  <c r="AD125" i="20" s="1"/>
  <c r="AE125" i="20" s="1"/>
  <c r="AF125" i="20" s="1"/>
  <c r="B125" i="20" s="1"/>
  <c r="D125" i="20"/>
  <c r="E125" i="20" s="1"/>
  <c r="F125" i="20" s="1"/>
  <c r="G125" i="20" s="1"/>
  <c r="H125" i="20" s="1"/>
  <c r="D124" i="20"/>
  <c r="E124" i="20" s="1"/>
  <c r="F124" i="20" s="1"/>
  <c r="G124" i="20" s="1"/>
  <c r="H124" i="20" s="1"/>
  <c r="I124" i="20" s="1"/>
  <c r="J124" i="20" s="1"/>
  <c r="K124" i="20" s="1"/>
  <c r="L124" i="20" s="1"/>
  <c r="M124" i="20" s="1"/>
  <c r="N124" i="20" s="1"/>
  <c r="O124" i="20" s="1"/>
  <c r="P124" i="20" s="1"/>
  <c r="Q124" i="20" s="1"/>
  <c r="R124" i="20" s="1"/>
  <c r="S124" i="20" s="1"/>
  <c r="T124" i="20" s="1"/>
  <c r="U124" i="20" s="1"/>
  <c r="V124" i="20" s="1"/>
  <c r="W124" i="20" s="1"/>
  <c r="X124" i="20" s="1"/>
  <c r="Y124" i="20" s="1"/>
  <c r="Z124" i="20" s="1"/>
  <c r="AA124" i="20" s="1"/>
  <c r="AB124" i="20" s="1"/>
  <c r="AC124" i="20" s="1"/>
  <c r="AD124" i="20" s="1"/>
  <c r="AE124" i="20" s="1"/>
  <c r="AF124" i="20" s="1"/>
  <c r="B124" i="20" s="1"/>
  <c r="E123" i="20"/>
  <c r="F123" i="20" s="1"/>
  <c r="G123" i="20" s="1"/>
  <c r="H123" i="20" s="1"/>
  <c r="I123" i="20" s="1"/>
  <c r="J123" i="20" s="1"/>
  <c r="K123" i="20" s="1"/>
  <c r="L123" i="20" s="1"/>
  <c r="M123" i="20" s="1"/>
  <c r="N123" i="20" s="1"/>
  <c r="O123" i="20" s="1"/>
  <c r="P123" i="20" s="1"/>
  <c r="Q123" i="20" s="1"/>
  <c r="R123" i="20" s="1"/>
  <c r="S123" i="20" s="1"/>
  <c r="T123" i="20" s="1"/>
  <c r="U123" i="20" s="1"/>
  <c r="V123" i="20" s="1"/>
  <c r="W123" i="20" s="1"/>
  <c r="X123" i="20" s="1"/>
  <c r="Y123" i="20" s="1"/>
  <c r="Z123" i="20" s="1"/>
  <c r="AA123" i="20" s="1"/>
  <c r="AB123" i="20" s="1"/>
  <c r="AC123" i="20" s="1"/>
  <c r="AD123" i="20" s="1"/>
  <c r="AE123" i="20" s="1"/>
  <c r="AF123" i="20" s="1"/>
  <c r="B123" i="20" s="1"/>
  <c r="D123" i="20"/>
  <c r="D122" i="20"/>
  <c r="E122" i="20" s="1"/>
  <c r="F122" i="20" s="1"/>
  <c r="G122" i="20" s="1"/>
  <c r="H122" i="20" s="1"/>
  <c r="I122" i="20" s="1"/>
  <c r="J122" i="20" s="1"/>
  <c r="K122" i="20" s="1"/>
  <c r="L122" i="20" s="1"/>
  <c r="M122" i="20" s="1"/>
  <c r="N122" i="20" s="1"/>
  <c r="O122" i="20" s="1"/>
  <c r="P122" i="20" s="1"/>
  <c r="Q122" i="20" s="1"/>
  <c r="R122" i="20" s="1"/>
  <c r="S122" i="20" s="1"/>
  <c r="T122" i="20" s="1"/>
  <c r="U122" i="20" s="1"/>
  <c r="V122" i="20" s="1"/>
  <c r="W122" i="20" s="1"/>
  <c r="X122" i="20" s="1"/>
  <c r="Y122" i="20" s="1"/>
  <c r="Z122" i="20" s="1"/>
  <c r="AA122" i="20" s="1"/>
  <c r="AB122" i="20" s="1"/>
  <c r="AC122" i="20" s="1"/>
  <c r="AD122" i="20" s="1"/>
  <c r="AE122" i="20" s="1"/>
  <c r="AF122" i="20" s="1"/>
  <c r="B122" i="20" s="1"/>
  <c r="D121" i="20"/>
  <c r="E121" i="20" s="1"/>
  <c r="F121" i="20" s="1"/>
  <c r="G121" i="20" s="1"/>
  <c r="H121" i="20" s="1"/>
  <c r="I121" i="20" s="1"/>
  <c r="J121" i="20" s="1"/>
  <c r="K121" i="20" s="1"/>
  <c r="L121" i="20" s="1"/>
  <c r="M121" i="20" s="1"/>
  <c r="N121" i="20" s="1"/>
  <c r="O121" i="20" s="1"/>
  <c r="P121" i="20" s="1"/>
  <c r="Q121" i="20" s="1"/>
  <c r="R121" i="20" s="1"/>
  <c r="S121" i="20" s="1"/>
  <c r="T121" i="20" s="1"/>
  <c r="U121" i="20" s="1"/>
  <c r="V121" i="20" s="1"/>
  <c r="W121" i="20" s="1"/>
  <c r="X121" i="20" s="1"/>
  <c r="Y121" i="20" s="1"/>
  <c r="Z121" i="20" s="1"/>
  <c r="AA121" i="20" s="1"/>
  <c r="AB121" i="20" s="1"/>
  <c r="AC121" i="20" s="1"/>
  <c r="AD121" i="20" s="1"/>
  <c r="AE121" i="20" s="1"/>
  <c r="AF121" i="20" s="1"/>
  <c r="B121" i="20" s="1"/>
  <c r="D120" i="20"/>
  <c r="E120" i="20" s="1"/>
  <c r="F120" i="20" s="1"/>
  <c r="G120" i="20" s="1"/>
  <c r="H120" i="20" s="1"/>
  <c r="I120" i="20" s="1"/>
  <c r="J120" i="20" s="1"/>
  <c r="K120" i="20" s="1"/>
  <c r="L120" i="20" s="1"/>
  <c r="M120" i="20" s="1"/>
  <c r="N120" i="20" s="1"/>
  <c r="O120" i="20" s="1"/>
  <c r="P120" i="20" s="1"/>
  <c r="Q120" i="20" s="1"/>
  <c r="R120" i="20" s="1"/>
  <c r="S120" i="20" s="1"/>
  <c r="T120" i="20" s="1"/>
  <c r="U120" i="20" s="1"/>
  <c r="V120" i="20" s="1"/>
  <c r="W120" i="20" s="1"/>
  <c r="X120" i="20" s="1"/>
  <c r="Y120" i="20" s="1"/>
  <c r="Z120" i="20" s="1"/>
  <c r="AA120" i="20" s="1"/>
  <c r="AB120" i="20" s="1"/>
  <c r="AC120" i="20" s="1"/>
  <c r="AD120" i="20" s="1"/>
  <c r="AE120" i="20" s="1"/>
  <c r="AF120" i="20" s="1"/>
  <c r="B120" i="20" s="1"/>
  <c r="E119" i="20"/>
  <c r="F119" i="20" s="1"/>
  <c r="G119" i="20" s="1"/>
  <c r="H119" i="20" s="1"/>
  <c r="I119" i="20" s="1"/>
  <c r="J119" i="20" s="1"/>
  <c r="K119" i="20" s="1"/>
  <c r="L119" i="20" s="1"/>
  <c r="M119" i="20" s="1"/>
  <c r="N119" i="20" s="1"/>
  <c r="O119" i="20" s="1"/>
  <c r="P119" i="20" s="1"/>
  <c r="Q119" i="20" s="1"/>
  <c r="R119" i="20" s="1"/>
  <c r="S119" i="20" s="1"/>
  <c r="T119" i="20" s="1"/>
  <c r="U119" i="20" s="1"/>
  <c r="V119" i="20" s="1"/>
  <c r="W119" i="20" s="1"/>
  <c r="X119" i="20" s="1"/>
  <c r="Y119" i="20" s="1"/>
  <c r="Z119" i="20" s="1"/>
  <c r="AA119" i="20" s="1"/>
  <c r="AB119" i="20" s="1"/>
  <c r="AC119" i="20" s="1"/>
  <c r="AD119" i="20" s="1"/>
  <c r="AE119" i="20" s="1"/>
  <c r="AF119" i="20" s="1"/>
  <c r="B119" i="20" s="1"/>
  <c r="D119" i="20"/>
  <c r="E118" i="20"/>
  <c r="F118" i="20" s="1"/>
  <c r="G118" i="20" s="1"/>
  <c r="H118" i="20" s="1"/>
  <c r="I118" i="20" s="1"/>
  <c r="J118" i="20" s="1"/>
  <c r="K118" i="20" s="1"/>
  <c r="L118" i="20" s="1"/>
  <c r="M118" i="20" s="1"/>
  <c r="N118" i="20" s="1"/>
  <c r="O118" i="20" s="1"/>
  <c r="P118" i="20" s="1"/>
  <c r="Q118" i="20" s="1"/>
  <c r="R118" i="20" s="1"/>
  <c r="S118" i="20" s="1"/>
  <c r="T118" i="20" s="1"/>
  <c r="U118" i="20" s="1"/>
  <c r="V118" i="20" s="1"/>
  <c r="W118" i="20" s="1"/>
  <c r="X118" i="20" s="1"/>
  <c r="Y118" i="20" s="1"/>
  <c r="Z118" i="20" s="1"/>
  <c r="AA118" i="20" s="1"/>
  <c r="AB118" i="20" s="1"/>
  <c r="AC118" i="20" s="1"/>
  <c r="AD118" i="20" s="1"/>
  <c r="AE118" i="20" s="1"/>
  <c r="AF118" i="20" s="1"/>
  <c r="B118" i="20" s="1"/>
  <c r="D118" i="20"/>
  <c r="D117" i="20"/>
  <c r="E117" i="20" s="1"/>
  <c r="F117" i="20" s="1"/>
  <c r="G117" i="20" s="1"/>
  <c r="H117" i="20" s="1"/>
  <c r="I117" i="20" s="1"/>
  <c r="J117" i="20" s="1"/>
  <c r="K117" i="20" s="1"/>
  <c r="L117" i="20" s="1"/>
  <c r="M117" i="20" s="1"/>
  <c r="N117" i="20" s="1"/>
  <c r="O117" i="20" s="1"/>
  <c r="P117" i="20" s="1"/>
  <c r="Q117" i="20" s="1"/>
  <c r="R117" i="20" s="1"/>
  <c r="S117" i="20" s="1"/>
  <c r="T117" i="20" s="1"/>
  <c r="U117" i="20" s="1"/>
  <c r="V117" i="20" s="1"/>
  <c r="W117" i="20" s="1"/>
  <c r="X117" i="20" s="1"/>
  <c r="Y117" i="20" s="1"/>
  <c r="Z117" i="20" s="1"/>
  <c r="AA117" i="20" s="1"/>
  <c r="AB117" i="20" s="1"/>
  <c r="AC117" i="20" s="1"/>
  <c r="AD117" i="20" s="1"/>
  <c r="AE117" i="20" s="1"/>
  <c r="AF117" i="20" s="1"/>
  <c r="B117" i="20" s="1"/>
  <c r="D116" i="20"/>
  <c r="E116" i="20" s="1"/>
  <c r="F116" i="20" s="1"/>
  <c r="G116" i="20" s="1"/>
  <c r="H116" i="20" s="1"/>
  <c r="I116" i="20" s="1"/>
  <c r="J116" i="20" s="1"/>
  <c r="K116" i="20" s="1"/>
  <c r="L116" i="20" s="1"/>
  <c r="M116" i="20" s="1"/>
  <c r="N116" i="20" s="1"/>
  <c r="O116" i="20" s="1"/>
  <c r="P116" i="20" s="1"/>
  <c r="Q116" i="20" s="1"/>
  <c r="R116" i="20" s="1"/>
  <c r="S116" i="20" s="1"/>
  <c r="T116" i="20" s="1"/>
  <c r="U116" i="20" s="1"/>
  <c r="V116" i="20" s="1"/>
  <c r="W116" i="20" s="1"/>
  <c r="X116" i="20" s="1"/>
  <c r="Y116" i="20" s="1"/>
  <c r="Z116" i="20" s="1"/>
  <c r="AA116" i="20" s="1"/>
  <c r="AB116" i="20" s="1"/>
  <c r="AC116" i="20" s="1"/>
  <c r="AD116" i="20" s="1"/>
  <c r="AE116" i="20" s="1"/>
  <c r="AF116" i="20" s="1"/>
  <c r="B116" i="20" s="1"/>
  <c r="E115" i="20"/>
  <c r="F115" i="20" s="1"/>
  <c r="G115" i="20" s="1"/>
  <c r="H115" i="20" s="1"/>
  <c r="I115" i="20" s="1"/>
  <c r="J115" i="20" s="1"/>
  <c r="K115" i="20" s="1"/>
  <c r="L115" i="20" s="1"/>
  <c r="M115" i="20" s="1"/>
  <c r="N115" i="20" s="1"/>
  <c r="O115" i="20" s="1"/>
  <c r="P115" i="20" s="1"/>
  <c r="Q115" i="20" s="1"/>
  <c r="R115" i="20" s="1"/>
  <c r="S115" i="20" s="1"/>
  <c r="T115" i="20" s="1"/>
  <c r="U115" i="20" s="1"/>
  <c r="V115" i="20" s="1"/>
  <c r="W115" i="20" s="1"/>
  <c r="X115" i="20" s="1"/>
  <c r="Y115" i="20" s="1"/>
  <c r="Z115" i="20" s="1"/>
  <c r="AA115" i="20" s="1"/>
  <c r="AB115" i="20" s="1"/>
  <c r="AC115" i="20" s="1"/>
  <c r="AD115" i="20" s="1"/>
  <c r="AE115" i="20" s="1"/>
  <c r="AF115" i="20" s="1"/>
  <c r="B115" i="20" s="1"/>
  <c r="D115" i="20"/>
  <c r="K114" i="20"/>
  <c r="L114" i="20" s="1"/>
  <c r="M114" i="20" s="1"/>
  <c r="N114" i="20" s="1"/>
  <c r="O114" i="20" s="1"/>
  <c r="P114" i="20" s="1"/>
  <c r="Q114" i="20" s="1"/>
  <c r="R114" i="20" s="1"/>
  <c r="S114" i="20" s="1"/>
  <c r="T114" i="20" s="1"/>
  <c r="U114" i="20" s="1"/>
  <c r="V114" i="20" s="1"/>
  <c r="W114" i="20" s="1"/>
  <c r="X114" i="20" s="1"/>
  <c r="Y114" i="20" s="1"/>
  <c r="Z114" i="20" s="1"/>
  <c r="AA114" i="20" s="1"/>
  <c r="AB114" i="20" s="1"/>
  <c r="AC114" i="20" s="1"/>
  <c r="AD114" i="20" s="1"/>
  <c r="AE114" i="20" s="1"/>
  <c r="AF114" i="20" s="1"/>
  <c r="B114" i="20" s="1"/>
  <c r="D114" i="20"/>
  <c r="E114" i="20" s="1"/>
  <c r="F114" i="20" s="1"/>
  <c r="G114" i="20" s="1"/>
  <c r="H114" i="20" s="1"/>
  <c r="I114" i="20" s="1"/>
  <c r="E113" i="20"/>
  <c r="F113" i="20" s="1"/>
  <c r="G113" i="20" s="1"/>
  <c r="H113" i="20" s="1"/>
  <c r="I113" i="20" s="1"/>
  <c r="J113" i="20" s="1"/>
  <c r="K113" i="20" s="1"/>
  <c r="L113" i="20" s="1"/>
  <c r="M113" i="20" s="1"/>
  <c r="N113" i="20" s="1"/>
  <c r="O113" i="20" s="1"/>
  <c r="P113" i="20" s="1"/>
  <c r="Q113" i="20" s="1"/>
  <c r="R113" i="20" s="1"/>
  <c r="S113" i="20" s="1"/>
  <c r="T113" i="20" s="1"/>
  <c r="U113" i="20" s="1"/>
  <c r="V113" i="20" s="1"/>
  <c r="W113" i="20" s="1"/>
  <c r="X113" i="20" s="1"/>
  <c r="Y113" i="20" s="1"/>
  <c r="Z113" i="20" s="1"/>
  <c r="AA113" i="20" s="1"/>
  <c r="AB113" i="20" s="1"/>
  <c r="AC113" i="20" s="1"/>
  <c r="AD113" i="20" s="1"/>
  <c r="AE113" i="20" s="1"/>
  <c r="AF113" i="20" s="1"/>
  <c r="B113" i="20" s="1"/>
  <c r="D113" i="20"/>
  <c r="D112" i="20"/>
  <c r="E112" i="20" s="1"/>
  <c r="F112" i="20" s="1"/>
  <c r="G112" i="20" s="1"/>
  <c r="H112" i="20" s="1"/>
  <c r="I112" i="20" s="1"/>
  <c r="J112" i="20" s="1"/>
  <c r="K112" i="20" s="1"/>
  <c r="L112" i="20" s="1"/>
  <c r="M112" i="20" s="1"/>
  <c r="N112" i="20" s="1"/>
  <c r="O112" i="20" s="1"/>
  <c r="P112" i="20" s="1"/>
  <c r="Q112" i="20" s="1"/>
  <c r="R112" i="20" s="1"/>
  <c r="S112" i="20" s="1"/>
  <c r="T112" i="20" s="1"/>
  <c r="U112" i="20" s="1"/>
  <c r="V112" i="20" s="1"/>
  <c r="W112" i="20" s="1"/>
  <c r="X112" i="20" s="1"/>
  <c r="Y112" i="20" s="1"/>
  <c r="Z112" i="20" s="1"/>
  <c r="AA112" i="20" s="1"/>
  <c r="AB112" i="20" s="1"/>
  <c r="AC112" i="20" s="1"/>
  <c r="AD112" i="20" s="1"/>
  <c r="AE112" i="20" s="1"/>
  <c r="AF112" i="20" s="1"/>
  <c r="B112" i="20" s="1"/>
  <c r="D110" i="20"/>
  <c r="E110" i="20" s="1"/>
  <c r="F110" i="20" s="1"/>
  <c r="G110" i="20" s="1"/>
  <c r="H110" i="20" s="1"/>
  <c r="I110" i="20" s="1"/>
  <c r="J110" i="20" s="1"/>
  <c r="K110" i="20" s="1"/>
  <c r="L110" i="20" s="1"/>
  <c r="M110" i="20" s="1"/>
  <c r="N110" i="20" s="1"/>
  <c r="O110" i="20" s="1"/>
  <c r="P110" i="20" s="1"/>
  <c r="Q110" i="20" s="1"/>
  <c r="R110" i="20" s="1"/>
  <c r="S110" i="20" s="1"/>
  <c r="T110" i="20" s="1"/>
  <c r="U110" i="20" s="1"/>
  <c r="V110" i="20" s="1"/>
  <c r="W110" i="20" s="1"/>
  <c r="X110" i="20" s="1"/>
  <c r="Y110" i="20" s="1"/>
  <c r="Z110" i="20" s="1"/>
  <c r="AA110" i="20" s="1"/>
  <c r="AB110" i="20" s="1"/>
  <c r="AC110" i="20" s="1"/>
  <c r="AD110" i="20" s="1"/>
  <c r="AE110" i="20" s="1"/>
  <c r="AF110" i="20" s="1"/>
  <c r="B110" i="20" s="1"/>
  <c r="D109" i="20"/>
  <c r="E109" i="20" s="1"/>
  <c r="F109" i="20" s="1"/>
  <c r="G109" i="20" s="1"/>
  <c r="H109" i="20" s="1"/>
  <c r="I109" i="20" s="1"/>
  <c r="J109" i="20" s="1"/>
  <c r="K109" i="20" s="1"/>
  <c r="L109" i="20" s="1"/>
  <c r="M109" i="20" s="1"/>
  <c r="N109" i="20" s="1"/>
  <c r="O109" i="20" s="1"/>
  <c r="P109" i="20" s="1"/>
  <c r="Q109" i="20" s="1"/>
  <c r="R109" i="20" s="1"/>
  <c r="S109" i="20" s="1"/>
  <c r="T109" i="20" s="1"/>
  <c r="U109" i="20" s="1"/>
  <c r="V109" i="20" s="1"/>
  <c r="W109" i="20" s="1"/>
  <c r="X109" i="20" s="1"/>
  <c r="Y109" i="20" s="1"/>
  <c r="Z109" i="20" s="1"/>
  <c r="AA109" i="20" s="1"/>
  <c r="AB109" i="20" s="1"/>
  <c r="AC109" i="20" s="1"/>
  <c r="AD109" i="20" s="1"/>
  <c r="AE109" i="20" s="1"/>
  <c r="AF109" i="20" s="1"/>
  <c r="B109" i="20" s="1"/>
  <c r="D107" i="20"/>
  <c r="E107" i="20" s="1"/>
  <c r="F107" i="20" s="1"/>
  <c r="G107" i="20" s="1"/>
  <c r="H107" i="20" s="1"/>
  <c r="I107" i="20" s="1"/>
  <c r="J107" i="20" s="1"/>
  <c r="K107" i="20" s="1"/>
  <c r="L107" i="20" s="1"/>
  <c r="M107" i="20" s="1"/>
  <c r="N107" i="20" s="1"/>
  <c r="O107" i="20" s="1"/>
  <c r="P107" i="20" s="1"/>
  <c r="Q107" i="20" s="1"/>
  <c r="R107" i="20" s="1"/>
  <c r="S107" i="20" s="1"/>
  <c r="T107" i="20" s="1"/>
  <c r="U107" i="20" s="1"/>
  <c r="V107" i="20" s="1"/>
  <c r="W107" i="20" s="1"/>
  <c r="X107" i="20" s="1"/>
  <c r="Y107" i="20" s="1"/>
  <c r="Z107" i="20" s="1"/>
  <c r="AA107" i="20" s="1"/>
  <c r="AB107" i="20" s="1"/>
  <c r="AC107" i="20" s="1"/>
  <c r="AD107" i="20" s="1"/>
  <c r="AE107" i="20" s="1"/>
  <c r="AF107" i="20" s="1"/>
  <c r="B107" i="20" s="1"/>
  <c r="D106" i="20"/>
  <c r="E106" i="20" s="1"/>
  <c r="F106" i="20" s="1"/>
  <c r="G106" i="20" s="1"/>
  <c r="H106" i="20" s="1"/>
  <c r="I106" i="20" s="1"/>
  <c r="J106" i="20" s="1"/>
  <c r="K106" i="20" s="1"/>
  <c r="L106" i="20" s="1"/>
  <c r="M106" i="20" s="1"/>
  <c r="N106" i="20" s="1"/>
  <c r="O106" i="20" s="1"/>
  <c r="P106" i="20" s="1"/>
  <c r="Q106" i="20" s="1"/>
  <c r="R106" i="20" s="1"/>
  <c r="S106" i="20" s="1"/>
  <c r="T106" i="20" s="1"/>
  <c r="U106" i="20" s="1"/>
  <c r="V106" i="20" s="1"/>
  <c r="W106" i="20" s="1"/>
  <c r="X106" i="20" s="1"/>
  <c r="Y106" i="20" s="1"/>
  <c r="Z106" i="20" s="1"/>
  <c r="AA106" i="20" s="1"/>
  <c r="AB106" i="20" s="1"/>
  <c r="AC106" i="20" s="1"/>
  <c r="AD106" i="20" s="1"/>
  <c r="AE106" i="20" s="1"/>
  <c r="AF106" i="20" s="1"/>
  <c r="B106" i="20" s="1"/>
  <c r="D105" i="20"/>
  <c r="E105" i="20" s="1"/>
  <c r="F105" i="20" s="1"/>
  <c r="G105" i="20" s="1"/>
  <c r="H105" i="20" s="1"/>
  <c r="I105" i="20" s="1"/>
  <c r="J105" i="20" s="1"/>
  <c r="K105" i="20" s="1"/>
  <c r="L105" i="20" s="1"/>
  <c r="M105" i="20" s="1"/>
  <c r="N105" i="20" s="1"/>
  <c r="O105" i="20" s="1"/>
  <c r="P105" i="20" s="1"/>
  <c r="Q105" i="20" s="1"/>
  <c r="R105" i="20" s="1"/>
  <c r="S105" i="20" s="1"/>
  <c r="T105" i="20" s="1"/>
  <c r="U105" i="20" s="1"/>
  <c r="V105" i="20" s="1"/>
  <c r="W105" i="20" s="1"/>
  <c r="X105" i="20" s="1"/>
  <c r="Y105" i="20" s="1"/>
  <c r="Z105" i="20" s="1"/>
  <c r="AA105" i="20" s="1"/>
  <c r="AB105" i="20" s="1"/>
  <c r="AC105" i="20" s="1"/>
  <c r="AD105" i="20" s="1"/>
  <c r="AE105" i="20" s="1"/>
  <c r="AF105" i="20" s="1"/>
  <c r="B105" i="20" s="1"/>
  <c r="D104" i="20"/>
  <c r="E104" i="20" s="1"/>
  <c r="F104" i="20" s="1"/>
  <c r="G104" i="20" s="1"/>
  <c r="H104" i="20" s="1"/>
  <c r="I104" i="20" s="1"/>
  <c r="J104" i="20" s="1"/>
  <c r="K104" i="20" s="1"/>
  <c r="L104" i="20" s="1"/>
  <c r="M104" i="20" s="1"/>
  <c r="N104" i="20" s="1"/>
  <c r="O104" i="20" s="1"/>
  <c r="P104" i="20" s="1"/>
  <c r="Q104" i="20" s="1"/>
  <c r="R104" i="20" s="1"/>
  <c r="S104" i="20" s="1"/>
  <c r="T104" i="20" s="1"/>
  <c r="U104" i="20" s="1"/>
  <c r="V104" i="20" s="1"/>
  <c r="W104" i="20" s="1"/>
  <c r="X104" i="20" s="1"/>
  <c r="Y104" i="20" s="1"/>
  <c r="Z104" i="20" s="1"/>
  <c r="AA104" i="20" s="1"/>
  <c r="AB104" i="20" s="1"/>
  <c r="AC104" i="20" s="1"/>
  <c r="AD104" i="20" s="1"/>
  <c r="AE104" i="20" s="1"/>
  <c r="AF104" i="20" s="1"/>
  <c r="B104" i="20" s="1"/>
  <c r="D103" i="20"/>
  <c r="E103" i="20" s="1"/>
  <c r="F103" i="20" s="1"/>
  <c r="D102" i="20"/>
  <c r="AH100" i="20"/>
  <c r="AI100" i="20" s="1"/>
  <c r="AH99" i="20"/>
  <c r="AI99" i="20" s="1"/>
  <c r="AH98" i="20"/>
  <c r="AI98" i="20" s="1"/>
  <c r="AH97" i="20"/>
  <c r="AI97" i="20" s="1"/>
  <c r="AH96" i="20"/>
  <c r="AI96" i="20" s="1"/>
  <c r="AH94" i="20"/>
  <c r="AI94" i="20" s="1"/>
  <c r="C93" i="20"/>
  <c r="AI91" i="20"/>
  <c r="AH91" i="20"/>
  <c r="AI90" i="20"/>
  <c r="AH90" i="20"/>
  <c r="AI89" i="20"/>
  <c r="AH89" i="20"/>
  <c r="AI88" i="20"/>
  <c r="AH88" i="20"/>
  <c r="AI87" i="20"/>
  <c r="AH87" i="20"/>
  <c r="AI86" i="20"/>
  <c r="AH86" i="20"/>
  <c r="AI85" i="20"/>
  <c r="AH85" i="20"/>
  <c r="AI84" i="20"/>
  <c r="AH84" i="20"/>
  <c r="AI82" i="20"/>
  <c r="AH82" i="20"/>
  <c r="AG82" i="20"/>
  <c r="AI81" i="20"/>
  <c r="AH81" i="20"/>
  <c r="AI80" i="20"/>
  <c r="AH80" i="20"/>
  <c r="AI79" i="20"/>
  <c r="AH79" i="20"/>
  <c r="AI78" i="20"/>
  <c r="AH78" i="20"/>
  <c r="AI77" i="20"/>
  <c r="AH77" i="20"/>
  <c r="AI76" i="20"/>
  <c r="AH76" i="20"/>
  <c r="AI74" i="20"/>
  <c r="AH74" i="20"/>
  <c r="AI73" i="20"/>
  <c r="AH73" i="20"/>
  <c r="AI72" i="20"/>
  <c r="AH72" i="20"/>
  <c r="AG72" i="20"/>
  <c r="AI71" i="20"/>
  <c r="AH71" i="20"/>
  <c r="AI70" i="20"/>
  <c r="AH70" i="20"/>
  <c r="AI69" i="20"/>
  <c r="AH69" i="20"/>
  <c r="AG68" i="20"/>
  <c r="AF68" i="20"/>
  <c r="AE5" i="20" s="1"/>
  <c r="AE68" i="20"/>
  <c r="AD5" i="20" s="1"/>
  <c r="AD68" i="20"/>
  <c r="AC68" i="20"/>
  <c r="AB5" i="20" s="1"/>
  <c r="AB68" i="20"/>
  <c r="AA68" i="20"/>
  <c r="Z5" i="20" s="1"/>
  <c r="Z68" i="20"/>
  <c r="Y5" i="20" s="1"/>
  <c r="Y68" i="20"/>
  <c r="X5" i="20" s="1"/>
  <c r="X68" i="20"/>
  <c r="W68" i="20"/>
  <c r="V5" i="20" s="1"/>
  <c r="V68" i="20"/>
  <c r="U5" i="20" s="1"/>
  <c r="U68" i="20"/>
  <c r="T5" i="20" s="1"/>
  <c r="T68" i="20"/>
  <c r="S68" i="20"/>
  <c r="R68" i="20"/>
  <c r="Q5" i="20" s="1"/>
  <c r="Q68" i="20"/>
  <c r="P5" i="20" s="1"/>
  <c r="P68" i="20"/>
  <c r="O5" i="20" s="1"/>
  <c r="O68" i="20"/>
  <c r="O75" i="20" s="1"/>
  <c r="N68" i="20"/>
  <c r="M5" i="20" s="1"/>
  <c r="M68" i="20"/>
  <c r="L5" i="20" s="1"/>
  <c r="L68" i="20"/>
  <c r="K5" i="20" s="1"/>
  <c r="K68" i="20"/>
  <c r="J68" i="20"/>
  <c r="I68" i="20"/>
  <c r="H5" i="20" s="1"/>
  <c r="H68" i="20"/>
  <c r="G5" i="20" s="1"/>
  <c r="G68" i="20"/>
  <c r="F5" i="20" s="1"/>
  <c r="F68" i="20"/>
  <c r="E5" i="20" s="1"/>
  <c r="E68" i="20"/>
  <c r="D5" i="20" s="1"/>
  <c r="D68" i="20"/>
  <c r="C68" i="20"/>
  <c r="B68" i="20"/>
  <c r="AF5" i="20" s="1"/>
  <c r="AI67" i="20"/>
  <c r="AH67" i="20"/>
  <c r="AI66" i="20"/>
  <c r="AH66" i="20"/>
  <c r="AI65" i="20"/>
  <c r="AH65" i="20"/>
  <c r="AI64" i="20"/>
  <c r="AH64" i="20"/>
  <c r="AI63" i="20"/>
  <c r="AH63" i="20"/>
  <c r="AI62" i="20"/>
  <c r="AH62" i="20"/>
  <c r="AI61" i="20"/>
  <c r="AH61" i="20"/>
  <c r="AI60" i="20"/>
  <c r="AH60" i="20"/>
  <c r="AI59" i="20"/>
  <c r="AH59" i="20"/>
  <c r="AI58" i="20"/>
  <c r="AH58" i="20"/>
  <c r="AI57" i="20"/>
  <c r="AH57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AI55" i="20"/>
  <c r="AH55" i="20"/>
  <c r="AI54" i="20"/>
  <c r="AH54" i="20"/>
  <c r="AI53" i="20"/>
  <c r="AH53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I51" i="20"/>
  <c r="AH51" i="20"/>
  <c r="AG51" i="20"/>
  <c r="AG52" i="20" s="1"/>
  <c r="AG3" i="20" s="1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I44" i="20"/>
  <c r="AH44" i="20"/>
  <c r="AI43" i="20"/>
  <c r="AH43" i="20"/>
  <c r="AI42" i="20"/>
  <c r="AH42" i="20"/>
  <c r="AI41" i="20"/>
  <c r="AH41" i="20"/>
  <c r="AI40" i="20"/>
  <c r="AH40" i="20"/>
  <c r="AI39" i="20"/>
  <c r="AH39" i="20"/>
  <c r="AG38" i="20"/>
  <c r="AG2" i="20" s="1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C5" i="20"/>
  <c r="AA5" i="20"/>
  <c r="W5" i="20"/>
  <c r="S5" i="20"/>
  <c r="R5" i="20"/>
  <c r="J5" i="20"/>
  <c r="I5" i="20"/>
  <c r="C5" i="20"/>
  <c r="B5" i="20"/>
  <c r="AG4" i="20"/>
  <c r="K4" i="20"/>
  <c r="B4" i="20"/>
  <c r="AF37" i="19"/>
  <c r="AE37" i="19"/>
  <c r="AD37" i="19"/>
  <c r="AC37" i="19"/>
  <c r="AB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AI37" i="19" s="1"/>
  <c r="D52" i="19"/>
  <c r="D56" i="19"/>
  <c r="D68" i="19"/>
  <c r="D75" i="19" s="1"/>
  <c r="B199" i="19"/>
  <c r="B198" i="19"/>
  <c r="B197" i="19"/>
  <c r="B196" i="19"/>
  <c r="B195" i="19"/>
  <c r="B194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7" i="19"/>
  <c r="B176" i="19"/>
  <c r="B175" i="19"/>
  <c r="B174" i="19"/>
  <c r="B173" i="19"/>
  <c r="B172" i="19"/>
  <c r="B171" i="19"/>
  <c r="B170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4" i="19"/>
  <c r="B153" i="19"/>
  <c r="B152" i="19"/>
  <c r="B151" i="19"/>
  <c r="B149" i="19"/>
  <c r="B148" i="19"/>
  <c r="B146" i="19"/>
  <c r="B145" i="19"/>
  <c r="B144" i="19"/>
  <c r="B143" i="19"/>
  <c r="B142" i="19"/>
  <c r="B141" i="19"/>
  <c r="B140" i="19"/>
  <c r="B138" i="19"/>
  <c r="B137" i="19"/>
  <c r="B136" i="19"/>
  <c r="B135" i="19"/>
  <c r="B134" i="19"/>
  <c r="B133" i="19"/>
  <c r="B132" i="19"/>
  <c r="B131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0" i="19"/>
  <c r="B109" i="19"/>
  <c r="B107" i="19"/>
  <c r="B106" i="19"/>
  <c r="B105" i="19"/>
  <c r="B104" i="19"/>
  <c r="B103" i="19"/>
  <c r="B102" i="19"/>
  <c r="B68" i="19"/>
  <c r="B75" i="19" s="1"/>
  <c r="B83" i="19" s="1"/>
  <c r="B56" i="19"/>
  <c r="B52" i="19"/>
  <c r="B38" i="19"/>
  <c r="AF239" i="19"/>
  <c r="AE239" i="19"/>
  <c r="AD239" i="19"/>
  <c r="AC239" i="19"/>
  <c r="AB239" i="19"/>
  <c r="AA239" i="19"/>
  <c r="Z239" i="19"/>
  <c r="Y239" i="19"/>
  <c r="X239" i="19"/>
  <c r="W239" i="19"/>
  <c r="V239" i="19"/>
  <c r="U239" i="19"/>
  <c r="T239" i="19"/>
  <c r="S239" i="19"/>
  <c r="R239" i="19"/>
  <c r="Q239" i="19"/>
  <c r="P239" i="19"/>
  <c r="O239" i="19"/>
  <c r="N239" i="19"/>
  <c r="M239" i="19"/>
  <c r="L239" i="19"/>
  <c r="K239" i="19"/>
  <c r="J239" i="19"/>
  <c r="I239" i="19"/>
  <c r="H239" i="19"/>
  <c r="G239" i="19"/>
  <c r="F239" i="19"/>
  <c r="E239" i="19"/>
  <c r="D239" i="19"/>
  <c r="C239" i="19"/>
  <c r="B239" i="19"/>
  <c r="A239" i="19"/>
  <c r="AF238" i="19"/>
  <c r="AE238" i="19"/>
  <c r="AD238" i="19"/>
  <c r="AC238" i="19"/>
  <c r="AB238" i="19"/>
  <c r="AA238" i="19"/>
  <c r="Z238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A238" i="19"/>
  <c r="AF237" i="19"/>
  <c r="AE237" i="19"/>
  <c r="AD237" i="19"/>
  <c r="AC237" i="19"/>
  <c r="AB237" i="19"/>
  <c r="AA237" i="19"/>
  <c r="Z237" i="19"/>
  <c r="Y237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C237" i="19"/>
  <c r="B237" i="19"/>
  <c r="A237" i="19"/>
  <c r="AF236" i="19"/>
  <c r="AE236" i="19"/>
  <c r="AD236" i="19"/>
  <c r="AC236" i="19"/>
  <c r="AB236" i="19"/>
  <c r="AA236" i="19"/>
  <c r="Z236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A236" i="19"/>
  <c r="B235" i="19"/>
  <c r="S210" i="19"/>
  <c r="AG200" i="19"/>
  <c r="C200" i="19"/>
  <c r="D199" i="19"/>
  <c r="C235" i="19" s="1"/>
  <c r="D198" i="19"/>
  <c r="E198" i="19" s="1"/>
  <c r="F198" i="19" s="1"/>
  <c r="G198" i="19" s="1"/>
  <c r="H198" i="19" s="1"/>
  <c r="I198" i="19" s="1"/>
  <c r="J198" i="19" s="1"/>
  <c r="K198" i="19" s="1"/>
  <c r="L198" i="19" s="1"/>
  <c r="M198" i="19" s="1"/>
  <c r="N198" i="19" s="1"/>
  <c r="O198" i="19" s="1"/>
  <c r="P198" i="19" s="1"/>
  <c r="Q198" i="19" s="1"/>
  <c r="R198" i="19" s="1"/>
  <c r="S198" i="19" s="1"/>
  <c r="T198" i="19" s="1"/>
  <c r="U198" i="19" s="1"/>
  <c r="V198" i="19" s="1"/>
  <c r="W198" i="19" s="1"/>
  <c r="X198" i="19" s="1"/>
  <c r="Y198" i="19" s="1"/>
  <c r="Z198" i="19" s="1"/>
  <c r="AA198" i="19" s="1"/>
  <c r="AB198" i="19" s="1"/>
  <c r="AC198" i="19" s="1"/>
  <c r="AD198" i="19" s="1"/>
  <c r="AE198" i="19" s="1"/>
  <c r="AF198" i="19" s="1"/>
  <c r="D197" i="19"/>
  <c r="E197" i="19" s="1"/>
  <c r="F197" i="19" s="1"/>
  <c r="G197" i="19" s="1"/>
  <c r="H197" i="19" s="1"/>
  <c r="I197" i="19" s="1"/>
  <c r="J197" i="19" s="1"/>
  <c r="K197" i="19" s="1"/>
  <c r="L197" i="19" s="1"/>
  <c r="M197" i="19" s="1"/>
  <c r="N197" i="19" s="1"/>
  <c r="O197" i="19" s="1"/>
  <c r="P197" i="19" s="1"/>
  <c r="Q197" i="19" s="1"/>
  <c r="R197" i="19" s="1"/>
  <c r="S197" i="19" s="1"/>
  <c r="T197" i="19" s="1"/>
  <c r="U197" i="19" s="1"/>
  <c r="V197" i="19" s="1"/>
  <c r="W197" i="19" s="1"/>
  <c r="X197" i="19" s="1"/>
  <c r="Y197" i="19" s="1"/>
  <c r="Z197" i="19" s="1"/>
  <c r="AA197" i="19" s="1"/>
  <c r="AB197" i="19" s="1"/>
  <c r="AC197" i="19" s="1"/>
  <c r="AD197" i="19" s="1"/>
  <c r="AE197" i="19" s="1"/>
  <c r="AF197" i="19" s="1"/>
  <c r="D196" i="19"/>
  <c r="E196" i="19" s="1"/>
  <c r="F196" i="19" s="1"/>
  <c r="G196" i="19" s="1"/>
  <c r="H196" i="19" s="1"/>
  <c r="I196" i="19" s="1"/>
  <c r="J196" i="19" s="1"/>
  <c r="K196" i="19" s="1"/>
  <c r="L196" i="19" s="1"/>
  <c r="M196" i="19" s="1"/>
  <c r="N196" i="19" s="1"/>
  <c r="O196" i="19" s="1"/>
  <c r="P196" i="19" s="1"/>
  <c r="Q196" i="19" s="1"/>
  <c r="R196" i="19" s="1"/>
  <c r="S196" i="19" s="1"/>
  <c r="T196" i="19" s="1"/>
  <c r="U196" i="19" s="1"/>
  <c r="V196" i="19" s="1"/>
  <c r="W196" i="19" s="1"/>
  <c r="X196" i="19" s="1"/>
  <c r="Y196" i="19" s="1"/>
  <c r="Z196" i="19" s="1"/>
  <c r="AA196" i="19" s="1"/>
  <c r="AB196" i="19" s="1"/>
  <c r="AC196" i="19" s="1"/>
  <c r="AD196" i="19" s="1"/>
  <c r="AE196" i="19" s="1"/>
  <c r="AF196" i="19" s="1"/>
  <c r="D195" i="19"/>
  <c r="E195" i="19" s="1"/>
  <c r="F195" i="19" s="1"/>
  <c r="G195" i="19" s="1"/>
  <c r="H195" i="19" s="1"/>
  <c r="I195" i="19" s="1"/>
  <c r="J195" i="19" s="1"/>
  <c r="K195" i="19" s="1"/>
  <c r="L195" i="19" s="1"/>
  <c r="M195" i="19" s="1"/>
  <c r="N195" i="19" s="1"/>
  <c r="O195" i="19" s="1"/>
  <c r="P195" i="19" s="1"/>
  <c r="Q195" i="19" s="1"/>
  <c r="R195" i="19" s="1"/>
  <c r="S195" i="19" s="1"/>
  <c r="T195" i="19" s="1"/>
  <c r="U195" i="19" s="1"/>
  <c r="V195" i="19" s="1"/>
  <c r="W195" i="19" s="1"/>
  <c r="X195" i="19" s="1"/>
  <c r="Y195" i="19" s="1"/>
  <c r="Z195" i="19" s="1"/>
  <c r="AA195" i="19" s="1"/>
  <c r="AB195" i="19" s="1"/>
  <c r="AC195" i="19" s="1"/>
  <c r="AD195" i="19" s="1"/>
  <c r="AE195" i="19" s="1"/>
  <c r="AF195" i="19" s="1"/>
  <c r="E194" i="19"/>
  <c r="F194" i="19" s="1"/>
  <c r="D194" i="19"/>
  <c r="AG192" i="19"/>
  <c r="C192" i="19"/>
  <c r="D191" i="19"/>
  <c r="E191" i="19" s="1"/>
  <c r="F191" i="19" s="1"/>
  <c r="G191" i="19" s="1"/>
  <c r="H191" i="19" s="1"/>
  <c r="I191" i="19" s="1"/>
  <c r="J191" i="19" s="1"/>
  <c r="K191" i="19" s="1"/>
  <c r="L191" i="19" s="1"/>
  <c r="M191" i="19" s="1"/>
  <c r="N191" i="19" s="1"/>
  <c r="O191" i="19" s="1"/>
  <c r="P191" i="19" s="1"/>
  <c r="Q191" i="19" s="1"/>
  <c r="R191" i="19" s="1"/>
  <c r="S191" i="19" s="1"/>
  <c r="T191" i="19" s="1"/>
  <c r="U191" i="19" s="1"/>
  <c r="V191" i="19" s="1"/>
  <c r="W191" i="19" s="1"/>
  <c r="X191" i="19" s="1"/>
  <c r="Y191" i="19" s="1"/>
  <c r="Z191" i="19" s="1"/>
  <c r="AA191" i="19" s="1"/>
  <c r="AB191" i="19" s="1"/>
  <c r="AC191" i="19" s="1"/>
  <c r="AD191" i="19" s="1"/>
  <c r="AE191" i="19" s="1"/>
  <c r="AF191" i="19" s="1"/>
  <c r="E190" i="19"/>
  <c r="F190" i="19" s="1"/>
  <c r="G190" i="19" s="1"/>
  <c r="H190" i="19" s="1"/>
  <c r="I190" i="19" s="1"/>
  <c r="J190" i="19" s="1"/>
  <c r="K190" i="19" s="1"/>
  <c r="L190" i="19" s="1"/>
  <c r="M190" i="19" s="1"/>
  <c r="N190" i="19" s="1"/>
  <c r="O190" i="19" s="1"/>
  <c r="P190" i="19" s="1"/>
  <c r="Q190" i="19" s="1"/>
  <c r="R190" i="19" s="1"/>
  <c r="S190" i="19" s="1"/>
  <c r="T190" i="19" s="1"/>
  <c r="U190" i="19" s="1"/>
  <c r="V190" i="19" s="1"/>
  <c r="W190" i="19" s="1"/>
  <c r="X190" i="19" s="1"/>
  <c r="Y190" i="19" s="1"/>
  <c r="Z190" i="19" s="1"/>
  <c r="AA190" i="19" s="1"/>
  <c r="AB190" i="19" s="1"/>
  <c r="AC190" i="19" s="1"/>
  <c r="AD190" i="19" s="1"/>
  <c r="AE190" i="19" s="1"/>
  <c r="AF190" i="19" s="1"/>
  <c r="D190" i="19"/>
  <c r="D189" i="19"/>
  <c r="E189" i="19" s="1"/>
  <c r="F189" i="19" s="1"/>
  <c r="G189" i="19" s="1"/>
  <c r="H189" i="19" s="1"/>
  <c r="I189" i="19" s="1"/>
  <c r="J189" i="19" s="1"/>
  <c r="K189" i="19" s="1"/>
  <c r="L189" i="19" s="1"/>
  <c r="M189" i="19" s="1"/>
  <c r="N189" i="19" s="1"/>
  <c r="O189" i="19" s="1"/>
  <c r="P189" i="19" s="1"/>
  <c r="Q189" i="19" s="1"/>
  <c r="R189" i="19" s="1"/>
  <c r="S189" i="19" s="1"/>
  <c r="T189" i="19" s="1"/>
  <c r="U189" i="19" s="1"/>
  <c r="V189" i="19" s="1"/>
  <c r="W189" i="19" s="1"/>
  <c r="X189" i="19" s="1"/>
  <c r="Y189" i="19" s="1"/>
  <c r="Z189" i="19" s="1"/>
  <c r="AA189" i="19" s="1"/>
  <c r="AB189" i="19" s="1"/>
  <c r="AC189" i="19" s="1"/>
  <c r="AD189" i="19" s="1"/>
  <c r="AE189" i="19" s="1"/>
  <c r="AF189" i="19" s="1"/>
  <c r="D188" i="19"/>
  <c r="E188" i="19" s="1"/>
  <c r="F188" i="19" s="1"/>
  <c r="G188" i="19" s="1"/>
  <c r="H188" i="19" s="1"/>
  <c r="I188" i="19" s="1"/>
  <c r="J188" i="19" s="1"/>
  <c r="K188" i="19" s="1"/>
  <c r="L188" i="19" s="1"/>
  <c r="M188" i="19" s="1"/>
  <c r="N188" i="19" s="1"/>
  <c r="O188" i="19" s="1"/>
  <c r="P188" i="19" s="1"/>
  <c r="Q188" i="19" s="1"/>
  <c r="R188" i="19" s="1"/>
  <c r="S188" i="19" s="1"/>
  <c r="T188" i="19" s="1"/>
  <c r="U188" i="19" s="1"/>
  <c r="V188" i="19" s="1"/>
  <c r="W188" i="19" s="1"/>
  <c r="X188" i="19" s="1"/>
  <c r="Y188" i="19" s="1"/>
  <c r="Z188" i="19" s="1"/>
  <c r="AA188" i="19" s="1"/>
  <c r="AB188" i="19" s="1"/>
  <c r="AC188" i="19" s="1"/>
  <c r="AD188" i="19" s="1"/>
  <c r="AE188" i="19" s="1"/>
  <c r="AF188" i="19" s="1"/>
  <c r="D187" i="19"/>
  <c r="E187" i="19" s="1"/>
  <c r="F187" i="19" s="1"/>
  <c r="G187" i="19" s="1"/>
  <c r="H187" i="19" s="1"/>
  <c r="I187" i="19" s="1"/>
  <c r="J187" i="19" s="1"/>
  <c r="K187" i="19" s="1"/>
  <c r="L187" i="19" s="1"/>
  <c r="M187" i="19" s="1"/>
  <c r="N187" i="19" s="1"/>
  <c r="O187" i="19" s="1"/>
  <c r="P187" i="19" s="1"/>
  <c r="Q187" i="19" s="1"/>
  <c r="R187" i="19" s="1"/>
  <c r="S187" i="19" s="1"/>
  <c r="T187" i="19" s="1"/>
  <c r="U187" i="19" s="1"/>
  <c r="V187" i="19" s="1"/>
  <c r="W187" i="19" s="1"/>
  <c r="X187" i="19" s="1"/>
  <c r="Y187" i="19" s="1"/>
  <c r="Z187" i="19" s="1"/>
  <c r="AA187" i="19" s="1"/>
  <c r="AB187" i="19" s="1"/>
  <c r="AC187" i="19" s="1"/>
  <c r="AD187" i="19" s="1"/>
  <c r="AE187" i="19" s="1"/>
  <c r="AF187" i="19" s="1"/>
  <c r="D186" i="19"/>
  <c r="E186" i="19" s="1"/>
  <c r="F186" i="19" s="1"/>
  <c r="G186" i="19" s="1"/>
  <c r="H186" i="19" s="1"/>
  <c r="I186" i="19" s="1"/>
  <c r="J186" i="19" s="1"/>
  <c r="K186" i="19" s="1"/>
  <c r="L186" i="19" s="1"/>
  <c r="M186" i="19" s="1"/>
  <c r="N186" i="19" s="1"/>
  <c r="O186" i="19" s="1"/>
  <c r="P186" i="19" s="1"/>
  <c r="Q186" i="19" s="1"/>
  <c r="R186" i="19" s="1"/>
  <c r="S186" i="19" s="1"/>
  <c r="T186" i="19" s="1"/>
  <c r="U186" i="19" s="1"/>
  <c r="V186" i="19" s="1"/>
  <c r="W186" i="19" s="1"/>
  <c r="X186" i="19" s="1"/>
  <c r="Y186" i="19" s="1"/>
  <c r="Z186" i="19" s="1"/>
  <c r="AA186" i="19" s="1"/>
  <c r="AB186" i="19" s="1"/>
  <c r="AC186" i="19" s="1"/>
  <c r="AD186" i="19" s="1"/>
  <c r="AE186" i="19" s="1"/>
  <c r="AF186" i="19" s="1"/>
  <c r="D185" i="19"/>
  <c r="E185" i="19" s="1"/>
  <c r="F185" i="19" s="1"/>
  <c r="G185" i="19" s="1"/>
  <c r="H185" i="19" s="1"/>
  <c r="I185" i="19" s="1"/>
  <c r="J185" i="19" s="1"/>
  <c r="K185" i="19" s="1"/>
  <c r="L185" i="19" s="1"/>
  <c r="M185" i="19" s="1"/>
  <c r="N185" i="19" s="1"/>
  <c r="O185" i="19" s="1"/>
  <c r="P185" i="19" s="1"/>
  <c r="Q185" i="19" s="1"/>
  <c r="R185" i="19" s="1"/>
  <c r="S185" i="19" s="1"/>
  <c r="T185" i="19" s="1"/>
  <c r="U185" i="19" s="1"/>
  <c r="V185" i="19" s="1"/>
  <c r="W185" i="19" s="1"/>
  <c r="X185" i="19" s="1"/>
  <c r="Y185" i="19" s="1"/>
  <c r="Z185" i="19" s="1"/>
  <c r="AA185" i="19" s="1"/>
  <c r="AB185" i="19" s="1"/>
  <c r="AC185" i="19" s="1"/>
  <c r="AD185" i="19" s="1"/>
  <c r="AE185" i="19" s="1"/>
  <c r="AF185" i="19" s="1"/>
  <c r="D184" i="19"/>
  <c r="E184" i="19" s="1"/>
  <c r="F184" i="19" s="1"/>
  <c r="G184" i="19" s="1"/>
  <c r="H184" i="19" s="1"/>
  <c r="I184" i="19" s="1"/>
  <c r="J184" i="19" s="1"/>
  <c r="K184" i="19" s="1"/>
  <c r="L184" i="19" s="1"/>
  <c r="M184" i="19" s="1"/>
  <c r="N184" i="19" s="1"/>
  <c r="O184" i="19" s="1"/>
  <c r="P184" i="19" s="1"/>
  <c r="Q184" i="19" s="1"/>
  <c r="R184" i="19" s="1"/>
  <c r="S184" i="19" s="1"/>
  <c r="T184" i="19" s="1"/>
  <c r="U184" i="19" s="1"/>
  <c r="V184" i="19" s="1"/>
  <c r="W184" i="19" s="1"/>
  <c r="X184" i="19" s="1"/>
  <c r="Y184" i="19" s="1"/>
  <c r="Z184" i="19" s="1"/>
  <c r="AA184" i="19" s="1"/>
  <c r="AB184" i="19" s="1"/>
  <c r="AC184" i="19" s="1"/>
  <c r="AD184" i="19" s="1"/>
  <c r="AE184" i="19" s="1"/>
  <c r="AF184" i="19" s="1"/>
  <c r="F183" i="19"/>
  <c r="G183" i="19" s="1"/>
  <c r="H183" i="19" s="1"/>
  <c r="I183" i="19" s="1"/>
  <c r="J183" i="19" s="1"/>
  <c r="K183" i="19" s="1"/>
  <c r="L183" i="19" s="1"/>
  <c r="M183" i="19" s="1"/>
  <c r="N183" i="19" s="1"/>
  <c r="O183" i="19" s="1"/>
  <c r="P183" i="19" s="1"/>
  <c r="Q183" i="19" s="1"/>
  <c r="R183" i="19" s="1"/>
  <c r="S183" i="19" s="1"/>
  <c r="T183" i="19" s="1"/>
  <c r="U183" i="19" s="1"/>
  <c r="V183" i="19" s="1"/>
  <c r="W183" i="19" s="1"/>
  <c r="X183" i="19" s="1"/>
  <c r="Y183" i="19" s="1"/>
  <c r="Z183" i="19" s="1"/>
  <c r="AA183" i="19" s="1"/>
  <c r="AB183" i="19" s="1"/>
  <c r="AC183" i="19" s="1"/>
  <c r="AD183" i="19" s="1"/>
  <c r="AE183" i="19" s="1"/>
  <c r="AF183" i="19" s="1"/>
  <c r="D183" i="19"/>
  <c r="E183" i="19" s="1"/>
  <c r="D182" i="19"/>
  <c r="E182" i="19" s="1"/>
  <c r="F182" i="19" s="1"/>
  <c r="G182" i="19" s="1"/>
  <c r="H182" i="19" s="1"/>
  <c r="I182" i="19" s="1"/>
  <c r="J182" i="19" s="1"/>
  <c r="K182" i="19" s="1"/>
  <c r="L182" i="19" s="1"/>
  <c r="M182" i="19" s="1"/>
  <c r="N182" i="19" s="1"/>
  <c r="O182" i="19" s="1"/>
  <c r="P182" i="19" s="1"/>
  <c r="Q182" i="19" s="1"/>
  <c r="R182" i="19" s="1"/>
  <c r="S182" i="19" s="1"/>
  <c r="T182" i="19" s="1"/>
  <c r="U182" i="19" s="1"/>
  <c r="V182" i="19" s="1"/>
  <c r="W182" i="19" s="1"/>
  <c r="X182" i="19" s="1"/>
  <c r="Y182" i="19" s="1"/>
  <c r="Z182" i="19" s="1"/>
  <c r="AA182" i="19" s="1"/>
  <c r="AB182" i="19" s="1"/>
  <c r="AC182" i="19" s="1"/>
  <c r="AD182" i="19" s="1"/>
  <c r="AE182" i="19" s="1"/>
  <c r="AF182" i="19" s="1"/>
  <c r="D181" i="19"/>
  <c r="E181" i="19" s="1"/>
  <c r="F181" i="19" s="1"/>
  <c r="G181" i="19" s="1"/>
  <c r="H181" i="19" s="1"/>
  <c r="I181" i="19" s="1"/>
  <c r="J181" i="19" s="1"/>
  <c r="K181" i="19" s="1"/>
  <c r="L181" i="19" s="1"/>
  <c r="M181" i="19" s="1"/>
  <c r="N181" i="19" s="1"/>
  <c r="O181" i="19" s="1"/>
  <c r="P181" i="19" s="1"/>
  <c r="Q181" i="19" s="1"/>
  <c r="R181" i="19" s="1"/>
  <c r="S181" i="19" s="1"/>
  <c r="T181" i="19" s="1"/>
  <c r="U181" i="19" s="1"/>
  <c r="V181" i="19" s="1"/>
  <c r="W181" i="19" s="1"/>
  <c r="X181" i="19" s="1"/>
  <c r="Y181" i="19" s="1"/>
  <c r="Z181" i="19" s="1"/>
  <c r="AA181" i="19" s="1"/>
  <c r="AB181" i="19" s="1"/>
  <c r="AC181" i="19" s="1"/>
  <c r="AD181" i="19" s="1"/>
  <c r="AE181" i="19" s="1"/>
  <c r="AF181" i="19" s="1"/>
  <c r="D180" i="19"/>
  <c r="E180" i="19" s="1"/>
  <c r="F180" i="19" s="1"/>
  <c r="G180" i="19" s="1"/>
  <c r="H180" i="19" s="1"/>
  <c r="I180" i="19" s="1"/>
  <c r="J180" i="19" s="1"/>
  <c r="K180" i="19" s="1"/>
  <c r="L180" i="19" s="1"/>
  <c r="M180" i="19" s="1"/>
  <c r="N180" i="19" s="1"/>
  <c r="O180" i="19" s="1"/>
  <c r="P180" i="19" s="1"/>
  <c r="Q180" i="19" s="1"/>
  <c r="R180" i="19" s="1"/>
  <c r="S180" i="19" s="1"/>
  <c r="T180" i="19" s="1"/>
  <c r="U180" i="19" s="1"/>
  <c r="V180" i="19" s="1"/>
  <c r="W180" i="19" s="1"/>
  <c r="X180" i="19" s="1"/>
  <c r="Y180" i="19" s="1"/>
  <c r="Z180" i="19" s="1"/>
  <c r="AA180" i="19" s="1"/>
  <c r="AB180" i="19" s="1"/>
  <c r="AC180" i="19" s="1"/>
  <c r="AD180" i="19" s="1"/>
  <c r="AE180" i="19" s="1"/>
  <c r="AF180" i="19" s="1"/>
  <c r="D179" i="19"/>
  <c r="E179" i="19" s="1"/>
  <c r="F179" i="19" s="1"/>
  <c r="G179" i="19" s="1"/>
  <c r="H179" i="19" s="1"/>
  <c r="I179" i="19" s="1"/>
  <c r="J179" i="19" s="1"/>
  <c r="K179" i="19" s="1"/>
  <c r="L179" i="19" s="1"/>
  <c r="M179" i="19" s="1"/>
  <c r="N179" i="19" s="1"/>
  <c r="O179" i="19" s="1"/>
  <c r="P179" i="19" s="1"/>
  <c r="Q179" i="19" s="1"/>
  <c r="R179" i="19" s="1"/>
  <c r="S179" i="19" s="1"/>
  <c r="T179" i="19" s="1"/>
  <c r="U179" i="19" s="1"/>
  <c r="V179" i="19" s="1"/>
  <c r="W179" i="19" s="1"/>
  <c r="X179" i="19" s="1"/>
  <c r="Y179" i="19" s="1"/>
  <c r="Z179" i="19" s="1"/>
  <c r="AA179" i="19" s="1"/>
  <c r="AB179" i="19" s="1"/>
  <c r="AC179" i="19" s="1"/>
  <c r="AD179" i="19" s="1"/>
  <c r="AE179" i="19" s="1"/>
  <c r="AF179" i="19" s="1"/>
  <c r="D177" i="19"/>
  <c r="E177" i="19" s="1"/>
  <c r="F177" i="19" s="1"/>
  <c r="G177" i="19" s="1"/>
  <c r="H177" i="19" s="1"/>
  <c r="I177" i="19" s="1"/>
  <c r="J177" i="19" s="1"/>
  <c r="K177" i="19" s="1"/>
  <c r="L177" i="19" s="1"/>
  <c r="M177" i="19" s="1"/>
  <c r="N177" i="19" s="1"/>
  <c r="O177" i="19" s="1"/>
  <c r="P177" i="19" s="1"/>
  <c r="Q177" i="19" s="1"/>
  <c r="R177" i="19" s="1"/>
  <c r="S177" i="19" s="1"/>
  <c r="T177" i="19" s="1"/>
  <c r="U177" i="19" s="1"/>
  <c r="V177" i="19" s="1"/>
  <c r="W177" i="19" s="1"/>
  <c r="X177" i="19" s="1"/>
  <c r="Y177" i="19" s="1"/>
  <c r="Z177" i="19" s="1"/>
  <c r="AA177" i="19" s="1"/>
  <c r="AB177" i="19" s="1"/>
  <c r="AC177" i="19" s="1"/>
  <c r="AD177" i="19" s="1"/>
  <c r="AE177" i="19" s="1"/>
  <c r="AF177" i="19" s="1"/>
  <c r="D176" i="19"/>
  <c r="E176" i="19" s="1"/>
  <c r="F176" i="19" s="1"/>
  <c r="G176" i="19" s="1"/>
  <c r="H176" i="19" s="1"/>
  <c r="I176" i="19" s="1"/>
  <c r="J176" i="19" s="1"/>
  <c r="K176" i="19" s="1"/>
  <c r="L176" i="19" s="1"/>
  <c r="M176" i="19" s="1"/>
  <c r="N176" i="19" s="1"/>
  <c r="O176" i="19" s="1"/>
  <c r="P176" i="19" s="1"/>
  <c r="Q176" i="19" s="1"/>
  <c r="R176" i="19" s="1"/>
  <c r="S176" i="19" s="1"/>
  <c r="T176" i="19" s="1"/>
  <c r="U176" i="19" s="1"/>
  <c r="V176" i="19" s="1"/>
  <c r="W176" i="19" s="1"/>
  <c r="X176" i="19" s="1"/>
  <c r="Y176" i="19" s="1"/>
  <c r="Z176" i="19" s="1"/>
  <c r="AA176" i="19" s="1"/>
  <c r="AB176" i="19" s="1"/>
  <c r="AC176" i="19" s="1"/>
  <c r="AD176" i="19" s="1"/>
  <c r="AE176" i="19" s="1"/>
  <c r="AF176" i="19" s="1"/>
  <c r="I175" i="19"/>
  <c r="J175" i="19" s="1"/>
  <c r="K175" i="19" s="1"/>
  <c r="L175" i="19" s="1"/>
  <c r="M175" i="19" s="1"/>
  <c r="N175" i="19" s="1"/>
  <c r="O175" i="19" s="1"/>
  <c r="P175" i="19" s="1"/>
  <c r="Q175" i="19" s="1"/>
  <c r="R175" i="19" s="1"/>
  <c r="S175" i="19" s="1"/>
  <c r="T175" i="19" s="1"/>
  <c r="U175" i="19" s="1"/>
  <c r="V175" i="19" s="1"/>
  <c r="W175" i="19" s="1"/>
  <c r="X175" i="19" s="1"/>
  <c r="Y175" i="19" s="1"/>
  <c r="Z175" i="19" s="1"/>
  <c r="AA175" i="19" s="1"/>
  <c r="AB175" i="19" s="1"/>
  <c r="AC175" i="19" s="1"/>
  <c r="AD175" i="19" s="1"/>
  <c r="AE175" i="19" s="1"/>
  <c r="AF175" i="19" s="1"/>
  <c r="D175" i="19"/>
  <c r="E175" i="19" s="1"/>
  <c r="F175" i="19" s="1"/>
  <c r="G175" i="19" s="1"/>
  <c r="H175" i="19" s="1"/>
  <c r="E174" i="19"/>
  <c r="F174" i="19" s="1"/>
  <c r="G174" i="19" s="1"/>
  <c r="H174" i="19" s="1"/>
  <c r="I174" i="19" s="1"/>
  <c r="J174" i="19" s="1"/>
  <c r="K174" i="19" s="1"/>
  <c r="L174" i="19" s="1"/>
  <c r="M174" i="19" s="1"/>
  <c r="N174" i="19" s="1"/>
  <c r="O174" i="19" s="1"/>
  <c r="P174" i="19" s="1"/>
  <c r="Q174" i="19" s="1"/>
  <c r="R174" i="19" s="1"/>
  <c r="S174" i="19" s="1"/>
  <c r="T174" i="19" s="1"/>
  <c r="U174" i="19" s="1"/>
  <c r="V174" i="19" s="1"/>
  <c r="W174" i="19" s="1"/>
  <c r="X174" i="19" s="1"/>
  <c r="Y174" i="19" s="1"/>
  <c r="Z174" i="19" s="1"/>
  <c r="AA174" i="19" s="1"/>
  <c r="AB174" i="19" s="1"/>
  <c r="AC174" i="19" s="1"/>
  <c r="AD174" i="19" s="1"/>
  <c r="AE174" i="19" s="1"/>
  <c r="AF174" i="19" s="1"/>
  <c r="D174" i="19"/>
  <c r="D173" i="19"/>
  <c r="E173" i="19" s="1"/>
  <c r="F173" i="19" s="1"/>
  <c r="G173" i="19" s="1"/>
  <c r="H173" i="19" s="1"/>
  <c r="I173" i="19" s="1"/>
  <c r="J173" i="19" s="1"/>
  <c r="K173" i="19" s="1"/>
  <c r="L173" i="19" s="1"/>
  <c r="M173" i="19" s="1"/>
  <c r="N173" i="19" s="1"/>
  <c r="O173" i="19" s="1"/>
  <c r="P173" i="19" s="1"/>
  <c r="Q173" i="19" s="1"/>
  <c r="R173" i="19" s="1"/>
  <c r="S173" i="19" s="1"/>
  <c r="T173" i="19" s="1"/>
  <c r="U173" i="19" s="1"/>
  <c r="V173" i="19" s="1"/>
  <c r="W173" i="19" s="1"/>
  <c r="X173" i="19" s="1"/>
  <c r="Y173" i="19" s="1"/>
  <c r="Z173" i="19" s="1"/>
  <c r="AA173" i="19" s="1"/>
  <c r="AB173" i="19" s="1"/>
  <c r="AC173" i="19" s="1"/>
  <c r="AD173" i="19" s="1"/>
  <c r="AE173" i="19" s="1"/>
  <c r="AF173" i="19" s="1"/>
  <c r="D172" i="19"/>
  <c r="E172" i="19" s="1"/>
  <c r="F172" i="19" s="1"/>
  <c r="G172" i="19" s="1"/>
  <c r="H172" i="19" s="1"/>
  <c r="I172" i="19" s="1"/>
  <c r="J172" i="19" s="1"/>
  <c r="K172" i="19" s="1"/>
  <c r="L172" i="19" s="1"/>
  <c r="M172" i="19" s="1"/>
  <c r="N172" i="19" s="1"/>
  <c r="O172" i="19" s="1"/>
  <c r="P172" i="19" s="1"/>
  <c r="Q172" i="19" s="1"/>
  <c r="R172" i="19" s="1"/>
  <c r="S172" i="19" s="1"/>
  <c r="T172" i="19" s="1"/>
  <c r="U172" i="19" s="1"/>
  <c r="V172" i="19" s="1"/>
  <c r="W172" i="19" s="1"/>
  <c r="X172" i="19" s="1"/>
  <c r="Y172" i="19" s="1"/>
  <c r="Z172" i="19" s="1"/>
  <c r="AA172" i="19" s="1"/>
  <c r="AB172" i="19" s="1"/>
  <c r="AC172" i="19" s="1"/>
  <c r="AD172" i="19" s="1"/>
  <c r="AE172" i="19" s="1"/>
  <c r="AF172" i="19" s="1"/>
  <c r="D171" i="19"/>
  <c r="E171" i="19" s="1"/>
  <c r="F171" i="19" s="1"/>
  <c r="G171" i="19" s="1"/>
  <c r="H171" i="19" s="1"/>
  <c r="I171" i="19" s="1"/>
  <c r="J171" i="19" s="1"/>
  <c r="K171" i="19" s="1"/>
  <c r="L171" i="19" s="1"/>
  <c r="M171" i="19" s="1"/>
  <c r="N171" i="19" s="1"/>
  <c r="O171" i="19" s="1"/>
  <c r="P171" i="19" s="1"/>
  <c r="Q171" i="19" s="1"/>
  <c r="R171" i="19" s="1"/>
  <c r="S171" i="19" s="1"/>
  <c r="T171" i="19" s="1"/>
  <c r="U171" i="19" s="1"/>
  <c r="V171" i="19" s="1"/>
  <c r="W171" i="19" s="1"/>
  <c r="X171" i="19" s="1"/>
  <c r="Y171" i="19" s="1"/>
  <c r="Z171" i="19" s="1"/>
  <c r="AA171" i="19" s="1"/>
  <c r="AB171" i="19" s="1"/>
  <c r="AC171" i="19" s="1"/>
  <c r="AD171" i="19" s="1"/>
  <c r="AE171" i="19" s="1"/>
  <c r="AF171" i="19" s="1"/>
  <c r="D170" i="19"/>
  <c r="E170" i="19" s="1"/>
  <c r="F170" i="19" s="1"/>
  <c r="G170" i="19" s="1"/>
  <c r="H170" i="19" s="1"/>
  <c r="I170" i="19" s="1"/>
  <c r="J170" i="19" s="1"/>
  <c r="K170" i="19" s="1"/>
  <c r="L170" i="19" s="1"/>
  <c r="M170" i="19" s="1"/>
  <c r="N170" i="19" s="1"/>
  <c r="O170" i="19" s="1"/>
  <c r="P170" i="19" s="1"/>
  <c r="Q170" i="19" s="1"/>
  <c r="R170" i="19" s="1"/>
  <c r="S170" i="19" s="1"/>
  <c r="T170" i="19" s="1"/>
  <c r="U170" i="19" s="1"/>
  <c r="V170" i="19" s="1"/>
  <c r="W170" i="19" s="1"/>
  <c r="X170" i="19" s="1"/>
  <c r="Y170" i="19" s="1"/>
  <c r="Z170" i="19" s="1"/>
  <c r="AA170" i="19" s="1"/>
  <c r="AB170" i="19" s="1"/>
  <c r="AC170" i="19" s="1"/>
  <c r="AD170" i="19" s="1"/>
  <c r="AE170" i="19" s="1"/>
  <c r="AF170" i="19" s="1"/>
  <c r="D168" i="19"/>
  <c r="E168" i="19" s="1"/>
  <c r="F168" i="19" s="1"/>
  <c r="G168" i="19" s="1"/>
  <c r="H168" i="19" s="1"/>
  <c r="I168" i="19" s="1"/>
  <c r="J168" i="19" s="1"/>
  <c r="K168" i="19" s="1"/>
  <c r="L168" i="19" s="1"/>
  <c r="M168" i="19" s="1"/>
  <c r="N168" i="19" s="1"/>
  <c r="O168" i="19" s="1"/>
  <c r="P168" i="19" s="1"/>
  <c r="Q168" i="19" s="1"/>
  <c r="R168" i="19" s="1"/>
  <c r="S168" i="19" s="1"/>
  <c r="T168" i="19" s="1"/>
  <c r="U168" i="19" s="1"/>
  <c r="V168" i="19" s="1"/>
  <c r="W168" i="19" s="1"/>
  <c r="X168" i="19" s="1"/>
  <c r="Y168" i="19" s="1"/>
  <c r="Z168" i="19" s="1"/>
  <c r="AA168" i="19" s="1"/>
  <c r="AB168" i="19" s="1"/>
  <c r="AC168" i="19" s="1"/>
  <c r="AD168" i="19" s="1"/>
  <c r="AE168" i="19" s="1"/>
  <c r="AF168" i="19" s="1"/>
  <c r="D167" i="19"/>
  <c r="E167" i="19" s="1"/>
  <c r="F167" i="19" s="1"/>
  <c r="G167" i="19" s="1"/>
  <c r="H167" i="19" s="1"/>
  <c r="I167" i="19" s="1"/>
  <c r="J167" i="19" s="1"/>
  <c r="K167" i="19" s="1"/>
  <c r="L167" i="19" s="1"/>
  <c r="M167" i="19" s="1"/>
  <c r="N167" i="19" s="1"/>
  <c r="O167" i="19" s="1"/>
  <c r="P167" i="19" s="1"/>
  <c r="Q167" i="19" s="1"/>
  <c r="R167" i="19" s="1"/>
  <c r="S167" i="19" s="1"/>
  <c r="T167" i="19" s="1"/>
  <c r="U167" i="19" s="1"/>
  <c r="V167" i="19" s="1"/>
  <c r="W167" i="19" s="1"/>
  <c r="X167" i="19" s="1"/>
  <c r="Y167" i="19" s="1"/>
  <c r="Z167" i="19" s="1"/>
  <c r="AA167" i="19" s="1"/>
  <c r="AB167" i="19" s="1"/>
  <c r="AC167" i="19" s="1"/>
  <c r="AD167" i="19" s="1"/>
  <c r="AE167" i="19" s="1"/>
  <c r="AF167" i="19" s="1"/>
  <c r="E166" i="19"/>
  <c r="F166" i="19" s="1"/>
  <c r="G166" i="19" s="1"/>
  <c r="H166" i="19" s="1"/>
  <c r="I166" i="19" s="1"/>
  <c r="J166" i="19" s="1"/>
  <c r="K166" i="19" s="1"/>
  <c r="L166" i="19" s="1"/>
  <c r="M166" i="19" s="1"/>
  <c r="N166" i="19" s="1"/>
  <c r="O166" i="19" s="1"/>
  <c r="P166" i="19" s="1"/>
  <c r="Q166" i="19" s="1"/>
  <c r="R166" i="19" s="1"/>
  <c r="S166" i="19" s="1"/>
  <c r="T166" i="19" s="1"/>
  <c r="U166" i="19" s="1"/>
  <c r="V166" i="19" s="1"/>
  <c r="W166" i="19" s="1"/>
  <c r="X166" i="19" s="1"/>
  <c r="Y166" i="19" s="1"/>
  <c r="Z166" i="19" s="1"/>
  <c r="AA166" i="19" s="1"/>
  <c r="AB166" i="19" s="1"/>
  <c r="AC166" i="19" s="1"/>
  <c r="AD166" i="19" s="1"/>
  <c r="AE166" i="19" s="1"/>
  <c r="AF166" i="19" s="1"/>
  <c r="D166" i="19"/>
  <c r="E165" i="19"/>
  <c r="F165" i="19" s="1"/>
  <c r="G165" i="19" s="1"/>
  <c r="H165" i="19" s="1"/>
  <c r="I165" i="19" s="1"/>
  <c r="J165" i="19" s="1"/>
  <c r="K165" i="19" s="1"/>
  <c r="L165" i="19" s="1"/>
  <c r="M165" i="19" s="1"/>
  <c r="N165" i="19" s="1"/>
  <c r="O165" i="19" s="1"/>
  <c r="P165" i="19" s="1"/>
  <c r="Q165" i="19" s="1"/>
  <c r="R165" i="19" s="1"/>
  <c r="S165" i="19" s="1"/>
  <c r="T165" i="19" s="1"/>
  <c r="U165" i="19" s="1"/>
  <c r="V165" i="19" s="1"/>
  <c r="W165" i="19" s="1"/>
  <c r="X165" i="19" s="1"/>
  <c r="Y165" i="19" s="1"/>
  <c r="Z165" i="19" s="1"/>
  <c r="AA165" i="19" s="1"/>
  <c r="AB165" i="19" s="1"/>
  <c r="AC165" i="19" s="1"/>
  <c r="AD165" i="19" s="1"/>
  <c r="AE165" i="19" s="1"/>
  <c r="AF165" i="19" s="1"/>
  <c r="D165" i="19"/>
  <c r="E164" i="19"/>
  <c r="F164" i="19" s="1"/>
  <c r="G164" i="19" s="1"/>
  <c r="H164" i="19" s="1"/>
  <c r="I164" i="19" s="1"/>
  <c r="J164" i="19" s="1"/>
  <c r="K164" i="19" s="1"/>
  <c r="L164" i="19" s="1"/>
  <c r="M164" i="19" s="1"/>
  <c r="N164" i="19" s="1"/>
  <c r="O164" i="19" s="1"/>
  <c r="P164" i="19" s="1"/>
  <c r="Q164" i="19" s="1"/>
  <c r="R164" i="19" s="1"/>
  <c r="S164" i="19" s="1"/>
  <c r="T164" i="19" s="1"/>
  <c r="U164" i="19" s="1"/>
  <c r="V164" i="19" s="1"/>
  <c r="W164" i="19" s="1"/>
  <c r="X164" i="19" s="1"/>
  <c r="Y164" i="19" s="1"/>
  <c r="Z164" i="19" s="1"/>
  <c r="AA164" i="19" s="1"/>
  <c r="AB164" i="19" s="1"/>
  <c r="AC164" i="19" s="1"/>
  <c r="AD164" i="19" s="1"/>
  <c r="AE164" i="19" s="1"/>
  <c r="AF164" i="19" s="1"/>
  <c r="D164" i="19"/>
  <c r="D163" i="19"/>
  <c r="E163" i="19" s="1"/>
  <c r="F163" i="19" s="1"/>
  <c r="G163" i="19" s="1"/>
  <c r="H163" i="19" s="1"/>
  <c r="I163" i="19" s="1"/>
  <c r="J163" i="19" s="1"/>
  <c r="K163" i="19" s="1"/>
  <c r="L163" i="19" s="1"/>
  <c r="M163" i="19" s="1"/>
  <c r="N163" i="19" s="1"/>
  <c r="O163" i="19" s="1"/>
  <c r="P163" i="19" s="1"/>
  <c r="Q163" i="19" s="1"/>
  <c r="R163" i="19" s="1"/>
  <c r="S163" i="19" s="1"/>
  <c r="T163" i="19" s="1"/>
  <c r="U163" i="19" s="1"/>
  <c r="V163" i="19" s="1"/>
  <c r="W163" i="19" s="1"/>
  <c r="X163" i="19" s="1"/>
  <c r="Y163" i="19" s="1"/>
  <c r="Z163" i="19" s="1"/>
  <c r="AA163" i="19" s="1"/>
  <c r="AB163" i="19" s="1"/>
  <c r="AC163" i="19" s="1"/>
  <c r="AD163" i="19" s="1"/>
  <c r="AE163" i="19" s="1"/>
  <c r="AF163" i="19" s="1"/>
  <c r="D162" i="19"/>
  <c r="E162" i="19" s="1"/>
  <c r="F162" i="19" s="1"/>
  <c r="G162" i="19" s="1"/>
  <c r="H162" i="19" s="1"/>
  <c r="I162" i="19" s="1"/>
  <c r="J162" i="19" s="1"/>
  <c r="K162" i="19" s="1"/>
  <c r="L162" i="19" s="1"/>
  <c r="M162" i="19" s="1"/>
  <c r="N162" i="19" s="1"/>
  <c r="O162" i="19" s="1"/>
  <c r="P162" i="19" s="1"/>
  <c r="Q162" i="19" s="1"/>
  <c r="R162" i="19" s="1"/>
  <c r="S162" i="19" s="1"/>
  <c r="T162" i="19" s="1"/>
  <c r="U162" i="19" s="1"/>
  <c r="V162" i="19" s="1"/>
  <c r="W162" i="19" s="1"/>
  <c r="X162" i="19" s="1"/>
  <c r="Y162" i="19" s="1"/>
  <c r="Z162" i="19" s="1"/>
  <c r="AA162" i="19" s="1"/>
  <c r="AB162" i="19" s="1"/>
  <c r="AC162" i="19" s="1"/>
  <c r="AD162" i="19" s="1"/>
  <c r="AE162" i="19" s="1"/>
  <c r="AF162" i="19" s="1"/>
  <c r="E161" i="19"/>
  <c r="F161" i="19" s="1"/>
  <c r="G161" i="19" s="1"/>
  <c r="H161" i="19" s="1"/>
  <c r="I161" i="19" s="1"/>
  <c r="J161" i="19" s="1"/>
  <c r="K161" i="19" s="1"/>
  <c r="L161" i="19" s="1"/>
  <c r="M161" i="19" s="1"/>
  <c r="N161" i="19" s="1"/>
  <c r="O161" i="19" s="1"/>
  <c r="P161" i="19" s="1"/>
  <c r="Q161" i="19" s="1"/>
  <c r="R161" i="19" s="1"/>
  <c r="S161" i="19" s="1"/>
  <c r="T161" i="19" s="1"/>
  <c r="U161" i="19" s="1"/>
  <c r="V161" i="19" s="1"/>
  <c r="W161" i="19" s="1"/>
  <c r="X161" i="19" s="1"/>
  <c r="Y161" i="19" s="1"/>
  <c r="Z161" i="19" s="1"/>
  <c r="AA161" i="19" s="1"/>
  <c r="AB161" i="19" s="1"/>
  <c r="AC161" i="19" s="1"/>
  <c r="AD161" i="19" s="1"/>
  <c r="AE161" i="19" s="1"/>
  <c r="AF161" i="19" s="1"/>
  <c r="D161" i="19"/>
  <c r="D160" i="19"/>
  <c r="E160" i="19" s="1"/>
  <c r="F160" i="19" s="1"/>
  <c r="G160" i="19" s="1"/>
  <c r="H160" i="19" s="1"/>
  <c r="I160" i="19" s="1"/>
  <c r="J160" i="19" s="1"/>
  <c r="K160" i="19" s="1"/>
  <c r="L160" i="19" s="1"/>
  <c r="M160" i="19" s="1"/>
  <c r="N160" i="19" s="1"/>
  <c r="O160" i="19" s="1"/>
  <c r="P160" i="19" s="1"/>
  <c r="Q160" i="19" s="1"/>
  <c r="R160" i="19" s="1"/>
  <c r="S160" i="19" s="1"/>
  <c r="T160" i="19" s="1"/>
  <c r="U160" i="19" s="1"/>
  <c r="V160" i="19" s="1"/>
  <c r="W160" i="19" s="1"/>
  <c r="X160" i="19" s="1"/>
  <c r="Y160" i="19" s="1"/>
  <c r="Z160" i="19" s="1"/>
  <c r="AA160" i="19" s="1"/>
  <c r="AB160" i="19" s="1"/>
  <c r="AC160" i="19" s="1"/>
  <c r="AD160" i="19" s="1"/>
  <c r="AE160" i="19" s="1"/>
  <c r="AF160" i="19" s="1"/>
  <c r="D159" i="19"/>
  <c r="E159" i="19" s="1"/>
  <c r="F159" i="19" s="1"/>
  <c r="G159" i="19" s="1"/>
  <c r="H159" i="19" s="1"/>
  <c r="I159" i="19" s="1"/>
  <c r="J159" i="19" s="1"/>
  <c r="K159" i="19" s="1"/>
  <c r="L159" i="19" s="1"/>
  <c r="M159" i="19" s="1"/>
  <c r="N159" i="19" s="1"/>
  <c r="O159" i="19" s="1"/>
  <c r="P159" i="19" s="1"/>
  <c r="Q159" i="19" s="1"/>
  <c r="R159" i="19" s="1"/>
  <c r="S159" i="19" s="1"/>
  <c r="T159" i="19" s="1"/>
  <c r="U159" i="19" s="1"/>
  <c r="V159" i="19" s="1"/>
  <c r="W159" i="19" s="1"/>
  <c r="X159" i="19" s="1"/>
  <c r="Y159" i="19" s="1"/>
  <c r="Z159" i="19" s="1"/>
  <c r="AA159" i="19" s="1"/>
  <c r="AB159" i="19" s="1"/>
  <c r="AC159" i="19" s="1"/>
  <c r="AD159" i="19" s="1"/>
  <c r="AE159" i="19" s="1"/>
  <c r="AF159" i="19" s="1"/>
  <c r="D158" i="19"/>
  <c r="E158" i="19" s="1"/>
  <c r="F158" i="19" s="1"/>
  <c r="G158" i="19" s="1"/>
  <c r="H158" i="19" s="1"/>
  <c r="I158" i="19" s="1"/>
  <c r="J158" i="19" s="1"/>
  <c r="K158" i="19" s="1"/>
  <c r="L158" i="19" s="1"/>
  <c r="M158" i="19" s="1"/>
  <c r="N158" i="19" s="1"/>
  <c r="O158" i="19" s="1"/>
  <c r="P158" i="19" s="1"/>
  <c r="Q158" i="19" s="1"/>
  <c r="R158" i="19" s="1"/>
  <c r="S158" i="19" s="1"/>
  <c r="T158" i="19" s="1"/>
  <c r="U158" i="19" s="1"/>
  <c r="V158" i="19" s="1"/>
  <c r="W158" i="19" s="1"/>
  <c r="X158" i="19" s="1"/>
  <c r="Y158" i="19" s="1"/>
  <c r="Z158" i="19" s="1"/>
  <c r="AA158" i="19" s="1"/>
  <c r="AB158" i="19" s="1"/>
  <c r="AC158" i="19" s="1"/>
  <c r="AD158" i="19" s="1"/>
  <c r="AE158" i="19" s="1"/>
  <c r="AF158" i="19" s="1"/>
  <c r="Y157" i="19"/>
  <c r="Z157" i="19" s="1"/>
  <c r="AA157" i="19" s="1"/>
  <c r="AB157" i="19" s="1"/>
  <c r="AC157" i="19" s="1"/>
  <c r="AD157" i="19" s="1"/>
  <c r="AE157" i="19" s="1"/>
  <c r="AF157" i="19" s="1"/>
  <c r="D157" i="19"/>
  <c r="E157" i="19" s="1"/>
  <c r="F157" i="19" s="1"/>
  <c r="G157" i="19" s="1"/>
  <c r="H157" i="19" s="1"/>
  <c r="I157" i="19" s="1"/>
  <c r="J157" i="19" s="1"/>
  <c r="K157" i="19" s="1"/>
  <c r="L157" i="19" s="1"/>
  <c r="M157" i="19" s="1"/>
  <c r="N157" i="19" s="1"/>
  <c r="O157" i="19" s="1"/>
  <c r="P157" i="19" s="1"/>
  <c r="Q157" i="19" s="1"/>
  <c r="R157" i="19" s="1"/>
  <c r="S157" i="19" s="1"/>
  <c r="T157" i="19" s="1"/>
  <c r="U157" i="19" s="1"/>
  <c r="V157" i="19" s="1"/>
  <c r="W157" i="19" s="1"/>
  <c r="X157" i="19" s="1"/>
  <c r="E156" i="19"/>
  <c r="F156" i="19" s="1"/>
  <c r="G156" i="19" s="1"/>
  <c r="H156" i="19" s="1"/>
  <c r="I156" i="19" s="1"/>
  <c r="J156" i="19" s="1"/>
  <c r="K156" i="19" s="1"/>
  <c r="L156" i="19" s="1"/>
  <c r="M156" i="19" s="1"/>
  <c r="N156" i="19" s="1"/>
  <c r="O156" i="19" s="1"/>
  <c r="P156" i="19" s="1"/>
  <c r="Q156" i="19" s="1"/>
  <c r="R156" i="19" s="1"/>
  <c r="S156" i="19" s="1"/>
  <c r="T156" i="19" s="1"/>
  <c r="U156" i="19" s="1"/>
  <c r="V156" i="19" s="1"/>
  <c r="W156" i="19" s="1"/>
  <c r="X156" i="19" s="1"/>
  <c r="Y156" i="19" s="1"/>
  <c r="Z156" i="19" s="1"/>
  <c r="AA156" i="19" s="1"/>
  <c r="AB156" i="19" s="1"/>
  <c r="AC156" i="19" s="1"/>
  <c r="AD156" i="19" s="1"/>
  <c r="AE156" i="19" s="1"/>
  <c r="AF156" i="19" s="1"/>
  <c r="D156" i="19"/>
  <c r="D154" i="19"/>
  <c r="E154" i="19" s="1"/>
  <c r="F154" i="19" s="1"/>
  <c r="G154" i="19" s="1"/>
  <c r="H154" i="19" s="1"/>
  <c r="I154" i="19" s="1"/>
  <c r="J154" i="19" s="1"/>
  <c r="K154" i="19" s="1"/>
  <c r="L154" i="19" s="1"/>
  <c r="M154" i="19" s="1"/>
  <c r="N154" i="19" s="1"/>
  <c r="O154" i="19" s="1"/>
  <c r="P154" i="19" s="1"/>
  <c r="Q154" i="19" s="1"/>
  <c r="R154" i="19" s="1"/>
  <c r="S154" i="19" s="1"/>
  <c r="T154" i="19" s="1"/>
  <c r="U154" i="19" s="1"/>
  <c r="V154" i="19" s="1"/>
  <c r="W154" i="19" s="1"/>
  <c r="X154" i="19" s="1"/>
  <c r="Y154" i="19" s="1"/>
  <c r="Z154" i="19" s="1"/>
  <c r="AA154" i="19" s="1"/>
  <c r="AB154" i="19" s="1"/>
  <c r="AC154" i="19" s="1"/>
  <c r="AD154" i="19" s="1"/>
  <c r="AE154" i="19" s="1"/>
  <c r="AF154" i="19" s="1"/>
  <c r="D153" i="19"/>
  <c r="E153" i="19" s="1"/>
  <c r="F153" i="19" s="1"/>
  <c r="G153" i="19" s="1"/>
  <c r="H153" i="19" s="1"/>
  <c r="I153" i="19" s="1"/>
  <c r="J153" i="19" s="1"/>
  <c r="K153" i="19" s="1"/>
  <c r="L153" i="19" s="1"/>
  <c r="M153" i="19" s="1"/>
  <c r="N153" i="19" s="1"/>
  <c r="O153" i="19" s="1"/>
  <c r="P153" i="19" s="1"/>
  <c r="Q153" i="19" s="1"/>
  <c r="R153" i="19" s="1"/>
  <c r="S153" i="19" s="1"/>
  <c r="T153" i="19" s="1"/>
  <c r="U153" i="19" s="1"/>
  <c r="V153" i="19" s="1"/>
  <c r="W153" i="19" s="1"/>
  <c r="X153" i="19" s="1"/>
  <c r="Y153" i="19" s="1"/>
  <c r="Z153" i="19" s="1"/>
  <c r="AA153" i="19" s="1"/>
  <c r="AB153" i="19" s="1"/>
  <c r="AC153" i="19" s="1"/>
  <c r="AD153" i="19" s="1"/>
  <c r="AE153" i="19" s="1"/>
  <c r="AF153" i="19" s="1"/>
  <c r="D152" i="19"/>
  <c r="E152" i="19" s="1"/>
  <c r="F152" i="19" s="1"/>
  <c r="G152" i="19" s="1"/>
  <c r="H152" i="19" s="1"/>
  <c r="I152" i="19" s="1"/>
  <c r="J152" i="19" s="1"/>
  <c r="K152" i="19" s="1"/>
  <c r="L152" i="19" s="1"/>
  <c r="M152" i="19" s="1"/>
  <c r="N152" i="19" s="1"/>
  <c r="O152" i="19" s="1"/>
  <c r="P152" i="19" s="1"/>
  <c r="Q152" i="19" s="1"/>
  <c r="R152" i="19" s="1"/>
  <c r="S152" i="19" s="1"/>
  <c r="T152" i="19" s="1"/>
  <c r="U152" i="19" s="1"/>
  <c r="V152" i="19" s="1"/>
  <c r="W152" i="19" s="1"/>
  <c r="X152" i="19" s="1"/>
  <c r="Y152" i="19" s="1"/>
  <c r="Z152" i="19" s="1"/>
  <c r="AA152" i="19" s="1"/>
  <c r="AB152" i="19" s="1"/>
  <c r="AC152" i="19" s="1"/>
  <c r="AD152" i="19" s="1"/>
  <c r="AE152" i="19" s="1"/>
  <c r="AF152" i="19" s="1"/>
  <c r="D151" i="19"/>
  <c r="E151" i="19" s="1"/>
  <c r="F151" i="19" s="1"/>
  <c r="G151" i="19" s="1"/>
  <c r="H151" i="19" s="1"/>
  <c r="I151" i="19" s="1"/>
  <c r="J151" i="19" s="1"/>
  <c r="K151" i="19" s="1"/>
  <c r="L151" i="19" s="1"/>
  <c r="M151" i="19" s="1"/>
  <c r="N151" i="19" s="1"/>
  <c r="O151" i="19" s="1"/>
  <c r="P151" i="19" s="1"/>
  <c r="Q151" i="19" s="1"/>
  <c r="R151" i="19" s="1"/>
  <c r="S151" i="19" s="1"/>
  <c r="T151" i="19" s="1"/>
  <c r="U151" i="19" s="1"/>
  <c r="V151" i="19" s="1"/>
  <c r="W151" i="19" s="1"/>
  <c r="X151" i="19" s="1"/>
  <c r="Y151" i="19" s="1"/>
  <c r="Z151" i="19" s="1"/>
  <c r="AA151" i="19" s="1"/>
  <c r="AB151" i="19" s="1"/>
  <c r="AC151" i="19" s="1"/>
  <c r="AD151" i="19" s="1"/>
  <c r="AE151" i="19" s="1"/>
  <c r="AF151" i="19" s="1"/>
  <c r="D149" i="19"/>
  <c r="E149" i="19" s="1"/>
  <c r="F149" i="19" s="1"/>
  <c r="G149" i="19" s="1"/>
  <c r="H149" i="19" s="1"/>
  <c r="I149" i="19" s="1"/>
  <c r="J149" i="19" s="1"/>
  <c r="K149" i="19" s="1"/>
  <c r="L149" i="19" s="1"/>
  <c r="M149" i="19" s="1"/>
  <c r="N149" i="19" s="1"/>
  <c r="O149" i="19" s="1"/>
  <c r="P149" i="19" s="1"/>
  <c r="Q149" i="19" s="1"/>
  <c r="R149" i="19" s="1"/>
  <c r="S149" i="19" s="1"/>
  <c r="T149" i="19" s="1"/>
  <c r="U149" i="19" s="1"/>
  <c r="V149" i="19" s="1"/>
  <c r="W149" i="19" s="1"/>
  <c r="X149" i="19" s="1"/>
  <c r="Y149" i="19" s="1"/>
  <c r="Z149" i="19" s="1"/>
  <c r="AA149" i="19" s="1"/>
  <c r="AB149" i="19" s="1"/>
  <c r="AC149" i="19" s="1"/>
  <c r="AD149" i="19" s="1"/>
  <c r="AE149" i="19" s="1"/>
  <c r="AF149" i="19" s="1"/>
  <c r="F148" i="19"/>
  <c r="G148" i="19" s="1"/>
  <c r="H148" i="19" s="1"/>
  <c r="I148" i="19" s="1"/>
  <c r="J148" i="19" s="1"/>
  <c r="K148" i="19" s="1"/>
  <c r="L148" i="19" s="1"/>
  <c r="M148" i="19" s="1"/>
  <c r="N148" i="19" s="1"/>
  <c r="O148" i="19" s="1"/>
  <c r="P148" i="19" s="1"/>
  <c r="Q148" i="19" s="1"/>
  <c r="R148" i="19" s="1"/>
  <c r="S148" i="19" s="1"/>
  <c r="T148" i="19" s="1"/>
  <c r="U148" i="19" s="1"/>
  <c r="V148" i="19" s="1"/>
  <c r="W148" i="19" s="1"/>
  <c r="X148" i="19" s="1"/>
  <c r="Y148" i="19" s="1"/>
  <c r="Z148" i="19" s="1"/>
  <c r="AA148" i="19" s="1"/>
  <c r="AB148" i="19" s="1"/>
  <c r="AC148" i="19" s="1"/>
  <c r="AD148" i="19" s="1"/>
  <c r="AE148" i="19" s="1"/>
  <c r="AF148" i="19" s="1"/>
  <c r="D148" i="19"/>
  <c r="E148" i="19" s="1"/>
  <c r="D146" i="19"/>
  <c r="E146" i="19" s="1"/>
  <c r="F146" i="19" s="1"/>
  <c r="G146" i="19" s="1"/>
  <c r="H146" i="19" s="1"/>
  <c r="I146" i="19" s="1"/>
  <c r="J146" i="19" s="1"/>
  <c r="K146" i="19" s="1"/>
  <c r="L146" i="19" s="1"/>
  <c r="M146" i="19" s="1"/>
  <c r="N146" i="19" s="1"/>
  <c r="O146" i="19" s="1"/>
  <c r="P146" i="19" s="1"/>
  <c r="Q146" i="19" s="1"/>
  <c r="R146" i="19" s="1"/>
  <c r="S146" i="19" s="1"/>
  <c r="T146" i="19" s="1"/>
  <c r="U146" i="19" s="1"/>
  <c r="V146" i="19" s="1"/>
  <c r="W146" i="19" s="1"/>
  <c r="X146" i="19" s="1"/>
  <c r="Y146" i="19" s="1"/>
  <c r="Z146" i="19" s="1"/>
  <c r="AA146" i="19" s="1"/>
  <c r="AB146" i="19" s="1"/>
  <c r="AC146" i="19" s="1"/>
  <c r="AD146" i="19" s="1"/>
  <c r="AE146" i="19" s="1"/>
  <c r="AF146" i="19" s="1"/>
  <c r="D145" i="19"/>
  <c r="E145" i="19" s="1"/>
  <c r="F145" i="19" s="1"/>
  <c r="G145" i="19" s="1"/>
  <c r="H145" i="19" s="1"/>
  <c r="I145" i="19" s="1"/>
  <c r="J145" i="19" s="1"/>
  <c r="K145" i="19" s="1"/>
  <c r="L145" i="19" s="1"/>
  <c r="M145" i="19" s="1"/>
  <c r="N145" i="19" s="1"/>
  <c r="O145" i="19" s="1"/>
  <c r="P145" i="19" s="1"/>
  <c r="Q145" i="19" s="1"/>
  <c r="R145" i="19" s="1"/>
  <c r="S145" i="19" s="1"/>
  <c r="T145" i="19" s="1"/>
  <c r="U145" i="19" s="1"/>
  <c r="V145" i="19" s="1"/>
  <c r="W145" i="19" s="1"/>
  <c r="X145" i="19" s="1"/>
  <c r="Y145" i="19" s="1"/>
  <c r="Z145" i="19" s="1"/>
  <c r="AA145" i="19" s="1"/>
  <c r="AB145" i="19" s="1"/>
  <c r="AC145" i="19" s="1"/>
  <c r="AD145" i="19" s="1"/>
  <c r="AE145" i="19" s="1"/>
  <c r="AF145" i="19" s="1"/>
  <c r="D144" i="19"/>
  <c r="E144" i="19" s="1"/>
  <c r="F144" i="19" s="1"/>
  <c r="G144" i="19" s="1"/>
  <c r="H144" i="19" s="1"/>
  <c r="I144" i="19" s="1"/>
  <c r="J144" i="19" s="1"/>
  <c r="K144" i="19" s="1"/>
  <c r="L144" i="19" s="1"/>
  <c r="M144" i="19" s="1"/>
  <c r="N144" i="19" s="1"/>
  <c r="O144" i="19" s="1"/>
  <c r="P144" i="19" s="1"/>
  <c r="Q144" i="19" s="1"/>
  <c r="R144" i="19" s="1"/>
  <c r="S144" i="19" s="1"/>
  <c r="T144" i="19" s="1"/>
  <c r="U144" i="19" s="1"/>
  <c r="V144" i="19" s="1"/>
  <c r="W144" i="19" s="1"/>
  <c r="X144" i="19" s="1"/>
  <c r="Y144" i="19" s="1"/>
  <c r="Z144" i="19" s="1"/>
  <c r="AA144" i="19" s="1"/>
  <c r="AB144" i="19" s="1"/>
  <c r="AC144" i="19" s="1"/>
  <c r="AD144" i="19" s="1"/>
  <c r="AE144" i="19" s="1"/>
  <c r="AF144" i="19" s="1"/>
  <c r="D143" i="19"/>
  <c r="E143" i="19" s="1"/>
  <c r="F143" i="19" s="1"/>
  <c r="G143" i="19" s="1"/>
  <c r="H143" i="19" s="1"/>
  <c r="I143" i="19" s="1"/>
  <c r="J143" i="19" s="1"/>
  <c r="K143" i="19" s="1"/>
  <c r="L143" i="19" s="1"/>
  <c r="M143" i="19" s="1"/>
  <c r="N143" i="19" s="1"/>
  <c r="O143" i="19" s="1"/>
  <c r="P143" i="19" s="1"/>
  <c r="Q143" i="19" s="1"/>
  <c r="R143" i="19" s="1"/>
  <c r="S143" i="19" s="1"/>
  <c r="T143" i="19" s="1"/>
  <c r="U143" i="19" s="1"/>
  <c r="V143" i="19" s="1"/>
  <c r="W143" i="19" s="1"/>
  <c r="X143" i="19" s="1"/>
  <c r="Y143" i="19" s="1"/>
  <c r="Z143" i="19" s="1"/>
  <c r="AA143" i="19" s="1"/>
  <c r="AB143" i="19" s="1"/>
  <c r="AC143" i="19" s="1"/>
  <c r="AD143" i="19" s="1"/>
  <c r="AE143" i="19" s="1"/>
  <c r="AF143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M142" i="19" s="1"/>
  <c r="N142" i="19" s="1"/>
  <c r="O142" i="19" s="1"/>
  <c r="P142" i="19" s="1"/>
  <c r="Q142" i="19" s="1"/>
  <c r="R142" i="19" s="1"/>
  <c r="S142" i="19" s="1"/>
  <c r="T142" i="19" s="1"/>
  <c r="U142" i="19" s="1"/>
  <c r="V142" i="19" s="1"/>
  <c r="W142" i="19" s="1"/>
  <c r="X142" i="19" s="1"/>
  <c r="Y142" i="19" s="1"/>
  <c r="Z142" i="19" s="1"/>
  <c r="AA142" i="19" s="1"/>
  <c r="AB142" i="19" s="1"/>
  <c r="AC142" i="19" s="1"/>
  <c r="AD142" i="19" s="1"/>
  <c r="AE142" i="19" s="1"/>
  <c r="AF142" i="19" s="1"/>
  <c r="D141" i="19"/>
  <c r="E141" i="19" s="1"/>
  <c r="F141" i="19" s="1"/>
  <c r="G141" i="19" s="1"/>
  <c r="H141" i="19" s="1"/>
  <c r="I141" i="19" s="1"/>
  <c r="J141" i="19" s="1"/>
  <c r="K141" i="19" s="1"/>
  <c r="L141" i="19" s="1"/>
  <c r="M141" i="19" s="1"/>
  <c r="N141" i="19" s="1"/>
  <c r="O141" i="19" s="1"/>
  <c r="P141" i="19" s="1"/>
  <c r="Q141" i="19" s="1"/>
  <c r="R141" i="19" s="1"/>
  <c r="S141" i="19" s="1"/>
  <c r="T141" i="19" s="1"/>
  <c r="U141" i="19" s="1"/>
  <c r="V141" i="19" s="1"/>
  <c r="W141" i="19" s="1"/>
  <c r="X141" i="19" s="1"/>
  <c r="Y141" i="19" s="1"/>
  <c r="Z141" i="19" s="1"/>
  <c r="AA141" i="19" s="1"/>
  <c r="AB141" i="19" s="1"/>
  <c r="AC141" i="19" s="1"/>
  <c r="AD141" i="19" s="1"/>
  <c r="AE141" i="19" s="1"/>
  <c r="AF141" i="19" s="1"/>
  <c r="D140" i="19"/>
  <c r="E140" i="19" s="1"/>
  <c r="F140" i="19" s="1"/>
  <c r="G140" i="19" s="1"/>
  <c r="H140" i="19" s="1"/>
  <c r="I140" i="19" s="1"/>
  <c r="J140" i="19" s="1"/>
  <c r="K140" i="19" s="1"/>
  <c r="L140" i="19" s="1"/>
  <c r="M140" i="19" s="1"/>
  <c r="N140" i="19" s="1"/>
  <c r="O140" i="19" s="1"/>
  <c r="P140" i="19" s="1"/>
  <c r="Q140" i="19" s="1"/>
  <c r="R140" i="19" s="1"/>
  <c r="S140" i="19" s="1"/>
  <c r="T140" i="19" s="1"/>
  <c r="U140" i="19" s="1"/>
  <c r="V140" i="19" s="1"/>
  <c r="W140" i="19" s="1"/>
  <c r="X140" i="19" s="1"/>
  <c r="Y140" i="19" s="1"/>
  <c r="Z140" i="19" s="1"/>
  <c r="AA140" i="19" s="1"/>
  <c r="AB140" i="19" s="1"/>
  <c r="AC140" i="19" s="1"/>
  <c r="AD140" i="19" s="1"/>
  <c r="AE140" i="19" s="1"/>
  <c r="AF140" i="19" s="1"/>
  <c r="D138" i="19"/>
  <c r="E138" i="19" s="1"/>
  <c r="F138" i="19" s="1"/>
  <c r="G138" i="19" s="1"/>
  <c r="H138" i="19" s="1"/>
  <c r="I138" i="19" s="1"/>
  <c r="J138" i="19" s="1"/>
  <c r="K138" i="19" s="1"/>
  <c r="L138" i="19" s="1"/>
  <c r="M138" i="19" s="1"/>
  <c r="N138" i="19" s="1"/>
  <c r="O138" i="19" s="1"/>
  <c r="P138" i="19" s="1"/>
  <c r="Q138" i="19" s="1"/>
  <c r="R138" i="19" s="1"/>
  <c r="S138" i="19" s="1"/>
  <c r="T138" i="19" s="1"/>
  <c r="U138" i="19" s="1"/>
  <c r="V138" i="19" s="1"/>
  <c r="W138" i="19" s="1"/>
  <c r="X138" i="19" s="1"/>
  <c r="Y138" i="19" s="1"/>
  <c r="Z138" i="19" s="1"/>
  <c r="AA138" i="19" s="1"/>
  <c r="AB138" i="19" s="1"/>
  <c r="AC138" i="19" s="1"/>
  <c r="AD138" i="19" s="1"/>
  <c r="AE138" i="19" s="1"/>
  <c r="AF138" i="19" s="1"/>
  <c r="D137" i="19"/>
  <c r="E137" i="19" s="1"/>
  <c r="F137" i="19" s="1"/>
  <c r="G137" i="19" s="1"/>
  <c r="H137" i="19" s="1"/>
  <c r="I137" i="19" s="1"/>
  <c r="J137" i="19" s="1"/>
  <c r="K137" i="19" s="1"/>
  <c r="L137" i="19" s="1"/>
  <c r="M137" i="19" s="1"/>
  <c r="N137" i="19" s="1"/>
  <c r="O137" i="19" s="1"/>
  <c r="P137" i="19" s="1"/>
  <c r="Q137" i="19" s="1"/>
  <c r="R137" i="19" s="1"/>
  <c r="S137" i="19" s="1"/>
  <c r="T137" i="19" s="1"/>
  <c r="U137" i="19" s="1"/>
  <c r="V137" i="19" s="1"/>
  <c r="W137" i="19" s="1"/>
  <c r="X137" i="19" s="1"/>
  <c r="Y137" i="19" s="1"/>
  <c r="Z137" i="19" s="1"/>
  <c r="AA137" i="19" s="1"/>
  <c r="AB137" i="19" s="1"/>
  <c r="AC137" i="19" s="1"/>
  <c r="AD137" i="19" s="1"/>
  <c r="AE137" i="19" s="1"/>
  <c r="AF137" i="19" s="1"/>
  <c r="D136" i="19"/>
  <c r="E136" i="19" s="1"/>
  <c r="F136" i="19" s="1"/>
  <c r="G136" i="19" s="1"/>
  <c r="H136" i="19" s="1"/>
  <c r="I136" i="19" s="1"/>
  <c r="J136" i="19" s="1"/>
  <c r="K136" i="19" s="1"/>
  <c r="L136" i="19" s="1"/>
  <c r="M136" i="19" s="1"/>
  <c r="N136" i="19" s="1"/>
  <c r="O136" i="19" s="1"/>
  <c r="P136" i="19" s="1"/>
  <c r="Q136" i="19" s="1"/>
  <c r="R136" i="19" s="1"/>
  <c r="S136" i="19" s="1"/>
  <c r="T136" i="19" s="1"/>
  <c r="U136" i="19" s="1"/>
  <c r="V136" i="19" s="1"/>
  <c r="W136" i="19" s="1"/>
  <c r="X136" i="19" s="1"/>
  <c r="Y136" i="19" s="1"/>
  <c r="Z136" i="19" s="1"/>
  <c r="AA136" i="19" s="1"/>
  <c r="AB136" i="19" s="1"/>
  <c r="AC136" i="19" s="1"/>
  <c r="AD136" i="19" s="1"/>
  <c r="AE136" i="19" s="1"/>
  <c r="AF136" i="19" s="1"/>
  <c r="D135" i="19"/>
  <c r="E135" i="19" s="1"/>
  <c r="F135" i="19" s="1"/>
  <c r="G135" i="19" s="1"/>
  <c r="H135" i="19" s="1"/>
  <c r="I135" i="19" s="1"/>
  <c r="J135" i="19" s="1"/>
  <c r="K135" i="19" s="1"/>
  <c r="L135" i="19" s="1"/>
  <c r="M135" i="19" s="1"/>
  <c r="N135" i="19" s="1"/>
  <c r="O135" i="19" s="1"/>
  <c r="P135" i="19" s="1"/>
  <c r="Q135" i="19" s="1"/>
  <c r="R135" i="19" s="1"/>
  <c r="S135" i="19" s="1"/>
  <c r="T135" i="19" s="1"/>
  <c r="U135" i="19" s="1"/>
  <c r="V135" i="19" s="1"/>
  <c r="W135" i="19" s="1"/>
  <c r="X135" i="19" s="1"/>
  <c r="Y135" i="19" s="1"/>
  <c r="Z135" i="19" s="1"/>
  <c r="AA135" i="19" s="1"/>
  <c r="AB135" i="19" s="1"/>
  <c r="AC135" i="19" s="1"/>
  <c r="AD135" i="19" s="1"/>
  <c r="AE135" i="19" s="1"/>
  <c r="AF135" i="19" s="1"/>
  <c r="D134" i="19"/>
  <c r="E134" i="19" s="1"/>
  <c r="F134" i="19" s="1"/>
  <c r="G134" i="19" s="1"/>
  <c r="H134" i="19" s="1"/>
  <c r="I134" i="19" s="1"/>
  <c r="J134" i="19" s="1"/>
  <c r="K134" i="19" s="1"/>
  <c r="L134" i="19" s="1"/>
  <c r="M134" i="19" s="1"/>
  <c r="N134" i="19" s="1"/>
  <c r="O134" i="19" s="1"/>
  <c r="P134" i="19" s="1"/>
  <c r="Q134" i="19" s="1"/>
  <c r="R134" i="19" s="1"/>
  <c r="S134" i="19" s="1"/>
  <c r="T134" i="19" s="1"/>
  <c r="U134" i="19" s="1"/>
  <c r="V134" i="19" s="1"/>
  <c r="W134" i="19" s="1"/>
  <c r="X134" i="19" s="1"/>
  <c r="Y134" i="19" s="1"/>
  <c r="Z134" i="19" s="1"/>
  <c r="AA134" i="19" s="1"/>
  <c r="AB134" i="19" s="1"/>
  <c r="AC134" i="19" s="1"/>
  <c r="AD134" i="19" s="1"/>
  <c r="AE134" i="19" s="1"/>
  <c r="AF134" i="19" s="1"/>
  <c r="D133" i="19"/>
  <c r="E133" i="19" s="1"/>
  <c r="F133" i="19" s="1"/>
  <c r="G133" i="19" s="1"/>
  <c r="H133" i="19" s="1"/>
  <c r="I133" i="19" s="1"/>
  <c r="J133" i="19" s="1"/>
  <c r="K133" i="19" s="1"/>
  <c r="L133" i="19" s="1"/>
  <c r="M133" i="19" s="1"/>
  <c r="N133" i="19" s="1"/>
  <c r="O133" i="19" s="1"/>
  <c r="P133" i="19" s="1"/>
  <c r="Q133" i="19" s="1"/>
  <c r="R133" i="19" s="1"/>
  <c r="S133" i="19" s="1"/>
  <c r="T133" i="19" s="1"/>
  <c r="U133" i="19" s="1"/>
  <c r="V133" i="19" s="1"/>
  <c r="W133" i="19" s="1"/>
  <c r="X133" i="19" s="1"/>
  <c r="Y133" i="19" s="1"/>
  <c r="Z133" i="19" s="1"/>
  <c r="AA133" i="19" s="1"/>
  <c r="AB133" i="19" s="1"/>
  <c r="AC133" i="19" s="1"/>
  <c r="AD133" i="19" s="1"/>
  <c r="AE133" i="19" s="1"/>
  <c r="AF133" i="19" s="1"/>
  <c r="D132" i="19"/>
  <c r="E132" i="19" s="1"/>
  <c r="F132" i="19" s="1"/>
  <c r="G132" i="19" s="1"/>
  <c r="H132" i="19" s="1"/>
  <c r="I132" i="19" s="1"/>
  <c r="J132" i="19" s="1"/>
  <c r="K132" i="19" s="1"/>
  <c r="L132" i="19" s="1"/>
  <c r="M132" i="19" s="1"/>
  <c r="N132" i="19" s="1"/>
  <c r="O132" i="19" s="1"/>
  <c r="P132" i="19" s="1"/>
  <c r="Q132" i="19" s="1"/>
  <c r="R132" i="19" s="1"/>
  <c r="S132" i="19" s="1"/>
  <c r="T132" i="19" s="1"/>
  <c r="U132" i="19" s="1"/>
  <c r="V132" i="19" s="1"/>
  <c r="W132" i="19" s="1"/>
  <c r="X132" i="19" s="1"/>
  <c r="Y132" i="19" s="1"/>
  <c r="Z132" i="19" s="1"/>
  <c r="AA132" i="19" s="1"/>
  <c r="AB132" i="19" s="1"/>
  <c r="AC132" i="19" s="1"/>
  <c r="AD132" i="19" s="1"/>
  <c r="AE132" i="19" s="1"/>
  <c r="AF132" i="19" s="1"/>
  <c r="D131" i="19"/>
  <c r="E131" i="19" s="1"/>
  <c r="F131" i="19" s="1"/>
  <c r="G131" i="19" s="1"/>
  <c r="H131" i="19" s="1"/>
  <c r="I131" i="19" s="1"/>
  <c r="J131" i="19" s="1"/>
  <c r="K131" i="19" s="1"/>
  <c r="L131" i="19" s="1"/>
  <c r="M131" i="19" s="1"/>
  <c r="N131" i="19" s="1"/>
  <c r="O131" i="19" s="1"/>
  <c r="P131" i="19" s="1"/>
  <c r="Q131" i="19" s="1"/>
  <c r="R131" i="19" s="1"/>
  <c r="S131" i="19" s="1"/>
  <c r="T131" i="19" s="1"/>
  <c r="U131" i="19" s="1"/>
  <c r="V131" i="19" s="1"/>
  <c r="W131" i="19" s="1"/>
  <c r="X131" i="19" s="1"/>
  <c r="Y131" i="19" s="1"/>
  <c r="Z131" i="19" s="1"/>
  <c r="AA131" i="19" s="1"/>
  <c r="AB131" i="19" s="1"/>
  <c r="AC131" i="19" s="1"/>
  <c r="AD131" i="19" s="1"/>
  <c r="AE131" i="19" s="1"/>
  <c r="AF131" i="19" s="1"/>
  <c r="E129" i="19"/>
  <c r="F129" i="19" s="1"/>
  <c r="G129" i="19" s="1"/>
  <c r="H129" i="19" s="1"/>
  <c r="I129" i="19" s="1"/>
  <c r="J129" i="19" s="1"/>
  <c r="K129" i="19" s="1"/>
  <c r="L129" i="19" s="1"/>
  <c r="M129" i="19" s="1"/>
  <c r="N129" i="19" s="1"/>
  <c r="O129" i="19" s="1"/>
  <c r="P129" i="19" s="1"/>
  <c r="Q129" i="19" s="1"/>
  <c r="R129" i="19" s="1"/>
  <c r="S129" i="19" s="1"/>
  <c r="T129" i="19" s="1"/>
  <c r="U129" i="19" s="1"/>
  <c r="V129" i="19" s="1"/>
  <c r="W129" i="19" s="1"/>
  <c r="X129" i="19" s="1"/>
  <c r="Y129" i="19" s="1"/>
  <c r="Z129" i="19" s="1"/>
  <c r="AA129" i="19" s="1"/>
  <c r="AB129" i="19" s="1"/>
  <c r="AC129" i="19" s="1"/>
  <c r="AD129" i="19" s="1"/>
  <c r="AE129" i="19" s="1"/>
  <c r="AF129" i="19" s="1"/>
  <c r="D129" i="19"/>
  <c r="D128" i="19"/>
  <c r="E128" i="19" s="1"/>
  <c r="F128" i="19" s="1"/>
  <c r="G128" i="19" s="1"/>
  <c r="H128" i="19" s="1"/>
  <c r="I128" i="19" s="1"/>
  <c r="J128" i="19" s="1"/>
  <c r="K128" i="19" s="1"/>
  <c r="L128" i="19" s="1"/>
  <c r="M128" i="19" s="1"/>
  <c r="N128" i="19" s="1"/>
  <c r="O128" i="19" s="1"/>
  <c r="P128" i="19" s="1"/>
  <c r="Q128" i="19" s="1"/>
  <c r="R128" i="19" s="1"/>
  <c r="S128" i="19" s="1"/>
  <c r="T128" i="19" s="1"/>
  <c r="U128" i="19" s="1"/>
  <c r="V128" i="19" s="1"/>
  <c r="W128" i="19" s="1"/>
  <c r="X128" i="19" s="1"/>
  <c r="Y128" i="19" s="1"/>
  <c r="Z128" i="19" s="1"/>
  <c r="AA128" i="19" s="1"/>
  <c r="AB128" i="19" s="1"/>
  <c r="AC128" i="19" s="1"/>
  <c r="AD128" i="19" s="1"/>
  <c r="AE128" i="19" s="1"/>
  <c r="AF128" i="19" s="1"/>
  <c r="E127" i="19"/>
  <c r="F127" i="19" s="1"/>
  <c r="G127" i="19" s="1"/>
  <c r="H127" i="19" s="1"/>
  <c r="I127" i="19" s="1"/>
  <c r="J127" i="19" s="1"/>
  <c r="K127" i="19" s="1"/>
  <c r="L127" i="19" s="1"/>
  <c r="M127" i="19" s="1"/>
  <c r="N127" i="19" s="1"/>
  <c r="O127" i="19" s="1"/>
  <c r="P127" i="19" s="1"/>
  <c r="Q127" i="19" s="1"/>
  <c r="R127" i="19" s="1"/>
  <c r="S127" i="19" s="1"/>
  <c r="T127" i="19" s="1"/>
  <c r="U127" i="19" s="1"/>
  <c r="V127" i="19" s="1"/>
  <c r="W127" i="19" s="1"/>
  <c r="X127" i="19" s="1"/>
  <c r="Y127" i="19" s="1"/>
  <c r="Z127" i="19" s="1"/>
  <c r="AA127" i="19" s="1"/>
  <c r="AB127" i="19" s="1"/>
  <c r="AC127" i="19" s="1"/>
  <c r="AD127" i="19" s="1"/>
  <c r="AE127" i="19" s="1"/>
  <c r="AF127" i="19" s="1"/>
  <c r="D127" i="19"/>
  <c r="E126" i="19"/>
  <c r="F126" i="19" s="1"/>
  <c r="G126" i="19" s="1"/>
  <c r="H126" i="19" s="1"/>
  <c r="I126" i="19" s="1"/>
  <c r="J126" i="19" s="1"/>
  <c r="K126" i="19" s="1"/>
  <c r="L126" i="19" s="1"/>
  <c r="M126" i="19" s="1"/>
  <c r="N126" i="19" s="1"/>
  <c r="O126" i="19" s="1"/>
  <c r="P126" i="19" s="1"/>
  <c r="Q126" i="19" s="1"/>
  <c r="R126" i="19" s="1"/>
  <c r="S126" i="19" s="1"/>
  <c r="T126" i="19" s="1"/>
  <c r="U126" i="19" s="1"/>
  <c r="V126" i="19" s="1"/>
  <c r="W126" i="19" s="1"/>
  <c r="X126" i="19" s="1"/>
  <c r="Y126" i="19" s="1"/>
  <c r="Z126" i="19" s="1"/>
  <c r="AA126" i="19" s="1"/>
  <c r="AB126" i="19" s="1"/>
  <c r="AC126" i="19" s="1"/>
  <c r="AD126" i="19" s="1"/>
  <c r="AE126" i="19" s="1"/>
  <c r="AF126" i="19" s="1"/>
  <c r="D126" i="19"/>
  <c r="J125" i="19"/>
  <c r="K125" i="19" s="1"/>
  <c r="L125" i="19" s="1"/>
  <c r="M125" i="19" s="1"/>
  <c r="N125" i="19" s="1"/>
  <c r="O125" i="19" s="1"/>
  <c r="P125" i="19" s="1"/>
  <c r="Q125" i="19" s="1"/>
  <c r="R125" i="19" s="1"/>
  <c r="S125" i="19" s="1"/>
  <c r="T125" i="19" s="1"/>
  <c r="U125" i="19" s="1"/>
  <c r="V125" i="19" s="1"/>
  <c r="W125" i="19" s="1"/>
  <c r="X125" i="19" s="1"/>
  <c r="Y125" i="19" s="1"/>
  <c r="Z125" i="19" s="1"/>
  <c r="AA125" i="19" s="1"/>
  <c r="AB125" i="19" s="1"/>
  <c r="AC125" i="19" s="1"/>
  <c r="AD125" i="19" s="1"/>
  <c r="AE125" i="19" s="1"/>
  <c r="AF125" i="19" s="1"/>
  <c r="D125" i="19"/>
  <c r="E125" i="19" s="1"/>
  <c r="F125" i="19" s="1"/>
  <c r="G125" i="19" s="1"/>
  <c r="H125" i="19" s="1"/>
  <c r="D124" i="19"/>
  <c r="E124" i="19" s="1"/>
  <c r="F124" i="19" s="1"/>
  <c r="G124" i="19" s="1"/>
  <c r="H124" i="19" s="1"/>
  <c r="I124" i="19" s="1"/>
  <c r="J124" i="19" s="1"/>
  <c r="K124" i="19" s="1"/>
  <c r="L124" i="19" s="1"/>
  <c r="M124" i="19" s="1"/>
  <c r="N124" i="19" s="1"/>
  <c r="O124" i="19" s="1"/>
  <c r="P124" i="19" s="1"/>
  <c r="Q124" i="19" s="1"/>
  <c r="R124" i="19" s="1"/>
  <c r="S124" i="19" s="1"/>
  <c r="T124" i="19" s="1"/>
  <c r="U124" i="19" s="1"/>
  <c r="V124" i="19" s="1"/>
  <c r="W124" i="19" s="1"/>
  <c r="X124" i="19" s="1"/>
  <c r="Y124" i="19" s="1"/>
  <c r="Z124" i="19" s="1"/>
  <c r="AA124" i="19" s="1"/>
  <c r="AB124" i="19" s="1"/>
  <c r="AC124" i="19" s="1"/>
  <c r="AD124" i="19" s="1"/>
  <c r="AE124" i="19" s="1"/>
  <c r="AF124" i="19" s="1"/>
  <c r="F123" i="19"/>
  <c r="G123" i="19" s="1"/>
  <c r="H123" i="19" s="1"/>
  <c r="I123" i="19" s="1"/>
  <c r="J123" i="19" s="1"/>
  <c r="K123" i="19" s="1"/>
  <c r="L123" i="19" s="1"/>
  <c r="M123" i="19" s="1"/>
  <c r="N123" i="19" s="1"/>
  <c r="O123" i="19" s="1"/>
  <c r="P123" i="19" s="1"/>
  <c r="Q123" i="19" s="1"/>
  <c r="R123" i="19" s="1"/>
  <c r="S123" i="19" s="1"/>
  <c r="T123" i="19" s="1"/>
  <c r="U123" i="19" s="1"/>
  <c r="V123" i="19" s="1"/>
  <c r="W123" i="19" s="1"/>
  <c r="X123" i="19" s="1"/>
  <c r="Y123" i="19" s="1"/>
  <c r="Z123" i="19" s="1"/>
  <c r="AA123" i="19" s="1"/>
  <c r="AB123" i="19" s="1"/>
  <c r="AC123" i="19" s="1"/>
  <c r="AD123" i="19" s="1"/>
  <c r="AE123" i="19" s="1"/>
  <c r="AF123" i="19" s="1"/>
  <c r="D123" i="19"/>
  <c r="E123" i="19" s="1"/>
  <c r="D122" i="19"/>
  <c r="E122" i="19" s="1"/>
  <c r="F122" i="19" s="1"/>
  <c r="G122" i="19" s="1"/>
  <c r="H122" i="19" s="1"/>
  <c r="I122" i="19" s="1"/>
  <c r="J122" i="19" s="1"/>
  <c r="K122" i="19" s="1"/>
  <c r="L122" i="19" s="1"/>
  <c r="M122" i="19" s="1"/>
  <c r="N122" i="19" s="1"/>
  <c r="O122" i="19" s="1"/>
  <c r="P122" i="19" s="1"/>
  <c r="Q122" i="19" s="1"/>
  <c r="R122" i="19" s="1"/>
  <c r="S122" i="19" s="1"/>
  <c r="T122" i="19" s="1"/>
  <c r="U122" i="19" s="1"/>
  <c r="V122" i="19" s="1"/>
  <c r="W122" i="19" s="1"/>
  <c r="X122" i="19" s="1"/>
  <c r="Y122" i="19" s="1"/>
  <c r="Z122" i="19" s="1"/>
  <c r="AA122" i="19" s="1"/>
  <c r="AB122" i="19" s="1"/>
  <c r="AC122" i="19" s="1"/>
  <c r="AD122" i="19" s="1"/>
  <c r="AE122" i="19" s="1"/>
  <c r="AF122" i="19" s="1"/>
  <c r="E121" i="19"/>
  <c r="F121" i="19" s="1"/>
  <c r="G121" i="19" s="1"/>
  <c r="H121" i="19" s="1"/>
  <c r="I121" i="19" s="1"/>
  <c r="J121" i="19" s="1"/>
  <c r="K121" i="19" s="1"/>
  <c r="L121" i="19" s="1"/>
  <c r="M121" i="19" s="1"/>
  <c r="N121" i="19" s="1"/>
  <c r="O121" i="19" s="1"/>
  <c r="P121" i="19" s="1"/>
  <c r="Q121" i="19" s="1"/>
  <c r="R121" i="19" s="1"/>
  <c r="S121" i="19" s="1"/>
  <c r="T121" i="19" s="1"/>
  <c r="U121" i="19" s="1"/>
  <c r="V121" i="19" s="1"/>
  <c r="W121" i="19" s="1"/>
  <c r="X121" i="19" s="1"/>
  <c r="Y121" i="19" s="1"/>
  <c r="Z121" i="19" s="1"/>
  <c r="AA121" i="19" s="1"/>
  <c r="AB121" i="19" s="1"/>
  <c r="AC121" i="19" s="1"/>
  <c r="AD121" i="19" s="1"/>
  <c r="AE121" i="19" s="1"/>
  <c r="AF121" i="19" s="1"/>
  <c r="D121" i="19"/>
  <c r="D120" i="19"/>
  <c r="E120" i="19" s="1"/>
  <c r="F120" i="19" s="1"/>
  <c r="G120" i="19" s="1"/>
  <c r="H120" i="19" s="1"/>
  <c r="I120" i="19" s="1"/>
  <c r="J120" i="19" s="1"/>
  <c r="K120" i="19" s="1"/>
  <c r="L120" i="19" s="1"/>
  <c r="M120" i="19" s="1"/>
  <c r="N120" i="19" s="1"/>
  <c r="O120" i="19" s="1"/>
  <c r="P120" i="19" s="1"/>
  <c r="Q120" i="19" s="1"/>
  <c r="R120" i="19" s="1"/>
  <c r="S120" i="19" s="1"/>
  <c r="T120" i="19" s="1"/>
  <c r="U120" i="19" s="1"/>
  <c r="V120" i="19" s="1"/>
  <c r="W120" i="19" s="1"/>
  <c r="X120" i="19" s="1"/>
  <c r="Y120" i="19" s="1"/>
  <c r="Z120" i="19" s="1"/>
  <c r="AA120" i="19" s="1"/>
  <c r="AB120" i="19" s="1"/>
  <c r="AC120" i="19" s="1"/>
  <c r="AD120" i="19" s="1"/>
  <c r="AE120" i="19" s="1"/>
  <c r="AF120" i="19" s="1"/>
  <c r="D119" i="19"/>
  <c r="E119" i="19" s="1"/>
  <c r="F119" i="19" s="1"/>
  <c r="G119" i="19" s="1"/>
  <c r="H119" i="19" s="1"/>
  <c r="I119" i="19" s="1"/>
  <c r="J119" i="19" s="1"/>
  <c r="K119" i="19" s="1"/>
  <c r="L119" i="19" s="1"/>
  <c r="M119" i="19" s="1"/>
  <c r="N119" i="19" s="1"/>
  <c r="O119" i="19" s="1"/>
  <c r="P119" i="19" s="1"/>
  <c r="Q119" i="19" s="1"/>
  <c r="R119" i="19" s="1"/>
  <c r="S119" i="19" s="1"/>
  <c r="T119" i="19" s="1"/>
  <c r="U119" i="19" s="1"/>
  <c r="V119" i="19" s="1"/>
  <c r="W119" i="19" s="1"/>
  <c r="X119" i="19" s="1"/>
  <c r="Y119" i="19" s="1"/>
  <c r="Z119" i="19" s="1"/>
  <c r="AA119" i="19" s="1"/>
  <c r="AB119" i="19" s="1"/>
  <c r="AC119" i="19" s="1"/>
  <c r="AD119" i="19" s="1"/>
  <c r="AE119" i="19" s="1"/>
  <c r="AF119" i="19" s="1"/>
  <c r="D118" i="19"/>
  <c r="E118" i="19" s="1"/>
  <c r="F118" i="19" s="1"/>
  <c r="G118" i="19" s="1"/>
  <c r="H118" i="19" s="1"/>
  <c r="I118" i="19" s="1"/>
  <c r="J118" i="19" s="1"/>
  <c r="K118" i="19" s="1"/>
  <c r="L118" i="19" s="1"/>
  <c r="M118" i="19" s="1"/>
  <c r="N118" i="19" s="1"/>
  <c r="O118" i="19" s="1"/>
  <c r="P118" i="19" s="1"/>
  <c r="Q118" i="19" s="1"/>
  <c r="R118" i="19" s="1"/>
  <c r="S118" i="19" s="1"/>
  <c r="T118" i="19" s="1"/>
  <c r="U118" i="19" s="1"/>
  <c r="V118" i="19" s="1"/>
  <c r="W118" i="19" s="1"/>
  <c r="X118" i="19" s="1"/>
  <c r="Y118" i="19" s="1"/>
  <c r="Z118" i="19" s="1"/>
  <c r="AA118" i="19" s="1"/>
  <c r="AB118" i="19" s="1"/>
  <c r="AC118" i="19" s="1"/>
  <c r="AD118" i="19" s="1"/>
  <c r="AE118" i="19" s="1"/>
  <c r="AF118" i="19" s="1"/>
  <c r="D117" i="19"/>
  <c r="E117" i="19" s="1"/>
  <c r="F117" i="19" s="1"/>
  <c r="G117" i="19" s="1"/>
  <c r="H117" i="19" s="1"/>
  <c r="I117" i="19" s="1"/>
  <c r="J117" i="19" s="1"/>
  <c r="K117" i="19" s="1"/>
  <c r="L117" i="19" s="1"/>
  <c r="M117" i="19" s="1"/>
  <c r="N117" i="19" s="1"/>
  <c r="O117" i="19" s="1"/>
  <c r="P117" i="19" s="1"/>
  <c r="Q117" i="19" s="1"/>
  <c r="R117" i="19" s="1"/>
  <c r="S117" i="19" s="1"/>
  <c r="T117" i="19" s="1"/>
  <c r="U117" i="19" s="1"/>
  <c r="V117" i="19" s="1"/>
  <c r="W117" i="19" s="1"/>
  <c r="X117" i="19" s="1"/>
  <c r="Y117" i="19" s="1"/>
  <c r="Z117" i="19" s="1"/>
  <c r="AA117" i="19" s="1"/>
  <c r="AB117" i="19" s="1"/>
  <c r="AC117" i="19" s="1"/>
  <c r="AD117" i="19" s="1"/>
  <c r="AE117" i="19" s="1"/>
  <c r="AF117" i="19" s="1"/>
  <c r="D116" i="19"/>
  <c r="E116" i="19" s="1"/>
  <c r="F116" i="19" s="1"/>
  <c r="G116" i="19" s="1"/>
  <c r="H116" i="19" s="1"/>
  <c r="I116" i="19" s="1"/>
  <c r="J116" i="19" s="1"/>
  <c r="K116" i="19" s="1"/>
  <c r="L116" i="19" s="1"/>
  <c r="M116" i="19" s="1"/>
  <c r="N116" i="19" s="1"/>
  <c r="O116" i="19" s="1"/>
  <c r="P116" i="19" s="1"/>
  <c r="Q116" i="19" s="1"/>
  <c r="R116" i="19" s="1"/>
  <c r="S116" i="19" s="1"/>
  <c r="T116" i="19" s="1"/>
  <c r="U116" i="19" s="1"/>
  <c r="V116" i="19" s="1"/>
  <c r="W116" i="19" s="1"/>
  <c r="X116" i="19" s="1"/>
  <c r="Y116" i="19" s="1"/>
  <c r="Z116" i="19" s="1"/>
  <c r="AA116" i="19" s="1"/>
  <c r="AB116" i="19" s="1"/>
  <c r="AC116" i="19" s="1"/>
  <c r="AD116" i="19" s="1"/>
  <c r="AE116" i="19" s="1"/>
  <c r="AF116" i="19" s="1"/>
  <c r="D115" i="19"/>
  <c r="E115" i="19" s="1"/>
  <c r="F115" i="19" s="1"/>
  <c r="G115" i="19" s="1"/>
  <c r="H115" i="19" s="1"/>
  <c r="I115" i="19" s="1"/>
  <c r="J115" i="19" s="1"/>
  <c r="K115" i="19" s="1"/>
  <c r="L115" i="19" s="1"/>
  <c r="M115" i="19" s="1"/>
  <c r="N115" i="19" s="1"/>
  <c r="O115" i="19" s="1"/>
  <c r="P115" i="19" s="1"/>
  <c r="Q115" i="19" s="1"/>
  <c r="R115" i="19" s="1"/>
  <c r="S115" i="19" s="1"/>
  <c r="T115" i="19" s="1"/>
  <c r="U115" i="19" s="1"/>
  <c r="V115" i="19" s="1"/>
  <c r="W115" i="19" s="1"/>
  <c r="X115" i="19" s="1"/>
  <c r="Y115" i="19" s="1"/>
  <c r="Z115" i="19" s="1"/>
  <c r="AA115" i="19" s="1"/>
  <c r="AB115" i="19" s="1"/>
  <c r="AC115" i="19" s="1"/>
  <c r="AD115" i="19" s="1"/>
  <c r="AE115" i="19" s="1"/>
  <c r="AF115" i="19" s="1"/>
  <c r="K114" i="19"/>
  <c r="L114" i="19" s="1"/>
  <c r="M114" i="19" s="1"/>
  <c r="N114" i="19" s="1"/>
  <c r="O114" i="19" s="1"/>
  <c r="P114" i="19" s="1"/>
  <c r="Q114" i="19" s="1"/>
  <c r="R114" i="19" s="1"/>
  <c r="S114" i="19" s="1"/>
  <c r="T114" i="19" s="1"/>
  <c r="U114" i="19" s="1"/>
  <c r="V114" i="19" s="1"/>
  <c r="W114" i="19" s="1"/>
  <c r="X114" i="19" s="1"/>
  <c r="Y114" i="19" s="1"/>
  <c r="Z114" i="19" s="1"/>
  <c r="AA114" i="19" s="1"/>
  <c r="AB114" i="19" s="1"/>
  <c r="AC114" i="19" s="1"/>
  <c r="AD114" i="19" s="1"/>
  <c r="AE114" i="19" s="1"/>
  <c r="AF114" i="19" s="1"/>
  <c r="D114" i="19"/>
  <c r="E114" i="19" s="1"/>
  <c r="F114" i="19" s="1"/>
  <c r="G114" i="19" s="1"/>
  <c r="H114" i="19" s="1"/>
  <c r="I114" i="19" s="1"/>
  <c r="D113" i="19"/>
  <c r="E113" i="19" s="1"/>
  <c r="F113" i="19" s="1"/>
  <c r="G113" i="19" s="1"/>
  <c r="H113" i="19" s="1"/>
  <c r="I113" i="19" s="1"/>
  <c r="J113" i="19" s="1"/>
  <c r="K113" i="19" s="1"/>
  <c r="L113" i="19" s="1"/>
  <c r="M113" i="19" s="1"/>
  <c r="N113" i="19" s="1"/>
  <c r="O113" i="19" s="1"/>
  <c r="P113" i="19" s="1"/>
  <c r="Q113" i="19" s="1"/>
  <c r="R113" i="19" s="1"/>
  <c r="S113" i="19" s="1"/>
  <c r="T113" i="19" s="1"/>
  <c r="U113" i="19" s="1"/>
  <c r="V113" i="19" s="1"/>
  <c r="W113" i="19" s="1"/>
  <c r="X113" i="19" s="1"/>
  <c r="Y113" i="19" s="1"/>
  <c r="Z113" i="19" s="1"/>
  <c r="AA113" i="19" s="1"/>
  <c r="AB113" i="19" s="1"/>
  <c r="AC113" i="19" s="1"/>
  <c r="AD113" i="19" s="1"/>
  <c r="AE113" i="19" s="1"/>
  <c r="AF113" i="19" s="1"/>
  <c r="D112" i="19"/>
  <c r="E112" i="19" s="1"/>
  <c r="F112" i="19" s="1"/>
  <c r="G112" i="19" s="1"/>
  <c r="H112" i="19" s="1"/>
  <c r="I112" i="19" s="1"/>
  <c r="J112" i="19" s="1"/>
  <c r="K112" i="19" s="1"/>
  <c r="L112" i="19" s="1"/>
  <c r="M112" i="19" s="1"/>
  <c r="N112" i="19" s="1"/>
  <c r="O112" i="19" s="1"/>
  <c r="P112" i="19" s="1"/>
  <c r="Q112" i="19" s="1"/>
  <c r="R112" i="19" s="1"/>
  <c r="S112" i="19" s="1"/>
  <c r="T112" i="19" s="1"/>
  <c r="U112" i="19" s="1"/>
  <c r="V112" i="19" s="1"/>
  <c r="W112" i="19" s="1"/>
  <c r="X112" i="19" s="1"/>
  <c r="Y112" i="19" s="1"/>
  <c r="Z112" i="19" s="1"/>
  <c r="AA112" i="19" s="1"/>
  <c r="AB112" i="19" s="1"/>
  <c r="AC112" i="19" s="1"/>
  <c r="AD112" i="19" s="1"/>
  <c r="AE112" i="19" s="1"/>
  <c r="AF112" i="19" s="1"/>
  <c r="D110" i="19"/>
  <c r="E110" i="19" s="1"/>
  <c r="F110" i="19" s="1"/>
  <c r="G110" i="19" s="1"/>
  <c r="H110" i="19" s="1"/>
  <c r="I110" i="19" s="1"/>
  <c r="J110" i="19" s="1"/>
  <c r="K110" i="19" s="1"/>
  <c r="L110" i="19" s="1"/>
  <c r="M110" i="19" s="1"/>
  <c r="N110" i="19" s="1"/>
  <c r="O110" i="19" s="1"/>
  <c r="P110" i="19" s="1"/>
  <c r="Q110" i="19" s="1"/>
  <c r="R110" i="19" s="1"/>
  <c r="S110" i="19" s="1"/>
  <c r="T110" i="19" s="1"/>
  <c r="U110" i="19" s="1"/>
  <c r="V110" i="19" s="1"/>
  <c r="W110" i="19" s="1"/>
  <c r="X110" i="19" s="1"/>
  <c r="Y110" i="19" s="1"/>
  <c r="Z110" i="19" s="1"/>
  <c r="AA110" i="19" s="1"/>
  <c r="AB110" i="19" s="1"/>
  <c r="AC110" i="19" s="1"/>
  <c r="AD110" i="19" s="1"/>
  <c r="AE110" i="19" s="1"/>
  <c r="AF110" i="19" s="1"/>
  <c r="D109" i="19"/>
  <c r="E109" i="19" s="1"/>
  <c r="F109" i="19" s="1"/>
  <c r="G109" i="19" s="1"/>
  <c r="H109" i="19" s="1"/>
  <c r="I109" i="19" s="1"/>
  <c r="J109" i="19" s="1"/>
  <c r="K109" i="19" s="1"/>
  <c r="L109" i="19" s="1"/>
  <c r="M109" i="19" s="1"/>
  <c r="N109" i="19" s="1"/>
  <c r="O109" i="19" s="1"/>
  <c r="P109" i="19" s="1"/>
  <c r="Q109" i="19" s="1"/>
  <c r="R109" i="19" s="1"/>
  <c r="S109" i="19" s="1"/>
  <c r="T109" i="19" s="1"/>
  <c r="U109" i="19" s="1"/>
  <c r="V109" i="19" s="1"/>
  <c r="W109" i="19" s="1"/>
  <c r="X109" i="19" s="1"/>
  <c r="Y109" i="19" s="1"/>
  <c r="Z109" i="19" s="1"/>
  <c r="AA109" i="19" s="1"/>
  <c r="AB109" i="19" s="1"/>
  <c r="AC109" i="19" s="1"/>
  <c r="AD109" i="19" s="1"/>
  <c r="AE109" i="19" s="1"/>
  <c r="AF109" i="19" s="1"/>
  <c r="D107" i="19"/>
  <c r="E107" i="19" s="1"/>
  <c r="F107" i="19" s="1"/>
  <c r="G107" i="19" s="1"/>
  <c r="H107" i="19" s="1"/>
  <c r="I107" i="19" s="1"/>
  <c r="J107" i="19" s="1"/>
  <c r="K107" i="19" s="1"/>
  <c r="L107" i="19" s="1"/>
  <c r="M107" i="19" s="1"/>
  <c r="N107" i="19" s="1"/>
  <c r="O107" i="19" s="1"/>
  <c r="P107" i="19" s="1"/>
  <c r="Q107" i="19" s="1"/>
  <c r="R107" i="19" s="1"/>
  <c r="S107" i="19" s="1"/>
  <c r="T107" i="19" s="1"/>
  <c r="U107" i="19" s="1"/>
  <c r="V107" i="19" s="1"/>
  <c r="W107" i="19" s="1"/>
  <c r="X107" i="19" s="1"/>
  <c r="Y107" i="19" s="1"/>
  <c r="Z107" i="19" s="1"/>
  <c r="AA107" i="19" s="1"/>
  <c r="AB107" i="19" s="1"/>
  <c r="AC107" i="19" s="1"/>
  <c r="AD107" i="19" s="1"/>
  <c r="AE107" i="19" s="1"/>
  <c r="AF107" i="19" s="1"/>
  <c r="D106" i="19"/>
  <c r="E106" i="19" s="1"/>
  <c r="F106" i="19" s="1"/>
  <c r="G106" i="19" s="1"/>
  <c r="H106" i="19" s="1"/>
  <c r="I106" i="19" s="1"/>
  <c r="J106" i="19" s="1"/>
  <c r="K106" i="19" s="1"/>
  <c r="L106" i="19" s="1"/>
  <c r="M106" i="19" s="1"/>
  <c r="N106" i="19" s="1"/>
  <c r="O106" i="19" s="1"/>
  <c r="P106" i="19" s="1"/>
  <c r="Q106" i="19" s="1"/>
  <c r="R106" i="19" s="1"/>
  <c r="S106" i="19" s="1"/>
  <c r="T106" i="19" s="1"/>
  <c r="U106" i="19" s="1"/>
  <c r="V106" i="19" s="1"/>
  <c r="W106" i="19" s="1"/>
  <c r="X106" i="19" s="1"/>
  <c r="Y106" i="19" s="1"/>
  <c r="Z106" i="19" s="1"/>
  <c r="AA106" i="19" s="1"/>
  <c r="AB106" i="19" s="1"/>
  <c r="AC106" i="19" s="1"/>
  <c r="AD106" i="19" s="1"/>
  <c r="AE106" i="19" s="1"/>
  <c r="AF106" i="19" s="1"/>
  <c r="D105" i="19"/>
  <c r="E105" i="19" s="1"/>
  <c r="F105" i="19" s="1"/>
  <c r="G105" i="19" s="1"/>
  <c r="H105" i="19" s="1"/>
  <c r="I105" i="19" s="1"/>
  <c r="J105" i="19" s="1"/>
  <c r="K105" i="19" s="1"/>
  <c r="L105" i="19" s="1"/>
  <c r="M105" i="19" s="1"/>
  <c r="N105" i="19" s="1"/>
  <c r="O105" i="19" s="1"/>
  <c r="P105" i="19" s="1"/>
  <c r="Q105" i="19" s="1"/>
  <c r="R105" i="19" s="1"/>
  <c r="S105" i="19" s="1"/>
  <c r="T105" i="19" s="1"/>
  <c r="U105" i="19" s="1"/>
  <c r="V105" i="19" s="1"/>
  <c r="W105" i="19" s="1"/>
  <c r="X105" i="19" s="1"/>
  <c r="Y105" i="19" s="1"/>
  <c r="Z105" i="19" s="1"/>
  <c r="AA105" i="19" s="1"/>
  <c r="AB105" i="19" s="1"/>
  <c r="AC105" i="19" s="1"/>
  <c r="AD105" i="19" s="1"/>
  <c r="AE105" i="19" s="1"/>
  <c r="AF105" i="19" s="1"/>
  <c r="D104" i="19"/>
  <c r="E104" i="19" s="1"/>
  <c r="F104" i="19" s="1"/>
  <c r="G104" i="19" s="1"/>
  <c r="H104" i="19" s="1"/>
  <c r="I104" i="19" s="1"/>
  <c r="J104" i="19" s="1"/>
  <c r="K104" i="19" s="1"/>
  <c r="L104" i="19" s="1"/>
  <c r="M104" i="19" s="1"/>
  <c r="N104" i="19" s="1"/>
  <c r="O104" i="19" s="1"/>
  <c r="P104" i="19" s="1"/>
  <c r="Q104" i="19" s="1"/>
  <c r="R104" i="19" s="1"/>
  <c r="S104" i="19" s="1"/>
  <c r="T104" i="19" s="1"/>
  <c r="U104" i="19" s="1"/>
  <c r="V104" i="19" s="1"/>
  <c r="W104" i="19" s="1"/>
  <c r="X104" i="19" s="1"/>
  <c r="Y104" i="19" s="1"/>
  <c r="Z104" i="19" s="1"/>
  <c r="AA104" i="19" s="1"/>
  <c r="AB104" i="19" s="1"/>
  <c r="AC104" i="19" s="1"/>
  <c r="AD104" i="19" s="1"/>
  <c r="AE104" i="19" s="1"/>
  <c r="AF104" i="19" s="1"/>
  <c r="D103" i="19"/>
  <c r="E103" i="19" s="1"/>
  <c r="D102" i="19"/>
  <c r="AH100" i="19"/>
  <c r="AI100" i="19" s="1"/>
  <c r="AH99" i="19"/>
  <c r="AI99" i="19" s="1"/>
  <c r="AH98" i="19"/>
  <c r="AI98" i="19" s="1"/>
  <c r="AH97" i="19"/>
  <c r="AI97" i="19" s="1"/>
  <c r="AH96" i="19"/>
  <c r="AI96" i="19" s="1"/>
  <c r="AH95" i="19"/>
  <c r="AI95" i="19" s="1"/>
  <c r="AH94" i="19"/>
  <c r="AI94" i="19" s="1"/>
  <c r="C93" i="19"/>
  <c r="AI91" i="19"/>
  <c r="AH91" i="19"/>
  <c r="AI90" i="19"/>
  <c r="AH90" i="19"/>
  <c r="AI89" i="19"/>
  <c r="AH89" i="19"/>
  <c r="AI88" i="19"/>
  <c r="AH88" i="19"/>
  <c r="AI87" i="19"/>
  <c r="AH87" i="19"/>
  <c r="AI86" i="19"/>
  <c r="AH86" i="19"/>
  <c r="AI85" i="19"/>
  <c r="AH85" i="19"/>
  <c r="AI84" i="19"/>
  <c r="AH84" i="19"/>
  <c r="AG82" i="19"/>
  <c r="AI81" i="19"/>
  <c r="AH81" i="19"/>
  <c r="AI80" i="19"/>
  <c r="AH80" i="19"/>
  <c r="AI79" i="19"/>
  <c r="AH79" i="19"/>
  <c r="AI78" i="19"/>
  <c r="AH78" i="19"/>
  <c r="AI77" i="19"/>
  <c r="AH77" i="19"/>
  <c r="AI76" i="19"/>
  <c r="AH76" i="19"/>
  <c r="AI73" i="19"/>
  <c r="AH73" i="19"/>
  <c r="AI72" i="19"/>
  <c r="AH72" i="19"/>
  <c r="AG72" i="19"/>
  <c r="AI71" i="19"/>
  <c r="AH71" i="19"/>
  <c r="AI70" i="19"/>
  <c r="AH70" i="19"/>
  <c r="AI69" i="19"/>
  <c r="AH69" i="19"/>
  <c r="AG68" i="19"/>
  <c r="AF68" i="19"/>
  <c r="AE5" i="19" s="1"/>
  <c r="AE68" i="19"/>
  <c r="AD5" i="19" s="1"/>
  <c r="AD68" i="19"/>
  <c r="AC68" i="19"/>
  <c r="AB5" i="19" s="1"/>
  <c r="AB68" i="19"/>
  <c r="AA5" i="19" s="1"/>
  <c r="AA68" i="19"/>
  <c r="Z5" i="19" s="1"/>
  <c r="Z68" i="19"/>
  <c r="Y5" i="19" s="1"/>
  <c r="Y68" i="19"/>
  <c r="X5" i="19" s="1"/>
  <c r="X68" i="19"/>
  <c r="W68" i="19"/>
  <c r="V5" i="19" s="1"/>
  <c r="V68" i="19"/>
  <c r="U68" i="19"/>
  <c r="T68" i="19"/>
  <c r="S68" i="19"/>
  <c r="R5" i="19" s="1"/>
  <c r="R68" i="19"/>
  <c r="Q5" i="19" s="1"/>
  <c r="Q68" i="19"/>
  <c r="P5" i="19" s="1"/>
  <c r="P68" i="19"/>
  <c r="O5" i="19" s="1"/>
  <c r="O68" i="19"/>
  <c r="N5" i="19" s="1"/>
  <c r="N68" i="19"/>
  <c r="M68" i="19"/>
  <c r="L5" i="19" s="1"/>
  <c r="L68" i="19"/>
  <c r="K5" i="19" s="1"/>
  <c r="K68" i="19"/>
  <c r="J68" i="19"/>
  <c r="I5" i="19" s="1"/>
  <c r="I68" i="19"/>
  <c r="H68" i="19"/>
  <c r="G5" i="19" s="1"/>
  <c r="G68" i="19"/>
  <c r="F5" i="19" s="1"/>
  <c r="F68" i="19"/>
  <c r="E68" i="19"/>
  <c r="C5" i="19"/>
  <c r="C68" i="19"/>
  <c r="AI67" i="19"/>
  <c r="AH67" i="19"/>
  <c r="AI66" i="19"/>
  <c r="AH66" i="19"/>
  <c r="AI65" i="19"/>
  <c r="AH65" i="19"/>
  <c r="AI64" i="19"/>
  <c r="AH64" i="19"/>
  <c r="AI63" i="19"/>
  <c r="AH63" i="19"/>
  <c r="AI62" i="19"/>
  <c r="AH62" i="19"/>
  <c r="AI61" i="19"/>
  <c r="AH61" i="19"/>
  <c r="AI60" i="19"/>
  <c r="AH60" i="19"/>
  <c r="AI59" i="19"/>
  <c r="AH59" i="19"/>
  <c r="AI58" i="19"/>
  <c r="AH58" i="19"/>
  <c r="AI57" i="19"/>
  <c r="AH57" i="19"/>
  <c r="AG56" i="19"/>
  <c r="AG4" i="19" s="1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C56" i="19"/>
  <c r="AI55" i="19"/>
  <c r="AH55" i="19"/>
  <c r="AI54" i="19"/>
  <c r="AH54" i="19"/>
  <c r="AI53" i="19"/>
  <c r="AH53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C52" i="19"/>
  <c r="AI51" i="19"/>
  <c r="AH51" i="19"/>
  <c r="AG51" i="19"/>
  <c r="AG52" i="19" s="1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I44" i="19"/>
  <c r="AH44" i="19"/>
  <c r="AI43" i="19"/>
  <c r="AH43" i="19"/>
  <c r="AI42" i="19"/>
  <c r="AH42" i="19"/>
  <c r="AI41" i="19"/>
  <c r="AH41" i="19"/>
  <c r="AI40" i="19"/>
  <c r="AH40" i="19"/>
  <c r="AI39" i="19"/>
  <c r="AH39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AC5" i="19"/>
  <c r="W5" i="19"/>
  <c r="U5" i="19"/>
  <c r="T5" i="19"/>
  <c r="S5" i="19"/>
  <c r="M5" i="19"/>
  <c r="J5" i="19"/>
  <c r="H5" i="19"/>
  <c r="E5" i="19"/>
  <c r="B5" i="19"/>
  <c r="K4" i="19"/>
  <c r="B4" i="19"/>
  <c r="AG2" i="19"/>
  <c r="Y37" i="18"/>
  <c r="X37" i="18"/>
  <c r="W37" i="18"/>
  <c r="V37" i="18"/>
  <c r="U37" i="18"/>
  <c r="T37" i="18"/>
  <c r="S52" i="18"/>
  <c r="S37" i="18"/>
  <c r="R37" i="18"/>
  <c r="E4" i="21"/>
  <c r="E4" i="20"/>
  <c r="E4" i="19"/>
  <c r="E235" i="20" l="1"/>
  <c r="G199" i="20"/>
  <c r="G235" i="24"/>
  <c r="I199" i="24"/>
  <c r="AG75" i="19"/>
  <c r="AH37" i="21"/>
  <c r="AG6" i="21"/>
  <c r="O83" i="22"/>
  <c r="U7" i="22"/>
  <c r="AB83" i="22"/>
  <c r="AH37" i="19"/>
  <c r="D93" i="20"/>
  <c r="D93" i="21"/>
  <c r="AF7" i="22"/>
  <c r="AG214" i="22"/>
  <c r="C7" i="22"/>
  <c r="Q83" i="22"/>
  <c r="AI214" i="22"/>
  <c r="D93" i="19"/>
  <c r="X7" i="22"/>
  <c r="Y214" i="22"/>
  <c r="W214" i="22"/>
  <c r="Y7" i="22"/>
  <c r="AG83" i="23"/>
  <c r="AH37" i="20"/>
  <c r="AP214" i="22"/>
  <c r="Y83" i="22"/>
  <c r="S7" i="23"/>
  <c r="J75" i="19"/>
  <c r="E75" i="19"/>
  <c r="D235" i="20"/>
  <c r="B93" i="19"/>
  <c r="B200" i="19"/>
  <c r="E200" i="22"/>
  <c r="E93" i="22"/>
  <c r="AS214" i="22"/>
  <c r="K103" i="27"/>
  <c r="G192" i="27"/>
  <c r="H102" i="27"/>
  <c r="H200" i="27"/>
  <c r="I194" i="27"/>
  <c r="H93" i="27"/>
  <c r="G235" i="27"/>
  <c r="I199" i="27"/>
  <c r="H235" i="26"/>
  <c r="J199" i="26"/>
  <c r="H103" i="26"/>
  <c r="H192" i="26" s="1"/>
  <c r="G93" i="26"/>
  <c r="H194" i="26"/>
  <c r="G200" i="26"/>
  <c r="I102" i="26"/>
  <c r="H200" i="25"/>
  <c r="I194" i="25"/>
  <c r="H93" i="25"/>
  <c r="K103" i="25"/>
  <c r="H192" i="25"/>
  <c r="I102" i="25"/>
  <c r="G235" i="25"/>
  <c r="I199" i="25"/>
  <c r="I194" i="24"/>
  <c r="H200" i="24"/>
  <c r="K103" i="24"/>
  <c r="G192" i="24"/>
  <c r="H102" i="24"/>
  <c r="H126" i="24"/>
  <c r="G93" i="24"/>
  <c r="V7" i="23"/>
  <c r="AN214" i="23"/>
  <c r="T83" i="23"/>
  <c r="T7" i="23"/>
  <c r="S83" i="23"/>
  <c r="R7" i="23"/>
  <c r="AJ214" i="23"/>
  <c r="AI214" i="23"/>
  <c r="Q83" i="23"/>
  <c r="I7" i="23"/>
  <c r="L7" i="23"/>
  <c r="N7" i="23"/>
  <c r="N83" i="23"/>
  <c r="J7" i="23"/>
  <c r="K83" i="23"/>
  <c r="AC214" i="23"/>
  <c r="D235" i="23"/>
  <c r="F199" i="23"/>
  <c r="Z83" i="23"/>
  <c r="AB214" i="23"/>
  <c r="Z7" i="23"/>
  <c r="Y7" i="23"/>
  <c r="AD7" i="23"/>
  <c r="AD83" i="23"/>
  <c r="V214" i="23"/>
  <c r="I83" i="23"/>
  <c r="AI75" i="23"/>
  <c r="F83" i="23"/>
  <c r="D83" i="23"/>
  <c r="T214" i="23"/>
  <c r="AU214" i="23"/>
  <c r="AC83" i="23"/>
  <c r="AC7" i="23"/>
  <c r="Z214" i="23"/>
  <c r="H83" i="23"/>
  <c r="H7" i="23"/>
  <c r="AO214" i="23"/>
  <c r="W83" i="23"/>
  <c r="W7" i="23"/>
  <c r="AE214" i="23"/>
  <c r="M83" i="23"/>
  <c r="M7" i="23"/>
  <c r="AS214" i="23"/>
  <c r="AA83" i="23"/>
  <c r="AA7" i="23"/>
  <c r="AG214" i="23"/>
  <c r="O83" i="23"/>
  <c r="O7" i="23"/>
  <c r="W214" i="23"/>
  <c r="E83" i="23"/>
  <c r="E7" i="23"/>
  <c r="Y214" i="23"/>
  <c r="C209" i="23"/>
  <c r="B209" i="23"/>
  <c r="G83" i="23"/>
  <c r="G7" i="23"/>
  <c r="J103" i="23"/>
  <c r="U214" i="23"/>
  <c r="C83" i="23"/>
  <c r="C7" i="23"/>
  <c r="AM214" i="23"/>
  <c r="U83" i="23"/>
  <c r="U7" i="23"/>
  <c r="E200" i="23"/>
  <c r="F194" i="23"/>
  <c r="E192" i="23"/>
  <c r="F102" i="23"/>
  <c r="AX214" i="23"/>
  <c r="AF83" i="23"/>
  <c r="AF7" i="23"/>
  <c r="E93" i="23"/>
  <c r="AH75" i="23"/>
  <c r="AP214" i="23"/>
  <c r="X83" i="23"/>
  <c r="X7" i="23"/>
  <c r="AW214" i="23"/>
  <c r="AE83" i="23"/>
  <c r="AE7" i="23"/>
  <c r="AH214" i="23"/>
  <c r="P83" i="23"/>
  <c r="P7" i="23"/>
  <c r="AE214" i="22"/>
  <c r="L7" i="22"/>
  <c r="K83" i="22"/>
  <c r="AC214" i="22"/>
  <c r="E83" i="22"/>
  <c r="B209" i="22"/>
  <c r="M83" i="22"/>
  <c r="B83" i="22"/>
  <c r="C83" i="22"/>
  <c r="AI75" i="22"/>
  <c r="T214" i="22"/>
  <c r="G194" i="22"/>
  <c r="F200" i="22"/>
  <c r="AV214" i="22"/>
  <c r="AD83" i="22"/>
  <c r="AD7" i="22"/>
  <c r="F235" i="22"/>
  <c r="H199" i="22"/>
  <c r="AN214" i="22"/>
  <c r="V83" i="22"/>
  <c r="V7" i="22"/>
  <c r="AF214" i="22"/>
  <c r="N83" i="22"/>
  <c r="N7" i="22"/>
  <c r="X214" i="22"/>
  <c r="F83" i="22"/>
  <c r="F7" i="22"/>
  <c r="E192" i="22"/>
  <c r="F102" i="22"/>
  <c r="C209" i="22"/>
  <c r="G103" i="22"/>
  <c r="F93" i="22"/>
  <c r="AH75" i="22"/>
  <c r="D200" i="21"/>
  <c r="AF75" i="21"/>
  <c r="AE75" i="21"/>
  <c r="AW214" i="21" s="1"/>
  <c r="AD5" i="21"/>
  <c r="E93" i="21"/>
  <c r="Q75" i="21"/>
  <c r="Q7" i="21" s="1"/>
  <c r="AG73" i="21"/>
  <c r="D235" i="21"/>
  <c r="G199" i="21"/>
  <c r="F235" i="21" s="1"/>
  <c r="AA75" i="21"/>
  <c r="Z75" i="21"/>
  <c r="Y75" i="21"/>
  <c r="Y7" i="21" s="1"/>
  <c r="X75" i="21"/>
  <c r="X7" i="21" s="1"/>
  <c r="W75" i="21"/>
  <c r="W83" i="21" s="1"/>
  <c r="V75" i="21"/>
  <c r="V7" i="21" s="1"/>
  <c r="S75" i="21"/>
  <c r="AK214" i="21" s="1"/>
  <c r="R75" i="21"/>
  <c r="AJ214" i="21" s="1"/>
  <c r="P5" i="21"/>
  <c r="P75" i="21"/>
  <c r="AH214" i="21" s="1"/>
  <c r="O75" i="21"/>
  <c r="O7" i="21" s="1"/>
  <c r="N75" i="21"/>
  <c r="J75" i="21"/>
  <c r="AB214" i="21" s="1"/>
  <c r="I75" i="21"/>
  <c r="I7" i="21" s="1"/>
  <c r="H75" i="21"/>
  <c r="H7" i="21" s="1"/>
  <c r="G75" i="21"/>
  <c r="G83" i="21" s="1"/>
  <c r="AI56" i="21"/>
  <c r="F75" i="21"/>
  <c r="F7" i="21" s="1"/>
  <c r="AH56" i="21"/>
  <c r="AI52" i="21"/>
  <c r="B75" i="21"/>
  <c r="B83" i="21" s="1"/>
  <c r="AI38" i="21"/>
  <c r="AF5" i="21"/>
  <c r="AI68" i="21"/>
  <c r="H4" i="21"/>
  <c r="X214" i="21"/>
  <c r="AN214" i="21"/>
  <c r="V83" i="21"/>
  <c r="AP214" i="21"/>
  <c r="X83" i="21"/>
  <c r="AS214" i="21"/>
  <c r="AA83" i="21"/>
  <c r="AA7" i="21"/>
  <c r="AX214" i="21"/>
  <c r="AF83" i="21"/>
  <c r="AF7" i="21"/>
  <c r="G103" i="21"/>
  <c r="K75" i="21"/>
  <c r="B5" i="21"/>
  <c r="R5" i="21"/>
  <c r="Z5" i="21"/>
  <c r="D75" i="21"/>
  <c r="L75" i="21"/>
  <c r="T75" i="21"/>
  <c r="AB75" i="21"/>
  <c r="AF214" i="21"/>
  <c r="N7" i="21"/>
  <c r="N83" i="21"/>
  <c r="AH52" i="21"/>
  <c r="E75" i="21"/>
  <c r="M75" i="21"/>
  <c r="U75" i="21"/>
  <c r="AC75" i="21"/>
  <c r="E5" i="21"/>
  <c r="U5" i="21"/>
  <c r="AG214" i="21"/>
  <c r="W7" i="21"/>
  <c r="AE7" i="21"/>
  <c r="AE83" i="21"/>
  <c r="C75" i="21"/>
  <c r="S211" i="21"/>
  <c r="D211" i="21"/>
  <c r="AH38" i="21"/>
  <c r="AA214" i="21"/>
  <c r="AI214" i="21"/>
  <c r="O83" i="21"/>
  <c r="T214" i="21"/>
  <c r="AD75" i="21"/>
  <c r="AG75" i="21"/>
  <c r="AG83" i="21" s="1"/>
  <c r="AH68" i="21"/>
  <c r="D192" i="21"/>
  <c r="E192" i="21"/>
  <c r="F102" i="21"/>
  <c r="H199" i="21"/>
  <c r="E200" i="21"/>
  <c r="F194" i="21"/>
  <c r="AF75" i="20"/>
  <c r="AF7" i="20" s="1"/>
  <c r="Z75" i="20"/>
  <c r="Z7" i="20" s="1"/>
  <c r="Y75" i="20"/>
  <c r="Y7" i="20" s="1"/>
  <c r="X75" i="20"/>
  <c r="X83" i="20" s="1"/>
  <c r="W75" i="20"/>
  <c r="AO214" i="20" s="1"/>
  <c r="R75" i="20"/>
  <c r="R7" i="20" s="1"/>
  <c r="Q75" i="20"/>
  <c r="P75" i="20"/>
  <c r="P83" i="20" s="1"/>
  <c r="N5" i="20"/>
  <c r="J75" i="20"/>
  <c r="J7" i="20" s="1"/>
  <c r="K75" i="20"/>
  <c r="K7" i="20" s="1"/>
  <c r="I75" i="20"/>
  <c r="AA214" i="20" s="1"/>
  <c r="H75" i="20"/>
  <c r="Z214" i="20" s="1"/>
  <c r="G75" i="20"/>
  <c r="G7" i="20" s="1"/>
  <c r="AI38" i="20"/>
  <c r="AI68" i="20"/>
  <c r="AI56" i="20"/>
  <c r="AI52" i="20"/>
  <c r="B75" i="20"/>
  <c r="B7" i="20" s="1"/>
  <c r="H4" i="20"/>
  <c r="AH214" i="20"/>
  <c r="P7" i="20"/>
  <c r="AP214" i="20"/>
  <c r="X7" i="20"/>
  <c r="K83" i="20"/>
  <c r="AG214" i="20"/>
  <c r="O7" i="20"/>
  <c r="O83" i="20"/>
  <c r="AF83" i="20"/>
  <c r="AI214" i="20"/>
  <c r="Q83" i="20"/>
  <c r="AG73" i="20"/>
  <c r="Q7" i="20"/>
  <c r="AH56" i="20"/>
  <c r="S75" i="20"/>
  <c r="AA75" i="20"/>
  <c r="AG6" i="20"/>
  <c r="AH52" i="20"/>
  <c r="D75" i="20"/>
  <c r="L75" i="20"/>
  <c r="T75" i="20"/>
  <c r="AB75" i="20"/>
  <c r="E75" i="20"/>
  <c r="M75" i="20"/>
  <c r="U75" i="20"/>
  <c r="AC75" i="20"/>
  <c r="I83" i="20"/>
  <c r="S211" i="20"/>
  <c r="D211" i="20"/>
  <c r="F75" i="20"/>
  <c r="N75" i="20"/>
  <c r="V75" i="20"/>
  <c r="AD75" i="20"/>
  <c r="AE75" i="20"/>
  <c r="C75" i="20"/>
  <c r="Y83" i="20"/>
  <c r="T214" i="20"/>
  <c r="B83" i="20"/>
  <c r="AJ214" i="20"/>
  <c r="AR214" i="20"/>
  <c r="Z83" i="20"/>
  <c r="G103" i="20"/>
  <c r="AG75" i="20"/>
  <c r="AG83" i="20" s="1"/>
  <c r="AH68" i="20"/>
  <c r="AH38" i="20"/>
  <c r="D192" i="20"/>
  <c r="E102" i="20"/>
  <c r="D200" i="20"/>
  <c r="E194" i="20"/>
  <c r="F235" i="20"/>
  <c r="H199" i="20"/>
  <c r="AF75" i="19"/>
  <c r="AD75" i="19"/>
  <c r="AV214" i="19" s="1"/>
  <c r="AC75" i="19"/>
  <c r="AC7" i="19" s="1"/>
  <c r="AB75" i="19"/>
  <c r="AB7" i="19" s="1"/>
  <c r="AA75" i="19"/>
  <c r="AA7" i="19" s="1"/>
  <c r="Z75" i="19"/>
  <c r="AR214" i="19" s="1"/>
  <c r="Y75" i="19"/>
  <c r="X75" i="19"/>
  <c r="X7" i="19" s="1"/>
  <c r="V75" i="19"/>
  <c r="V7" i="19" s="1"/>
  <c r="U75" i="19"/>
  <c r="AM214" i="19" s="1"/>
  <c r="T75" i="19"/>
  <c r="AL214" i="19" s="1"/>
  <c r="S75" i="19"/>
  <c r="Q75" i="19"/>
  <c r="Q83" i="19" s="1"/>
  <c r="P75" i="19"/>
  <c r="P7" i="19" s="1"/>
  <c r="N75" i="19"/>
  <c r="M75" i="19"/>
  <c r="AE214" i="19" s="1"/>
  <c r="AI56" i="19"/>
  <c r="I75" i="19"/>
  <c r="AA214" i="19" s="1"/>
  <c r="H75" i="19"/>
  <c r="H83" i="19" s="1"/>
  <c r="K75" i="19"/>
  <c r="L75" i="19"/>
  <c r="L7" i="19" s="1"/>
  <c r="F75" i="19"/>
  <c r="X214" i="19" s="1"/>
  <c r="D5" i="19"/>
  <c r="AI52" i="19"/>
  <c r="D7" i="19"/>
  <c r="AH52" i="19"/>
  <c r="C75" i="19"/>
  <c r="U214" i="19" s="1"/>
  <c r="AI38" i="19"/>
  <c r="B192" i="19"/>
  <c r="AI74" i="19"/>
  <c r="AH74" i="19"/>
  <c r="H4" i="19"/>
  <c r="AB214" i="19"/>
  <c r="J7" i="19"/>
  <c r="J83" i="19"/>
  <c r="Z83" i="19"/>
  <c r="T214" i="19"/>
  <c r="B7" i="19"/>
  <c r="AH56" i="19"/>
  <c r="AS214" i="19"/>
  <c r="AA83" i="19"/>
  <c r="W75" i="19"/>
  <c r="AH214" i="19"/>
  <c r="AP214" i="19"/>
  <c r="X83" i="19"/>
  <c r="AX214" i="19"/>
  <c r="AF7" i="19"/>
  <c r="AF83" i="19"/>
  <c r="AI214" i="19"/>
  <c r="AQ214" i="19"/>
  <c r="Y7" i="19"/>
  <c r="AG3" i="19"/>
  <c r="AG6" i="19" s="1"/>
  <c r="AG73" i="19"/>
  <c r="AF5" i="19"/>
  <c r="AI68" i="19"/>
  <c r="AH68" i="19"/>
  <c r="R75" i="19"/>
  <c r="AK214" i="19"/>
  <c r="S83" i="19"/>
  <c r="S7" i="19"/>
  <c r="AC214" i="19"/>
  <c r="K83" i="19"/>
  <c r="K7" i="19"/>
  <c r="M83" i="19"/>
  <c r="M7" i="19"/>
  <c r="AC83" i="19"/>
  <c r="V214" i="19"/>
  <c r="D83" i="19"/>
  <c r="AT214" i="19"/>
  <c r="AB83" i="19"/>
  <c r="W214" i="19"/>
  <c r="E83" i="19"/>
  <c r="E7" i="19"/>
  <c r="U83" i="19"/>
  <c r="U7" i="19"/>
  <c r="F7" i="19"/>
  <c r="AF214" i="19"/>
  <c r="N83" i="19"/>
  <c r="N7" i="19"/>
  <c r="AN214" i="19"/>
  <c r="V83" i="19"/>
  <c r="Y83" i="19"/>
  <c r="E93" i="19"/>
  <c r="F103" i="19"/>
  <c r="AD214" i="19"/>
  <c r="G75" i="19"/>
  <c r="O75" i="19"/>
  <c r="AE75" i="19"/>
  <c r="AG83" i="19"/>
  <c r="S211" i="19"/>
  <c r="D211" i="19"/>
  <c r="AH38" i="19"/>
  <c r="D192" i="19"/>
  <c r="E102" i="19"/>
  <c r="G194" i="19"/>
  <c r="E199" i="19"/>
  <c r="D200" i="19"/>
  <c r="E200" i="19"/>
  <c r="T7" i="19" l="1"/>
  <c r="Y214" i="20"/>
  <c r="G7" i="21"/>
  <c r="W83" i="20"/>
  <c r="Q83" i="21"/>
  <c r="Y214" i="21"/>
  <c r="H83" i="21"/>
  <c r="H7" i="19"/>
  <c r="Z214" i="19"/>
  <c r="C7" i="19"/>
  <c r="W7" i="20"/>
  <c r="AC214" i="20"/>
  <c r="AD7" i="19"/>
  <c r="C83" i="19"/>
  <c r="Q7" i="19"/>
  <c r="AQ214" i="20"/>
  <c r="I83" i="21"/>
  <c r="S7" i="21"/>
  <c r="H235" i="24"/>
  <c r="J199" i="24"/>
  <c r="G83" i="20"/>
  <c r="S83" i="21"/>
  <c r="AU214" i="19"/>
  <c r="AD83" i="19"/>
  <c r="T83" i="19"/>
  <c r="F83" i="19"/>
  <c r="I83" i="19"/>
  <c r="I7" i="19"/>
  <c r="P83" i="19"/>
  <c r="Z7" i="19"/>
  <c r="AO214" i="21"/>
  <c r="L83" i="19"/>
  <c r="R83" i="20"/>
  <c r="I7" i="20"/>
  <c r="I200" i="27"/>
  <c r="J194" i="27"/>
  <c r="I93" i="27"/>
  <c r="H192" i="27"/>
  <c r="I102" i="27"/>
  <c r="J199" i="27"/>
  <c r="H235" i="27"/>
  <c r="L103" i="27"/>
  <c r="H200" i="26"/>
  <c r="I194" i="26"/>
  <c r="I103" i="26"/>
  <c r="I192" i="26" s="1"/>
  <c r="H93" i="26"/>
  <c r="I235" i="26"/>
  <c r="K199" i="26"/>
  <c r="J102" i="26"/>
  <c r="L103" i="25"/>
  <c r="J194" i="25"/>
  <c r="I200" i="25"/>
  <c r="I93" i="25"/>
  <c r="I192" i="25"/>
  <c r="J102" i="25"/>
  <c r="J199" i="25"/>
  <c r="H235" i="25"/>
  <c r="H192" i="24"/>
  <c r="I102" i="24"/>
  <c r="L103" i="24"/>
  <c r="I126" i="24"/>
  <c r="H93" i="24"/>
  <c r="J194" i="24"/>
  <c r="I200" i="24"/>
  <c r="E235" i="23"/>
  <c r="G199" i="23"/>
  <c r="A7" i="23"/>
  <c r="K6" i="23"/>
  <c r="F192" i="23"/>
  <c r="G102" i="23"/>
  <c r="AH83" i="23"/>
  <c r="AI83" i="23"/>
  <c r="G194" i="23"/>
  <c r="F200" i="23"/>
  <c r="F93" i="23"/>
  <c r="K103" i="23"/>
  <c r="K6" i="22"/>
  <c r="A7" i="22"/>
  <c r="AI83" i="22"/>
  <c r="F192" i="22"/>
  <c r="G102" i="22"/>
  <c r="AH83" i="22"/>
  <c r="I199" i="22"/>
  <c r="G235" i="22"/>
  <c r="H103" i="22"/>
  <c r="G93" i="22"/>
  <c r="G200" i="22"/>
  <c r="H194" i="22"/>
  <c r="R83" i="21"/>
  <c r="Z214" i="21"/>
  <c r="Y83" i="21"/>
  <c r="AQ214" i="21"/>
  <c r="P7" i="21"/>
  <c r="P83" i="21"/>
  <c r="AR214" i="21"/>
  <c r="Z83" i="21"/>
  <c r="Z7" i="21"/>
  <c r="R7" i="21"/>
  <c r="C209" i="21"/>
  <c r="B209" i="21"/>
  <c r="J83" i="21"/>
  <c r="J7" i="21"/>
  <c r="F83" i="21"/>
  <c r="B7" i="21"/>
  <c r="F200" i="21"/>
  <c r="G194" i="21"/>
  <c r="G93" i="21" s="1"/>
  <c r="AU214" i="21"/>
  <c r="AC7" i="21"/>
  <c r="AC83" i="21"/>
  <c r="AC214" i="21"/>
  <c r="K83" i="21"/>
  <c r="K7" i="21"/>
  <c r="G235" i="21"/>
  <c r="I199" i="21"/>
  <c r="AV214" i="21"/>
  <c r="AD7" i="21"/>
  <c r="AD83" i="21"/>
  <c r="AM214" i="21"/>
  <c r="U83" i="21"/>
  <c r="U7" i="21"/>
  <c r="AT214" i="21"/>
  <c r="AB83" i="21"/>
  <c r="AB7" i="21"/>
  <c r="H103" i="21"/>
  <c r="V214" i="21"/>
  <c r="D83" i="21"/>
  <c r="D7" i="21"/>
  <c r="AH75" i="21"/>
  <c r="U214" i="21"/>
  <c r="C83" i="21"/>
  <c r="C7" i="21"/>
  <c r="AI75" i="21"/>
  <c r="AE214" i="21"/>
  <c r="M7" i="21"/>
  <c r="M83" i="21"/>
  <c r="AL214" i="21"/>
  <c r="T83" i="21"/>
  <c r="T7" i="21"/>
  <c r="F93" i="21"/>
  <c r="F192" i="21"/>
  <c r="G102" i="21"/>
  <c r="W214" i="21"/>
  <c r="E83" i="21"/>
  <c r="E7" i="21"/>
  <c r="AD214" i="21"/>
  <c r="L83" i="21"/>
  <c r="L7" i="21"/>
  <c r="AX214" i="20"/>
  <c r="J83" i="20"/>
  <c r="AB214" i="20"/>
  <c r="B209" i="20"/>
  <c r="H83" i="20"/>
  <c r="H7" i="20"/>
  <c r="AI75" i="20"/>
  <c r="AH75" i="20"/>
  <c r="E200" i="20"/>
  <c r="F194" i="20"/>
  <c r="E93" i="20"/>
  <c r="AW214" i="20"/>
  <c r="AE7" i="20"/>
  <c r="AE83" i="20"/>
  <c r="AL214" i="20"/>
  <c r="T83" i="20"/>
  <c r="T7" i="20"/>
  <c r="H103" i="20"/>
  <c r="AD214" i="20"/>
  <c r="L83" i="20"/>
  <c r="L7" i="20"/>
  <c r="E192" i="20"/>
  <c r="F102" i="20"/>
  <c r="AV214" i="20"/>
  <c r="AD7" i="20"/>
  <c r="AD83" i="20"/>
  <c r="AU214" i="20"/>
  <c r="AC83" i="20"/>
  <c r="AC7" i="20"/>
  <c r="V214" i="20"/>
  <c r="D83" i="20"/>
  <c r="D7" i="20"/>
  <c r="AN214" i="20"/>
  <c r="V7" i="20"/>
  <c r="V83" i="20"/>
  <c r="AM214" i="20"/>
  <c r="U83" i="20"/>
  <c r="U7" i="20"/>
  <c r="AF214" i="20"/>
  <c r="N7" i="20"/>
  <c r="N83" i="20"/>
  <c r="AE214" i="20"/>
  <c r="M83" i="20"/>
  <c r="M7" i="20"/>
  <c r="C209" i="20"/>
  <c r="K6" i="20" s="1"/>
  <c r="X214" i="20"/>
  <c r="F7" i="20"/>
  <c r="F83" i="20"/>
  <c r="W214" i="20"/>
  <c r="E83" i="20"/>
  <c r="E7" i="20"/>
  <c r="AS214" i="20"/>
  <c r="AA83" i="20"/>
  <c r="AA7" i="20"/>
  <c r="G235" i="20"/>
  <c r="I199" i="20"/>
  <c r="AK214" i="20"/>
  <c r="S83" i="20"/>
  <c r="S7" i="20"/>
  <c r="U214" i="20"/>
  <c r="C83" i="20"/>
  <c r="C7" i="20"/>
  <c r="AT214" i="20"/>
  <c r="AB83" i="20"/>
  <c r="AB7" i="20"/>
  <c r="AH75" i="19"/>
  <c r="AI82" i="19"/>
  <c r="AH82" i="19"/>
  <c r="G103" i="19"/>
  <c r="AJ214" i="19"/>
  <c r="R7" i="19"/>
  <c r="R83" i="19"/>
  <c r="D235" i="19"/>
  <c r="F199" i="19"/>
  <c r="H194" i="19"/>
  <c r="AW214" i="19"/>
  <c r="AE83" i="19"/>
  <c r="AE7" i="19"/>
  <c r="E192" i="19"/>
  <c r="F102" i="19"/>
  <c r="AG214" i="19"/>
  <c r="O83" i="19"/>
  <c r="O7" i="19"/>
  <c r="C209" i="19"/>
  <c r="B209" i="19"/>
  <c r="K6" i="19" s="1"/>
  <c r="Y214" i="19"/>
  <c r="G83" i="19"/>
  <c r="G7" i="19"/>
  <c r="A7" i="19" s="1"/>
  <c r="AO214" i="19"/>
  <c r="W83" i="19"/>
  <c r="W7" i="19"/>
  <c r="AI75" i="19"/>
  <c r="K6" i="21" l="1"/>
  <c r="I235" i="24"/>
  <c r="K199" i="24"/>
  <c r="K199" i="27"/>
  <c r="I235" i="27"/>
  <c r="I192" i="27"/>
  <c r="J102" i="27"/>
  <c r="J200" i="27"/>
  <c r="K194" i="27"/>
  <c r="J93" i="27"/>
  <c r="M103" i="27"/>
  <c r="I93" i="26"/>
  <c r="J103" i="26"/>
  <c r="J235" i="26"/>
  <c r="L199" i="26"/>
  <c r="I200" i="26"/>
  <c r="J194" i="26"/>
  <c r="J192" i="26"/>
  <c r="K102" i="26"/>
  <c r="I235" i="25"/>
  <c r="K199" i="25"/>
  <c r="J192" i="25"/>
  <c r="K102" i="25"/>
  <c r="J200" i="25"/>
  <c r="K194" i="25"/>
  <c r="J93" i="25"/>
  <c r="M103" i="25"/>
  <c r="J126" i="24"/>
  <c r="I93" i="24"/>
  <c r="M103" i="24"/>
  <c r="I192" i="24"/>
  <c r="J102" i="24"/>
  <c r="J200" i="24"/>
  <c r="K194" i="24"/>
  <c r="F235" i="23"/>
  <c r="H199" i="23"/>
  <c r="H194" i="23"/>
  <c r="G200" i="23"/>
  <c r="G93" i="23"/>
  <c r="L103" i="23"/>
  <c r="G192" i="23"/>
  <c r="H102" i="23"/>
  <c r="H235" i="22"/>
  <c r="J199" i="22"/>
  <c r="I103" i="22"/>
  <c r="H93" i="22"/>
  <c r="H200" i="22"/>
  <c r="I194" i="22"/>
  <c r="G192" i="22"/>
  <c r="H102" i="22"/>
  <c r="G192" i="21"/>
  <c r="H102" i="21"/>
  <c r="I103" i="21"/>
  <c r="H93" i="21"/>
  <c r="AH83" i="21"/>
  <c r="AI83" i="21"/>
  <c r="A7" i="21"/>
  <c r="H235" i="21"/>
  <c r="J199" i="21"/>
  <c r="H194" i="21"/>
  <c r="G200" i="21"/>
  <c r="AI83" i="20"/>
  <c r="AH83" i="20"/>
  <c r="J199" i="20"/>
  <c r="H235" i="20"/>
  <c r="I103" i="20"/>
  <c r="G194" i="20"/>
  <c r="F200" i="20"/>
  <c r="F93" i="20"/>
  <c r="A7" i="20"/>
  <c r="F192" i="20"/>
  <c r="G102" i="20"/>
  <c r="AH83" i="19"/>
  <c r="AI83" i="19"/>
  <c r="E235" i="19"/>
  <c r="G199" i="19"/>
  <c r="F200" i="19"/>
  <c r="F192" i="19"/>
  <c r="G102" i="19"/>
  <c r="H103" i="19"/>
  <c r="G93" i="19"/>
  <c r="F93" i="19"/>
  <c r="I194" i="19"/>
  <c r="J235" i="24" l="1"/>
  <c r="L199" i="24"/>
  <c r="N103" i="27"/>
  <c r="K200" i="27"/>
  <c r="L194" i="27"/>
  <c r="K93" i="27"/>
  <c r="J192" i="27"/>
  <c r="K102" i="27"/>
  <c r="L199" i="27"/>
  <c r="J235" i="27"/>
  <c r="M199" i="26"/>
  <c r="K235" i="26"/>
  <c r="K194" i="26"/>
  <c r="J200" i="26"/>
  <c r="J93" i="26"/>
  <c r="K103" i="26"/>
  <c r="K192" i="26" s="1"/>
  <c r="L102" i="26"/>
  <c r="K192" i="25"/>
  <c r="L102" i="25"/>
  <c r="J235" i="25"/>
  <c r="L199" i="25"/>
  <c r="L194" i="25"/>
  <c r="K200" i="25"/>
  <c r="K93" i="25"/>
  <c r="N103" i="25"/>
  <c r="J192" i="24"/>
  <c r="K102" i="24"/>
  <c r="N103" i="24"/>
  <c r="K200" i="24"/>
  <c r="L194" i="24"/>
  <c r="K126" i="24"/>
  <c r="J93" i="24"/>
  <c r="G235" i="23"/>
  <c r="I199" i="23"/>
  <c r="M103" i="23"/>
  <c r="I194" i="23"/>
  <c r="H200" i="23"/>
  <c r="H93" i="23"/>
  <c r="H192" i="23"/>
  <c r="I102" i="23"/>
  <c r="H192" i="22"/>
  <c r="I102" i="22"/>
  <c r="I200" i="22"/>
  <c r="J194" i="22"/>
  <c r="I93" i="22"/>
  <c r="J103" i="22"/>
  <c r="I235" i="22"/>
  <c r="K199" i="22"/>
  <c r="J103" i="21"/>
  <c r="H200" i="21"/>
  <c r="I194" i="21"/>
  <c r="H192" i="21"/>
  <c r="I102" i="21"/>
  <c r="I235" i="21"/>
  <c r="K199" i="21"/>
  <c r="H194" i="20"/>
  <c r="G200" i="20"/>
  <c r="G93" i="20"/>
  <c r="G192" i="20"/>
  <c r="H102" i="20"/>
  <c r="J103" i="20"/>
  <c r="I235" i="20"/>
  <c r="K199" i="20"/>
  <c r="I103" i="19"/>
  <c r="G192" i="19"/>
  <c r="H102" i="19"/>
  <c r="F235" i="19"/>
  <c r="H199" i="19"/>
  <c r="G200" i="19"/>
  <c r="J194" i="19"/>
  <c r="Q37" i="18"/>
  <c r="P37" i="18"/>
  <c r="O37" i="18"/>
  <c r="N37" i="18"/>
  <c r="E68" i="17"/>
  <c r="F68" i="17"/>
  <c r="M37" i="18"/>
  <c r="L95" i="18"/>
  <c r="L37" i="18"/>
  <c r="K95" i="18"/>
  <c r="J95" i="18"/>
  <c r="K37" i="18"/>
  <c r="J37" i="18"/>
  <c r="I37" i="18"/>
  <c r="AI37" i="18" s="1"/>
  <c r="I95" i="18"/>
  <c r="H95" i="18"/>
  <c r="I52" i="18"/>
  <c r="I56" i="18"/>
  <c r="H37" i="18"/>
  <c r="G95" i="18"/>
  <c r="G37" i="18"/>
  <c r="F95" i="18"/>
  <c r="AH95" i="18" s="1"/>
  <c r="AI95" i="18" s="1"/>
  <c r="F37" i="18"/>
  <c r="E95" i="18"/>
  <c r="E37" i="18"/>
  <c r="AF239" i="18"/>
  <c r="AE239" i="18"/>
  <c r="AD239" i="18"/>
  <c r="AC239" i="18"/>
  <c r="AB239" i="18"/>
  <c r="AA239" i="18"/>
  <c r="Z239" i="18"/>
  <c r="Y239" i="18"/>
  <c r="X239" i="18"/>
  <c r="W239" i="18"/>
  <c r="V239" i="18"/>
  <c r="U239" i="18"/>
  <c r="T239" i="18"/>
  <c r="S239" i="18"/>
  <c r="R239" i="18"/>
  <c r="Q239" i="18"/>
  <c r="P239" i="18"/>
  <c r="O239" i="18"/>
  <c r="N239" i="18"/>
  <c r="M239" i="18"/>
  <c r="L239" i="18"/>
  <c r="K239" i="18"/>
  <c r="J239" i="18"/>
  <c r="I239" i="18"/>
  <c r="H239" i="18"/>
  <c r="G239" i="18"/>
  <c r="F239" i="18"/>
  <c r="E239" i="18"/>
  <c r="D239" i="18"/>
  <c r="C239" i="18"/>
  <c r="B239" i="18"/>
  <c r="A239" i="18"/>
  <c r="AF238" i="18"/>
  <c r="AE238" i="18"/>
  <c r="AD238" i="18"/>
  <c r="AC238" i="18"/>
  <c r="AB238" i="18"/>
  <c r="AA238" i="18"/>
  <c r="Z238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A238" i="18"/>
  <c r="AF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T237" i="18"/>
  <c r="S237" i="18"/>
  <c r="R237" i="18"/>
  <c r="Q237" i="18"/>
  <c r="P237" i="18"/>
  <c r="O237" i="18"/>
  <c r="N237" i="18"/>
  <c r="M237" i="18"/>
  <c r="L237" i="18"/>
  <c r="K237" i="18"/>
  <c r="J237" i="18"/>
  <c r="I237" i="18"/>
  <c r="H237" i="18"/>
  <c r="G237" i="18"/>
  <c r="F237" i="18"/>
  <c r="E237" i="18"/>
  <c r="D237" i="18"/>
  <c r="C237" i="18"/>
  <c r="B237" i="18"/>
  <c r="A237" i="18"/>
  <c r="AF236" i="18"/>
  <c r="AE236" i="18"/>
  <c r="AD236" i="18"/>
  <c r="AC236" i="18"/>
  <c r="AB236" i="18"/>
  <c r="AA236" i="18"/>
  <c r="Z236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A236" i="18"/>
  <c r="B235" i="18"/>
  <c r="S210" i="18"/>
  <c r="AG200" i="18"/>
  <c r="C200" i="18"/>
  <c r="D199" i="18"/>
  <c r="C235" i="18" s="1"/>
  <c r="D198" i="18"/>
  <c r="E198" i="18" s="1"/>
  <c r="F198" i="18" s="1"/>
  <c r="G198" i="18" s="1"/>
  <c r="H198" i="18" s="1"/>
  <c r="I198" i="18" s="1"/>
  <c r="J198" i="18" s="1"/>
  <c r="K198" i="18" s="1"/>
  <c r="L198" i="18" s="1"/>
  <c r="M198" i="18" s="1"/>
  <c r="N198" i="18" s="1"/>
  <c r="O198" i="18" s="1"/>
  <c r="P198" i="18" s="1"/>
  <c r="Q198" i="18" s="1"/>
  <c r="R198" i="18" s="1"/>
  <c r="S198" i="18" s="1"/>
  <c r="T198" i="18" s="1"/>
  <c r="U198" i="18" s="1"/>
  <c r="V198" i="18" s="1"/>
  <c r="W198" i="18" s="1"/>
  <c r="X198" i="18" s="1"/>
  <c r="Y198" i="18" s="1"/>
  <c r="Z198" i="18" s="1"/>
  <c r="AA198" i="18" s="1"/>
  <c r="AB198" i="18" s="1"/>
  <c r="AC198" i="18" s="1"/>
  <c r="AD198" i="18" s="1"/>
  <c r="AE198" i="18" s="1"/>
  <c r="AF198" i="18" s="1"/>
  <c r="B198" i="18" s="1"/>
  <c r="D197" i="18"/>
  <c r="E197" i="18" s="1"/>
  <c r="F197" i="18" s="1"/>
  <c r="G197" i="18" s="1"/>
  <c r="H197" i="18" s="1"/>
  <c r="I197" i="18" s="1"/>
  <c r="J197" i="18" s="1"/>
  <c r="K197" i="18" s="1"/>
  <c r="L197" i="18" s="1"/>
  <c r="M197" i="18" s="1"/>
  <c r="N197" i="18" s="1"/>
  <c r="O197" i="18" s="1"/>
  <c r="P197" i="18" s="1"/>
  <c r="Q197" i="18" s="1"/>
  <c r="R197" i="18" s="1"/>
  <c r="S197" i="18" s="1"/>
  <c r="T197" i="18" s="1"/>
  <c r="U197" i="18" s="1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7" i="18" s="1"/>
  <c r="AF197" i="18" s="1"/>
  <c r="B197" i="18" s="1"/>
  <c r="D196" i="18"/>
  <c r="E196" i="18" s="1"/>
  <c r="F196" i="18" s="1"/>
  <c r="G196" i="18" s="1"/>
  <c r="H196" i="18" s="1"/>
  <c r="I196" i="18" s="1"/>
  <c r="J196" i="18" s="1"/>
  <c r="K196" i="18" s="1"/>
  <c r="L196" i="18" s="1"/>
  <c r="M196" i="18" s="1"/>
  <c r="N196" i="18" s="1"/>
  <c r="O196" i="18" s="1"/>
  <c r="P196" i="18" s="1"/>
  <c r="Q196" i="18" s="1"/>
  <c r="R196" i="18" s="1"/>
  <c r="S196" i="18" s="1"/>
  <c r="T196" i="18" s="1"/>
  <c r="U196" i="18" s="1"/>
  <c r="V196" i="18" s="1"/>
  <c r="W196" i="18" s="1"/>
  <c r="X196" i="18" s="1"/>
  <c r="Y196" i="18" s="1"/>
  <c r="Z196" i="18" s="1"/>
  <c r="AA196" i="18" s="1"/>
  <c r="AB196" i="18" s="1"/>
  <c r="AC196" i="18" s="1"/>
  <c r="AD196" i="18" s="1"/>
  <c r="AE196" i="18" s="1"/>
  <c r="AF196" i="18" s="1"/>
  <c r="B196" i="18" s="1"/>
  <c r="D195" i="18"/>
  <c r="E195" i="18" s="1"/>
  <c r="F195" i="18" s="1"/>
  <c r="G195" i="18" s="1"/>
  <c r="H195" i="18" s="1"/>
  <c r="I195" i="18" s="1"/>
  <c r="J195" i="18" s="1"/>
  <c r="K195" i="18" s="1"/>
  <c r="L195" i="18" s="1"/>
  <c r="M195" i="18" s="1"/>
  <c r="N195" i="18" s="1"/>
  <c r="O195" i="18" s="1"/>
  <c r="P195" i="18" s="1"/>
  <c r="Q195" i="18" s="1"/>
  <c r="R195" i="18" s="1"/>
  <c r="S195" i="18" s="1"/>
  <c r="T195" i="18" s="1"/>
  <c r="U195" i="18" s="1"/>
  <c r="V195" i="18" s="1"/>
  <c r="W195" i="18" s="1"/>
  <c r="X195" i="18" s="1"/>
  <c r="Y195" i="18" s="1"/>
  <c r="Z195" i="18" s="1"/>
  <c r="AA195" i="18" s="1"/>
  <c r="AB195" i="18" s="1"/>
  <c r="AC195" i="18" s="1"/>
  <c r="AD195" i="18" s="1"/>
  <c r="AE195" i="18" s="1"/>
  <c r="AF195" i="18" s="1"/>
  <c r="B195" i="18" s="1"/>
  <c r="D194" i="18"/>
  <c r="AG192" i="18"/>
  <c r="C192" i="18"/>
  <c r="D191" i="18"/>
  <c r="E191" i="18" s="1"/>
  <c r="F191" i="18" s="1"/>
  <c r="G191" i="18" s="1"/>
  <c r="H191" i="18" s="1"/>
  <c r="I191" i="18" s="1"/>
  <c r="J191" i="18" s="1"/>
  <c r="K191" i="18" s="1"/>
  <c r="L191" i="18" s="1"/>
  <c r="M191" i="18" s="1"/>
  <c r="N191" i="18" s="1"/>
  <c r="O191" i="18" s="1"/>
  <c r="P191" i="18" s="1"/>
  <c r="Q191" i="18" s="1"/>
  <c r="R191" i="18" s="1"/>
  <c r="S191" i="18" s="1"/>
  <c r="T191" i="18" s="1"/>
  <c r="U191" i="18" s="1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B191" i="18" s="1"/>
  <c r="D190" i="18"/>
  <c r="E190" i="18" s="1"/>
  <c r="F190" i="18" s="1"/>
  <c r="G190" i="18" s="1"/>
  <c r="H190" i="18" s="1"/>
  <c r="I190" i="18" s="1"/>
  <c r="J190" i="18" s="1"/>
  <c r="K190" i="18" s="1"/>
  <c r="L190" i="18" s="1"/>
  <c r="M190" i="18" s="1"/>
  <c r="N190" i="18" s="1"/>
  <c r="O190" i="18" s="1"/>
  <c r="P190" i="18" s="1"/>
  <c r="Q190" i="18" s="1"/>
  <c r="R190" i="18" s="1"/>
  <c r="S190" i="18" s="1"/>
  <c r="T190" i="18" s="1"/>
  <c r="U190" i="18" s="1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0" i="18" s="1"/>
  <c r="AF190" i="18" s="1"/>
  <c r="B190" i="18" s="1"/>
  <c r="D189" i="18"/>
  <c r="E189" i="18" s="1"/>
  <c r="F189" i="18" s="1"/>
  <c r="G189" i="18" s="1"/>
  <c r="H189" i="18" s="1"/>
  <c r="I189" i="18" s="1"/>
  <c r="J189" i="18" s="1"/>
  <c r="K189" i="18" s="1"/>
  <c r="L189" i="18" s="1"/>
  <c r="M189" i="18" s="1"/>
  <c r="N189" i="18" s="1"/>
  <c r="O189" i="18" s="1"/>
  <c r="P189" i="18" s="1"/>
  <c r="Q189" i="18" s="1"/>
  <c r="R189" i="18" s="1"/>
  <c r="S189" i="18" s="1"/>
  <c r="T189" i="18" s="1"/>
  <c r="U189" i="18" s="1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89" i="18" s="1"/>
  <c r="AF189" i="18" s="1"/>
  <c r="B189" i="18" s="1"/>
  <c r="D188" i="18"/>
  <c r="E188" i="18" s="1"/>
  <c r="F188" i="18" s="1"/>
  <c r="G188" i="18" s="1"/>
  <c r="H188" i="18" s="1"/>
  <c r="I188" i="18" s="1"/>
  <c r="J188" i="18" s="1"/>
  <c r="K188" i="18" s="1"/>
  <c r="L188" i="18" s="1"/>
  <c r="M188" i="18" s="1"/>
  <c r="N188" i="18" s="1"/>
  <c r="O188" i="18" s="1"/>
  <c r="P188" i="18" s="1"/>
  <c r="Q188" i="18" s="1"/>
  <c r="R188" i="18" s="1"/>
  <c r="S188" i="18" s="1"/>
  <c r="T188" i="18" s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B188" i="18" s="1"/>
  <c r="D187" i="18"/>
  <c r="E187" i="18" s="1"/>
  <c r="F187" i="18" s="1"/>
  <c r="G187" i="18" s="1"/>
  <c r="H187" i="18" s="1"/>
  <c r="I187" i="18" s="1"/>
  <c r="J187" i="18" s="1"/>
  <c r="K187" i="18" s="1"/>
  <c r="L187" i="18" s="1"/>
  <c r="M187" i="18" s="1"/>
  <c r="N187" i="18" s="1"/>
  <c r="O187" i="18" s="1"/>
  <c r="P187" i="18" s="1"/>
  <c r="Q187" i="18" s="1"/>
  <c r="R187" i="18" s="1"/>
  <c r="S187" i="18" s="1"/>
  <c r="T187" i="18" s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B187" i="18" s="1"/>
  <c r="E186" i="18"/>
  <c r="F186" i="18" s="1"/>
  <c r="G186" i="18" s="1"/>
  <c r="H186" i="18" s="1"/>
  <c r="I186" i="18" s="1"/>
  <c r="J186" i="18" s="1"/>
  <c r="K186" i="18" s="1"/>
  <c r="L186" i="18" s="1"/>
  <c r="M186" i="18" s="1"/>
  <c r="N186" i="18" s="1"/>
  <c r="O186" i="18" s="1"/>
  <c r="P186" i="18" s="1"/>
  <c r="Q186" i="18" s="1"/>
  <c r="R186" i="18" s="1"/>
  <c r="S186" i="18" s="1"/>
  <c r="T186" i="18" s="1"/>
  <c r="U186" i="18" s="1"/>
  <c r="V186" i="18" s="1"/>
  <c r="W186" i="18" s="1"/>
  <c r="X186" i="18" s="1"/>
  <c r="Y186" i="18" s="1"/>
  <c r="Z186" i="18" s="1"/>
  <c r="AA186" i="18" s="1"/>
  <c r="AB186" i="18" s="1"/>
  <c r="AC186" i="18" s="1"/>
  <c r="AD186" i="18" s="1"/>
  <c r="AE186" i="18" s="1"/>
  <c r="AF186" i="18" s="1"/>
  <c r="B186" i="18" s="1"/>
  <c r="D186" i="18"/>
  <c r="D185" i="18"/>
  <c r="E185" i="18" s="1"/>
  <c r="F185" i="18" s="1"/>
  <c r="G185" i="18" s="1"/>
  <c r="H185" i="18" s="1"/>
  <c r="I185" i="18" s="1"/>
  <c r="J185" i="18" s="1"/>
  <c r="K185" i="18" s="1"/>
  <c r="L185" i="18" s="1"/>
  <c r="M185" i="18" s="1"/>
  <c r="N185" i="18" s="1"/>
  <c r="O185" i="18" s="1"/>
  <c r="P185" i="18" s="1"/>
  <c r="Q185" i="18" s="1"/>
  <c r="R185" i="18" s="1"/>
  <c r="S185" i="18" s="1"/>
  <c r="T185" i="18" s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5" i="18" s="1"/>
  <c r="AE185" i="18" s="1"/>
  <c r="AF185" i="18" s="1"/>
  <c r="B185" i="18" s="1"/>
  <c r="D184" i="18"/>
  <c r="E184" i="18" s="1"/>
  <c r="F184" i="18" s="1"/>
  <c r="G184" i="18" s="1"/>
  <c r="H184" i="18" s="1"/>
  <c r="I184" i="18" s="1"/>
  <c r="J184" i="18" s="1"/>
  <c r="K184" i="18" s="1"/>
  <c r="L184" i="18" s="1"/>
  <c r="M184" i="18" s="1"/>
  <c r="N184" i="18" s="1"/>
  <c r="O184" i="18" s="1"/>
  <c r="P184" i="18" s="1"/>
  <c r="Q184" i="18" s="1"/>
  <c r="R184" i="18" s="1"/>
  <c r="S184" i="18" s="1"/>
  <c r="T184" i="18" s="1"/>
  <c r="U184" i="18" s="1"/>
  <c r="V184" i="18" s="1"/>
  <c r="W184" i="18" s="1"/>
  <c r="X184" i="18" s="1"/>
  <c r="Y184" i="18" s="1"/>
  <c r="Z184" i="18" s="1"/>
  <c r="AA184" i="18" s="1"/>
  <c r="AB184" i="18" s="1"/>
  <c r="AC184" i="18" s="1"/>
  <c r="AD184" i="18" s="1"/>
  <c r="AE184" i="18" s="1"/>
  <c r="AF184" i="18" s="1"/>
  <c r="B184" i="18" s="1"/>
  <c r="D183" i="18"/>
  <c r="E183" i="18" s="1"/>
  <c r="F183" i="18" s="1"/>
  <c r="G183" i="18" s="1"/>
  <c r="H183" i="18" s="1"/>
  <c r="I183" i="18" s="1"/>
  <c r="J183" i="18" s="1"/>
  <c r="K183" i="18" s="1"/>
  <c r="L183" i="18" s="1"/>
  <c r="M183" i="18" s="1"/>
  <c r="N183" i="18" s="1"/>
  <c r="O183" i="18" s="1"/>
  <c r="P183" i="18" s="1"/>
  <c r="Q183" i="18" s="1"/>
  <c r="R183" i="18" s="1"/>
  <c r="S183" i="18" s="1"/>
  <c r="T183" i="18" s="1"/>
  <c r="U183" i="18" s="1"/>
  <c r="V183" i="18" s="1"/>
  <c r="W183" i="18" s="1"/>
  <c r="X183" i="18" s="1"/>
  <c r="Y183" i="18" s="1"/>
  <c r="Z183" i="18" s="1"/>
  <c r="AA183" i="18" s="1"/>
  <c r="AB183" i="18" s="1"/>
  <c r="AC183" i="18" s="1"/>
  <c r="AD183" i="18" s="1"/>
  <c r="AE183" i="18" s="1"/>
  <c r="AF183" i="18" s="1"/>
  <c r="B183" i="18" s="1"/>
  <c r="D182" i="18"/>
  <c r="E182" i="18" s="1"/>
  <c r="F182" i="18" s="1"/>
  <c r="G182" i="18" s="1"/>
  <c r="H182" i="18" s="1"/>
  <c r="I182" i="18" s="1"/>
  <c r="J182" i="18" s="1"/>
  <c r="K182" i="18" s="1"/>
  <c r="L182" i="18" s="1"/>
  <c r="M182" i="18" s="1"/>
  <c r="N182" i="18" s="1"/>
  <c r="O182" i="18" s="1"/>
  <c r="P182" i="18" s="1"/>
  <c r="Q182" i="18" s="1"/>
  <c r="R182" i="18" s="1"/>
  <c r="S182" i="18" s="1"/>
  <c r="T182" i="18" s="1"/>
  <c r="U182" i="18" s="1"/>
  <c r="V182" i="18" s="1"/>
  <c r="W182" i="18" s="1"/>
  <c r="X182" i="18" s="1"/>
  <c r="Y182" i="18" s="1"/>
  <c r="Z182" i="18" s="1"/>
  <c r="AA182" i="18" s="1"/>
  <c r="AB182" i="18" s="1"/>
  <c r="AC182" i="18" s="1"/>
  <c r="AD182" i="18" s="1"/>
  <c r="AE182" i="18" s="1"/>
  <c r="AF182" i="18" s="1"/>
  <c r="B182" i="18" s="1"/>
  <c r="D181" i="18"/>
  <c r="E181" i="18" s="1"/>
  <c r="F181" i="18" s="1"/>
  <c r="G181" i="18" s="1"/>
  <c r="H181" i="18" s="1"/>
  <c r="I181" i="18" s="1"/>
  <c r="J181" i="18" s="1"/>
  <c r="K181" i="18" s="1"/>
  <c r="L181" i="18" s="1"/>
  <c r="M181" i="18" s="1"/>
  <c r="N181" i="18" s="1"/>
  <c r="O181" i="18" s="1"/>
  <c r="P181" i="18" s="1"/>
  <c r="Q181" i="18" s="1"/>
  <c r="R181" i="18" s="1"/>
  <c r="S181" i="18" s="1"/>
  <c r="T181" i="18" s="1"/>
  <c r="U181" i="18" s="1"/>
  <c r="V181" i="18" s="1"/>
  <c r="W181" i="18" s="1"/>
  <c r="X181" i="18" s="1"/>
  <c r="Y181" i="18" s="1"/>
  <c r="Z181" i="18" s="1"/>
  <c r="AA181" i="18" s="1"/>
  <c r="AB181" i="18" s="1"/>
  <c r="AC181" i="18" s="1"/>
  <c r="AD181" i="18" s="1"/>
  <c r="AE181" i="18" s="1"/>
  <c r="AF181" i="18" s="1"/>
  <c r="B181" i="18" s="1"/>
  <c r="D180" i="18"/>
  <c r="E180" i="18" s="1"/>
  <c r="F180" i="18" s="1"/>
  <c r="G180" i="18" s="1"/>
  <c r="H180" i="18" s="1"/>
  <c r="I180" i="18" s="1"/>
  <c r="J180" i="18" s="1"/>
  <c r="K180" i="18" s="1"/>
  <c r="L180" i="18" s="1"/>
  <c r="M180" i="18" s="1"/>
  <c r="N180" i="18" s="1"/>
  <c r="O180" i="18" s="1"/>
  <c r="P180" i="18" s="1"/>
  <c r="Q180" i="18" s="1"/>
  <c r="R180" i="18" s="1"/>
  <c r="S180" i="18" s="1"/>
  <c r="T180" i="18" s="1"/>
  <c r="U180" i="18" s="1"/>
  <c r="V180" i="18" s="1"/>
  <c r="W180" i="18" s="1"/>
  <c r="X180" i="18" s="1"/>
  <c r="Y180" i="18" s="1"/>
  <c r="Z180" i="18" s="1"/>
  <c r="AA180" i="18" s="1"/>
  <c r="AB180" i="18" s="1"/>
  <c r="AC180" i="18" s="1"/>
  <c r="AD180" i="18" s="1"/>
  <c r="AE180" i="18" s="1"/>
  <c r="AF180" i="18" s="1"/>
  <c r="B180" i="18" s="1"/>
  <c r="D179" i="18"/>
  <c r="E179" i="18" s="1"/>
  <c r="F179" i="18" s="1"/>
  <c r="G179" i="18" s="1"/>
  <c r="H179" i="18" s="1"/>
  <c r="I179" i="18" s="1"/>
  <c r="J179" i="18" s="1"/>
  <c r="K179" i="18" s="1"/>
  <c r="L179" i="18" s="1"/>
  <c r="M179" i="18" s="1"/>
  <c r="N179" i="18" s="1"/>
  <c r="O179" i="18" s="1"/>
  <c r="P179" i="18" s="1"/>
  <c r="Q179" i="18" s="1"/>
  <c r="R179" i="18" s="1"/>
  <c r="S179" i="18" s="1"/>
  <c r="T179" i="18" s="1"/>
  <c r="U179" i="18" s="1"/>
  <c r="V179" i="18" s="1"/>
  <c r="W179" i="18" s="1"/>
  <c r="X179" i="18" s="1"/>
  <c r="Y179" i="18" s="1"/>
  <c r="Z179" i="18" s="1"/>
  <c r="AA179" i="18" s="1"/>
  <c r="AB179" i="18" s="1"/>
  <c r="AC179" i="18" s="1"/>
  <c r="AD179" i="18" s="1"/>
  <c r="AE179" i="18" s="1"/>
  <c r="AF179" i="18" s="1"/>
  <c r="B179" i="18" s="1"/>
  <c r="E177" i="18"/>
  <c r="F177" i="18" s="1"/>
  <c r="G177" i="18" s="1"/>
  <c r="H177" i="18" s="1"/>
  <c r="I177" i="18" s="1"/>
  <c r="J177" i="18" s="1"/>
  <c r="K177" i="18" s="1"/>
  <c r="L177" i="18" s="1"/>
  <c r="M177" i="18" s="1"/>
  <c r="N177" i="18" s="1"/>
  <c r="O177" i="18" s="1"/>
  <c r="P177" i="18" s="1"/>
  <c r="Q177" i="18" s="1"/>
  <c r="R177" i="18" s="1"/>
  <c r="S177" i="18" s="1"/>
  <c r="T177" i="18" s="1"/>
  <c r="U177" i="18" s="1"/>
  <c r="V177" i="18" s="1"/>
  <c r="W177" i="18" s="1"/>
  <c r="X177" i="18" s="1"/>
  <c r="Y177" i="18" s="1"/>
  <c r="Z177" i="18" s="1"/>
  <c r="AA177" i="18" s="1"/>
  <c r="AB177" i="18" s="1"/>
  <c r="AC177" i="18" s="1"/>
  <c r="AD177" i="18" s="1"/>
  <c r="AE177" i="18" s="1"/>
  <c r="AF177" i="18" s="1"/>
  <c r="B177" i="18" s="1"/>
  <c r="D177" i="18"/>
  <c r="D176" i="18"/>
  <c r="E176" i="18" s="1"/>
  <c r="F176" i="18" s="1"/>
  <c r="G176" i="18" s="1"/>
  <c r="H176" i="18" s="1"/>
  <c r="I176" i="18" s="1"/>
  <c r="J176" i="18" s="1"/>
  <c r="K176" i="18" s="1"/>
  <c r="L176" i="18" s="1"/>
  <c r="M176" i="18" s="1"/>
  <c r="N176" i="18" s="1"/>
  <c r="O176" i="18" s="1"/>
  <c r="P176" i="18" s="1"/>
  <c r="Q176" i="18" s="1"/>
  <c r="R176" i="18" s="1"/>
  <c r="S176" i="18" s="1"/>
  <c r="T176" i="18" s="1"/>
  <c r="U176" i="18" s="1"/>
  <c r="V176" i="18" s="1"/>
  <c r="W176" i="18" s="1"/>
  <c r="X176" i="18" s="1"/>
  <c r="Y176" i="18" s="1"/>
  <c r="Z176" i="18" s="1"/>
  <c r="AA176" i="18" s="1"/>
  <c r="AB176" i="18" s="1"/>
  <c r="AC176" i="18" s="1"/>
  <c r="AD176" i="18" s="1"/>
  <c r="AE176" i="18" s="1"/>
  <c r="AF176" i="18" s="1"/>
  <c r="B176" i="18" s="1"/>
  <c r="D175" i="18"/>
  <c r="E175" i="18" s="1"/>
  <c r="F175" i="18" s="1"/>
  <c r="G175" i="18" s="1"/>
  <c r="H175" i="18" s="1"/>
  <c r="I175" i="18" s="1"/>
  <c r="J175" i="18" s="1"/>
  <c r="K175" i="18" s="1"/>
  <c r="L175" i="18" s="1"/>
  <c r="M175" i="18" s="1"/>
  <c r="N175" i="18" s="1"/>
  <c r="O175" i="18" s="1"/>
  <c r="P175" i="18" s="1"/>
  <c r="Q175" i="18" s="1"/>
  <c r="R175" i="18" s="1"/>
  <c r="S175" i="18" s="1"/>
  <c r="T175" i="18" s="1"/>
  <c r="U175" i="18" s="1"/>
  <c r="V175" i="18" s="1"/>
  <c r="W175" i="18" s="1"/>
  <c r="X175" i="18" s="1"/>
  <c r="Y175" i="18" s="1"/>
  <c r="Z175" i="18" s="1"/>
  <c r="AA175" i="18" s="1"/>
  <c r="AB175" i="18" s="1"/>
  <c r="AC175" i="18" s="1"/>
  <c r="AD175" i="18" s="1"/>
  <c r="AE175" i="18" s="1"/>
  <c r="AF175" i="18" s="1"/>
  <c r="B175" i="18" s="1"/>
  <c r="D174" i="18"/>
  <c r="E174" i="18" s="1"/>
  <c r="F174" i="18" s="1"/>
  <c r="G174" i="18" s="1"/>
  <c r="H174" i="18" s="1"/>
  <c r="I174" i="18" s="1"/>
  <c r="J174" i="18" s="1"/>
  <c r="K174" i="18" s="1"/>
  <c r="L174" i="18" s="1"/>
  <c r="M174" i="18" s="1"/>
  <c r="N174" i="18" s="1"/>
  <c r="O174" i="18" s="1"/>
  <c r="P174" i="18" s="1"/>
  <c r="Q174" i="18" s="1"/>
  <c r="R174" i="18" s="1"/>
  <c r="S174" i="18" s="1"/>
  <c r="T174" i="18" s="1"/>
  <c r="U174" i="18" s="1"/>
  <c r="V174" i="18" s="1"/>
  <c r="W174" i="18" s="1"/>
  <c r="X174" i="18" s="1"/>
  <c r="Y174" i="18" s="1"/>
  <c r="Z174" i="18" s="1"/>
  <c r="AA174" i="18" s="1"/>
  <c r="AB174" i="18" s="1"/>
  <c r="AC174" i="18" s="1"/>
  <c r="AD174" i="18" s="1"/>
  <c r="AE174" i="18" s="1"/>
  <c r="AF174" i="18" s="1"/>
  <c r="B174" i="18" s="1"/>
  <c r="D173" i="18"/>
  <c r="E173" i="18" s="1"/>
  <c r="F173" i="18" s="1"/>
  <c r="G173" i="18" s="1"/>
  <c r="H173" i="18" s="1"/>
  <c r="I173" i="18" s="1"/>
  <c r="J173" i="18" s="1"/>
  <c r="K173" i="18" s="1"/>
  <c r="L173" i="18" s="1"/>
  <c r="M173" i="18" s="1"/>
  <c r="N173" i="18" s="1"/>
  <c r="O173" i="18" s="1"/>
  <c r="P173" i="18" s="1"/>
  <c r="Q173" i="18" s="1"/>
  <c r="R173" i="18" s="1"/>
  <c r="S173" i="18" s="1"/>
  <c r="T173" i="18" s="1"/>
  <c r="U173" i="18" s="1"/>
  <c r="V173" i="18" s="1"/>
  <c r="W173" i="18" s="1"/>
  <c r="X173" i="18" s="1"/>
  <c r="Y173" i="18" s="1"/>
  <c r="Z173" i="18" s="1"/>
  <c r="AA173" i="18" s="1"/>
  <c r="AB173" i="18" s="1"/>
  <c r="AC173" i="18" s="1"/>
  <c r="AD173" i="18" s="1"/>
  <c r="AE173" i="18" s="1"/>
  <c r="AF173" i="18" s="1"/>
  <c r="B173" i="18" s="1"/>
  <c r="D172" i="18"/>
  <c r="E172" i="18" s="1"/>
  <c r="F172" i="18" s="1"/>
  <c r="G172" i="18" s="1"/>
  <c r="H172" i="18" s="1"/>
  <c r="I172" i="18" s="1"/>
  <c r="J172" i="18" s="1"/>
  <c r="K172" i="18" s="1"/>
  <c r="L172" i="18" s="1"/>
  <c r="M172" i="18" s="1"/>
  <c r="N172" i="18" s="1"/>
  <c r="O172" i="18" s="1"/>
  <c r="P172" i="18" s="1"/>
  <c r="Q172" i="18" s="1"/>
  <c r="R172" i="18" s="1"/>
  <c r="S172" i="18" s="1"/>
  <c r="T172" i="18" s="1"/>
  <c r="U172" i="18" s="1"/>
  <c r="V172" i="18" s="1"/>
  <c r="W172" i="18" s="1"/>
  <c r="X172" i="18" s="1"/>
  <c r="Y172" i="18" s="1"/>
  <c r="Z172" i="18" s="1"/>
  <c r="AA172" i="18" s="1"/>
  <c r="AB172" i="18" s="1"/>
  <c r="AC172" i="18" s="1"/>
  <c r="AD172" i="18" s="1"/>
  <c r="AE172" i="18" s="1"/>
  <c r="AF172" i="18" s="1"/>
  <c r="B172" i="18" s="1"/>
  <c r="E171" i="18"/>
  <c r="F171" i="18" s="1"/>
  <c r="G171" i="18" s="1"/>
  <c r="H171" i="18" s="1"/>
  <c r="I171" i="18" s="1"/>
  <c r="J171" i="18" s="1"/>
  <c r="K171" i="18" s="1"/>
  <c r="L171" i="18" s="1"/>
  <c r="M171" i="18" s="1"/>
  <c r="N171" i="18" s="1"/>
  <c r="O171" i="18" s="1"/>
  <c r="P171" i="18" s="1"/>
  <c r="Q171" i="18" s="1"/>
  <c r="R171" i="18" s="1"/>
  <c r="S171" i="18" s="1"/>
  <c r="T171" i="18" s="1"/>
  <c r="U171" i="18" s="1"/>
  <c r="V171" i="18" s="1"/>
  <c r="W171" i="18" s="1"/>
  <c r="X171" i="18" s="1"/>
  <c r="Y171" i="18" s="1"/>
  <c r="Z171" i="18" s="1"/>
  <c r="AA171" i="18" s="1"/>
  <c r="AB171" i="18" s="1"/>
  <c r="AC171" i="18" s="1"/>
  <c r="AD171" i="18" s="1"/>
  <c r="AE171" i="18" s="1"/>
  <c r="AF171" i="18" s="1"/>
  <c r="B171" i="18" s="1"/>
  <c r="D171" i="18"/>
  <c r="D170" i="18"/>
  <c r="E170" i="18" s="1"/>
  <c r="F170" i="18" s="1"/>
  <c r="G170" i="18" s="1"/>
  <c r="H170" i="18" s="1"/>
  <c r="I170" i="18" s="1"/>
  <c r="J170" i="18" s="1"/>
  <c r="K170" i="18" s="1"/>
  <c r="L170" i="18" s="1"/>
  <c r="M170" i="18" s="1"/>
  <c r="N170" i="18" s="1"/>
  <c r="O170" i="18" s="1"/>
  <c r="P170" i="18" s="1"/>
  <c r="Q170" i="18" s="1"/>
  <c r="R170" i="18" s="1"/>
  <c r="S170" i="18" s="1"/>
  <c r="T170" i="18" s="1"/>
  <c r="U170" i="18" s="1"/>
  <c r="V170" i="18" s="1"/>
  <c r="W170" i="18" s="1"/>
  <c r="X170" i="18" s="1"/>
  <c r="Y170" i="18" s="1"/>
  <c r="Z170" i="18" s="1"/>
  <c r="AA170" i="18" s="1"/>
  <c r="AB170" i="18" s="1"/>
  <c r="AC170" i="18" s="1"/>
  <c r="AD170" i="18" s="1"/>
  <c r="AE170" i="18" s="1"/>
  <c r="AF170" i="18" s="1"/>
  <c r="B170" i="18" s="1"/>
  <c r="D168" i="18"/>
  <c r="E168" i="18" s="1"/>
  <c r="F168" i="18" s="1"/>
  <c r="G168" i="18" s="1"/>
  <c r="H168" i="18" s="1"/>
  <c r="I168" i="18" s="1"/>
  <c r="J168" i="18" s="1"/>
  <c r="K168" i="18" s="1"/>
  <c r="L168" i="18" s="1"/>
  <c r="M168" i="18" s="1"/>
  <c r="N168" i="18" s="1"/>
  <c r="O168" i="18" s="1"/>
  <c r="P168" i="18" s="1"/>
  <c r="Q168" i="18" s="1"/>
  <c r="R168" i="18" s="1"/>
  <c r="S168" i="18" s="1"/>
  <c r="T168" i="18" s="1"/>
  <c r="U168" i="18" s="1"/>
  <c r="V168" i="18" s="1"/>
  <c r="W168" i="18" s="1"/>
  <c r="X168" i="18" s="1"/>
  <c r="Y168" i="18" s="1"/>
  <c r="Z168" i="18" s="1"/>
  <c r="AA168" i="18" s="1"/>
  <c r="AB168" i="18" s="1"/>
  <c r="AC168" i="18" s="1"/>
  <c r="AD168" i="18" s="1"/>
  <c r="AE168" i="18" s="1"/>
  <c r="AF168" i="18" s="1"/>
  <c r="B168" i="18" s="1"/>
  <c r="D167" i="18"/>
  <c r="E167" i="18" s="1"/>
  <c r="F167" i="18" s="1"/>
  <c r="G167" i="18" s="1"/>
  <c r="H167" i="18" s="1"/>
  <c r="I167" i="18" s="1"/>
  <c r="J167" i="18" s="1"/>
  <c r="K167" i="18" s="1"/>
  <c r="L167" i="18" s="1"/>
  <c r="M167" i="18" s="1"/>
  <c r="N167" i="18" s="1"/>
  <c r="O167" i="18" s="1"/>
  <c r="P167" i="18" s="1"/>
  <c r="Q167" i="18" s="1"/>
  <c r="R167" i="18" s="1"/>
  <c r="S167" i="18" s="1"/>
  <c r="T167" i="18" s="1"/>
  <c r="U167" i="18" s="1"/>
  <c r="V167" i="18" s="1"/>
  <c r="W167" i="18" s="1"/>
  <c r="X167" i="18" s="1"/>
  <c r="Y167" i="18" s="1"/>
  <c r="Z167" i="18" s="1"/>
  <c r="AA167" i="18" s="1"/>
  <c r="AB167" i="18" s="1"/>
  <c r="AC167" i="18" s="1"/>
  <c r="AD167" i="18" s="1"/>
  <c r="AE167" i="18" s="1"/>
  <c r="AF167" i="18" s="1"/>
  <c r="B167" i="18" s="1"/>
  <c r="F166" i="18"/>
  <c r="G166" i="18" s="1"/>
  <c r="H166" i="18" s="1"/>
  <c r="I166" i="18" s="1"/>
  <c r="J166" i="18" s="1"/>
  <c r="K166" i="18" s="1"/>
  <c r="L166" i="18" s="1"/>
  <c r="M166" i="18" s="1"/>
  <c r="N166" i="18" s="1"/>
  <c r="O166" i="18" s="1"/>
  <c r="P166" i="18" s="1"/>
  <c r="Q166" i="18" s="1"/>
  <c r="R166" i="18" s="1"/>
  <c r="S166" i="18" s="1"/>
  <c r="T166" i="18" s="1"/>
  <c r="U166" i="18" s="1"/>
  <c r="V166" i="18" s="1"/>
  <c r="W166" i="18" s="1"/>
  <c r="X166" i="18" s="1"/>
  <c r="Y166" i="18" s="1"/>
  <c r="Z166" i="18" s="1"/>
  <c r="AA166" i="18" s="1"/>
  <c r="AB166" i="18" s="1"/>
  <c r="AC166" i="18" s="1"/>
  <c r="AD166" i="18" s="1"/>
  <c r="AE166" i="18" s="1"/>
  <c r="AF166" i="18" s="1"/>
  <c r="B166" i="18" s="1"/>
  <c r="D166" i="18"/>
  <c r="E166" i="18" s="1"/>
  <c r="D165" i="18"/>
  <c r="E165" i="18" s="1"/>
  <c r="F165" i="18" s="1"/>
  <c r="G165" i="18" s="1"/>
  <c r="H165" i="18" s="1"/>
  <c r="I165" i="18" s="1"/>
  <c r="J165" i="18" s="1"/>
  <c r="K165" i="18" s="1"/>
  <c r="L165" i="18" s="1"/>
  <c r="M165" i="18" s="1"/>
  <c r="N165" i="18" s="1"/>
  <c r="O165" i="18" s="1"/>
  <c r="P165" i="18" s="1"/>
  <c r="Q165" i="18" s="1"/>
  <c r="R165" i="18" s="1"/>
  <c r="S165" i="18" s="1"/>
  <c r="T165" i="18" s="1"/>
  <c r="U165" i="18" s="1"/>
  <c r="V165" i="18" s="1"/>
  <c r="W165" i="18" s="1"/>
  <c r="X165" i="18" s="1"/>
  <c r="Y165" i="18" s="1"/>
  <c r="Z165" i="18" s="1"/>
  <c r="AA165" i="18" s="1"/>
  <c r="AB165" i="18" s="1"/>
  <c r="AC165" i="18" s="1"/>
  <c r="AD165" i="18" s="1"/>
  <c r="AE165" i="18" s="1"/>
  <c r="AF165" i="18" s="1"/>
  <c r="B165" i="18" s="1"/>
  <c r="D164" i="18"/>
  <c r="E164" i="18" s="1"/>
  <c r="F164" i="18" s="1"/>
  <c r="G164" i="18" s="1"/>
  <c r="H164" i="18" s="1"/>
  <c r="I164" i="18" s="1"/>
  <c r="J164" i="18" s="1"/>
  <c r="K164" i="18" s="1"/>
  <c r="L164" i="18" s="1"/>
  <c r="M164" i="18" s="1"/>
  <c r="N164" i="18" s="1"/>
  <c r="O164" i="18" s="1"/>
  <c r="P164" i="18" s="1"/>
  <c r="Q164" i="18" s="1"/>
  <c r="R164" i="18" s="1"/>
  <c r="S164" i="18" s="1"/>
  <c r="T164" i="18" s="1"/>
  <c r="U164" i="18" s="1"/>
  <c r="V164" i="18" s="1"/>
  <c r="W164" i="18" s="1"/>
  <c r="X164" i="18" s="1"/>
  <c r="Y164" i="18" s="1"/>
  <c r="Z164" i="18" s="1"/>
  <c r="AA164" i="18" s="1"/>
  <c r="AB164" i="18" s="1"/>
  <c r="AC164" i="18" s="1"/>
  <c r="AD164" i="18" s="1"/>
  <c r="AE164" i="18" s="1"/>
  <c r="AF164" i="18" s="1"/>
  <c r="B164" i="18" s="1"/>
  <c r="D163" i="18"/>
  <c r="E163" i="18" s="1"/>
  <c r="F163" i="18" s="1"/>
  <c r="G163" i="18" s="1"/>
  <c r="H163" i="18" s="1"/>
  <c r="I163" i="18" s="1"/>
  <c r="J163" i="18" s="1"/>
  <c r="K163" i="18" s="1"/>
  <c r="L163" i="18" s="1"/>
  <c r="M163" i="18" s="1"/>
  <c r="N163" i="18" s="1"/>
  <c r="O163" i="18" s="1"/>
  <c r="P163" i="18" s="1"/>
  <c r="Q163" i="18" s="1"/>
  <c r="R163" i="18" s="1"/>
  <c r="S163" i="18" s="1"/>
  <c r="T163" i="18" s="1"/>
  <c r="U163" i="18" s="1"/>
  <c r="V163" i="18" s="1"/>
  <c r="W163" i="18" s="1"/>
  <c r="X163" i="18" s="1"/>
  <c r="Y163" i="18" s="1"/>
  <c r="Z163" i="18" s="1"/>
  <c r="AA163" i="18" s="1"/>
  <c r="AB163" i="18" s="1"/>
  <c r="AC163" i="18" s="1"/>
  <c r="AD163" i="18" s="1"/>
  <c r="AE163" i="18" s="1"/>
  <c r="AF163" i="18" s="1"/>
  <c r="B163" i="18" s="1"/>
  <c r="D162" i="18"/>
  <c r="E162" i="18" s="1"/>
  <c r="F162" i="18" s="1"/>
  <c r="G162" i="18" s="1"/>
  <c r="H162" i="18" s="1"/>
  <c r="I162" i="18" s="1"/>
  <c r="J162" i="18" s="1"/>
  <c r="K162" i="18" s="1"/>
  <c r="L162" i="18" s="1"/>
  <c r="M162" i="18" s="1"/>
  <c r="N162" i="18" s="1"/>
  <c r="O162" i="18" s="1"/>
  <c r="P162" i="18" s="1"/>
  <c r="Q162" i="18" s="1"/>
  <c r="R162" i="18" s="1"/>
  <c r="S162" i="18" s="1"/>
  <c r="T162" i="18" s="1"/>
  <c r="U162" i="18" s="1"/>
  <c r="V162" i="18" s="1"/>
  <c r="W162" i="18" s="1"/>
  <c r="X162" i="18" s="1"/>
  <c r="Y162" i="18" s="1"/>
  <c r="Z162" i="18" s="1"/>
  <c r="AA162" i="18" s="1"/>
  <c r="AB162" i="18" s="1"/>
  <c r="AC162" i="18" s="1"/>
  <c r="AD162" i="18" s="1"/>
  <c r="AE162" i="18" s="1"/>
  <c r="AF162" i="18" s="1"/>
  <c r="B162" i="18" s="1"/>
  <c r="D161" i="18"/>
  <c r="E161" i="18" s="1"/>
  <c r="F161" i="18" s="1"/>
  <c r="G161" i="18" s="1"/>
  <c r="H161" i="18" s="1"/>
  <c r="I161" i="18" s="1"/>
  <c r="J161" i="18" s="1"/>
  <c r="K161" i="18" s="1"/>
  <c r="L161" i="18" s="1"/>
  <c r="M161" i="18" s="1"/>
  <c r="N161" i="18" s="1"/>
  <c r="O161" i="18" s="1"/>
  <c r="P161" i="18" s="1"/>
  <c r="Q161" i="18" s="1"/>
  <c r="R161" i="18" s="1"/>
  <c r="S161" i="18" s="1"/>
  <c r="T161" i="18" s="1"/>
  <c r="U161" i="18" s="1"/>
  <c r="V161" i="18" s="1"/>
  <c r="W161" i="18" s="1"/>
  <c r="X161" i="18" s="1"/>
  <c r="Y161" i="18" s="1"/>
  <c r="Z161" i="18" s="1"/>
  <c r="AA161" i="18" s="1"/>
  <c r="AB161" i="18" s="1"/>
  <c r="AC161" i="18" s="1"/>
  <c r="AD161" i="18" s="1"/>
  <c r="AE161" i="18" s="1"/>
  <c r="AF161" i="18" s="1"/>
  <c r="B161" i="18" s="1"/>
  <c r="D160" i="18"/>
  <c r="E160" i="18" s="1"/>
  <c r="F160" i="18" s="1"/>
  <c r="G160" i="18" s="1"/>
  <c r="H160" i="18" s="1"/>
  <c r="I160" i="18" s="1"/>
  <c r="J160" i="18" s="1"/>
  <c r="K160" i="18" s="1"/>
  <c r="L160" i="18" s="1"/>
  <c r="M160" i="18" s="1"/>
  <c r="N160" i="18" s="1"/>
  <c r="O160" i="18" s="1"/>
  <c r="P160" i="18" s="1"/>
  <c r="Q160" i="18" s="1"/>
  <c r="R160" i="18" s="1"/>
  <c r="S160" i="18" s="1"/>
  <c r="T160" i="18" s="1"/>
  <c r="U160" i="18" s="1"/>
  <c r="V160" i="18" s="1"/>
  <c r="W160" i="18" s="1"/>
  <c r="X160" i="18" s="1"/>
  <c r="Y160" i="18" s="1"/>
  <c r="Z160" i="18" s="1"/>
  <c r="AA160" i="18" s="1"/>
  <c r="AB160" i="18" s="1"/>
  <c r="AC160" i="18" s="1"/>
  <c r="AD160" i="18" s="1"/>
  <c r="AE160" i="18" s="1"/>
  <c r="AF160" i="18" s="1"/>
  <c r="B160" i="18" s="1"/>
  <c r="D159" i="18"/>
  <c r="E159" i="18" s="1"/>
  <c r="F159" i="18" s="1"/>
  <c r="G159" i="18" s="1"/>
  <c r="H159" i="18" s="1"/>
  <c r="I159" i="18" s="1"/>
  <c r="J159" i="18" s="1"/>
  <c r="K159" i="18" s="1"/>
  <c r="L159" i="18" s="1"/>
  <c r="M159" i="18" s="1"/>
  <c r="N159" i="18" s="1"/>
  <c r="O159" i="18" s="1"/>
  <c r="P159" i="18" s="1"/>
  <c r="Q159" i="18" s="1"/>
  <c r="R159" i="18" s="1"/>
  <c r="S159" i="18" s="1"/>
  <c r="T159" i="18" s="1"/>
  <c r="U159" i="18" s="1"/>
  <c r="V159" i="18" s="1"/>
  <c r="W159" i="18" s="1"/>
  <c r="X159" i="18" s="1"/>
  <c r="Y159" i="18" s="1"/>
  <c r="Z159" i="18" s="1"/>
  <c r="AA159" i="18" s="1"/>
  <c r="AB159" i="18" s="1"/>
  <c r="AC159" i="18" s="1"/>
  <c r="AD159" i="18" s="1"/>
  <c r="AE159" i="18" s="1"/>
  <c r="AF159" i="18" s="1"/>
  <c r="B159" i="18" s="1"/>
  <c r="D158" i="18"/>
  <c r="E158" i="18" s="1"/>
  <c r="F158" i="18" s="1"/>
  <c r="G158" i="18" s="1"/>
  <c r="H158" i="18" s="1"/>
  <c r="I158" i="18" s="1"/>
  <c r="J158" i="18" s="1"/>
  <c r="K158" i="18" s="1"/>
  <c r="L158" i="18" s="1"/>
  <c r="M158" i="18" s="1"/>
  <c r="N158" i="18" s="1"/>
  <c r="O158" i="18" s="1"/>
  <c r="P158" i="18" s="1"/>
  <c r="Q158" i="18" s="1"/>
  <c r="R158" i="18" s="1"/>
  <c r="S158" i="18" s="1"/>
  <c r="T158" i="18" s="1"/>
  <c r="U158" i="18" s="1"/>
  <c r="V158" i="18" s="1"/>
  <c r="W158" i="18" s="1"/>
  <c r="X158" i="18" s="1"/>
  <c r="Y158" i="18" s="1"/>
  <c r="Z158" i="18" s="1"/>
  <c r="AA158" i="18" s="1"/>
  <c r="AB158" i="18" s="1"/>
  <c r="AC158" i="18" s="1"/>
  <c r="AD158" i="18" s="1"/>
  <c r="AE158" i="18" s="1"/>
  <c r="AF158" i="18" s="1"/>
  <c r="B158" i="18" s="1"/>
  <c r="D157" i="18"/>
  <c r="E157" i="18" s="1"/>
  <c r="F157" i="18" s="1"/>
  <c r="G157" i="18" s="1"/>
  <c r="H157" i="18" s="1"/>
  <c r="I157" i="18" s="1"/>
  <c r="J157" i="18" s="1"/>
  <c r="K157" i="18" s="1"/>
  <c r="L157" i="18" s="1"/>
  <c r="M157" i="18" s="1"/>
  <c r="N157" i="18" s="1"/>
  <c r="O157" i="18" s="1"/>
  <c r="P157" i="18" s="1"/>
  <c r="Q157" i="18" s="1"/>
  <c r="R157" i="18" s="1"/>
  <c r="S157" i="18" s="1"/>
  <c r="T157" i="18" s="1"/>
  <c r="U157" i="18" s="1"/>
  <c r="V157" i="18" s="1"/>
  <c r="W157" i="18" s="1"/>
  <c r="X157" i="18" s="1"/>
  <c r="Y157" i="18" s="1"/>
  <c r="Z157" i="18" s="1"/>
  <c r="AA157" i="18" s="1"/>
  <c r="AB157" i="18" s="1"/>
  <c r="AC157" i="18" s="1"/>
  <c r="AD157" i="18" s="1"/>
  <c r="AE157" i="18" s="1"/>
  <c r="AF157" i="18" s="1"/>
  <c r="B157" i="18" s="1"/>
  <c r="D156" i="18"/>
  <c r="E156" i="18" s="1"/>
  <c r="F156" i="18" s="1"/>
  <c r="G156" i="18" s="1"/>
  <c r="H156" i="18" s="1"/>
  <c r="I156" i="18" s="1"/>
  <c r="J156" i="18" s="1"/>
  <c r="K156" i="18" s="1"/>
  <c r="L156" i="18" s="1"/>
  <c r="M156" i="18" s="1"/>
  <c r="N156" i="18" s="1"/>
  <c r="O156" i="18" s="1"/>
  <c r="P156" i="18" s="1"/>
  <c r="Q156" i="18" s="1"/>
  <c r="R156" i="18" s="1"/>
  <c r="S156" i="18" s="1"/>
  <c r="T156" i="18" s="1"/>
  <c r="U156" i="18" s="1"/>
  <c r="V156" i="18" s="1"/>
  <c r="W156" i="18" s="1"/>
  <c r="X156" i="18" s="1"/>
  <c r="Y156" i="18" s="1"/>
  <c r="Z156" i="18" s="1"/>
  <c r="AA156" i="18" s="1"/>
  <c r="AB156" i="18" s="1"/>
  <c r="AC156" i="18" s="1"/>
  <c r="AD156" i="18" s="1"/>
  <c r="AE156" i="18" s="1"/>
  <c r="AF156" i="18" s="1"/>
  <c r="B156" i="18" s="1"/>
  <c r="E154" i="18"/>
  <c r="F154" i="18" s="1"/>
  <c r="G154" i="18" s="1"/>
  <c r="H154" i="18" s="1"/>
  <c r="I154" i="18" s="1"/>
  <c r="J154" i="18" s="1"/>
  <c r="K154" i="18" s="1"/>
  <c r="L154" i="18" s="1"/>
  <c r="M154" i="18" s="1"/>
  <c r="N154" i="18" s="1"/>
  <c r="O154" i="18" s="1"/>
  <c r="P154" i="18" s="1"/>
  <c r="Q154" i="18" s="1"/>
  <c r="R154" i="18" s="1"/>
  <c r="S154" i="18" s="1"/>
  <c r="T154" i="18" s="1"/>
  <c r="U154" i="18" s="1"/>
  <c r="V154" i="18" s="1"/>
  <c r="W154" i="18" s="1"/>
  <c r="X154" i="18" s="1"/>
  <c r="Y154" i="18" s="1"/>
  <c r="Z154" i="18" s="1"/>
  <c r="AA154" i="18" s="1"/>
  <c r="AB154" i="18" s="1"/>
  <c r="AC154" i="18" s="1"/>
  <c r="AD154" i="18" s="1"/>
  <c r="AE154" i="18" s="1"/>
  <c r="AF154" i="18" s="1"/>
  <c r="B154" i="18" s="1"/>
  <c r="D154" i="18"/>
  <c r="D153" i="18"/>
  <c r="E153" i="18" s="1"/>
  <c r="F153" i="18" s="1"/>
  <c r="G153" i="18" s="1"/>
  <c r="H153" i="18" s="1"/>
  <c r="I153" i="18" s="1"/>
  <c r="J153" i="18" s="1"/>
  <c r="K153" i="18" s="1"/>
  <c r="L153" i="18" s="1"/>
  <c r="M153" i="18" s="1"/>
  <c r="N153" i="18" s="1"/>
  <c r="O153" i="18" s="1"/>
  <c r="P153" i="18" s="1"/>
  <c r="Q153" i="18" s="1"/>
  <c r="R153" i="18" s="1"/>
  <c r="S153" i="18" s="1"/>
  <c r="T153" i="18" s="1"/>
  <c r="U153" i="18" s="1"/>
  <c r="V153" i="18" s="1"/>
  <c r="W153" i="18" s="1"/>
  <c r="X153" i="18" s="1"/>
  <c r="Y153" i="18" s="1"/>
  <c r="Z153" i="18" s="1"/>
  <c r="AA153" i="18" s="1"/>
  <c r="AB153" i="18" s="1"/>
  <c r="AC153" i="18" s="1"/>
  <c r="AD153" i="18" s="1"/>
  <c r="AE153" i="18" s="1"/>
  <c r="AF153" i="18" s="1"/>
  <c r="B153" i="18" s="1"/>
  <c r="E152" i="18"/>
  <c r="F152" i="18" s="1"/>
  <c r="G152" i="18" s="1"/>
  <c r="H152" i="18" s="1"/>
  <c r="I152" i="18" s="1"/>
  <c r="J152" i="18" s="1"/>
  <c r="K152" i="18" s="1"/>
  <c r="L152" i="18" s="1"/>
  <c r="M152" i="18" s="1"/>
  <c r="N152" i="18" s="1"/>
  <c r="O152" i="18" s="1"/>
  <c r="P152" i="18" s="1"/>
  <c r="Q152" i="18" s="1"/>
  <c r="R152" i="18" s="1"/>
  <c r="S152" i="18" s="1"/>
  <c r="T152" i="18" s="1"/>
  <c r="U152" i="18" s="1"/>
  <c r="V152" i="18" s="1"/>
  <c r="W152" i="18" s="1"/>
  <c r="X152" i="18" s="1"/>
  <c r="Y152" i="18" s="1"/>
  <c r="Z152" i="18" s="1"/>
  <c r="AA152" i="18" s="1"/>
  <c r="AB152" i="18" s="1"/>
  <c r="AC152" i="18" s="1"/>
  <c r="AD152" i="18" s="1"/>
  <c r="AE152" i="18" s="1"/>
  <c r="AF152" i="18" s="1"/>
  <c r="B152" i="18" s="1"/>
  <c r="D152" i="18"/>
  <c r="D151" i="18"/>
  <c r="E151" i="18" s="1"/>
  <c r="F151" i="18" s="1"/>
  <c r="G151" i="18" s="1"/>
  <c r="H151" i="18" s="1"/>
  <c r="I151" i="18" s="1"/>
  <c r="J151" i="18" s="1"/>
  <c r="K151" i="18" s="1"/>
  <c r="L151" i="18" s="1"/>
  <c r="M151" i="18" s="1"/>
  <c r="N151" i="18" s="1"/>
  <c r="O151" i="18" s="1"/>
  <c r="P151" i="18" s="1"/>
  <c r="Q151" i="18" s="1"/>
  <c r="R151" i="18" s="1"/>
  <c r="S151" i="18" s="1"/>
  <c r="T151" i="18" s="1"/>
  <c r="U151" i="18" s="1"/>
  <c r="V151" i="18" s="1"/>
  <c r="W151" i="18" s="1"/>
  <c r="X151" i="18" s="1"/>
  <c r="Y151" i="18" s="1"/>
  <c r="Z151" i="18" s="1"/>
  <c r="AA151" i="18" s="1"/>
  <c r="AB151" i="18" s="1"/>
  <c r="AC151" i="18" s="1"/>
  <c r="AD151" i="18" s="1"/>
  <c r="AE151" i="18" s="1"/>
  <c r="AF151" i="18" s="1"/>
  <c r="B151" i="18" s="1"/>
  <c r="D149" i="18"/>
  <c r="E149" i="18" s="1"/>
  <c r="F149" i="18" s="1"/>
  <c r="G149" i="18" s="1"/>
  <c r="H149" i="18" s="1"/>
  <c r="I149" i="18" s="1"/>
  <c r="J149" i="18" s="1"/>
  <c r="K149" i="18" s="1"/>
  <c r="L149" i="18" s="1"/>
  <c r="M149" i="18" s="1"/>
  <c r="N149" i="18" s="1"/>
  <c r="O149" i="18" s="1"/>
  <c r="P149" i="18" s="1"/>
  <c r="Q149" i="18" s="1"/>
  <c r="R149" i="18" s="1"/>
  <c r="S149" i="18" s="1"/>
  <c r="T149" i="18" s="1"/>
  <c r="U149" i="18" s="1"/>
  <c r="V149" i="18" s="1"/>
  <c r="W149" i="18" s="1"/>
  <c r="X149" i="18" s="1"/>
  <c r="Y149" i="18" s="1"/>
  <c r="Z149" i="18" s="1"/>
  <c r="AA149" i="18" s="1"/>
  <c r="AB149" i="18" s="1"/>
  <c r="AC149" i="18" s="1"/>
  <c r="AD149" i="18" s="1"/>
  <c r="AE149" i="18" s="1"/>
  <c r="AF149" i="18" s="1"/>
  <c r="B149" i="18" s="1"/>
  <c r="D148" i="18"/>
  <c r="E148" i="18" s="1"/>
  <c r="F148" i="18" s="1"/>
  <c r="G148" i="18" s="1"/>
  <c r="H148" i="18" s="1"/>
  <c r="I148" i="18" s="1"/>
  <c r="J148" i="18" s="1"/>
  <c r="K148" i="18" s="1"/>
  <c r="L148" i="18" s="1"/>
  <c r="M148" i="18" s="1"/>
  <c r="N148" i="18" s="1"/>
  <c r="O148" i="18" s="1"/>
  <c r="P148" i="18" s="1"/>
  <c r="Q148" i="18" s="1"/>
  <c r="R148" i="18" s="1"/>
  <c r="S148" i="18" s="1"/>
  <c r="T148" i="18" s="1"/>
  <c r="U148" i="18" s="1"/>
  <c r="V148" i="18" s="1"/>
  <c r="W148" i="18" s="1"/>
  <c r="X148" i="18" s="1"/>
  <c r="Y148" i="18" s="1"/>
  <c r="Z148" i="18" s="1"/>
  <c r="AA148" i="18" s="1"/>
  <c r="AB148" i="18" s="1"/>
  <c r="AC148" i="18" s="1"/>
  <c r="AD148" i="18" s="1"/>
  <c r="AE148" i="18" s="1"/>
  <c r="AF148" i="18" s="1"/>
  <c r="B148" i="18" s="1"/>
  <c r="D146" i="18"/>
  <c r="E146" i="18" s="1"/>
  <c r="F146" i="18" s="1"/>
  <c r="G146" i="18" s="1"/>
  <c r="H146" i="18" s="1"/>
  <c r="I146" i="18" s="1"/>
  <c r="J146" i="18" s="1"/>
  <c r="K146" i="18" s="1"/>
  <c r="L146" i="18" s="1"/>
  <c r="M146" i="18" s="1"/>
  <c r="N146" i="18" s="1"/>
  <c r="O146" i="18" s="1"/>
  <c r="P146" i="18" s="1"/>
  <c r="Q146" i="18" s="1"/>
  <c r="R146" i="18" s="1"/>
  <c r="S146" i="18" s="1"/>
  <c r="T146" i="18" s="1"/>
  <c r="U146" i="18" s="1"/>
  <c r="V146" i="18" s="1"/>
  <c r="W146" i="18" s="1"/>
  <c r="X146" i="18" s="1"/>
  <c r="Y146" i="18" s="1"/>
  <c r="Z146" i="18" s="1"/>
  <c r="AA146" i="18" s="1"/>
  <c r="AB146" i="18" s="1"/>
  <c r="AC146" i="18" s="1"/>
  <c r="AD146" i="18" s="1"/>
  <c r="AE146" i="18" s="1"/>
  <c r="AF146" i="18" s="1"/>
  <c r="B146" i="18" s="1"/>
  <c r="D145" i="18"/>
  <c r="E145" i="18" s="1"/>
  <c r="F145" i="18" s="1"/>
  <c r="G145" i="18" s="1"/>
  <c r="H145" i="18" s="1"/>
  <c r="I145" i="18" s="1"/>
  <c r="J145" i="18" s="1"/>
  <c r="K145" i="18" s="1"/>
  <c r="L145" i="18" s="1"/>
  <c r="M145" i="18" s="1"/>
  <c r="N145" i="18" s="1"/>
  <c r="O145" i="18" s="1"/>
  <c r="P145" i="18" s="1"/>
  <c r="Q145" i="18" s="1"/>
  <c r="R145" i="18" s="1"/>
  <c r="S145" i="18" s="1"/>
  <c r="T145" i="18" s="1"/>
  <c r="U145" i="18" s="1"/>
  <c r="V145" i="18" s="1"/>
  <c r="W145" i="18" s="1"/>
  <c r="X145" i="18" s="1"/>
  <c r="Y145" i="18" s="1"/>
  <c r="Z145" i="18" s="1"/>
  <c r="AA145" i="18" s="1"/>
  <c r="AB145" i="18" s="1"/>
  <c r="AC145" i="18" s="1"/>
  <c r="AD145" i="18" s="1"/>
  <c r="AE145" i="18" s="1"/>
  <c r="AF145" i="18" s="1"/>
  <c r="B145" i="18" s="1"/>
  <c r="D144" i="18"/>
  <c r="E144" i="18" s="1"/>
  <c r="F144" i="18" s="1"/>
  <c r="G144" i="18" s="1"/>
  <c r="H144" i="18" s="1"/>
  <c r="I144" i="18" s="1"/>
  <c r="J144" i="18" s="1"/>
  <c r="K144" i="18" s="1"/>
  <c r="L144" i="18" s="1"/>
  <c r="M144" i="18" s="1"/>
  <c r="N144" i="18" s="1"/>
  <c r="O144" i="18" s="1"/>
  <c r="P144" i="18" s="1"/>
  <c r="Q144" i="18" s="1"/>
  <c r="R144" i="18" s="1"/>
  <c r="S144" i="18" s="1"/>
  <c r="T144" i="18" s="1"/>
  <c r="U144" i="18" s="1"/>
  <c r="V144" i="18" s="1"/>
  <c r="W144" i="18" s="1"/>
  <c r="X144" i="18" s="1"/>
  <c r="Y144" i="18" s="1"/>
  <c r="Z144" i="18" s="1"/>
  <c r="AA144" i="18" s="1"/>
  <c r="AB144" i="18" s="1"/>
  <c r="AC144" i="18" s="1"/>
  <c r="AD144" i="18" s="1"/>
  <c r="AE144" i="18" s="1"/>
  <c r="AF144" i="18" s="1"/>
  <c r="B144" i="18" s="1"/>
  <c r="D143" i="18"/>
  <c r="E143" i="18" s="1"/>
  <c r="F143" i="18" s="1"/>
  <c r="G143" i="18" s="1"/>
  <c r="H143" i="18" s="1"/>
  <c r="I143" i="18" s="1"/>
  <c r="J143" i="18" s="1"/>
  <c r="K143" i="18" s="1"/>
  <c r="L143" i="18" s="1"/>
  <c r="M143" i="18" s="1"/>
  <c r="N143" i="18" s="1"/>
  <c r="O143" i="18" s="1"/>
  <c r="P143" i="18" s="1"/>
  <c r="Q143" i="18" s="1"/>
  <c r="R143" i="18" s="1"/>
  <c r="S143" i="18" s="1"/>
  <c r="T143" i="18" s="1"/>
  <c r="U143" i="18" s="1"/>
  <c r="V143" i="18" s="1"/>
  <c r="W143" i="18" s="1"/>
  <c r="X143" i="18" s="1"/>
  <c r="Y143" i="18" s="1"/>
  <c r="Z143" i="18" s="1"/>
  <c r="AA143" i="18" s="1"/>
  <c r="AB143" i="18" s="1"/>
  <c r="AC143" i="18" s="1"/>
  <c r="AD143" i="18" s="1"/>
  <c r="AE143" i="18" s="1"/>
  <c r="AF143" i="18" s="1"/>
  <c r="B143" i="18" s="1"/>
  <c r="D142" i="18"/>
  <c r="E142" i="18" s="1"/>
  <c r="F142" i="18" s="1"/>
  <c r="G142" i="18" s="1"/>
  <c r="H142" i="18" s="1"/>
  <c r="I142" i="18" s="1"/>
  <c r="J142" i="18" s="1"/>
  <c r="K142" i="18" s="1"/>
  <c r="L142" i="18" s="1"/>
  <c r="M142" i="18" s="1"/>
  <c r="N142" i="18" s="1"/>
  <c r="O142" i="18" s="1"/>
  <c r="P142" i="18" s="1"/>
  <c r="Q142" i="18" s="1"/>
  <c r="R142" i="18" s="1"/>
  <c r="S142" i="18" s="1"/>
  <c r="T142" i="18" s="1"/>
  <c r="U142" i="18" s="1"/>
  <c r="V142" i="18" s="1"/>
  <c r="W142" i="18" s="1"/>
  <c r="X142" i="18" s="1"/>
  <c r="Y142" i="18" s="1"/>
  <c r="Z142" i="18" s="1"/>
  <c r="AA142" i="18" s="1"/>
  <c r="AB142" i="18" s="1"/>
  <c r="AC142" i="18" s="1"/>
  <c r="AD142" i="18" s="1"/>
  <c r="AE142" i="18" s="1"/>
  <c r="AF142" i="18" s="1"/>
  <c r="B142" i="18" s="1"/>
  <c r="D141" i="18"/>
  <c r="E141" i="18" s="1"/>
  <c r="F141" i="18" s="1"/>
  <c r="G141" i="18" s="1"/>
  <c r="H141" i="18" s="1"/>
  <c r="I141" i="18" s="1"/>
  <c r="J141" i="18" s="1"/>
  <c r="K141" i="18" s="1"/>
  <c r="L141" i="18" s="1"/>
  <c r="M141" i="18" s="1"/>
  <c r="N141" i="18" s="1"/>
  <c r="O141" i="18" s="1"/>
  <c r="P141" i="18" s="1"/>
  <c r="Q141" i="18" s="1"/>
  <c r="R141" i="18" s="1"/>
  <c r="S141" i="18" s="1"/>
  <c r="T141" i="18" s="1"/>
  <c r="U141" i="18" s="1"/>
  <c r="V141" i="18" s="1"/>
  <c r="W141" i="18" s="1"/>
  <c r="X141" i="18" s="1"/>
  <c r="Y141" i="18" s="1"/>
  <c r="Z141" i="18" s="1"/>
  <c r="AA141" i="18" s="1"/>
  <c r="AB141" i="18" s="1"/>
  <c r="AC141" i="18" s="1"/>
  <c r="AD141" i="18" s="1"/>
  <c r="AE141" i="18" s="1"/>
  <c r="AF141" i="18" s="1"/>
  <c r="B141" i="18" s="1"/>
  <c r="D140" i="18"/>
  <c r="E140" i="18" s="1"/>
  <c r="F140" i="18" s="1"/>
  <c r="G140" i="18" s="1"/>
  <c r="H140" i="18" s="1"/>
  <c r="I140" i="18" s="1"/>
  <c r="J140" i="18" s="1"/>
  <c r="K140" i="18" s="1"/>
  <c r="L140" i="18" s="1"/>
  <c r="M140" i="18" s="1"/>
  <c r="N140" i="18" s="1"/>
  <c r="O140" i="18" s="1"/>
  <c r="P140" i="18" s="1"/>
  <c r="Q140" i="18" s="1"/>
  <c r="R140" i="18" s="1"/>
  <c r="S140" i="18" s="1"/>
  <c r="T140" i="18" s="1"/>
  <c r="U140" i="18" s="1"/>
  <c r="V140" i="18" s="1"/>
  <c r="W140" i="18" s="1"/>
  <c r="X140" i="18" s="1"/>
  <c r="Y140" i="18" s="1"/>
  <c r="Z140" i="18" s="1"/>
  <c r="AA140" i="18" s="1"/>
  <c r="AB140" i="18" s="1"/>
  <c r="AC140" i="18" s="1"/>
  <c r="AD140" i="18" s="1"/>
  <c r="AE140" i="18" s="1"/>
  <c r="AF140" i="18" s="1"/>
  <c r="B140" i="18" s="1"/>
  <c r="D138" i="18"/>
  <c r="E138" i="18" s="1"/>
  <c r="F138" i="18" s="1"/>
  <c r="G138" i="18" s="1"/>
  <c r="H138" i="18" s="1"/>
  <c r="I138" i="18" s="1"/>
  <c r="J138" i="18" s="1"/>
  <c r="K138" i="18" s="1"/>
  <c r="L138" i="18" s="1"/>
  <c r="M138" i="18" s="1"/>
  <c r="N138" i="18" s="1"/>
  <c r="O138" i="18" s="1"/>
  <c r="P138" i="18" s="1"/>
  <c r="Q138" i="18" s="1"/>
  <c r="R138" i="18" s="1"/>
  <c r="S138" i="18" s="1"/>
  <c r="T138" i="18" s="1"/>
  <c r="U138" i="18" s="1"/>
  <c r="V138" i="18" s="1"/>
  <c r="W138" i="18" s="1"/>
  <c r="X138" i="18" s="1"/>
  <c r="Y138" i="18" s="1"/>
  <c r="Z138" i="18" s="1"/>
  <c r="AA138" i="18" s="1"/>
  <c r="AB138" i="18" s="1"/>
  <c r="AC138" i="18" s="1"/>
  <c r="AD138" i="18" s="1"/>
  <c r="AE138" i="18" s="1"/>
  <c r="AF138" i="18" s="1"/>
  <c r="B138" i="18" s="1"/>
  <c r="D137" i="18"/>
  <c r="E137" i="18" s="1"/>
  <c r="F137" i="18" s="1"/>
  <c r="G137" i="18" s="1"/>
  <c r="H137" i="18" s="1"/>
  <c r="I137" i="18" s="1"/>
  <c r="J137" i="18" s="1"/>
  <c r="K137" i="18" s="1"/>
  <c r="L137" i="18" s="1"/>
  <c r="M137" i="18" s="1"/>
  <c r="N137" i="18" s="1"/>
  <c r="O137" i="18" s="1"/>
  <c r="P137" i="18" s="1"/>
  <c r="Q137" i="18" s="1"/>
  <c r="R137" i="18" s="1"/>
  <c r="S137" i="18" s="1"/>
  <c r="T137" i="18" s="1"/>
  <c r="U137" i="18" s="1"/>
  <c r="V137" i="18" s="1"/>
  <c r="W137" i="18" s="1"/>
  <c r="X137" i="18" s="1"/>
  <c r="Y137" i="18" s="1"/>
  <c r="Z137" i="18" s="1"/>
  <c r="AA137" i="18" s="1"/>
  <c r="AB137" i="18" s="1"/>
  <c r="AC137" i="18" s="1"/>
  <c r="AD137" i="18" s="1"/>
  <c r="AE137" i="18" s="1"/>
  <c r="AF137" i="18" s="1"/>
  <c r="B137" i="18" s="1"/>
  <c r="D136" i="18"/>
  <c r="E136" i="18" s="1"/>
  <c r="F136" i="18" s="1"/>
  <c r="G136" i="18" s="1"/>
  <c r="H136" i="18" s="1"/>
  <c r="I136" i="18" s="1"/>
  <c r="J136" i="18" s="1"/>
  <c r="K136" i="18" s="1"/>
  <c r="L136" i="18" s="1"/>
  <c r="M136" i="18" s="1"/>
  <c r="N136" i="18" s="1"/>
  <c r="O136" i="18" s="1"/>
  <c r="P136" i="18" s="1"/>
  <c r="Q136" i="18" s="1"/>
  <c r="R136" i="18" s="1"/>
  <c r="S136" i="18" s="1"/>
  <c r="T136" i="18" s="1"/>
  <c r="U136" i="18" s="1"/>
  <c r="V136" i="18" s="1"/>
  <c r="W136" i="18" s="1"/>
  <c r="X136" i="18" s="1"/>
  <c r="Y136" i="18" s="1"/>
  <c r="Z136" i="18" s="1"/>
  <c r="AA136" i="18" s="1"/>
  <c r="AB136" i="18" s="1"/>
  <c r="AC136" i="18" s="1"/>
  <c r="AD136" i="18" s="1"/>
  <c r="AE136" i="18" s="1"/>
  <c r="AF136" i="18" s="1"/>
  <c r="B136" i="18" s="1"/>
  <c r="D135" i="18"/>
  <c r="E135" i="18" s="1"/>
  <c r="F135" i="18" s="1"/>
  <c r="G135" i="18" s="1"/>
  <c r="H135" i="18" s="1"/>
  <c r="I135" i="18" s="1"/>
  <c r="J135" i="18" s="1"/>
  <c r="K135" i="18" s="1"/>
  <c r="L135" i="18" s="1"/>
  <c r="M135" i="18" s="1"/>
  <c r="N135" i="18" s="1"/>
  <c r="O135" i="18" s="1"/>
  <c r="P135" i="18" s="1"/>
  <c r="Q135" i="18" s="1"/>
  <c r="R135" i="18" s="1"/>
  <c r="S135" i="18" s="1"/>
  <c r="T135" i="18" s="1"/>
  <c r="U135" i="18" s="1"/>
  <c r="V135" i="18" s="1"/>
  <c r="W135" i="18" s="1"/>
  <c r="X135" i="18" s="1"/>
  <c r="Y135" i="18" s="1"/>
  <c r="Z135" i="18" s="1"/>
  <c r="AA135" i="18" s="1"/>
  <c r="AB135" i="18" s="1"/>
  <c r="AC135" i="18" s="1"/>
  <c r="AD135" i="18" s="1"/>
  <c r="AE135" i="18" s="1"/>
  <c r="AF135" i="18" s="1"/>
  <c r="B135" i="18" s="1"/>
  <c r="D134" i="18"/>
  <c r="E134" i="18" s="1"/>
  <c r="F134" i="18" s="1"/>
  <c r="G134" i="18" s="1"/>
  <c r="H134" i="18" s="1"/>
  <c r="I134" i="18" s="1"/>
  <c r="J134" i="18" s="1"/>
  <c r="K134" i="18" s="1"/>
  <c r="L134" i="18" s="1"/>
  <c r="M134" i="18" s="1"/>
  <c r="N134" i="18" s="1"/>
  <c r="O134" i="18" s="1"/>
  <c r="P134" i="18" s="1"/>
  <c r="Q134" i="18" s="1"/>
  <c r="R134" i="18" s="1"/>
  <c r="S134" i="18" s="1"/>
  <c r="T134" i="18" s="1"/>
  <c r="U134" i="18" s="1"/>
  <c r="V134" i="18" s="1"/>
  <c r="W134" i="18" s="1"/>
  <c r="X134" i="18" s="1"/>
  <c r="Y134" i="18" s="1"/>
  <c r="Z134" i="18" s="1"/>
  <c r="AA134" i="18" s="1"/>
  <c r="AB134" i="18" s="1"/>
  <c r="AC134" i="18" s="1"/>
  <c r="AD134" i="18" s="1"/>
  <c r="AE134" i="18" s="1"/>
  <c r="AF134" i="18" s="1"/>
  <c r="B134" i="18" s="1"/>
  <c r="E133" i="18"/>
  <c r="F133" i="18" s="1"/>
  <c r="G133" i="18" s="1"/>
  <c r="H133" i="18" s="1"/>
  <c r="I133" i="18" s="1"/>
  <c r="J133" i="18" s="1"/>
  <c r="K133" i="18" s="1"/>
  <c r="L133" i="18" s="1"/>
  <c r="M133" i="18" s="1"/>
  <c r="N133" i="18" s="1"/>
  <c r="O133" i="18" s="1"/>
  <c r="P133" i="18" s="1"/>
  <c r="Q133" i="18" s="1"/>
  <c r="R133" i="18" s="1"/>
  <c r="S133" i="18" s="1"/>
  <c r="T133" i="18" s="1"/>
  <c r="U133" i="18" s="1"/>
  <c r="V133" i="18" s="1"/>
  <c r="W133" i="18" s="1"/>
  <c r="X133" i="18" s="1"/>
  <c r="Y133" i="18" s="1"/>
  <c r="Z133" i="18" s="1"/>
  <c r="AA133" i="18" s="1"/>
  <c r="AB133" i="18" s="1"/>
  <c r="AC133" i="18" s="1"/>
  <c r="AD133" i="18" s="1"/>
  <c r="AE133" i="18" s="1"/>
  <c r="AF133" i="18" s="1"/>
  <c r="B133" i="18" s="1"/>
  <c r="D133" i="18"/>
  <c r="D132" i="18"/>
  <c r="E132" i="18" s="1"/>
  <c r="F132" i="18" s="1"/>
  <c r="G132" i="18" s="1"/>
  <c r="H132" i="18" s="1"/>
  <c r="I132" i="18" s="1"/>
  <c r="J132" i="18" s="1"/>
  <c r="K132" i="18" s="1"/>
  <c r="L132" i="18" s="1"/>
  <c r="M132" i="18" s="1"/>
  <c r="N132" i="18" s="1"/>
  <c r="O132" i="18" s="1"/>
  <c r="P132" i="18" s="1"/>
  <c r="Q132" i="18" s="1"/>
  <c r="R132" i="18" s="1"/>
  <c r="S132" i="18" s="1"/>
  <c r="T132" i="18" s="1"/>
  <c r="U132" i="18" s="1"/>
  <c r="V132" i="18" s="1"/>
  <c r="W132" i="18" s="1"/>
  <c r="X132" i="18" s="1"/>
  <c r="Y132" i="18" s="1"/>
  <c r="Z132" i="18" s="1"/>
  <c r="AA132" i="18" s="1"/>
  <c r="AB132" i="18" s="1"/>
  <c r="AC132" i="18" s="1"/>
  <c r="AD132" i="18" s="1"/>
  <c r="AE132" i="18" s="1"/>
  <c r="AF132" i="18" s="1"/>
  <c r="B132" i="18" s="1"/>
  <c r="D131" i="18"/>
  <c r="E131" i="18" s="1"/>
  <c r="F131" i="18" s="1"/>
  <c r="G131" i="18" s="1"/>
  <c r="H131" i="18" s="1"/>
  <c r="I131" i="18" s="1"/>
  <c r="J131" i="18" s="1"/>
  <c r="K131" i="18" s="1"/>
  <c r="L131" i="18" s="1"/>
  <c r="M131" i="18" s="1"/>
  <c r="N131" i="18" s="1"/>
  <c r="O131" i="18" s="1"/>
  <c r="P131" i="18" s="1"/>
  <c r="Q131" i="18" s="1"/>
  <c r="R131" i="18" s="1"/>
  <c r="S131" i="18" s="1"/>
  <c r="T131" i="18" s="1"/>
  <c r="U131" i="18" s="1"/>
  <c r="V131" i="18" s="1"/>
  <c r="W131" i="18" s="1"/>
  <c r="X131" i="18" s="1"/>
  <c r="Y131" i="18" s="1"/>
  <c r="Z131" i="18" s="1"/>
  <c r="AA131" i="18" s="1"/>
  <c r="AB131" i="18" s="1"/>
  <c r="AC131" i="18" s="1"/>
  <c r="AD131" i="18" s="1"/>
  <c r="AE131" i="18" s="1"/>
  <c r="AF131" i="18" s="1"/>
  <c r="B131" i="18" s="1"/>
  <c r="E129" i="18"/>
  <c r="F129" i="18" s="1"/>
  <c r="G129" i="18" s="1"/>
  <c r="H129" i="18" s="1"/>
  <c r="I129" i="18" s="1"/>
  <c r="J129" i="18" s="1"/>
  <c r="K129" i="18" s="1"/>
  <c r="L129" i="18" s="1"/>
  <c r="M129" i="18" s="1"/>
  <c r="N129" i="18" s="1"/>
  <c r="O129" i="18" s="1"/>
  <c r="P129" i="18" s="1"/>
  <c r="Q129" i="18" s="1"/>
  <c r="R129" i="18" s="1"/>
  <c r="S129" i="18" s="1"/>
  <c r="T129" i="18" s="1"/>
  <c r="U129" i="18" s="1"/>
  <c r="V129" i="18" s="1"/>
  <c r="W129" i="18" s="1"/>
  <c r="X129" i="18" s="1"/>
  <c r="Y129" i="18" s="1"/>
  <c r="Z129" i="18" s="1"/>
  <c r="AA129" i="18" s="1"/>
  <c r="AB129" i="18" s="1"/>
  <c r="AC129" i="18" s="1"/>
  <c r="AD129" i="18" s="1"/>
  <c r="AE129" i="18" s="1"/>
  <c r="AF129" i="18" s="1"/>
  <c r="B129" i="18" s="1"/>
  <c r="D129" i="18"/>
  <c r="D128" i="18"/>
  <c r="E128" i="18" s="1"/>
  <c r="F128" i="18" s="1"/>
  <c r="G128" i="18" s="1"/>
  <c r="H128" i="18" s="1"/>
  <c r="I128" i="18" s="1"/>
  <c r="J128" i="18" s="1"/>
  <c r="K128" i="18" s="1"/>
  <c r="L128" i="18" s="1"/>
  <c r="M128" i="18" s="1"/>
  <c r="N128" i="18" s="1"/>
  <c r="O128" i="18" s="1"/>
  <c r="P128" i="18" s="1"/>
  <c r="Q128" i="18" s="1"/>
  <c r="R128" i="18" s="1"/>
  <c r="S128" i="18" s="1"/>
  <c r="T128" i="18" s="1"/>
  <c r="U128" i="18" s="1"/>
  <c r="V128" i="18" s="1"/>
  <c r="W128" i="18" s="1"/>
  <c r="X128" i="18" s="1"/>
  <c r="Y128" i="18" s="1"/>
  <c r="Z128" i="18" s="1"/>
  <c r="AA128" i="18" s="1"/>
  <c r="AB128" i="18" s="1"/>
  <c r="AC128" i="18" s="1"/>
  <c r="AD128" i="18" s="1"/>
  <c r="AE128" i="18" s="1"/>
  <c r="AF128" i="18" s="1"/>
  <c r="B128" i="18" s="1"/>
  <c r="E127" i="18"/>
  <c r="F127" i="18" s="1"/>
  <c r="G127" i="18" s="1"/>
  <c r="H127" i="18" s="1"/>
  <c r="I127" i="18" s="1"/>
  <c r="J127" i="18" s="1"/>
  <c r="K127" i="18" s="1"/>
  <c r="L127" i="18" s="1"/>
  <c r="M127" i="18" s="1"/>
  <c r="N127" i="18" s="1"/>
  <c r="O127" i="18" s="1"/>
  <c r="P127" i="18" s="1"/>
  <c r="Q127" i="18" s="1"/>
  <c r="R127" i="18" s="1"/>
  <c r="S127" i="18" s="1"/>
  <c r="T127" i="18" s="1"/>
  <c r="U127" i="18" s="1"/>
  <c r="V127" i="18" s="1"/>
  <c r="W127" i="18" s="1"/>
  <c r="X127" i="18" s="1"/>
  <c r="Y127" i="18" s="1"/>
  <c r="Z127" i="18" s="1"/>
  <c r="AA127" i="18" s="1"/>
  <c r="AB127" i="18" s="1"/>
  <c r="AC127" i="18" s="1"/>
  <c r="AD127" i="18" s="1"/>
  <c r="AE127" i="18" s="1"/>
  <c r="AF127" i="18" s="1"/>
  <c r="B127" i="18" s="1"/>
  <c r="D127" i="18"/>
  <c r="D126" i="18"/>
  <c r="E126" i="18" s="1"/>
  <c r="F126" i="18" s="1"/>
  <c r="G126" i="18" s="1"/>
  <c r="H126" i="18" s="1"/>
  <c r="I126" i="18" s="1"/>
  <c r="J126" i="18" s="1"/>
  <c r="K126" i="18" s="1"/>
  <c r="L126" i="18" s="1"/>
  <c r="M126" i="18" s="1"/>
  <c r="N126" i="18" s="1"/>
  <c r="O126" i="18" s="1"/>
  <c r="P126" i="18" s="1"/>
  <c r="Q126" i="18" s="1"/>
  <c r="R126" i="18" s="1"/>
  <c r="S126" i="18" s="1"/>
  <c r="T126" i="18" s="1"/>
  <c r="U126" i="18" s="1"/>
  <c r="V126" i="18" s="1"/>
  <c r="W126" i="18" s="1"/>
  <c r="X126" i="18" s="1"/>
  <c r="Y126" i="18" s="1"/>
  <c r="Z126" i="18" s="1"/>
  <c r="AA126" i="18" s="1"/>
  <c r="AB126" i="18" s="1"/>
  <c r="AC126" i="18" s="1"/>
  <c r="AD126" i="18" s="1"/>
  <c r="AE126" i="18" s="1"/>
  <c r="AF126" i="18" s="1"/>
  <c r="B126" i="18" s="1"/>
  <c r="J125" i="18"/>
  <c r="K125" i="18" s="1"/>
  <c r="L125" i="18" s="1"/>
  <c r="M125" i="18" s="1"/>
  <c r="N125" i="18" s="1"/>
  <c r="O125" i="18" s="1"/>
  <c r="P125" i="18" s="1"/>
  <c r="Q125" i="18" s="1"/>
  <c r="R125" i="18" s="1"/>
  <c r="S125" i="18" s="1"/>
  <c r="T125" i="18" s="1"/>
  <c r="U125" i="18" s="1"/>
  <c r="V125" i="18" s="1"/>
  <c r="W125" i="18" s="1"/>
  <c r="X125" i="18" s="1"/>
  <c r="Y125" i="18" s="1"/>
  <c r="Z125" i="18" s="1"/>
  <c r="AA125" i="18" s="1"/>
  <c r="AB125" i="18" s="1"/>
  <c r="AC125" i="18" s="1"/>
  <c r="AD125" i="18" s="1"/>
  <c r="AE125" i="18" s="1"/>
  <c r="AF125" i="18" s="1"/>
  <c r="B125" i="18" s="1"/>
  <c r="D125" i="18"/>
  <c r="E125" i="18" s="1"/>
  <c r="F125" i="18" s="1"/>
  <c r="G125" i="18" s="1"/>
  <c r="H125" i="18" s="1"/>
  <c r="D124" i="18"/>
  <c r="E124" i="18" s="1"/>
  <c r="F124" i="18" s="1"/>
  <c r="G124" i="18" s="1"/>
  <c r="H124" i="18" s="1"/>
  <c r="I124" i="18" s="1"/>
  <c r="J124" i="18" s="1"/>
  <c r="K124" i="18" s="1"/>
  <c r="L124" i="18" s="1"/>
  <c r="M124" i="18" s="1"/>
  <c r="N124" i="18" s="1"/>
  <c r="O124" i="18" s="1"/>
  <c r="P124" i="18" s="1"/>
  <c r="Q124" i="18" s="1"/>
  <c r="R124" i="18" s="1"/>
  <c r="S124" i="18" s="1"/>
  <c r="T124" i="18" s="1"/>
  <c r="U124" i="18" s="1"/>
  <c r="V124" i="18" s="1"/>
  <c r="W124" i="18" s="1"/>
  <c r="X124" i="18" s="1"/>
  <c r="Y124" i="18" s="1"/>
  <c r="Z124" i="18" s="1"/>
  <c r="AA124" i="18" s="1"/>
  <c r="AB124" i="18" s="1"/>
  <c r="AC124" i="18" s="1"/>
  <c r="AD124" i="18" s="1"/>
  <c r="AE124" i="18" s="1"/>
  <c r="AF124" i="18" s="1"/>
  <c r="B124" i="18" s="1"/>
  <c r="E123" i="18"/>
  <c r="F123" i="18" s="1"/>
  <c r="G123" i="18" s="1"/>
  <c r="H123" i="18" s="1"/>
  <c r="I123" i="18" s="1"/>
  <c r="J123" i="18" s="1"/>
  <c r="K123" i="18" s="1"/>
  <c r="L123" i="18" s="1"/>
  <c r="M123" i="18" s="1"/>
  <c r="N123" i="18" s="1"/>
  <c r="O123" i="18" s="1"/>
  <c r="P123" i="18" s="1"/>
  <c r="Q123" i="18" s="1"/>
  <c r="R123" i="18" s="1"/>
  <c r="S123" i="18" s="1"/>
  <c r="T123" i="18" s="1"/>
  <c r="U123" i="18" s="1"/>
  <c r="V123" i="18" s="1"/>
  <c r="W123" i="18" s="1"/>
  <c r="X123" i="18" s="1"/>
  <c r="Y123" i="18" s="1"/>
  <c r="Z123" i="18" s="1"/>
  <c r="AA123" i="18" s="1"/>
  <c r="AB123" i="18" s="1"/>
  <c r="AC123" i="18" s="1"/>
  <c r="AD123" i="18" s="1"/>
  <c r="AE123" i="18" s="1"/>
  <c r="AF123" i="18" s="1"/>
  <c r="B123" i="18" s="1"/>
  <c r="D123" i="18"/>
  <c r="D122" i="18"/>
  <c r="E122" i="18" s="1"/>
  <c r="F122" i="18" s="1"/>
  <c r="G122" i="18" s="1"/>
  <c r="H122" i="18" s="1"/>
  <c r="I122" i="18" s="1"/>
  <c r="J122" i="18" s="1"/>
  <c r="K122" i="18" s="1"/>
  <c r="L122" i="18" s="1"/>
  <c r="M122" i="18" s="1"/>
  <c r="N122" i="18" s="1"/>
  <c r="O122" i="18" s="1"/>
  <c r="P122" i="18" s="1"/>
  <c r="Q122" i="18" s="1"/>
  <c r="R122" i="18" s="1"/>
  <c r="S122" i="18" s="1"/>
  <c r="T122" i="18" s="1"/>
  <c r="U122" i="18" s="1"/>
  <c r="V122" i="18" s="1"/>
  <c r="W122" i="18" s="1"/>
  <c r="X122" i="18" s="1"/>
  <c r="Y122" i="18" s="1"/>
  <c r="Z122" i="18" s="1"/>
  <c r="AA122" i="18" s="1"/>
  <c r="AB122" i="18" s="1"/>
  <c r="AC122" i="18" s="1"/>
  <c r="AD122" i="18" s="1"/>
  <c r="AE122" i="18" s="1"/>
  <c r="AF122" i="18" s="1"/>
  <c r="B122" i="18" s="1"/>
  <c r="D121" i="18"/>
  <c r="E121" i="18" s="1"/>
  <c r="F121" i="18" s="1"/>
  <c r="G121" i="18" s="1"/>
  <c r="H121" i="18" s="1"/>
  <c r="I121" i="18" s="1"/>
  <c r="J121" i="18" s="1"/>
  <c r="K121" i="18" s="1"/>
  <c r="L121" i="18" s="1"/>
  <c r="M121" i="18" s="1"/>
  <c r="N121" i="18" s="1"/>
  <c r="O121" i="18" s="1"/>
  <c r="P121" i="18" s="1"/>
  <c r="Q121" i="18" s="1"/>
  <c r="R121" i="18" s="1"/>
  <c r="S121" i="18" s="1"/>
  <c r="T121" i="18" s="1"/>
  <c r="U121" i="18" s="1"/>
  <c r="V121" i="18" s="1"/>
  <c r="W121" i="18" s="1"/>
  <c r="X121" i="18" s="1"/>
  <c r="Y121" i="18" s="1"/>
  <c r="Z121" i="18" s="1"/>
  <c r="AA121" i="18" s="1"/>
  <c r="AB121" i="18" s="1"/>
  <c r="AC121" i="18" s="1"/>
  <c r="AD121" i="18" s="1"/>
  <c r="AE121" i="18" s="1"/>
  <c r="AF121" i="18" s="1"/>
  <c r="B121" i="18" s="1"/>
  <c r="D120" i="18"/>
  <c r="E120" i="18" s="1"/>
  <c r="F120" i="18" s="1"/>
  <c r="G120" i="18" s="1"/>
  <c r="H120" i="18" s="1"/>
  <c r="I120" i="18" s="1"/>
  <c r="J120" i="18" s="1"/>
  <c r="K120" i="18" s="1"/>
  <c r="L120" i="18" s="1"/>
  <c r="M120" i="18" s="1"/>
  <c r="N120" i="18" s="1"/>
  <c r="O120" i="18" s="1"/>
  <c r="P120" i="18" s="1"/>
  <c r="Q120" i="18" s="1"/>
  <c r="R120" i="18" s="1"/>
  <c r="S120" i="18" s="1"/>
  <c r="T120" i="18" s="1"/>
  <c r="U120" i="18" s="1"/>
  <c r="V120" i="18" s="1"/>
  <c r="W120" i="18" s="1"/>
  <c r="X120" i="18" s="1"/>
  <c r="Y120" i="18" s="1"/>
  <c r="Z120" i="18" s="1"/>
  <c r="AA120" i="18" s="1"/>
  <c r="AB120" i="18" s="1"/>
  <c r="AC120" i="18" s="1"/>
  <c r="AD120" i="18" s="1"/>
  <c r="AE120" i="18" s="1"/>
  <c r="AF120" i="18" s="1"/>
  <c r="B120" i="18" s="1"/>
  <c r="D119" i="18"/>
  <c r="E119" i="18" s="1"/>
  <c r="F119" i="18" s="1"/>
  <c r="G119" i="18" s="1"/>
  <c r="H119" i="18" s="1"/>
  <c r="I119" i="18" s="1"/>
  <c r="J119" i="18" s="1"/>
  <c r="K119" i="18" s="1"/>
  <c r="L119" i="18" s="1"/>
  <c r="M119" i="18" s="1"/>
  <c r="N119" i="18" s="1"/>
  <c r="O119" i="18" s="1"/>
  <c r="P119" i="18" s="1"/>
  <c r="Q119" i="18" s="1"/>
  <c r="R119" i="18" s="1"/>
  <c r="S119" i="18" s="1"/>
  <c r="T119" i="18" s="1"/>
  <c r="U119" i="18" s="1"/>
  <c r="V119" i="18" s="1"/>
  <c r="W119" i="18" s="1"/>
  <c r="X119" i="18" s="1"/>
  <c r="Y119" i="18" s="1"/>
  <c r="Z119" i="18" s="1"/>
  <c r="AA119" i="18" s="1"/>
  <c r="AB119" i="18" s="1"/>
  <c r="AC119" i="18" s="1"/>
  <c r="AD119" i="18" s="1"/>
  <c r="AE119" i="18" s="1"/>
  <c r="AF119" i="18" s="1"/>
  <c r="B119" i="18" s="1"/>
  <c r="D118" i="18"/>
  <c r="E118" i="18" s="1"/>
  <c r="F118" i="18" s="1"/>
  <c r="G118" i="18" s="1"/>
  <c r="H118" i="18" s="1"/>
  <c r="I118" i="18" s="1"/>
  <c r="J118" i="18" s="1"/>
  <c r="K118" i="18" s="1"/>
  <c r="L118" i="18" s="1"/>
  <c r="M118" i="18" s="1"/>
  <c r="N118" i="18" s="1"/>
  <c r="O118" i="18" s="1"/>
  <c r="P118" i="18" s="1"/>
  <c r="Q118" i="18" s="1"/>
  <c r="R118" i="18" s="1"/>
  <c r="S118" i="18" s="1"/>
  <c r="T118" i="18" s="1"/>
  <c r="U118" i="18" s="1"/>
  <c r="V118" i="18" s="1"/>
  <c r="W118" i="18" s="1"/>
  <c r="X118" i="18" s="1"/>
  <c r="Y118" i="18" s="1"/>
  <c r="Z118" i="18" s="1"/>
  <c r="AA118" i="18" s="1"/>
  <c r="AB118" i="18" s="1"/>
  <c r="AC118" i="18" s="1"/>
  <c r="AD118" i="18" s="1"/>
  <c r="AE118" i="18" s="1"/>
  <c r="AF118" i="18" s="1"/>
  <c r="B118" i="18" s="1"/>
  <c r="D117" i="18"/>
  <c r="E117" i="18" s="1"/>
  <c r="F117" i="18" s="1"/>
  <c r="G117" i="18" s="1"/>
  <c r="H117" i="18" s="1"/>
  <c r="I117" i="18" s="1"/>
  <c r="J117" i="18" s="1"/>
  <c r="K117" i="18" s="1"/>
  <c r="L117" i="18" s="1"/>
  <c r="M117" i="18" s="1"/>
  <c r="N117" i="18" s="1"/>
  <c r="O117" i="18" s="1"/>
  <c r="P117" i="18" s="1"/>
  <c r="Q117" i="18" s="1"/>
  <c r="R117" i="18" s="1"/>
  <c r="S117" i="18" s="1"/>
  <c r="T117" i="18" s="1"/>
  <c r="U117" i="18" s="1"/>
  <c r="V117" i="18" s="1"/>
  <c r="W117" i="18" s="1"/>
  <c r="X117" i="18" s="1"/>
  <c r="Y117" i="18" s="1"/>
  <c r="Z117" i="18" s="1"/>
  <c r="AA117" i="18" s="1"/>
  <c r="AB117" i="18" s="1"/>
  <c r="AC117" i="18" s="1"/>
  <c r="AD117" i="18" s="1"/>
  <c r="AE117" i="18" s="1"/>
  <c r="AF117" i="18" s="1"/>
  <c r="B117" i="18" s="1"/>
  <c r="D116" i="18"/>
  <c r="E116" i="18" s="1"/>
  <c r="F116" i="18" s="1"/>
  <c r="G116" i="18" s="1"/>
  <c r="H116" i="18" s="1"/>
  <c r="I116" i="18" s="1"/>
  <c r="J116" i="18" s="1"/>
  <c r="K116" i="18" s="1"/>
  <c r="L116" i="18" s="1"/>
  <c r="M116" i="18" s="1"/>
  <c r="N116" i="18" s="1"/>
  <c r="O116" i="18" s="1"/>
  <c r="P116" i="18" s="1"/>
  <c r="Q116" i="18" s="1"/>
  <c r="R116" i="18" s="1"/>
  <c r="S116" i="18" s="1"/>
  <c r="T116" i="18" s="1"/>
  <c r="U116" i="18" s="1"/>
  <c r="V116" i="18" s="1"/>
  <c r="W116" i="18" s="1"/>
  <c r="X116" i="18" s="1"/>
  <c r="Y116" i="18" s="1"/>
  <c r="Z116" i="18" s="1"/>
  <c r="AA116" i="18" s="1"/>
  <c r="AB116" i="18" s="1"/>
  <c r="AC116" i="18" s="1"/>
  <c r="AD116" i="18" s="1"/>
  <c r="AE116" i="18" s="1"/>
  <c r="AF116" i="18" s="1"/>
  <c r="B116" i="18" s="1"/>
  <c r="D115" i="18"/>
  <c r="E115" i="18" s="1"/>
  <c r="F115" i="18" s="1"/>
  <c r="G115" i="18" s="1"/>
  <c r="H115" i="18" s="1"/>
  <c r="I115" i="18" s="1"/>
  <c r="J115" i="18" s="1"/>
  <c r="K115" i="18" s="1"/>
  <c r="L115" i="18" s="1"/>
  <c r="M115" i="18" s="1"/>
  <c r="N115" i="18" s="1"/>
  <c r="O115" i="18" s="1"/>
  <c r="P115" i="18" s="1"/>
  <c r="Q115" i="18" s="1"/>
  <c r="R115" i="18" s="1"/>
  <c r="S115" i="18" s="1"/>
  <c r="T115" i="18" s="1"/>
  <c r="U115" i="18" s="1"/>
  <c r="V115" i="18" s="1"/>
  <c r="W115" i="18" s="1"/>
  <c r="X115" i="18" s="1"/>
  <c r="Y115" i="18" s="1"/>
  <c r="Z115" i="18" s="1"/>
  <c r="AA115" i="18" s="1"/>
  <c r="AB115" i="18" s="1"/>
  <c r="AC115" i="18" s="1"/>
  <c r="AD115" i="18" s="1"/>
  <c r="AE115" i="18" s="1"/>
  <c r="AF115" i="18" s="1"/>
  <c r="B115" i="18" s="1"/>
  <c r="N114" i="18"/>
  <c r="O114" i="18" s="1"/>
  <c r="P114" i="18" s="1"/>
  <c r="Q114" i="18" s="1"/>
  <c r="R114" i="18" s="1"/>
  <c r="S114" i="18" s="1"/>
  <c r="T114" i="18" s="1"/>
  <c r="U114" i="18" s="1"/>
  <c r="V114" i="18" s="1"/>
  <c r="W114" i="18" s="1"/>
  <c r="X114" i="18" s="1"/>
  <c r="Y114" i="18" s="1"/>
  <c r="Z114" i="18" s="1"/>
  <c r="AA114" i="18" s="1"/>
  <c r="AB114" i="18" s="1"/>
  <c r="AC114" i="18" s="1"/>
  <c r="AD114" i="18" s="1"/>
  <c r="AE114" i="18" s="1"/>
  <c r="AF114" i="18" s="1"/>
  <c r="B114" i="18" s="1"/>
  <c r="K114" i="18"/>
  <c r="L114" i="18" s="1"/>
  <c r="M114" i="18" s="1"/>
  <c r="D114" i="18"/>
  <c r="E114" i="18" s="1"/>
  <c r="F114" i="18" s="1"/>
  <c r="G114" i="18" s="1"/>
  <c r="H114" i="18" s="1"/>
  <c r="I114" i="18" s="1"/>
  <c r="D113" i="18"/>
  <c r="E113" i="18" s="1"/>
  <c r="F113" i="18" s="1"/>
  <c r="G113" i="18" s="1"/>
  <c r="H113" i="18" s="1"/>
  <c r="I113" i="18" s="1"/>
  <c r="J113" i="18" s="1"/>
  <c r="K113" i="18" s="1"/>
  <c r="L113" i="18" s="1"/>
  <c r="M113" i="18" s="1"/>
  <c r="N113" i="18" s="1"/>
  <c r="O113" i="18" s="1"/>
  <c r="P113" i="18" s="1"/>
  <c r="Q113" i="18" s="1"/>
  <c r="R113" i="18" s="1"/>
  <c r="S113" i="18" s="1"/>
  <c r="T113" i="18" s="1"/>
  <c r="U113" i="18" s="1"/>
  <c r="V113" i="18" s="1"/>
  <c r="W113" i="18" s="1"/>
  <c r="X113" i="18" s="1"/>
  <c r="Y113" i="18" s="1"/>
  <c r="Z113" i="18" s="1"/>
  <c r="AA113" i="18" s="1"/>
  <c r="AB113" i="18" s="1"/>
  <c r="AC113" i="18" s="1"/>
  <c r="AD113" i="18" s="1"/>
  <c r="AE113" i="18" s="1"/>
  <c r="AF113" i="18" s="1"/>
  <c r="B113" i="18" s="1"/>
  <c r="D112" i="18"/>
  <c r="E112" i="18" s="1"/>
  <c r="F112" i="18" s="1"/>
  <c r="G112" i="18" s="1"/>
  <c r="H112" i="18" s="1"/>
  <c r="I112" i="18" s="1"/>
  <c r="J112" i="18" s="1"/>
  <c r="K112" i="18" s="1"/>
  <c r="L112" i="18" s="1"/>
  <c r="M112" i="18" s="1"/>
  <c r="N112" i="18" s="1"/>
  <c r="O112" i="18" s="1"/>
  <c r="P112" i="18" s="1"/>
  <c r="Q112" i="18" s="1"/>
  <c r="R112" i="18" s="1"/>
  <c r="S112" i="18" s="1"/>
  <c r="T112" i="18" s="1"/>
  <c r="U112" i="18" s="1"/>
  <c r="V112" i="18" s="1"/>
  <c r="W112" i="18" s="1"/>
  <c r="X112" i="18" s="1"/>
  <c r="Y112" i="18" s="1"/>
  <c r="Z112" i="18" s="1"/>
  <c r="AA112" i="18" s="1"/>
  <c r="AB112" i="18" s="1"/>
  <c r="AC112" i="18" s="1"/>
  <c r="AD112" i="18" s="1"/>
  <c r="AE112" i="18" s="1"/>
  <c r="AF112" i="18" s="1"/>
  <c r="B112" i="18" s="1"/>
  <c r="D110" i="18"/>
  <c r="E110" i="18" s="1"/>
  <c r="F110" i="18" s="1"/>
  <c r="G110" i="18" s="1"/>
  <c r="H110" i="18" s="1"/>
  <c r="I110" i="18" s="1"/>
  <c r="J110" i="18" s="1"/>
  <c r="K110" i="18" s="1"/>
  <c r="L110" i="18" s="1"/>
  <c r="M110" i="18" s="1"/>
  <c r="N110" i="18" s="1"/>
  <c r="O110" i="18" s="1"/>
  <c r="P110" i="18" s="1"/>
  <c r="Q110" i="18" s="1"/>
  <c r="R110" i="18" s="1"/>
  <c r="S110" i="18" s="1"/>
  <c r="T110" i="18" s="1"/>
  <c r="U110" i="18" s="1"/>
  <c r="V110" i="18" s="1"/>
  <c r="W110" i="18" s="1"/>
  <c r="X110" i="18" s="1"/>
  <c r="Y110" i="18" s="1"/>
  <c r="Z110" i="18" s="1"/>
  <c r="AA110" i="18" s="1"/>
  <c r="AB110" i="18" s="1"/>
  <c r="AC110" i="18" s="1"/>
  <c r="AD110" i="18" s="1"/>
  <c r="AE110" i="18" s="1"/>
  <c r="AF110" i="18" s="1"/>
  <c r="B110" i="18" s="1"/>
  <c r="D109" i="18"/>
  <c r="E109" i="18" s="1"/>
  <c r="F109" i="18" s="1"/>
  <c r="G109" i="18" s="1"/>
  <c r="H109" i="18" s="1"/>
  <c r="I109" i="18" s="1"/>
  <c r="J109" i="18" s="1"/>
  <c r="E107" i="18"/>
  <c r="F107" i="18" s="1"/>
  <c r="G107" i="18" s="1"/>
  <c r="H107" i="18" s="1"/>
  <c r="I107" i="18" s="1"/>
  <c r="J107" i="18" s="1"/>
  <c r="K107" i="18" s="1"/>
  <c r="L107" i="18" s="1"/>
  <c r="M107" i="18" s="1"/>
  <c r="N107" i="18" s="1"/>
  <c r="O107" i="18" s="1"/>
  <c r="P107" i="18" s="1"/>
  <c r="Q107" i="18" s="1"/>
  <c r="R107" i="18" s="1"/>
  <c r="S107" i="18" s="1"/>
  <c r="T107" i="18" s="1"/>
  <c r="U107" i="18" s="1"/>
  <c r="V107" i="18" s="1"/>
  <c r="W107" i="18" s="1"/>
  <c r="X107" i="18" s="1"/>
  <c r="Y107" i="18" s="1"/>
  <c r="Z107" i="18" s="1"/>
  <c r="AA107" i="18" s="1"/>
  <c r="AB107" i="18" s="1"/>
  <c r="AC107" i="18" s="1"/>
  <c r="AD107" i="18" s="1"/>
  <c r="AE107" i="18" s="1"/>
  <c r="AF107" i="18" s="1"/>
  <c r="B107" i="18" s="1"/>
  <c r="D107" i="18"/>
  <c r="D106" i="18"/>
  <c r="E106" i="18" s="1"/>
  <c r="F106" i="18" s="1"/>
  <c r="G106" i="18" s="1"/>
  <c r="H106" i="18" s="1"/>
  <c r="I106" i="18" s="1"/>
  <c r="J106" i="18" s="1"/>
  <c r="K106" i="18" s="1"/>
  <c r="L106" i="18" s="1"/>
  <c r="M106" i="18" s="1"/>
  <c r="N106" i="18" s="1"/>
  <c r="O106" i="18" s="1"/>
  <c r="P106" i="18" s="1"/>
  <c r="Q106" i="18" s="1"/>
  <c r="R106" i="18" s="1"/>
  <c r="S106" i="18" s="1"/>
  <c r="T106" i="18" s="1"/>
  <c r="U106" i="18" s="1"/>
  <c r="V106" i="18" s="1"/>
  <c r="W106" i="18" s="1"/>
  <c r="X106" i="18" s="1"/>
  <c r="Y106" i="18" s="1"/>
  <c r="Z106" i="18" s="1"/>
  <c r="AA106" i="18" s="1"/>
  <c r="AB106" i="18" s="1"/>
  <c r="AC106" i="18" s="1"/>
  <c r="AD106" i="18" s="1"/>
  <c r="AE106" i="18" s="1"/>
  <c r="AF106" i="18" s="1"/>
  <c r="B106" i="18" s="1"/>
  <c r="D105" i="18"/>
  <c r="E105" i="18" s="1"/>
  <c r="F105" i="18" s="1"/>
  <c r="G105" i="18" s="1"/>
  <c r="H105" i="18" s="1"/>
  <c r="I105" i="18" s="1"/>
  <c r="J105" i="18" s="1"/>
  <c r="K105" i="18" s="1"/>
  <c r="L105" i="18" s="1"/>
  <c r="M105" i="18" s="1"/>
  <c r="N105" i="18" s="1"/>
  <c r="O105" i="18" s="1"/>
  <c r="P105" i="18" s="1"/>
  <c r="Q105" i="18" s="1"/>
  <c r="R105" i="18" s="1"/>
  <c r="S105" i="18" s="1"/>
  <c r="T105" i="18" s="1"/>
  <c r="U105" i="18" s="1"/>
  <c r="V105" i="18" s="1"/>
  <c r="W105" i="18" s="1"/>
  <c r="X105" i="18" s="1"/>
  <c r="Y105" i="18" s="1"/>
  <c r="Z105" i="18" s="1"/>
  <c r="AA105" i="18" s="1"/>
  <c r="AB105" i="18" s="1"/>
  <c r="AC105" i="18" s="1"/>
  <c r="AD105" i="18" s="1"/>
  <c r="AE105" i="18" s="1"/>
  <c r="AF105" i="18" s="1"/>
  <c r="B105" i="18" s="1"/>
  <c r="D104" i="18"/>
  <c r="E104" i="18" s="1"/>
  <c r="F104" i="18" s="1"/>
  <c r="G104" i="18" s="1"/>
  <c r="H104" i="18" s="1"/>
  <c r="I104" i="18" s="1"/>
  <c r="J104" i="18" s="1"/>
  <c r="K104" i="18" s="1"/>
  <c r="L104" i="18" s="1"/>
  <c r="M104" i="18" s="1"/>
  <c r="N104" i="18" s="1"/>
  <c r="O104" i="18" s="1"/>
  <c r="P104" i="18" s="1"/>
  <c r="Q104" i="18" s="1"/>
  <c r="R104" i="18" s="1"/>
  <c r="S104" i="18" s="1"/>
  <c r="T104" i="18" s="1"/>
  <c r="U104" i="18" s="1"/>
  <c r="V104" i="18" s="1"/>
  <c r="W104" i="18" s="1"/>
  <c r="X104" i="18" s="1"/>
  <c r="Y104" i="18" s="1"/>
  <c r="Z104" i="18" s="1"/>
  <c r="AA104" i="18" s="1"/>
  <c r="AB104" i="18" s="1"/>
  <c r="AC104" i="18" s="1"/>
  <c r="AD104" i="18" s="1"/>
  <c r="AE104" i="18" s="1"/>
  <c r="AF104" i="18" s="1"/>
  <c r="B104" i="18" s="1"/>
  <c r="D103" i="18"/>
  <c r="E103" i="18" s="1"/>
  <c r="F103" i="18" s="1"/>
  <c r="G103" i="18" s="1"/>
  <c r="H103" i="18" s="1"/>
  <c r="I103" i="18" s="1"/>
  <c r="J103" i="18" s="1"/>
  <c r="K103" i="18" s="1"/>
  <c r="D102" i="18"/>
  <c r="AH100" i="18"/>
  <c r="AI100" i="18" s="1"/>
  <c r="AH99" i="18"/>
  <c r="AI99" i="18" s="1"/>
  <c r="AH98" i="18"/>
  <c r="AI98" i="18" s="1"/>
  <c r="AH97" i="18"/>
  <c r="AI97" i="18" s="1"/>
  <c r="AH96" i="18"/>
  <c r="AI96" i="18" s="1"/>
  <c r="AH94" i="18"/>
  <c r="AI94" i="18" s="1"/>
  <c r="C93" i="18"/>
  <c r="AI91" i="18"/>
  <c r="AH91" i="18"/>
  <c r="AI90" i="18"/>
  <c r="AH90" i="18"/>
  <c r="AI89" i="18"/>
  <c r="AH89" i="18"/>
  <c r="AI88" i="18"/>
  <c r="AH88" i="18"/>
  <c r="AI87" i="18"/>
  <c r="AH87" i="18"/>
  <c r="AI86" i="18"/>
  <c r="AH86" i="18"/>
  <c r="AI85" i="18"/>
  <c r="AH85" i="18"/>
  <c r="AI84" i="18"/>
  <c r="AH84" i="18"/>
  <c r="AI82" i="18"/>
  <c r="AH82" i="18"/>
  <c r="AG82" i="18"/>
  <c r="AI81" i="18"/>
  <c r="AH81" i="18"/>
  <c r="AI80" i="18"/>
  <c r="AH80" i="18"/>
  <c r="AI79" i="18"/>
  <c r="AH79" i="18"/>
  <c r="AI78" i="18"/>
  <c r="AH78" i="18"/>
  <c r="AI77" i="18"/>
  <c r="AH77" i="18"/>
  <c r="AI76" i="18"/>
  <c r="AH76" i="18"/>
  <c r="AI74" i="18"/>
  <c r="AH74" i="18"/>
  <c r="AI73" i="18"/>
  <c r="AH73" i="18"/>
  <c r="AI72" i="18"/>
  <c r="AH72" i="18"/>
  <c r="AG72" i="18"/>
  <c r="AI71" i="18"/>
  <c r="AH71" i="18"/>
  <c r="AI70" i="18"/>
  <c r="AH70" i="18"/>
  <c r="AI69" i="18"/>
  <c r="AH69" i="18"/>
  <c r="AG68" i="18"/>
  <c r="AF68" i="18"/>
  <c r="AE68" i="18"/>
  <c r="AD5" i="18" s="1"/>
  <c r="AD68" i="18"/>
  <c r="AC68" i="18"/>
  <c r="AB5" i="18" s="1"/>
  <c r="AB68" i="18"/>
  <c r="AA5" i="18" s="1"/>
  <c r="AA68" i="18"/>
  <c r="Z5" i="18" s="1"/>
  <c r="Z68" i="18"/>
  <c r="Y5" i="18" s="1"/>
  <c r="Y68" i="18"/>
  <c r="X68" i="18"/>
  <c r="W68" i="18"/>
  <c r="V5" i="18" s="1"/>
  <c r="V68" i="18"/>
  <c r="U68" i="18"/>
  <c r="T68" i="18"/>
  <c r="S5" i="18" s="1"/>
  <c r="S68" i="18"/>
  <c r="R5" i="18" s="1"/>
  <c r="R68" i="18"/>
  <c r="Q5" i="18" s="1"/>
  <c r="Q68" i="18"/>
  <c r="P5" i="18" s="1"/>
  <c r="P68" i="18"/>
  <c r="O5" i="18" s="1"/>
  <c r="O68" i="18"/>
  <c r="N5" i="18" s="1"/>
  <c r="N68" i="18"/>
  <c r="M5" i="18" s="1"/>
  <c r="M68" i="18"/>
  <c r="L5" i="18" s="1"/>
  <c r="L68" i="18"/>
  <c r="K5" i="18" s="1"/>
  <c r="K68" i="18"/>
  <c r="J5" i="18" s="1"/>
  <c r="J68" i="18"/>
  <c r="I5" i="18" s="1"/>
  <c r="I68" i="18"/>
  <c r="H68" i="18"/>
  <c r="G68" i="18"/>
  <c r="F68" i="18"/>
  <c r="E5" i="18" s="1"/>
  <c r="E68" i="18"/>
  <c r="D5" i="18" s="1"/>
  <c r="D68" i="18"/>
  <c r="C5" i="18" s="1"/>
  <c r="C68" i="18"/>
  <c r="B5" i="18" s="1"/>
  <c r="B68" i="18"/>
  <c r="AF5" i="18" s="1"/>
  <c r="AI67" i="18"/>
  <c r="AH67" i="18"/>
  <c r="AI66" i="18"/>
  <c r="AH66" i="18"/>
  <c r="AI65" i="18"/>
  <c r="AH65" i="18"/>
  <c r="AI64" i="18"/>
  <c r="AH64" i="18"/>
  <c r="AI63" i="18"/>
  <c r="AH63" i="18"/>
  <c r="AI62" i="18"/>
  <c r="AH62" i="18"/>
  <c r="AI61" i="18"/>
  <c r="AH61" i="18"/>
  <c r="AI60" i="18"/>
  <c r="AH60" i="18"/>
  <c r="AI59" i="18"/>
  <c r="AH59" i="18"/>
  <c r="AI58" i="18"/>
  <c r="AH58" i="18"/>
  <c r="AI57" i="18"/>
  <c r="AH57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H56" i="18"/>
  <c r="G56" i="18"/>
  <c r="F56" i="18"/>
  <c r="E56" i="18"/>
  <c r="D56" i="18"/>
  <c r="C56" i="18"/>
  <c r="B56" i="18"/>
  <c r="AI55" i="18"/>
  <c r="AH55" i="18"/>
  <c r="AI54" i="18"/>
  <c r="AH54" i="18"/>
  <c r="AI53" i="18"/>
  <c r="AH53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R52" i="18"/>
  <c r="Q52" i="18"/>
  <c r="P52" i="18"/>
  <c r="O52" i="18"/>
  <c r="N52" i="18"/>
  <c r="M52" i="18"/>
  <c r="L52" i="18"/>
  <c r="K52" i="18"/>
  <c r="J52" i="18"/>
  <c r="H52" i="18"/>
  <c r="G52" i="18"/>
  <c r="F52" i="18"/>
  <c r="E52" i="18"/>
  <c r="D52" i="18"/>
  <c r="C52" i="18"/>
  <c r="B52" i="18"/>
  <c r="AI51" i="18"/>
  <c r="AH51" i="18"/>
  <c r="AG51" i="18"/>
  <c r="AG52" i="18" s="1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I44" i="18"/>
  <c r="AH44" i="18"/>
  <c r="AI43" i="18"/>
  <c r="AH43" i="18"/>
  <c r="AI42" i="18"/>
  <c r="AH42" i="18"/>
  <c r="AI41" i="18"/>
  <c r="AH41" i="18"/>
  <c r="AI40" i="18"/>
  <c r="AH40" i="18"/>
  <c r="AI39" i="18"/>
  <c r="AH39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E5" i="18"/>
  <c r="AC5" i="18"/>
  <c r="X5" i="18"/>
  <c r="W5" i="18"/>
  <c r="U5" i="18"/>
  <c r="T5" i="18"/>
  <c r="G5" i="18"/>
  <c r="AG4" i="18"/>
  <c r="K4" i="18"/>
  <c r="B4" i="18"/>
  <c r="AG2" i="18"/>
  <c r="AD37" i="17"/>
  <c r="AC37" i="17"/>
  <c r="AB37" i="17"/>
  <c r="T11" i="17"/>
  <c r="L58" i="17"/>
  <c r="L37" i="17"/>
  <c r="K58" i="17"/>
  <c r="K37" i="17"/>
  <c r="J37" i="17"/>
  <c r="I37" i="17"/>
  <c r="H37" i="17"/>
  <c r="G37" i="17"/>
  <c r="F37" i="17"/>
  <c r="E4" i="18"/>
  <c r="D200" i="18" l="1"/>
  <c r="AH37" i="18"/>
  <c r="K235" i="24"/>
  <c r="M199" i="24"/>
  <c r="M199" i="27"/>
  <c r="K235" i="27"/>
  <c r="K192" i="27"/>
  <c r="L102" i="27"/>
  <c r="L200" i="27"/>
  <c r="M194" i="27"/>
  <c r="L93" i="27"/>
  <c r="O103" i="27"/>
  <c r="M102" i="26"/>
  <c r="L103" i="26"/>
  <c r="K93" i="26"/>
  <c r="K200" i="26"/>
  <c r="L194" i="26"/>
  <c r="L235" i="26"/>
  <c r="N199" i="26"/>
  <c r="O103" i="25"/>
  <c r="M194" i="25"/>
  <c r="L200" i="25"/>
  <c r="L93" i="25"/>
  <c r="K235" i="25"/>
  <c r="M199" i="25"/>
  <c r="L192" i="25"/>
  <c r="M102" i="25"/>
  <c r="M194" i="24"/>
  <c r="L200" i="24"/>
  <c r="O103" i="24"/>
  <c r="K192" i="24"/>
  <c r="L102" i="24"/>
  <c r="L126" i="24"/>
  <c r="K93" i="24"/>
  <c r="H235" i="23"/>
  <c r="J199" i="23"/>
  <c r="J194" i="23"/>
  <c r="I200" i="23"/>
  <c r="I93" i="23"/>
  <c r="I192" i="23"/>
  <c r="J102" i="23"/>
  <c r="N103" i="23"/>
  <c r="J93" i="22"/>
  <c r="K103" i="22"/>
  <c r="J200" i="22"/>
  <c r="K194" i="22"/>
  <c r="I192" i="22"/>
  <c r="J102" i="22"/>
  <c r="J235" i="22"/>
  <c r="L199" i="22"/>
  <c r="I192" i="21"/>
  <c r="J102" i="21"/>
  <c r="J194" i="21"/>
  <c r="J93" i="21" s="1"/>
  <c r="I200" i="21"/>
  <c r="K103" i="21"/>
  <c r="I93" i="21"/>
  <c r="J235" i="21"/>
  <c r="L199" i="21"/>
  <c r="K103" i="20"/>
  <c r="H192" i="20"/>
  <c r="I102" i="20"/>
  <c r="J235" i="20"/>
  <c r="L199" i="20"/>
  <c r="H200" i="20"/>
  <c r="I194" i="20"/>
  <c r="H93" i="20"/>
  <c r="G235" i="19"/>
  <c r="I199" i="19"/>
  <c r="I93" i="19" s="1"/>
  <c r="H200" i="19"/>
  <c r="H192" i="19"/>
  <c r="I102" i="19"/>
  <c r="K194" i="19"/>
  <c r="H93" i="19"/>
  <c r="J103" i="19"/>
  <c r="E194" i="18"/>
  <c r="F194" i="18" s="1"/>
  <c r="D93" i="18"/>
  <c r="Z75" i="18"/>
  <c r="Z7" i="18" s="1"/>
  <c r="AB75" i="18"/>
  <c r="AB7" i="18" s="1"/>
  <c r="AC75" i="18"/>
  <c r="AC7" i="18" s="1"/>
  <c r="AD75" i="18"/>
  <c r="AV214" i="18" s="1"/>
  <c r="X75" i="18"/>
  <c r="AP214" i="18" s="1"/>
  <c r="AF75" i="18"/>
  <c r="AX214" i="18" s="1"/>
  <c r="Y75" i="18"/>
  <c r="AQ214" i="18" s="1"/>
  <c r="V75" i="18"/>
  <c r="U75" i="18"/>
  <c r="T75" i="18"/>
  <c r="AL214" i="18" s="1"/>
  <c r="R75" i="18"/>
  <c r="R83" i="18" s="1"/>
  <c r="Q75" i="18"/>
  <c r="P75" i="18"/>
  <c r="AI56" i="18"/>
  <c r="N75" i="18"/>
  <c r="N83" i="18" s="1"/>
  <c r="M75" i="18"/>
  <c r="M83" i="18" s="1"/>
  <c r="L75" i="18"/>
  <c r="AD214" i="18" s="1"/>
  <c r="J75" i="18"/>
  <c r="AB214" i="18" s="1"/>
  <c r="I75" i="18"/>
  <c r="I7" i="18" s="1"/>
  <c r="H5" i="18"/>
  <c r="H75" i="18"/>
  <c r="H7" i="18" s="1"/>
  <c r="G75" i="18"/>
  <c r="G83" i="18" s="1"/>
  <c r="F75" i="18"/>
  <c r="X214" i="18" s="1"/>
  <c r="E75" i="18"/>
  <c r="D75" i="18"/>
  <c r="V214" i="18" s="1"/>
  <c r="AH56" i="18"/>
  <c r="AH52" i="18"/>
  <c r="AI38" i="18"/>
  <c r="AI52" i="18"/>
  <c r="B75" i="18"/>
  <c r="B7" i="18" s="1"/>
  <c r="H4" i="18"/>
  <c r="I83" i="18"/>
  <c r="AI214" i="18"/>
  <c r="Q83" i="18"/>
  <c r="Q7" i="18"/>
  <c r="Y7" i="18"/>
  <c r="AG75" i="18"/>
  <c r="J7" i="18"/>
  <c r="AJ214" i="18"/>
  <c r="R7" i="18"/>
  <c r="AR214" i="18"/>
  <c r="Z83" i="18"/>
  <c r="AH214" i="18"/>
  <c r="P7" i="18"/>
  <c r="P83" i="18"/>
  <c r="AG73" i="18"/>
  <c r="AG83" i="18" s="1"/>
  <c r="AG3" i="18"/>
  <c r="AG6" i="18" s="1"/>
  <c r="L83" i="18"/>
  <c r="AT214" i="18"/>
  <c r="AB83" i="18"/>
  <c r="L103" i="18"/>
  <c r="W214" i="18"/>
  <c r="E83" i="18"/>
  <c r="E7" i="18"/>
  <c r="AM214" i="18"/>
  <c r="U83" i="18"/>
  <c r="U7" i="18"/>
  <c r="K109" i="18"/>
  <c r="L109" i="18" s="1"/>
  <c r="M109" i="18" s="1"/>
  <c r="N109" i="18" s="1"/>
  <c r="O109" i="18" s="1"/>
  <c r="P109" i="18" s="1"/>
  <c r="Q109" i="18" s="1"/>
  <c r="R109" i="18" s="1"/>
  <c r="S109" i="18" s="1"/>
  <c r="T109" i="18" s="1"/>
  <c r="U109" i="18" s="1"/>
  <c r="V109" i="18" s="1"/>
  <c r="W109" i="18" s="1"/>
  <c r="X109" i="18" s="1"/>
  <c r="Y109" i="18" s="1"/>
  <c r="Z109" i="18" s="1"/>
  <c r="AA109" i="18" s="1"/>
  <c r="AB109" i="18" s="1"/>
  <c r="AC109" i="18" s="1"/>
  <c r="AD109" i="18" s="1"/>
  <c r="AE109" i="18" s="1"/>
  <c r="AF109" i="18" s="1"/>
  <c r="B109" i="18" s="1"/>
  <c r="AN214" i="18"/>
  <c r="V83" i="18"/>
  <c r="V7" i="18"/>
  <c r="O75" i="18"/>
  <c r="AE75" i="18"/>
  <c r="W75" i="18"/>
  <c r="S211" i="18"/>
  <c r="D211" i="18"/>
  <c r="F5" i="18"/>
  <c r="AH68" i="18"/>
  <c r="AI68" i="18"/>
  <c r="C75" i="18"/>
  <c r="K75" i="18"/>
  <c r="S75" i="18"/>
  <c r="AA75" i="18"/>
  <c r="AH38" i="18"/>
  <c r="D192" i="18"/>
  <c r="E102" i="18"/>
  <c r="E199" i="18"/>
  <c r="Y83" i="18" l="1"/>
  <c r="N7" i="18"/>
  <c r="T7" i="18"/>
  <c r="AF214" i="18"/>
  <c r="T83" i="18"/>
  <c r="AF83" i="18"/>
  <c r="N199" i="24"/>
  <c r="L235" i="24"/>
  <c r="J83" i="18"/>
  <c r="F7" i="18"/>
  <c r="AF7" i="18"/>
  <c r="G7" i="18"/>
  <c r="Z214" i="18"/>
  <c r="AU214" i="18"/>
  <c r="AA214" i="18"/>
  <c r="P103" i="27"/>
  <c r="M200" i="27"/>
  <c r="N194" i="27"/>
  <c r="M93" i="27"/>
  <c r="L192" i="27"/>
  <c r="M102" i="27"/>
  <c r="L235" i="27"/>
  <c r="N199" i="27"/>
  <c r="L200" i="26"/>
  <c r="M194" i="26"/>
  <c r="O199" i="26"/>
  <c r="M235" i="26"/>
  <c r="L93" i="26"/>
  <c r="M103" i="26"/>
  <c r="N102" i="26"/>
  <c r="M192" i="26"/>
  <c r="L192" i="26"/>
  <c r="L235" i="25"/>
  <c r="N199" i="25"/>
  <c r="M200" i="25"/>
  <c r="N194" i="25"/>
  <c r="M93" i="25"/>
  <c r="M192" i="25"/>
  <c r="N102" i="25"/>
  <c r="P103" i="25"/>
  <c r="L192" i="24"/>
  <c r="M102" i="24"/>
  <c r="P103" i="24"/>
  <c r="M126" i="24"/>
  <c r="L93" i="24"/>
  <c r="M200" i="24"/>
  <c r="N194" i="24"/>
  <c r="K199" i="23"/>
  <c r="I235" i="23"/>
  <c r="J200" i="23"/>
  <c r="K194" i="23"/>
  <c r="J93" i="23"/>
  <c r="O103" i="23"/>
  <c r="J192" i="23"/>
  <c r="K102" i="23"/>
  <c r="K235" i="22"/>
  <c r="M199" i="22"/>
  <c r="J192" i="22"/>
  <c r="K102" i="22"/>
  <c r="L194" i="22"/>
  <c r="K200" i="22"/>
  <c r="K93" i="22"/>
  <c r="L103" i="22"/>
  <c r="L103" i="21"/>
  <c r="K194" i="21"/>
  <c r="K93" i="21" s="1"/>
  <c r="J200" i="21"/>
  <c r="J192" i="21"/>
  <c r="K102" i="21"/>
  <c r="K235" i="21"/>
  <c r="M199" i="21"/>
  <c r="K235" i="20"/>
  <c r="M199" i="20"/>
  <c r="I192" i="20"/>
  <c r="J102" i="20"/>
  <c r="J194" i="20"/>
  <c r="I200" i="20"/>
  <c r="I93" i="20"/>
  <c r="L103" i="20"/>
  <c r="L194" i="19"/>
  <c r="I192" i="19"/>
  <c r="J102" i="19"/>
  <c r="J199" i="19"/>
  <c r="H235" i="19"/>
  <c r="I200" i="19"/>
  <c r="K103" i="19"/>
  <c r="AD7" i="18"/>
  <c r="AD83" i="18"/>
  <c r="AC83" i="18"/>
  <c r="X83" i="18"/>
  <c r="X7" i="18"/>
  <c r="F83" i="18"/>
  <c r="D83" i="18"/>
  <c r="L7" i="18"/>
  <c r="D7" i="18"/>
  <c r="B83" i="18"/>
  <c r="T214" i="18"/>
  <c r="AE214" i="18"/>
  <c r="M7" i="18"/>
  <c r="H83" i="18"/>
  <c r="C209" i="18"/>
  <c r="K6" i="18" s="1"/>
  <c r="B209" i="18"/>
  <c r="AI75" i="18"/>
  <c r="Y214" i="18"/>
  <c r="AG214" i="18"/>
  <c r="O7" i="18"/>
  <c r="O83" i="18"/>
  <c r="M103" i="18"/>
  <c r="F199" i="18"/>
  <c r="F200" i="18" s="1"/>
  <c r="D235" i="18"/>
  <c r="E93" i="18"/>
  <c r="AS214" i="18"/>
  <c r="AA83" i="18"/>
  <c r="AA7" i="18"/>
  <c r="AW214" i="18"/>
  <c r="AE83" i="18"/>
  <c r="AE7" i="18"/>
  <c r="AH75" i="18"/>
  <c r="G194" i="18"/>
  <c r="AK214" i="18"/>
  <c r="S83" i="18"/>
  <c r="S7" i="18"/>
  <c r="E200" i="18"/>
  <c r="AC214" i="18"/>
  <c r="K83" i="18"/>
  <c r="K7" i="18"/>
  <c r="E192" i="18"/>
  <c r="F102" i="18"/>
  <c r="U214" i="18"/>
  <c r="C83" i="18"/>
  <c r="C7" i="18"/>
  <c r="AO214" i="18"/>
  <c r="W7" i="18"/>
  <c r="W83" i="18"/>
  <c r="M235" i="24" l="1"/>
  <c r="O199" i="24"/>
  <c r="F93" i="18"/>
  <c r="O194" i="27"/>
  <c r="N200" i="27"/>
  <c r="N93" i="27"/>
  <c r="Q103" i="27"/>
  <c r="M192" i="27"/>
  <c r="N102" i="27"/>
  <c r="M235" i="27"/>
  <c r="O199" i="27"/>
  <c r="O102" i="26"/>
  <c r="P199" i="26"/>
  <c r="N235" i="26"/>
  <c r="M93" i="26"/>
  <c r="N103" i="26"/>
  <c r="M200" i="26"/>
  <c r="N194" i="26"/>
  <c r="N192" i="25"/>
  <c r="O102" i="25"/>
  <c r="O194" i="25"/>
  <c r="N200" i="25"/>
  <c r="N93" i="25"/>
  <c r="M235" i="25"/>
  <c r="O199" i="25"/>
  <c r="Q103" i="25"/>
  <c r="N126" i="24"/>
  <c r="M93" i="24"/>
  <c r="Q103" i="24"/>
  <c r="O194" i="24"/>
  <c r="N200" i="24"/>
  <c r="M192" i="24"/>
  <c r="N102" i="24"/>
  <c r="L199" i="23"/>
  <c r="J235" i="23"/>
  <c r="P103" i="23"/>
  <c r="K200" i="23"/>
  <c r="L194" i="23"/>
  <c r="K93" i="23"/>
  <c r="K192" i="23"/>
  <c r="L102" i="23"/>
  <c r="L93" i="22"/>
  <c r="M103" i="22"/>
  <c r="M194" i="22"/>
  <c r="L200" i="22"/>
  <c r="K192" i="22"/>
  <c r="L102" i="22"/>
  <c r="L235" i="22"/>
  <c r="N199" i="22"/>
  <c r="K192" i="21"/>
  <c r="L102" i="21"/>
  <c r="K200" i="21"/>
  <c r="L194" i="21"/>
  <c r="L93" i="21" s="1"/>
  <c r="M103" i="21"/>
  <c r="N199" i="21"/>
  <c r="L235" i="21"/>
  <c r="J192" i="20"/>
  <c r="K102" i="20"/>
  <c r="J200" i="20"/>
  <c r="K194" i="20"/>
  <c r="J93" i="20"/>
  <c r="M103" i="20"/>
  <c r="N199" i="20"/>
  <c r="L235" i="20"/>
  <c r="I235" i="19"/>
  <c r="K199" i="19"/>
  <c r="J200" i="19"/>
  <c r="J192" i="19"/>
  <c r="K102" i="19"/>
  <c r="M194" i="19"/>
  <c r="J93" i="19"/>
  <c r="L103" i="19"/>
  <c r="K93" i="19"/>
  <c r="AH83" i="18"/>
  <c r="AI83" i="18"/>
  <c r="A7" i="18"/>
  <c r="N103" i="18"/>
  <c r="F192" i="18"/>
  <c r="G102" i="18"/>
  <c r="H194" i="18"/>
  <c r="G93" i="18"/>
  <c r="E235" i="18"/>
  <c r="G199" i="18"/>
  <c r="G200" i="18" s="1"/>
  <c r="N235" i="24" l="1"/>
  <c r="P199" i="24"/>
  <c r="N192" i="27"/>
  <c r="O102" i="27"/>
  <c r="R103" i="27"/>
  <c r="N235" i="27"/>
  <c r="P199" i="27"/>
  <c r="P194" i="27"/>
  <c r="O200" i="27"/>
  <c r="O93" i="27"/>
  <c r="N200" i="26"/>
  <c r="O194" i="26"/>
  <c r="N93" i="26"/>
  <c r="O103" i="26"/>
  <c r="O192" i="26"/>
  <c r="P102" i="26"/>
  <c r="O235" i="26"/>
  <c r="Q199" i="26"/>
  <c r="N192" i="26"/>
  <c r="O200" i="25"/>
  <c r="P194" i="25"/>
  <c r="O93" i="25"/>
  <c r="O192" i="25"/>
  <c r="P102" i="25"/>
  <c r="N235" i="25"/>
  <c r="P199" i="25"/>
  <c r="R103" i="25"/>
  <c r="P194" i="24"/>
  <c r="O200" i="24"/>
  <c r="R103" i="24"/>
  <c r="N192" i="24"/>
  <c r="O102" i="24"/>
  <c r="O126" i="24"/>
  <c r="N93" i="24"/>
  <c r="K235" i="23"/>
  <c r="M199" i="23"/>
  <c r="L200" i="23"/>
  <c r="M194" i="23"/>
  <c r="L93" i="23"/>
  <c r="Q103" i="23"/>
  <c r="L192" i="23"/>
  <c r="M102" i="23"/>
  <c r="M200" i="22"/>
  <c r="N194" i="22"/>
  <c r="M93" i="22"/>
  <c r="N103" i="22"/>
  <c r="M235" i="22"/>
  <c r="O199" i="22"/>
  <c r="L192" i="22"/>
  <c r="M102" i="22"/>
  <c r="N103" i="21"/>
  <c r="L200" i="21"/>
  <c r="M194" i="21"/>
  <c r="M93" i="21" s="1"/>
  <c r="L192" i="21"/>
  <c r="M102" i="21"/>
  <c r="M235" i="21"/>
  <c r="O199" i="21"/>
  <c r="N103" i="20"/>
  <c r="K200" i="20"/>
  <c r="L194" i="20"/>
  <c r="K93" i="20"/>
  <c r="K192" i="20"/>
  <c r="L102" i="20"/>
  <c r="M235" i="20"/>
  <c r="O199" i="20"/>
  <c r="K192" i="19"/>
  <c r="L102" i="19"/>
  <c r="N194" i="19"/>
  <c r="L199" i="19"/>
  <c r="L93" i="19" s="1"/>
  <c r="J235" i="19"/>
  <c r="K200" i="19"/>
  <c r="M103" i="19"/>
  <c r="G192" i="18"/>
  <c r="H102" i="18"/>
  <c r="H199" i="18"/>
  <c r="H93" i="18" s="1"/>
  <c r="F235" i="18"/>
  <c r="O103" i="18"/>
  <c r="I194" i="18"/>
  <c r="Q199" i="24" l="1"/>
  <c r="O235" i="24"/>
  <c r="S103" i="27"/>
  <c r="Q194" i="27"/>
  <c r="P200" i="27"/>
  <c r="P93" i="27"/>
  <c r="O192" i="27"/>
  <c r="P102" i="27"/>
  <c r="O235" i="27"/>
  <c r="Q199" i="27"/>
  <c r="P235" i="26"/>
  <c r="R199" i="26"/>
  <c r="Q102" i="26"/>
  <c r="P194" i="26"/>
  <c r="O200" i="26"/>
  <c r="P103" i="26"/>
  <c r="O93" i="26"/>
  <c r="O235" i="25"/>
  <c r="Q199" i="25"/>
  <c r="P192" i="25"/>
  <c r="Q102" i="25"/>
  <c r="S103" i="25"/>
  <c r="P200" i="25"/>
  <c r="Q194" i="25"/>
  <c r="P93" i="25"/>
  <c r="S103" i="24"/>
  <c r="O192" i="24"/>
  <c r="P102" i="24"/>
  <c r="P200" i="24"/>
  <c r="Q194" i="24"/>
  <c r="P126" i="24"/>
  <c r="O93" i="24"/>
  <c r="N199" i="23"/>
  <c r="L235" i="23"/>
  <c r="R103" i="23"/>
  <c r="M192" i="23"/>
  <c r="N102" i="23"/>
  <c r="M200" i="23"/>
  <c r="N194" i="23"/>
  <c r="M93" i="23"/>
  <c r="O103" i="22"/>
  <c r="N93" i="22"/>
  <c r="O194" i="22"/>
  <c r="N200" i="22"/>
  <c r="M192" i="22"/>
  <c r="N102" i="22"/>
  <c r="N235" i="22"/>
  <c r="P199" i="22"/>
  <c r="M200" i="21"/>
  <c r="N194" i="21"/>
  <c r="N93" i="21" s="1"/>
  <c r="M192" i="21"/>
  <c r="N102" i="21"/>
  <c r="P199" i="21"/>
  <c r="N235" i="21"/>
  <c r="O103" i="21"/>
  <c r="M194" i="20"/>
  <c r="L200" i="20"/>
  <c r="L93" i="20"/>
  <c r="L192" i="20"/>
  <c r="M102" i="20"/>
  <c r="N235" i="20"/>
  <c r="P199" i="20"/>
  <c r="O103" i="20"/>
  <c r="M199" i="19"/>
  <c r="M93" i="19" s="1"/>
  <c r="K235" i="19"/>
  <c r="L200" i="19"/>
  <c r="O194" i="19"/>
  <c r="L192" i="19"/>
  <c r="M102" i="19"/>
  <c r="N103" i="19"/>
  <c r="P103" i="18"/>
  <c r="G235" i="18"/>
  <c r="I199" i="18"/>
  <c r="I200" i="18" s="1"/>
  <c r="H192" i="18"/>
  <c r="I102" i="18"/>
  <c r="J194" i="18"/>
  <c r="H200" i="18"/>
  <c r="I93" i="18" l="1"/>
  <c r="P235" i="24"/>
  <c r="R199" i="24"/>
  <c r="R194" i="27"/>
  <c r="Q200" i="27"/>
  <c r="Q93" i="27"/>
  <c r="P192" i="27"/>
  <c r="Q102" i="27"/>
  <c r="R199" i="27"/>
  <c r="P235" i="27"/>
  <c r="T103" i="27"/>
  <c r="Q103" i="26"/>
  <c r="P93" i="26"/>
  <c r="P200" i="26"/>
  <c r="Q194" i="26"/>
  <c r="S199" i="26"/>
  <c r="Q235" i="26"/>
  <c r="Q192" i="26"/>
  <c r="R102" i="26"/>
  <c r="P192" i="26"/>
  <c r="R194" i="25"/>
  <c r="Q200" i="25"/>
  <c r="Q93" i="25"/>
  <c r="Q192" i="25"/>
  <c r="R102" i="25"/>
  <c r="R199" i="25"/>
  <c r="P235" i="25"/>
  <c r="T103" i="25"/>
  <c r="R194" i="24"/>
  <c r="Q200" i="24"/>
  <c r="T103" i="24"/>
  <c r="P192" i="24"/>
  <c r="Q102" i="24"/>
  <c r="Q126" i="24"/>
  <c r="P93" i="24"/>
  <c r="O199" i="23"/>
  <c r="M235" i="23"/>
  <c r="O194" i="23"/>
  <c r="N200" i="23"/>
  <c r="N93" i="23"/>
  <c r="S103" i="23"/>
  <c r="N192" i="23"/>
  <c r="O102" i="23"/>
  <c r="Q199" i="22"/>
  <c r="O235" i="22"/>
  <c r="N192" i="22"/>
  <c r="O102" i="22"/>
  <c r="P194" i="22"/>
  <c r="O200" i="22"/>
  <c r="P103" i="22"/>
  <c r="O93" i="22"/>
  <c r="P103" i="21"/>
  <c r="O235" i="21"/>
  <c r="Q199" i="21"/>
  <c r="N192" i="21"/>
  <c r="O102" i="21"/>
  <c r="N200" i="21"/>
  <c r="O194" i="21"/>
  <c r="M192" i="20"/>
  <c r="N102" i="20"/>
  <c r="P103" i="20"/>
  <c r="O235" i="20"/>
  <c r="Q199" i="20"/>
  <c r="M200" i="20"/>
  <c r="N194" i="20"/>
  <c r="M93" i="20"/>
  <c r="O103" i="19"/>
  <c r="M192" i="19"/>
  <c r="N102" i="19"/>
  <c r="P194" i="19"/>
  <c r="L235" i="19"/>
  <c r="N199" i="19"/>
  <c r="N93" i="19" s="1"/>
  <c r="M200" i="19"/>
  <c r="I192" i="18"/>
  <c r="J102" i="18"/>
  <c r="H235" i="18"/>
  <c r="J199" i="18"/>
  <c r="J200" i="18" s="1"/>
  <c r="Q103" i="18"/>
  <c r="K194" i="18"/>
  <c r="J93" i="18"/>
  <c r="S199" i="24" l="1"/>
  <c r="Q235" i="24"/>
  <c r="U103" i="27"/>
  <c r="Q192" i="27"/>
  <c r="R102" i="27"/>
  <c r="Q235" i="27"/>
  <c r="S199" i="27"/>
  <c r="R200" i="27"/>
  <c r="S194" i="27"/>
  <c r="R93" i="27"/>
  <c r="T199" i="26"/>
  <c r="R235" i="26"/>
  <c r="S102" i="26"/>
  <c r="Q200" i="26"/>
  <c r="R194" i="26"/>
  <c r="Q93" i="26"/>
  <c r="R103" i="26"/>
  <c r="S199" i="25"/>
  <c r="Q235" i="25"/>
  <c r="R192" i="25"/>
  <c r="S102" i="25"/>
  <c r="U103" i="25"/>
  <c r="R200" i="25"/>
  <c r="S194" i="25"/>
  <c r="R93" i="25"/>
  <c r="Q192" i="24"/>
  <c r="R102" i="24"/>
  <c r="U103" i="24"/>
  <c r="R126" i="24"/>
  <c r="Q93" i="24"/>
  <c r="R200" i="24"/>
  <c r="S194" i="24"/>
  <c r="N235" i="23"/>
  <c r="P199" i="23"/>
  <c r="O192" i="23"/>
  <c r="P102" i="23"/>
  <c r="T103" i="23"/>
  <c r="P194" i="23"/>
  <c r="O200" i="23"/>
  <c r="O93" i="23"/>
  <c r="Q103" i="22"/>
  <c r="P93" i="22"/>
  <c r="Q194" i="22"/>
  <c r="P200" i="22"/>
  <c r="O192" i="22"/>
  <c r="P102" i="22"/>
  <c r="R199" i="22"/>
  <c r="P235" i="22"/>
  <c r="P235" i="21"/>
  <c r="R199" i="21"/>
  <c r="P194" i="21"/>
  <c r="P93" i="21" s="1"/>
  <c r="O200" i="21"/>
  <c r="O192" i="21"/>
  <c r="P102" i="21"/>
  <c r="Q103" i="21"/>
  <c r="O93" i="21"/>
  <c r="O194" i="20"/>
  <c r="N200" i="20"/>
  <c r="N93" i="20"/>
  <c r="Q103" i="20"/>
  <c r="R199" i="20"/>
  <c r="P235" i="20"/>
  <c r="N192" i="20"/>
  <c r="O102" i="20"/>
  <c r="Q194" i="19"/>
  <c r="M235" i="19"/>
  <c r="O199" i="19"/>
  <c r="O93" i="19" s="1"/>
  <c r="N200" i="19"/>
  <c r="N192" i="19"/>
  <c r="O102" i="19"/>
  <c r="P103" i="19"/>
  <c r="L194" i="18"/>
  <c r="R103" i="18"/>
  <c r="I235" i="18"/>
  <c r="K199" i="18"/>
  <c r="J192" i="18"/>
  <c r="K102" i="18"/>
  <c r="T199" i="24" l="1"/>
  <c r="R235" i="24"/>
  <c r="S200" i="27"/>
  <c r="T194" i="27"/>
  <c r="S93" i="27"/>
  <c r="R192" i="27"/>
  <c r="S102" i="27"/>
  <c r="R235" i="27"/>
  <c r="T199" i="27"/>
  <c r="V103" i="27"/>
  <c r="T102" i="26"/>
  <c r="R93" i="26"/>
  <c r="S103" i="26"/>
  <c r="S194" i="26"/>
  <c r="R200" i="26"/>
  <c r="R192" i="26"/>
  <c r="S235" i="26"/>
  <c r="U199" i="26"/>
  <c r="S200" i="25"/>
  <c r="T194" i="25"/>
  <c r="S93" i="25"/>
  <c r="V103" i="25"/>
  <c r="S192" i="25"/>
  <c r="T102" i="25"/>
  <c r="R235" i="25"/>
  <c r="T199" i="25"/>
  <c r="S126" i="24"/>
  <c r="R93" i="24"/>
  <c r="V103" i="24"/>
  <c r="S200" i="24"/>
  <c r="T194" i="24"/>
  <c r="R192" i="24"/>
  <c r="S102" i="24"/>
  <c r="O235" i="23"/>
  <c r="Q199" i="23"/>
  <c r="Q194" i="23"/>
  <c r="P200" i="23"/>
  <c r="P93" i="23"/>
  <c r="U103" i="23"/>
  <c r="P192" i="23"/>
  <c r="Q102" i="23"/>
  <c r="Q235" i="22"/>
  <c r="S199" i="22"/>
  <c r="R194" i="22"/>
  <c r="Q200" i="22"/>
  <c r="P192" i="22"/>
  <c r="Q102" i="22"/>
  <c r="Q93" i="22"/>
  <c r="R103" i="22"/>
  <c r="R103" i="21"/>
  <c r="Q194" i="21"/>
  <c r="P200" i="21"/>
  <c r="P192" i="21"/>
  <c r="Q102" i="21"/>
  <c r="Q235" i="21"/>
  <c r="S199" i="21"/>
  <c r="Q235" i="20"/>
  <c r="S199" i="20"/>
  <c r="R103" i="20"/>
  <c r="O192" i="20"/>
  <c r="P102" i="20"/>
  <c r="P194" i="20"/>
  <c r="O200" i="20"/>
  <c r="O93" i="20"/>
  <c r="O192" i="19"/>
  <c r="P102" i="19"/>
  <c r="N235" i="19"/>
  <c r="P199" i="19"/>
  <c r="P93" i="19" s="1"/>
  <c r="O200" i="19"/>
  <c r="R194" i="19"/>
  <c r="Q103" i="19"/>
  <c r="J235" i="18"/>
  <c r="L199" i="18"/>
  <c r="L93" i="18" s="1"/>
  <c r="S103" i="18"/>
  <c r="K93" i="18"/>
  <c r="M194" i="18"/>
  <c r="L200" i="18"/>
  <c r="K192" i="18"/>
  <c r="L102" i="18"/>
  <c r="K200" i="18"/>
  <c r="S235" i="24" l="1"/>
  <c r="U199" i="24"/>
  <c r="U199" i="27"/>
  <c r="S235" i="27"/>
  <c r="S192" i="27"/>
  <c r="T102" i="27"/>
  <c r="T200" i="27"/>
  <c r="U194" i="27"/>
  <c r="T93" i="27"/>
  <c r="W103" i="27"/>
  <c r="T103" i="26"/>
  <c r="T192" i="26" s="1"/>
  <c r="S93" i="26"/>
  <c r="U102" i="26"/>
  <c r="S200" i="26"/>
  <c r="T194" i="26"/>
  <c r="T235" i="26"/>
  <c r="V199" i="26"/>
  <c r="S192" i="26"/>
  <c r="T192" i="25"/>
  <c r="U102" i="25"/>
  <c r="W103" i="25"/>
  <c r="U194" i="25"/>
  <c r="T200" i="25"/>
  <c r="T93" i="25"/>
  <c r="S235" i="25"/>
  <c r="U199" i="25"/>
  <c r="W103" i="24"/>
  <c r="T200" i="24"/>
  <c r="U194" i="24"/>
  <c r="S192" i="24"/>
  <c r="T102" i="24"/>
  <c r="T126" i="24"/>
  <c r="S93" i="24"/>
  <c r="P235" i="23"/>
  <c r="R199" i="23"/>
  <c r="V103" i="23"/>
  <c r="Q192" i="23"/>
  <c r="R102" i="23"/>
  <c r="R194" i="23"/>
  <c r="Q200" i="23"/>
  <c r="Q93" i="23"/>
  <c r="Q192" i="22"/>
  <c r="R102" i="22"/>
  <c r="R93" i="22"/>
  <c r="S103" i="22"/>
  <c r="R200" i="22"/>
  <c r="S194" i="22"/>
  <c r="R235" i="22"/>
  <c r="T199" i="22"/>
  <c r="R194" i="21"/>
  <c r="Q200" i="21"/>
  <c r="S103" i="21"/>
  <c r="R93" i="21"/>
  <c r="R235" i="21"/>
  <c r="T199" i="21"/>
  <c r="Q192" i="21"/>
  <c r="R102" i="21"/>
  <c r="Q93" i="21"/>
  <c r="Q194" i="20"/>
  <c r="P200" i="20"/>
  <c r="P93" i="20"/>
  <c r="S103" i="20"/>
  <c r="P192" i="20"/>
  <c r="Q102" i="20"/>
  <c r="R235" i="20"/>
  <c r="T199" i="20"/>
  <c r="O235" i="19"/>
  <c r="Q199" i="19"/>
  <c r="P200" i="19"/>
  <c r="R103" i="19"/>
  <c r="Q93" i="19"/>
  <c r="S194" i="19"/>
  <c r="P192" i="19"/>
  <c r="Q102" i="19"/>
  <c r="N194" i="18"/>
  <c r="T103" i="18"/>
  <c r="L192" i="18"/>
  <c r="M102" i="18"/>
  <c r="K235" i="18"/>
  <c r="M199" i="18"/>
  <c r="M93" i="18" s="1"/>
  <c r="T235" i="24" l="1"/>
  <c r="V199" i="24"/>
  <c r="T192" i="27"/>
  <c r="U102" i="27"/>
  <c r="X103" i="27"/>
  <c r="U200" i="27"/>
  <c r="V194" i="27"/>
  <c r="U93" i="27"/>
  <c r="V199" i="27"/>
  <c r="T235" i="27"/>
  <c r="V102" i="26"/>
  <c r="U235" i="26"/>
  <c r="W199" i="26"/>
  <c r="T200" i="26"/>
  <c r="U194" i="26"/>
  <c r="T93" i="26"/>
  <c r="U103" i="26"/>
  <c r="X103" i="25"/>
  <c r="U192" i="25"/>
  <c r="V102" i="25"/>
  <c r="V194" i="25"/>
  <c r="U200" i="25"/>
  <c r="U93" i="25"/>
  <c r="V199" i="25"/>
  <c r="T235" i="25"/>
  <c r="U200" i="24"/>
  <c r="V194" i="24"/>
  <c r="T192" i="24"/>
  <c r="U102" i="24"/>
  <c r="X103" i="24"/>
  <c r="U126" i="24"/>
  <c r="T93" i="24"/>
  <c r="S199" i="23"/>
  <c r="Q235" i="23"/>
  <c r="R200" i="23"/>
  <c r="S194" i="23"/>
  <c r="R93" i="23"/>
  <c r="R192" i="23"/>
  <c r="S102" i="23"/>
  <c r="W103" i="23"/>
  <c r="S235" i="22"/>
  <c r="U199" i="22"/>
  <c r="S93" i="22"/>
  <c r="T103" i="22"/>
  <c r="R192" i="22"/>
  <c r="S102" i="22"/>
  <c r="S200" i="22"/>
  <c r="T194" i="22"/>
  <c r="R192" i="21"/>
  <c r="S102" i="21"/>
  <c r="S235" i="21"/>
  <c r="U199" i="21"/>
  <c r="S93" i="21"/>
  <c r="T103" i="21"/>
  <c r="R200" i="21"/>
  <c r="S194" i="21"/>
  <c r="Q192" i="20"/>
  <c r="R102" i="20"/>
  <c r="T103" i="20"/>
  <c r="S235" i="20"/>
  <c r="U199" i="20"/>
  <c r="R194" i="20"/>
  <c r="Q200" i="20"/>
  <c r="Q93" i="20"/>
  <c r="T194" i="19"/>
  <c r="S103" i="19"/>
  <c r="R199" i="19"/>
  <c r="R93" i="19" s="1"/>
  <c r="P235" i="19"/>
  <c r="Q200" i="19"/>
  <c r="Q192" i="19"/>
  <c r="R102" i="19"/>
  <c r="M192" i="18"/>
  <c r="N102" i="18"/>
  <c r="O194" i="18"/>
  <c r="U103" i="18"/>
  <c r="N199" i="18"/>
  <c r="N93" i="18" s="1"/>
  <c r="L235" i="18"/>
  <c r="M200" i="18"/>
  <c r="U235" i="24" l="1"/>
  <c r="W199" i="24"/>
  <c r="W199" i="27"/>
  <c r="U235" i="27"/>
  <c r="W194" i="27"/>
  <c r="V200" i="27"/>
  <c r="V93" i="27"/>
  <c r="U192" i="27"/>
  <c r="V102" i="27"/>
  <c r="Y103" i="27"/>
  <c r="U93" i="26"/>
  <c r="V103" i="26"/>
  <c r="V192" i="26"/>
  <c r="W102" i="26"/>
  <c r="U200" i="26"/>
  <c r="V194" i="26"/>
  <c r="V235" i="26"/>
  <c r="X199" i="26"/>
  <c r="U192" i="26"/>
  <c r="V192" i="25"/>
  <c r="W102" i="25"/>
  <c r="U235" i="25"/>
  <c r="W199" i="25"/>
  <c r="W194" i="25"/>
  <c r="V200" i="25"/>
  <c r="V93" i="25"/>
  <c r="Y103" i="25"/>
  <c r="Y103" i="24"/>
  <c r="U192" i="24"/>
  <c r="V102" i="24"/>
  <c r="W194" i="24"/>
  <c r="V200" i="24"/>
  <c r="V126" i="24"/>
  <c r="U93" i="24"/>
  <c r="R235" i="23"/>
  <c r="T199" i="23"/>
  <c r="X103" i="23"/>
  <c r="S192" i="23"/>
  <c r="T102" i="23"/>
  <c r="S200" i="23"/>
  <c r="T194" i="23"/>
  <c r="S93" i="23"/>
  <c r="U194" i="22"/>
  <c r="T200" i="22"/>
  <c r="S192" i="22"/>
  <c r="T102" i="22"/>
  <c r="T235" i="22"/>
  <c r="V199" i="22"/>
  <c r="T93" i="22"/>
  <c r="U103" i="22"/>
  <c r="S200" i="21"/>
  <c r="T194" i="21"/>
  <c r="U103" i="21"/>
  <c r="T93" i="21"/>
  <c r="S192" i="21"/>
  <c r="T102" i="21"/>
  <c r="V199" i="21"/>
  <c r="T235" i="21"/>
  <c r="U103" i="20"/>
  <c r="R200" i="20"/>
  <c r="S194" i="20"/>
  <c r="R93" i="20"/>
  <c r="V199" i="20"/>
  <c r="T235" i="20"/>
  <c r="R192" i="20"/>
  <c r="S102" i="20"/>
  <c r="Q235" i="19"/>
  <c r="S199" i="19"/>
  <c r="S93" i="19" s="1"/>
  <c r="R200" i="19"/>
  <c r="U194" i="19"/>
  <c r="T103" i="19"/>
  <c r="R192" i="19"/>
  <c r="S102" i="19"/>
  <c r="M235" i="18"/>
  <c r="O199" i="18"/>
  <c r="O93" i="18" s="1"/>
  <c r="P194" i="18"/>
  <c r="O200" i="18"/>
  <c r="N200" i="18"/>
  <c r="N192" i="18"/>
  <c r="O102" i="18"/>
  <c r="V103" i="18"/>
  <c r="V235" i="24" l="1"/>
  <c r="X199" i="24"/>
  <c r="V192" i="27"/>
  <c r="W102" i="27"/>
  <c r="Z103" i="27"/>
  <c r="X194" i="27"/>
  <c r="W200" i="27"/>
  <c r="W93" i="27"/>
  <c r="V235" i="27"/>
  <c r="X199" i="27"/>
  <c r="X102" i="26"/>
  <c r="W235" i="26"/>
  <c r="Y199" i="26"/>
  <c r="V200" i="26"/>
  <c r="W194" i="26"/>
  <c r="V93" i="26"/>
  <c r="W103" i="26"/>
  <c r="W200" i="25"/>
  <c r="X194" i="25"/>
  <c r="W93" i="25"/>
  <c r="Z103" i="25"/>
  <c r="V235" i="25"/>
  <c r="X199" i="25"/>
  <c r="W192" i="25"/>
  <c r="X102" i="25"/>
  <c r="V192" i="24"/>
  <c r="W102" i="24"/>
  <c r="X194" i="24"/>
  <c r="W200" i="24"/>
  <c r="W126" i="24"/>
  <c r="V93" i="24"/>
  <c r="Z103" i="24"/>
  <c r="S235" i="23"/>
  <c r="U199" i="23"/>
  <c r="T200" i="23"/>
  <c r="U194" i="23"/>
  <c r="T93" i="23"/>
  <c r="T192" i="23"/>
  <c r="U102" i="23"/>
  <c r="Y103" i="23"/>
  <c r="U235" i="22"/>
  <c r="W199" i="22"/>
  <c r="U93" i="22"/>
  <c r="V103" i="22"/>
  <c r="T192" i="22"/>
  <c r="U102" i="22"/>
  <c r="U200" i="22"/>
  <c r="V194" i="22"/>
  <c r="U194" i="21"/>
  <c r="U93" i="21" s="1"/>
  <c r="T200" i="21"/>
  <c r="U235" i="21"/>
  <c r="W199" i="21"/>
  <c r="T192" i="21"/>
  <c r="U102" i="21"/>
  <c r="V103" i="21"/>
  <c r="U235" i="20"/>
  <c r="W199" i="20"/>
  <c r="S200" i="20"/>
  <c r="T194" i="20"/>
  <c r="S93" i="20"/>
  <c r="S192" i="20"/>
  <c r="T102" i="20"/>
  <c r="V103" i="20"/>
  <c r="U103" i="19"/>
  <c r="V194" i="19"/>
  <c r="R235" i="19"/>
  <c r="T199" i="19"/>
  <c r="S200" i="19"/>
  <c r="S192" i="19"/>
  <c r="T102" i="19"/>
  <c r="Q194" i="18"/>
  <c r="O192" i="18"/>
  <c r="P102" i="18"/>
  <c r="P199" i="18"/>
  <c r="N235" i="18"/>
  <c r="W103" i="18"/>
  <c r="W235" i="24" l="1"/>
  <c r="Y199" i="24"/>
  <c r="Y194" i="27"/>
  <c r="X200" i="27"/>
  <c r="X93" i="27"/>
  <c r="AA103" i="27"/>
  <c r="W192" i="27"/>
  <c r="X102" i="27"/>
  <c r="W235" i="27"/>
  <c r="Y199" i="27"/>
  <c r="X103" i="26"/>
  <c r="X192" i="26" s="1"/>
  <c r="W93" i="26"/>
  <c r="Y102" i="26"/>
  <c r="X194" i="26"/>
  <c r="W200" i="26"/>
  <c r="X235" i="26"/>
  <c r="Z199" i="26"/>
  <c r="W192" i="26"/>
  <c r="AA103" i="25"/>
  <c r="W235" i="25"/>
  <c r="Y199" i="25"/>
  <c r="X200" i="25"/>
  <c r="Y194" i="25"/>
  <c r="X93" i="25"/>
  <c r="X192" i="25"/>
  <c r="Y102" i="25"/>
  <c r="X126" i="24"/>
  <c r="W93" i="24"/>
  <c r="X200" i="24"/>
  <c r="Y194" i="24"/>
  <c r="W192" i="24"/>
  <c r="X102" i="24"/>
  <c r="AA103" i="24"/>
  <c r="T235" i="23"/>
  <c r="V199" i="23"/>
  <c r="U200" i="23"/>
  <c r="V194" i="23"/>
  <c r="U93" i="23"/>
  <c r="Z103" i="23"/>
  <c r="U192" i="23"/>
  <c r="V102" i="23"/>
  <c r="W194" i="22"/>
  <c r="V200" i="22"/>
  <c r="U192" i="22"/>
  <c r="V102" i="22"/>
  <c r="W103" i="22"/>
  <c r="V93" i="22"/>
  <c r="V235" i="22"/>
  <c r="X199" i="22"/>
  <c r="W103" i="21"/>
  <c r="U192" i="21"/>
  <c r="V102" i="21"/>
  <c r="X199" i="21"/>
  <c r="V235" i="21"/>
  <c r="U200" i="21"/>
  <c r="V194" i="21"/>
  <c r="T192" i="20"/>
  <c r="U102" i="20"/>
  <c r="T200" i="20"/>
  <c r="U194" i="20"/>
  <c r="T93" i="20"/>
  <c r="V235" i="20"/>
  <c r="X199" i="20"/>
  <c r="W103" i="20"/>
  <c r="S235" i="19"/>
  <c r="U199" i="19"/>
  <c r="T200" i="19"/>
  <c r="W194" i="19"/>
  <c r="U93" i="19"/>
  <c r="V103" i="19"/>
  <c r="T192" i="19"/>
  <c r="U102" i="19"/>
  <c r="T93" i="19"/>
  <c r="O235" i="18"/>
  <c r="Q199" i="18"/>
  <c r="P93" i="18"/>
  <c r="Q200" i="18"/>
  <c r="R194" i="18"/>
  <c r="Q93" i="18"/>
  <c r="X103" i="18"/>
  <c r="P192" i="18"/>
  <c r="Q102" i="18"/>
  <c r="P200" i="18"/>
  <c r="X235" i="24" l="1"/>
  <c r="Z199" i="24"/>
  <c r="X192" i="27"/>
  <c r="Y102" i="27"/>
  <c r="AB103" i="27"/>
  <c r="Z199" i="27"/>
  <c r="X235" i="27"/>
  <c r="Z194" i="27"/>
  <c r="Y200" i="27"/>
  <c r="Y93" i="27"/>
  <c r="X200" i="26"/>
  <c r="Y194" i="26"/>
  <c r="Z102" i="26"/>
  <c r="Y235" i="26"/>
  <c r="AA199" i="26"/>
  <c r="Y103" i="26"/>
  <c r="Y192" i="26" s="1"/>
  <c r="X93" i="26"/>
  <c r="X235" i="25"/>
  <c r="Z199" i="25"/>
  <c r="Z194" i="25"/>
  <c r="Y200" i="25"/>
  <c r="Y93" i="25"/>
  <c r="AB103" i="25"/>
  <c r="Y192" i="25"/>
  <c r="Z102" i="25"/>
  <c r="Z194" i="24"/>
  <c r="Y200" i="24"/>
  <c r="X192" i="24"/>
  <c r="Y102" i="24"/>
  <c r="AB103" i="24"/>
  <c r="Y126" i="24"/>
  <c r="X93" i="24"/>
  <c r="W199" i="23"/>
  <c r="U235" i="23"/>
  <c r="AA103" i="23"/>
  <c r="W194" i="23"/>
  <c r="V200" i="23"/>
  <c r="V93" i="23"/>
  <c r="V192" i="23"/>
  <c r="W102" i="23"/>
  <c r="Y199" i="22"/>
  <c r="W235" i="22"/>
  <c r="X103" i="22"/>
  <c r="W93" i="22"/>
  <c r="V192" i="22"/>
  <c r="W102" i="22"/>
  <c r="X194" i="22"/>
  <c r="W200" i="22"/>
  <c r="W235" i="21"/>
  <c r="Y199" i="21"/>
  <c r="V192" i="21"/>
  <c r="W102" i="21"/>
  <c r="V200" i="21"/>
  <c r="W194" i="21"/>
  <c r="W93" i="21" s="1"/>
  <c r="V93" i="21"/>
  <c r="X103" i="21"/>
  <c r="W235" i="20"/>
  <c r="Y199" i="20"/>
  <c r="X103" i="20"/>
  <c r="U200" i="20"/>
  <c r="V194" i="20"/>
  <c r="U93" i="20"/>
  <c r="U192" i="20"/>
  <c r="V102" i="20"/>
  <c r="W103" i="19"/>
  <c r="V199" i="19"/>
  <c r="V93" i="19" s="1"/>
  <c r="T235" i="19"/>
  <c r="U200" i="19"/>
  <c r="X194" i="19"/>
  <c r="U192" i="19"/>
  <c r="V102" i="19"/>
  <c r="Y103" i="18"/>
  <c r="Q192" i="18"/>
  <c r="R102" i="18"/>
  <c r="P235" i="18"/>
  <c r="R199" i="18"/>
  <c r="R200" i="18" s="1"/>
  <c r="S194" i="18"/>
  <c r="Y235" i="24" l="1"/>
  <c r="AA199" i="24"/>
  <c r="Z200" i="27"/>
  <c r="AA194" i="27"/>
  <c r="Z93" i="27"/>
  <c r="Y235" i="27"/>
  <c r="AA199" i="27"/>
  <c r="AC103" i="27"/>
  <c r="Y192" i="27"/>
  <c r="Z102" i="27"/>
  <c r="Y93" i="26"/>
  <c r="Z103" i="26"/>
  <c r="Z192" i="26" s="1"/>
  <c r="Y200" i="26"/>
  <c r="Z194" i="26"/>
  <c r="Z235" i="26"/>
  <c r="AB199" i="26"/>
  <c r="AA102" i="26"/>
  <c r="Z200" i="25"/>
  <c r="AA194" i="25"/>
  <c r="Z93" i="25"/>
  <c r="AA199" i="25"/>
  <c r="Y235" i="25"/>
  <c r="AC103" i="25"/>
  <c r="Z192" i="25"/>
  <c r="AA102" i="25"/>
  <c r="Y192" i="24"/>
  <c r="Z102" i="24"/>
  <c r="AC103" i="24"/>
  <c r="Z126" i="24"/>
  <c r="Y93" i="24"/>
  <c r="Z200" i="24"/>
  <c r="AA194" i="24"/>
  <c r="X199" i="23"/>
  <c r="V235" i="23"/>
  <c r="X194" i="23"/>
  <c r="W200" i="23"/>
  <c r="W93" i="23"/>
  <c r="AB103" i="23"/>
  <c r="W192" i="23"/>
  <c r="X102" i="23"/>
  <c r="W192" i="22"/>
  <c r="X102" i="22"/>
  <c r="Y194" i="22"/>
  <c r="X200" i="22"/>
  <c r="Y103" i="22"/>
  <c r="X93" i="22"/>
  <c r="X235" i="22"/>
  <c r="Z199" i="22"/>
  <c r="X194" i="21"/>
  <c r="W200" i="21"/>
  <c r="X235" i="21"/>
  <c r="Z199" i="21"/>
  <c r="W192" i="21"/>
  <c r="X102" i="21"/>
  <c r="Y103" i="21"/>
  <c r="X93" i="21"/>
  <c r="W194" i="20"/>
  <c r="V200" i="20"/>
  <c r="V93" i="20"/>
  <c r="Y103" i="20"/>
  <c r="Z199" i="20"/>
  <c r="X235" i="20"/>
  <c r="V192" i="20"/>
  <c r="W102" i="20"/>
  <c r="Y194" i="19"/>
  <c r="W199" i="19"/>
  <c r="U235" i="19"/>
  <c r="V200" i="19"/>
  <c r="V192" i="19"/>
  <c r="W102" i="19"/>
  <c r="X103" i="19"/>
  <c r="W93" i="19"/>
  <c r="T194" i="18"/>
  <c r="Q235" i="18"/>
  <c r="S199" i="18"/>
  <c r="S93" i="18" s="1"/>
  <c r="R192" i="18"/>
  <c r="S102" i="18"/>
  <c r="R93" i="18"/>
  <c r="Z103" i="18"/>
  <c r="Z235" i="24" l="1"/>
  <c r="AB199" i="24"/>
  <c r="AA200" i="27"/>
  <c r="AB194" i="27"/>
  <c r="AA93" i="27"/>
  <c r="AD103" i="27"/>
  <c r="Z235" i="27"/>
  <c r="AB199" i="27"/>
  <c r="Z192" i="27"/>
  <c r="AA102" i="27"/>
  <c r="Z200" i="26"/>
  <c r="AA194" i="26"/>
  <c r="AB102" i="26"/>
  <c r="AA235" i="26"/>
  <c r="AC199" i="26"/>
  <c r="Z93" i="26"/>
  <c r="AA103" i="26"/>
  <c r="AD103" i="25"/>
  <c r="AB199" i="25"/>
  <c r="Z235" i="25"/>
  <c r="AA200" i="25"/>
  <c r="AB194" i="25"/>
  <c r="AA93" i="25"/>
  <c r="AA192" i="25"/>
  <c r="AB102" i="25"/>
  <c r="AD103" i="24"/>
  <c r="AA200" i="24"/>
  <c r="AB194" i="24"/>
  <c r="Z192" i="24"/>
  <c r="AA102" i="24"/>
  <c r="AA126" i="24"/>
  <c r="Z93" i="24"/>
  <c r="Y199" i="23"/>
  <c r="W235" i="23"/>
  <c r="AC103" i="23"/>
  <c r="X192" i="23"/>
  <c r="Y102" i="23"/>
  <c r="Y194" i="23"/>
  <c r="X200" i="23"/>
  <c r="X93" i="23"/>
  <c r="Z194" i="22"/>
  <c r="Y200" i="22"/>
  <c r="X192" i="22"/>
  <c r="Y102" i="22"/>
  <c r="Y235" i="22"/>
  <c r="AA199" i="22"/>
  <c r="Y93" i="22"/>
  <c r="Z103" i="22"/>
  <c r="Z103" i="21"/>
  <c r="X192" i="21"/>
  <c r="Y102" i="21"/>
  <c r="Y235" i="21"/>
  <c r="AA199" i="21"/>
  <c r="X200" i="21"/>
  <c r="Y194" i="21"/>
  <c r="Y235" i="20"/>
  <c r="AA199" i="20"/>
  <c r="Z103" i="20"/>
  <c r="W192" i="20"/>
  <c r="X102" i="20"/>
  <c r="X194" i="20"/>
  <c r="W200" i="20"/>
  <c r="W93" i="20"/>
  <c r="X93" i="19"/>
  <c r="Y103" i="19"/>
  <c r="V235" i="19"/>
  <c r="X199" i="19"/>
  <c r="W200" i="19"/>
  <c r="W192" i="19"/>
  <c r="X102" i="19"/>
  <c r="Z194" i="19"/>
  <c r="S192" i="18"/>
  <c r="T102" i="18"/>
  <c r="R235" i="18"/>
  <c r="T199" i="18"/>
  <c r="T93" i="18" s="1"/>
  <c r="U194" i="18"/>
  <c r="T200" i="18"/>
  <c r="AA103" i="18"/>
  <c r="S200" i="18"/>
  <c r="AA235" i="24" l="1"/>
  <c r="AC199" i="24"/>
  <c r="AB200" i="27"/>
  <c r="AC194" i="27"/>
  <c r="AB93" i="27"/>
  <c r="AA235" i="27"/>
  <c r="AC199" i="27"/>
  <c r="AE103" i="27"/>
  <c r="AA192" i="27"/>
  <c r="AB102" i="27"/>
  <c r="AA93" i="26"/>
  <c r="AB103" i="26"/>
  <c r="AD199" i="26"/>
  <c r="AB235" i="26"/>
  <c r="AA200" i="26"/>
  <c r="AB194" i="26"/>
  <c r="AB192" i="26"/>
  <c r="AC102" i="26"/>
  <c r="AA192" i="26"/>
  <c r="AB200" i="25"/>
  <c r="AC194" i="25"/>
  <c r="AB93" i="25"/>
  <c r="AA235" i="25"/>
  <c r="AC199" i="25"/>
  <c r="AB192" i="25"/>
  <c r="AC102" i="25"/>
  <c r="AE103" i="25"/>
  <c r="AA192" i="24"/>
  <c r="AB102" i="24"/>
  <c r="AE103" i="24"/>
  <c r="AB126" i="24"/>
  <c r="AA93" i="24"/>
  <c r="AB200" i="24"/>
  <c r="AC194" i="24"/>
  <c r="X235" i="23"/>
  <c r="Z199" i="23"/>
  <c r="Y200" i="23"/>
  <c r="Z194" i="23"/>
  <c r="Y93" i="23"/>
  <c r="AD103" i="23"/>
  <c r="Y192" i="23"/>
  <c r="Z102" i="23"/>
  <c r="Z93" i="22"/>
  <c r="AA103" i="22"/>
  <c r="Z235" i="22"/>
  <c r="AB199" i="22"/>
  <c r="Y192" i="22"/>
  <c r="Z102" i="22"/>
  <c r="Z200" i="22"/>
  <c r="AA194" i="22"/>
  <c r="Z194" i="21"/>
  <c r="Y200" i="21"/>
  <c r="Z235" i="21"/>
  <c r="AB199" i="21"/>
  <c r="Y192" i="21"/>
  <c r="Z102" i="21"/>
  <c r="AA103" i="21"/>
  <c r="Z93" i="21"/>
  <c r="Y93" i="21"/>
  <c r="X192" i="20"/>
  <c r="Y102" i="20"/>
  <c r="AA103" i="20"/>
  <c r="Z235" i="20"/>
  <c r="AB199" i="20"/>
  <c r="X200" i="20"/>
  <c r="Y194" i="20"/>
  <c r="X93" i="20"/>
  <c r="AA194" i="19"/>
  <c r="X192" i="19"/>
  <c r="Y102" i="19"/>
  <c r="W235" i="19"/>
  <c r="Y199" i="19"/>
  <c r="X200" i="19"/>
  <c r="Y93" i="19"/>
  <c r="Z103" i="19"/>
  <c r="T192" i="18"/>
  <c r="U102" i="18"/>
  <c r="V194" i="18"/>
  <c r="S235" i="18"/>
  <c r="U199" i="18"/>
  <c r="U200" i="18" s="1"/>
  <c r="AB103" i="18"/>
  <c r="U93" i="18" l="1"/>
  <c r="AD199" i="24"/>
  <c r="AB235" i="24"/>
  <c r="AC200" i="27"/>
  <c r="AD194" i="27"/>
  <c r="AC93" i="27"/>
  <c r="AF103" i="27"/>
  <c r="AB235" i="27"/>
  <c r="AD199" i="27"/>
  <c r="AB192" i="27"/>
  <c r="AC102" i="27"/>
  <c r="AE199" i="26"/>
  <c r="AC235" i="26"/>
  <c r="AD102" i="26"/>
  <c r="AC194" i="26"/>
  <c r="AB200" i="26"/>
  <c r="AB93" i="26"/>
  <c r="AC103" i="26"/>
  <c r="AC192" i="26" s="1"/>
  <c r="AF103" i="25"/>
  <c r="AB235" i="25"/>
  <c r="AD199" i="25"/>
  <c r="AD194" i="25"/>
  <c r="AC200" i="25"/>
  <c r="AC93" i="25"/>
  <c r="AC192" i="25"/>
  <c r="AD102" i="25"/>
  <c r="AF103" i="24"/>
  <c r="AC200" i="24"/>
  <c r="AD194" i="24"/>
  <c r="AB192" i="24"/>
  <c r="AC102" i="24"/>
  <c r="AC126" i="24"/>
  <c r="AB93" i="24"/>
  <c r="Y235" i="23"/>
  <c r="AA199" i="23"/>
  <c r="Z192" i="23"/>
  <c r="AA102" i="23"/>
  <c r="AE103" i="23"/>
  <c r="Z200" i="23"/>
  <c r="AA194" i="23"/>
  <c r="Z93" i="23"/>
  <c r="AC199" i="22"/>
  <c r="AA235" i="22"/>
  <c r="AA200" i="22"/>
  <c r="AB194" i="22"/>
  <c r="Z192" i="22"/>
  <c r="AA102" i="22"/>
  <c r="AA93" i="22"/>
  <c r="AB103" i="22"/>
  <c r="AB103" i="21"/>
  <c r="Z192" i="21"/>
  <c r="AA102" i="21"/>
  <c r="AA235" i="21"/>
  <c r="AC199" i="21"/>
  <c r="AA194" i="21"/>
  <c r="AA93" i="21" s="1"/>
  <c r="Z200" i="21"/>
  <c r="Z194" i="20"/>
  <c r="Y200" i="20"/>
  <c r="Y93" i="20"/>
  <c r="AA235" i="20"/>
  <c r="AC199" i="20"/>
  <c r="AB103" i="20"/>
  <c r="Y192" i="20"/>
  <c r="Z102" i="20"/>
  <c r="Z199" i="19"/>
  <c r="X235" i="19"/>
  <c r="Y200" i="19"/>
  <c r="Y192" i="19"/>
  <c r="Z102" i="19"/>
  <c r="AB194" i="19"/>
  <c r="AA103" i="19"/>
  <c r="Z93" i="19"/>
  <c r="W194" i="18"/>
  <c r="V93" i="18"/>
  <c r="U192" i="18"/>
  <c r="V102" i="18"/>
  <c r="V199" i="18"/>
  <c r="T235" i="18"/>
  <c r="AC103" i="18"/>
  <c r="AC235" i="24" l="1"/>
  <c r="AE199" i="24"/>
  <c r="AC235" i="27"/>
  <c r="AE199" i="27"/>
  <c r="B103" i="27"/>
  <c r="AE194" i="27"/>
  <c r="AD200" i="27"/>
  <c r="AD93" i="27"/>
  <c r="AC192" i="27"/>
  <c r="AD102" i="27"/>
  <c r="AC93" i="26"/>
  <c r="AD103" i="26"/>
  <c r="AC200" i="26"/>
  <c r="AD194" i="26"/>
  <c r="AD192" i="26"/>
  <c r="AE102" i="26"/>
  <c r="AD235" i="26"/>
  <c r="AF199" i="26"/>
  <c r="AE194" i="25"/>
  <c r="AD200" i="25"/>
  <c r="AD93" i="25"/>
  <c r="AC235" i="25"/>
  <c r="AE199" i="25"/>
  <c r="AD192" i="25"/>
  <c r="AE102" i="25"/>
  <c r="B103" i="25"/>
  <c r="AC192" i="24"/>
  <c r="AD102" i="24"/>
  <c r="AE194" i="24"/>
  <c r="AD200" i="24"/>
  <c r="AD126" i="24"/>
  <c r="AC93" i="24"/>
  <c r="B103" i="24"/>
  <c r="Z235" i="23"/>
  <c r="AB199" i="23"/>
  <c r="AA200" i="23"/>
  <c r="AB194" i="23"/>
  <c r="AA93" i="23"/>
  <c r="AF103" i="23"/>
  <c r="AA192" i="23"/>
  <c r="AB102" i="23"/>
  <c r="AB93" i="22"/>
  <c r="AC103" i="22"/>
  <c r="AA192" i="22"/>
  <c r="AB102" i="22"/>
  <c r="AB200" i="22"/>
  <c r="AC194" i="22"/>
  <c r="AB235" i="22"/>
  <c r="AD199" i="22"/>
  <c r="AA200" i="21"/>
  <c r="AB194" i="21"/>
  <c r="AB93" i="21" s="1"/>
  <c r="AD199" i="21"/>
  <c r="AB235" i="21"/>
  <c r="AA192" i="21"/>
  <c r="AB102" i="21"/>
  <c r="AC103" i="21"/>
  <c r="AC103" i="20"/>
  <c r="AD199" i="20"/>
  <c r="AB235" i="20"/>
  <c r="Z192" i="20"/>
  <c r="AA102" i="20"/>
  <c r="Z200" i="20"/>
  <c r="AA194" i="20"/>
  <c r="Z93" i="20"/>
  <c r="AC194" i="19"/>
  <c r="AA93" i="19"/>
  <c r="AB103" i="19"/>
  <c r="Z192" i="19"/>
  <c r="AA102" i="19"/>
  <c r="Y235" i="19"/>
  <c r="AA199" i="19"/>
  <c r="Z200" i="19"/>
  <c r="AD103" i="18"/>
  <c r="U235" i="18"/>
  <c r="W199" i="18"/>
  <c r="W200" i="18" s="1"/>
  <c r="V192" i="18"/>
  <c r="W102" i="18"/>
  <c r="X194" i="18"/>
  <c r="V200" i="18"/>
  <c r="W93" i="18" l="1"/>
  <c r="AD235" i="24"/>
  <c r="AF199" i="24"/>
  <c r="AD235" i="27"/>
  <c r="AF199" i="27"/>
  <c r="AF194" i="27"/>
  <c r="AE200" i="27"/>
  <c r="AE93" i="27"/>
  <c r="AD192" i="27"/>
  <c r="AE102" i="27"/>
  <c r="AE235" i="26"/>
  <c r="B199" i="26"/>
  <c r="AF235" i="26" s="1"/>
  <c r="AF102" i="26"/>
  <c r="AD93" i="26"/>
  <c r="AE103" i="26"/>
  <c r="AE192" i="26" s="1"/>
  <c r="AD200" i="26"/>
  <c r="AE194" i="26"/>
  <c r="AD235" i="25"/>
  <c r="AF199" i="25"/>
  <c r="AE192" i="25"/>
  <c r="AF102" i="25"/>
  <c r="AF194" i="25"/>
  <c r="AE200" i="25"/>
  <c r="AE93" i="25"/>
  <c r="AE126" i="24"/>
  <c r="AD93" i="24"/>
  <c r="AF194" i="24"/>
  <c r="AE200" i="24"/>
  <c r="AD192" i="24"/>
  <c r="AE102" i="24"/>
  <c r="AA235" i="23"/>
  <c r="AC199" i="23"/>
  <c r="AB192" i="23"/>
  <c r="AC102" i="23"/>
  <c r="B103" i="23"/>
  <c r="AB200" i="23"/>
  <c r="AC194" i="23"/>
  <c r="AB93" i="23"/>
  <c r="AB192" i="22"/>
  <c r="AC102" i="22"/>
  <c r="AC93" i="22"/>
  <c r="AD103" i="22"/>
  <c r="AC235" i="22"/>
  <c r="AE199" i="22"/>
  <c r="AC200" i="22"/>
  <c r="AD194" i="22"/>
  <c r="AD103" i="21"/>
  <c r="AB192" i="21"/>
  <c r="AC102" i="21"/>
  <c r="AC235" i="21"/>
  <c r="AE199" i="21"/>
  <c r="AB200" i="21"/>
  <c r="AC194" i="21"/>
  <c r="AC93" i="21" s="1"/>
  <c r="AA192" i="20"/>
  <c r="AB102" i="20"/>
  <c r="AA200" i="20"/>
  <c r="AB194" i="20"/>
  <c r="AA93" i="20"/>
  <c r="AC235" i="20"/>
  <c r="AE199" i="20"/>
  <c r="AD103" i="20"/>
  <c r="Z235" i="19"/>
  <c r="AB199" i="19"/>
  <c r="AA200" i="19"/>
  <c r="AA192" i="19"/>
  <c r="AB102" i="19"/>
  <c r="AB93" i="19"/>
  <c r="AC103" i="19"/>
  <c r="AD194" i="19"/>
  <c r="V235" i="18"/>
  <c r="X199" i="18"/>
  <c r="Y194" i="18"/>
  <c r="X200" i="18"/>
  <c r="X93" i="18"/>
  <c r="W192" i="18"/>
  <c r="X102" i="18"/>
  <c r="AE103" i="18"/>
  <c r="AE235" i="24" l="1"/>
  <c r="B199" i="24"/>
  <c r="AF235" i="24" s="1"/>
  <c r="AE192" i="27"/>
  <c r="AF102" i="27"/>
  <c r="AE235" i="27"/>
  <c r="B199" i="27"/>
  <c r="AF235" i="27" s="1"/>
  <c r="AF200" i="27"/>
  <c r="B194" i="27"/>
  <c r="B93" i="27" s="1"/>
  <c r="AF93" i="27"/>
  <c r="AF194" i="26"/>
  <c r="AE200" i="26"/>
  <c r="AF103" i="26"/>
  <c r="AE93" i="26"/>
  <c r="AF192" i="26"/>
  <c r="B102" i="26"/>
  <c r="AE235" i="25"/>
  <c r="B199" i="25"/>
  <c r="AF235" i="25" s="1"/>
  <c r="AF200" i="25"/>
  <c r="B194" i="25"/>
  <c r="AF93" i="25"/>
  <c r="AF192" i="25"/>
  <c r="B102" i="25"/>
  <c r="B192" i="25" s="1"/>
  <c r="AE192" i="24"/>
  <c r="AF102" i="24"/>
  <c r="B194" i="24"/>
  <c r="AF200" i="24"/>
  <c r="AF126" i="24"/>
  <c r="AE93" i="24"/>
  <c r="AB235" i="23"/>
  <c r="AD199" i="23"/>
  <c r="AC200" i="23"/>
  <c r="AD194" i="23"/>
  <c r="AC93" i="23"/>
  <c r="AC192" i="23"/>
  <c r="AD102" i="23"/>
  <c r="AE194" i="22"/>
  <c r="AD200" i="22"/>
  <c r="AD235" i="22"/>
  <c r="AF199" i="22"/>
  <c r="AE103" i="22"/>
  <c r="AD93" i="22"/>
  <c r="AC192" i="22"/>
  <c r="AD102" i="22"/>
  <c r="AC200" i="21"/>
  <c r="AD194" i="21"/>
  <c r="AD235" i="21"/>
  <c r="AF199" i="21"/>
  <c r="AC192" i="21"/>
  <c r="AD102" i="21"/>
  <c r="AE103" i="21"/>
  <c r="AD93" i="21"/>
  <c r="AE103" i="20"/>
  <c r="AD235" i="20"/>
  <c r="AF199" i="20"/>
  <c r="AB200" i="20"/>
  <c r="AC194" i="20"/>
  <c r="AB93" i="20"/>
  <c r="AB192" i="20"/>
  <c r="AC102" i="20"/>
  <c r="AE194" i="19"/>
  <c r="AD103" i="19"/>
  <c r="AA235" i="19"/>
  <c r="AC199" i="19"/>
  <c r="AC93" i="19" s="1"/>
  <c r="AB200" i="19"/>
  <c r="AB192" i="19"/>
  <c r="AC102" i="19"/>
  <c r="AF103" i="18"/>
  <c r="Z194" i="18"/>
  <c r="W235" i="18"/>
  <c r="Y199" i="18"/>
  <c r="Y93" i="18" s="1"/>
  <c r="X192" i="18"/>
  <c r="Y102" i="18"/>
  <c r="B200" i="24" l="1"/>
  <c r="B200" i="27"/>
  <c r="AH93" i="27"/>
  <c r="AI93" i="27"/>
  <c r="AF192" i="27"/>
  <c r="B102" i="27"/>
  <c r="B192" i="27" s="1"/>
  <c r="B103" i="26"/>
  <c r="B93" i="26" s="1"/>
  <c r="AF93" i="26"/>
  <c r="B194" i="26"/>
  <c r="B200" i="26" s="1"/>
  <c r="AF200" i="26"/>
  <c r="AI93" i="25"/>
  <c r="AH93" i="25"/>
  <c r="B200" i="25"/>
  <c r="B93" i="25"/>
  <c r="B126" i="24"/>
  <c r="B93" i="24" s="1"/>
  <c r="AF93" i="24"/>
  <c r="AF192" i="24"/>
  <c r="B102" i="24"/>
  <c r="AC235" i="23"/>
  <c r="AE199" i="23"/>
  <c r="AD192" i="23"/>
  <c r="AE102" i="23"/>
  <c r="AE194" i="23"/>
  <c r="AD200" i="23"/>
  <c r="AD93" i="23"/>
  <c r="AD192" i="22"/>
  <c r="AE102" i="22"/>
  <c r="AF103" i="22"/>
  <c r="AE93" i="22"/>
  <c r="AE235" i="22"/>
  <c r="B199" i="22"/>
  <c r="AF235" i="22" s="1"/>
  <c r="AE200" i="22"/>
  <c r="AF194" i="22"/>
  <c r="AF103" i="21"/>
  <c r="AD192" i="21"/>
  <c r="AE102" i="21"/>
  <c r="AE235" i="21"/>
  <c r="B199" i="21"/>
  <c r="AF235" i="21" s="1"/>
  <c r="AD200" i="21"/>
  <c r="AE194" i="21"/>
  <c r="AC200" i="20"/>
  <c r="AD194" i="20"/>
  <c r="AC93" i="20"/>
  <c r="AE235" i="20"/>
  <c r="B199" i="20"/>
  <c r="AF235" i="20" s="1"/>
  <c r="AC192" i="20"/>
  <c r="AD102" i="20"/>
  <c r="AF103" i="20"/>
  <c r="AB235" i="19"/>
  <c r="AD199" i="19"/>
  <c r="AC200" i="19"/>
  <c r="AE103" i="19"/>
  <c r="AD93" i="19"/>
  <c r="AC192" i="19"/>
  <c r="AD102" i="19"/>
  <c r="AF194" i="19"/>
  <c r="X235" i="18"/>
  <c r="Z199" i="18"/>
  <c r="Y200" i="18"/>
  <c r="AA194" i="18"/>
  <c r="Z200" i="18"/>
  <c r="Z93" i="18"/>
  <c r="B103" i="18"/>
  <c r="Y192" i="18"/>
  <c r="Z102" i="18"/>
  <c r="B192" i="24" l="1"/>
  <c r="AI93" i="26"/>
  <c r="AH93" i="26"/>
  <c r="B192" i="26"/>
  <c r="AI93" i="24"/>
  <c r="AH93" i="24"/>
  <c r="AF199" i="23"/>
  <c r="AD235" i="23"/>
  <c r="AF194" i="23"/>
  <c r="AE200" i="23"/>
  <c r="AE93" i="23"/>
  <c r="AE192" i="23"/>
  <c r="AF102" i="23"/>
  <c r="AF93" i="22"/>
  <c r="B103" i="22"/>
  <c r="B93" i="22" s="1"/>
  <c r="AE192" i="22"/>
  <c r="AF102" i="22"/>
  <c r="AF200" i="22"/>
  <c r="B194" i="22"/>
  <c r="B200" i="22" s="1"/>
  <c r="AF194" i="21"/>
  <c r="AE200" i="21"/>
  <c r="AE192" i="21"/>
  <c r="AF102" i="21"/>
  <c r="B103" i="21"/>
  <c r="AF93" i="21"/>
  <c r="AE93" i="21"/>
  <c r="AD192" i="20"/>
  <c r="AE102" i="20"/>
  <c r="AE194" i="20"/>
  <c r="AD200" i="20"/>
  <c r="AD93" i="20"/>
  <c r="B103" i="20"/>
  <c r="AD192" i="19"/>
  <c r="AE102" i="19"/>
  <c r="AC235" i="19"/>
  <c r="AE199" i="19"/>
  <c r="AD200" i="19"/>
  <c r="AF103" i="19"/>
  <c r="AB194" i="18"/>
  <c r="Z192" i="18"/>
  <c r="AA102" i="18"/>
  <c r="Y235" i="18"/>
  <c r="AA199" i="18"/>
  <c r="AE235" i="23" l="1"/>
  <c r="B199" i="23"/>
  <c r="AF235" i="23" s="1"/>
  <c r="AF192" i="23"/>
  <c r="B102" i="23"/>
  <c r="B192" i="23" s="1"/>
  <c r="AF200" i="23"/>
  <c r="B194" i="23"/>
  <c r="AF93" i="23"/>
  <c r="AF192" i="22"/>
  <c r="B102" i="22"/>
  <c r="B192" i="22" s="1"/>
  <c r="AH93" i="22"/>
  <c r="AI93" i="22"/>
  <c r="AF192" i="21"/>
  <c r="B102" i="21"/>
  <c r="B192" i="21" s="1"/>
  <c r="AF200" i="21"/>
  <c r="B194" i="21"/>
  <c r="B200" i="21" s="1"/>
  <c r="AF194" i="20"/>
  <c r="AE200" i="20"/>
  <c r="AE93" i="20"/>
  <c r="AE192" i="20"/>
  <c r="AF102" i="20"/>
  <c r="AF93" i="19"/>
  <c r="AE192" i="19"/>
  <c r="AF102" i="19"/>
  <c r="AD235" i="19"/>
  <c r="AF199" i="19"/>
  <c r="AE200" i="19"/>
  <c r="AE93" i="19"/>
  <c r="Z235" i="18"/>
  <c r="AB199" i="18"/>
  <c r="AB200" i="18" s="1"/>
  <c r="AA192" i="18"/>
  <c r="AB102" i="18"/>
  <c r="AA93" i="18"/>
  <c r="AC194" i="18"/>
  <c r="AB93" i="18"/>
  <c r="AA200" i="18"/>
  <c r="AH93" i="23" l="1"/>
  <c r="AI93" i="23"/>
  <c r="B200" i="23"/>
  <c r="B93" i="23"/>
  <c r="B93" i="21"/>
  <c r="AF192" i="20"/>
  <c r="B102" i="20"/>
  <c r="B192" i="20" s="1"/>
  <c r="AF200" i="20"/>
  <c r="B194" i="20"/>
  <c r="AF93" i="20"/>
  <c r="AF192" i="19"/>
  <c r="AE235" i="19"/>
  <c r="AF200" i="19"/>
  <c r="AI93" i="19"/>
  <c r="AH93" i="19"/>
  <c r="AD194" i="18"/>
  <c r="AB192" i="18"/>
  <c r="AC102" i="18"/>
  <c r="AA235" i="18"/>
  <c r="AC199" i="18"/>
  <c r="AI93" i="20" l="1"/>
  <c r="AH93" i="20"/>
  <c r="B200" i="20"/>
  <c r="B93" i="20"/>
  <c r="AF235" i="19"/>
  <c r="AC192" i="18"/>
  <c r="AD102" i="18"/>
  <c r="AB235" i="18"/>
  <c r="AD199" i="18"/>
  <c r="AD200" i="18" s="1"/>
  <c r="AC93" i="18"/>
  <c r="AE194" i="18"/>
  <c r="AD93" i="18"/>
  <c r="AC200" i="18"/>
  <c r="AF194" i="18" l="1"/>
  <c r="AE93" i="18"/>
  <c r="AC235" i="18"/>
  <c r="AE199" i="18"/>
  <c r="AD192" i="18"/>
  <c r="AE102" i="18"/>
  <c r="AE192" i="18" l="1"/>
  <c r="AF102" i="18"/>
  <c r="AD235" i="18"/>
  <c r="AF199" i="18"/>
  <c r="AE200" i="18"/>
  <c r="B194" i="18"/>
  <c r="AF200" i="18"/>
  <c r="AF93" i="18"/>
  <c r="AH93" i="18" l="1"/>
  <c r="AI93" i="18"/>
  <c r="B93" i="18"/>
  <c r="AE235" i="18"/>
  <c r="B199" i="18"/>
  <c r="AF235" i="18" s="1"/>
  <c r="AF192" i="18"/>
  <c r="B102" i="18"/>
  <c r="B192" i="18" s="1"/>
  <c r="B200" i="18" l="1"/>
  <c r="E37" i="17" l="1"/>
  <c r="AF239" i="17"/>
  <c r="AE239" i="17"/>
  <c r="AD239" i="17"/>
  <c r="AC239" i="17"/>
  <c r="AB239" i="17"/>
  <c r="AA239" i="17"/>
  <c r="Z239" i="17"/>
  <c r="Y239" i="17"/>
  <c r="X239" i="17"/>
  <c r="W239" i="17"/>
  <c r="V239" i="17"/>
  <c r="U239" i="17"/>
  <c r="T239" i="17"/>
  <c r="S239" i="17"/>
  <c r="R239" i="17"/>
  <c r="Q239" i="17"/>
  <c r="P239" i="17"/>
  <c r="O239" i="17"/>
  <c r="N239" i="17"/>
  <c r="M239" i="17"/>
  <c r="L239" i="17"/>
  <c r="K239" i="17"/>
  <c r="J239" i="17"/>
  <c r="I239" i="17"/>
  <c r="H239" i="17"/>
  <c r="G239" i="17"/>
  <c r="F239" i="17"/>
  <c r="E239" i="17"/>
  <c r="D239" i="17"/>
  <c r="C239" i="17"/>
  <c r="B239" i="17"/>
  <c r="A239" i="17"/>
  <c r="AF238" i="17"/>
  <c r="AE238" i="17"/>
  <c r="AD238" i="17"/>
  <c r="AC238" i="17"/>
  <c r="AB238" i="17"/>
  <c r="AA238" i="17"/>
  <c r="Z238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A238" i="17"/>
  <c r="AF237" i="17"/>
  <c r="AE237" i="17"/>
  <c r="AD237" i="17"/>
  <c r="AC237" i="17"/>
  <c r="AB237" i="17"/>
  <c r="AA237" i="17"/>
  <c r="Z237" i="17"/>
  <c r="Y237" i="17"/>
  <c r="X237" i="17"/>
  <c r="W237" i="17"/>
  <c r="V237" i="17"/>
  <c r="U237" i="17"/>
  <c r="T237" i="17"/>
  <c r="S237" i="17"/>
  <c r="R237" i="17"/>
  <c r="Q237" i="17"/>
  <c r="P237" i="17"/>
  <c r="O237" i="17"/>
  <c r="N237" i="17"/>
  <c r="M237" i="17"/>
  <c r="L237" i="17"/>
  <c r="K237" i="17"/>
  <c r="J237" i="17"/>
  <c r="I237" i="17"/>
  <c r="H237" i="17"/>
  <c r="G237" i="17"/>
  <c r="F237" i="17"/>
  <c r="E237" i="17"/>
  <c r="D237" i="17"/>
  <c r="C237" i="17"/>
  <c r="B237" i="17"/>
  <c r="A237" i="17"/>
  <c r="AF236" i="17"/>
  <c r="AE236" i="17"/>
  <c r="AD236" i="17"/>
  <c r="AC236" i="17"/>
  <c r="AB236" i="17"/>
  <c r="AA236" i="17"/>
  <c r="Z236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A236" i="17"/>
  <c r="B235" i="17"/>
  <c r="S210" i="17"/>
  <c r="AG200" i="17"/>
  <c r="AG51" i="17" s="1"/>
  <c r="AG52" i="17" s="1"/>
  <c r="AG3" i="17" s="1"/>
  <c r="C200" i="17"/>
  <c r="D199" i="17"/>
  <c r="E199" i="17" s="1"/>
  <c r="D198" i="17"/>
  <c r="E198" i="17" s="1"/>
  <c r="F198" i="17" s="1"/>
  <c r="G198" i="17" s="1"/>
  <c r="H198" i="17" s="1"/>
  <c r="I198" i="17" s="1"/>
  <c r="J198" i="17" s="1"/>
  <c r="K198" i="17" s="1"/>
  <c r="L198" i="17" s="1"/>
  <c r="M198" i="17" s="1"/>
  <c r="N198" i="17" s="1"/>
  <c r="O198" i="17" s="1"/>
  <c r="P198" i="17" s="1"/>
  <c r="Q198" i="17" s="1"/>
  <c r="R198" i="17" s="1"/>
  <c r="S198" i="17" s="1"/>
  <c r="T198" i="17" s="1"/>
  <c r="U198" i="17" s="1"/>
  <c r="V198" i="17" s="1"/>
  <c r="W198" i="17" s="1"/>
  <c r="X198" i="17" s="1"/>
  <c r="Y198" i="17" s="1"/>
  <c r="Z198" i="17" s="1"/>
  <c r="AA198" i="17" s="1"/>
  <c r="AB198" i="17" s="1"/>
  <c r="AC198" i="17" s="1"/>
  <c r="AD198" i="17" s="1"/>
  <c r="AE198" i="17" s="1"/>
  <c r="AF198" i="17" s="1"/>
  <c r="B198" i="17" s="1"/>
  <c r="D197" i="17"/>
  <c r="E196" i="17"/>
  <c r="F196" i="17" s="1"/>
  <c r="G196" i="17" s="1"/>
  <c r="H196" i="17" s="1"/>
  <c r="I196" i="17" s="1"/>
  <c r="J196" i="17" s="1"/>
  <c r="K196" i="17" s="1"/>
  <c r="L196" i="17" s="1"/>
  <c r="M196" i="17" s="1"/>
  <c r="N196" i="17" s="1"/>
  <c r="O196" i="17" s="1"/>
  <c r="P196" i="17" s="1"/>
  <c r="Q196" i="17" s="1"/>
  <c r="R196" i="17" s="1"/>
  <c r="S196" i="17" s="1"/>
  <c r="T196" i="17" s="1"/>
  <c r="U196" i="17" s="1"/>
  <c r="V196" i="17" s="1"/>
  <c r="W196" i="17" s="1"/>
  <c r="X196" i="17" s="1"/>
  <c r="Y196" i="17" s="1"/>
  <c r="Z196" i="17" s="1"/>
  <c r="AA196" i="17" s="1"/>
  <c r="AB196" i="17" s="1"/>
  <c r="AC196" i="17" s="1"/>
  <c r="AD196" i="17" s="1"/>
  <c r="AE196" i="17" s="1"/>
  <c r="AF196" i="17" s="1"/>
  <c r="B196" i="17" s="1"/>
  <c r="D196" i="17"/>
  <c r="D195" i="17"/>
  <c r="E195" i="17" s="1"/>
  <c r="F195" i="17" s="1"/>
  <c r="G195" i="17" s="1"/>
  <c r="H195" i="17" s="1"/>
  <c r="I195" i="17" s="1"/>
  <c r="J195" i="17" s="1"/>
  <c r="K195" i="17" s="1"/>
  <c r="L195" i="17" s="1"/>
  <c r="M195" i="17" s="1"/>
  <c r="N195" i="17" s="1"/>
  <c r="O195" i="17" s="1"/>
  <c r="P195" i="17" s="1"/>
  <c r="Q195" i="17" s="1"/>
  <c r="R195" i="17" s="1"/>
  <c r="S195" i="17" s="1"/>
  <c r="T195" i="17" s="1"/>
  <c r="U195" i="17" s="1"/>
  <c r="V195" i="17" s="1"/>
  <c r="W195" i="17" s="1"/>
  <c r="X195" i="17" s="1"/>
  <c r="Y195" i="17" s="1"/>
  <c r="Z195" i="17" s="1"/>
  <c r="AA195" i="17" s="1"/>
  <c r="AB195" i="17" s="1"/>
  <c r="AC195" i="17" s="1"/>
  <c r="AD195" i="17" s="1"/>
  <c r="AE195" i="17" s="1"/>
  <c r="AF195" i="17" s="1"/>
  <c r="B195" i="17" s="1"/>
  <c r="E194" i="17"/>
  <c r="F194" i="17" s="1"/>
  <c r="D194" i="17"/>
  <c r="AG192" i="17"/>
  <c r="C192" i="17"/>
  <c r="D191" i="17"/>
  <c r="E191" i="17" s="1"/>
  <c r="F191" i="17" s="1"/>
  <c r="G191" i="17" s="1"/>
  <c r="H191" i="17" s="1"/>
  <c r="I191" i="17" s="1"/>
  <c r="J191" i="17" s="1"/>
  <c r="K191" i="17" s="1"/>
  <c r="L191" i="17" s="1"/>
  <c r="M191" i="17" s="1"/>
  <c r="N191" i="17" s="1"/>
  <c r="O191" i="17" s="1"/>
  <c r="P191" i="17" s="1"/>
  <c r="Q191" i="17" s="1"/>
  <c r="R191" i="17" s="1"/>
  <c r="S191" i="17" s="1"/>
  <c r="T191" i="17" s="1"/>
  <c r="U191" i="17" s="1"/>
  <c r="V191" i="17" s="1"/>
  <c r="W191" i="17" s="1"/>
  <c r="X191" i="17" s="1"/>
  <c r="Y191" i="17" s="1"/>
  <c r="Z191" i="17" s="1"/>
  <c r="AA191" i="17" s="1"/>
  <c r="AB191" i="17" s="1"/>
  <c r="AC191" i="17" s="1"/>
  <c r="AD191" i="17" s="1"/>
  <c r="AE191" i="17" s="1"/>
  <c r="AF191" i="17" s="1"/>
  <c r="B191" i="17" s="1"/>
  <c r="E190" i="17"/>
  <c r="F190" i="17" s="1"/>
  <c r="G190" i="17" s="1"/>
  <c r="H190" i="17" s="1"/>
  <c r="I190" i="17" s="1"/>
  <c r="J190" i="17" s="1"/>
  <c r="K190" i="17" s="1"/>
  <c r="L190" i="17" s="1"/>
  <c r="M190" i="17" s="1"/>
  <c r="N190" i="17" s="1"/>
  <c r="O190" i="17" s="1"/>
  <c r="P190" i="17" s="1"/>
  <c r="Q190" i="17" s="1"/>
  <c r="R190" i="17" s="1"/>
  <c r="S190" i="17" s="1"/>
  <c r="T190" i="17" s="1"/>
  <c r="U190" i="17" s="1"/>
  <c r="V190" i="17" s="1"/>
  <c r="W190" i="17" s="1"/>
  <c r="X190" i="17" s="1"/>
  <c r="Y190" i="17" s="1"/>
  <c r="Z190" i="17" s="1"/>
  <c r="AA190" i="17" s="1"/>
  <c r="AB190" i="17" s="1"/>
  <c r="AC190" i="17" s="1"/>
  <c r="AD190" i="17" s="1"/>
  <c r="AE190" i="17" s="1"/>
  <c r="AF190" i="17" s="1"/>
  <c r="B190" i="17" s="1"/>
  <c r="D190" i="17"/>
  <c r="D189" i="17"/>
  <c r="E189" i="17" s="1"/>
  <c r="F189" i="17" s="1"/>
  <c r="G189" i="17" s="1"/>
  <c r="H189" i="17" s="1"/>
  <c r="I189" i="17" s="1"/>
  <c r="J189" i="17" s="1"/>
  <c r="K189" i="17" s="1"/>
  <c r="L189" i="17" s="1"/>
  <c r="M189" i="17" s="1"/>
  <c r="N189" i="17" s="1"/>
  <c r="O189" i="17" s="1"/>
  <c r="P189" i="17" s="1"/>
  <c r="Q189" i="17" s="1"/>
  <c r="R189" i="17" s="1"/>
  <c r="S189" i="17" s="1"/>
  <c r="T189" i="17" s="1"/>
  <c r="U189" i="17" s="1"/>
  <c r="V189" i="17" s="1"/>
  <c r="W189" i="17" s="1"/>
  <c r="X189" i="17" s="1"/>
  <c r="Y189" i="17" s="1"/>
  <c r="Z189" i="17" s="1"/>
  <c r="AA189" i="17" s="1"/>
  <c r="AB189" i="17" s="1"/>
  <c r="AC189" i="17" s="1"/>
  <c r="AD189" i="17" s="1"/>
  <c r="AE189" i="17" s="1"/>
  <c r="AF189" i="17" s="1"/>
  <c r="B189" i="17" s="1"/>
  <c r="D188" i="17"/>
  <c r="E188" i="17" s="1"/>
  <c r="F188" i="17" s="1"/>
  <c r="G188" i="17" s="1"/>
  <c r="H188" i="17" s="1"/>
  <c r="I188" i="17" s="1"/>
  <c r="J188" i="17" s="1"/>
  <c r="K188" i="17" s="1"/>
  <c r="L188" i="17" s="1"/>
  <c r="M188" i="17" s="1"/>
  <c r="N188" i="17" s="1"/>
  <c r="O188" i="17" s="1"/>
  <c r="P188" i="17" s="1"/>
  <c r="Q188" i="17" s="1"/>
  <c r="R188" i="17" s="1"/>
  <c r="S188" i="17" s="1"/>
  <c r="T188" i="17" s="1"/>
  <c r="U188" i="17" s="1"/>
  <c r="V188" i="17" s="1"/>
  <c r="W188" i="17" s="1"/>
  <c r="X188" i="17" s="1"/>
  <c r="Y188" i="17" s="1"/>
  <c r="Z188" i="17" s="1"/>
  <c r="AA188" i="17" s="1"/>
  <c r="AB188" i="17" s="1"/>
  <c r="AC188" i="17" s="1"/>
  <c r="AD188" i="17" s="1"/>
  <c r="AE188" i="17" s="1"/>
  <c r="AF188" i="17" s="1"/>
  <c r="B188" i="17" s="1"/>
  <c r="D187" i="17"/>
  <c r="E187" i="17" s="1"/>
  <c r="F187" i="17" s="1"/>
  <c r="G187" i="17" s="1"/>
  <c r="H187" i="17" s="1"/>
  <c r="I187" i="17" s="1"/>
  <c r="J187" i="17" s="1"/>
  <c r="K187" i="17" s="1"/>
  <c r="L187" i="17" s="1"/>
  <c r="M187" i="17" s="1"/>
  <c r="N187" i="17" s="1"/>
  <c r="O187" i="17" s="1"/>
  <c r="P187" i="17" s="1"/>
  <c r="Q187" i="17" s="1"/>
  <c r="R187" i="17" s="1"/>
  <c r="S187" i="17" s="1"/>
  <c r="T187" i="17" s="1"/>
  <c r="U187" i="17" s="1"/>
  <c r="V187" i="17" s="1"/>
  <c r="W187" i="17" s="1"/>
  <c r="X187" i="17" s="1"/>
  <c r="Y187" i="17" s="1"/>
  <c r="Z187" i="17" s="1"/>
  <c r="AA187" i="17" s="1"/>
  <c r="AB187" i="17" s="1"/>
  <c r="AC187" i="17" s="1"/>
  <c r="AD187" i="17" s="1"/>
  <c r="AE187" i="17" s="1"/>
  <c r="AF187" i="17" s="1"/>
  <c r="B187" i="17" s="1"/>
  <c r="D186" i="17"/>
  <c r="E186" i="17" s="1"/>
  <c r="F186" i="17" s="1"/>
  <c r="G186" i="17" s="1"/>
  <c r="H186" i="17" s="1"/>
  <c r="I186" i="17" s="1"/>
  <c r="J186" i="17" s="1"/>
  <c r="K186" i="17" s="1"/>
  <c r="L186" i="17" s="1"/>
  <c r="M186" i="17" s="1"/>
  <c r="N186" i="17" s="1"/>
  <c r="O186" i="17" s="1"/>
  <c r="P186" i="17" s="1"/>
  <c r="Q186" i="17" s="1"/>
  <c r="R186" i="17" s="1"/>
  <c r="S186" i="17" s="1"/>
  <c r="T186" i="17" s="1"/>
  <c r="U186" i="17" s="1"/>
  <c r="V186" i="17" s="1"/>
  <c r="W186" i="17" s="1"/>
  <c r="X186" i="17" s="1"/>
  <c r="Y186" i="17" s="1"/>
  <c r="Z186" i="17" s="1"/>
  <c r="AA186" i="17" s="1"/>
  <c r="AB186" i="17" s="1"/>
  <c r="AC186" i="17" s="1"/>
  <c r="AD186" i="17" s="1"/>
  <c r="AE186" i="17" s="1"/>
  <c r="AF186" i="17" s="1"/>
  <c r="B186" i="17" s="1"/>
  <c r="D185" i="17"/>
  <c r="E185" i="17" s="1"/>
  <c r="F185" i="17" s="1"/>
  <c r="G185" i="17" s="1"/>
  <c r="H185" i="17" s="1"/>
  <c r="I185" i="17" s="1"/>
  <c r="J185" i="17" s="1"/>
  <c r="K185" i="17" s="1"/>
  <c r="L185" i="17" s="1"/>
  <c r="M185" i="17" s="1"/>
  <c r="N185" i="17" s="1"/>
  <c r="O185" i="17" s="1"/>
  <c r="P185" i="17" s="1"/>
  <c r="Q185" i="17" s="1"/>
  <c r="R185" i="17" s="1"/>
  <c r="S185" i="17" s="1"/>
  <c r="T185" i="17" s="1"/>
  <c r="U185" i="17" s="1"/>
  <c r="V185" i="17" s="1"/>
  <c r="W185" i="17" s="1"/>
  <c r="X185" i="17" s="1"/>
  <c r="Y185" i="17" s="1"/>
  <c r="Z185" i="17" s="1"/>
  <c r="AA185" i="17" s="1"/>
  <c r="AB185" i="17" s="1"/>
  <c r="AC185" i="17" s="1"/>
  <c r="AD185" i="17" s="1"/>
  <c r="AE185" i="17" s="1"/>
  <c r="AF185" i="17" s="1"/>
  <c r="B185" i="17" s="1"/>
  <c r="D184" i="17"/>
  <c r="E184" i="17" s="1"/>
  <c r="F184" i="17" s="1"/>
  <c r="G184" i="17" s="1"/>
  <c r="H184" i="17" s="1"/>
  <c r="I184" i="17" s="1"/>
  <c r="J184" i="17" s="1"/>
  <c r="K184" i="17" s="1"/>
  <c r="L184" i="17" s="1"/>
  <c r="M184" i="17" s="1"/>
  <c r="N184" i="17" s="1"/>
  <c r="O184" i="17" s="1"/>
  <c r="P184" i="17" s="1"/>
  <c r="Q184" i="17" s="1"/>
  <c r="R184" i="17" s="1"/>
  <c r="S184" i="17" s="1"/>
  <c r="T184" i="17" s="1"/>
  <c r="U184" i="17" s="1"/>
  <c r="V184" i="17" s="1"/>
  <c r="W184" i="17" s="1"/>
  <c r="X184" i="17" s="1"/>
  <c r="Y184" i="17" s="1"/>
  <c r="Z184" i="17" s="1"/>
  <c r="AA184" i="17" s="1"/>
  <c r="AB184" i="17" s="1"/>
  <c r="AC184" i="17" s="1"/>
  <c r="AD184" i="17" s="1"/>
  <c r="AE184" i="17" s="1"/>
  <c r="AF184" i="17" s="1"/>
  <c r="B184" i="17" s="1"/>
  <c r="D183" i="17"/>
  <c r="E183" i="17" s="1"/>
  <c r="F183" i="17" s="1"/>
  <c r="G183" i="17" s="1"/>
  <c r="H183" i="17" s="1"/>
  <c r="I183" i="17" s="1"/>
  <c r="J183" i="17" s="1"/>
  <c r="K183" i="17" s="1"/>
  <c r="L183" i="17" s="1"/>
  <c r="M183" i="17" s="1"/>
  <c r="N183" i="17" s="1"/>
  <c r="O183" i="17" s="1"/>
  <c r="P183" i="17" s="1"/>
  <c r="Q183" i="17" s="1"/>
  <c r="R183" i="17" s="1"/>
  <c r="S183" i="17" s="1"/>
  <c r="T183" i="17" s="1"/>
  <c r="U183" i="17" s="1"/>
  <c r="V183" i="17" s="1"/>
  <c r="W183" i="17" s="1"/>
  <c r="X183" i="17" s="1"/>
  <c r="Y183" i="17" s="1"/>
  <c r="Z183" i="17" s="1"/>
  <c r="AA183" i="17" s="1"/>
  <c r="AB183" i="17" s="1"/>
  <c r="AC183" i="17" s="1"/>
  <c r="AD183" i="17" s="1"/>
  <c r="AE183" i="17" s="1"/>
  <c r="AF183" i="17" s="1"/>
  <c r="B183" i="17" s="1"/>
  <c r="E182" i="17"/>
  <c r="F182" i="17" s="1"/>
  <c r="G182" i="17" s="1"/>
  <c r="H182" i="17" s="1"/>
  <c r="I182" i="17" s="1"/>
  <c r="J182" i="17" s="1"/>
  <c r="K182" i="17" s="1"/>
  <c r="L182" i="17" s="1"/>
  <c r="M182" i="17" s="1"/>
  <c r="N182" i="17" s="1"/>
  <c r="O182" i="17" s="1"/>
  <c r="P182" i="17" s="1"/>
  <c r="Q182" i="17" s="1"/>
  <c r="R182" i="17" s="1"/>
  <c r="S182" i="17" s="1"/>
  <c r="T182" i="17" s="1"/>
  <c r="U182" i="17" s="1"/>
  <c r="V182" i="17" s="1"/>
  <c r="W182" i="17" s="1"/>
  <c r="X182" i="17" s="1"/>
  <c r="Y182" i="17" s="1"/>
  <c r="Z182" i="17" s="1"/>
  <c r="AA182" i="17" s="1"/>
  <c r="AB182" i="17" s="1"/>
  <c r="AC182" i="17" s="1"/>
  <c r="AD182" i="17" s="1"/>
  <c r="AE182" i="17" s="1"/>
  <c r="AF182" i="17" s="1"/>
  <c r="B182" i="17" s="1"/>
  <c r="D182" i="17"/>
  <c r="D181" i="17"/>
  <c r="E181" i="17" s="1"/>
  <c r="F181" i="17" s="1"/>
  <c r="G181" i="17" s="1"/>
  <c r="H181" i="17" s="1"/>
  <c r="I181" i="17" s="1"/>
  <c r="J181" i="17" s="1"/>
  <c r="K181" i="17" s="1"/>
  <c r="L181" i="17" s="1"/>
  <c r="M181" i="17" s="1"/>
  <c r="N181" i="17" s="1"/>
  <c r="O181" i="17" s="1"/>
  <c r="P181" i="17" s="1"/>
  <c r="Q181" i="17" s="1"/>
  <c r="R181" i="17" s="1"/>
  <c r="S181" i="17" s="1"/>
  <c r="T181" i="17" s="1"/>
  <c r="U181" i="17" s="1"/>
  <c r="V181" i="17" s="1"/>
  <c r="W181" i="17" s="1"/>
  <c r="X181" i="17" s="1"/>
  <c r="Y181" i="17" s="1"/>
  <c r="Z181" i="17" s="1"/>
  <c r="AA181" i="17" s="1"/>
  <c r="AB181" i="17" s="1"/>
  <c r="AC181" i="17" s="1"/>
  <c r="AD181" i="17" s="1"/>
  <c r="AE181" i="17" s="1"/>
  <c r="AF181" i="17" s="1"/>
  <c r="B181" i="17" s="1"/>
  <c r="D180" i="17"/>
  <c r="E180" i="17" s="1"/>
  <c r="F180" i="17" s="1"/>
  <c r="G180" i="17" s="1"/>
  <c r="H180" i="17" s="1"/>
  <c r="I180" i="17" s="1"/>
  <c r="J180" i="17" s="1"/>
  <c r="K180" i="17" s="1"/>
  <c r="L180" i="17" s="1"/>
  <c r="M180" i="17" s="1"/>
  <c r="N180" i="17" s="1"/>
  <c r="O180" i="17" s="1"/>
  <c r="P180" i="17" s="1"/>
  <c r="Q180" i="17" s="1"/>
  <c r="R180" i="17" s="1"/>
  <c r="S180" i="17" s="1"/>
  <c r="T180" i="17" s="1"/>
  <c r="U180" i="17" s="1"/>
  <c r="V180" i="17" s="1"/>
  <c r="W180" i="17" s="1"/>
  <c r="X180" i="17" s="1"/>
  <c r="Y180" i="17" s="1"/>
  <c r="Z180" i="17" s="1"/>
  <c r="AA180" i="17" s="1"/>
  <c r="AB180" i="17" s="1"/>
  <c r="AC180" i="17" s="1"/>
  <c r="AD180" i="17" s="1"/>
  <c r="AE180" i="17" s="1"/>
  <c r="AF180" i="17" s="1"/>
  <c r="B180" i="17" s="1"/>
  <c r="D179" i="17"/>
  <c r="E179" i="17" s="1"/>
  <c r="F179" i="17" s="1"/>
  <c r="G179" i="17" s="1"/>
  <c r="H179" i="17" s="1"/>
  <c r="I179" i="17" s="1"/>
  <c r="J179" i="17" s="1"/>
  <c r="K179" i="17" s="1"/>
  <c r="L179" i="17" s="1"/>
  <c r="M179" i="17" s="1"/>
  <c r="N179" i="17" s="1"/>
  <c r="O179" i="17" s="1"/>
  <c r="P179" i="17" s="1"/>
  <c r="Q179" i="17" s="1"/>
  <c r="R179" i="17" s="1"/>
  <c r="S179" i="17" s="1"/>
  <c r="T179" i="17" s="1"/>
  <c r="U179" i="17" s="1"/>
  <c r="V179" i="17" s="1"/>
  <c r="W179" i="17" s="1"/>
  <c r="X179" i="17" s="1"/>
  <c r="Y179" i="17" s="1"/>
  <c r="Z179" i="17" s="1"/>
  <c r="AA179" i="17" s="1"/>
  <c r="AB179" i="17" s="1"/>
  <c r="AC179" i="17" s="1"/>
  <c r="AD179" i="17" s="1"/>
  <c r="AE179" i="17" s="1"/>
  <c r="AF179" i="17" s="1"/>
  <c r="B179" i="17" s="1"/>
  <c r="O177" i="17"/>
  <c r="P177" i="17" s="1"/>
  <c r="Q177" i="17" s="1"/>
  <c r="R177" i="17" s="1"/>
  <c r="S177" i="17" s="1"/>
  <c r="T177" i="17" s="1"/>
  <c r="U177" i="17" s="1"/>
  <c r="V177" i="17" s="1"/>
  <c r="W177" i="17" s="1"/>
  <c r="X177" i="17" s="1"/>
  <c r="Y177" i="17" s="1"/>
  <c r="Z177" i="17" s="1"/>
  <c r="AA177" i="17" s="1"/>
  <c r="AB177" i="17" s="1"/>
  <c r="AC177" i="17" s="1"/>
  <c r="AD177" i="17" s="1"/>
  <c r="AE177" i="17" s="1"/>
  <c r="AF177" i="17" s="1"/>
  <c r="B177" i="17" s="1"/>
  <c r="D177" i="17"/>
  <c r="E177" i="17" s="1"/>
  <c r="F177" i="17" s="1"/>
  <c r="G177" i="17" s="1"/>
  <c r="H177" i="17" s="1"/>
  <c r="I177" i="17" s="1"/>
  <c r="J177" i="17" s="1"/>
  <c r="K177" i="17" s="1"/>
  <c r="L177" i="17" s="1"/>
  <c r="M177" i="17" s="1"/>
  <c r="N177" i="17" s="1"/>
  <c r="D176" i="17"/>
  <c r="E176" i="17" s="1"/>
  <c r="F176" i="17" s="1"/>
  <c r="G176" i="17" s="1"/>
  <c r="H176" i="17" s="1"/>
  <c r="I176" i="17" s="1"/>
  <c r="J176" i="17" s="1"/>
  <c r="K176" i="17" s="1"/>
  <c r="L176" i="17" s="1"/>
  <c r="M176" i="17" s="1"/>
  <c r="N176" i="17" s="1"/>
  <c r="O176" i="17" s="1"/>
  <c r="P176" i="17" s="1"/>
  <c r="Q176" i="17" s="1"/>
  <c r="R176" i="17" s="1"/>
  <c r="S176" i="17" s="1"/>
  <c r="T176" i="17" s="1"/>
  <c r="U176" i="17" s="1"/>
  <c r="V176" i="17" s="1"/>
  <c r="W176" i="17" s="1"/>
  <c r="X176" i="17" s="1"/>
  <c r="Y176" i="17" s="1"/>
  <c r="Z176" i="17" s="1"/>
  <c r="AA176" i="17" s="1"/>
  <c r="AB176" i="17" s="1"/>
  <c r="AC176" i="17" s="1"/>
  <c r="AD176" i="17" s="1"/>
  <c r="AE176" i="17" s="1"/>
  <c r="AF176" i="17" s="1"/>
  <c r="B176" i="17" s="1"/>
  <c r="D175" i="17"/>
  <c r="E175" i="17" s="1"/>
  <c r="F175" i="17" s="1"/>
  <c r="G175" i="17" s="1"/>
  <c r="H175" i="17" s="1"/>
  <c r="I175" i="17" s="1"/>
  <c r="J175" i="17" s="1"/>
  <c r="K175" i="17" s="1"/>
  <c r="L175" i="17" s="1"/>
  <c r="M175" i="17" s="1"/>
  <c r="N175" i="17" s="1"/>
  <c r="O175" i="17" s="1"/>
  <c r="P175" i="17" s="1"/>
  <c r="Q175" i="17" s="1"/>
  <c r="R175" i="17" s="1"/>
  <c r="S175" i="17" s="1"/>
  <c r="T175" i="17" s="1"/>
  <c r="U175" i="17" s="1"/>
  <c r="V175" i="17" s="1"/>
  <c r="W175" i="17" s="1"/>
  <c r="X175" i="17" s="1"/>
  <c r="Y175" i="17" s="1"/>
  <c r="Z175" i="17" s="1"/>
  <c r="AA175" i="17" s="1"/>
  <c r="AB175" i="17" s="1"/>
  <c r="AC175" i="17" s="1"/>
  <c r="AD175" i="17" s="1"/>
  <c r="AE175" i="17" s="1"/>
  <c r="AF175" i="17" s="1"/>
  <c r="B175" i="17" s="1"/>
  <c r="D174" i="17"/>
  <c r="E174" i="17" s="1"/>
  <c r="F174" i="17" s="1"/>
  <c r="G174" i="17" s="1"/>
  <c r="H174" i="17" s="1"/>
  <c r="I174" i="17" s="1"/>
  <c r="J174" i="17" s="1"/>
  <c r="K174" i="17" s="1"/>
  <c r="L174" i="17" s="1"/>
  <c r="M174" i="17" s="1"/>
  <c r="N174" i="17" s="1"/>
  <c r="O174" i="17" s="1"/>
  <c r="P174" i="17" s="1"/>
  <c r="Q174" i="17" s="1"/>
  <c r="R174" i="17" s="1"/>
  <c r="S174" i="17" s="1"/>
  <c r="T174" i="17" s="1"/>
  <c r="U174" i="17" s="1"/>
  <c r="V174" i="17" s="1"/>
  <c r="W174" i="17" s="1"/>
  <c r="X174" i="17" s="1"/>
  <c r="Y174" i="17" s="1"/>
  <c r="Z174" i="17" s="1"/>
  <c r="AA174" i="17" s="1"/>
  <c r="AB174" i="17" s="1"/>
  <c r="AC174" i="17" s="1"/>
  <c r="AD174" i="17" s="1"/>
  <c r="AE174" i="17" s="1"/>
  <c r="AF174" i="17" s="1"/>
  <c r="B174" i="17" s="1"/>
  <c r="D173" i="17"/>
  <c r="E173" i="17" s="1"/>
  <c r="F173" i="17" s="1"/>
  <c r="G173" i="17" s="1"/>
  <c r="H173" i="17" s="1"/>
  <c r="I173" i="17" s="1"/>
  <c r="J173" i="17" s="1"/>
  <c r="K173" i="17" s="1"/>
  <c r="L173" i="17" s="1"/>
  <c r="M173" i="17" s="1"/>
  <c r="N173" i="17" s="1"/>
  <c r="O173" i="17" s="1"/>
  <c r="P173" i="17" s="1"/>
  <c r="Q173" i="17" s="1"/>
  <c r="R173" i="17" s="1"/>
  <c r="S173" i="17" s="1"/>
  <c r="T173" i="17" s="1"/>
  <c r="U173" i="17" s="1"/>
  <c r="V173" i="17" s="1"/>
  <c r="W173" i="17" s="1"/>
  <c r="X173" i="17" s="1"/>
  <c r="Y173" i="17" s="1"/>
  <c r="Z173" i="17" s="1"/>
  <c r="AA173" i="17" s="1"/>
  <c r="AB173" i="17" s="1"/>
  <c r="AC173" i="17" s="1"/>
  <c r="AD173" i="17" s="1"/>
  <c r="AE173" i="17" s="1"/>
  <c r="AF173" i="17" s="1"/>
  <c r="B173" i="17" s="1"/>
  <c r="D172" i="17"/>
  <c r="E172" i="17" s="1"/>
  <c r="F172" i="17" s="1"/>
  <c r="G172" i="17" s="1"/>
  <c r="H172" i="17" s="1"/>
  <c r="I172" i="17" s="1"/>
  <c r="J172" i="17" s="1"/>
  <c r="K172" i="17" s="1"/>
  <c r="L172" i="17" s="1"/>
  <c r="M172" i="17" s="1"/>
  <c r="N172" i="17" s="1"/>
  <c r="O172" i="17" s="1"/>
  <c r="P172" i="17" s="1"/>
  <c r="Q172" i="17" s="1"/>
  <c r="R172" i="17" s="1"/>
  <c r="S172" i="17" s="1"/>
  <c r="T172" i="17" s="1"/>
  <c r="U172" i="17" s="1"/>
  <c r="V172" i="17" s="1"/>
  <c r="W172" i="17" s="1"/>
  <c r="X172" i="17" s="1"/>
  <c r="Y172" i="17" s="1"/>
  <c r="Z172" i="17" s="1"/>
  <c r="AA172" i="17" s="1"/>
  <c r="AB172" i="17" s="1"/>
  <c r="AC172" i="17" s="1"/>
  <c r="AD172" i="17" s="1"/>
  <c r="AE172" i="17" s="1"/>
  <c r="AF172" i="17" s="1"/>
  <c r="B172" i="17" s="1"/>
  <c r="D171" i="17"/>
  <c r="E171" i="17" s="1"/>
  <c r="F171" i="17" s="1"/>
  <c r="G171" i="17" s="1"/>
  <c r="H171" i="17" s="1"/>
  <c r="I171" i="17" s="1"/>
  <c r="J171" i="17" s="1"/>
  <c r="K171" i="17" s="1"/>
  <c r="L171" i="17" s="1"/>
  <c r="M171" i="17" s="1"/>
  <c r="N171" i="17" s="1"/>
  <c r="O171" i="17" s="1"/>
  <c r="P171" i="17" s="1"/>
  <c r="Q171" i="17" s="1"/>
  <c r="R171" i="17" s="1"/>
  <c r="S171" i="17" s="1"/>
  <c r="T171" i="17" s="1"/>
  <c r="U171" i="17" s="1"/>
  <c r="V171" i="17" s="1"/>
  <c r="W171" i="17" s="1"/>
  <c r="X171" i="17" s="1"/>
  <c r="Y171" i="17" s="1"/>
  <c r="Z171" i="17" s="1"/>
  <c r="AA171" i="17" s="1"/>
  <c r="AB171" i="17" s="1"/>
  <c r="AC171" i="17" s="1"/>
  <c r="AD171" i="17" s="1"/>
  <c r="AE171" i="17" s="1"/>
  <c r="AF171" i="17" s="1"/>
  <c r="B171" i="17" s="1"/>
  <c r="D170" i="17"/>
  <c r="E170" i="17" s="1"/>
  <c r="F170" i="17" s="1"/>
  <c r="G170" i="17" s="1"/>
  <c r="H170" i="17" s="1"/>
  <c r="I170" i="17" s="1"/>
  <c r="J170" i="17" s="1"/>
  <c r="K170" i="17" s="1"/>
  <c r="L170" i="17" s="1"/>
  <c r="M170" i="17" s="1"/>
  <c r="N170" i="17" s="1"/>
  <c r="O170" i="17" s="1"/>
  <c r="P170" i="17" s="1"/>
  <c r="Q170" i="17" s="1"/>
  <c r="R170" i="17" s="1"/>
  <c r="S170" i="17" s="1"/>
  <c r="T170" i="17" s="1"/>
  <c r="U170" i="17" s="1"/>
  <c r="V170" i="17" s="1"/>
  <c r="W170" i="17" s="1"/>
  <c r="X170" i="17" s="1"/>
  <c r="Y170" i="17" s="1"/>
  <c r="Z170" i="17" s="1"/>
  <c r="AA170" i="17" s="1"/>
  <c r="AB170" i="17" s="1"/>
  <c r="AC170" i="17" s="1"/>
  <c r="AD170" i="17" s="1"/>
  <c r="AE170" i="17" s="1"/>
  <c r="AF170" i="17" s="1"/>
  <c r="B170" i="17" s="1"/>
  <c r="D168" i="17"/>
  <c r="E168" i="17" s="1"/>
  <c r="F168" i="17" s="1"/>
  <c r="G168" i="17" s="1"/>
  <c r="H168" i="17" s="1"/>
  <c r="I168" i="17" s="1"/>
  <c r="J168" i="17" s="1"/>
  <c r="K168" i="17" s="1"/>
  <c r="L168" i="17" s="1"/>
  <c r="M168" i="17" s="1"/>
  <c r="N168" i="17" s="1"/>
  <c r="O168" i="17" s="1"/>
  <c r="P168" i="17" s="1"/>
  <c r="Q168" i="17" s="1"/>
  <c r="R168" i="17" s="1"/>
  <c r="S168" i="17" s="1"/>
  <c r="T168" i="17" s="1"/>
  <c r="U168" i="17" s="1"/>
  <c r="V168" i="17" s="1"/>
  <c r="W168" i="17" s="1"/>
  <c r="X168" i="17" s="1"/>
  <c r="Y168" i="17" s="1"/>
  <c r="Z168" i="17" s="1"/>
  <c r="AA168" i="17" s="1"/>
  <c r="AB168" i="17" s="1"/>
  <c r="AC168" i="17" s="1"/>
  <c r="AD168" i="17" s="1"/>
  <c r="AE168" i="17" s="1"/>
  <c r="AF168" i="17" s="1"/>
  <c r="B168" i="17" s="1"/>
  <c r="D167" i="17"/>
  <c r="E167" i="17" s="1"/>
  <c r="F167" i="17" s="1"/>
  <c r="G167" i="17" s="1"/>
  <c r="H167" i="17" s="1"/>
  <c r="I167" i="17" s="1"/>
  <c r="J167" i="17" s="1"/>
  <c r="K167" i="17" s="1"/>
  <c r="L167" i="17" s="1"/>
  <c r="M167" i="17" s="1"/>
  <c r="N167" i="17" s="1"/>
  <c r="O167" i="17" s="1"/>
  <c r="P167" i="17" s="1"/>
  <c r="Q167" i="17" s="1"/>
  <c r="R167" i="17" s="1"/>
  <c r="S167" i="17" s="1"/>
  <c r="T167" i="17" s="1"/>
  <c r="U167" i="17" s="1"/>
  <c r="V167" i="17" s="1"/>
  <c r="W167" i="17" s="1"/>
  <c r="X167" i="17" s="1"/>
  <c r="Y167" i="17" s="1"/>
  <c r="Z167" i="17" s="1"/>
  <c r="AA167" i="17" s="1"/>
  <c r="AB167" i="17" s="1"/>
  <c r="AC167" i="17" s="1"/>
  <c r="AD167" i="17" s="1"/>
  <c r="AE167" i="17" s="1"/>
  <c r="AF167" i="17" s="1"/>
  <c r="B167" i="17" s="1"/>
  <c r="D166" i="17"/>
  <c r="E166" i="17" s="1"/>
  <c r="F166" i="17" s="1"/>
  <c r="G166" i="17" s="1"/>
  <c r="H166" i="17" s="1"/>
  <c r="I166" i="17" s="1"/>
  <c r="J166" i="17" s="1"/>
  <c r="K166" i="17" s="1"/>
  <c r="L166" i="17" s="1"/>
  <c r="M166" i="17" s="1"/>
  <c r="N166" i="17" s="1"/>
  <c r="O166" i="17" s="1"/>
  <c r="P166" i="17" s="1"/>
  <c r="Q166" i="17" s="1"/>
  <c r="R166" i="17" s="1"/>
  <c r="S166" i="17" s="1"/>
  <c r="T166" i="17" s="1"/>
  <c r="U166" i="17" s="1"/>
  <c r="V166" i="17" s="1"/>
  <c r="W166" i="17" s="1"/>
  <c r="X166" i="17" s="1"/>
  <c r="Y166" i="17" s="1"/>
  <c r="Z166" i="17" s="1"/>
  <c r="AA166" i="17" s="1"/>
  <c r="AB166" i="17" s="1"/>
  <c r="AC166" i="17" s="1"/>
  <c r="AD166" i="17" s="1"/>
  <c r="AE166" i="17" s="1"/>
  <c r="AF166" i="17" s="1"/>
  <c r="B166" i="17" s="1"/>
  <c r="D165" i="17"/>
  <c r="E165" i="17" s="1"/>
  <c r="F165" i="17" s="1"/>
  <c r="G165" i="17" s="1"/>
  <c r="H165" i="17" s="1"/>
  <c r="I165" i="17" s="1"/>
  <c r="J165" i="17" s="1"/>
  <c r="K165" i="17" s="1"/>
  <c r="L165" i="17" s="1"/>
  <c r="M165" i="17" s="1"/>
  <c r="N165" i="17" s="1"/>
  <c r="O165" i="17" s="1"/>
  <c r="P165" i="17" s="1"/>
  <c r="Q165" i="17" s="1"/>
  <c r="R165" i="17" s="1"/>
  <c r="S165" i="17" s="1"/>
  <c r="T165" i="17" s="1"/>
  <c r="U165" i="17" s="1"/>
  <c r="V165" i="17" s="1"/>
  <c r="W165" i="17" s="1"/>
  <c r="X165" i="17" s="1"/>
  <c r="Y165" i="17" s="1"/>
  <c r="Z165" i="17" s="1"/>
  <c r="AA165" i="17" s="1"/>
  <c r="AB165" i="17" s="1"/>
  <c r="AC165" i="17" s="1"/>
  <c r="AD165" i="17" s="1"/>
  <c r="AE165" i="17" s="1"/>
  <c r="AF165" i="17" s="1"/>
  <c r="B165" i="17" s="1"/>
  <c r="D164" i="17"/>
  <c r="E164" i="17" s="1"/>
  <c r="F164" i="17" s="1"/>
  <c r="G164" i="17" s="1"/>
  <c r="H164" i="17" s="1"/>
  <c r="I164" i="17" s="1"/>
  <c r="J164" i="17" s="1"/>
  <c r="K164" i="17" s="1"/>
  <c r="L164" i="17" s="1"/>
  <c r="M164" i="17" s="1"/>
  <c r="N164" i="17" s="1"/>
  <c r="O164" i="17" s="1"/>
  <c r="P164" i="17" s="1"/>
  <c r="Q164" i="17" s="1"/>
  <c r="R164" i="17" s="1"/>
  <c r="S164" i="17" s="1"/>
  <c r="T164" i="17" s="1"/>
  <c r="U164" i="17" s="1"/>
  <c r="V164" i="17" s="1"/>
  <c r="W164" i="17" s="1"/>
  <c r="X164" i="17" s="1"/>
  <c r="Y164" i="17" s="1"/>
  <c r="Z164" i="17" s="1"/>
  <c r="AA164" i="17" s="1"/>
  <c r="AB164" i="17" s="1"/>
  <c r="AC164" i="17" s="1"/>
  <c r="AD164" i="17" s="1"/>
  <c r="AE164" i="17" s="1"/>
  <c r="AF164" i="17" s="1"/>
  <c r="B164" i="17" s="1"/>
  <c r="D163" i="17"/>
  <c r="E163" i="17" s="1"/>
  <c r="F163" i="17" s="1"/>
  <c r="G163" i="17" s="1"/>
  <c r="H163" i="17" s="1"/>
  <c r="I163" i="17" s="1"/>
  <c r="J163" i="17" s="1"/>
  <c r="K163" i="17" s="1"/>
  <c r="L163" i="17" s="1"/>
  <c r="M163" i="17" s="1"/>
  <c r="N163" i="17" s="1"/>
  <c r="O163" i="17" s="1"/>
  <c r="P163" i="17" s="1"/>
  <c r="Q163" i="17" s="1"/>
  <c r="R163" i="17" s="1"/>
  <c r="S163" i="17" s="1"/>
  <c r="T163" i="17" s="1"/>
  <c r="U163" i="17" s="1"/>
  <c r="V163" i="17" s="1"/>
  <c r="W163" i="17" s="1"/>
  <c r="X163" i="17" s="1"/>
  <c r="Y163" i="17" s="1"/>
  <c r="Z163" i="17" s="1"/>
  <c r="AA163" i="17" s="1"/>
  <c r="AB163" i="17" s="1"/>
  <c r="AC163" i="17" s="1"/>
  <c r="AD163" i="17" s="1"/>
  <c r="AE163" i="17" s="1"/>
  <c r="AF163" i="17" s="1"/>
  <c r="B163" i="17" s="1"/>
  <c r="D162" i="17"/>
  <c r="E162" i="17" s="1"/>
  <c r="F162" i="17" s="1"/>
  <c r="G162" i="17" s="1"/>
  <c r="H162" i="17" s="1"/>
  <c r="I162" i="17" s="1"/>
  <c r="J162" i="17" s="1"/>
  <c r="K162" i="17" s="1"/>
  <c r="L162" i="17" s="1"/>
  <c r="M162" i="17" s="1"/>
  <c r="N162" i="17" s="1"/>
  <c r="O162" i="17" s="1"/>
  <c r="P162" i="17" s="1"/>
  <c r="Q162" i="17" s="1"/>
  <c r="R162" i="17" s="1"/>
  <c r="S162" i="17" s="1"/>
  <c r="T162" i="17" s="1"/>
  <c r="U162" i="17" s="1"/>
  <c r="V162" i="17" s="1"/>
  <c r="W162" i="17" s="1"/>
  <c r="X162" i="17" s="1"/>
  <c r="Y162" i="17" s="1"/>
  <c r="Z162" i="17" s="1"/>
  <c r="AA162" i="17" s="1"/>
  <c r="AB162" i="17" s="1"/>
  <c r="AC162" i="17" s="1"/>
  <c r="AD162" i="17" s="1"/>
  <c r="AE162" i="17" s="1"/>
  <c r="AF162" i="17" s="1"/>
  <c r="B162" i="17" s="1"/>
  <c r="D161" i="17"/>
  <c r="E161" i="17" s="1"/>
  <c r="F161" i="17" s="1"/>
  <c r="G161" i="17" s="1"/>
  <c r="H161" i="17" s="1"/>
  <c r="I161" i="17" s="1"/>
  <c r="J161" i="17" s="1"/>
  <c r="K161" i="17" s="1"/>
  <c r="L161" i="17" s="1"/>
  <c r="M161" i="17" s="1"/>
  <c r="N161" i="17" s="1"/>
  <c r="O161" i="17" s="1"/>
  <c r="P161" i="17" s="1"/>
  <c r="Q161" i="17" s="1"/>
  <c r="R161" i="17" s="1"/>
  <c r="S161" i="17" s="1"/>
  <c r="T161" i="17" s="1"/>
  <c r="U161" i="17" s="1"/>
  <c r="V161" i="17" s="1"/>
  <c r="W161" i="17" s="1"/>
  <c r="X161" i="17" s="1"/>
  <c r="Y161" i="17" s="1"/>
  <c r="Z161" i="17" s="1"/>
  <c r="AA161" i="17" s="1"/>
  <c r="AB161" i="17" s="1"/>
  <c r="AC161" i="17" s="1"/>
  <c r="AD161" i="17" s="1"/>
  <c r="AE161" i="17" s="1"/>
  <c r="AF161" i="17" s="1"/>
  <c r="B161" i="17" s="1"/>
  <c r="D160" i="17"/>
  <c r="E160" i="17" s="1"/>
  <c r="F160" i="17" s="1"/>
  <c r="G160" i="17" s="1"/>
  <c r="H160" i="17" s="1"/>
  <c r="I160" i="17" s="1"/>
  <c r="J160" i="17" s="1"/>
  <c r="K160" i="17" s="1"/>
  <c r="L160" i="17" s="1"/>
  <c r="M160" i="17" s="1"/>
  <c r="N160" i="17" s="1"/>
  <c r="O160" i="17" s="1"/>
  <c r="P160" i="17" s="1"/>
  <c r="Q160" i="17" s="1"/>
  <c r="R160" i="17" s="1"/>
  <c r="S160" i="17" s="1"/>
  <c r="T160" i="17" s="1"/>
  <c r="U160" i="17" s="1"/>
  <c r="V160" i="17" s="1"/>
  <c r="W160" i="17" s="1"/>
  <c r="X160" i="17" s="1"/>
  <c r="Y160" i="17" s="1"/>
  <c r="Z160" i="17" s="1"/>
  <c r="AA160" i="17" s="1"/>
  <c r="AB160" i="17" s="1"/>
  <c r="AC160" i="17" s="1"/>
  <c r="AD160" i="17" s="1"/>
  <c r="AE160" i="17" s="1"/>
  <c r="AF160" i="17" s="1"/>
  <c r="B160" i="17" s="1"/>
  <c r="D159" i="17"/>
  <c r="E159" i="17" s="1"/>
  <c r="F159" i="17" s="1"/>
  <c r="G159" i="17" s="1"/>
  <c r="H159" i="17" s="1"/>
  <c r="I159" i="17" s="1"/>
  <c r="J159" i="17" s="1"/>
  <c r="K159" i="17" s="1"/>
  <c r="L159" i="17" s="1"/>
  <c r="M159" i="17" s="1"/>
  <c r="N159" i="17" s="1"/>
  <c r="O159" i="17" s="1"/>
  <c r="P159" i="17" s="1"/>
  <c r="Q159" i="17" s="1"/>
  <c r="R159" i="17" s="1"/>
  <c r="S159" i="17" s="1"/>
  <c r="T159" i="17" s="1"/>
  <c r="U159" i="17" s="1"/>
  <c r="V159" i="17" s="1"/>
  <c r="W159" i="17" s="1"/>
  <c r="X159" i="17" s="1"/>
  <c r="Y159" i="17" s="1"/>
  <c r="Z159" i="17" s="1"/>
  <c r="AA159" i="17" s="1"/>
  <c r="AB159" i="17" s="1"/>
  <c r="AC159" i="17" s="1"/>
  <c r="AD159" i="17" s="1"/>
  <c r="AE159" i="17" s="1"/>
  <c r="AF159" i="17" s="1"/>
  <c r="B159" i="17" s="1"/>
  <c r="D158" i="17"/>
  <c r="E158" i="17" s="1"/>
  <c r="F158" i="17" s="1"/>
  <c r="G158" i="17" s="1"/>
  <c r="H158" i="17" s="1"/>
  <c r="I158" i="17" s="1"/>
  <c r="J158" i="17" s="1"/>
  <c r="K158" i="17" s="1"/>
  <c r="L158" i="17" s="1"/>
  <c r="M158" i="17" s="1"/>
  <c r="N158" i="17" s="1"/>
  <c r="O158" i="17" s="1"/>
  <c r="P158" i="17" s="1"/>
  <c r="Q158" i="17" s="1"/>
  <c r="R158" i="17" s="1"/>
  <c r="S158" i="17" s="1"/>
  <c r="T158" i="17" s="1"/>
  <c r="U158" i="17" s="1"/>
  <c r="V158" i="17" s="1"/>
  <c r="W158" i="17" s="1"/>
  <c r="X158" i="17" s="1"/>
  <c r="Y158" i="17" s="1"/>
  <c r="Z158" i="17" s="1"/>
  <c r="AA158" i="17" s="1"/>
  <c r="AB158" i="17" s="1"/>
  <c r="AC158" i="17" s="1"/>
  <c r="AD158" i="17" s="1"/>
  <c r="AE158" i="17" s="1"/>
  <c r="AF158" i="17" s="1"/>
  <c r="B158" i="17" s="1"/>
  <c r="D157" i="17"/>
  <c r="E157" i="17" s="1"/>
  <c r="F157" i="17" s="1"/>
  <c r="G157" i="17" s="1"/>
  <c r="H157" i="17" s="1"/>
  <c r="I157" i="17" s="1"/>
  <c r="J157" i="17" s="1"/>
  <c r="K157" i="17" s="1"/>
  <c r="L157" i="17" s="1"/>
  <c r="M157" i="17" s="1"/>
  <c r="N157" i="17" s="1"/>
  <c r="O157" i="17" s="1"/>
  <c r="P157" i="17" s="1"/>
  <c r="Q157" i="17" s="1"/>
  <c r="R157" i="17" s="1"/>
  <c r="S157" i="17" s="1"/>
  <c r="T157" i="17" s="1"/>
  <c r="U157" i="17" s="1"/>
  <c r="V157" i="17" s="1"/>
  <c r="W157" i="17" s="1"/>
  <c r="X157" i="17" s="1"/>
  <c r="Y157" i="17" s="1"/>
  <c r="Z157" i="17" s="1"/>
  <c r="AA157" i="17" s="1"/>
  <c r="AB157" i="17" s="1"/>
  <c r="AC157" i="17" s="1"/>
  <c r="AD157" i="17" s="1"/>
  <c r="AE157" i="17" s="1"/>
  <c r="AF157" i="17" s="1"/>
  <c r="B157" i="17" s="1"/>
  <c r="D156" i="17"/>
  <c r="E156" i="17" s="1"/>
  <c r="F156" i="17" s="1"/>
  <c r="G156" i="17" s="1"/>
  <c r="H156" i="17" s="1"/>
  <c r="I156" i="17" s="1"/>
  <c r="J156" i="17" s="1"/>
  <c r="K156" i="17" s="1"/>
  <c r="L156" i="17" s="1"/>
  <c r="M156" i="17" s="1"/>
  <c r="N156" i="17" s="1"/>
  <c r="O156" i="17" s="1"/>
  <c r="P156" i="17" s="1"/>
  <c r="Q156" i="17" s="1"/>
  <c r="R156" i="17" s="1"/>
  <c r="S156" i="17" s="1"/>
  <c r="T156" i="17" s="1"/>
  <c r="U156" i="17" s="1"/>
  <c r="V156" i="17" s="1"/>
  <c r="W156" i="17" s="1"/>
  <c r="X156" i="17" s="1"/>
  <c r="Y156" i="17" s="1"/>
  <c r="Z156" i="17" s="1"/>
  <c r="AA156" i="17" s="1"/>
  <c r="AB156" i="17" s="1"/>
  <c r="AC156" i="17" s="1"/>
  <c r="AD156" i="17" s="1"/>
  <c r="AE156" i="17" s="1"/>
  <c r="AF156" i="17" s="1"/>
  <c r="B156" i="17" s="1"/>
  <c r="D154" i="17"/>
  <c r="E154" i="17" s="1"/>
  <c r="F154" i="17" s="1"/>
  <c r="G154" i="17" s="1"/>
  <c r="H154" i="17" s="1"/>
  <c r="I154" i="17" s="1"/>
  <c r="J154" i="17" s="1"/>
  <c r="K154" i="17" s="1"/>
  <c r="L154" i="17" s="1"/>
  <c r="M154" i="17" s="1"/>
  <c r="N154" i="17" s="1"/>
  <c r="O154" i="17" s="1"/>
  <c r="P154" i="17" s="1"/>
  <c r="Q154" i="17" s="1"/>
  <c r="R154" i="17" s="1"/>
  <c r="S154" i="17" s="1"/>
  <c r="T154" i="17" s="1"/>
  <c r="U154" i="17" s="1"/>
  <c r="V154" i="17" s="1"/>
  <c r="W154" i="17" s="1"/>
  <c r="X154" i="17" s="1"/>
  <c r="Y154" i="17" s="1"/>
  <c r="Z154" i="17" s="1"/>
  <c r="AA154" i="17" s="1"/>
  <c r="AB154" i="17" s="1"/>
  <c r="AC154" i="17" s="1"/>
  <c r="AD154" i="17" s="1"/>
  <c r="AE154" i="17" s="1"/>
  <c r="AF154" i="17" s="1"/>
  <c r="B154" i="17" s="1"/>
  <c r="D153" i="17"/>
  <c r="E153" i="17" s="1"/>
  <c r="F153" i="17" s="1"/>
  <c r="G153" i="17" s="1"/>
  <c r="H153" i="17" s="1"/>
  <c r="I153" i="17" s="1"/>
  <c r="J153" i="17" s="1"/>
  <c r="K153" i="17" s="1"/>
  <c r="L153" i="17" s="1"/>
  <c r="M153" i="17" s="1"/>
  <c r="N153" i="17" s="1"/>
  <c r="O153" i="17" s="1"/>
  <c r="P153" i="17" s="1"/>
  <c r="Q153" i="17" s="1"/>
  <c r="R153" i="17" s="1"/>
  <c r="S153" i="17" s="1"/>
  <c r="T153" i="17" s="1"/>
  <c r="U153" i="17" s="1"/>
  <c r="V153" i="17" s="1"/>
  <c r="W153" i="17" s="1"/>
  <c r="X153" i="17" s="1"/>
  <c r="Y153" i="17" s="1"/>
  <c r="Z153" i="17" s="1"/>
  <c r="AA153" i="17" s="1"/>
  <c r="AB153" i="17" s="1"/>
  <c r="AC153" i="17" s="1"/>
  <c r="AD153" i="17" s="1"/>
  <c r="AE153" i="17" s="1"/>
  <c r="AF153" i="17" s="1"/>
  <c r="B153" i="17" s="1"/>
  <c r="D152" i="17"/>
  <c r="E152" i="17" s="1"/>
  <c r="F152" i="17" s="1"/>
  <c r="G152" i="17" s="1"/>
  <c r="H152" i="17" s="1"/>
  <c r="I152" i="17" s="1"/>
  <c r="J152" i="17" s="1"/>
  <c r="K152" i="17" s="1"/>
  <c r="L152" i="17" s="1"/>
  <c r="M152" i="17" s="1"/>
  <c r="N152" i="17" s="1"/>
  <c r="O152" i="17" s="1"/>
  <c r="P152" i="17" s="1"/>
  <c r="Q152" i="17" s="1"/>
  <c r="R152" i="17" s="1"/>
  <c r="S152" i="17" s="1"/>
  <c r="T152" i="17" s="1"/>
  <c r="U152" i="17" s="1"/>
  <c r="V152" i="17" s="1"/>
  <c r="W152" i="17" s="1"/>
  <c r="X152" i="17" s="1"/>
  <c r="Y152" i="17" s="1"/>
  <c r="Z152" i="17" s="1"/>
  <c r="AA152" i="17" s="1"/>
  <c r="AB152" i="17" s="1"/>
  <c r="AC152" i="17" s="1"/>
  <c r="AD152" i="17" s="1"/>
  <c r="AE152" i="17" s="1"/>
  <c r="AF152" i="17" s="1"/>
  <c r="B152" i="17" s="1"/>
  <c r="D151" i="17"/>
  <c r="E151" i="17" s="1"/>
  <c r="F151" i="17" s="1"/>
  <c r="G151" i="17" s="1"/>
  <c r="H151" i="17" s="1"/>
  <c r="I151" i="17" s="1"/>
  <c r="J151" i="17" s="1"/>
  <c r="K151" i="17" s="1"/>
  <c r="L151" i="17" s="1"/>
  <c r="M151" i="17" s="1"/>
  <c r="N151" i="17" s="1"/>
  <c r="O151" i="17" s="1"/>
  <c r="P151" i="17" s="1"/>
  <c r="Q151" i="17" s="1"/>
  <c r="R151" i="17" s="1"/>
  <c r="S151" i="17" s="1"/>
  <c r="T151" i="17" s="1"/>
  <c r="U151" i="17" s="1"/>
  <c r="V151" i="17" s="1"/>
  <c r="W151" i="17" s="1"/>
  <c r="X151" i="17" s="1"/>
  <c r="Y151" i="17" s="1"/>
  <c r="Z151" i="17" s="1"/>
  <c r="AA151" i="17" s="1"/>
  <c r="AB151" i="17" s="1"/>
  <c r="AC151" i="17" s="1"/>
  <c r="AD151" i="17" s="1"/>
  <c r="AE151" i="17" s="1"/>
  <c r="AF151" i="17" s="1"/>
  <c r="B151" i="17" s="1"/>
  <c r="D149" i="17"/>
  <c r="E149" i="17" s="1"/>
  <c r="F149" i="17" s="1"/>
  <c r="G149" i="17" s="1"/>
  <c r="H149" i="17" s="1"/>
  <c r="I149" i="17" s="1"/>
  <c r="J149" i="17" s="1"/>
  <c r="K149" i="17" s="1"/>
  <c r="L149" i="17" s="1"/>
  <c r="M149" i="17" s="1"/>
  <c r="N149" i="17" s="1"/>
  <c r="O149" i="17" s="1"/>
  <c r="P149" i="17" s="1"/>
  <c r="Q149" i="17" s="1"/>
  <c r="R149" i="17" s="1"/>
  <c r="S149" i="17" s="1"/>
  <c r="T149" i="17" s="1"/>
  <c r="U149" i="17" s="1"/>
  <c r="V149" i="17" s="1"/>
  <c r="W149" i="17" s="1"/>
  <c r="X149" i="17" s="1"/>
  <c r="Y149" i="17" s="1"/>
  <c r="Z149" i="17" s="1"/>
  <c r="AA149" i="17" s="1"/>
  <c r="AB149" i="17" s="1"/>
  <c r="AC149" i="17" s="1"/>
  <c r="AD149" i="17" s="1"/>
  <c r="AE149" i="17" s="1"/>
  <c r="AF149" i="17" s="1"/>
  <c r="B149" i="17" s="1"/>
  <c r="D148" i="17"/>
  <c r="E148" i="17" s="1"/>
  <c r="F148" i="17" s="1"/>
  <c r="G148" i="17" s="1"/>
  <c r="H148" i="17" s="1"/>
  <c r="I148" i="17" s="1"/>
  <c r="J148" i="17" s="1"/>
  <c r="K148" i="17" s="1"/>
  <c r="L148" i="17" s="1"/>
  <c r="M148" i="17" s="1"/>
  <c r="N148" i="17" s="1"/>
  <c r="O148" i="17" s="1"/>
  <c r="P148" i="17" s="1"/>
  <c r="Q148" i="17" s="1"/>
  <c r="R148" i="17" s="1"/>
  <c r="S148" i="17" s="1"/>
  <c r="T148" i="17" s="1"/>
  <c r="U148" i="17" s="1"/>
  <c r="V148" i="17" s="1"/>
  <c r="W148" i="17" s="1"/>
  <c r="X148" i="17" s="1"/>
  <c r="Y148" i="17" s="1"/>
  <c r="Z148" i="17" s="1"/>
  <c r="AA148" i="17" s="1"/>
  <c r="AB148" i="17" s="1"/>
  <c r="AC148" i="17" s="1"/>
  <c r="AD148" i="17" s="1"/>
  <c r="AE148" i="17" s="1"/>
  <c r="AF148" i="17" s="1"/>
  <c r="B148" i="17" s="1"/>
  <c r="D146" i="17"/>
  <c r="D145" i="17"/>
  <c r="D144" i="17"/>
  <c r="G143" i="17"/>
  <c r="H143" i="17" s="1"/>
  <c r="I143" i="17" s="1"/>
  <c r="J143" i="17" s="1"/>
  <c r="K143" i="17" s="1"/>
  <c r="L143" i="17" s="1"/>
  <c r="M143" i="17" s="1"/>
  <c r="N143" i="17" s="1"/>
  <c r="O143" i="17" s="1"/>
  <c r="P143" i="17" s="1"/>
  <c r="Q143" i="17" s="1"/>
  <c r="R143" i="17" s="1"/>
  <c r="S143" i="17" s="1"/>
  <c r="T143" i="17" s="1"/>
  <c r="U143" i="17" s="1"/>
  <c r="V143" i="17" s="1"/>
  <c r="W143" i="17" s="1"/>
  <c r="X143" i="17" s="1"/>
  <c r="Y143" i="17" s="1"/>
  <c r="Z143" i="17" s="1"/>
  <c r="AA143" i="17" s="1"/>
  <c r="AB143" i="17" s="1"/>
  <c r="AC143" i="17" s="1"/>
  <c r="AD143" i="17" s="1"/>
  <c r="AE143" i="17" s="1"/>
  <c r="AF143" i="17" s="1"/>
  <c r="B143" i="17" s="1"/>
  <c r="D143" i="17"/>
  <c r="E143" i="17" s="1"/>
  <c r="F143" i="17" s="1"/>
  <c r="D142" i="17"/>
  <c r="G141" i="17"/>
  <c r="H141" i="17" s="1"/>
  <c r="I141" i="17" s="1"/>
  <c r="J141" i="17" s="1"/>
  <c r="K141" i="17" s="1"/>
  <c r="L141" i="17" s="1"/>
  <c r="M141" i="17" s="1"/>
  <c r="N141" i="17" s="1"/>
  <c r="O141" i="17" s="1"/>
  <c r="P141" i="17" s="1"/>
  <c r="Q141" i="17" s="1"/>
  <c r="R141" i="17" s="1"/>
  <c r="S141" i="17" s="1"/>
  <c r="T141" i="17" s="1"/>
  <c r="U141" i="17" s="1"/>
  <c r="V141" i="17" s="1"/>
  <c r="W141" i="17" s="1"/>
  <c r="X141" i="17" s="1"/>
  <c r="Y141" i="17" s="1"/>
  <c r="Z141" i="17" s="1"/>
  <c r="AA141" i="17" s="1"/>
  <c r="AB141" i="17" s="1"/>
  <c r="AC141" i="17" s="1"/>
  <c r="AD141" i="17" s="1"/>
  <c r="AE141" i="17" s="1"/>
  <c r="AF141" i="17" s="1"/>
  <c r="B141" i="17" s="1"/>
  <c r="D141" i="17"/>
  <c r="E141" i="17" s="1"/>
  <c r="F141" i="17" s="1"/>
  <c r="D140" i="17"/>
  <c r="E140" i="17" s="1"/>
  <c r="F140" i="17" s="1"/>
  <c r="G140" i="17" s="1"/>
  <c r="H140" i="17" s="1"/>
  <c r="I140" i="17" s="1"/>
  <c r="J140" i="17" s="1"/>
  <c r="K140" i="17" s="1"/>
  <c r="L140" i="17" s="1"/>
  <c r="M140" i="17" s="1"/>
  <c r="N140" i="17" s="1"/>
  <c r="O140" i="17" s="1"/>
  <c r="P140" i="17" s="1"/>
  <c r="Q140" i="17" s="1"/>
  <c r="R140" i="17" s="1"/>
  <c r="S140" i="17" s="1"/>
  <c r="T140" i="17" s="1"/>
  <c r="U140" i="17" s="1"/>
  <c r="V140" i="17" s="1"/>
  <c r="W140" i="17" s="1"/>
  <c r="X140" i="17" s="1"/>
  <c r="Y140" i="17" s="1"/>
  <c r="Z140" i="17" s="1"/>
  <c r="AA140" i="17" s="1"/>
  <c r="AB140" i="17" s="1"/>
  <c r="AC140" i="17" s="1"/>
  <c r="AD140" i="17" s="1"/>
  <c r="AE140" i="17" s="1"/>
  <c r="AF140" i="17" s="1"/>
  <c r="B140" i="17" s="1"/>
  <c r="D138" i="17"/>
  <c r="D137" i="17"/>
  <c r="D136" i="17"/>
  <c r="D135" i="17"/>
  <c r="D134" i="17"/>
  <c r="G133" i="17"/>
  <c r="H133" i="17" s="1"/>
  <c r="I133" i="17" s="1"/>
  <c r="J133" i="17" s="1"/>
  <c r="K133" i="17" s="1"/>
  <c r="L133" i="17" s="1"/>
  <c r="M133" i="17" s="1"/>
  <c r="N133" i="17" s="1"/>
  <c r="O133" i="17" s="1"/>
  <c r="P133" i="17" s="1"/>
  <c r="Q133" i="17" s="1"/>
  <c r="R133" i="17" s="1"/>
  <c r="S133" i="17" s="1"/>
  <c r="T133" i="17" s="1"/>
  <c r="U133" i="17" s="1"/>
  <c r="V133" i="17" s="1"/>
  <c r="W133" i="17" s="1"/>
  <c r="X133" i="17" s="1"/>
  <c r="Y133" i="17" s="1"/>
  <c r="Z133" i="17" s="1"/>
  <c r="AA133" i="17" s="1"/>
  <c r="AB133" i="17" s="1"/>
  <c r="AC133" i="17" s="1"/>
  <c r="AD133" i="17" s="1"/>
  <c r="AE133" i="17" s="1"/>
  <c r="AF133" i="17" s="1"/>
  <c r="B133" i="17" s="1"/>
  <c r="D133" i="17"/>
  <c r="E133" i="17" s="1"/>
  <c r="F133" i="17" s="1"/>
  <c r="G132" i="17"/>
  <c r="H132" i="17" s="1"/>
  <c r="I132" i="17" s="1"/>
  <c r="J132" i="17" s="1"/>
  <c r="K132" i="17" s="1"/>
  <c r="L132" i="17" s="1"/>
  <c r="M132" i="17" s="1"/>
  <c r="N132" i="17" s="1"/>
  <c r="O132" i="17" s="1"/>
  <c r="P132" i="17" s="1"/>
  <c r="Q132" i="17" s="1"/>
  <c r="R132" i="17" s="1"/>
  <c r="S132" i="17" s="1"/>
  <c r="T132" i="17" s="1"/>
  <c r="U132" i="17" s="1"/>
  <c r="V132" i="17" s="1"/>
  <c r="W132" i="17" s="1"/>
  <c r="X132" i="17" s="1"/>
  <c r="Y132" i="17" s="1"/>
  <c r="Z132" i="17" s="1"/>
  <c r="AA132" i="17" s="1"/>
  <c r="AB132" i="17" s="1"/>
  <c r="AC132" i="17" s="1"/>
  <c r="AD132" i="17" s="1"/>
  <c r="AE132" i="17" s="1"/>
  <c r="AF132" i="17" s="1"/>
  <c r="B132" i="17" s="1"/>
  <c r="D132" i="17"/>
  <c r="E132" i="17" s="1"/>
  <c r="F132" i="17" s="1"/>
  <c r="D131" i="17"/>
  <c r="D129" i="17"/>
  <c r="D128" i="17"/>
  <c r="D127" i="17"/>
  <c r="G126" i="17"/>
  <c r="H126" i="17" s="1"/>
  <c r="I126" i="17" s="1"/>
  <c r="J126" i="17" s="1"/>
  <c r="K126" i="17" s="1"/>
  <c r="L126" i="17" s="1"/>
  <c r="M126" i="17" s="1"/>
  <c r="N126" i="17" s="1"/>
  <c r="O126" i="17" s="1"/>
  <c r="P126" i="17" s="1"/>
  <c r="Q126" i="17" s="1"/>
  <c r="R126" i="17" s="1"/>
  <c r="S126" i="17" s="1"/>
  <c r="T126" i="17" s="1"/>
  <c r="U126" i="17" s="1"/>
  <c r="V126" i="17" s="1"/>
  <c r="W126" i="17" s="1"/>
  <c r="X126" i="17" s="1"/>
  <c r="Y126" i="17" s="1"/>
  <c r="Z126" i="17" s="1"/>
  <c r="AA126" i="17" s="1"/>
  <c r="AB126" i="17" s="1"/>
  <c r="AC126" i="17" s="1"/>
  <c r="AD126" i="17" s="1"/>
  <c r="AE126" i="17" s="1"/>
  <c r="AF126" i="17" s="1"/>
  <c r="B126" i="17" s="1"/>
  <c r="D126" i="17"/>
  <c r="E126" i="17" s="1"/>
  <c r="F126" i="17" s="1"/>
  <c r="K125" i="17"/>
  <c r="L125" i="17" s="1"/>
  <c r="M125" i="17" s="1"/>
  <c r="N125" i="17" s="1"/>
  <c r="O125" i="17" s="1"/>
  <c r="P125" i="17" s="1"/>
  <c r="Q125" i="17" s="1"/>
  <c r="R125" i="17" s="1"/>
  <c r="S125" i="17" s="1"/>
  <c r="T125" i="17" s="1"/>
  <c r="U125" i="17" s="1"/>
  <c r="V125" i="17" s="1"/>
  <c r="W125" i="17" s="1"/>
  <c r="X125" i="17" s="1"/>
  <c r="Y125" i="17" s="1"/>
  <c r="Z125" i="17" s="1"/>
  <c r="AA125" i="17" s="1"/>
  <c r="AB125" i="17" s="1"/>
  <c r="AC125" i="17" s="1"/>
  <c r="AD125" i="17" s="1"/>
  <c r="AE125" i="17" s="1"/>
  <c r="AF125" i="17" s="1"/>
  <c r="B125" i="17" s="1"/>
  <c r="J125" i="17"/>
  <c r="D125" i="17"/>
  <c r="D124" i="17"/>
  <c r="D123" i="17"/>
  <c r="D122" i="17"/>
  <c r="E122" i="17" s="1"/>
  <c r="F122" i="17" s="1"/>
  <c r="G122" i="17" s="1"/>
  <c r="H122" i="17" s="1"/>
  <c r="I122" i="17" s="1"/>
  <c r="J122" i="17" s="1"/>
  <c r="K122" i="17" s="1"/>
  <c r="L122" i="17" s="1"/>
  <c r="M122" i="17" s="1"/>
  <c r="N122" i="17" s="1"/>
  <c r="O122" i="17" s="1"/>
  <c r="P122" i="17" s="1"/>
  <c r="Q122" i="17" s="1"/>
  <c r="R122" i="17" s="1"/>
  <c r="S122" i="17" s="1"/>
  <c r="T122" i="17" s="1"/>
  <c r="U122" i="17" s="1"/>
  <c r="V122" i="17" s="1"/>
  <c r="W122" i="17" s="1"/>
  <c r="X122" i="17" s="1"/>
  <c r="Y122" i="17" s="1"/>
  <c r="Z122" i="17" s="1"/>
  <c r="AA122" i="17" s="1"/>
  <c r="AB122" i="17" s="1"/>
  <c r="AC122" i="17" s="1"/>
  <c r="AD122" i="17" s="1"/>
  <c r="AE122" i="17" s="1"/>
  <c r="AF122" i="17" s="1"/>
  <c r="B122" i="17" s="1"/>
  <c r="D121" i="17"/>
  <c r="E121" i="17" s="1"/>
  <c r="F121" i="17" s="1"/>
  <c r="G121" i="17" s="1"/>
  <c r="H121" i="17" s="1"/>
  <c r="I121" i="17" s="1"/>
  <c r="J121" i="17" s="1"/>
  <c r="K121" i="17" s="1"/>
  <c r="L121" i="17" s="1"/>
  <c r="M121" i="17" s="1"/>
  <c r="N121" i="17" s="1"/>
  <c r="O121" i="17" s="1"/>
  <c r="P121" i="17" s="1"/>
  <c r="Q121" i="17" s="1"/>
  <c r="R121" i="17" s="1"/>
  <c r="S121" i="17" s="1"/>
  <c r="T121" i="17" s="1"/>
  <c r="U121" i="17" s="1"/>
  <c r="V121" i="17" s="1"/>
  <c r="W121" i="17" s="1"/>
  <c r="X121" i="17" s="1"/>
  <c r="Y121" i="17" s="1"/>
  <c r="Z121" i="17" s="1"/>
  <c r="AA121" i="17" s="1"/>
  <c r="AB121" i="17" s="1"/>
  <c r="AC121" i="17" s="1"/>
  <c r="AD121" i="17" s="1"/>
  <c r="AE121" i="17" s="1"/>
  <c r="AF121" i="17" s="1"/>
  <c r="B121" i="17" s="1"/>
  <c r="D120" i="17"/>
  <c r="D119" i="17"/>
  <c r="E119" i="17" s="1"/>
  <c r="F119" i="17" s="1"/>
  <c r="G119" i="17" s="1"/>
  <c r="H119" i="17" s="1"/>
  <c r="I119" i="17" s="1"/>
  <c r="J119" i="17" s="1"/>
  <c r="K119" i="17" s="1"/>
  <c r="L119" i="17" s="1"/>
  <c r="M119" i="17" s="1"/>
  <c r="N119" i="17" s="1"/>
  <c r="O119" i="17" s="1"/>
  <c r="P119" i="17" s="1"/>
  <c r="Q119" i="17" s="1"/>
  <c r="R119" i="17" s="1"/>
  <c r="S119" i="17" s="1"/>
  <c r="T119" i="17" s="1"/>
  <c r="U119" i="17" s="1"/>
  <c r="V119" i="17" s="1"/>
  <c r="W119" i="17" s="1"/>
  <c r="X119" i="17" s="1"/>
  <c r="Y119" i="17" s="1"/>
  <c r="Z119" i="17" s="1"/>
  <c r="AA119" i="17" s="1"/>
  <c r="AB119" i="17" s="1"/>
  <c r="AC119" i="17" s="1"/>
  <c r="AD119" i="17" s="1"/>
  <c r="AE119" i="17" s="1"/>
  <c r="AF119" i="17" s="1"/>
  <c r="B119" i="17" s="1"/>
  <c r="D118" i="17"/>
  <c r="E118" i="17" s="1"/>
  <c r="F118" i="17" s="1"/>
  <c r="G118" i="17" s="1"/>
  <c r="H118" i="17" s="1"/>
  <c r="I118" i="17" s="1"/>
  <c r="J118" i="17" s="1"/>
  <c r="K118" i="17" s="1"/>
  <c r="L118" i="17" s="1"/>
  <c r="M118" i="17" s="1"/>
  <c r="N118" i="17" s="1"/>
  <c r="O118" i="17" s="1"/>
  <c r="P118" i="17" s="1"/>
  <c r="Q118" i="17" s="1"/>
  <c r="R118" i="17" s="1"/>
  <c r="S118" i="17" s="1"/>
  <c r="T118" i="17" s="1"/>
  <c r="U118" i="17" s="1"/>
  <c r="V118" i="17" s="1"/>
  <c r="W118" i="17" s="1"/>
  <c r="X118" i="17" s="1"/>
  <c r="Y118" i="17" s="1"/>
  <c r="Z118" i="17" s="1"/>
  <c r="AA118" i="17" s="1"/>
  <c r="AB118" i="17" s="1"/>
  <c r="AC118" i="17" s="1"/>
  <c r="AD118" i="17" s="1"/>
  <c r="AE118" i="17" s="1"/>
  <c r="AF118" i="17" s="1"/>
  <c r="B118" i="17" s="1"/>
  <c r="G117" i="17"/>
  <c r="H117" i="17" s="1"/>
  <c r="I117" i="17" s="1"/>
  <c r="J117" i="17" s="1"/>
  <c r="K117" i="17" s="1"/>
  <c r="L117" i="17" s="1"/>
  <c r="M117" i="17" s="1"/>
  <c r="N117" i="17" s="1"/>
  <c r="O117" i="17" s="1"/>
  <c r="P117" i="17" s="1"/>
  <c r="Q117" i="17" s="1"/>
  <c r="R117" i="17" s="1"/>
  <c r="S117" i="17" s="1"/>
  <c r="T117" i="17" s="1"/>
  <c r="U117" i="17" s="1"/>
  <c r="V117" i="17" s="1"/>
  <c r="W117" i="17" s="1"/>
  <c r="X117" i="17" s="1"/>
  <c r="Y117" i="17" s="1"/>
  <c r="Z117" i="17" s="1"/>
  <c r="AA117" i="17" s="1"/>
  <c r="AB117" i="17" s="1"/>
  <c r="AC117" i="17" s="1"/>
  <c r="AD117" i="17" s="1"/>
  <c r="AE117" i="17" s="1"/>
  <c r="AF117" i="17" s="1"/>
  <c r="B117" i="17" s="1"/>
  <c r="D117" i="17"/>
  <c r="E117" i="17" s="1"/>
  <c r="F117" i="17" s="1"/>
  <c r="D116" i="17"/>
  <c r="D115" i="17"/>
  <c r="K114" i="17"/>
  <c r="L114" i="17" s="1"/>
  <c r="M114" i="17" s="1"/>
  <c r="N114" i="17" s="1"/>
  <c r="O114" i="17" s="1"/>
  <c r="P114" i="17" s="1"/>
  <c r="Q114" i="17" s="1"/>
  <c r="R114" i="17" s="1"/>
  <c r="S114" i="17" s="1"/>
  <c r="T114" i="17" s="1"/>
  <c r="U114" i="17" s="1"/>
  <c r="V114" i="17" s="1"/>
  <c r="W114" i="17" s="1"/>
  <c r="X114" i="17" s="1"/>
  <c r="Y114" i="17" s="1"/>
  <c r="Z114" i="17" s="1"/>
  <c r="AA114" i="17" s="1"/>
  <c r="AB114" i="17" s="1"/>
  <c r="AC114" i="17" s="1"/>
  <c r="AD114" i="17" s="1"/>
  <c r="AE114" i="17" s="1"/>
  <c r="AF114" i="17" s="1"/>
  <c r="B114" i="17" s="1"/>
  <c r="D114" i="17"/>
  <c r="D113" i="17"/>
  <c r="D112" i="17"/>
  <c r="G110" i="17"/>
  <c r="H110" i="17" s="1"/>
  <c r="I110" i="17" s="1"/>
  <c r="J110" i="17" s="1"/>
  <c r="K110" i="17" s="1"/>
  <c r="L110" i="17" s="1"/>
  <c r="M110" i="17" s="1"/>
  <c r="N110" i="17" s="1"/>
  <c r="O110" i="17" s="1"/>
  <c r="P110" i="17" s="1"/>
  <c r="Q110" i="17" s="1"/>
  <c r="R110" i="17" s="1"/>
  <c r="S110" i="17" s="1"/>
  <c r="T110" i="17" s="1"/>
  <c r="U110" i="17" s="1"/>
  <c r="V110" i="17" s="1"/>
  <c r="W110" i="17" s="1"/>
  <c r="X110" i="17" s="1"/>
  <c r="Y110" i="17" s="1"/>
  <c r="Z110" i="17" s="1"/>
  <c r="AA110" i="17" s="1"/>
  <c r="AB110" i="17" s="1"/>
  <c r="AC110" i="17" s="1"/>
  <c r="AD110" i="17" s="1"/>
  <c r="AE110" i="17" s="1"/>
  <c r="AF110" i="17" s="1"/>
  <c r="B110" i="17" s="1"/>
  <c r="D110" i="17"/>
  <c r="E110" i="17" s="1"/>
  <c r="F110" i="17" s="1"/>
  <c r="D109" i="17"/>
  <c r="D107" i="17"/>
  <c r="D106" i="17"/>
  <c r="D105" i="17"/>
  <c r="D104" i="17"/>
  <c r="E104" i="17" s="1"/>
  <c r="F104" i="17" s="1"/>
  <c r="G104" i="17" s="1"/>
  <c r="H104" i="17" s="1"/>
  <c r="I104" i="17" s="1"/>
  <c r="J104" i="17" s="1"/>
  <c r="K104" i="17" s="1"/>
  <c r="L104" i="17" s="1"/>
  <c r="M104" i="17" s="1"/>
  <c r="N104" i="17" s="1"/>
  <c r="O104" i="17" s="1"/>
  <c r="P104" i="17" s="1"/>
  <c r="Q104" i="17" s="1"/>
  <c r="R104" i="17" s="1"/>
  <c r="S104" i="17" s="1"/>
  <c r="T104" i="17" s="1"/>
  <c r="U104" i="17" s="1"/>
  <c r="V104" i="17" s="1"/>
  <c r="W104" i="17" s="1"/>
  <c r="X104" i="17" s="1"/>
  <c r="Y104" i="17" s="1"/>
  <c r="Z104" i="17" s="1"/>
  <c r="AA104" i="17" s="1"/>
  <c r="AB104" i="17" s="1"/>
  <c r="AC104" i="17" s="1"/>
  <c r="AD104" i="17" s="1"/>
  <c r="AE104" i="17" s="1"/>
  <c r="AF104" i="17" s="1"/>
  <c r="B104" i="17" s="1"/>
  <c r="D103" i="17"/>
  <c r="E103" i="17" s="1"/>
  <c r="F103" i="17" s="1"/>
  <c r="D102" i="17"/>
  <c r="E102" i="17" s="1"/>
  <c r="F102" i="17" s="1"/>
  <c r="AH100" i="17"/>
  <c r="AI100" i="17" s="1"/>
  <c r="AH99" i="17"/>
  <c r="AI99" i="17" s="1"/>
  <c r="AH98" i="17"/>
  <c r="AI98" i="17" s="1"/>
  <c r="AH97" i="17"/>
  <c r="AI97" i="17" s="1"/>
  <c r="AH96" i="17"/>
  <c r="AI96" i="17" s="1"/>
  <c r="AH95" i="17"/>
  <c r="AI95" i="17" s="1"/>
  <c r="AH94" i="17"/>
  <c r="AI94" i="17" s="1"/>
  <c r="C93" i="17"/>
  <c r="AI91" i="17"/>
  <c r="AH91" i="17"/>
  <c r="AI90" i="17"/>
  <c r="AH90" i="17"/>
  <c r="AI89" i="17"/>
  <c r="AH89" i="17"/>
  <c r="AI88" i="17"/>
  <c r="AH88" i="17"/>
  <c r="AI87" i="17"/>
  <c r="AH87" i="17"/>
  <c r="AI86" i="17"/>
  <c r="AH86" i="17"/>
  <c r="AI85" i="17"/>
  <c r="AH85" i="17"/>
  <c r="AI84" i="17"/>
  <c r="AH84" i="17"/>
  <c r="AI82" i="17"/>
  <c r="AH82" i="17"/>
  <c r="AG82" i="17"/>
  <c r="AI81" i="17"/>
  <c r="AH81" i="17"/>
  <c r="AI80" i="17"/>
  <c r="AH80" i="17"/>
  <c r="AI79" i="17"/>
  <c r="AH79" i="17"/>
  <c r="AI78" i="17"/>
  <c r="AH78" i="17"/>
  <c r="AI77" i="17"/>
  <c r="AH77" i="17"/>
  <c r="AI76" i="17"/>
  <c r="AH76" i="17"/>
  <c r="AI74" i="17"/>
  <c r="AH74" i="17"/>
  <c r="AI73" i="17"/>
  <c r="AH73" i="17"/>
  <c r="AI72" i="17"/>
  <c r="AH72" i="17"/>
  <c r="AG72" i="17"/>
  <c r="AI71" i="17"/>
  <c r="AH71" i="17"/>
  <c r="AI70" i="17"/>
  <c r="AH70" i="17"/>
  <c r="AI69" i="17"/>
  <c r="AH69" i="17"/>
  <c r="AG68" i="17"/>
  <c r="AF68" i="17"/>
  <c r="AE5" i="17" s="1"/>
  <c r="AE68" i="17"/>
  <c r="AD5" i="17" s="1"/>
  <c r="AD68" i="17"/>
  <c r="AC68" i="17"/>
  <c r="AB68" i="17"/>
  <c r="AA5" i="17" s="1"/>
  <c r="AA68" i="17"/>
  <c r="Z5" i="17" s="1"/>
  <c r="Z68" i="17"/>
  <c r="Y5" i="17" s="1"/>
  <c r="Y68" i="17"/>
  <c r="X5" i="17" s="1"/>
  <c r="X68" i="17"/>
  <c r="W5" i="17" s="1"/>
  <c r="W68" i="17"/>
  <c r="V68" i="17"/>
  <c r="U68" i="17"/>
  <c r="T68" i="17"/>
  <c r="S5" i="17" s="1"/>
  <c r="S68" i="17"/>
  <c r="R68" i="17"/>
  <c r="Q5" i="17" s="1"/>
  <c r="Q68" i="17"/>
  <c r="P5" i="17" s="1"/>
  <c r="P68" i="17"/>
  <c r="O5" i="17" s="1"/>
  <c r="O68" i="17"/>
  <c r="N5" i="17" s="1"/>
  <c r="N68" i="17"/>
  <c r="M68" i="17"/>
  <c r="L68" i="17"/>
  <c r="K5" i="17" s="1"/>
  <c r="K68" i="17"/>
  <c r="J5" i="17" s="1"/>
  <c r="J68" i="17"/>
  <c r="I5" i="17" s="1"/>
  <c r="I68" i="17"/>
  <c r="H5" i="17" s="1"/>
  <c r="H68" i="17"/>
  <c r="G5" i="17" s="1"/>
  <c r="G68" i="17"/>
  <c r="F5" i="17" s="1"/>
  <c r="E5" i="17"/>
  <c r="D68" i="17"/>
  <c r="C5" i="17" s="1"/>
  <c r="C68" i="17"/>
  <c r="B5" i="17" s="1"/>
  <c r="B68" i="17"/>
  <c r="AF5" i="17" s="1"/>
  <c r="AI67" i="17"/>
  <c r="AH67" i="17"/>
  <c r="AI66" i="17"/>
  <c r="AH66" i="17"/>
  <c r="AI65" i="17"/>
  <c r="AH65" i="17"/>
  <c r="AI64" i="17"/>
  <c r="AH64" i="17"/>
  <c r="AI63" i="17"/>
  <c r="AH63" i="17"/>
  <c r="AI62" i="17"/>
  <c r="AH62" i="17"/>
  <c r="AI61" i="17"/>
  <c r="AH61" i="17"/>
  <c r="AI60" i="17"/>
  <c r="AH60" i="17"/>
  <c r="AI59" i="17"/>
  <c r="AH59" i="17"/>
  <c r="AI58" i="17"/>
  <c r="AH58" i="17"/>
  <c r="AI57" i="17"/>
  <c r="AH57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I55" i="17"/>
  <c r="AH55" i="17"/>
  <c r="AI54" i="17"/>
  <c r="AH54" i="17"/>
  <c r="AI53" i="17"/>
  <c r="AH53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I44" i="17"/>
  <c r="AH44" i="17"/>
  <c r="AI43" i="17"/>
  <c r="AH43" i="17"/>
  <c r="AI42" i="17"/>
  <c r="AH42" i="17"/>
  <c r="AI41" i="17"/>
  <c r="AH41" i="17"/>
  <c r="AI40" i="17"/>
  <c r="AH40" i="17"/>
  <c r="AI39" i="17"/>
  <c r="AH39" i="17"/>
  <c r="AG38" i="17"/>
  <c r="AG2" i="17" s="1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C5" i="17"/>
  <c r="V5" i="17"/>
  <c r="U5" i="17"/>
  <c r="R5" i="17"/>
  <c r="M5" i="17"/>
  <c r="AG4" i="17"/>
  <c r="K4" i="17"/>
  <c r="B4" i="17"/>
  <c r="Z95" i="16"/>
  <c r="Z37" i="16"/>
  <c r="Y95" i="16"/>
  <c r="Y37" i="16"/>
  <c r="X95" i="16"/>
  <c r="X58" i="16"/>
  <c r="X37" i="16"/>
  <c r="V95" i="16"/>
  <c r="V58" i="16"/>
  <c r="V68" i="16" s="1"/>
  <c r="U5" i="16" s="1"/>
  <c r="V37" i="16"/>
  <c r="U95" i="16"/>
  <c r="U37" i="16"/>
  <c r="T95" i="16"/>
  <c r="T58" i="16"/>
  <c r="T68" i="16" s="1"/>
  <c r="S5" i="16" s="1"/>
  <c r="T37" i="16"/>
  <c r="S95" i="16"/>
  <c r="S58" i="16"/>
  <c r="S68" i="16" s="1"/>
  <c r="R5" i="16" s="1"/>
  <c r="S37" i="16"/>
  <c r="G37" i="16"/>
  <c r="F37" i="16"/>
  <c r="E37" i="16"/>
  <c r="D95" i="16"/>
  <c r="D37" i="16"/>
  <c r="C95" i="16"/>
  <c r="C93" i="16" s="1"/>
  <c r="C37" i="16"/>
  <c r="AH37" i="16" s="1"/>
  <c r="B37" i="16"/>
  <c r="B95" i="16"/>
  <c r="B68" i="16"/>
  <c r="B56" i="16"/>
  <c r="B52" i="16"/>
  <c r="B38" i="16"/>
  <c r="AF239" i="16"/>
  <c r="AE239" i="16"/>
  <c r="AD239" i="16"/>
  <c r="AC239" i="16"/>
  <c r="AB239" i="16"/>
  <c r="AA239" i="16"/>
  <c r="Z239" i="16"/>
  <c r="Y239" i="16"/>
  <c r="X239" i="16"/>
  <c r="W239" i="16"/>
  <c r="V239" i="16"/>
  <c r="U239" i="16"/>
  <c r="T239" i="16"/>
  <c r="S239" i="16"/>
  <c r="R239" i="16"/>
  <c r="Q239" i="16"/>
  <c r="P239" i="16"/>
  <c r="O239" i="16"/>
  <c r="N239" i="16"/>
  <c r="M239" i="16"/>
  <c r="L239" i="16"/>
  <c r="K239" i="16"/>
  <c r="J239" i="16"/>
  <c r="I239" i="16"/>
  <c r="H239" i="16"/>
  <c r="G239" i="16"/>
  <c r="F239" i="16"/>
  <c r="E239" i="16"/>
  <c r="D239" i="16"/>
  <c r="C239" i="16"/>
  <c r="B239" i="16"/>
  <c r="A239" i="16"/>
  <c r="AF238" i="16"/>
  <c r="AE238" i="16"/>
  <c r="AD238" i="16"/>
  <c r="AC238" i="16"/>
  <c r="AB238" i="16"/>
  <c r="AA238" i="16"/>
  <c r="Z238" i="16"/>
  <c r="Y238" i="16"/>
  <c r="X238" i="16"/>
  <c r="W238" i="16"/>
  <c r="V238" i="16"/>
  <c r="U238" i="16"/>
  <c r="T238" i="16"/>
  <c r="S238" i="16"/>
  <c r="R238" i="16"/>
  <c r="Q238" i="16"/>
  <c r="P238" i="16"/>
  <c r="O238" i="16"/>
  <c r="N238" i="16"/>
  <c r="M238" i="16"/>
  <c r="L238" i="16"/>
  <c r="K238" i="16"/>
  <c r="J238" i="16"/>
  <c r="I238" i="16"/>
  <c r="H238" i="16"/>
  <c r="G238" i="16"/>
  <c r="F238" i="16"/>
  <c r="E238" i="16"/>
  <c r="D238" i="16"/>
  <c r="C238" i="16"/>
  <c r="B238" i="16"/>
  <c r="A238" i="16"/>
  <c r="AF237" i="16"/>
  <c r="AE237" i="16"/>
  <c r="AD237" i="16"/>
  <c r="AC237" i="16"/>
  <c r="AB237" i="16"/>
  <c r="AA237" i="16"/>
  <c r="Z237" i="16"/>
  <c r="Y237" i="16"/>
  <c r="X237" i="16"/>
  <c r="W237" i="16"/>
  <c r="V237" i="16"/>
  <c r="U237" i="16"/>
  <c r="T237" i="16"/>
  <c r="S237" i="16"/>
  <c r="R237" i="16"/>
  <c r="Q237" i="16"/>
  <c r="P237" i="16"/>
  <c r="O237" i="16"/>
  <c r="N237" i="16"/>
  <c r="M237" i="16"/>
  <c r="L237" i="16"/>
  <c r="K237" i="16"/>
  <c r="J237" i="16"/>
  <c r="I237" i="16"/>
  <c r="H237" i="16"/>
  <c r="G237" i="16"/>
  <c r="F237" i="16"/>
  <c r="E237" i="16"/>
  <c r="D237" i="16"/>
  <c r="C237" i="16"/>
  <c r="B237" i="16"/>
  <c r="A237" i="16"/>
  <c r="AF236" i="16"/>
  <c r="AE236" i="16"/>
  <c r="AD236" i="16"/>
  <c r="AC236" i="16"/>
  <c r="AB236" i="16"/>
  <c r="AA236" i="16"/>
  <c r="Z236" i="16"/>
  <c r="Y236" i="16"/>
  <c r="X236" i="16"/>
  <c r="W236" i="16"/>
  <c r="V236" i="16"/>
  <c r="U236" i="16"/>
  <c r="T236" i="16"/>
  <c r="S236" i="16"/>
  <c r="R236" i="16"/>
  <c r="Q236" i="16"/>
  <c r="P236" i="16"/>
  <c r="O236" i="16"/>
  <c r="N236" i="16"/>
  <c r="M236" i="16"/>
  <c r="L236" i="16"/>
  <c r="K236" i="16"/>
  <c r="J236" i="16"/>
  <c r="I236" i="16"/>
  <c r="H236" i="16"/>
  <c r="G236" i="16"/>
  <c r="F236" i="16"/>
  <c r="E236" i="16"/>
  <c r="D236" i="16"/>
  <c r="C236" i="16"/>
  <c r="B236" i="16"/>
  <c r="A236" i="16"/>
  <c r="C235" i="16"/>
  <c r="B235" i="16"/>
  <c r="S210" i="16"/>
  <c r="AG200" i="16"/>
  <c r="C200" i="16"/>
  <c r="D199" i="16"/>
  <c r="E199" i="16" s="1"/>
  <c r="D198" i="16"/>
  <c r="E198" i="16" s="1"/>
  <c r="F198" i="16" s="1"/>
  <c r="G198" i="16" s="1"/>
  <c r="H198" i="16" s="1"/>
  <c r="I198" i="16" s="1"/>
  <c r="J198" i="16" s="1"/>
  <c r="K198" i="16" s="1"/>
  <c r="L198" i="16" s="1"/>
  <c r="M198" i="16" s="1"/>
  <c r="N198" i="16" s="1"/>
  <c r="O198" i="16" s="1"/>
  <c r="P198" i="16" s="1"/>
  <c r="Q198" i="16" s="1"/>
  <c r="R198" i="16" s="1"/>
  <c r="S198" i="16" s="1"/>
  <c r="T198" i="16" s="1"/>
  <c r="U198" i="16" s="1"/>
  <c r="V198" i="16" s="1"/>
  <c r="W198" i="16" s="1"/>
  <c r="X198" i="16" s="1"/>
  <c r="Y198" i="16" s="1"/>
  <c r="Z198" i="16" s="1"/>
  <c r="AA198" i="16" s="1"/>
  <c r="AB198" i="16" s="1"/>
  <c r="AC198" i="16" s="1"/>
  <c r="AD198" i="16" s="1"/>
  <c r="AE198" i="16" s="1"/>
  <c r="AF198" i="16" s="1"/>
  <c r="B198" i="16" s="1"/>
  <c r="D197" i="16"/>
  <c r="E197" i="16" s="1"/>
  <c r="F197" i="16" s="1"/>
  <c r="G197" i="16" s="1"/>
  <c r="H197" i="16" s="1"/>
  <c r="I197" i="16" s="1"/>
  <c r="J197" i="16" s="1"/>
  <c r="K197" i="16" s="1"/>
  <c r="L197" i="16" s="1"/>
  <c r="M197" i="16" s="1"/>
  <c r="N197" i="16" s="1"/>
  <c r="O197" i="16" s="1"/>
  <c r="P197" i="16" s="1"/>
  <c r="Q197" i="16" s="1"/>
  <c r="R197" i="16" s="1"/>
  <c r="S197" i="16" s="1"/>
  <c r="T197" i="16" s="1"/>
  <c r="U197" i="16" s="1"/>
  <c r="V197" i="16" s="1"/>
  <c r="W197" i="16" s="1"/>
  <c r="X197" i="16" s="1"/>
  <c r="Y197" i="16" s="1"/>
  <c r="Z197" i="16" s="1"/>
  <c r="AA197" i="16" s="1"/>
  <c r="AB197" i="16" s="1"/>
  <c r="AC197" i="16" s="1"/>
  <c r="AD197" i="16" s="1"/>
  <c r="AE197" i="16" s="1"/>
  <c r="AF197" i="16" s="1"/>
  <c r="B197" i="16" s="1"/>
  <c r="D196" i="16"/>
  <c r="E196" i="16" s="1"/>
  <c r="F196" i="16" s="1"/>
  <c r="G196" i="16" s="1"/>
  <c r="H196" i="16" s="1"/>
  <c r="I196" i="16" s="1"/>
  <c r="J196" i="16" s="1"/>
  <c r="K196" i="16" s="1"/>
  <c r="L196" i="16" s="1"/>
  <c r="M196" i="16" s="1"/>
  <c r="N196" i="16" s="1"/>
  <c r="O196" i="16" s="1"/>
  <c r="P196" i="16" s="1"/>
  <c r="Q196" i="16" s="1"/>
  <c r="R196" i="16" s="1"/>
  <c r="S196" i="16" s="1"/>
  <c r="T196" i="16" s="1"/>
  <c r="U196" i="16" s="1"/>
  <c r="V196" i="16" s="1"/>
  <c r="W196" i="16" s="1"/>
  <c r="X196" i="16" s="1"/>
  <c r="Y196" i="16" s="1"/>
  <c r="Z196" i="16" s="1"/>
  <c r="AA196" i="16" s="1"/>
  <c r="AB196" i="16" s="1"/>
  <c r="AC196" i="16" s="1"/>
  <c r="AD196" i="16" s="1"/>
  <c r="AE196" i="16" s="1"/>
  <c r="AF196" i="16" s="1"/>
  <c r="B196" i="16" s="1"/>
  <c r="E195" i="16"/>
  <c r="F195" i="16" s="1"/>
  <c r="G195" i="16" s="1"/>
  <c r="H195" i="16" s="1"/>
  <c r="I195" i="16" s="1"/>
  <c r="J195" i="16" s="1"/>
  <c r="K195" i="16" s="1"/>
  <c r="L195" i="16" s="1"/>
  <c r="M195" i="16" s="1"/>
  <c r="N195" i="16" s="1"/>
  <c r="O195" i="16" s="1"/>
  <c r="P195" i="16" s="1"/>
  <c r="Q195" i="16" s="1"/>
  <c r="R195" i="16" s="1"/>
  <c r="S195" i="16" s="1"/>
  <c r="T195" i="16" s="1"/>
  <c r="U195" i="16" s="1"/>
  <c r="V195" i="16" s="1"/>
  <c r="W195" i="16" s="1"/>
  <c r="X195" i="16" s="1"/>
  <c r="Y195" i="16" s="1"/>
  <c r="Z195" i="16" s="1"/>
  <c r="AA195" i="16" s="1"/>
  <c r="AB195" i="16" s="1"/>
  <c r="AC195" i="16" s="1"/>
  <c r="AD195" i="16" s="1"/>
  <c r="AE195" i="16" s="1"/>
  <c r="AF195" i="16" s="1"/>
  <c r="B195" i="16" s="1"/>
  <c r="D195" i="16"/>
  <c r="D200" i="16" s="1"/>
  <c r="F194" i="16"/>
  <c r="D194" i="16"/>
  <c r="E194" i="16" s="1"/>
  <c r="AG192" i="16"/>
  <c r="C192" i="16"/>
  <c r="D191" i="16"/>
  <c r="E191" i="16" s="1"/>
  <c r="F191" i="16" s="1"/>
  <c r="G191" i="16" s="1"/>
  <c r="H191" i="16" s="1"/>
  <c r="I191" i="16" s="1"/>
  <c r="J191" i="16" s="1"/>
  <c r="K191" i="16" s="1"/>
  <c r="L191" i="16" s="1"/>
  <c r="M191" i="16" s="1"/>
  <c r="N191" i="16" s="1"/>
  <c r="O191" i="16" s="1"/>
  <c r="P191" i="16" s="1"/>
  <c r="Q191" i="16" s="1"/>
  <c r="R191" i="16" s="1"/>
  <c r="S191" i="16" s="1"/>
  <c r="T191" i="16" s="1"/>
  <c r="U191" i="16" s="1"/>
  <c r="V191" i="16" s="1"/>
  <c r="W191" i="16" s="1"/>
  <c r="X191" i="16" s="1"/>
  <c r="Y191" i="16" s="1"/>
  <c r="Z191" i="16" s="1"/>
  <c r="AA191" i="16" s="1"/>
  <c r="AB191" i="16" s="1"/>
  <c r="AC191" i="16" s="1"/>
  <c r="AD191" i="16" s="1"/>
  <c r="AE191" i="16" s="1"/>
  <c r="AF191" i="16" s="1"/>
  <c r="B191" i="16" s="1"/>
  <c r="D190" i="16"/>
  <c r="E190" i="16" s="1"/>
  <c r="F190" i="16" s="1"/>
  <c r="G190" i="16" s="1"/>
  <c r="H190" i="16" s="1"/>
  <c r="I190" i="16" s="1"/>
  <c r="J190" i="16" s="1"/>
  <c r="K190" i="16" s="1"/>
  <c r="L190" i="16" s="1"/>
  <c r="M190" i="16" s="1"/>
  <c r="N190" i="16" s="1"/>
  <c r="O190" i="16" s="1"/>
  <c r="P190" i="16" s="1"/>
  <c r="Q190" i="16" s="1"/>
  <c r="R190" i="16" s="1"/>
  <c r="S190" i="16" s="1"/>
  <c r="T190" i="16" s="1"/>
  <c r="U190" i="16" s="1"/>
  <c r="V190" i="16" s="1"/>
  <c r="W190" i="16" s="1"/>
  <c r="X190" i="16" s="1"/>
  <c r="Y190" i="16" s="1"/>
  <c r="Z190" i="16" s="1"/>
  <c r="AA190" i="16" s="1"/>
  <c r="AB190" i="16" s="1"/>
  <c r="AC190" i="16" s="1"/>
  <c r="AD190" i="16" s="1"/>
  <c r="AE190" i="16" s="1"/>
  <c r="AF190" i="16" s="1"/>
  <c r="B190" i="16" s="1"/>
  <c r="D189" i="16"/>
  <c r="E189" i="16" s="1"/>
  <c r="F189" i="16" s="1"/>
  <c r="G189" i="16" s="1"/>
  <c r="H189" i="16" s="1"/>
  <c r="I189" i="16" s="1"/>
  <c r="J189" i="16" s="1"/>
  <c r="K189" i="16" s="1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AD189" i="16" s="1"/>
  <c r="AE189" i="16" s="1"/>
  <c r="AF189" i="16" s="1"/>
  <c r="B189" i="16" s="1"/>
  <c r="D188" i="16"/>
  <c r="E188" i="16" s="1"/>
  <c r="F188" i="16" s="1"/>
  <c r="G188" i="16" s="1"/>
  <c r="H188" i="16" s="1"/>
  <c r="I188" i="16" s="1"/>
  <c r="J188" i="16" s="1"/>
  <c r="K188" i="16" s="1"/>
  <c r="L188" i="16" s="1"/>
  <c r="M188" i="16" s="1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AD188" i="16" s="1"/>
  <c r="AE188" i="16" s="1"/>
  <c r="AF188" i="16" s="1"/>
  <c r="B188" i="16" s="1"/>
  <c r="D187" i="16"/>
  <c r="E187" i="16" s="1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AD187" i="16" s="1"/>
  <c r="AE187" i="16" s="1"/>
  <c r="AF187" i="16" s="1"/>
  <c r="B187" i="16" s="1"/>
  <c r="E186" i="16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AD186" i="16" s="1"/>
  <c r="AE186" i="16" s="1"/>
  <c r="AF186" i="16" s="1"/>
  <c r="B186" i="16" s="1"/>
  <c r="D186" i="16"/>
  <c r="H185" i="16"/>
  <c r="I185" i="16" s="1"/>
  <c r="J185" i="16" s="1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AD185" i="16" s="1"/>
  <c r="AE185" i="16" s="1"/>
  <c r="AF185" i="16" s="1"/>
  <c r="B185" i="16" s="1"/>
  <c r="D185" i="16"/>
  <c r="E185" i="16" s="1"/>
  <c r="F185" i="16" s="1"/>
  <c r="G185" i="16" s="1"/>
  <c r="D184" i="16"/>
  <c r="E184" i="16" s="1"/>
  <c r="F184" i="16" s="1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AD184" i="16" s="1"/>
  <c r="AE184" i="16" s="1"/>
  <c r="AF184" i="16" s="1"/>
  <c r="B184" i="16" s="1"/>
  <c r="D183" i="16"/>
  <c r="E183" i="16" s="1"/>
  <c r="F183" i="16" s="1"/>
  <c r="G183" i="16" s="1"/>
  <c r="H183" i="16" s="1"/>
  <c r="I183" i="16" s="1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AD183" i="16" s="1"/>
  <c r="AE183" i="16" s="1"/>
  <c r="AF183" i="16" s="1"/>
  <c r="B183" i="16" s="1"/>
  <c r="D182" i="16"/>
  <c r="E182" i="16" s="1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AD182" i="16" s="1"/>
  <c r="AE182" i="16" s="1"/>
  <c r="AF182" i="16" s="1"/>
  <c r="B182" i="16" s="1"/>
  <c r="D181" i="16"/>
  <c r="E181" i="16" s="1"/>
  <c r="F181" i="16" s="1"/>
  <c r="G181" i="16" s="1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AD181" i="16" s="1"/>
  <c r="AE181" i="16" s="1"/>
  <c r="AF181" i="16" s="1"/>
  <c r="B181" i="16" s="1"/>
  <c r="D180" i="16"/>
  <c r="E180" i="16" s="1"/>
  <c r="F180" i="16" s="1"/>
  <c r="G180" i="16" s="1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AD180" i="16" s="1"/>
  <c r="AE180" i="16" s="1"/>
  <c r="AF180" i="16" s="1"/>
  <c r="B180" i="16" s="1"/>
  <c r="H179" i="16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AD179" i="16" s="1"/>
  <c r="AE179" i="16" s="1"/>
  <c r="AF179" i="16" s="1"/>
  <c r="B179" i="16" s="1"/>
  <c r="D179" i="16"/>
  <c r="E179" i="16" s="1"/>
  <c r="F179" i="16" s="1"/>
  <c r="G179" i="16" s="1"/>
  <c r="D177" i="16"/>
  <c r="E177" i="16" s="1"/>
  <c r="F177" i="16" s="1"/>
  <c r="G177" i="16" s="1"/>
  <c r="H177" i="16" s="1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AD177" i="16" s="1"/>
  <c r="AE177" i="16" s="1"/>
  <c r="AF177" i="16" s="1"/>
  <c r="B177" i="16" s="1"/>
  <c r="D176" i="16"/>
  <c r="E176" i="16" s="1"/>
  <c r="F176" i="16" s="1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AD176" i="16" s="1"/>
  <c r="AE176" i="16" s="1"/>
  <c r="AF176" i="16" s="1"/>
  <c r="B176" i="16" s="1"/>
  <c r="D175" i="16"/>
  <c r="E175" i="16" s="1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AD175" i="16" s="1"/>
  <c r="AE175" i="16" s="1"/>
  <c r="AF175" i="16" s="1"/>
  <c r="B175" i="16" s="1"/>
  <c r="D174" i="16"/>
  <c r="E174" i="16" s="1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AD174" i="16" s="1"/>
  <c r="AE174" i="16" s="1"/>
  <c r="AF174" i="16" s="1"/>
  <c r="B174" i="16" s="1"/>
  <c r="D173" i="16"/>
  <c r="E173" i="16" s="1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AD173" i="16" s="1"/>
  <c r="AE173" i="16" s="1"/>
  <c r="AF173" i="16" s="1"/>
  <c r="B173" i="16" s="1"/>
  <c r="D172" i="16"/>
  <c r="E172" i="16" s="1"/>
  <c r="F172" i="16" s="1"/>
  <c r="G172" i="16" s="1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AD172" i="16" s="1"/>
  <c r="AE172" i="16" s="1"/>
  <c r="AF172" i="16" s="1"/>
  <c r="B172" i="16" s="1"/>
  <c r="D171" i="16"/>
  <c r="E171" i="16" s="1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AD171" i="16" s="1"/>
  <c r="AE171" i="16" s="1"/>
  <c r="AF171" i="16" s="1"/>
  <c r="B171" i="16" s="1"/>
  <c r="D170" i="16"/>
  <c r="E170" i="16" s="1"/>
  <c r="F170" i="16" s="1"/>
  <c r="G170" i="16" s="1"/>
  <c r="H170" i="16" s="1"/>
  <c r="I170" i="16" s="1"/>
  <c r="J170" i="16" s="1"/>
  <c r="K170" i="16" s="1"/>
  <c r="L170" i="16" s="1"/>
  <c r="M170" i="16" s="1"/>
  <c r="N170" i="16" s="1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AD170" i="16" s="1"/>
  <c r="AE170" i="16" s="1"/>
  <c r="AF170" i="16" s="1"/>
  <c r="B170" i="16" s="1"/>
  <c r="F168" i="16"/>
  <c r="G168" i="16" s="1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AD168" i="16" s="1"/>
  <c r="AE168" i="16" s="1"/>
  <c r="AF168" i="16" s="1"/>
  <c r="B168" i="16" s="1"/>
  <c r="D168" i="16"/>
  <c r="E168" i="16" s="1"/>
  <c r="D167" i="16"/>
  <c r="E167" i="16" s="1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AD167" i="16" s="1"/>
  <c r="AE167" i="16" s="1"/>
  <c r="AF167" i="16" s="1"/>
  <c r="B167" i="16" s="1"/>
  <c r="E166" i="16"/>
  <c r="F166" i="16" s="1"/>
  <c r="G166" i="16" s="1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AD166" i="16" s="1"/>
  <c r="AE166" i="16" s="1"/>
  <c r="AF166" i="16" s="1"/>
  <c r="B166" i="16" s="1"/>
  <c r="D166" i="16"/>
  <c r="D165" i="16"/>
  <c r="E165" i="16" s="1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AD165" i="16" s="1"/>
  <c r="AE165" i="16" s="1"/>
  <c r="AF165" i="16" s="1"/>
  <c r="B165" i="16" s="1"/>
  <c r="D164" i="16"/>
  <c r="E164" i="16" s="1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AD164" i="16" s="1"/>
  <c r="AE164" i="16" s="1"/>
  <c r="AF164" i="16" s="1"/>
  <c r="B164" i="16" s="1"/>
  <c r="D163" i="16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AD163" i="16" s="1"/>
  <c r="AE163" i="16" s="1"/>
  <c r="AF163" i="16" s="1"/>
  <c r="B163" i="16" s="1"/>
  <c r="D162" i="16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AD162" i="16" s="1"/>
  <c r="AE162" i="16" s="1"/>
  <c r="AF162" i="16" s="1"/>
  <c r="B162" i="16" s="1"/>
  <c r="F161" i="16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AD161" i="16" s="1"/>
  <c r="AE161" i="16" s="1"/>
  <c r="AF161" i="16" s="1"/>
  <c r="B161" i="16" s="1"/>
  <c r="D161" i="16"/>
  <c r="E161" i="16" s="1"/>
  <c r="F160" i="16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AD160" i="16" s="1"/>
  <c r="AE160" i="16" s="1"/>
  <c r="AF160" i="16" s="1"/>
  <c r="B160" i="16" s="1"/>
  <c r="D160" i="16"/>
  <c r="E160" i="16" s="1"/>
  <c r="J159" i="16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AD159" i="16" s="1"/>
  <c r="AE159" i="16" s="1"/>
  <c r="AF159" i="16" s="1"/>
  <c r="B159" i="16" s="1"/>
  <c r="D159" i="16"/>
  <c r="E159" i="16" s="1"/>
  <c r="F159" i="16" s="1"/>
  <c r="G159" i="16" s="1"/>
  <c r="H159" i="16" s="1"/>
  <c r="I159" i="16" s="1"/>
  <c r="E158" i="16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AD158" i="16" s="1"/>
  <c r="AE158" i="16" s="1"/>
  <c r="AF158" i="16" s="1"/>
  <c r="B158" i="16" s="1"/>
  <c r="D158" i="16"/>
  <c r="L157" i="16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AD157" i="16" s="1"/>
  <c r="AE157" i="16" s="1"/>
  <c r="AF157" i="16" s="1"/>
  <c r="B157" i="16" s="1"/>
  <c r="D157" i="16"/>
  <c r="E157" i="16" s="1"/>
  <c r="F157" i="16" s="1"/>
  <c r="G157" i="16" s="1"/>
  <c r="H157" i="16" s="1"/>
  <c r="I157" i="16" s="1"/>
  <c r="J157" i="16" s="1"/>
  <c r="K157" i="16" s="1"/>
  <c r="D156" i="16"/>
  <c r="E156" i="16" s="1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AD156" i="16" s="1"/>
  <c r="AE156" i="16" s="1"/>
  <c r="AF156" i="16" s="1"/>
  <c r="B156" i="16" s="1"/>
  <c r="D154" i="16"/>
  <c r="E154" i="16" s="1"/>
  <c r="F154" i="16" s="1"/>
  <c r="G154" i="16" s="1"/>
  <c r="H154" i="16" s="1"/>
  <c r="I154" i="16" s="1"/>
  <c r="J154" i="16" s="1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U154" i="16" s="1"/>
  <c r="V154" i="16" s="1"/>
  <c r="W154" i="16" s="1"/>
  <c r="X154" i="16" s="1"/>
  <c r="Y154" i="16" s="1"/>
  <c r="Z154" i="16" s="1"/>
  <c r="AA154" i="16" s="1"/>
  <c r="AB154" i="16" s="1"/>
  <c r="AC154" i="16" s="1"/>
  <c r="AD154" i="16" s="1"/>
  <c r="AE154" i="16" s="1"/>
  <c r="AF154" i="16" s="1"/>
  <c r="B154" i="16" s="1"/>
  <c r="D153" i="16"/>
  <c r="E153" i="16" s="1"/>
  <c r="F153" i="16" s="1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AD153" i="16" s="1"/>
  <c r="AE153" i="16" s="1"/>
  <c r="AF153" i="16" s="1"/>
  <c r="B153" i="16" s="1"/>
  <c r="D152" i="16"/>
  <c r="E152" i="16" s="1"/>
  <c r="F152" i="16" s="1"/>
  <c r="G152" i="16" s="1"/>
  <c r="H152" i="16" s="1"/>
  <c r="I152" i="16" s="1"/>
  <c r="J152" i="16" s="1"/>
  <c r="K152" i="16" s="1"/>
  <c r="L152" i="16" s="1"/>
  <c r="M152" i="16" s="1"/>
  <c r="N152" i="16" s="1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AD152" i="16" s="1"/>
  <c r="AE152" i="16" s="1"/>
  <c r="AF152" i="16" s="1"/>
  <c r="B152" i="16" s="1"/>
  <c r="Q151" i="16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AD151" i="16" s="1"/>
  <c r="AE151" i="16" s="1"/>
  <c r="AF151" i="16" s="1"/>
  <c r="B151" i="16" s="1"/>
  <c r="D151" i="16"/>
  <c r="E151" i="16" s="1"/>
  <c r="F151" i="16" s="1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D149" i="16"/>
  <c r="E149" i="16" s="1"/>
  <c r="F149" i="16" s="1"/>
  <c r="G149" i="16" s="1"/>
  <c r="H149" i="16" s="1"/>
  <c r="I149" i="16" s="1"/>
  <c r="J149" i="16" s="1"/>
  <c r="K149" i="16" s="1"/>
  <c r="L149" i="16" s="1"/>
  <c r="M149" i="16" s="1"/>
  <c r="N149" i="16" s="1"/>
  <c r="O149" i="16" s="1"/>
  <c r="P149" i="16" s="1"/>
  <c r="Q149" i="16" s="1"/>
  <c r="R149" i="16" s="1"/>
  <c r="S149" i="16" s="1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AD149" i="16" s="1"/>
  <c r="AE149" i="16" s="1"/>
  <c r="AF149" i="16" s="1"/>
  <c r="B149" i="16" s="1"/>
  <c r="D148" i="16"/>
  <c r="E148" i="16" s="1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AD148" i="16" s="1"/>
  <c r="AE148" i="16" s="1"/>
  <c r="AF148" i="16" s="1"/>
  <c r="B148" i="16" s="1"/>
  <c r="D146" i="16"/>
  <c r="E146" i="16" s="1"/>
  <c r="F146" i="16" s="1"/>
  <c r="G146" i="16" s="1"/>
  <c r="H146" i="16" s="1"/>
  <c r="I146" i="16" s="1"/>
  <c r="J146" i="16" s="1"/>
  <c r="K146" i="16" s="1"/>
  <c r="L146" i="16" s="1"/>
  <c r="M146" i="16" s="1"/>
  <c r="N146" i="16" s="1"/>
  <c r="O146" i="16" s="1"/>
  <c r="P146" i="16" s="1"/>
  <c r="Q146" i="16" s="1"/>
  <c r="R146" i="16" s="1"/>
  <c r="S146" i="16" s="1"/>
  <c r="T146" i="16" s="1"/>
  <c r="U146" i="16" s="1"/>
  <c r="V146" i="16" s="1"/>
  <c r="W146" i="16" s="1"/>
  <c r="X146" i="16" s="1"/>
  <c r="Y146" i="16" s="1"/>
  <c r="Z146" i="16" s="1"/>
  <c r="AA146" i="16" s="1"/>
  <c r="AB146" i="16" s="1"/>
  <c r="AC146" i="16" s="1"/>
  <c r="AD146" i="16" s="1"/>
  <c r="AE146" i="16" s="1"/>
  <c r="AF146" i="16" s="1"/>
  <c r="B146" i="16" s="1"/>
  <c r="D145" i="16"/>
  <c r="E145" i="16" s="1"/>
  <c r="F145" i="16" s="1"/>
  <c r="G145" i="16" s="1"/>
  <c r="H145" i="16" s="1"/>
  <c r="I145" i="16" s="1"/>
  <c r="J145" i="16" s="1"/>
  <c r="K145" i="16" s="1"/>
  <c r="L145" i="16" s="1"/>
  <c r="M145" i="16" s="1"/>
  <c r="N145" i="16" s="1"/>
  <c r="O145" i="16" s="1"/>
  <c r="P145" i="16" s="1"/>
  <c r="Q145" i="16" s="1"/>
  <c r="R145" i="16" s="1"/>
  <c r="S145" i="16" s="1"/>
  <c r="T145" i="16" s="1"/>
  <c r="U145" i="16" s="1"/>
  <c r="V145" i="16" s="1"/>
  <c r="W145" i="16" s="1"/>
  <c r="X145" i="16" s="1"/>
  <c r="Y145" i="16" s="1"/>
  <c r="Z145" i="16" s="1"/>
  <c r="AA145" i="16" s="1"/>
  <c r="AB145" i="16" s="1"/>
  <c r="AC145" i="16" s="1"/>
  <c r="AD145" i="16" s="1"/>
  <c r="AE145" i="16" s="1"/>
  <c r="AF145" i="16" s="1"/>
  <c r="B145" i="16" s="1"/>
  <c r="D144" i="16"/>
  <c r="E144" i="16" s="1"/>
  <c r="F144" i="16" s="1"/>
  <c r="G144" i="16" s="1"/>
  <c r="H144" i="16" s="1"/>
  <c r="I144" i="16" s="1"/>
  <c r="J144" i="16" s="1"/>
  <c r="K144" i="16" s="1"/>
  <c r="L144" i="16" s="1"/>
  <c r="M144" i="16" s="1"/>
  <c r="N144" i="16" s="1"/>
  <c r="O144" i="16" s="1"/>
  <c r="P144" i="16" s="1"/>
  <c r="Q144" i="16" s="1"/>
  <c r="R144" i="16" s="1"/>
  <c r="S144" i="16" s="1"/>
  <c r="T144" i="16" s="1"/>
  <c r="U144" i="16" s="1"/>
  <c r="V144" i="16" s="1"/>
  <c r="W144" i="16" s="1"/>
  <c r="X144" i="16" s="1"/>
  <c r="Y144" i="16" s="1"/>
  <c r="Z144" i="16" s="1"/>
  <c r="AA144" i="16" s="1"/>
  <c r="AB144" i="16" s="1"/>
  <c r="AC144" i="16" s="1"/>
  <c r="AD144" i="16" s="1"/>
  <c r="AE144" i="16" s="1"/>
  <c r="AF144" i="16" s="1"/>
  <c r="B144" i="16" s="1"/>
  <c r="E143" i="16"/>
  <c r="F143" i="16" s="1"/>
  <c r="G143" i="16" s="1"/>
  <c r="H143" i="16" s="1"/>
  <c r="I143" i="16" s="1"/>
  <c r="J143" i="16" s="1"/>
  <c r="K143" i="16" s="1"/>
  <c r="L143" i="16" s="1"/>
  <c r="M143" i="16" s="1"/>
  <c r="N143" i="16" s="1"/>
  <c r="O143" i="16" s="1"/>
  <c r="P143" i="16" s="1"/>
  <c r="Q143" i="16" s="1"/>
  <c r="R143" i="16" s="1"/>
  <c r="S143" i="16" s="1"/>
  <c r="T143" i="16" s="1"/>
  <c r="U143" i="16" s="1"/>
  <c r="V143" i="16" s="1"/>
  <c r="W143" i="16" s="1"/>
  <c r="X143" i="16" s="1"/>
  <c r="Y143" i="16" s="1"/>
  <c r="Z143" i="16" s="1"/>
  <c r="AA143" i="16" s="1"/>
  <c r="AB143" i="16" s="1"/>
  <c r="AC143" i="16" s="1"/>
  <c r="AD143" i="16" s="1"/>
  <c r="AE143" i="16" s="1"/>
  <c r="AF143" i="16" s="1"/>
  <c r="B143" i="16" s="1"/>
  <c r="D143" i="16"/>
  <c r="D142" i="16"/>
  <c r="E142" i="16" s="1"/>
  <c r="F142" i="16" s="1"/>
  <c r="G142" i="16" s="1"/>
  <c r="H142" i="16" s="1"/>
  <c r="I142" i="16" s="1"/>
  <c r="J142" i="16" s="1"/>
  <c r="K142" i="16" s="1"/>
  <c r="L142" i="16" s="1"/>
  <c r="M142" i="16" s="1"/>
  <c r="N142" i="16" s="1"/>
  <c r="O142" i="16" s="1"/>
  <c r="P142" i="16" s="1"/>
  <c r="Q142" i="16" s="1"/>
  <c r="R142" i="16" s="1"/>
  <c r="S142" i="16" s="1"/>
  <c r="T142" i="16" s="1"/>
  <c r="U142" i="16" s="1"/>
  <c r="V142" i="16" s="1"/>
  <c r="W142" i="16" s="1"/>
  <c r="X142" i="16" s="1"/>
  <c r="Y142" i="16" s="1"/>
  <c r="Z142" i="16" s="1"/>
  <c r="AA142" i="16" s="1"/>
  <c r="AB142" i="16" s="1"/>
  <c r="AC142" i="16" s="1"/>
  <c r="AD142" i="16" s="1"/>
  <c r="AE142" i="16" s="1"/>
  <c r="AF142" i="16" s="1"/>
  <c r="B142" i="16" s="1"/>
  <c r="D141" i="16"/>
  <c r="E141" i="16" s="1"/>
  <c r="F141" i="16" s="1"/>
  <c r="G141" i="16" s="1"/>
  <c r="H141" i="16" s="1"/>
  <c r="I141" i="16" s="1"/>
  <c r="J141" i="16" s="1"/>
  <c r="K141" i="16" s="1"/>
  <c r="L141" i="16" s="1"/>
  <c r="M141" i="16" s="1"/>
  <c r="N141" i="16" s="1"/>
  <c r="O141" i="16" s="1"/>
  <c r="P141" i="16" s="1"/>
  <c r="Q141" i="16" s="1"/>
  <c r="R141" i="16" s="1"/>
  <c r="S141" i="16" s="1"/>
  <c r="T141" i="16" s="1"/>
  <c r="U141" i="16" s="1"/>
  <c r="V141" i="16" s="1"/>
  <c r="W141" i="16" s="1"/>
  <c r="X141" i="16" s="1"/>
  <c r="Y141" i="16" s="1"/>
  <c r="Z141" i="16" s="1"/>
  <c r="AA141" i="16" s="1"/>
  <c r="AB141" i="16" s="1"/>
  <c r="AC141" i="16" s="1"/>
  <c r="AD141" i="16" s="1"/>
  <c r="AE141" i="16" s="1"/>
  <c r="AF141" i="16" s="1"/>
  <c r="B141" i="16" s="1"/>
  <c r="D140" i="16"/>
  <c r="E140" i="16" s="1"/>
  <c r="F140" i="16" s="1"/>
  <c r="G140" i="16" s="1"/>
  <c r="H140" i="16" s="1"/>
  <c r="I140" i="16" s="1"/>
  <c r="J140" i="16" s="1"/>
  <c r="K140" i="16" s="1"/>
  <c r="L140" i="16" s="1"/>
  <c r="M140" i="16" s="1"/>
  <c r="N140" i="16" s="1"/>
  <c r="O140" i="16" s="1"/>
  <c r="P140" i="16" s="1"/>
  <c r="Q140" i="16" s="1"/>
  <c r="R140" i="16" s="1"/>
  <c r="S140" i="16" s="1"/>
  <c r="T140" i="16" s="1"/>
  <c r="U140" i="16" s="1"/>
  <c r="V140" i="16" s="1"/>
  <c r="W140" i="16" s="1"/>
  <c r="X140" i="16" s="1"/>
  <c r="Y140" i="16" s="1"/>
  <c r="Z140" i="16" s="1"/>
  <c r="AA140" i="16" s="1"/>
  <c r="AB140" i="16" s="1"/>
  <c r="AC140" i="16" s="1"/>
  <c r="AD140" i="16" s="1"/>
  <c r="AE140" i="16" s="1"/>
  <c r="AF140" i="16" s="1"/>
  <c r="B140" i="16" s="1"/>
  <c r="D138" i="16"/>
  <c r="E138" i="16" s="1"/>
  <c r="F138" i="16" s="1"/>
  <c r="G138" i="16" s="1"/>
  <c r="H138" i="16" s="1"/>
  <c r="I138" i="16" s="1"/>
  <c r="J138" i="16" s="1"/>
  <c r="K138" i="16" s="1"/>
  <c r="L138" i="16" s="1"/>
  <c r="M138" i="16" s="1"/>
  <c r="N138" i="16" s="1"/>
  <c r="O138" i="16" s="1"/>
  <c r="P138" i="16" s="1"/>
  <c r="Q138" i="16" s="1"/>
  <c r="R138" i="16" s="1"/>
  <c r="S138" i="16" s="1"/>
  <c r="T138" i="16" s="1"/>
  <c r="U138" i="16" s="1"/>
  <c r="V138" i="16" s="1"/>
  <c r="W138" i="16" s="1"/>
  <c r="X138" i="16" s="1"/>
  <c r="Y138" i="16" s="1"/>
  <c r="Z138" i="16" s="1"/>
  <c r="AA138" i="16" s="1"/>
  <c r="AB138" i="16" s="1"/>
  <c r="AC138" i="16" s="1"/>
  <c r="AD138" i="16" s="1"/>
  <c r="AE138" i="16" s="1"/>
  <c r="AF138" i="16" s="1"/>
  <c r="B138" i="16" s="1"/>
  <c r="E137" i="16"/>
  <c r="F137" i="16" s="1"/>
  <c r="G137" i="16" s="1"/>
  <c r="H137" i="16" s="1"/>
  <c r="I137" i="16" s="1"/>
  <c r="J137" i="16" s="1"/>
  <c r="K137" i="16" s="1"/>
  <c r="L137" i="16" s="1"/>
  <c r="M137" i="16" s="1"/>
  <c r="N137" i="16" s="1"/>
  <c r="O137" i="16" s="1"/>
  <c r="P137" i="16" s="1"/>
  <c r="Q137" i="16" s="1"/>
  <c r="R137" i="16" s="1"/>
  <c r="S137" i="16" s="1"/>
  <c r="T137" i="16" s="1"/>
  <c r="U137" i="16" s="1"/>
  <c r="V137" i="16" s="1"/>
  <c r="W137" i="16" s="1"/>
  <c r="X137" i="16" s="1"/>
  <c r="Y137" i="16" s="1"/>
  <c r="Z137" i="16" s="1"/>
  <c r="AA137" i="16" s="1"/>
  <c r="AB137" i="16" s="1"/>
  <c r="AC137" i="16" s="1"/>
  <c r="AD137" i="16" s="1"/>
  <c r="AE137" i="16" s="1"/>
  <c r="AF137" i="16" s="1"/>
  <c r="B137" i="16" s="1"/>
  <c r="D137" i="16"/>
  <c r="D136" i="16"/>
  <c r="E136" i="16" s="1"/>
  <c r="F136" i="16" s="1"/>
  <c r="G136" i="16" s="1"/>
  <c r="H136" i="16" s="1"/>
  <c r="I136" i="16" s="1"/>
  <c r="J136" i="16" s="1"/>
  <c r="K136" i="16" s="1"/>
  <c r="L136" i="16" s="1"/>
  <c r="M136" i="16" s="1"/>
  <c r="N136" i="16" s="1"/>
  <c r="O136" i="16" s="1"/>
  <c r="P136" i="16" s="1"/>
  <c r="Q136" i="16" s="1"/>
  <c r="R136" i="16" s="1"/>
  <c r="S136" i="16" s="1"/>
  <c r="T136" i="16" s="1"/>
  <c r="U136" i="16" s="1"/>
  <c r="V136" i="16" s="1"/>
  <c r="W136" i="16" s="1"/>
  <c r="X136" i="16" s="1"/>
  <c r="Y136" i="16" s="1"/>
  <c r="Z136" i="16" s="1"/>
  <c r="AA136" i="16" s="1"/>
  <c r="AB136" i="16" s="1"/>
  <c r="AC136" i="16" s="1"/>
  <c r="AD136" i="16" s="1"/>
  <c r="AE136" i="16" s="1"/>
  <c r="AF136" i="16" s="1"/>
  <c r="B136" i="16" s="1"/>
  <c r="D135" i="16"/>
  <c r="E135" i="16" s="1"/>
  <c r="F135" i="16" s="1"/>
  <c r="G135" i="16" s="1"/>
  <c r="H135" i="16" s="1"/>
  <c r="I135" i="16" s="1"/>
  <c r="J135" i="16" s="1"/>
  <c r="K135" i="16" s="1"/>
  <c r="L135" i="16" s="1"/>
  <c r="M135" i="16" s="1"/>
  <c r="N135" i="16" s="1"/>
  <c r="O135" i="16" s="1"/>
  <c r="P135" i="16" s="1"/>
  <c r="Q135" i="16" s="1"/>
  <c r="R135" i="16" s="1"/>
  <c r="S135" i="16" s="1"/>
  <c r="T135" i="16" s="1"/>
  <c r="U135" i="16" s="1"/>
  <c r="V135" i="16" s="1"/>
  <c r="W135" i="16" s="1"/>
  <c r="X135" i="16" s="1"/>
  <c r="Y135" i="16" s="1"/>
  <c r="Z135" i="16" s="1"/>
  <c r="AA135" i="16" s="1"/>
  <c r="AB135" i="16" s="1"/>
  <c r="AC135" i="16" s="1"/>
  <c r="AD135" i="16" s="1"/>
  <c r="AE135" i="16" s="1"/>
  <c r="AF135" i="16" s="1"/>
  <c r="B135" i="16" s="1"/>
  <c r="D134" i="16"/>
  <c r="E134" i="16" s="1"/>
  <c r="F134" i="16" s="1"/>
  <c r="G134" i="16" s="1"/>
  <c r="H134" i="16" s="1"/>
  <c r="I134" i="16" s="1"/>
  <c r="J134" i="16" s="1"/>
  <c r="K134" i="16" s="1"/>
  <c r="L134" i="16" s="1"/>
  <c r="M134" i="16" s="1"/>
  <c r="N134" i="16" s="1"/>
  <c r="O134" i="16" s="1"/>
  <c r="P134" i="16" s="1"/>
  <c r="Q134" i="16" s="1"/>
  <c r="R134" i="16" s="1"/>
  <c r="S134" i="16" s="1"/>
  <c r="T134" i="16" s="1"/>
  <c r="U134" i="16" s="1"/>
  <c r="V134" i="16" s="1"/>
  <c r="W134" i="16" s="1"/>
  <c r="X134" i="16" s="1"/>
  <c r="Y134" i="16" s="1"/>
  <c r="Z134" i="16" s="1"/>
  <c r="AA134" i="16" s="1"/>
  <c r="AB134" i="16" s="1"/>
  <c r="AC134" i="16" s="1"/>
  <c r="AD134" i="16" s="1"/>
  <c r="AE134" i="16" s="1"/>
  <c r="AF134" i="16" s="1"/>
  <c r="B134" i="16" s="1"/>
  <c r="E133" i="16"/>
  <c r="F133" i="16" s="1"/>
  <c r="G133" i="16" s="1"/>
  <c r="H133" i="16" s="1"/>
  <c r="I133" i="16" s="1"/>
  <c r="J133" i="16" s="1"/>
  <c r="K133" i="16" s="1"/>
  <c r="L133" i="16" s="1"/>
  <c r="M133" i="16" s="1"/>
  <c r="N133" i="16" s="1"/>
  <c r="O133" i="16" s="1"/>
  <c r="P133" i="16" s="1"/>
  <c r="Q133" i="16" s="1"/>
  <c r="R133" i="16" s="1"/>
  <c r="S133" i="16" s="1"/>
  <c r="T133" i="16" s="1"/>
  <c r="U133" i="16" s="1"/>
  <c r="V133" i="16" s="1"/>
  <c r="W133" i="16" s="1"/>
  <c r="X133" i="16" s="1"/>
  <c r="Y133" i="16" s="1"/>
  <c r="Z133" i="16" s="1"/>
  <c r="AA133" i="16" s="1"/>
  <c r="AB133" i="16" s="1"/>
  <c r="AC133" i="16" s="1"/>
  <c r="AD133" i="16" s="1"/>
  <c r="AE133" i="16" s="1"/>
  <c r="AF133" i="16" s="1"/>
  <c r="B133" i="16" s="1"/>
  <c r="D133" i="16"/>
  <c r="E132" i="16"/>
  <c r="F132" i="16" s="1"/>
  <c r="G132" i="16" s="1"/>
  <c r="H132" i="16" s="1"/>
  <c r="I132" i="16" s="1"/>
  <c r="J132" i="16" s="1"/>
  <c r="K132" i="16" s="1"/>
  <c r="L132" i="16" s="1"/>
  <c r="M132" i="16" s="1"/>
  <c r="N132" i="16" s="1"/>
  <c r="O132" i="16" s="1"/>
  <c r="P132" i="16" s="1"/>
  <c r="Q132" i="16" s="1"/>
  <c r="R132" i="16" s="1"/>
  <c r="S132" i="16" s="1"/>
  <c r="T132" i="16" s="1"/>
  <c r="U132" i="16" s="1"/>
  <c r="V132" i="16" s="1"/>
  <c r="W132" i="16" s="1"/>
  <c r="X132" i="16" s="1"/>
  <c r="Y132" i="16" s="1"/>
  <c r="Z132" i="16" s="1"/>
  <c r="AA132" i="16" s="1"/>
  <c r="AB132" i="16" s="1"/>
  <c r="AC132" i="16" s="1"/>
  <c r="AD132" i="16" s="1"/>
  <c r="AE132" i="16" s="1"/>
  <c r="AF132" i="16" s="1"/>
  <c r="B132" i="16" s="1"/>
  <c r="D132" i="16"/>
  <c r="D131" i="16"/>
  <c r="E131" i="16" s="1"/>
  <c r="F131" i="16" s="1"/>
  <c r="G131" i="16" s="1"/>
  <c r="H131" i="16" s="1"/>
  <c r="I131" i="16" s="1"/>
  <c r="J131" i="16" s="1"/>
  <c r="K131" i="16" s="1"/>
  <c r="L131" i="16" s="1"/>
  <c r="M131" i="16" s="1"/>
  <c r="N131" i="16" s="1"/>
  <c r="O131" i="16" s="1"/>
  <c r="P131" i="16" s="1"/>
  <c r="Q131" i="16" s="1"/>
  <c r="R131" i="16" s="1"/>
  <c r="S131" i="16" s="1"/>
  <c r="T131" i="16" s="1"/>
  <c r="U131" i="16" s="1"/>
  <c r="V131" i="16" s="1"/>
  <c r="W131" i="16" s="1"/>
  <c r="X131" i="16" s="1"/>
  <c r="Y131" i="16" s="1"/>
  <c r="Z131" i="16" s="1"/>
  <c r="AA131" i="16" s="1"/>
  <c r="AB131" i="16" s="1"/>
  <c r="AC131" i="16" s="1"/>
  <c r="AD131" i="16" s="1"/>
  <c r="AE131" i="16" s="1"/>
  <c r="AF131" i="16" s="1"/>
  <c r="B131" i="16" s="1"/>
  <c r="D129" i="16"/>
  <c r="E129" i="16" s="1"/>
  <c r="F129" i="16" s="1"/>
  <c r="G129" i="16" s="1"/>
  <c r="H129" i="16" s="1"/>
  <c r="I129" i="16" s="1"/>
  <c r="J129" i="16" s="1"/>
  <c r="K129" i="16" s="1"/>
  <c r="L129" i="16" s="1"/>
  <c r="M129" i="16" s="1"/>
  <c r="N129" i="16" s="1"/>
  <c r="O129" i="16" s="1"/>
  <c r="P129" i="16" s="1"/>
  <c r="Q129" i="16" s="1"/>
  <c r="R129" i="16" s="1"/>
  <c r="S129" i="16" s="1"/>
  <c r="T129" i="16" s="1"/>
  <c r="U129" i="16" s="1"/>
  <c r="V129" i="16" s="1"/>
  <c r="W129" i="16" s="1"/>
  <c r="X129" i="16" s="1"/>
  <c r="Y129" i="16" s="1"/>
  <c r="Z129" i="16" s="1"/>
  <c r="AA129" i="16" s="1"/>
  <c r="AB129" i="16" s="1"/>
  <c r="AC129" i="16" s="1"/>
  <c r="AD129" i="16" s="1"/>
  <c r="AE129" i="16" s="1"/>
  <c r="AF129" i="16" s="1"/>
  <c r="B129" i="16" s="1"/>
  <c r="D128" i="16"/>
  <c r="E128" i="16" s="1"/>
  <c r="F128" i="16" s="1"/>
  <c r="G128" i="16" s="1"/>
  <c r="H128" i="16" s="1"/>
  <c r="I128" i="16" s="1"/>
  <c r="J128" i="16" s="1"/>
  <c r="K128" i="16" s="1"/>
  <c r="L128" i="16" s="1"/>
  <c r="M128" i="16" s="1"/>
  <c r="N128" i="16" s="1"/>
  <c r="O128" i="16" s="1"/>
  <c r="P128" i="16" s="1"/>
  <c r="Q128" i="16" s="1"/>
  <c r="R128" i="16" s="1"/>
  <c r="S128" i="16" s="1"/>
  <c r="T128" i="16" s="1"/>
  <c r="U128" i="16" s="1"/>
  <c r="V128" i="16" s="1"/>
  <c r="W128" i="16" s="1"/>
  <c r="X128" i="16" s="1"/>
  <c r="Y128" i="16" s="1"/>
  <c r="Z128" i="16" s="1"/>
  <c r="AA128" i="16" s="1"/>
  <c r="AB128" i="16" s="1"/>
  <c r="AC128" i="16" s="1"/>
  <c r="AD128" i="16" s="1"/>
  <c r="AE128" i="16" s="1"/>
  <c r="AF128" i="16" s="1"/>
  <c r="B128" i="16" s="1"/>
  <c r="D127" i="16"/>
  <c r="E127" i="16" s="1"/>
  <c r="F127" i="16" s="1"/>
  <c r="G127" i="16" s="1"/>
  <c r="H127" i="16" s="1"/>
  <c r="I127" i="16" s="1"/>
  <c r="J127" i="16" s="1"/>
  <c r="K127" i="16" s="1"/>
  <c r="L127" i="16" s="1"/>
  <c r="M127" i="16" s="1"/>
  <c r="N127" i="16" s="1"/>
  <c r="O127" i="16" s="1"/>
  <c r="P127" i="16" s="1"/>
  <c r="Q127" i="16" s="1"/>
  <c r="R127" i="16" s="1"/>
  <c r="S127" i="16" s="1"/>
  <c r="T127" i="16" s="1"/>
  <c r="U127" i="16" s="1"/>
  <c r="V127" i="16" s="1"/>
  <c r="W127" i="16" s="1"/>
  <c r="X127" i="16" s="1"/>
  <c r="Y127" i="16" s="1"/>
  <c r="Z127" i="16" s="1"/>
  <c r="AA127" i="16" s="1"/>
  <c r="AB127" i="16" s="1"/>
  <c r="AC127" i="16" s="1"/>
  <c r="AD127" i="16" s="1"/>
  <c r="AE127" i="16" s="1"/>
  <c r="AF127" i="16" s="1"/>
  <c r="B127" i="16" s="1"/>
  <c r="D126" i="16"/>
  <c r="E126" i="16" s="1"/>
  <c r="F126" i="16" s="1"/>
  <c r="G126" i="16" s="1"/>
  <c r="H126" i="16" s="1"/>
  <c r="I126" i="16" s="1"/>
  <c r="J126" i="16" s="1"/>
  <c r="K126" i="16" s="1"/>
  <c r="L126" i="16" s="1"/>
  <c r="M126" i="16" s="1"/>
  <c r="N126" i="16" s="1"/>
  <c r="O126" i="16" s="1"/>
  <c r="P126" i="16" s="1"/>
  <c r="Q126" i="16" s="1"/>
  <c r="R126" i="16" s="1"/>
  <c r="S126" i="16" s="1"/>
  <c r="T126" i="16" s="1"/>
  <c r="U126" i="16" s="1"/>
  <c r="V126" i="16" s="1"/>
  <c r="W126" i="16" s="1"/>
  <c r="X126" i="16" s="1"/>
  <c r="Y126" i="16" s="1"/>
  <c r="Z126" i="16" s="1"/>
  <c r="AA126" i="16" s="1"/>
  <c r="AB126" i="16" s="1"/>
  <c r="AC126" i="16" s="1"/>
  <c r="AD126" i="16" s="1"/>
  <c r="AE126" i="16" s="1"/>
  <c r="AF126" i="16" s="1"/>
  <c r="B126" i="16" s="1"/>
  <c r="J125" i="16"/>
  <c r="K125" i="16" s="1"/>
  <c r="L125" i="16" s="1"/>
  <c r="M125" i="16" s="1"/>
  <c r="N125" i="16" s="1"/>
  <c r="O125" i="16" s="1"/>
  <c r="P125" i="16" s="1"/>
  <c r="Q125" i="16" s="1"/>
  <c r="R125" i="16" s="1"/>
  <c r="S125" i="16" s="1"/>
  <c r="T125" i="16" s="1"/>
  <c r="U125" i="16" s="1"/>
  <c r="V125" i="16" s="1"/>
  <c r="W125" i="16" s="1"/>
  <c r="X125" i="16" s="1"/>
  <c r="Y125" i="16" s="1"/>
  <c r="Z125" i="16" s="1"/>
  <c r="AA125" i="16" s="1"/>
  <c r="AB125" i="16" s="1"/>
  <c r="AC125" i="16" s="1"/>
  <c r="AD125" i="16" s="1"/>
  <c r="AE125" i="16" s="1"/>
  <c r="AF125" i="16" s="1"/>
  <c r="B125" i="16" s="1"/>
  <c r="E125" i="16"/>
  <c r="F125" i="16" s="1"/>
  <c r="G125" i="16" s="1"/>
  <c r="H125" i="16" s="1"/>
  <c r="D125" i="16"/>
  <c r="D124" i="16"/>
  <c r="E124" i="16" s="1"/>
  <c r="F124" i="16" s="1"/>
  <c r="G124" i="16" s="1"/>
  <c r="H124" i="16" s="1"/>
  <c r="I124" i="16" s="1"/>
  <c r="J124" i="16" s="1"/>
  <c r="K124" i="16" s="1"/>
  <c r="L124" i="16" s="1"/>
  <c r="M124" i="16" s="1"/>
  <c r="N124" i="16" s="1"/>
  <c r="O124" i="16" s="1"/>
  <c r="P124" i="16" s="1"/>
  <c r="Q124" i="16" s="1"/>
  <c r="R124" i="16" s="1"/>
  <c r="S124" i="16" s="1"/>
  <c r="T124" i="16" s="1"/>
  <c r="U124" i="16" s="1"/>
  <c r="V124" i="16" s="1"/>
  <c r="W124" i="16" s="1"/>
  <c r="X124" i="16" s="1"/>
  <c r="Y124" i="16" s="1"/>
  <c r="Z124" i="16" s="1"/>
  <c r="AA124" i="16" s="1"/>
  <c r="AB124" i="16" s="1"/>
  <c r="AC124" i="16" s="1"/>
  <c r="AD124" i="16" s="1"/>
  <c r="AE124" i="16" s="1"/>
  <c r="AF124" i="16" s="1"/>
  <c r="B124" i="16" s="1"/>
  <c r="E123" i="16"/>
  <c r="F123" i="16" s="1"/>
  <c r="G123" i="16" s="1"/>
  <c r="H123" i="16" s="1"/>
  <c r="I123" i="16" s="1"/>
  <c r="J123" i="16" s="1"/>
  <c r="K123" i="16" s="1"/>
  <c r="L123" i="16" s="1"/>
  <c r="M123" i="16" s="1"/>
  <c r="N123" i="16" s="1"/>
  <c r="O123" i="16" s="1"/>
  <c r="P123" i="16" s="1"/>
  <c r="Q123" i="16" s="1"/>
  <c r="R123" i="16" s="1"/>
  <c r="S123" i="16" s="1"/>
  <c r="T123" i="16" s="1"/>
  <c r="U123" i="16" s="1"/>
  <c r="V123" i="16" s="1"/>
  <c r="W123" i="16" s="1"/>
  <c r="X123" i="16" s="1"/>
  <c r="Y123" i="16" s="1"/>
  <c r="Z123" i="16" s="1"/>
  <c r="AA123" i="16" s="1"/>
  <c r="AB123" i="16" s="1"/>
  <c r="AC123" i="16" s="1"/>
  <c r="AD123" i="16" s="1"/>
  <c r="AE123" i="16" s="1"/>
  <c r="AF123" i="16" s="1"/>
  <c r="B123" i="16" s="1"/>
  <c r="D123" i="16"/>
  <c r="D122" i="16"/>
  <c r="E122" i="16" s="1"/>
  <c r="F122" i="16" s="1"/>
  <c r="G122" i="16" s="1"/>
  <c r="H122" i="16" s="1"/>
  <c r="I122" i="16" s="1"/>
  <c r="J122" i="16" s="1"/>
  <c r="K122" i="16" s="1"/>
  <c r="L122" i="16" s="1"/>
  <c r="M122" i="16" s="1"/>
  <c r="N122" i="16" s="1"/>
  <c r="O122" i="16" s="1"/>
  <c r="P122" i="16" s="1"/>
  <c r="Q122" i="16" s="1"/>
  <c r="R122" i="16" s="1"/>
  <c r="S122" i="16" s="1"/>
  <c r="T122" i="16" s="1"/>
  <c r="U122" i="16" s="1"/>
  <c r="V122" i="16" s="1"/>
  <c r="W122" i="16" s="1"/>
  <c r="X122" i="16" s="1"/>
  <c r="Y122" i="16" s="1"/>
  <c r="Z122" i="16" s="1"/>
  <c r="AA122" i="16" s="1"/>
  <c r="AB122" i="16" s="1"/>
  <c r="AC122" i="16" s="1"/>
  <c r="AD122" i="16" s="1"/>
  <c r="AE122" i="16" s="1"/>
  <c r="AF122" i="16" s="1"/>
  <c r="B122" i="16" s="1"/>
  <c r="D121" i="16"/>
  <c r="E121" i="16" s="1"/>
  <c r="F121" i="16" s="1"/>
  <c r="G121" i="16" s="1"/>
  <c r="H121" i="16" s="1"/>
  <c r="I121" i="16" s="1"/>
  <c r="J121" i="16" s="1"/>
  <c r="K121" i="16" s="1"/>
  <c r="L121" i="16" s="1"/>
  <c r="M121" i="16" s="1"/>
  <c r="N121" i="16" s="1"/>
  <c r="O121" i="16" s="1"/>
  <c r="P121" i="16" s="1"/>
  <c r="Q121" i="16" s="1"/>
  <c r="R121" i="16" s="1"/>
  <c r="S121" i="16" s="1"/>
  <c r="T121" i="16" s="1"/>
  <c r="U121" i="16" s="1"/>
  <c r="V121" i="16" s="1"/>
  <c r="W121" i="16" s="1"/>
  <c r="X121" i="16" s="1"/>
  <c r="Y121" i="16" s="1"/>
  <c r="Z121" i="16" s="1"/>
  <c r="AA121" i="16" s="1"/>
  <c r="AB121" i="16" s="1"/>
  <c r="AC121" i="16" s="1"/>
  <c r="AD121" i="16" s="1"/>
  <c r="AE121" i="16" s="1"/>
  <c r="AF121" i="16" s="1"/>
  <c r="B121" i="16" s="1"/>
  <c r="D120" i="16"/>
  <c r="E120" i="16" s="1"/>
  <c r="F120" i="16" s="1"/>
  <c r="G120" i="16" s="1"/>
  <c r="H120" i="16" s="1"/>
  <c r="I120" i="16" s="1"/>
  <c r="J120" i="16" s="1"/>
  <c r="K120" i="16" s="1"/>
  <c r="L120" i="16" s="1"/>
  <c r="M120" i="16" s="1"/>
  <c r="N120" i="16" s="1"/>
  <c r="O120" i="16" s="1"/>
  <c r="P120" i="16" s="1"/>
  <c r="Q120" i="16" s="1"/>
  <c r="R120" i="16" s="1"/>
  <c r="S120" i="16" s="1"/>
  <c r="T120" i="16" s="1"/>
  <c r="U120" i="16" s="1"/>
  <c r="V120" i="16" s="1"/>
  <c r="W120" i="16" s="1"/>
  <c r="X120" i="16" s="1"/>
  <c r="Y120" i="16" s="1"/>
  <c r="Z120" i="16" s="1"/>
  <c r="AA120" i="16" s="1"/>
  <c r="AB120" i="16" s="1"/>
  <c r="AC120" i="16" s="1"/>
  <c r="AD120" i="16" s="1"/>
  <c r="AE120" i="16" s="1"/>
  <c r="AF120" i="16" s="1"/>
  <c r="B120" i="16" s="1"/>
  <c r="D119" i="16"/>
  <c r="E119" i="16" s="1"/>
  <c r="F119" i="16" s="1"/>
  <c r="G119" i="16" s="1"/>
  <c r="H119" i="16" s="1"/>
  <c r="I119" i="16" s="1"/>
  <c r="J119" i="16" s="1"/>
  <c r="K119" i="16" s="1"/>
  <c r="L119" i="16" s="1"/>
  <c r="M119" i="16" s="1"/>
  <c r="N119" i="16" s="1"/>
  <c r="O119" i="16" s="1"/>
  <c r="P119" i="16" s="1"/>
  <c r="Q119" i="16" s="1"/>
  <c r="R119" i="16" s="1"/>
  <c r="S119" i="16" s="1"/>
  <c r="T119" i="16" s="1"/>
  <c r="U119" i="16" s="1"/>
  <c r="V119" i="16" s="1"/>
  <c r="W119" i="16" s="1"/>
  <c r="X119" i="16" s="1"/>
  <c r="Y119" i="16" s="1"/>
  <c r="Z119" i="16" s="1"/>
  <c r="AA119" i="16" s="1"/>
  <c r="AB119" i="16" s="1"/>
  <c r="AC119" i="16" s="1"/>
  <c r="AD119" i="16" s="1"/>
  <c r="AE119" i="16" s="1"/>
  <c r="AF119" i="16" s="1"/>
  <c r="B119" i="16" s="1"/>
  <c r="D118" i="16"/>
  <c r="E118" i="16" s="1"/>
  <c r="F118" i="16" s="1"/>
  <c r="G118" i="16" s="1"/>
  <c r="H118" i="16" s="1"/>
  <c r="I118" i="16" s="1"/>
  <c r="J118" i="16" s="1"/>
  <c r="K118" i="16" s="1"/>
  <c r="L118" i="16" s="1"/>
  <c r="M118" i="16" s="1"/>
  <c r="N118" i="16" s="1"/>
  <c r="O118" i="16" s="1"/>
  <c r="P118" i="16" s="1"/>
  <c r="Q118" i="16" s="1"/>
  <c r="R118" i="16" s="1"/>
  <c r="S118" i="16" s="1"/>
  <c r="T118" i="16" s="1"/>
  <c r="U118" i="16" s="1"/>
  <c r="V118" i="16" s="1"/>
  <c r="W118" i="16" s="1"/>
  <c r="X118" i="16" s="1"/>
  <c r="Y118" i="16" s="1"/>
  <c r="Z118" i="16" s="1"/>
  <c r="AA118" i="16" s="1"/>
  <c r="AB118" i="16" s="1"/>
  <c r="AC118" i="16" s="1"/>
  <c r="AD118" i="16" s="1"/>
  <c r="AE118" i="16" s="1"/>
  <c r="AF118" i="16" s="1"/>
  <c r="B118" i="16" s="1"/>
  <c r="D117" i="16"/>
  <c r="E117" i="16" s="1"/>
  <c r="F117" i="16" s="1"/>
  <c r="G117" i="16" s="1"/>
  <c r="H117" i="16" s="1"/>
  <c r="I117" i="16" s="1"/>
  <c r="J117" i="16" s="1"/>
  <c r="K117" i="16" s="1"/>
  <c r="L117" i="16" s="1"/>
  <c r="M117" i="16" s="1"/>
  <c r="N117" i="16" s="1"/>
  <c r="O117" i="16" s="1"/>
  <c r="P117" i="16" s="1"/>
  <c r="Q117" i="16" s="1"/>
  <c r="R117" i="16" s="1"/>
  <c r="S117" i="16" s="1"/>
  <c r="T117" i="16" s="1"/>
  <c r="U117" i="16" s="1"/>
  <c r="V117" i="16" s="1"/>
  <c r="W117" i="16" s="1"/>
  <c r="X117" i="16" s="1"/>
  <c r="Y117" i="16" s="1"/>
  <c r="Z117" i="16" s="1"/>
  <c r="AA117" i="16" s="1"/>
  <c r="AB117" i="16" s="1"/>
  <c r="AC117" i="16" s="1"/>
  <c r="AD117" i="16" s="1"/>
  <c r="AE117" i="16" s="1"/>
  <c r="AF117" i="16" s="1"/>
  <c r="B117" i="16" s="1"/>
  <c r="D116" i="16"/>
  <c r="E116" i="16" s="1"/>
  <c r="F116" i="16" s="1"/>
  <c r="G116" i="16" s="1"/>
  <c r="H116" i="16" s="1"/>
  <c r="I116" i="16" s="1"/>
  <c r="J116" i="16" s="1"/>
  <c r="K116" i="16" s="1"/>
  <c r="L116" i="16" s="1"/>
  <c r="M116" i="16" s="1"/>
  <c r="N116" i="16" s="1"/>
  <c r="O116" i="16" s="1"/>
  <c r="P116" i="16" s="1"/>
  <c r="Q116" i="16" s="1"/>
  <c r="R116" i="16" s="1"/>
  <c r="S116" i="16" s="1"/>
  <c r="T116" i="16" s="1"/>
  <c r="U116" i="16" s="1"/>
  <c r="V116" i="16" s="1"/>
  <c r="W116" i="16" s="1"/>
  <c r="X116" i="16" s="1"/>
  <c r="Y116" i="16" s="1"/>
  <c r="Z116" i="16" s="1"/>
  <c r="AA116" i="16" s="1"/>
  <c r="AB116" i="16" s="1"/>
  <c r="AC116" i="16" s="1"/>
  <c r="AD116" i="16" s="1"/>
  <c r="AE116" i="16" s="1"/>
  <c r="AF116" i="16" s="1"/>
  <c r="B116" i="16" s="1"/>
  <c r="E115" i="16"/>
  <c r="F115" i="16" s="1"/>
  <c r="G115" i="16" s="1"/>
  <c r="H115" i="16" s="1"/>
  <c r="I115" i="16" s="1"/>
  <c r="J115" i="16" s="1"/>
  <c r="K115" i="16" s="1"/>
  <c r="L115" i="16" s="1"/>
  <c r="M115" i="16" s="1"/>
  <c r="N115" i="16" s="1"/>
  <c r="O115" i="16" s="1"/>
  <c r="P115" i="16" s="1"/>
  <c r="Q115" i="16" s="1"/>
  <c r="R115" i="16" s="1"/>
  <c r="S115" i="16" s="1"/>
  <c r="T115" i="16" s="1"/>
  <c r="U115" i="16" s="1"/>
  <c r="V115" i="16" s="1"/>
  <c r="W115" i="16" s="1"/>
  <c r="X115" i="16" s="1"/>
  <c r="Y115" i="16" s="1"/>
  <c r="Z115" i="16" s="1"/>
  <c r="AA115" i="16" s="1"/>
  <c r="AB115" i="16" s="1"/>
  <c r="AC115" i="16" s="1"/>
  <c r="AD115" i="16" s="1"/>
  <c r="AE115" i="16" s="1"/>
  <c r="AF115" i="16" s="1"/>
  <c r="B115" i="16" s="1"/>
  <c r="D115" i="16"/>
  <c r="L114" i="16"/>
  <c r="M114" i="16" s="1"/>
  <c r="N114" i="16" s="1"/>
  <c r="O114" i="16" s="1"/>
  <c r="P114" i="16" s="1"/>
  <c r="Q114" i="16" s="1"/>
  <c r="R114" i="16" s="1"/>
  <c r="S114" i="16" s="1"/>
  <c r="T114" i="16" s="1"/>
  <c r="U114" i="16" s="1"/>
  <c r="V114" i="16" s="1"/>
  <c r="W114" i="16" s="1"/>
  <c r="X114" i="16" s="1"/>
  <c r="Y114" i="16" s="1"/>
  <c r="Z114" i="16" s="1"/>
  <c r="AA114" i="16" s="1"/>
  <c r="AB114" i="16" s="1"/>
  <c r="AC114" i="16" s="1"/>
  <c r="AD114" i="16" s="1"/>
  <c r="AE114" i="16" s="1"/>
  <c r="AF114" i="16" s="1"/>
  <c r="B114" i="16" s="1"/>
  <c r="K114" i="16"/>
  <c r="D114" i="16"/>
  <c r="E114" i="16" s="1"/>
  <c r="F114" i="16" s="1"/>
  <c r="G114" i="16" s="1"/>
  <c r="H114" i="16" s="1"/>
  <c r="I114" i="16" s="1"/>
  <c r="D113" i="16"/>
  <c r="E113" i="16" s="1"/>
  <c r="F113" i="16" s="1"/>
  <c r="G113" i="16" s="1"/>
  <c r="H113" i="16" s="1"/>
  <c r="I113" i="16" s="1"/>
  <c r="J113" i="16" s="1"/>
  <c r="K113" i="16" s="1"/>
  <c r="L113" i="16" s="1"/>
  <c r="M113" i="16" s="1"/>
  <c r="N113" i="16" s="1"/>
  <c r="O113" i="16" s="1"/>
  <c r="P113" i="16" s="1"/>
  <c r="Q113" i="16" s="1"/>
  <c r="R113" i="16" s="1"/>
  <c r="S113" i="16" s="1"/>
  <c r="T113" i="16" s="1"/>
  <c r="U113" i="16" s="1"/>
  <c r="V113" i="16" s="1"/>
  <c r="W113" i="16" s="1"/>
  <c r="X113" i="16" s="1"/>
  <c r="Y113" i="16" s="1"/>
  <c r="Z113" i="16" s="1"/>
  <c r="AA113" i="16" s="1"/>
  <c r="AB113" i="16" s="1"/>
  <c r="AC113" i="16" s="1"/>
  <c r="AD113" i="16" s="1"/>
  <c r="AE113" i="16" s="1"/>
  <c r="AF113" i="16" s="1"/>
  <c r="B113" i="16" s="1"/>
  <c r="D112" i="16"/>
  <c r="E112" i="16" s="1"/>
  <c r="F112" i="16" s="1"/>
  <c r="G112" i="16" s="1"/>
  <c r="H112" i="16" s="1"/>
  <c r="I112" i="16" s="1"/>
  <c r="J112" i="16" s="1"/>
  <c r="K112" i="16" s="1"/>
  <c r="L112" i="16" s="1"/>
  <c r="M112" i="16" s="1"/>
  <c r="N112" i="16" s="1"/>
  <c r="O112" i="16" s="1"/>
  <c r="P112" i="16" s="1"/>
  <c r="Q112" i="16" s="1"/>
  <c r="R112" i="16" s="1"/>
  <c r="S112" i="16" s="1"/>
  <c r="T112" i="16" s="1"/>
  <c r="U112" i="16" s="1"/>
  <c r="V112" i="16" s="1"/>
  <c r="W112" i="16" s="1"/>
  <c r="X112" i="16" s="1"/>
  <c r="Y112" i="16" s="1"/>
  <c r="Z112" i="16" s="1"/>
  <c r="AA112" i="16" s="1"/>
  <c r="AB112" i="16" s="1"/>
  <c r="AC112" i="16" s="1"/>
  <c r="AD112" i="16" s="1"/>
  <c r="AE112" i="16" s="1"/>
  <c r="AF112" i="16" s="1"/>
  <c r="B112" i="16" s="1"/>
  <c r="D110" i="16"/>
  <c r="E110" i="16" s="1"/>
  <c r="F110" i="16" s="1"/>
  <c r="G110" i="16" s="1"/>
  <c r="H110" i="16" s="1"/>
  <c r="I110" i="16" s="1"/>
  <c r="J110" i="16" s="1"/>
  <c r="K110" i="16" s="1"/>
  <c r="L110" i="16" s="1"/>
  <c r="M110" i="16" s="1"/>
  <c r="N110" i="16" s="1"/>
  <c r="O110" i="16" s="1"/>
  <c r="P110" i="16" s="1"/>
  <c r="Q110" i="16" s="1"/>
  <c r="R110" i="16" s="1"/>
  <c r="S110" i="16" s="1"/>
  <c r="T110" i="16" s="1"/>
  <c r="U110" i="16" s="1"/>
  <c r="V110" i="16" s="1"/>
  <c r="W110" i="16" s="1"/>
  <c r="X110" i="16" s="1"/>
  <c r="Y110" i="16" s="1"/>
  <c r="Z110" i="16" s="1"/>
  <c r="AA110" i="16" s="1"/>
  <c r="AB110" i="16" s="1"/>
  <c r="AC110" i="16" s="1"/>
  <c r="AD110" i="16" s="1"/>
  <c r="AE110" i="16" s="1"/>
  <c r="AF110" i="16" s="1"/>
  <c r="B110" i="16" s="1"/>
  <c r="D109" i="16"/>
  <c r="E109" i="16" s="1"/>
  <c r="F109" i="16" s="1"/>
  <c r="G109" i="16" s="1"/>
  <c r="H109" i="16" s="1"/>
  <c r="I109" i="16" s="1"/>
  <c r="J109" i="16" s="1"/>
  <c r="K109" i="16" s="1"/>
  <c r="L109" i="16" s="1"/>
  <c r="M109" i="16" s="1"/>
  <c r="N109" i="16" s="1"/>
  <c r="O109" i="16" s="1"/>
  <c r="P109" i="16" s="1"/>
  <c r="Q109" i="16" s="1"/>
  <c r="R109" i="16" s="1"/>
  <c r="S109" i="16" s="1"/>
  <c r="T109" i="16" s="1"/>
  <c r="U109" i="16" s="1"/>
  <c r="V109" i="16" s="1"/>
  <c r="W109" i="16" s="1"/>
  <c r="X109" i="16" s="1"/>
  <c r="Y109" i="16" s="1"/>
  <c r="Z109" i="16" s="1"/>
  <c r="AA109" i="16" s="1"/>
  <c r="AB109" i="16" s="1"/>
  <c r="AC109" i="16" s="1"/>
  <c r="AD109" i="16" s="1"/>
  <c r="AE109" i="16" s="1"/>
  <c r="AF109" i="16" s="1"/>
  <c r="B109" i="16" s="1"/>
  <c r="D107" i="16"/>
  <c r="E107" i="16" s="1"/>
  <c r="F107" i="16" s="1"/>
  <c r="G107" i="16" s="1"/>
  <c r="H107" i="16" s="1"/>
  <c r="I107" i="16" s="1"/>
  <c r="J107" i="16" s="1"/>
  <c r="K107" i="16" s="1"/>
  <c r="L107" i="16" s="1"/>
  <c r="M107" i="16" s="1"/>
  <c r="N107" i="16" s="1"/>
  <c r="O107" i="16" s="1"/>
  <c r="P107" i="16" s="1"/>
  <c r="Q107" i="16" s="1"/>
  <c r="R107" i="16" s="1"/>
  <c r="S107" i="16" s="1"/>
  <c r="T107" i="16" s="1"/>
  <c r="U107" i="16" s="1"/>
  <c r="V107" i="16" s="1"/>
  <c r="W107" i="16" s="1"/>
  <c r="X107" i="16" s="1"/>
  <c r="Y107" i="16" s="1"/>
  <c r="Z107" i="16" s="1"/>
  <c r="AA107" i="16" s="1"/>
  <c r="AB107" i="16" s="1"/>
  <c r="AC107" i="16" s="1"/>
  <c r="AD107" i="16" s="1"/>
  <c r="AE107" i="16" s="1"/>
  <c r="AF107" i="16" s="1"/>
  <c r="B107" i="16" s="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B106" i="16" s="1"/>
  <c r="D105" i="16"/>
  <c r="E105" i="16" s="1"/>
  <c r="F105" i="16" s="1"/>
  <c r="G105" i="16" s="1"/>
  <c r="H105" i="16" s="1"/>
  <c r="I105" i="16" s="1"/>
  <c r="J105" i="16" s="1"/>
  <c r="K105" i="16" s="1"/>
  <c r="L105" i="16" s="1"/>
  <c r="M105" i="16" s="1"/>
  <c r="N105" i="16" s="1"/>
  <c r="O105" i="16" s="1"/>
  <c r="P105" i="16" s="1"/>
  <c r="Q105" i="16" s="1"/>
  <c r="R105" i="16" s="1"/>
  <c r="S105" i="16" s="1"/>
  <c r="T105" i="16" s="1"/>
  <c r="U105" i="16" s="1"/>
  <c r="V105" i="16" s="1"/>
  <c r="W105" i="16" s="1"/>
  <c r="X105" i="16" s="1"/>
  <c r="Y105" i="16" s="1"/>
  <c r="Z105" i="16" s="1"/>
  <c r="AA105" i="16" s="1"/>
  <c r="AB105" i="16" s="1"/>
  <c r="AC105" i="16" s="1"/>
  <c r="AD105" i="16" s="1"/>
  <c r="AE105" i="16" s="1"/>
  <c r="AF105" i="16" s="1"/>
  <c r="B105" i="16" s="1"/>
  <c r="D104" i="16"/>
  <c r="E104" i="16" s="1"/>
  <c r="F104" i="16" s="1"/>
  <c r="G104" i="16" s="1"/>
  <c r="H104" i="16" s="1"/>
  <c r="I104" i="16" s="1"/>
  <c r="J104" i="16" s="1"/>
  <c r="K104" i="16" s="1"/>
  <c r="L104" i="16" s="1"/>
  <c r="M104" i="16" s="1"/>
  <c r="N104" i="16" s="1"/>
  <c r="O104" i="16" s="1"/>
  <c r="P104" i="16" s="1"/>
  <c r="Q104" i="16" s="1"/>
  <c r="R104" i="16" s="1"/>
  <c r="S104" i="16" s="1"/>
  <c r="T104" i="16" s="1"/>
  <c r="U104" i="16" s="1"/>
  <c r="V104" i="16" s="1"/>
  <c r="W104" i="16" s="1"/>
  <c r="X104" i="16" s="1"/>
  <c r="Y104" i="16" s="1"/>
  <c r="Z104" i="16" s="1"/>
  <c r="AA104" i="16" s="1"/>
  <c r="AB104" i="16" s="1"/>
  <c r="AC104" i="16" s="1"/>
  <c r="AD104" i="16" s="1"/>
  <c r="AE104" i="16" s="1"/>
  <c r="AF104" i="16" s="1"/>
  <c r="B104" i="16" s="1"/>
  <c r="E103" i="16"/>
  <c r="F103" i="16" s="1"/>
  <c r="G103" i="16" s="1"/>
  <c r="D103" i="16"/>
  <c r="D102" i="16"/>
  <c r="E102" i="16" s="1"/>
  <c r="AH100" i="16"/>
  <c r="AI100" i="16" s="1"/>
  <c r="AH99" i="16"/>
  <c r="AI99" i="16" s="1"/>
  <c r="AH98" i="16"/>
  <c r="AI98" i="16" s="1"/>
  <c r="AH97" i="16"/>
  <c r="AI97" i="16" s="1"/>
  <c r="AH96" i="16"/>
  <c r="AI96" i="16" s="1"/>
  <c r="AH94" i="16"/>
  <c r="AI94" i="16" s="1"/>
  <c r="D93" i="16"/>
  <c r="AI91" i="16"/>
  <c r="AH91" i="16"/>
  <c r="AI90" i="16"/>
  <c r="AH90" i="16"/>
  <c r="AI89" i="16"/>
  <c r="AH89" i="16"/>
  <c r="AI88" i="16"/>
  <c r="AH88" i="16"/>
  <c r="AI87" i="16"/>
  <c r="AH87" i="16"/>
  <c r="AI86" i="16"/>
  <c r="AH86" i="16"/>
  <c r="AI85" i="16"/>
  <c r="AH85" i="16"/>
  <c r="AI84" i="16"/>
  <c r="AH84" i="16"/>
  <c r="AI82" i="16"/>
  <c r="AH82" i="16"/>
  <c r="AG82" i="16"/>
  <c r="AI81" i="16"/>
  <c r="AH81" i="16"/>
  <c r="AI80" i="16"/>
  <c r="AH80" i="16"/>
  <c r="AI79" i="16"/>
  <c r="AH79" i="16"/>
  <c r="AI78" i="16"/>
  <c r="AH78" i="16"/>
  <c r="AI77" i="16"/>
  <c r="AH77" i="16"/>
  <c r="AI76" i="16"/>
  <c r="AH76" i="16"/>
  <c r="AI74" i="16"/>
  <c r="AH74" i="16"/>
  <c r="AI73" i="16"/>
  <c r="AH73" i="16"/>
  <c r="AI72" i="16"/>
  <c r="AH72" i="16"/>
  <c r="AG72" i="16"/>
  <c r="AI71" i="16"/>
  <c r="AH71" i="16"/>
  <c r="AI70" i="16"/>
  <c r="AH70" i="16"/>
  <c r="AI69" i="16"/>
  <c r="AH69" i="16"/>
  <c r="AG68" i="16"/>
  <c r="AF68" i="16"/>
  <c r="AE5" i="16" s="1"/>
  <c r="AE68" i="16"/>
  <c r="AD68" i="16"/>
  <c r="AC5" i="16" s="1"/>
  <c r="AC68" i="16"/>
  <c r="AB68" i="16"/>
  <c r="AA5" i="16" s="1"/>
  <c r="AA68" i="16"/>
  <c r="Z68" i="16"/>
  <c r="Y5" i="16" s="1"/>
  <c r="Y68" i="16"/>
  <c r="X5" i="16" s="1"/>
  <c r="X68" i="16"/>
  <c r="W5" i="16" s="1"/>
  <c r="W68" i="16"/>
  <c r="U68" i="16"/>
  <c r="T5" i="16" s="1"/>
  <c r="R68" i="16"/>
  <c r="Q5" i="16" s="1"/>
  <c r="Q68" i="16"/>
  <c r="P68" i="16"/>
  <c r="O5" i="16" s="1"/>
  <c r="O68" i="16"/>
  <c r="N68" i="16"/>
  <c r="M5" i="16" s="1"/>
  <c r="M68" i="16"/>
  <c r="L68" i="16"/>
  <c r="K68" i="16"/>
  <c r="J68" i="16"/>
  <c r="I5" i="16" s="1"/>
  <c r="I68" i="16"/>
  <c r="H68" i="16"/>
  <c r="G5" i="16" s="1"/>
  <c r="G68" i="16"/>
  <c r="F68" i="16"/>
  <c r="E5" i="16" s="1"/>
  <c r="E68" i="16"/>
  <c r="D5" i="16" s="1"/>
  <c r="D68" i="16"/>
  <c r="C5" i="16" s="1"/>
  <c r="C68" i="16"/>
  <c r="B5" i="16" s="1"/>
  <c r="AI67" i="16"/>
  <c r="AH67" i="16"/>
  <c r="AI66" i="16"/>
  <c r="AH66" i="16"/>
  <c r="AI65" i="16"/>
  <c r="AH65" i="16"/>
  <c r="AI64" i="16"/>
  <c r="AH64" i="16"/>
  <c r="AI63" i="16"/>
  <c r="AH63" i="16"/>
  <c r="AI62" i="16"/>
  <c r="AH62" i="16"/>
  <c r="AI61" i="16"/>
  <c r="AH61" i="16"/>
  <c r="AI60" i="16"/>
  <c r="AH60" i="16"/>
  <c r="AI59" i="16"/>
  <c r="AH59" i="16"/>
  <c r="AH58" i="16"/>
  <c r="AI57" i="16"/>
  <c r="AH57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AI55" i="16"/>
  <c r="AH55" i="16"/>
  <c r="AI54" i="16"/>
  <c r="AH54" i="16"/>
  <c r="AI53" i="16"/>
  <c r="AH53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AI51" i="16"/>
  <c r="AH51" i="16"/>
  <c r="AG51" i="16"/>
  <c r="AG52" i="16" s="1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G38" i="16"/>
  <c r="AG2" i="16" s="1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AI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AB5" i="16"/>
  <c r="Z5" i="16"/>
  <c r="P5" i="16"/>
  <c r="L5" i="16"/>
  <c r="K5" i="16"/>
  <c r="J5" i="16"/>
  <c r="H5" i="16"/>
  <c r="AG4" i="16"/>
  <c r="K4" i="16"/>
  <c r="B4" i="16"/>
  <c r="AF95" i="15"/>
  <c r="AF37" i="15"/>
  <c r="AL56" i="15"/>
  <c r="AE95" i="15"/>
  <c r="AE37" i="15"/>
  <c r="Y58" i="15"/>
  <c r="X58" i="15"/>
  <c r="W58" i="15"/>
  <c r="V58" i="15"/>
  <c r="U58" i="15"/>
  <c r="T58" i="15"/>
  <c r="T37" i="15"/>
  <c r="S58" i="15"/>
  <c r="S37" i="15"/>
  <c r="Q95" i="15"/>
  <c r="Q37" i="15"/>
  <c r="O95" i="15"/>
  <c r="P95" i="15"/>
  <c r="E4" i="16"/>
  <c r="E4" i="17"/>
  <c r="E106" i="17" l="1"/>
  <c r="F106" i="17" s="1"/>
  <c r="G106" i="17" s="1"/>
  <c r="H106" i="17" s="1"/>
  <c r="I106" i="17" s="1"/>
  <c r="J106" i="17" s="1"/>
  <c r="K106" i="17" s="1"/>
  <c r="L106" i="17" s="1"/>
  <c r="M106" i="17" s="1"/>
  <c r="N106" i="17" s="1"/>
  <c r="O106" i="17" s="1"/>
  <c r="P106" i="17" s="1"/>
  <c r="Q106" i="17" s="1"/>
  <c r="R106" i="17" s="1"/>
  <c r="S106" i="17" s="1"/>
  <c r="T106" i="17" s="1"/>
  <c r="U106" i="17" s="1"/>
  <c r="V106" i="17" s="1"/>
  <c r="W106" i="17" s="1"/>
  <c r="X106" i="17" s="1"/>
  <c r="Y106" i="17" s="1"/>
  <c r="Z106" i="17" s="1"/>
  <c r="AA106" i="17" s="1"/>
  <c r="AB106" i="17" s="1"/>
  <c r="AC106" i="17" s="1"/>
  <c r="AD106" i="17" s="1"/>
  <c r="AE106" i="17" s="1"/>
  <c r="AF106" i="17" s="1"/>
  <c r="B106" i="17" s="1"/>
  <c r="E113" i="17"/>
  <c r="F113" i="17" s="1"/>
  <c r="G113" i="17" s="1"/>
  <c r="H113" i="17" s="1"/>
  <c r="I113" i="17" s="1"/>
  <c r="J113" i="17" s="1"/>
  <c r="K113" i="17" s="1"/>
  <c r="L113" i="17" s="1"/>
  <c r="M113" i="17" s="1"/>
  <c r="N113" i="17" s="1"/>
  <c r="O113" i="17" s="1"/>
  <c r="P113" i="17" s="1"/>
  <c r="Q113" i="17" s="1"/>
  <c r="R113" i="17" s="1"/>
  <c r="S113" i="17" s="1"/>
  <c r="T113" i="17" s="1"/>
  <c r="U113" i="17" s="1"/>
  <c r="V113" i="17" s="1"/>
  <c r="W113" i="17" s="1"/>
  <c r="X113" i="17" s="1"/>
  <c r="Y113" i="17" s="1"/>
  <c r="Z113" i="17" s="1"/>
  <c r="AA113" i="17" s="1"/>
  <c r="AB113" i="17" s="1"/>
  <c r="AC113" i="17" s="1"/>
  <c r="AD113" i="17" s="1"/>
  <c r="AE113" i="17" s="1"/>
  <c r="AF113" i="17" s="1"/>
  <c r="B113" i="17" s="1"/>
  <c r="E127" i="17"/>
  <c r="F127" i="17" s="1"/>
  <c r="G127" i="17" s="1"/>
  <c r="H127" i="17" s="1"/>
  <c r="I127" i="17" s="1"/>
  <c r="J127" i="17" s="1"/>
  <c r="K127" i="17" s="1"/>
  <c r="L127" i="17" s="1"/>
  <c r="M127" i="17" s="1"/>
  <c r="N127" i="17" s="1"/>
  <c r="O127" i="17" s="1"/>
  <c r="P127" i="17" s="1"/>
  <c r="Q127" i="17" s="1"/>
  <c r="R127" i="17" s="1"/>
  <c r="S127" i="17" s="1"/>
  <c r="T127" i="17" s="1"/>
  <c r="U127" i="17" s="1"/>
  <c r="V127" i="17" s="1"/>
  <c r="W127" i="17" s="1"/>
  <c r="X127" i="17" s="1"/>
  <c r="Y127" i="17" s="1"/>
  <c r="Z127" i="17" s="1"/>
  <c r="AA127" i="17" s="1"/>
  <c r="AB127" i="17" s="1"/>
  <c r="AC127" i="17" s="1"/>
  <c r="AD127" i="17" s="1"/>
  <c r="AE127" i="17" s="1"/>
  <c r="AF127" i="17" s="1"/>
  <c r="B127" i="17" s="1"/>
  <c r="G145" i="17"/>
  <c r="H145" i="17" s="1"/>
  <c r="I145" i="17" s="1"/>
  <c r="J145" i="17" s="1"/>
  <c r="K145" i="17" s="1"/>
  <c r="L145" i="17" s="1"/>
  <c r="M145" i="17" s="1"/>
  <c r="N145" i="17" s="1"/>
  <c r="O145" i="17" s="1"/>
  <c r="P145" i="17" s="1"/>
  <c r="Q145" i="17" s="1"/>
  <c r="R145" i="17" s="1"/>
  <c r="S145" i="17" s="1"/>
  <c r="T145" i="17" s="1"/>
  <c r="U145" i="17" s="1"/>
  <c r="V145" i="17" s="1"/>
  <c r="W145" i="17" s="1"/>
  <c r="X145" i="17" s="1"/>
  <c r="Y145" i="17" s="1"/>
  <c r="Z145" i="17" s="1"/>
  <c r="AA145" i="17" s="1"/>
  <c r="AB145" i="17" s="1"/>
  <c r="AC145" i="17" s="1"/>
  <c r="AD145" i="17" s="1"/>
  <c r="AE145" i="17" s="1"/>
  <c r="AF145" i="17" s="1"/>
  <c r="B145" i="17" s="1"/>
  <c r="E145" i="17"/>
  <c r="F145" i="17" s="1"/>
  <c r="AH95" i="16"/>
  <c r="AI95" i="16" s="1"/>
  <c r="E114" i="17"/>
  <c r="F114" i="17" s="1"/>
  <c r="G114" i="17" s="1"/>
  <c r="H114" i="17" s="1"/>
  <c r="I114" i="17" s="1"/>
  <c r="G123" i="17"/>
  <c r="H123" i="17" s="1"/>
  <c r="I123" i="17" s="1"/>
  <c r="J123" i="17" s="1"/>
  <c r="K123" i="17" s="1"/>
  <c r="L123" i="17" s="1"/>
  <c r="M123" i="17" s="1"/>
  <c r="N123" i="17" s="1"/>
  <c r="O123" i="17" s="1"/>
  <c r="P123" i="17" s="1"/>
  <c r="Q123" i="17" s="1"/>
  <c r="R123" i="17" s="1"/>
  <c r="S123" i="17" s="1"/>
  <c r="T123" i="17" s="1"/>
  <c r="U123" i="17" s="1"/>
  <c r="V123" i="17" s="1"/>
  <c r="W123" i="17" s="1"/>
  <c r="X123" i="17" s="1"/>
  <c r="Y123" i="17" s="1"/>
  <c r="Z123" i="17" s="1"/>
  <c r="AA123" i="17" s="1"/>
  <c r="AB123" i="17" s="1"/>
  <c r="AC123" i="17" s="1"/>
  <c r="AD123" i="17" s="1"/>
  <c r="AE123" i="17" s="1"/>
  <c r="AF123" i="17" s="1"/>
  <c r="B123" i="17" s="1"/>
  <c r="E123" i="17"/>
  <c r="F123" i="17" s="1"/>
  <c r="E128" i="17"/>
  <c r="F128" i="17" s="1"/>
  <c r="G128" i="17" s="1"/>
  <c r="H128" i="17" s="1"/>
  <c r="I128" i="17" s="1"/>
  <c r="J128" i="17" s="1"/>
  <c r="K128" i="17" s="1"/>
  <c r="L128" i="17" s="1"/>
  <c r="M128" i="17" s="1"/>
  <c r="N128" i="17" s="1"/>
  <c r="O128" i="17" s="1"/>
  <c r="P128" i="17" s="1"/>
  <c r="Q128" i="17" s="1"/>
  <c r="R128" i="17" s="1"/>
  <c r="S128" i="17" s="1"/>
  <c r="T128" i="17" s="1"/>
  <c r="U128" i="17" s="1"/>
  <c r="V128" i="17" s="1"/>
  <c r="W128" i="17" s="1"/>
  <c r="X128" i="17" s="1"/>
  <c r="Y128" i="17" s="1"/>
  <c r="Z128" i="17" s="1"/>
  <c r="AA128" i="17" s="1"/>
  <c r="AB128" i="17" s="1"/>
  <c r="AC128" i="17" s="1"/>
  <c r="AD128" i="17" s="1"/>
  <c r="AE128" i="17" s="1"/>
  <c r="AF128" i="17" s="1"/>
  <c r="B128" i="17" s="1"/>
  <c r="E134" i="17"/>
  <c r="F134" i="17" s="1"/>
  <c r="G134" i="17" s="1"/>
  <c r="H134" i="17" s="1"/>
  <c r="I134" i="17" s="1"/>
  <c r="J134" i="17" s="1"/>
  <c r="K134" i="17" s="1"/>
  <c r="L134" i="17" s="1"/>
  <c r="M134" i="17" s="1"/>
  <c r="N134" i="17" s="1"/>
  <c r="O134" i="17" s="1"/>
  <c r="P134" i="17" s="1"/>
  <c r="Q134" i="17" s="1"/>
  <c r="R134" i="17" s="1"/>
  <c r="S134" i="17" s="1"/>
  <c r="T134" i="17" s="1"/>
  <c r="U134" i="17" s="1"/>
  <c r="V134" i="17" s="1"/>
  <c r="W134" i="17" s="1"/>
  <c r="X134" i="17" s="1"/>
  <c r="Y134" i="17" s="1"/>
  <c r="Z134" i="17" s="1"/>
  <c r="AA134" i="17" s="1"/>
  <c r="AB134" i="17" s="1"/>
  <c r="AC134" i="17" s="1"/>
  <c r="AD134" i="17" s="1"/>
  <c r="AE134" i="17" s="1"/>
  <c r="AF134" i="17" s="1"/>
  <c r="B134" i="17" s="1"/>
  <c r="E146" i="17"/>
  <c r="F146" i="17" s="1"/>
  <c r="G146" i="17" s="1"/>
  <c r="H146" i="17" s="1"/>
  <c r="I146" i="17" s="1"/>
  <c r="J146" i="17" s="1"/>
  <c r="K146" i="17" s="1"/>
  <c r="L146" i="17" s="1"/>
  <c r="M146" i="17" s="1"/>
  <c r="N146" i="17" s="1"/>
  <c r="O146" i="17" s="1"/>
  <c r="P146" i="17" s="1"/>
  <c r="Q146" i="17" s="1"/>
  <c r="R146" i="17" s="1"/>
  <c r="S146" i="17" s="1"/>
  <c r="T146" i="17" s="1"/>
  <c r="U146" i="17" s="1"/>
  <c r="V146" i="17" s="1"/>
  <c r="W146" i="17" s="1"/>
  <c r="X146" i="17" s="1"/>
  <c r="Y146" i="17" s="1"/>
  <c r="Z146" i="17" s="1"/>
  <c r="AA146" i="17" s="1"/>
  <c r="AB146" i="17" s="1"/>
  <c r="AC146" i="17" s="1"/>
  <c r="AD146" i="17" s="1"/>
  <c r="AE146" i="17" s="1"/>
  <c r="AF146" i="17" s="1"/>
  <c r="B146" i="17" s="1"/>
  <c r="G105" i="17"/>
  <c r="H105" i="17" s="1"/>
  <c r="I105" i="17" s="1"/>
  <c r="J105" i="17" s="1"/>
  <c r="K105" i="17" s="1"/>
  <c r="L105" i="17" s="1"/>
  <c r="M105" i="17" s="1"/>
  <c r="N105" i="17" s="1"/>
  <c r="O105" i="17" s="1"/>
  <c r="P105" i="17" s="1"/>
  <c r="Q105" i="17" s="1"/>
  <c r="R105" i="17" s="1"/>
  <c r="S105" i="17" s="1"/>
  <c r="T105" i="17" s="1"/>
  <c r="U105" i="17" s="1"/>
  <c r="V105" i="17" s="1"/>
  <c r="W105" i="17" s="1"/>
  <c r="X105" i="17" s="1"/>
  <c r="Y105" i="17" s="1"/>
  <c r="Z105" i="17" s="1"/>
  <c r="AA105" i="17" s="1"/>
  <c r="AB105" i="17" s="1"/>
  <c r="AC105" i="17" s="1"/>
  <c r="AD105" i="17" s="1"/>
  <c r="AE105" i="17" s="1"/>
  <c r="AF105" i="17" s="1"/>
  <c r="B105" i="17" s="1"/>
  <c r="E105" i="17"/>
  <c r="F105" i="17" s="1"/>
  <c r="AI58" i="16"/>
  <c r="G109" i="17"/>
  <c r="H109" i="17" s="1"/>
  <c r="I109" i="17" s="1"/>
  <c r="J109" i="17" s="1"/>
  <c r="K109" i="17" s="1"/>
  <c r="L109" i="17" s="1"/>
  <c r="M109" i="17" s="1"/>
  <c r="N109" i="17" s="1"/>
  <c r="O109" i="17" s="1"/>
  <c r="P109" i="17" s="1"/>
  <c r="Q109" i="17" s="1"/>
  <c r="R109" i="17" s="1"/>
  <c r="S109" i="17" s="1"/>
  <c r="T109" i="17" s="1"/>
  <c r="U109" i="17" s="1"/>
  <c r="V109" i="17" s="1"/>
  <c r="W109" i="17" s="1"/>
  <c r="X109" i="17" s="1"/>
  <c r="Y109" i="17" s="1"/>
  <c r="Z109" i="17" s="1"/>
  <c r="AA109" i="17" s="1"/>
  <c r="AB109" i="17" s="1"/>
  <c r="AC109" i="17" s="1"/>
  <c r="AD109" i="17" s="1"/>
  <c r="AE109" i="17" s="1"/>
  <c r="AF109" i="17" s="1"/>
  <c r="B109" i="17" s="1"/>
  <c r="E109" i="17"/>
  <c r="F109" i="17" s="1"/>
  <c r="G125" i="17"/>
  <c r="H125" i="17" s="1"/>
  <c r="E125" i="17"/>
  <c r="F125" i="17" s="1"/>
  <c r="E131" i="17"/>
  <c r="F131" i="17" s="1"/>
  <c r="G131" i="17" s="1"/>
  <c r="H131" i="17" s="1"/>
  <c r="I131" i="17" s="1"/>
  <c r="J131" i="17" s="1"/>
  <c r="K131" i="17" s="1"/>
  <c r="L131" i="17" s="1"/>
  <c r="M131" i="17" s="1"/>
  <c r="N131" i="17" s="1"/>
  <c r="O131" i="17" s="1"/>
  <c r="P131" i="17" s="1"/>
  <c r="Q131" i="17" s="1"/>
  <c r="R131" i="17" s="1"/>
  <c r="S131" i="17" s="1"/>
  <c r="T131" i="17" s="1"/>
  <c r="U131" i="17" s="1"/>
  <c r="V131" i="17" s="1"/>
  <c r="W131" i="17" s="1"/>
  <c r="X131" i="17" s="1"/>
  <c r="Y131" i="17" s="1"/>
  <c r="Z131" i="17" s="1"/>
  <c r="AA131" i="17" s="1"/>
  <c r="AB131" i="17" s="1"/>
  <c r="AC131" i="17" s="1"/>
  <c r="AD131" i="17" s="1"/>
  <c r="AE131" i="17" s="1"/>
  <c r="AF131" i="17" s="1"/>
  <c r="B131" i="17" s="1"/>
  <c r="G142" i="17"/>
  <c r="H142" i="17" s="1"/>
  <c r="I142" i="17" s="1"/>
  <c r="J142" i="17" s="1"/>
  <c r="K142" i="17" s="1"/>
  <c r="L142" i="17" s="1"/>
  <c r="M142" i="17" s="1"/>
  <c r="N142" i="17" s="1"/>
  <c r="O142" i="17" s="1"/>
  <c r="P142" i="17" s="1"/>
  <c r="Q142" i="17" s="1"/>
  <c r="R142" i="17" s="1"/>
  <c r="S142" i="17" s="1"/>
  <c r="T142" i="17" s="1"/>
  <c r="U142" i="17" s="1"/>
  <c r="V142" i="17" s="1"/>
  <c r="W142" i="17" s="1"/>
  <c r="X142" i="17" s="1"/>
  <c r="Y142" i="17" s="1"/>
  <c r="Z142" i="17" s="1"/>
  <c r="AA142" i="17" s="1"/>
  <c r="AB142" i="17" s="1"/>
  <c r="AC142" i="17" s="1"/>
  <c r="AD142" i="17" s="1"/>
  <c r="AE142" i="17" s="1"/>
  <c r="AF142" i="17" s="1"/>
  <c r="B142" i="17" s="1"/>
  <c r="E142" i="17"/>
  <c r="F142" i="17" s="1"/>
  <c r="G107" i="17"/>
  <c r="H107" i="17" s="1"/>
  <c r="I107" i="17" s="1"/>
  <c r="J107" i="17" s="1"/>
  <c r="K107" i="17" s="1"/>
  <c r="L107" i="17" s="1"/>
  <c r="M107" i="17" s="1"/>
  <c r="N107" i="17" s="1"/>
  <c r="O107" i="17" s="1"/>
  <c r="P107" i="17" s="1"/>
  <c r="Q107" i="17" s="1"/>
  <c r="R107" i="17" s="1"/>
  <c r="S107" i="17" s="1"/>
  <c r="T107" i="17" s="1"/>
  <c r="U107" i="17" s="1"/>
  <c r="V107" i="17" s="1"/>
  <c r="W107" i="17" s="1"/>
  <c r="X107" i="17" s="1"/>
  <c r="Y107" i="17" s="1"/>
  <c r="Z107" i="17" s="1"/>
  <c r="AA107" i="17" s="1"/>
  <c r="AB107" i="17" s="1"/>
  <c r="AC107" i="17" s="1"/>
  <c r="AD107" i="17" s="1"/>
  <c r="AE107" i="17" s="1"/>
  <c r="AF107" i="17" s="1"/>
  <c r="B107" i="17" s="1"/>
  <c r="E107" i="17"/>
  <c r="F107" i="17" s="1"/>
  <c r="G124" i="17"/>
  <c r="H124" i="17" s="1"/>
  <c r="I124" i="17" s="1"/>
  <c r="J124" i="17" s="1"/>
  <c r="K124" i="17" s="1"/>
  <c r="L124" i="17" s="1"/>
  <c r="M124" i="17" s="1"/>
  <c r="N124" i="17" s="1"/>
  <c r="O124" i="17" s="1"/>
  <c r="P124" i="17" s="1"/>
  <c r="Q124" i="17" s="1"/>
  <c r="R124" i="17" s="1"/>
  <c r="S124" i="17" s="1"/>
  <c r="T124" i="17" s="1"/>
  <c r="U124" i="17" s="1"/>
  <c r="V124" i="17" s="1"/>
  <c r="W124" i="17" s="1"/>
  <c r="X124" i="17" s="1"/>
  <c r="Y124" i="17" s="1"/>
  <c r="Z124" i="17" s="1"/>
  <c r="AA124" i="17" s="1"/>
  <c r="AB124" i="17" s="1"/>
  <c r="AC124" i="17" s="1"/>
  <c r="AD124" i="17" s="1"/>
  <c r="AE124" i="17" s="1"/>
  <c r="AF124" i="17" s="1"/>
  <c r="B124" i="17" s="1"/>
  <c r="E124" i="17"/>
  <c r="F124" i="17" s="1"/>
  <c r="E129" i="17"/>
  <c r="F129" i="17" s="1"/>
  <c r="G129" i="17" s="1"/>
  <c r="H129" i="17" s="1"/>
  <c r="I129" i="17" s="1"/>
  <c r="J129" i="17" s="1"/>
  <c r="K129" i="17" s="1"/>
  <c r="L129" i="17" s="1"/>
  <c r="M129" i="17" s="1"/>
  <c r="N129" i="17" s="1"/>
  <c r="O129" i="17" s="1"/>
  <c r="P129" i="17" s="1"/>
  <c r="Q129" i="17" s="1"/>
  <c r="R129" i="17" s="1"/>
  <c r="S129" i="17" s="1"/>
  <c r="T129" i="17" s="1"/>
  <c r="U129" i="17" s="1"/>
  <c r="V129" i="17" s="1"/>
  <c r="W129" i="17" s="1"/>
  <c r="X129" i="17" s="1"/>
  <c r="Y129" i="17" s="1"/>
  <c r="Z129" i="17" s="1"/>
  <c r="AA129" i="17" s="1"/>
  <c r="AB129" i="17" s="1"/>
  <c r="AC129" i="17" s="1"/>
  <c r="AD129" i="17" s="1"/>
  <c r="AE129" i="17" s="1"/>
  <c r="AF129" i="17" s="1"/>
  <c r="B129" i="17" s="1"/>
  <c r="G135" i="17"/>
  <c r="H135" i="17" s="1"/>
  <c r="I135" i="17" s="1"/>
  <c r="J135" i="17" s="1"/>
  <c r="K135" i="17" s="1"/>
  <c r="L135" i="17" s="1"/>
  <c r="M135" i="17" s="1"/>
  <c r="N135" i="17" s="1"/>
  <c r="O135" i="17" s="1"/>
  <c r="P135" i="17" s="1"/>
  <c r="Q135" i="17" s="1"/>
  <c r="R135" i="17" s="1"/>
  <c r="S135" i="17" s="1"/>
  <c r="T135" i="17" s="1"/>
  <c r="U135" i="17" s="1"/>
  <c r="V135" i="17" s="1"/>
  <c r="W135" i="17" s="1"/>
  <c r="X135" i="17" s="1"/>
  <c r="Y135" i="17" s="1"/>
  <c r="Z135" i="17" s="1"/>
  <c r="AA135" i="17" s="1"/>
  <c r="AB135" i="17" s="1"/>
  <c r="AC135" i="17" s="1"/>
  <c r="AD135" i="17" s="1"/>
  <c r="AE135" i="17" s="1"/>
  <c r="AF135" i="17" s="1"/>
  <c r="B135" i="17" s="1"/>
  <c r="E135" i="17"/>
  <c r="F135" i="17" s="1"/>
  <c r="E115" i="17"/>
  <c r="G120" i="17"/>
  <c r="H120" i="17" s="1"/>
  <c r="I120" i="17" s="1"/>
  <c r="J120" i="17" s="1"/>
  <c r="K120" i="17" s="1"/>
  <c r="L120" i="17" s="1"/>
  <c r="M120" i="17" s="1"/>
  <c r="N120" i="17" s="1"/>
  <c r="O120" i="17" s="1"/>
  <c r="P120" i="17" s="1"/>
  <c r="Q120" i="17" s="1"/>
  <c r="R120" i="17" s="1"/>
  <c r="S120" i="17" s="1"/>
  <c r="T120" i="17" s="1"/>
  <c r="U120" i="17" s="1"/>
  <c r="V120" i="17" s="1"/>
  <c r="W120" i="17" s="1"/>
  <c r="X120" i="17" s="1"/>
  <c r="Y120" i="17" s="1"/>
  <c r="Z120" i="17" s="1"/>
  <c r="AA120" i="17" s="1"/>
  <c r="AB120" i="17" s="1"/>
  <c r="AC120" i="17" s="1"/>
  <c r="AD120" i="17" s="1"/>
  <c r="AE120" i="17" s="1"/>
  <c r="AF120" i="17" s="1"/>
  <c r="B120" i="17" s="1"/>
  <c r="E120" i="17"/>
  <c r="F120" i="17" s="1"/>
  <c r="E136" i="17"/>
  <c r="F136" i="17" s="1"/>
  <c r="G136" i="17" s="1"/>
  <c r="H136" i="17" s="1"/>
  <c r="I136" i="17" s="1"/>
  <c r="J136" i="17" s="1"/>
  <c r="K136" i="17" s="1"/>
  <c r="L136" i="17" s="1"/>
  <c r="M136" i="17" s="1"/>
  <c r="N136" i="17" s="1"/>
  <c r="O136" i="17" s="1"/>
  <c r="P136" i="17" s="1"/>
  <c r="Q136" i="17" s="1"/>
  <c r="R136" i="17" s="1"/>
  <c r="S136" i="17" s="1"/>
  <c r="T136" i="17" s="1"/>
  <c r="U136" i="17" s="1"/>
  <c r="V136" i="17" s="1"/>
  <c r="W136" i="17" s="1"/>
  <c r="X136" i="17" s="1"/>
  <c r="Y136" i="17" s="1"/>
  <c r="Z136" i="17" s="1"/>
  <c r="AA136" i="17" s="1"/>
  <c r="AB136" i="17" s="1"/>
  <c r="AC136" i="17" s="1"/>
  <c r="AD136" i="17" s="1"/>
  <c r="AE136" i="17" s="1"/>
  <c r="AF136" i="17" s="1"/>
  <c r="B136" i="17" s="1"/>
  <c r="E75" i="17"/>
  <c r="E83" i="17" s="1"/>
  <c r="E116" i="17"/>
  <c r="F116" i="17" s="1"/>
  <c r="G116" i="17" s="1"/>
  <c r="H116" i="17" s="1"/>
  <c r="I116" i="17" s="1"/>
  <c r="J116" i="17" s="1"/>
  <c r="K116" i="17" s="1"/>
  <c r="L116" i="17" s="1"/>
  <c r="M116" i="17" s="1"/>
  <c r="N116" i="17" s="1"/>
  <c r="O116" i="17" s="1"/>
  <c r="P116" i="17" s="1"/>
  <c r="Q116" i="17" s="1"/>
  <c r="R116" i="17" s="1"/>
  <c r="S116" i="17" s="1"/>
  <c r="T116" i="17" s="1"/>
  <c r="U116" i="17" s="1"/>
  <c r="V116" i="17" s="1"/>
  <c r="W116" i="17" s="1"/>
  <c r="X116" i="17" s="1"/>
  <c r="Y116" i="17" s="1"/>
  <c r="Z116" i="17" s="1"/>
  <c r="AA116" i="17" s="1"/>
  <c r="AB116" i="17" s="1"/>
  <c r="AC116" i="17" s="1"/>
  <c r="AD116" i="17" s="1"/>
  <c r="AE116" i="17" s="1"/>
  <c r="AF116" i="17" s="1"/>
  <c r="B116" i="17" s="1"/>
  <c r="E137" i="17"/>
  <c r="F137" i="17" s="1"/>
  <c r="G137" i="17" s="1"/>
  <c r="H137" i="17" s="1"/>
  <c r="I137" i="17" s="1"/>
  <c r="J137" i="17" s="1"/>
  <c r="K137" i="17" s="1"/>
  <c r="L137" i="17" s="1"/>
  <c r="M137" i="17" s="1"/>
  <c r="N137" i="17" s="1"/>
  <c r="O137" i="17" s="1"/>
  <c r="P137" i="17" s="1"/>
  <c r="Q137" i="17" s="1"/>
  <c r="R137" i="17" s="1"/>
  <c r="S137" i="17" s="1"/>
  <c r="T137" i="17" s="1"/>
  <c r="U137" i="17" s="1"/>
  <c r="V137" i="17" s="1"/>
  <c r="W137" i="17" s="1"/>
  <c r="X137" i="17" s="1"/>
  <c r="Y137" i="17" s="1"/>
  <c r="Z137" i="17" s="1"/>
  <c r="AA137" i="17" s="1"/>
  <c r="AB137" i="17" s="1"/>
  <c r="AC137" i="17" s="1"/>
  <c r="AD137" i="17" s="1"/>
  <c r="AE137" i="17" s="1"/>
  <c r="AF137" i="17" s="1"/>
  <c r="B137" i="17" s="1"/>
  <c r="C235" i="17"/>
  <c r="F75" i="17"/>
  <c r="F83" i="17" s="1"/>
  <c r="G112" i="17"/>
  <c r="H112" i="17" s="1"/>
  <c r="I112" i="17" s="1"/>
  <c r="J112" i="17" s="1"/>
  <c r="K112" i="17" s="1"/>
  <c r="L112" i="17" s="1"/>
  <c r="M112" i="17" s="1"/>
  <c r="N112" i="17" s="1"/>
  <c r="O112" i="17" s="1"/>
  <c r="P112" i="17" s="1"/>
  <c r="Q112" i="17" s="1"/>
  <c r="R112" i="17" s="1"/>
  <c r="S112" i="17" s="1"/>
  <c r="T112" i="17" s="1"/>
  <c r="U112" i="17" s="1"/>
  <c r="V112" i="17" s="1"/>
  <c r="W112" i="17" s="1"/>
  <c r="X112" i="17" s="1"/>
  <c r="Y112" i="17" s="1"/>
  <c r="Z112" i="17" s="1"/>
  <c r="AA112" i="17" s="1"/>
  <c r="AB112" i="17" s="1"/>
  <c r="AC112" i="17" s="1"/>
  <c r="AD112" i="17" s="1"/>
  <c r="AE112" i="17" s="1"/>
  <c r="AF112" i="17" s="1"/>
  <c r="B112" i="17" s="1"/>
  <c r="E112" i="17"/>
  <c r="F112" i="17" s="1"/>
  <c r="E138" i="17"/>
  <c r="F138" i="17" s="1"/>
  <c r="G138" i="17" s="1"/>
  <c r="H138" i="17" s="1"/>
  <c r="I138" i="17" s="1"/>
  <c r="J138" i="17" s="1"/>
  <c r="K138" i="17" s="1"/>
  <c r="L138" i="17" s="1"/>
  <c r="M138" i="17" s="1"/>
  <c r="N138" i="17" s="1"/>
  <c r="O138" i="17" s="1"/>
  <c r="P138" i="17" s="1"/>
  <c r="Q138" i="17" s="1"/>
  <c r="R138" i="17" s="1"/>
  <c r="S138" i="17" s="1"/>
  <c r="T138" i="17" s="1"/>
  <c r="U138" i="17" s="1"/>
  <c r="V138" i="17" s="1"/>
  <c r="W138" i="17" s="1"/>
  <c r="X138" i="17" s="1"/>
  <c r="Y138" i="17" s="1"/>
  <c r="Z138" i="17" s="1"/>
  <c r="AA138" i="17" s="1"/>
  <c r="AB138" i="17" s="1"/>
  <c r="AC138" i="17" s="1"/>
  <c r="AD138" i="17" s="1"/>
  <c r="AE138" i="17" s="1"/>
  <c r="AF138" i="17" s="1"/>
  <c r="B138" i="17" s="1"/>
  <c r="E144" i="17"/>
  <c r="F144" i="17" s="1"/>
  <c r="G144" i="17" s="1"/>
  <c r="H144" i="17" s="1"/>
  <c r="I144" i="17" s="1"/>
  <c r="J144" i="17" s="1"/>
  <c r="K144" i="17" s="1"/>
  <c r="L144" i="17" s="1"/>
  <c r="M144" i="17" s="1"/>
  <c r="N144" i="17" s="1"/>
  <c r="O144" i="17" s="1"/>
  <c r="P144" i="17" s="1"/>
  <c r="Q144" i="17" s="1"/>
  <c r="R144" i="17" s="1"/>
  <c r="S144" i="17" s="1"/>
  <c r="T144" i="17" s="1"/>
  <c r="U144" i="17" s="1"/>
  <c r="V144" i="17" s="1"/>
  <c r="W144" i="17" s="1"/>
  <c r="X144" i="17" s="1"/>
  <c r="Y144" i="17" s="1"/>
  <c r="Z144" i="17" s="1"/>
  <c r="AA144" i="17" s="1"/>
  <c r="AB144" i="17" s="1"/>
  <c r="AC144" i="17" s="1"/>
  <c r="AD144" i="17" s="1"/>
  <c r="AE144" i="17" s="1"/>
  <c r="AF144" i="17" s="1"/>
  <c r="B144" i="17" s="1"/>
  <c r="AC75" i="17"/>
  <c r="AC83" i="17" s="1"/>
  <c r="U75" i="17"/>
  <c r="U7" i="17" s="1"/>
  <c r="R75" i="17"/>
  <c r="AJ214" i="17" s="1"/>
  <c r="X75" i="17"/>
  <c r="AP214" i="17" s="1"/>
  <c r="AG6" i="17"/>
  <c r="W75" i="17"/>
  <c r="W7" i="17" s="1"/>
  <c r="AE75" i="17"/>
  <c r="AE7" i="17" s="1"/>
  <c r="AF75" i="17"/>
  <c r="AX214" i="17" s="1"/>
  <c r="Y75" i="17"/>
  <c r="AQ214" i="17" s="1"/>
  <c r="Z75" i="17"/>
  <c r="AR214" i="17" s="1"/>
  <c r="O75" i="17"/>
  <c r="AG214" i="17" s="1"/>
  <c r="P75" i="17"/>
  <c r="P83" i="17" s="1"/>
  <c r="Q75" i="17"/>
  <c r="Q7" i="17" s="1"/>
  <c r="M75" i="17"/>
  <c r="AE214" i="17" s="1"/>
  <c r="J75" i="17"/>
  <c r="AB214" i="17" s="1"/>
  <c r="I75" i="17"/>
  <c r="I7" i="17" s="1"/>
  <c r="H75" i="17"/>
  <c r="Z214" i="17" s="1"/>
  <c r="G75" i="17"/>
  <c r="G7" i="17" s="1"/>
  <c r="AI52" i="17"/>
  <c r="AH38" i="17"/>
  <c r="H4" i="17"/>
  <c r="J83" i="17"/>
  <c r="J7" i="17"/>
  <c r="AA214" i="17"/>
  <c r="D211" i="17"/>
  <c r="S211" i="17"/>
  <c r="AG73" i="17"/>
  <c r="B75" i="17"/>
  <c r="AI68" i="17"/>
  <c r="AH68" i="17"/>
  <c r="AI56" i="17"/>
  <c r="AH56" i="17"/>
  <c r="C75" i="17"/>
  <c r="K75" i="17"/>
  <c r="S75" i="17"/>
  <c r="AA75" i="17"/>
  <c r="AO214" i="17"/>
  <c r="AH52" i="17"/>
  <c r="W214" i="17"/>
  <c r="E7" i="17"/>
  <c r="U83" i="17"/>
  <c r="AU214" i="17"/>
  <c r="AG75" i="17"/>
  <c r="AI38" i="17"/>
  <c r="O7" i="17"/>
  <c r="N75" i="17"/>
  <c r="V75" i="17"/>
  <c r="AD75" i="17"/>
  <c r="D5" i="17"/>
  <c r="L5" i="17"/>
  <c r="T5" i="17"/>
  <c r="AB5" i="17"/>
  <c r="D75" i="17"/>
  <c r="L75" i="17"/>
  <c r="T75" i="17"/>
  <c r="AB75" i="17"/>
  <c r="D192" i="17"/>
  <c r="D93" i="17"/>
  <c r="D235" i="17"/>
  <c r="F199" i="17"/>
  <c r="E197" i="17"/>
  <c r="F197" i="17" s="1"/>
  <c r="G197" i="17" s="1"/>
  <c r="H197" i="17" s="1"/>
  <c r="I197" i="17" s="1"/>
  <c r="J197" i="17" s="1"/>
  <c r="K197" i="17" s="1"/>
  <c r="L197" i="17" s="1"/>
  <c r="M197" i="17" s="1"/>
  <c r="N197" i="17" s="1"/>
  <c r="O197" i="17" s="1"/>
  <c r="P197" i="17" s="1"/>
  <c r="Q197" i="17" s="1"/>
  <c r="R197" i="17" s="1"/>
  <c r="S197" i="17" s="1"/>
  <c r="T197" i="17" s="1"/>
  <c r="U197" i="17" s="1"/>
  <c r="V197" i="17" s="1"/>
  <c r="W197" i="17" s="1"/>
  <c r="X197" i="17" s="1"/>
  <c r="Y197" i="17" s="1"/>
  <c r="Z197" i="17" s="1"/>
  <c r="AA197" i="17" s="1"/>
  <c r="AB197" i="17" s="1"/>
  <c r="AC197" i="17" s="1"/>
  <c r="AD197" i="17" s="1"/>
  <c r="AE197" i="17" s="1"/>
  <c r="AF197" i="17" s="1"/>
  <c r="B197" i="17" s="1"/>
  <c r="D200" i="17"/>
  <c r="G194" i="17"/>
  <c r="AC75" i="16"/>
  <c r="AU214" i="16" s="1"/>
  <c r="AB75" i="16"/>
  <c r="AA75" i="16"/>
  <c r="AA7" i="16" s="1"/>
  <c r="Z75" i="16"/>
  <c r="Z83" i="16" s="1"/>
  <c r="Y75" i="16"/>
  <c r="Y83" i="16" s="1"/>
  <c r="W75" i="16"/>
  <c r="AO214" i="16" s="1"/>
  <c r="U75" i="16"/>
  <c r="U7" i="16" s="1"/>
  <c r="T75" i="16"/>
  <c r="T83" i="16" s="1"/>
  <c r="R75" i="16"/>
  <c r="R83" i="16" s="1"/>
  <c r="AE75" i="16"/>
  <c r="AW214" i="16" s="1"/>
  <c r="Q75" i="16"/>
  <c r="AI214" i="16" s="1"/>
  <c r="S75" i="16"/>
  <c r="O75" i="16"/>
  <c r="AG214" i="16" s="1"/>
  <c r="M75" i="16"/>
  <c r="M7" i="16" s="1"/>
  <c r="G75" i="16"/>
  <c r="Y214" i="16" s="1"/>
  <c r="I75" i="16"/>
  <c r="I83" i="16" s="1"/>
  <c r="J75" i="16"/>
  <c r="J83" i="16" s="1"/>
  <c r="K75" i="16"/>
  <c r="K83" i="16" s="1"/>
  <c r="L75" i="16"/>
  <c r="L7" i="16" s="1"/>
  <c r="E75" i="16"/>
  <c r="E7" i="16" s="1"/>
  <c r="AI56" i="16"/>
  <c r="AI52" i="16"/>
  <c r="D75" i="16"/>
  <c r="D83" i="16" s="1"/>
  <c r="AH38" i="16"/>
  <c r="AH56" i="16"/>
  <c r="AH52" i="16"/>
  <c r="C75" i="16"/>
  <c r="C7" i="16" s="1"/>
  <c r="B75" i="16"/>
  <c r="B83" i="16" s="1"/>
  <c r="AI38" i="16"/>
  <c r="H4" i="16"/>
  <c r="V214" i="16"/>
  <c r="AT214" i="16"/>
  <c r="AB83" i="16"/>
  <c r="AB7" i="16"/>
  <c r="H103" i="16"/>
  <c r="O7" i="16"/>
  <c r="O83" i="16"/>
  <c r="AG73" i="16"/>
  <c r="AG3" i="16"/>
  <c r="AG6" i="16" s="1"/>
  <c r="AL214" i="16"/>
  <c r="Q7" i="16"/>
  <c r="Q83" i="16"/>
  <c r="AM214" i="16"/>
  <c r="U83" i="16"/>
  <c r="T214" i="16"/>
  <c r="W214" i="16"/>
  <c r="W83" i="16"/>
  <c r="AK214" i="16"/>
  <c r="S83" i="16"/>
  <c r="S7" i="16"/>
  <c r="AS214" i="16"/>
  <c r="AA83" i="16"/>
  <c r="F75" i="16"/>
  <c r="N75" i="16"/>
  <c r="V75" i="16"/>
  <c r="AD75" i="16"/>
  <c r="D211" i="16"/>
  <c r="S211" i="16"/>
  <c r="AG75" i="16"/>
  <c r="P75" i="16"/>
  <c r="AF75" i="16"/>
  <c r="F5" i="16"/>
  <c r="N5" i="16"/>
  <c r="V5" i="16"/>
  <c r="AD5" i="16"/>
  <c r="AH68" i="16"/>
  <c r="D192" i="16"/>
  <c r="H75" i="16"/>
  <c r="X75" i="16"/>
  <c r="E93" i="16"/>
  <c r="AI68" i="16"/>
  <c r="E192" i="16"/>
  <c r="F102" i="16"/>
  <c r="G194" i="16"/>
  <c r="E200" i="16"/>
  <c r="D235" i="16"/>
  <c r="F199" i="16"/>
  <c r="F93" i="16" s="1"/>
  <c r="W7" i="16" l="1"/>
  <c r="AM214" i="17"/>
  <c r="G83" i="17"/>
  <c r="AC83" i="16"/>
  <c r="AC7" i="16"/>
  <c r="O83" i="17"/>
  <c r="AJ214" i="16"/>
  <c r="R7" i="16"/>
  <c r="J7" i="16"/>
  <c r="T7" i="16"/>
  <c r="AG83" i="16"/>
  <c r="AB214" i="16"/>
  <c r="W83" i="17"/>
  <c r="E93" i="17"/>
  <c r="F115" i="17"/>
  <c r="G115" i="17" s="1"/>
  <c r="H115" i="17" s="1"/>
  <c r="I115" i="17" s="1"/>
  <c r="J115" i="17" s="1"/>
  <c r="K115" i="17" s="1"/>
  <c r="L115" i="17" s="1"/>
  <c r="M115" i="17" s="1"/>
  <c r="N115" i="17" s="1"/>
  <c r="O115" i="17" s="1"/>
  <c r="P115" i="17" s="1"/>
  <c r="Q115" i="17" s="1"/>
  <c r="R115" i="17" s="1"/>
  <c r="S115" i="17" s="1"/>
  <c r="T115" i="17" s="1"/>
  <c r="U115" i="17" s="1"/>
  <c r="V115" i="17" s="1"/>
  <c r="W115" i="17" s="1"/>
  <c r="X115" i="17" s="1"/>
  <c r="Y115" i="17" s="1"/>
  <c r="Z115" i="17" s="1"/>
  <c r="AA115" i="17" s="1"/>
  <c r="AB115" i="17" s="1"/>
  <c r="AC115" i="17" s="1"/>
  <c r="AD115" i="17" s="1"/>
  <c r="AE115" i="17" s="1"/>
  <c r="AF115" i="17" s="1"/>
  <c r="B115" i="17" s="1"/>
  <c r="F93" i="17"/>
  <c r="AF83" i="17"/>
  <c r="AE83" i="17"/>
  <c r="AF7" i="17"/>
  <c r="AW214" i="17"/>
  <c r="AC7" i="17"/>
  <c r="X83" i="17"/>
  <c r="X7" i="17"/>
  <c r="R7" i="17"/>
  <c r="R83" i="17"/>
  <c r="Q83" i="17"/>
  <c r="Y214" i="17"/>
  <c r="Z7" i="17"/>
  <c r="AG83" i="17"/>
  <c r="Z83" i="17"/>
  <c r="Y83" i="17"/>
  <c r="H83" i="17"/>
  <c r="H7" i="17"/>
  <c r="I83" i="17"/>
  <c r="Y7" i="17"/>
  <c r="AI214" i="17"/>
  <c r="M7" i="17"/>
  <c r="M83" i="17"/>
  <c r="AH214" i="17"/>
  <c r="P7" i="17"/>
  <c r="AT214" i="17"/>
  <c r="AB83" i="17"/>
  <c r="AB7" i="17"/>
  <c r="AL214" i="17"/>
  <c r="T83" i="17"/>
  <c r="T7" i="17"/>
  <c r="E200" i="17"/>
  <c r="E235" i="17"/>
  <c r="G199" i="17"/>
  <c r="V214" i="17"/>
  <c r="D83" i="17"/>
  <c r="D7" i="17"/>
  <c r="AK214" i="17"/>
  <c r="S83" i="17"/>
  <c r="S7" i="17"/>
  <c r="AD214" i="17"/>
  <c r="L83" i="17"/>
  <c r="L7" i="17"/>
  <c r="AS214" i="17"/>
  <c r="AA83" i="17"/>
  <c r="AA7" i="17"/>
  <c r="AV214" i="17"/>
  <c r="AD83" i="17"/>
  <c r="AD7" i="17"/>
  <c r="AC214" i="17"/>
  <c r="K83" i="17"/>
  <c r="K7" i="17"/>
  <c r="T214" i="17"/>
  <c r="B83" i="17"/>
  <c r="AI75" i="17"/>
  <c r="B7" i="17"/>
  <c r="AH75" i="17"/>
  <c r="G103" i="17"/>
  <c r="AN214" i="17"/>
  <c r="V83" i="17"/>
  <c r="V7" i="17"/>
  <c r="U214" i="17"/>
  <c r="C83" i="17"/>
  <c r="C7" i="17"/>
  <c r="F200" i="17"/>
  <c r="E192" i="17"/>
  <c r="AF214" i="17"/>
  <c r="N83" i="17"/>
  <c r="N7" i="17"/>
  <c r="B209" i="17"/>
  <c r="H194" i="17"/>
  <c r="G200" i="17"/>
  <c r="X214" i="17"/>
  <c r="F7" i="17"/>
  <c r="C209" i="17"/>
  <c r="AE7" i="16"/>
  <c r="AE83" i="16"/>
  <c r="I7" i="16"/>
  <c r="AA214" i="16"/>
  <c r="G83" i="16"/>
  <c r="G7" i="16"/>
  <c r="AQ214" i="16"/>
  <c r="Z7" i="16"/>
  <c r="AR214" i="16"/>
  <c r="Y7" i="16"/>
  <c r="M83" i="16"/>
  <c r="AE214" i="16"/>
  <c r="L83" i="16"/>
  <c r="AD214" i="16"/>
  <c r="AC214" i="16"/>
  <c r="K7" i="16"/>
  <c r="E83" i="16"/>
  <c r="B209" i="16"/>
  <c r="AH75" i="16"/>
  <c r="D7" i="16"/>
  <c r="C83" i="16"/>
  <c r="U214" i="16"/>
  <c r="B7" i="16"/>
  <c r="I103" i="16"/>
  <c r="F192" i="16"/>
  <c r="G102" i="16"/>
  <c r="AN214" i="16"/>
  <c r="V83" i="16"/>
  <c r="V7" i="16"/>
  <c r="G199" i="16"/>
  <c r="G200" i="16" s="1"/>
  <c r="E235" i="16"/>
  <c r="AP214" i="16"/>
  <c r="X83" i="16"/>
  <c r="X7" i="16"/>
  <c r="AX214" i="16"/>
  <c r="AF83" i="16"/>
  <c r="AF7" i="16"/>
  <c r="AF214" i="16"/>
  <c r="N7" i="16"/>
  <c r="N83" i="16"/>
  <c r="AV214" i="16"/>
  <c r="AD7" i="16"/>
  <c r="AD83" i="16"/>
  <c r="AI75" i="16"/>
  <c r="F200" i="16"/>
  <c r="Z214" i="16"/>
  <c r="H83" i="16"/>
  <c r="H7" i="16"/>
  <c r="AH214" i="16"/>
  <c r="P83" i="16"/>
  <c r="P7" i="16"/>
  <c r="X214" i="16"/>
  <c r="F7" i="16"/>
  <c r="F83" i="16"/>
  <c r="C209" i="16"/>
  <c r="K6" i="16" s="1"/>
  <c r="H194" i="16"/>
  <c r="AI83" i="17" l="1"/>
  <c r="AH83" i="17"/>
  <c r="F192" i="17"/>
  <c r="G102" i="17"/>
  <c r="H103" i="17"/>
  <c r="G93" i="17"/>
  <c r="F235" i="17"/>
  <c r="H199" i="17"/>
  <c r="H200" i="17" s="1"/>
  <c r="I194" i="17"/>
  <c r="K6" i="17"/>
  <c r="A7" i="17"/>
  <c r="AI83" i="16"/>
  <c r="AH83" i="16"/>
  <c r="A7" i="16"/>
  <c r="G192" i="16"/>
  <c r="H102" i="16"/>
  <c r="F235" i="16"/>
  <c r="H199" i="16"/>
  <c r="H200" i="16" s="1"/>
  <c r="G93" i="16"/>
  <c r="J103" i="16"/>
  <c r="I194" i="16"/>
  <c r="H93" i="17" l="1"/>
  <c r="I103" i="17"/>
  <c r="J194" i="17"/>
  <c r="G192" i="17"/>
  <c r="H102" i="17"/>
  <c r="G235" i="17"/>
  <c r="I199" i="17"/>
  <c r="I200" i="17" s="1"/>
  <c r="I199" i="16"/>
  <c r="G235" i="16"/>
  <c r="H93" i="16"/>
  <c r="H192" i="16"/>
  <c r="I102" i="16"/>
  <c r="K103" i="16"/>
  <c r="J194" i="16"/>
  <c r="I200" i="16"/>
  <c r="H192" i="17" l="1"/>
  <c r="I102" i="17"/>
  <c r="I93" i="17"/>
  <c r="J103" i="17"/>
  <c r="K194" i="17"/>
  <c r="H235" i="17"/>
  <c r="J199" i="17"/>
  <c r="J200" i="17" s="1"/>
  <c r="I192" i="16"/>
  <c r="J102" i="16"/>
  <c r="K194" i="16"/>
  <c r="H235" i="16"/>
  <c r="J199" i="16"/>
  <c r="I93" i="16"/>
  <c r="L103" i="16"/>
  <c r="L194" i="17" l="1"/>
  <c r="I235" i="17"/>
  <c r="K199" i="17"/>
  <c r="J93" i="17"/>
  <c r="K103" i="17"/>
  <c r="I192" i="17"/>
  <c r="J102" i="17"/>
  <c r="I235" i="16"/>
  <c r="K199" i="16"/>
  <c r="J93" i="16"/>
  <c r="J192" i="16"/>
  <c r="K102" i="16"/>
  <c r="L194" i="16"/>
  <c r="K200" i="16"/>
  <c r="J200" i="16"/>
  <c r="K93" i="16"/>
  <c r="M103" i="16"/>
  <c r="J192" i="17" l="1"/>
  <c r="K102" i="17"/>
  <c r="K93" i="17"/>
  <c r="L103" i="17"/>
  <c r="M194" i="17"/>
  <c r="L199" i="17"/>
  <c r="J235" i="17"/>
  <c r="K200" i="17"/>
  <c r="N103" i="16"/>
  <c r="L199" i="16"/>
  <c r="J235" i="16"/>
  <c r="L200" i="16"/>
  <c r="M194" i="16"/>
  <c r="K192" i="16"/>
  <c r="L102" i="16"/>
  <c r="L93" i="16"/>
  <c r="K235" i="17" l="1"/>
  <c r="M199" i="17"/>
  <c r="L93" i="17"/>
  <c r="M103" i="17"/>
  <c r="M200" i="17"/>
  <c r="N194" i="17"/>
  <c r="K192" i="17"/>
  <c r="L102" i="17"/>
  <c r="L200" i="17"/>
  <c r="N194" i="16"/>
  <c r="L192" i="16"/>
  <c r="M102" i="16"/>
  <c r="K235" i="16"/>
  <c r="M199" i="16"/>
  <c r="O103" i="16"/>
  <c r="L192" i="17" l="1"/>
  <c r="M102" i="17"/>
  <c r="O194" i="17"/>
  <c r="N103" i="17"/>
  <c r="M93" i="17"/>
  <c r="L235" i="17"/>
  <c r="N199" i="17"/>
  <c r="N200" i="17" s="1"/>
  <c r="O194" i="16"/>
  <c r="P103" i="16"/>
  <c r="L235" i="16"/>
  <c r="N199" i="16"/>
  <c r="M93" i="16"/>
  <c r="M192" i="16"/>
  <c r="N102" i="16"/>
  <c r="M200" i="16"/>
  <c r="P194" i="17" l="1"/>
  <c r="M192" i="17"/>
  <c r="N102" i="17"/>
  <c r="O199" i="17"/>
  <c r="M235" i="17"/>
  <c r="O103" i="17"/>
  <c r="N93" i="17"/>
  <c r="Q103" i="16"/>
  <c r="O199" i="16"/>
  <c r="M235" i="16"/>
  <c r="N93" i="16"/>
  <c r="N200" i="16"/>
  <c r="N192" i="16"/>
  <c r="O102" i="16"/>
  <c r="O200" i="16"/>
  <c r="P194" i="16"/>
  <c r="N235" i="17" l="1"/>
  <c r="P199" i="17"/>
  <c r="O200" i="17"/>
  <c r="P103" i="17"/>
  <c r="O93" i="17"/>
  <c r="N192" i="17"/>
  <c r="O102" i="17"/>
  <c r="Q194" i="17"/>
  <c r="N235" i="16"/>
  <c r="P199" i="16"/>
  <c r="O93" i="16"/>
  <c r="P200" i="16"/>
  <c r="Q194" i="16"/>
  <c r="R103" i="16"/>
  <c r="O192" i="16"/>
  <c r="P102" i="16"/>
  <c r="O192" i="17" l="1"/>
  <c r="P102" i="17"/>
  <c r="P93" i="17"/>
  <c r="Q103" i="17"/>
  <c r="O235" i="17"/>
  <c r="Q199" i="17"/>
  <c r="R194" i="17"/>
  <c r="P200" i="17"/>
  <c r="S103" i="16"/>
  <c r="R194" i="16"/>
  <c r="Q199" i="16"/>
  <c r="Q200" i="16" s="1"/>
  <c r="O235" i="16"/>
  <c r="P93" i="16"/>
  <c r="P192" i="16"/>
  <c r="Q102" i="16"/>
  <c r="P235" i="17" l="1"/>
  <c r="R199" i="17"/>
  <c r="P192" i="17"/>
  <c r="Q102" i="17"/>
  <c r="Q200" i="17"/>
  <c r="R200" i="17"/>
  <c r="S194" i="17"/>
  <c r="Q93" i="17"/>
  <c r="R103" i="17"/>
  <c r="S194" i="16"/>
  <c r="P235" i="16"/>
  <c r="R199" i="16"/>
  <c r="Q93" i="16"/>
  <c r="T103" i="16"/>
  <c r="Q192" i="16"/>
  <c r="R102" i="16"/>
  <c r="Q192" i="17" l="1"/>
  <c r="R102" i="17"/>
  <c r="T194" i="17"/>
  <c r="Q235" i="17"/>
  <c r="S199" i="17"/>
  <c r="R93" i="17"/>
  <c r="S103" i="17"/>
  <c r="U103" i="16"/>
  <c r="T194" i="16"/>
  <c r="Q235" i="16"/>
  <c r="S199" i="16"/>
  <c r="R93" i="16"/>
  <c r="R192" i="16"/>
  <c r="S102" i="16"/>
  <c r="R200" i="16"/>
  <c r="S93" i="17" l="1"/>
  <c r="T103" i="17"/>
  <c r="T199" i="17"/>
  <c r="R235" i="17"/>
  <c r="T200" i="17"/>
  <c r="U194" i="17"/>
  <c r="S200" i="17"/>
  <c r="R192" i="17"/>
  <c r="S102" i="17"/>
  <c r="T199" i="16"/>
  <c r="R235" i="16"/>
  <c r="S93" i="16"/>
  <c r="S200" i="16"/>
  <c r="U194" i="16"/>
  <c r="T200" i="16"/>
  <c r="S192" i="16"/>
  <c r="T102" i="16"/>
  <c r="V103" i="16"/>
  <c r="V194" i="17" l="1"/>
  <c r="S235" i="17"/>
  <c r="U199" i="17"/>
  <c r="T93" i="17"/>
  <c r="U103" i="17"/>
  <c r="S192" i="17"/>
  <c r="T102" i="17"/>
  <c r="T192" i="16"/>
  <c r="U102" i="16"/>
  <c r="V194" i="16"/>
  <c r="W103" i="16"/>
  <c r="S235" i="16"/>
  <c r="U199" i="16"/>
  <c r="U200" i="16" s="1"/>
  <c r="T93" i="16"/>
  <c r="U93" i="16" l="1"/>
  <c r="T192" i="17"/>
  <c r="U102" i="17"/>
  <c r="V103" i="17"/>
  <c r="U93" i="17"/>
  <c r="T235" i="17"/>
  <c r="V199" i="17"/>
  <c r="V200" i="17" s="1"/>
  <c r="W194" i="17"/>
  <c r="U200" i="17"/>
  <c r="X103" i="16"/>
  <c r="W194" i="16"/>
  <c r="U192" i="16"/>
  <c r="V102" i="16"/>
  <c r="T235" i="16"/>
  <c r="V199" i="16"/>
  <c r="V200" i="16" s="1"/>
  <c r="U235" i="17" l="1"/>
  <c r="W199" i="17"/>
  <c r="W103" i="17"/>
  <c r="V93" i="17"/>
  <c r="U192" i="17"/>
  <c r="V102" i="17"/>
  <c r="X194" i="17"/>
  <c r="W200" i="17"/>
  <c r="X194" i="16"/>
  <c r="W199" i="16"/>
  <c r="U235" i="16"/>
  <c r="V93" i="16"/>
  <c r="V192" i="16"/>
  <c r="W102" i="16"/>
  <c r="Y103" i="16"/>
  <c r="Y194" i="17" l="1"/>
  <c r="V192" i="17"/>
  <c r="W102" i="17"/>
  <c r="X103" i="17"/>
  <c r="W93" i="17"/>
  <c r="V235" i="17"/>
  <c r="X199" i="17"/>
  <c r="W192" i="16"/>
  <c r="X102" i="16"/>
  <c r="Y194" i="16"/>
  <c r="V235" i="16"/>
  <c r="X199" i="16"/>
  <c r="W93" i="16"/>
  <c r="Z103" i="16"/>
  <c r="W200" i="16"/>
  <c r="W235" i="17" l="1"/>
  <c r="Y199" i="17"/>
  <c r="W192" i="17"/>
  <c r="X102" i="17"/>
  <c r="X200" i="17"/>
  <c r="X93" i="17"/>
  <c r="Y103" i="17"/>
  <c r="Z194" i="17"/>
  <c r="Z194" i="16"/>
  <c r="Y199" i="16"/>
  <c r="Y200" i="16" s="1"/>
  <c r="W235" i="16"/>
  <c r="X93" i="16"/>
  <c r="X200" i="16"/>
  <c r="X192" i="16"/>
  <c r="Y102" i="16"/>
  <c r="AA103" i="16"/>
  <c r="AA194" i="17" l="1"/>
  <c r="Y93" i="17"/>
  <c r="Z103" i="17"/>
  <c r="X192" i="17"/>
  <c r="Y102" i="17"/>
  <c r="X235" i="17"/>
  <c r="Z199" i="17"/>
  <c r="Y200" i="17"/>
  <c r="Y192" i="16"/>
  <c r="Z102" i="16"/>
  <c r="X235" i="16"/>
  <c r="Z199" i="16"/>
  <c r="Y93" i="16"/>
  <c r="AB103" i="16"/>
  <c r="Z200" i="16"/>
  <c r="AA194" i="16"/>
  <c r="Y235" i="17" l="1"/>
  <c r="AA199" i="17"/>
  <c r="Y192" i="17"/>
  <c r="Z102" i="17"/>
  <c r="Z93" i="17"/>
  <c r="AA103" i="17"/>
  <c r="AA200" i="17"/>
  <c r="AB194" i="17"/>
  <c r="Z200" i="17"/>
  <c r="AC103" i="16"/>
  <c r="Y235" i="16"/>
  <c r="AA199" i="16"/>
  <c r="Z93" i="16"/>
  <c r="Z192" i="16"/>
  <c r="AA102" i="16"/>
  <c r="AA200" i="16"/>
  <c r="AB194" i="16"/>
  <c r="AC194" i="17" l="1"/>
  <c r="AA93" i="17"/>
  <c r="AB103" i="17"/>
  <c r="Z192" i="17"/>
  <c r="AA102" i="17"/>
  <c r="Z235" i="17"/>
  <c r="AB199" i="17"/>
  <c r="AA192" i="16"/>
  <c r="AB102" i="16"/>
  <c r="Z235" i="16"/>
  <c r="AB199" i="16"/>
  <c r="AA93" i="16"/>
  <c r="AD103" i="16"/>
  <c r="AB200" i="16"/>
  <c r="AC194" i="16"/>
  <c r="AB93" i="16"/>
  <c r="AA192" i="17" l="1"/>
  <c r="AB102" i="17"/>
  <c r="AB93" i="17"/>
  <c r="AC103" i="17"/>
  <c r="AC199" i="17"/>
  <c r="AA235" i="17"/>
  <c r="AB200" i="17"/>
  <c r="AC200" i="17"/>
  <c r="AD194" i="17"/>
  <c r="AA235" i="16"/>
  <c r="AC199" i="16"/>
  <c r="AE103" i="16"/>
  <c r="AB192" i="16"/>
  <c r="AC102" i="16"/>
  <c r="AC200" i="16"/>
  <c r="AD194" i="16"/>
  <c r="AB235" i="17" l="1"/>
  <c r="AD199" i="17"/>
  <c r="AC93" i="17"/>
  <c r="AD103" i="17"/>
  <c r="AB192" i="17"/>
  <c r="AC102" i="17"/>
  <c r="AE194" i="17"/>
  <c r="AD200" i="17"/>
  <c r="AC192" i="16"/>
  <c r="AD102" i="16"/>
  <c r="AE194" i="16"/>
  <c r="AF103" i="16"/>
  <c r="AB235" i="16"/>
  <c r="AD199" i="16"/>
  <c r="AD200" i="16" s="1"/>
  <c r="AC93" i="16"/>
  <c r="AD93" i="16" l="1"/>
  <c r="AF194" i="17"/>
  <c r="AC192" i="17"/>
  <c r="AD102" i="17"/>
  <c r="AE103" i="17"/>
  <c r="AD93" i="17"/>
  <c r="AC235" i="17"/>
  <c r="AE199" i="17"/>
  <c r="B103" i="16"/>
  <c r="AF194" i="16"/>
  <c r="AD192" i="16"/>
  <c r="AE102" i="16"/>
  <c r="AE199" i="16"/>
  <c r="AE200" i="16" s="1"/>
  <c r="AC235" i="16"/>
  <c r="AD235" i="17" l="1"/>
  <c r="AF199" i="17"/>
  <c r="AF200" i="17" s="1"/>
  <c r="AF103" i="17"/>
  <c r="AE93" i="17"/>
  <c r="AD192" i="17"/>
  <c r="AE102" i="17"/>
  <c r="AE200" i="17"/>
  <c r="B194" i="17"/>
  <c r="AE192" i="16"/>
  <c r="AF102" i="16"/>
  <c r="AD235" i="16"/>
  <c r="AF199" i="16"/>
  <c r="AE93" i="16"/>
  <c r="AF200" i="16"/>
  <c r="B194" i="16"/>
  <c r="AF93" i="16"/>
  <c r="AE192" i="17" l="1"/>
  <c r="AF102" i="17"/>
  <c r="AE235" i="17"/>
  <c r="B199" i="17"/>
  <c r="AF235" i="17" s="1"/>
  <c r="B103" i="17"/>
  <c r="B93" i="17" s="1"/>
  <c r="AF93" i="17"/>
  <c r="B200" i="17"/>
  <c r="AE235" i="16"/>
  <c r="B199" i="16"/>
  <c r="AF235" i="16" s="1"/>
  <c r="B200" i="16"/>
  <c r="AF192" i="16"/>
  <c r="B102" i="16"/>
  <c r="B192" i="16" s="1"/>
  <c r="AI93" i="16"/>
  <c r="AH93" i="16"/>
  <c r="B93" i="16" l="1"/>
  <c r="AI93" i="17"/>
  <c r="AH93" i="17"/>
  <c r="AF192" i="17"/>
  <c r="B102" i="17"/>
  <c r="B192" i="17" s="1"/>
  <c r="P37" i="15" l="1"/>
  <c r="O37" i="15"/>
  <c r="N95" i="15"/>
  <c r="N37" i="15"/>
  <c r="K58" i="15"/>
  <c r="AF239" i="15"/>
  <c r="AE239" i="15"/>
  <c r="AD239" i="15"/>
  <c r="AC239" i="15"/>
  <c r="AB239" i="15"/>
  <c r="AA239" i="15"/>
  <c r="Z239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B235" i="15"/>
  <c r="S210" i="15"/>
  <c r="AG200" i="15"/>
  <c r="AG51" i="15" s="1"/>
  <c r="AG52" i="15" s="1"/>
  <c r="AG3" i="15" s="1"/>
  <c r="C200" i="15"/>
  <c r="E199" i="15"/>
  <c r="D199" i="15"/>
  <c r="C235" i="15" s="1"/>
  <c r="D198" i="15"/>
  <c r="E198" i="15" s="1"/>
  <c r="F198" i="15" s="1"/>
  <c r="G198" i="15" s="1"/>
  <c r="H198" i="15" s="1"/>
  <c r="I198" i="15" s="1"/>
  <c r="J198" i="15" s="1"/>
  <c r="K198" i="15" s="1"/>
  <c r="L198" i="15" s="1"/>
  <c r="M198" i="15" s="1"/>
  <c r="N198" i="15" s="1"/>
  <c r="O198" i="15" s="1"/>
  <c r="P198" i="15" s="1"/>
  <c r="Q198" i="15" s="1"/>
  <c r="R198" i="15" s="1"/>
  <c r="S198" i="15" s="1"/>
  <c r="T198" i="15" s="1"/>
  <c r="U198" i="15" s="1"/>
  <c r="V198" i="15" s="1"/>
  <c r="W198" i="15" s="1"/>
  <c r="X198" i="15" s="1"/>
  <c r="Y198" i="15" s="1"/>
  <c r="Z198" i="15" s="1"/>
  <c r="AA198" i="15" s="1"/>
  <c r="AB198" i="15" s="1"/>
  <c r="AC198" i="15" s="1"/>
  <c r="AD198" i="15" s="1"/>
  <c r="AE198" i="15" s="1"/>
  <c r="AF198" i="15" s="1"/>
  <c r="B198" i="15" s="1"/>
  <c r="D197" i="15"/>
  <c r="E196" i="15"/>
  <c r="F196" i="15" s="1"/>
  <c r="G196" i="15" s="1"/>
  <c r="H196" i="15" s="1"/>
  <c r="I196" i="15" s="1"/>
  <c r="J196" i="15" s="1"/>
  <c r="K196" i="15" s="1"/>
  <c r="L196" i="15" s="1"/>
  <c r="M196" i="15" s="1"/>
  <c r="N196" i="15" s="1"/>
  <c r="O196" i="15" s="1"/>
  <c r="P196" i="15" s="1"/>
  <c r="Q196" i="15" s="1"/>
  <c r="R196" i="15" s="1"/>
  <c r="S196" i="15" s="1"/>
  <c r="T196" i="15" s="1"/>
  <c r="U196" i="15" s="1"/>
  <c r="V196" i="15" s="1"/>
  <c r="W196" i="15" s="1"/>
  <c r="X196" i="15" s="1"/>
  <c r="Y196" i="15" s="1"/>
  <c r="Z196" i="15" s="1"/>
  <c r="AA196" i="15" s="1"/>
  <c r="AB196" i="15" s="1"/>
  <c r="AC196" i="15" s="1"/>
  <c r="AD196" i="15" s="1"/>
  <c r="AE196" i="15" s="1"/>
  <c r="AF196" i="15" s="1"/>
  <c r="B196" i="15" s="1"/>
  <c r="D196" i="15"/>
  <c r="E195" i="15"/>
  <c r="F195" i="15" s="1"/>
  <c r="G195" i="15" s="1"/>
  <c r="H195" i="15" s="1"/>
  <c r="I195" i="15" s="1"/>
  <c r="J195" i="15" s="1"/>
  <c r="K195" i="15" s="1"/>
  <c r="L195" i="15" s="1"/>
  <c r="M195" i="15" s="1"/>
  <c r="N195" i="15" s="1"/>
  <c r="O195" i="15" s="1"/>
  <c r="P195" i="15" s="1"/>
  <c r="Q195" i="15" s="1"/>
  <c r="R195" i="15" s="1"/>
  <c r="S195" i="15" s="1"/>
  <c r="T195" i="15" s="1"/>
  <c r="U195" i="15" s="1"/>
  <c r="V195" i="15" s="1"/>
  <c r="W195" i="15" s="1"/>
  <c r="X195" i="15" s="1"/>
  <c r="Y195" i="15" s="1"/>
  <c r="Z195" i="15" s="1"/>
  <c r="AA195" i="15" s="1"/>
  <c r="AB195" i="15" s="1"/>
  <c r="AC195" i="15" s="1"/>
  <c r="AD195" i="15" s="1"/>
  <c r="AE195" i="15" s="1"/>
  <c r="AF195" i="15" s="1"/>
  <c r="B195" i="15" s="1"/>
  <c r="D195" i="15"/>
  <c r="D194" i="15"/>
  <c r="E194" i="15" s="1"/>
  <c r="F194" i="15" s="1"/>
  <c r="G194" i="15" s="1"/>
  <c r="AG192" i="15"/>
  <c r="C192" i="15"/>
  <c r="D191" i="15"/>
  <c r="E191" i="15" s="1"/>
  <c r="F191" i="15" s="1"/>
  <c r="G191" i="15" s="1"/>
  <c r="H191" i="15" s="1"/>
  <c r="I191" i="15" s="1"/>
  <c r="J191" i="15" s="1"/>
  <c r="K191" i="15" s="1"/>
  <c r="L191" i="15" s="1"/>
  <c r="M191" i="15" s="1"/>
  <c r="N191" i="15" s="1"/>
  <c r="O191" i="15" s="1"/>
  <c r="P191" i="15" s="1"/>
  <c r="Q191" i="15" s="1"/>
  <c r="R191" i="15" s="1"/>
  <c r="S191" i="15" s="1"/>
  <c r="T191" i="15" s="1"/>
  <c r="U191" i="15" s="1"/>
  <c r="V191" i="15" s="1"/>
  <c r="W191" i="15" s="1"/>
  <c r="X191" i="15" s="1"/>
  <c r="Y191" i="15" s="1"/>
  <c r="Z191" i="15" s="1"/>
  <c r="AA191" i="15" s="1"/>
  <c r="AB191" i="15" s="1"/>
  <c r="AC191" i="15" s="1"/>
  <c r="AD191" i="15" s="1"/>
  <c r="AE191" i="15" s="1"/>
  <c r="AF191" i="15" s="1"/>
  <c r="B191" i="15" s="1"/>
  <c r="D190" i="15"/>
  <c r="E190" i="15" s="1"/>
  <c r="F190" i="15" s="1"/>
  <c r="G190" i="15" s="1"/>
  <c r="H190" i="15" s="1"/>
  <c r="I190" i="15" s="1"/>
  <c r="J190" i="15" s="1"/>
  <c r="K190" i="15" s="1"/>
  <c r="L190" i="15" s="1"/>
  <c r="M190" i="15" s="1"/>
  <c r="N190" i="15" s="1"/>
  <c r="O190" i="15" s="1"/>
  <c r="P190" i="15" s="1"/>
  <c r="Q190" i="15" s="1"/>
  <c r="R190" i="15" s="1"/>
  <c r="S190" i="15" s="1"/>
  <c r="T190" i="15" s="1"/>
  <c r="U190" i="15" s="1"/>
  <c r="V190" i="15" s="1"/>
  <c r="W190" i="15" s="1"/>
  <c r="X190" i="15" s="1"/>
  <c r="Y190" i="15" s="1"/>
  <c r="Z190" i="15" s="1"/>
  <c r="AA190" i="15" s="1"/>
  <c r="AB190" i="15" s="1"/>
  <c r="AC190" i="15" s="1"/>
  <c r="AD190" i="15" s="1"/>
  <c r="AE190" i="15" s="1"/>
  <c r="AF190" i="15" s="1"/>
  <c r="B190" i="15" s="1"/>
  <c r="D189" i="15"/>
  <c r="E189" i="15" s="1"/>
  <c r="F189" i="15" s="1"/>
  <c r="G189" i="15" s="1"/>
  <c r="H189" i="15" s="1"/>
  <c r="I189" i="15" s="1"/>
  <c r="J189" i="15" s="1"/>
  <c r="K189" i="15" s="1"/>
  <c r="L189" i="15" s="1"/>
  <c r="M189" i="15" s="1"/>
  <c r="N189" i="15" s="1"/>
  <c r="O189" i="15" s="1"/>
  <c r="P189" i="15" s="1"/>
  <c r="Q189" i="15" s="1"/>
  <c r="R189" i="15" s="1"/>
  <c r="S189" i="15" s="1"/>
  <c r="T189" i="15" s="1"/>
  <c r="U189" i="15" s="1"/>
  <c r="V189" i="15" s="1"/>
  <c r="W189" i="15" s="1"/>
  <c r="X189" i="15" s="1"/>
  <c r="Y189" i="15" s="1"/>
  <c r="Z189" i="15" s="1"/>
  <c r="AA189" i="15" s="1"/>
  <c r="AB189" i="15" s="1"/>
  <c r="AC189" i="15" s="1"/>
  <c r="AD189" i="15" s="1"/>
  <c r="AE189" i="15" s="1"/>
  <c r="AF189" i="15" s="1"/>
  <c r="B189" i="15" s="1"/>
  <c r="D188" i="15"/>
  <c r="E188" i="15" s="1"/>
  <c r="F188" i="15" s="1"/>
  <c r="G188" i="15" s="1"/>
  <c r="H188" i="15" s="1"/>
  <c r="I188" i="15" s="1"/>
  <c r="J188" i="15" s="1"/>
  <c r="K188" i="15" s="1"/>
  <c r="L188" i="15" s="1"/>
  <c r="M188" i="15" s="1"/>
  <c r="N188" i="15" s="1"/>
  <c r="O188" i="15" s="1"/>
  <c r="P188" i="15" s="1"/>
  <c r="Q188" i="15" s="1"/>
  <c r="R188" i="15" s="1"/>
  <c r="S188" i="15" s="1"/>
  <c r="T188" i="15" s="1"/>
  <c r="U188" i="15" s="1"/>
  <c r="V188" i="15" s="1"/>
  <c r="W188" i="15" s="1"/>
  <c r="X188" i="15" s="1"/>
  <c r="Y188" i="15" s="1"/>
  <c r="Z188" i="15" s="1"/>
  <c r="AA188" i="15" s="1"/>
  <c r="AB188" i="15" s="1"/>
  <c r="AC188" i="15" s="1"/>
  <c r="AD188" i="15" s="1"/>
  <c r="AE188" i="15" s="1"/>
  <c r="AF188" i="15" s="1"/>
  <c r="B188" i="15" s="1"/>
  <c r="G187" i="15"/>
  <c r="H187" i="15" s="1"/>
  <c r="I187" i="15" s="1"/>
  <c r="J187" i="15" s="1"/>
  <c r="K187" i="15" s="1"/>
  <c r="L187" i="15" s="1"/>
  <c r="M187" i="15" s="1"/>
  <c r="N187" i="15" s="1"/>
  <c r="O187" i="15" s="1"/>
  <c r="P187" i="15" s="1"/>
  <c r="Q187" i="15" s="1"/>
  <c r="R187" i="15" s="1"/>
  <c r="S187" i="15" s="1"/>
  <c r="T187" i="15" s="1"/>
  <c r="U187" i="15" s="1"/>
  <c r="V187" i="15" s="1"/>
  <c r="W187" i="15" s="1"/>
  <c r="X187" i="15" s="1"/>
  <c r="Y187" i="15" s="1"/>
  <c r="Z187" i="15" s="1"/>
  <c r="AA187" i="15" s="1"/>
  <c r="AB187" i="15" s="1"/>
  <c r="AC187" i="15" s="1"/>
  <c r="AD187" i="15" s="1"/>
  <c r="AE187" i="15" s="1"/>
  <c r="AF187" i="15" s="1"/>
  <c r="B187" i="15" s="1"/>
  <c r="D187" i="15"/>
  <c r="E187" i="15" s="1"/>
  <c r="F187" i="15" s="1"/>
  <c r="D186" i="15"/>
  <c r="E186" i="15" s="1"/>
  <c r="F186" i="15" s="1"/>
  <c r="G186" i="15" s="1"/>
  <c r="H186" i="15" s="1"/>
  <c r="I186" i="15" s="1"/>
  <c r="J186" i="15" s="1"/>
  <c r="K186" i="15" s="1"/>
  <c r="L186" i="15" s="1"/>
  <c r="M186" i="15" s="1"/>
  <c r="N186" i="15" s="1"/>
  <c r="O186" i="15" s="1"/>
  <c r="P186" i="15" s="1"/>
  <c r="Q186" i="15" s="1"/>
  <c r="R186" i="15" s="1"/>
  <c r="S186" i="15" s="1"/>
  <c r="T186" i="15" s="1"/>
  <c r="U186" i="15" s="1"/>
  <c r="V186" i="15" s="1"/>
  <c r="W186" i="15" s="1"/>
  <c r="X186" i="15" s="1"/>
  <c r="Y186" i="15" s="1"/>
  <c r="Z186" i="15" s="1"/>
  <c r="AA186" i="15" s="1"/>
  <c r="AB186" i="15" s="1"/>
  <c r="AC186" i="15" s="1"/>
  <c r="AD186" i="15" s="1"/>
  <c r="AE186" i="15" s="1"/>
  <c r="AF186" i="15" s="1"/>
  <c r="B186" i="15" s="1"/>
  <c r="D185" i="15"/>
  <c r="E185" i="15" s="1"/>
  <c r="F185" i="15" s="1"/>
  <c r="G185" i="15" s="1"/>
  <c r="H185" i="15" s="1"/>
  <c r="I185" i="15" s="1"/>
  <c r="J185" i="15" s="1"/>
  <c r="K185" i="15" s="1"/>
  <c r="L185" i="15" s="1"/>
  <c r="M185" i="15" s="1"/>
  <c r="N185" i="15" s="1"/>
  <c r="O185" i="15" s="1"/>
  <c r="P185" i="15" s="1"/>
  <c r="Q185" i="15" s="1"/>
  <c r="R185" i="15" s="1"/>
  <c r="S185" i="15" s="1"/>
  <c r="T185" i="15" s="1"/>
  <c r="U185" i="15" s="1"/>
  <c r="V185" i="15" s="1"/>
  <c r="W185" i="15" s="1"/>
  <c r="X185" i="15" s="1"/>
  <c r="Y185" i="15" s="1"/>
  <c r="Z185" i="15" s="1"/>
  <c r="AA185" i="15" s="1"/>
  <c r="AB185" i="15" s="1"/>
  <c r="AC185" i="15" s="1"/>
  <c r="AD185" i="15" s="1"/>
  <c r="AE185" i="15" s="1"/>
  <c r="AF185" i="15" s="1"/>
  <c r="B185" i="15" s="1"/>
  <c r="T184" i="15"/>
  <c r="U184" i="15" s="1"/>
  <c r="V184" i="15" s="1"/>
  <c r="W184" i="15" s="1"/>
  <c r="X184" i="15" s="1"/>
  <c r="Y184" i="15" s="1"/>
  <c r="Z184" i="15" s="1"/>
  <c r="AA184" i="15" s="1"/>
  <c r="AB184" i="15" s="1"/>
  <c r="AC184" i="15" s="1"/>
  <c r="AD184" i="15" s="1"/>
  <c r="AE184" i="15" s="1"/>
  <c r="AF184" i="15" s="1"/>
  <c r="B184" i="15" s="1"/>
  <c r="I184" i="15"/>
  <c r="J184" i="15" s="1"/>
  <c r="K184" i="15" s="1"/>
  <c r="L184" i="15" s="1"/>
  <c r="M184" i="15" s="1"/>
  <c r="N184" i="15" s="1"/>
  <c r="O184" i="15" s="1"/>
  <c r="P184" i="15" s="1"/>
  <c r="Q184" i="15" s="1"/>
  <c r="R184" i="15" s="1"/>
  <c r="S184" i="15" s="1"/>
  <c r="D184" i="15"/>
  <c r="E184" i="15" s="1"/>
  <c r="F184" i="15" s="1"/>
  <c r="G184" i="15" s="1"/>
  <c r="H184" i="15" s="1"/>
  <c r="D183" i="15"/>
  <c r="E183" i="15" s="1"/>
  <c r="F183" i="15" s="1"/>
  <c r="G183" i="15" s="1"/>
  <c r="H183" i="15" s="1"/>
  <c r="I183" i="15" s="1"/>
  <c r="J183" i="15" s="1"/>
  <c r="K183" i="15" s="1"/>
  <c r="L183" i="15" s="1"/>
  <c r="M183" i="15" s="1"/>
  <c r="N183" i="15" s="1"/>
  <c r="O183" i="15" s="1"/>
  <c r="P183" i="15" s="1"/>
  <c r="Q183" i="15" s="1"/>
  <c r="R183" i="15" s="1"/>
  <c r="S183" i="15" s="1"/>
  <c r="T183" i="15" s="1"/>
  <c r="U183" i="15" s="1"/>
  <c r="V183" i="15" s="1"/>
  <c r="W183" i="15" s="1"/>
  <c r="X183" i="15" s="1"/>
  <c r="Y183" i="15" s="1"/>
  <c r="Z183" i="15" s="1"/>
  <c r="AA183" i="15" s="1"/>
  <c r="AB183" i="15" s="1"/>
  <c r="AC183" i="15" s="1"/>
  <c r="AD183" i="15" s="1"/>
  <c r="AE183" i="15" s="1"/>
  <c r="AF183" i="15" s="1"/>
  <c r="B183" i="15" s="1"/>
  <c r="I182" i="15"/>
  <c r="J182" i="15" s="1"/>
  <c r="K182" i="15" s="1"/>
  <c r="L182" i="15" s="1"/>
  <c r="M182" i="15" s="1"/>
  <c r="N182" i="15" s="1"/>
  <c r="O182" i="15" s="1"/>
  <c r="P182" i="15" s="1"/>
  <c r="Q182" i="15" s="1"/>
  <c r="R182" i="15" s="1"/>
  <c r="S182" i="15" s="1"/>
  <c r="T182" i="15" s="1"/>
  <c r="U182" i="15" s="1"/>
  <c r="V182" i="15" s="1"/>
  <c r="W182" i="15" s="1"/>
  <c r="X182" i="15" s="1"/>
  <c r="Y182" i="15" s="1"/>
  <c r="Z182" i="15" s="1"/>
  <c r="AA182" i="15" s="1"/>
  <c r="AB182" i="15" s="1"/>
  <c r="AC182" i="15" s="1"/>
  <c r="AD182" i="15" s="1"/>
  <c r="AE182" i="15" s="1"/>
  <c r="AF182" i="15" s="1"/>
  <c r="B182" i="15" s="1"/>
  <c r="E182" i="15"/>
  <c r="F182" i="15" s="1"/>
  <c r="G182" i="15" s="1"/>
  <c r="H182" i="15" s="1"/>
  <c r="D182" i="15"/>
  <c r="D181" i="15"/>
  <c r="E181" i="15" s="1"/>
  <c r="F181" i="15" s="1"/>
  <c r="G181" i="15" s="1"/>
  <c r="H181" i="15" s="1"/>
  <c r="I181" i="15" s="1"/>
  <c r="J181" i="15" s="1"/>
  <c r="K181" i="15" s="1"/>
  <c r="L181" i="15" s="1"/>
  <c r="M181" i="15" s="1"/>
  <c r="N181" i="15" s="1"/>
  <c r="O181" i="15" s="1"/>
  <c r="P181" i="15" s="1"/>
  <c r="Q181" i="15" s="1"/>
  <c r="R181" i="15" s="1"/>
  <c r="S181" i="15" s="1"/>
  <c r="T181" i="15" s="1"/>
  <c r="U181" i="15" s="1"/>
  <c r="V181" i="15" s="1"/>
  <c r="W181" i="15" s="1"/>
  <c r="X181" i="15" s="1"/>
  <c r="Y181" i="15" s="1"/>
  <c r="Z181" i="15" s="1"/>
  <c r="AA181" i="15" s="1"/>
  <c r="AB181" i="15" s="1"/>
  <c r="AC181" i="15" s="1"/>
  <c r="AD181" i="15" s="1"/>
  <c r="AE181" i="15" s="1"/>
  <c r="AF181" i="15" s="1"/>
  <c r="B181" i="15" s="1"/>
  <c r="D180" i="15"/>
  <c r="E180" i="15" s="1"/>
  <c r="F180" i="15" s="1"/>
  <c r="G180" i="15" s="1"/>
  <c r="H180" i="15" s="1"/>
  <c r="I180" i="15" s="1"/>
  <c r="J180" i="15" s="1"/>
  <c r="K180" i="15" s="1"/>
  <c r="L180" i="15" s="1"/>
  <c r="M180" i="15" s="1"/>
  <c r="N180" i="15" s="1"/>
  <c r="O180" i="15" s="1"/>
  <c r="P180" i="15" s="1"/>
  <c r="Q180" i="15" s="1"/>
  <c r="R180" i="15" s="1"/>
  <c r="S180" i="15" s="1"/>
  <c r="T180" i="15" s="1"/>
  <c r="U180" i="15" s="1"/>
  <c r="V180" i="15" s="1"/>
  <c r="W180" i="15" s="1"/>
  <c r="X180" i="15" s="1"/>
  <c r="Y180" i="15" s="1"/>
  <c r="Z180" i="15" s="1"/>
  <c r="AA180" i="15" s="1"/>
  <c r="AB180" i="15" s="1"/>
  <c r="AC180" i="15" s="1"/>
  <c r="AD180" i="15" s="1"/>
  <c r="AE180" i="15" s="1"/>
  <c r="AF180" i="15" s="1"/>
  <c r="B180" i="15" s="1"/>
  <c r="I179" i="15"/>
  <c r="J179" i="15" s="1"/>
  <c r="K179" i="15" s="1"/>
  <c r="L179" i="15" s="1"/>
  <c r="M179" i="15" s="1"/>
  <c r="N179" i="15" s="1"/>
  <c r="O179" i="15" s="1"/>
  <c r="P179" i="15" s="1"/>
  <c r="Q179" i="15" s="1"/>
  <c r="R179" i="15" s="1"/>
  <c r="S179" i="15" s="1"/>
  <c r="T179" i="15" s="1"/>
  <c r="U179" i="15" s="1"/>
  <c r="V179" i="15" s="1"/>
  <c r="W179" i="15" s="1"/>
  <c r="X179" i="15" s="1"/>
  <c r="Y179" i="15" s="1"/>
  <c r="Z179" i="15" s="1"/>
  <c r="AA179" i="15" s="1"/>
  <c r="AB179" i="15" s="1"/>
  <c r="AC179" i="15" s="1"/>
  <c r="AD179" i="15" s="1"/>
  <c r="AE179" i="15" s="1"/>
  <c r="AF179" i="15" s="1"/>
  <c r="B179" i="15" s="1"/>
  <c r="E179" i="15"/>
  <c r="F179" i="15" s="1"/>
  <c r="G179" i="15" s="1"/>
  <c r="H179" i="15" s="1"/>
  <c r="D179" i="15"/>
  <c r="D177" i="15"/>
  <c r="E177" i="15" s="1"/>
  <c r="F177" i="15" s="1"/>
  <c r="G177" i="15" s="1"/>
  <c r="H177" i="15" s="1"/>
  <c r="I177" i="15" s="1"/>
  <c r="J177" i="15" s="1"/>
  <c r="K177" i="15" s="1"/>
  <c r="L177" i="15" s="1"/>
  <c r="M177" i="15" s="1"/>
  <c r="N177" i="15" s="1"/>
  <c r="O177" i="15" s="1"/>
  <c r="P177" i="15" s="1"/>
  <c r="Q177" i="15" s="1"/>
  <c r="R177" i="15" s="1"/>
  <c r="S177" i="15" s="1"/>
  <c r="T177" i="15" s="1"/>
  <c r="U177" i="15" s="1"/>
  <c r="V177" i="15" s="1"/>
  <c r="W177" i="15" s="1"/>
  <c r="X177" i="15" s="1"/>
  <c r="Y177" i="15" s="1"/>
  <c r="Z177" i="15" s="1"/>
  <c r="AA177" i="15" s="1"/>
  <c r="AB177" i="15" s="1"/>
  <c r="AC177" i="15" s="1"/>
  <c r="AD177" i="15" s="1"/>
  <c r="AE177" i="15" s="1"/>
  <c r="AF177" i="15" s="1"/>
  <c r="B177" i="15" s="1"/>
  <c r="D176" i="15"/>
  <c r="E176" i="15" s="1"/>
  <c r="F176" i="15" s="1"/>
  <c r="G176" i="15" s="1"/>
  <c r="H176" i="15" s="1"/>
  <c r="I176" i="15" s="1"/>
  <c r="J176" i="15" s="1"/>
  <c r="K176" i="15" s="1"/>
  <c r="L176" i="15" s="1"/>
  <c r="M176" i="15" s="1"/>
  <c r="N176" i="15" s="1"/>
  <c r="O176" i="15" s="1"/>
  <c r="P176" i="15" s="1"/>
  <c r="Q176" i="15" s="1"/>
  <c r="R176" i="15" s="1"/>
  <c r="S176" i="15" s="1"/>
  <c r="T176" i="15" s="1"/>
  <c r="U176" i="15" s="1"/>
  <c r="V176" i="15" s="1"/>
  <c r="W176" i="15" s="1"/>
  <c r="X176" i="15" s="1"/>
  <c r="Y176" i="15" s="1"/>
  <c r="Z176" i="15" s="1"/>
  <c r="AA176" i="15" s="1"/>
  <c r="AB176" i="15" s="1"/>
  <c r="AC176" i="15" s="1"/>
  <c r="AD176" i="15" s="1"/>
  <c r="AE176" i="15" s="1"/>
  <c r="AF176" i="15" s="1"/>
  <c r="B176" i="15" s="1"/>
  <c r="T175" i="15"/>
  <c r="U175" i="15" s="1"/>
  <c r="V175" i="15" s="1"/>
  <c r="W175" i="15" s="1"/>
  <c r="X175" i="15" s="1"/>
  <c r="Y175" i="15" s="1"/>
  <c r="Z175" i="15" s="1"/>
  <c r="AA175" i="15" s="1"/>
  <c r="AB175" i="15" s="1"/>
  <c r="AC175" i="15" s="1"/>
  <c r="AD175" i="15" s="1"/>
  <c r="AE175" i="15" s="1"/>
  <c r="AF175" i="15" s="1"/>
  <c r="B175" i="15" s="1"/>
  <c r="D175" i="15"/>
  <c r="E175" i="15" s="1"/>
  <c r="F175" i="15" s="1"/>
  <c r="G175" i="15" s="1"/>
  <c r="H175" i="15" s="1"/>
  <c r="I175" i="15" s="1"/>
  <c r="J175" i="15" s="1"/>
  <c r="K175" i="15" s="1"/>
  <c r="L175" i="15" s="1"/>
  <c r="M175" i="15" s="1"/>
  <c r="N175" i="15" s="1"/>
  <c r="O175" i="15" s="1"/>
  <c r="P175" i="15" s="1"/>
  <c r="Q175" i="15" s="1"/>
  <c r="R175" i="15" s="1"/>
  <c r="S175" i="15" s="1"/>
  <c r="D174" i="15"/>
  <c r="E174" i="15" s="1"/>
  <c r="F174" i="15" s="1"/>
  <c r="G174" i="15" s="1"/>
  <c r="H174" i="15" s="1"/>
  <c r="I174" i="15" s="1"/>
  <c r="J174" i="15" s="1"/>
  <c r="K174" i="15" s="1"/>
  <c r="L174" i="15" s="1"/>
  <c r="M174" i="15" s="1"/>
  <c r="N174" i="15" s="1"/>
  <c r="O174" i="15" s="1"/>
  <c r="P174" i="15" s="1"/>
  <c r="Q174" i="15" s="1"/>
  <c r="R174" i="15" s="1"/>
  <c r="S174" i="15" s="1"/>
  <c r="T174" i="15" s="1"/>
  <c r="U174" i="15" s="1"/>
  <c r="V174" i="15" s="1"/>
  <c r="W174" i="15" s="1"/>
  <c r="X174" i="15" s="1"/>
  <c r="Y174" i="15" s="1"/>
  <c r="Z174" i="15" s="1"/>
  <c r="AA174" i="15" s="1"/>
  <c r="AB174" i="15" s="1"/>
  <c r="AC174" i="15" s="1"/>
  <c r="AD174" i="15" s="1"/>
  <c r="AE174" i="15" s="1"/>
  <c r="AF174" i="15" s="1"/>
  <c r="B174" i="15" s="1"/>
  <c r="F173" i="15"/>
  <c r="G173" i="15" s="1"/>
  <c r="H173" i="15" s="1"/>
  <c r="I173" i="15" s="1"/>
  <c r="J173" i="15" s="1"/>
  <c r="K173" i="15" s="1"/>
  <c r="L173" i="15" s="1"/>
  <c r="M173" i="15" s="1"/>
  <c r="N173" i="15" s="1"/>
  <c r="O173" i="15" s="1"/>
  <c r="P173" i="15" s="1"/>
  <c r="Q173" i="15" s="1"/>
  <c r="R173" i="15" s="1"/>
  <c r="S173" i="15" s="1"/>
  <c r="T173" i="15" s="1"/>
  <c r="U173" i="15" s="1"/>
  <c r="V173" i="15" s="1"/>
  <c r="W173" i="15" s="1"/>
  <c r="X173" i="15" s="1"/>
  <c r="Y173" i="15" s="1"/>
  <c r="Z173" i="15" s="1"/>
  <c r="AA173" i="15" s="1"/>
  <c r="AB173" i="15" s="1"/>
  <c r="AC173" i="15" s="1"/>
  <c r="AD173" i="15" s="1"/>
  <c r="AE173" i="15" s="1"/>
  <c r="AF173" i="15" s="1"/>
  <c r="B173" i="15" s="1"/>
  <c r="D173" i="15"/>
  <c r="E173" i="15" s="1"/>
  <c r="D172" i="15"/>
  <c r="E172" i="15" s="1"/>
  <c r="F172" i="15" s="1"/>
  <c r="G172" i="15" s="1"/>
  <c r="H172" i="15" s="1"/>
  <c r="I172" i="15" s="1"/>
  <c r="J172" i="15" s="1"/>
  <c r="K172" i="15" s="1"/>
  <c r="L172" i="15" s="1"/>
  <c r="M172" i="15" s="1"/>
  <c r="N172" i="15" s="1"/>
  <c r="O172" i="15" s="1"/>
  <c r="P172" i="15" s="1"/>
  <c r="Q172" i="15" s="1"/>
  <c r="R172" i="15" s="1"/>
  <c r="S172" i="15" s="1"/>
  <c r="T172" i="15" s="1"/>
  <c r="U172" i="15" s="1"/>
  <c r="V172" i="15" s="1"/>
  <c r="W172" i="15" s="1"/>
  <c r="X172" i="15" s="1"/>
  <c r="Y172" i="15" s="1"/>
  <c r="Z172" i="15" s="1"/>
  <c r="AA172" i="15" s="1"/>
  <c r="AB172" i="15" s="1"/>
  <c r="AC172" i="15" s="1"/>
  <c r="AD172" i="15" s="1"/>
  <c r="AE172" i="15" s="1"/>
  <c r="AF172" i="15" s="1"/>
  <c r="B172" i="15" s="1"/>
  <c r="D171" i="15"/>
  <c r="E171" i="15" s="1"/>
  <c r="F171" i="15" s="1"/>
  <c r="G171" i="15" s="1"/>
  <c r="H171" i="15" s="1"/>
  <c r="I171" i="15" s="1"/>
  <c r="J171" i="15" s="1"/>
  <c r="K171" i="15" s="1"/>
  <c r="L171" i="15" s="1"/>
  <c r="M171" i="15" s="1"/>
  <c r="N171" i="15" s="1"/>
  <c r="O171" i="15" s="1"/>
  <c r="P171" i="15" s="1"/>
  <c r="Q171" i="15" s="1"/>
  <c r="R171" i="15" s="1"/>
  <c r="S171" i="15" s="1"/>
  <c r="T171" i="15" s="1"/>
  <c r="U171" i="15" s="1"/>
  <c r="V171" i="15" s="1"/>
  <c r="W171" i="15" s="1"/>
  <c r="X171" i="15" s="1"/>
  <c r="Y171" i="15" s="1"/>
  <c r="Z171" i="15" s="1"/>
  <c r="AA171" i="15" s="1"/>
  <c r="AB171" i="15" s="1"/>
  <c r="AC171" i="15" s="1"/>
  <c r="AD171" i="15" s="1"/>
  <c r="AE171" i="15" s="1"/>
  <c r="AF171" i="15" s="1"/>
  <c r="B171" i="15" s="1"/>
  <c r="E170" i="15"/>
  <c r="F170" i="15" s="1"/>
  <c r="G170" i="15" s="1"/>
  <c r="H170" i="15" s="1"/>
  <c r="I170" i="15" s="1"/>
  <c r="J170" i="15" s="1"/>
  <c r="K170" i="15" s="1"/>
  <c r="L170" i="15" s="1"/>
  <c r="M170" i="15" s="1"/>
  <c r="N170" i="15" s="1"/>
  <c r="O170" i="15" s="1"/>
  <c r="P170" i="15" s="1"/>
  <c r="Q170" i="15" s="1"/>
  <c r="R170" i="15" s="1"/>
  <c r="S170" i="15" s="1"/>
  <c r="T170" i="15" s="1"/>
  <c r="U170" i="15" s="1"/>
  <c r="V170" i="15" s="1"/>
  <c r="W170" i="15" s="1"/>
  <c r="X170" i="15" s="1"/>
  <c r="Y170" i="15" s="1"/>
  <c r="Z170" i="15" s="1"/>
  <c r="AA170" i="15" s="1"/>
  <c r="AB170" i="15" s="1"/>
  <c r="AC170" i="15" s="1"/>
  <c r="AD170" i="15" s="1"/>
  <c r="AE170" i="15" s="1"/>
  <c r="AF170" i="15" s="1"/>
  <c r="B170" i="15" s="1"/>
  <c r="D170" i="15"/>
  <c r="D168" i="15"/>
  <c r="E168" i="15" s="1"/>
  <c r="F168" i="15" s="1"/>
  <c r="G168" i="15" s="1"/>
  <c r="H168" i="15" s="1"/>
  <c r="I168" i="15" s="1"/>
  <c r="J168" i="15" s="1"/>
  <c r="K168" i="15" s="1"/>
  <c r="L168" i="15" s="1"/>
  <c r="M168" i="15" s="1"/>
  <c r="N168" i="15" s="1"/>
  <c r="O168" i="15" s="1"/>
  <c r="P168" i="15" s="1"/>
  <c r="Q168" i="15" s="1"/>
  <c r="R168" i="15" s="1"/>
  <c r="S168" i="15" s="1"/>
  <c r="T168" i="15" s="1"/>
  <c r="U168" i="15" s="1"/>
  <c r="V168" i="15" s="1"/>
  <c r="W168" i="15" s="1"/>
  <c r="X168" i="15" s="1"/>
  <c r="Y168" i="15" s="1"/>
  <c r="Z168" i="15" s="1"/>
  <c r="AA168" i="15" s="1"/>
  <c r="AB168" i="15" s="1"/>
  <c r="AC168" i="15" s="1"/>
  <c r="AD168" i="15" s="1"/>
  <c r="AE168" i="15" s="1"/>
  <c r="AF168" i="15" s="1"/>
  <c r="B168" i="15" s="1"/>
  <c r="D167" i="15"/>
  <c r="E167" i="15" s="1"/>
  <c r="F167" i="15" s="1"/>
  <c r="G167" i="15" s="1"/>
  <c r="H167" i="15" s="1"/>
  <c r="I167" i="15" s="1"/>
  <c r="J167" i="15" s="1"/>
  <c r="K167" i="15" s="1"/>
  <c r="L167" i="15" s="1"/>
  <c r="M167" i="15" s="1"/>
  <c r="N167" i="15" s="1"/>
  <c r="O167" i="15" s="1"/>
  <c r="P167" i="15" s="1"/>
  <c r="Q167" i="15" s="1"/>
  <c r="R167" i="15" s="1"/>
  <c r="S167" i="15" s="1"/>
  <c r="T167" i="15" s="1"/>
  <c r="U167" i="15" s="1"/>
  <c r="V167" i="15" s="1"/>
  <c r="W167" i="15" s="1"/>
  <c r="X167" i="15" s="1"/>
  <c r="Y167" i="15" s="1"/>
  <c r="Z167" i="15" s="1"/>
  <c r="AA167" i="15" s="1"/>
  <c r="AB167" i="15" s="1"/>
  <c r="AC167" i="15" s="1"/>
  <c r="AD167" i="15" s="1"/>
  <c r="AE167" i="15" s="1"/>
  <c r="AF167" i="15" s="1"/>
  <c r="B167" i="15" s="1"/>
  <c r="E166" i="15"/>
  <c r="F166" i="15" s="1"/>
  <c r="G166" i="15" s="1"/>
  <c r="H166" i="15" s="1"/>
  <c r="I166" i="15" s="1"/>
  <c r="J166" i="15" s="1"/>
  <c r="K166" i="15" s="1"/>
  <c r="L166" i="15" s="1"/>
  <c r="M166" i="15" s="1"/>
  <c r="N166" i="15" s="1"/>
  <c r="O166" i="15" s="1"/>
  <c r="P166" i="15" s="1"/>
  <c r="Q166" i="15" s="1"/>
  <c r="R166" i="15" s="1"/>
  <c r="S166" i="15" s="1"/>
  <c r="T166" i="15" s="1"/>
  <c r="U166" i="15" s="1"/>
  <c r="V166" i="15" s="1"/>
  <c r="W166" i="15" s="1"/>
  <c r="X166" i="15" s="1"/>
  <c r="Y166" i="15" s="1"/>
  <c r="Z166" i="15" s="1"/>
  <c r="AA166" i="15" s="1"/>
  <c r="AB166" i="15" s="1"/>
  <c r="AC166" i="15" s="1"/>
  <c r="AD166" i="15" s="1"/>
  <c r="AE166" i="15" s="1"/>
  <c r="AF166" i="15" s="1"/>
  <c r="B166" i="15" s="1"/>
  <c r="D166" i="15"/>
  <c r="D165" i="15"/>
  <c r="E165" i="15" s="1"/>
  <c r="F165" i="15" s="1"/>
  <c r="G165" i="15" s="1"/>
  <c r="H165" i="15" s="1"/>
  <c r="I165" i="15" s="1"/>
  <c r="J165" i="15" s="1"/>
  <c r="K165" i="15" s="1"/>
  <c r="L165" i="15" s="1"/>
  <c r="M165" i="15" s="1"/>
  <c r="N165" i="15" s="1"/>
  <c r="O165" i="15" s="1"/>
  <c r="P165" i="15" s="1"/>
  <c r="Q165" i="15" s="1"/>
  <c r="R165" i="15" s="1"/>
  <c r="S165" i="15" s="1"/>
  <c r="T165" i="15" s="1"/>
  <c r="U165" i="15" s="1"/>
  <c r="V165" i="15" s="1"/>
  <c r="W165" i="15" s="1"/>
  <c r="X165" i="15" s="1"/>
  <c r="Y165" i="15" s="1"/>
  <c r="Z165" i="15" s="1"/>
  <c r="AA165" i="15" s="1"/>
  <c r="AB165" i="15" s="1"/>
  <c r="AC165" i="15" s="1"/>
  <c r="AD165" i="15" s="1"/>
  <c r="AE165" i="15" s="1"/>
  <c r="AF165" i="15" s="1"/>
  <c r="B165" i="15" s="1"/>
  <c r="D164" i="15"/>
  <c r="E164" i="15" s="1"/>
  <c r="F164" i="15" s="1"/>
  <c r="G164" i="15" s="1"/>
  <c r="H164" i="15" s="1"/>
  <c r="I164" i="15" s="1"/>
  <c r="J164" i="15" s="1"/>
  <c r="K164" i="15" s="1"/>
  <c r="L164" i="15" s="1"/>
  <c r="M164" i="15" s="1"/>
  <c r="N164" i="15" s="1"/>
  <c r="O164" i="15" s="1"/>
  <c r="P164" i="15" s="1"/>
  <c r="Q164" i="15" s="1"/>
  <c r="R164" i="15" s="1"/>
  <c r="S164" i="15" s="1"/>
  <c r="T164" i="15" s="1"/>
  <c r="U164" i="15" s="1"/>
  <c r="V164" i="15" s="1"/>
  <c r="W164" i="15" s="1"/>
  <c r="X164" i="15" s="1"/>
  <c r="Y164" i="15" s="1"/>
  <c r="Z164" i="15" s="1"/>
  <c r="AA164" i="15" s="1"/>
  <c r="AB164" i="15" s="1"/>
  <c r="AC164" i="15" s="1"/>
  <c r="AD164" i="15" s="1"/>
  <c r="AE164" i="15" s="1"/>
  <c r="AF164" i="15" s="1"/>
  <c r="B164" i="15" s="1"/>
  <c r="D163" i="15"/>
  <c r="E163" i="15" s="1"/>
  <c r="F163" i="15" s="1"/>
  <c r="G163" i="15" s="1"/>
  <c r="H163" i="15" s="1"/>
  <c r="I163" i="15" s="1"/>
  <c r="J163" i="15" s="1"/>
  <c r="K163" i="15" s="1"/>
  <c r="L163" i="15" s="1"/>
  <c r="M163" i="15" s="1"/>
  <c r="N163" i="15" s="1"/>
  <c r="O163" i="15" s="1"/>
  <c r="P163" i="15" s="1"/>
  <c r="Q163" i="15" s="1"/>
  <c r="R163" i="15" s="1"/>
  <c r="S163" i="15" s="1"/>
  <c r="T163" i="15" s="1"/>
  <c r="U163" i="15" s="1"/>
  <c r="V163" i="15" s="1"/>
  <c r="W163" i="15" s="1"/>
  <c r="X163" i="15" s="1"/>
  <c r="Y163" i="15" s="1"/>
  <c r="Z163" i="15" s="1"/>
  <c r="AA163" i="15" s="1"/>
  <c r="AB163" i="15" s="1"/>
  <c r="AC163" i="15" s="1"/>
  <c r="AD163" i="15" s="1"/>
  <c r="AE163" i="15" s="1"/>
  <c r="AF163" i="15" s="1"/>
  <c r="B163" i="15" s="1"/>
  <c r="D162" i="15"/>
  <c r="E162" i="15" s="1"/>
  <c r="F162" i="15" s="1"/>
  <c r="G162" i="15" s="1"/>
  <c r="H162" i="15" s="1"/>
  <c r="I162" i="15" s="1"/>
  <c r="J162" i="15" s="1"/>
  <c r="K162" i="15" s="1"/>
  <c r="L162" i="15" s="1"/>
  <c r="M162" i="15" s="1"/>
  <c r="N162" i="15" s="1"/>
  <c r="O162" i="15" s="1"/>
  <c r="P162" i="15" s="1"/>
  <c r="Q162" i="15" s="1"/>
  <c r="R162" i="15" s="1"/>
  <c r="S162" i="15" s="1"/>
  <c r="T162" i="15" s="1"/>
  <c r="U162" i="15" s="1"/>
  <c r="V162" i="15" s="1"/>
  <c r="W162" i="15" s="1"/>
  <c r="X162" i="15" s="1"/>
  <c r="Y162" i="15" s="1"/>
  <c r="Z162" i="15" s="1"/>
  <c r="AA162" i="15" s="1"/>
  <c r="AB162" i="15" s="1"/>
  <c r="AC162" i="15" s="1"/>
  <c r="AD162" i="15" s="1"/>
  <c r="AE162" i="15" s="1"/>
  <c r="AF162" i="15" s="1"/>
  <c r="B162" i="15" s="1"/>
  <c r="F161" i="15"/>
  <c r="G161" i="15" s="1"/>
  <c r="H161" i="15" s="1"/>
  <c r="I161" i="15" s="1"/>
  <c r="J161" i="15" s="1"/>
  <c r="K161" i="15" s="1"/>
  <c r="L161" i="15" s="1"/>
  <c r="M161" i="15" s="1"/>
  <c r="N161" i="15" s="1"/>
  <c r="O161" i="15" s="1"/>
  <c r="P161" i="15" s="1"/>
  <c r="Q161" i="15" s="1"/>
  <c r="R161" i="15" s="1"/>
  <c r="S161" i="15" s="1"/>
  <c r="T161" i="15" s="1"/>
  <c r="U161" i="15" s="1"/>
  <c r="V161" i="15" s="1"/>
  <c r="W161" i="15" s="1"/>
  <c r="X161" i="15" s="1"/>
  <c r="Y161" i="15" s="1"/>
  <c r="Z161" i="15" s="1"/>
  <c r="AA161" i="15" s="1"/>
  <c r="AB161" i="15" s="1"/>
  <c r="AC161" i="15" s="1"/>
  <c r="AD161" i="15" s="1"/>
  <c r="AE161" i="15" s="1"/>
  <c r="AF161" i="15" s="1"/>
  <c r="B161" i="15" s="1"/>
  <c r="D161" i="15"/>
  <c r="E161" i="15" s="1"/>
  <c r="D160" i="15"/>
  <c r="E160" i="15" s="1"/>
  <c r="F160" i="15" s="1"/>
  <c r="G160" i="15" s="1"/>
  <c r="H160" i="15" s="1"/>
  <c r="I160" i="15" s="1"/>
  <c r="J160" i="15" s="1"/>
  <c r="K160" i="15" s="1"/>
  <c r="L160" i="15" s="1"/>
  <c r="M160" i="15" s="1"/>
  <c r="N160" i="15" s="1"/>
  <c r="O160" i="15" s="1"/>
  <c r="P160" i="15" s="1"/>
  <c r="Q160" i="15" s="1"/>
  <c r="R160" i="15" s="1"/>
  <c r="S160" i="15" s="1"/>
  <c r="T160" i="15" s="1"/>
  <c r="U160" i="15" s="1"/>
  <c r="V160" i="15" s="1"/>
  <c r="W160" i="15" s="1"/>
  <c r="X160" i="15" s="1"/>
  <c r="Y160" i="15" s="1"/>
  <c r="Z160" i="15" s="1"/>
  <c r="AA160" i="15" s="1"/>
  <c r="AB160" i="15" s="1"/>
  <c r="AC160" i="15" s="1"/>
  <c r="AD160" i="15" s="1"/>
  <c r="AE160" i="15" s="1"/>
  <c r="AF160" i="15" s="1"/>
  <c r="B160" i="15" s="1"/>
  <c r="E159" i="15"/>
  <c r="F159" i="15" s="1"/>
  <c r="G159" i="15" s="1"/>
  <c r="H159" i="15" s="1"/>
  <c r="I159" i="15" s="1"/>
  <c r="J159" i="15" s="1"/>
  <c r="K159" i="15" s="1"/>
  <c r="L159" i="15" s="1"/>
  <c r="M159" i="15" s="1"/>
  <c r="N159" i="15" s="1"/>
  <c r="O159" i="15" s="1"/>
  <c r="P159" i="15" s="1"/>
  <c r="Q159" i="15" s="1"/>
  <c r="R159" i="15" s="1"/>
  <c r="S159" i="15" s="1"/>
  <c r="T159" i="15" s="1"/>
  <c r="U159" i="15" s="1"/>
  <c r="V159" i="15" s="1"/>
  <c r="W159" i="15" s="1"/>
  <c r="X159" i="15" s="1"/>
  <c r="Y159" i="15" s="1"/>
  <c r="Z159" i="15" s="1"/>
  <c r="AA159" i="15" s="1"/>
  <c r="AB159" i="15" s="1"/>
  <c r="AC159" i="15" s="1"/>
  <c r="AD159" i="15" s="1"/>
  <c r="AE159" i="15" s="1"/>
  <c r="AF159" i="15" s="1"/>
  <c r="B159" i="15" s="1"/>
  <c r="D159" i="15"/>
  <c r="F158" i="15"/>
  <c r="G158" i="15" s="1"/>
  <c r="H158" i="15" s="1"/>
  <c r="I158" i="15" s="1"/>
  <c r="J158" i="15" s="1"/>
  <c r="K158" i="15" s="1"/>
  <c r="L158" i="15" s="1"/>
  <c r="M158" i="15" s="1"/>
  <c r="N158" i="15" s="1"/>
  <c r="O158" i="15" s="1"/>
  <c r="P158" i="15" s="1"/>
  <c r="Q158" i="15" s="1"/>
  <c r="R158" i="15" s="1"/>
  <c r="S158" i="15" s="1"/>
  <c r="T158" i="15" s="1"/>
  <c r="U158" i="15" s="1"/>
  <c r="V158" i="15" s="1"/>
  <c r="W158" i="15" s="1"/>
  <c r="X158" i="15" s="1"/>
  <c r="Y158" i="15" s="1"/>
  <c r="Z158" i="15" s="1"/>
  <c r="AA158" i="15" s="1"/>
  <c r="AB158" i="15" s="1"/>
  <c r="AC158" i="15" s="1"/>
  <c r="AD158" i="15" s="1"/>
  <c r="AE158" i="15" s="1"/>
  <c r="AF158" i="15" s="1"/>
  <c r="D158" i="15"/>
  <c r="E158" i="15" s="1"/>
  <c r="B158" i="15"/>
  <c r="D157" i="15"/>
  <c r="E157" i="15" s="1"/>
  <c r="F157" i="15" s="1"/>
  <c r="G157" i="15" s="1"/>
  <c r="H157" i="15" s="1"/>
  <c r="I157" i="15" s="1"/>
  <c r="J157" i="15" s="1"/>
  <c r="K157" i="15" s="1"/>
  <c r="L157" i="15" s="1"/>
  <c r="M157" i="15" s="1"/>
  <c r="N157" i="15" s="1"/>
  <c r="O157" i="15" s="1"/>
  <c r="P157" i="15" s="1"/>
  <c r="Q157" i="15" s="1"/>
  <c r="R157" i="15" s="1"/>
  <c r="S157" i="15" s="1"/>
  <c r="T157" i="15" s="1"/>
  <c r="U157" i="15" s="1"/>
  <c r="V157" i="15" s="1"/>
  <c r="W157" i="15" s="1"/>
  <c r="X157" i="15" s="1"/>
  <c r="Y157" i="15" s="1"/>
  <c r="Z157" i="15" s="1"/>
  <c r="AA157" i="15" s="1"/>
  <c r="AB157" i="15" s="1"/>
  <c r="AC157" i="15" s="1"/>
  <c r="AD157" i="15" s="1"/>
  <c r="AE157" i="15" s="1"/>
  <c r="AF157" i="15" s="1"/>
  <c r="B157" i="15" s="1"/>
  <c r="D156" i="15"/>
  <c r="E156" i="15" s="1"/>
  <c r="F156" i="15" s="1"/>
  <c r="G156" i="15" s="1"/>
  <c r="H156" i="15" s="1"/>
  <c r="I156" i="15" s="1"/>
  <c r="J156" i="15" s="1"/>
  <c r="K156" i="15" s="1"/>
  <c r="L156" i="15" s="1"/>
  <c r="M156" i="15" s="1"/>
  <c r="N156" i="15" s="1"/>
  <c r="O156" i="15" s="1"/>
  <c r="P156" i="15" s="1"/>
  <c r="Q156" i="15" s="1"/>
  <c r="R156" i="15" s="1"/>
  <c r="S156" i="15" s="1"/>
  <c r="T156" i="15" s="1"/>
  <c r="U156" i="15" s="1"/>
  <c r="V156" i="15" s="1"/>
  <c r="W156" i="15" s="1"/>
  <c r="X156" i="15" s="1"/>
  <c r="Y156" i="15" s="1"/>
  <c r="Z156" i="15" s="1"/>
  <c r="AA156" i="15" s="1"/>
  <c r="AB156" i="15" s="1"/>
  <c r="AC156" i="15" s="1"/>
  <c r="AD156" i="15" s="1"/>
  <c r="AE156" i="15" s="1"/>
  <c r="AF156" i="15" s="1"/>
  <c r="B156" i="15" s="1"/>
  <c r="D154" i="15"/>
  <c r="E154" i="15" s="1"/>
  <c r="F154" i="15" s="1"/>
  <c r="G154" i="15" s="1"/>
  <c r="H154" i="15" s="1"/>
  <c r="I154" i="15" s="1"/>
  <c r="J154" i="15" s="1"/>
  <c r="K154" i="15" s="1"/>
  <c r="L154" i="15" s="1"/>
  <c r="M154" i="15" s="1"/>
  <c r="N154" i="15" s="1"/>
  <c r="O154" i="15" s="1"/>
  <c r="P154" i="15" s="1"/>
  <c r="Q154" i="15" s="1"/>
  <c r="R154" i="15" s="1"/>
  <c r="S154" i="15" s="1"/>
  <c r="T154" i="15" s="1"/>
  <c r="U154" i="15" s="1"/>
  <c r="V154" i="15" s="1"/>
  <c r="W154" i="15" s="1"/>
  <c r="X154" i="15" s="1"/>
  <c r="Y154" i="15" s="1"/>
  <c r="Z154" i="15" s="1"/>
  <c r="AA154" i="15" s="1"/>
  <c r="AB154" i="15" s="1"/>
  <c r="AC154" i="15" s="1"/>
  <c r="AD154" i="15" s="1"/>
  <c r="AE154" i="15" s="1"/>
  <c r="AF154" i="15" s="1"/>
  <c r="B154" i="15" s="1"/>
  <c r="D153" i="15"/>
  <c r="E153" i="15" s="1"/>
  <c r="F153" i="15" s="1"/>
  <c r="G153" i="15" s="1"/>
  <c r="H153" i="15" s="1"/>
  <c r="I153" i="15" s="1"/>
  <c r="J153" i="15" s="1"/>
  <c r="K153" i="15" s="1"/>
  <c r="L153" i="15" s="1"/>
  <c r="M153" i="15" s="1"/>
  <c r="N153" i="15" s="1"/>
  <c r="O153" i="15" s="1"/>
  <c r="P153" i="15" s="1"/>
  <c r="Q153" i="15" s="1"/>
  <c r="R153" i="15" s="1"/>
  <c r="S153" i="15" s="1"/>
  <c r="T153" i="15" s="1"/>
  <c r="U153" i="15" s="1"/>
  <c r="V153" i="15" s="1"/>
  <c r="W153" i="15" s="1"/>
  <c r="X153" i="15" s="1"/>
  <c r="Y153" i="15" s="1"/>
  <c r="Z153" i="15" s="1"/>
  <c r="AA153" i="15" s="1"/>
  <c r="AB153" i="15" s="1"/>
  <c r="AC153" i="15" s="1"/>
  <c r="AD153" i="15" s="1"/>
  <c r="AE153" i="15" s="1"/>
  <c r="AF153" i="15" s="1"/>
  <c r="B153" i="15" s="1"/>
  <c r="X152" i="15"/>
  <c r="Y152" i="15" s="1"/>
  <c r="Z152" i="15" s="1"/>
  <c r="AA152" i="15" s="1"/>
  <c r="AB152" i="15" s="1"/>
  <c r="AC152" i="15" s="1"/>
  <c r="AD152" i="15" s="1"/>
  <c r="AE152" i="15" s="1"/>
  <c r="AF152" i="15" s="1"/>
  <c r="B152" i="15" s="1"/>
  <c r="D152" i="15"/>
  <c r="E152" i="15" s="1"/>
  <c r="F152" i="15" s="1"/>
  <c r="G152" i="15" s="1"/>
  <c r="H152" i="15" s="1"/>
  <c r="I152" i="15" s="1"/>
  <c r="J152" i="15" s="1"/>
  <c r="K152" i="15" s="1"/>
  <c r="L152" i="15" s="1"/>
  <c r="M152" i="15" s="1"/>
  <c r="N152" i="15" s="1"/>
  <c r="O152" i="15" s="1"/>
  <c r="P152" i="15" s="1"/>
  <c r="Q152" i="15" s="1"/>
  <c r="R152" i="15" s="1"/>
  <c r="S152" i="15" s="1"/>
  <c r="T152" i="15" s="1"/>
  <c r="U152" i="15" s="1"/>
  <c r="V152" i="15" s="1"/>
  <c r="W152" i="15" s="1"/>
  <c r="H151" i="15"/>
  <c r="I151" i="15" s="1"/>
  <c r="J151" i="15" s="1"/>
  <c r="K151" i="15" s="1"/>
  <c r="L151" i="15" s="1"/>
  <c r="M151" i="15" s="1"/>
  <c r="N151" i="15" s="1"/>
  <c r="O151" i="15" s="1"/>
  <c r="P151" i="15" s="1"/>
  <c r="Q151" i="15" s="1"/>
  <c r="R151" i="15" s="1"/>
  <c r="S151" i="15" s="1"/>
  <c r="T151" i="15" s="1"/>
  <c r="U151" i="15" s="1"/>
  <c r="V151" i="15" s="1"/>
  <c r="W151" i="15" s="1"/>
  <c r="X151" i="15" s="1"/>
  <c r="Y151" i="15" s="1"/>
  <c r="Z151" i="15" s="1"/>
  <c r="AA151" i="15" s="1"/>
  <c r="AB151" i="15" s="1"/>
  <c r="AC151" i="15" s="1"/>
  <c r="AD151" i="15" s="1"/>
  <c r="AE151" i="15" s="1"/>
  <c r="AF151" i="15" s="1"/>
  <c r="B151" i="15" s="1"/>
  <c r="D151" i="15"/>
  <c r="E151" i="15" s="1"/>
  <c r="F151" i="15" s="1"/>
  <c r="G151" i="15" s="1"/>
  <c r="F149" i="15"/>
  <c r="G149" i="15" s="1"/>
  <c r="H149" i="15" s="1"/>
  <c r="I149" i="15" s="1"/>
  <c r="J149" i="15" s="1"/>
  <c r="K149" i="15" s="1"/>
  <c r="L149" i="15" s="1"/>
  <c r="M149" i="15" s="1"/>
  <c r="N149" i="15" s="1"/>
  <c r="O149" i="15" s="1"/>
  <c r="P149" i="15" s="1"/>
  <c r="Q149" i="15" s="1"/>
  <c r="R149" i="15" s="1"/>
  <c r="S149" i="15" s="1"/>
  <c r="T149" i="15" s="1"/>
  <c r="U149" i="15" s="1"/>
  <c r="V149" i="15" s="1"/>
  <c r="W149" i="15" s="1"/>
  <c r="X149" i="15" s="1"/>
  <c r="Y149" i="15" s="1"/>
  <c r="Z149" i="15" s="1"/>
  <c r="AA149" i="15" s="1"/>
  <c r="AB149" i="15" s="1"/>
  <c r="AC149" i="15" s="1"/>
  <c r="AD149" i="15" s="1"/>
  <c r="AE149" i="15" s="1"/>
  <c r="AF149" i="15" s="1"/>
  <c r="B149" i="15" s="1"/>
  <c r="E149" i="15"/>
  <c r="D149" i="15"/>
  <c r="E148" i="15"/>
  <c r="F148" i="15" s="1"/>
  <c r="G148" i="15" s="1"/>
  <c r="H148" i="15" s="1"/>
  <c r="I148" i="15" s="1"/>
  <c r="J148" i="15" s="1"/>
  <c r="K148" i="15" s="1"/>
  <c r="L148" i="15" s="1"/>
  <c r="M148" i="15" s="1"/>
  <c r="N148" i="15" s="1"/>
  <c r="O148" i="15" s="1"/>
  <c r="P148" i="15" s="1"/>
  <c r="Q148" i="15" s="1"/>
  <c r="R148" i="15" s="1"/>
  <c r="S148" i="15" s="1"/>
  <c r="T148" i="15" s="1"/>
  <c r="U148" i="15" s="1"/>
  <c r="V148" i="15" s="1"/>
  <c r="W148" i="15" s="1"/>
  <c r="X148" i="15" s="1"/>
  <c r="Y148" i="15" s="1"/>
  <c r="Z148" i="15" s="1"/>
  <c r="AA148" i="15" s="1"/>
  <c r="AB148" i="15" s="1"/>
  <c r="AC148" i="15" s="1"/>
  <c r="AD148" i="15" s="1"/>
  <c r="AE148" i="15" s="1"/>
  <c r="AF148" i="15" s="1"/>
  <c r="B148" i="15" s="1"/>
  <c r="D148" i="15"/>
  <c r="D146" i="15"/>
  <c r="E146" i="15" s="1"/>
  <c r="F146" i="15" s="1"/>
  <c r="G146" i="15" s="1"/>
  <c r="H146" i="15" s="1"/>
  <c r="I146" i="15" s="1"/>
  <c r="J146" i="15" s="1"/>
  <c r="K146" i="15" s="1"/>
  <c r="L146" i="15" s="1"/>
  <c r="M146" i="15" s="1"/>
  <c r="N146" i="15" s="1"/>
  <c r="O146" i="15" s="1"/>
  <c r="P146" i="15" s="1"/>
  <c r="Q146" i="15" s="1"/>
  <c r="R146" i="15" s="1"/>
  <c r="S146" i="15" s="1"/>
  <c r="T146" i="15" s="1"/>
  <c r="U146" i="15" s="1"/>
  <c r="V146" i="15" s="1"/>
  <c r="W146" i="15" s="1"/>
  <c r="X146" i="15" s="1"/>
  <c r="Y146" i="15" s="1"/>
  <c r="Z146" i="15" s="1"/>
  <c r="AA146" i="15" s="1"/>
  <c r="AB146" i="15" s="1"/>
  <c r="AC146" i="15" s="1"/>
  <c r="AD146" i="15" s="1"/>
  <c r="AE146" i="15" s="1"/>
  <c r="AF146" i="15" s="1"/>
  <c r="B146" i="15" s="1"/>
  <c r="D145" i="15"/>
  <c r="E145" i="15" s="1"/>
  <c r="F145" i="15" s="1"/>
  <c r="G145" i="15" s="1"/>
  <c r="H145" i="15" s="1"/>
  <c r="I145" i="15" s="1"/>
  <c r="J145" i="15" s="1"/>
  <c r="K145" i="15" s="1"/>
  <c r="L145" i="15" s="1"/>
  <c r="M145" i="15" s="1"/>
  <c r="N145" i="15" s="1"/>
  <c r="O145" i="15" s="1"/>
  <c r="P145" i="15" s="1"/>
  <c r="Q145" i="15" s="1"/>
  <c r="R145" i="15" s="1"/>
  <c r="S145" i="15" s="1"/>
  <c r="T145" i="15" s="1"/>
  <c r="U145" i="15" s="1"/>
  <c r="V145" i="15" s="1"/>
  <c r="W145" i="15" s="1"/>
  <c r="X145" i="15" s="1"/>
  <c r="Y145" i="15" s="1"/>
  <c r="Z145" i="15" s="1"/>
  <c r="AA145" i="15" s="1"/>
  <c r="AB145" i="15" s="1"/>
  <c r="AC145" i="15" s="1"/>
  <c r="AD145" i="15" s="1"/>
  <c r="AE145" i="15" s="1"/>
  <c r="AF145" i="15" s="1"/>
  <c r="B145" i="15" s="1"/>
  <c r="E144" i="15"/>
  <c r="F144" i="15" s="1"/>
  <c r="G144" i="15" s="1"/>
  <c r="H144" i="15" s="1"/>
  <c r="I144" i="15" s="1"/>
  <c r="J144" i="15" s="1"/>
  <c r="K144" i="15" s="1"/>
  <c r="L144" i="15" s="1"/>
  <c r="M144" i="15" s="1"/>
  <c r="N144" i="15" s="1"/>
  <c r="O144" i="15" s="1"/>
  <c r="P144" i="15" s="1"/>
  <c r="Q144" i="15" s="1"/>
  <c r="R144" i="15" s="1"/>
  <c r="S144" i="15" s="1"/>
  <c r="T144" i="15" s="1"/>
  <c r="U144" i="15" s="1"/>
  <c r="V144" i="15" s="1"/>
  <c r="W144" i="15" s="1"/>
  <c r="X144" i="15" s="1"/>
  <c r="Y144" i="15" s="1"/>
  <c r="Z144" i="15" s="1"/>
  <c r="AA144" i="15" s="1"/>
  <c r="AB144" i="15" s="1"/>
  <c r="AC144" i="15" s="1"/>
  <c r="AD144" i="15" s="1"/>
  <c r="AE144" i="15" s="1"/>
  <c r="AF144" i="15" s="1"/>
  <c r="B144" i="15" s="1"/>
  <c r="D144" i="15"/>
  <c r="E143" i="15"/>
  <c r="F143" i="15" s="1"/>
  <c r="G143" i="15" s="1"/>
  <c r="H143" i="15" s="1"/>
  <c r="I143" i="15" s="1"/>
  <c r="J143" i="15" s="1"/>
  <c r="K143" i="15" s="1"/>
  <c r="L143" i="15" s="1"/>
  <c r="M143" i="15" s="1"/>
  <c r="N143" i="15" s="1"/>
  <c r="O143" i="15" s="1"/>
  <c r="P143" i="15" s="1"/>
  <c r="Q143" i="15" s="1"/>
  <c r="R143" i="15" s="1"/>
  <c r="S143" i="15" s="1"/>
  <c r="T143" i="15" s="1"/>
  <c r="U143" i="15" s="1"/>
  <c r="V143" i="15" s="1"/>
  <c r="W143" i="15" s="1"/>
  <c r="X143" i="15" s="1"/>
  <c r="Y143" i="15" s="1"/>
  <c r="Z143" i="15" s="1"/>
  <c r="AA143" i="15" s="1"/>
  <c r="AB143" i="15" s="1"/>
  <c r="AC143" i="15" s="1"/>
  <c r="AD143" i="15" s="1"/>
  <c r="AE143" i="15" s="1"/>
  <c r="AF143" i="15" s="1"/>
  <c r="B143" i="15" s="1"/>
  <c r="D143" i="15"/>
  <c r="F142" i="15"/>
  <c r="G142" i="15" s="1"/>
  <c r="H142" i="15" s="1"/>
  <c r="I142" i="15" s="1"/>
  <c r="J142" i="15" s="1"/>
  <c r="K142" i="15" s="1"/>
  <c r="L142" i="15" s="1"/>
  <c r="M142" i="15" s="1"/>
  <c r="N142" i="15" s="1"/>
  <c r="O142" i="15" s="1"/>
  <c r="P142" i="15" s="1"/>
  <c r="Q142" i="15" s="1"/>
  <c r="R142" i="15" s="1"/>
  <c r="S142" i="15" s="1"/>
  <c r="T142" i="15" s="1"/>
  <c r="U142" i="15" s="1"/>
  <c r="V142" i="15" s="1"/>
  <c r="W142" i="15" s="1"/>
  <c r="X142" i="15" s="1"/>
  <c r="Y142" i="15" s="1"/>
  <c r="Z142" i="15" s="1"/>
  <c r="AA142" i="15" s="1"/>
  <c r="AB142" i="15" s="1"/>
  <c r="AC142" i="15" s="1"/>
  <c r="AD142" i="15" s="1"/>
  <c r="AE142" i="15" s="1"/>
  <c r="AF142" i="15" s="1"/>
  <c r="B142" i="15" s="1"/>
  <c r="D142" i="15"/>
  <c r="E142" i="15" s="1"/>
  <c r="D141" i="15"/>
  <c r="E141" i="15" s="1"/>
  <c r="F141" i="15" s="1"/>
  <c r="G141" i="15" s="1"/>
  <c r="H141" i="15" s="1"/>
  <c r="I141" i="15" s="1"/>
  <c r="J141" i="15" s="1"/>
  <c r="K141" i="15" s="1"/>
  <c r="L141" i="15" s="1"/>
  <c r="M141" i="15" s="1"/>
  <c r="N141" i="15" s="1"/>
  <c r="O141" i="15" s="1"/>
  <c r="P141" i="15" s="1"/>
  <c r="Q141" i="15" s="1"/>
  <c r="R141" i="15" s="1"/>
  <c r="S141" i="15" s="1"/>
  <c r="T141" i="15" s="1"/>
  <c r="U141" i="15" s="1"/>
  <c r="V141" i="15" s="1"/>
  <c r="W141" i="15" s="1"/>
  <c r="X141" i="15" s="1"/>
  <c r="Y141" i="15" s="1"/>
  <c r="Z141" i="15" s="1"/>
  <c r="AA141" i="15" s="1"/>
  <c r="AB141" i="15" s="1"/>
  <c r="AC141" i="15" s="1"/>
  <c r="AD141" i="15" s="1"/>
  <c r="AE141" i="15" s="1"/>
  <c r="AF141" i="15" s="1"/>
  <c r="B141" i="15" s="1"/>
  <c r="D140" i="15"/>
  <c r="E140" i="15" s="1"/>
  <c r="F140" i="15" s="1"/>
  <c r="G140" i="15" s="1"/>
  <c r="H140" i="15" s="1"/>
  <c r="I140" i="15" s="1"/>
  <c r="J140" i="15" s="1"/>
  <c r="K140" i="15" s="1"/>
  <c r="L140" i="15" s="1"/>
  <c r="M140" i="15" s="1"/>
  <c r="N140" i="15" s="1"/>
  <c r="O140" i="15" s="1"/>
  <c r="P140" i="15" s="1"/>
  <c r="Q140" i="15" s="1"/>
  <c r="R140" i="15" s="1"/>
  <c r="S140" i="15" s="1"/>
  <c r="T140" i="15" s="1"/>
  <c r="U140" i="15" s="1"/>
  <c r="V140" i="15" s="1"/>
  <c r="W140" i="15" s="1"/>
  <c r="X140" i="15" s="1"/>
  <c r="Y140" i="15" s="1"/>
  <c r="Z140" i="15" s="1"/>
  <c r="AA140" i="15" s="1"/>
  <c r="AB140" i="15" s="1"/>
  <c r="AC140" i="15" s="1"/>
  <c r="AD140" i="15" s="1"/>
  <c r="AE140" i="15" s="1"/>
  <c r="AF140" i="15" s="1"/>
  <c r="B140" i="15" s="1"/>
  <c r="D138" i="15"/>
  <c r="E138" i="15" s="1"/>
  <c r="F138" i="15" s="1"/>
  <c r="G138" i="15" s="1"/>
  <c r="H138" i="15" s="1"/>
  <c r="I138" i="15" s="1"/>
  <c r="J138" i="15" s="1"/>
  <c r="K138" i="15" s="1"/>
  <c r="L138" i="15" s="1"/>
  <c r="M138" i="15" s="1"/>
  <c r="N138" i="15" s="1"/>
  <c r="O138" i="15" s="1"/>
  <c r="P138" i="15" s="1"/>
  <c r="Q138" i="15" s="1"/>
  <c r="R138" i="15" s="1"/>
  <c r="S138" i="15" s="1"/>
  <c r="T138" i="15" s="1"/>
  <c r="U138" i="15" s="1"/>
  <c r="V138" i="15" s="1"/>
  <c r="W138" i="15" s="1"/>
  <c r="X138" i="15" s="1"/>
  <c r="Y138" i="15" s="1"/>
  <c r="Z138" i="15" s="1"/>
  <c r="AA138" i="15" s="1"/>
  <c r="AB138" i="15" s="1"/>
  <c r="AC138" i="15" s="1"/>
  <c r="AD138" i="15" s="1"/>
  <c r="AE138" i="15" s="1"/>
  <c r="AF138" i="15" s="1"/>
  <c r="B138" i="15" s="1"/>
  <c r="I137" i="15"/>
  <c r="J137" i="15" s="1"/>
  <c r="K137" i="15" s="1"/>
  <c r="L137" i="15" s="1"/>
  <c r="M137" i="15" s="1"/>
  <c r="N137" i="15" s="1"/>
  <c r="O137" i="15" s="1"/>
  <c r="P137" i="15" s="1"/>
  <c r="Q137" i="15" s="1"/>
  <c r="R137" i="15" s="1"/>
  <c r="S137" i="15" s="1"/>
  <c r="T137" i="15" s="1"/>
  <c r="U137" i="15" s="1"/>
  <c r="V137" i="15" s="1"/>
  <c r="W137" i="15" s="1"/>
  <c r="X137" i="15" s="1"/>
  <c r="Y137" i="15" s="1"/>
  <c r="Z137" i="15" s="1"/>
  <c r="AA137" i="15" s="1"/>
  <c r="AB137" i="15" s="1"/>
  <c r="AC137" i="15" s="1"/>
  <c r="AD137" i="15" s="1"/>
  <c r="AE137" i="15" s="1"/>
  <c r="AF137" i="15" s="1"/>
  <c r="B137" i="15" s="1"/>
  <c r="D137" i="15"/>
  <c r="E137" i="15" s="1"/>
  <c r="F137" i="15" s="1"/>
  <c r="G137" i="15" s="1"/>
  <c r="H137" i="15" s="1"/>
  <c r="D136" i="15"/>
  <c r="E136" i="15" s="1"/>
  <c r="F136" i="15" s="1"/>
  <c r="G136" i="15" s="1"/>
  <c r="H136" i="15" s="1"/>
  <c r="I136" i="15" s="1"/>
  <c r="J136" i="15" s="1"/>
  <c r="K136" i="15" s="1"/>
  <c r="L136" i="15" s="1"/>
  <c r="M136" i="15" s="1"/>
  <c r="N136" i="15" s="1"/>
  <c r="O136" i="15" s="1"/>
  <c r="P136" i="15" s="1"/>
  <c r="Q136" i="15" s="1"/>
  <c r="R136" i="15" s="1"/>
  <c r="S136" i="15" s="1"/>
  <c r="T136" i="15" s="1"/>
  <c r="U136" i="15" s="1"/>
  <c r="V136" i="15" s="1"/>
  <c r="W136" i="15" s="1"/>
  <c r="X136" i="15" s="1"/>
  <c r="Y136" i="15" s="1"/>
  <c r="Z136" i="15" s="1"/>
  <c r="AA136" i="15" s="1"/>
  <c r="AB136" i="15" s="1"/>
  <c r="AC136" i="15" s="1"/>
  <c r="AD136" i="15" s="1"/>
  <c r="AE136" i="15" s="1"/>
  <c r="AF136" i="15" s="1"/>
  <c r="B136" i="15" s="1"/>
  <c r="S135" i="15"/>
  <c r="T135" i="15" s="1"/>
  <c r="U135" i="15" s="1"/>
  <c r="V135" i="15" s="1"/>
  <c r="W135" i="15" s="1"/>
  <c r="X135" i="15" s="1"/>
  <c r="Y135" i="15" s="1"/>
  <c r="Z135" i="15" s="1"/>
  <c r="AA135" i="15" s="1"/>
  <c r="AB135" i="15" s="1"/>
  <c r="AC135" i="15" s="1"/>
  <c r="AD135" i="15" s="1"/>
  <c r="AE135" i="15" s="1"/>
  <c r="AF135" i="15" s="1"/>
  <c r="B135" i="15" s="1"/>
  <c r="D135" i="15"/>
  <c r="E135" i="15" s="1"/>
  <c r="F135" i="15" s="1"/>
  <c r="G135" i="15" s="1"/>
  <c r="H135" i="15" s="1"/>
  <c r="I135" i="15" s="1"/>
  <c r="J135" i="15" s="1"/>
  <c r="K135" i="15" s="1"/>
  <c r="L135" i="15" s="1"/>
  <c r="M135" i="15" s="1"/>
  <c r="N135" i="15" s="1"/>
  <c r="O135" i="15" s="1"/>
  <c r="P135" i="15" s="1"/>
  <c r="Q135" i="15" s="1"/>
  <c r="R135" i="15" s="1"/>
  <c r="D134" i="15"/>
  <c r="E134" i="15" s="1"/>
  <c r="F134" i="15" s="1"/>
  <c r="G134" i="15" s="1"/>
  <c r="H134" i="15" s="1"/>
  <c r="I134" i="15" s="1"/>
  <c r="J134" i="15" s="1"/>
  <c r="K134" i="15" s="1"/>
  <c r="L134" i="15" s="1"/>
  <c r="M134" i="15" s="1"/>
  <c r="N134" i="15" s="1"/>
  <c r="O134" i="15" s="1"/>
  <c r="P134" i="15" s="1"/>
  <c r="Q134" i="15" s="1"/>
  <c r="R134" i="15" s="1"/>
  <c r="S134" i="15" s="1"/>
  <c r="T134" i="15" s="1"/>
  <c r="U134" i="15" s="1"/>
  <c r="V134" i="15" s="1"/>
  <c r="W134" i="15" s="1"/>
  <c r="X134" i="15" s="1"/>
  <c r="Y134" i="15" s="1"/>
  <c r="Z134" i="15" s="1"/>
  <c r="AA134" i="15" s="1"/>
  <c r="AB134" i="15" s="1"/>
  <c r="AC134" i="15" s="1"/>
  <c r="AD134" i="15" s="1"/>
  <c r="AE134" i="15" s="1"/>
  <c r="AF134" i="15" s="1"/>
  <c r="B134" i="15" s="1"/>
  <c r="D133" i="15"/>
  <c r="E133" i="15" s="1"/>
  <c r="F133" i="15" s="1"/>
  <c r="G133" i="15" s="1"/>
  <c r="H133" i="15" s="1"/>
  <c r="I133" i="15" s="1"/>
  <c r="J133" i="15" s="1"/>
  <c r="K133" i="15" s="1"/>
  <c r="L133" i="15" s="1"/>
  <c r="M133" i="15" s="1"/>
  <c r="N133" i="15" s="1"/>
  <c r="O133" i="15" s="1"/>
  <c r="P133" i="15" s="1"/>
  <c r="Q133" i="15" s="1"/>
  <c r="R133" i="15" s="1"/>
  <c r="S133" i="15" s="1"/>
  <c r="T133" i="15" s="1"/>
  <c r="U133" i="15" s="1"/>
  <c r="V133" i="15" s="1"/>
  <c r="W133" i="15" s="1"/>
  <c r="X133" i="15" s="1"/>
  <c r="Y133" i="15" s="1"/>
  <c r="Z133" i="15" s="1"/>
  <c r="AA133" i="15" s="1"/>
  <c r="AB133" i="15" s="1"/>
  <c r="AC133" i="15" s="1"/>
  <c r="AD133" i="15" s="1"/>
  <c r="AE133" i="15" s="1"/>
  <c r="AF133" i="15" s="1"/>
  <c r="B133" i="15" s="1"/>
  <c r="D132" i="15"/>
  <c r="E132" i="15" s="1"/>
  <c r="F132" i="15" s="1"/>
  <c r="G132" i="15" s="1"/>
  <c r="H132" i="15" s="1"/>
  <c r="I132" i="15" s="1"/>
  <c r="J132" i="15" s="1"/>
  <c r="K132" i="15" s="1"/>
  <c r="L132" i="15" s="1"/>
  <c r="M132" i="15" s="1"/>
  <c r="N132" i="15" s="1"/>
  <c r="O132" i="15" s="1"/>
  <c r="P132" i="15" s="1"/>
  <c r="Q132" i="15" s="1"/>
  <c r="R132" i="15" s="1"/>
  <c r="S132" i="15" s="1"/>
  <c r="T132" i="15" s="1"/>
  <c r="U132" i="15" s="1"/>
  <c r="V132" i="15" s="1"/>
  <c r="W132" i="15" s="1"/>
  <c r="X132" i="15" s="1"/>
  <c r="Y132" i="15" s="1"/>
  <c r="Z132" i="15" s="1"/>
  <c r="AA132" i="15" s="1"/>
  <c r="AB132" i="15" s="1"/>
  <c r="AC132" i="15" s="1"/>
  <c r="AD132" i="15" s="1"/>
  <c r="AE132" i="15" s="1"/>
  <c r="AF132" i="15" s="1"/>
  <c r="B132" i="15" s="1"/>
  <c r="E131" i="15"/>
  <c r="F131" i="15" s="1"/>
  <c r="G131" i="15" s="1"/>
  <c r="H131" i="15" s="1"/>
  <c r="I131" i="15" s="1"/>
  <c r="J131" i="15" s="1"/>
  <c r="K131" i="15" s="1"/>
  <c r="L131" i="15" s="1"/>
  <c r="M131" i="15" s="1"/>
  <c r="N131" i="15" s="1"/>
  <c r="O131" i="15" s="1"/>
  <c r="P131" i="15" s="1"/>
  <c r="Q131" i="15" s="1"/>
  <c r="R131" i="15" s="1"/>
  <c r="S131" i="15" s="1"/>
  <c r="T131" i="15" s="1"/>
  <c r="U131" i="15" s="1"/>
  <c r="V131" i="15" s="1"/>
  <c r="W131" i="15" s="1"/>
  <c r="X131" i="15" s="1"/>
  <c r="Y131" i="15" s="1"/>
  <c r="Z131" i="15" s="1"/>
  <c r="AA131" i="15" s="1"/>
  <c r="AB131" i="15" s="1"/>
  <c r="AC131" i="15" s="1"/>
  <c r="AD131" i="15" s="1"/>
  <c r="AE131" i="15" s="1"/>
  <c r="AF131" i="15" s="1"/>
  <c r="B131" i="15" s="1"/>
  <c r="D131" i="15"/>
  <c r="E129" i="15"/>
  <c r="F129" i="15" s="1"/>
  <c r="G129" i="15" s="1"/>
  <c r="H129" i="15" s="1"/>
  <c r="I129" i="15" s="1"/>
  <c r="J129" i="15" s="1"/>
  <c r="K129" i="15" s="1"/>
  <c r="L129" i="15" s="1"/>
  <c r="M129" i="15" s="1"/>
  <c r="N129" i="15" s="1"/>
  <c r="O129" i="15" s="1"/>
  <c r="P129" i="15" s="1"/>
  <c r="Q129" i="15" s="1"/>
  <c r="R129" i="15" s="1"/>
  <c r="S129" i="15" s="1"/>
  <c r="T129" i="15" s="1"/>
  <c r="U129" i="15" s="1"/>
  <c r="V129" i="15" s="1"/>
  <c r="W129" i="15" s="1"/>
  <c r="X129" i="15" s="1"/>
  <c r="Y129" i="15" s="1"/>
  <c r="Z129" i="15" s="1"/>
  <c r="AA129" i="15" s="1"/>
  <c r="AB129" i="15" s="1"/>
  <c r="AC129" i="15" s="1"/>
  <c r="AD129" i="15" s="1"/>
  <c r="AE129" i="15" s="1"/>
  <c r="AF129" i="15" s="1"/>
  <c r="B129" i="15" s="1"/>
  <c r="D129" i="15"/>
  <c r="D128" i="15"/>
  <c r="E128" i="15" s="1"/>
  <c r="F128" i="15" s="1"/>
  <c r="G128" i="15" s="1"/>
  <c r="H128" i="15" s="1"/>
  <c r="I128" i="15" s="1"/>
  <c r="J128" i="15" s="1"/>
  <c r="K128" i="15" s="1"/>
  <c r="L128" i="15" s="1"/>
  <c r="M128" i="15" s="1"/>
  <c r="N128" i="15" s="1"/>
  <c r="O128" i="15" s="1"/>
  <c r="P128" i="15" s="1"/>
  <c r="Q128" i="15" s="1"/>
  <c r="R128" i="15" s="1"/>
  <c r="S128" i="15" s="1"/>
  <c r="T128" i="15" s="1"/>
  <c r="U128" i="15" s="1"/>
  <c r="V128" i="15" s="1"/>
  <c r="W128" i="15" s="1"/>
  <c r="X128" i="15" s="1"/>
  <c r="Y128" i="15" s="1"/>
  <c r="Z128" i="15" s="1"/>
  <c r="AA128" i="15" s="1"/>
  <c r="AB128" i="15" s="1"/>
  <c r="AC128" i="15" s="1"/>
  <c r="AD128" i="15" s="1"/>
  <c r="AE128" i="15" s="1"/>
  <c r="AF128" i="15" s="1"/>
  <c r="B128" i="15" s="1"/>
  <c r="G127" i="15"/>
  <c r="H127" i="15" s="1"/>
  <c r="I127" i="15" s="1"/>
  <c r="J127" i="15" s="1"/>
  <c r="K127" i="15" s="1"/>
  <c r="L127" i="15" s="1"/>
  <c r="M127" i="15" s="1"/>
  <c r="N127" i="15" s="1"/>
  <c r="O127" i="15" s="1"/>
  <c r="P127" i="15" s="1"/>
  <c r="Q127" i="15" s="1"/>
  <c r="R127" i="15" s="1"/>
  <c r="S127" i="15" s="1"/>
  <c r="T127" i="15" s="1"/>
  <c r="U127" i="15" s="1"/>
  <c r="V127" i="15" s="1"/>
  <c r="W127" i="15" s="1"/>
  <c r="X127" i="15" s="1"/>
  <c r="Y127" i="15" s="1"/>
  <c r="Z127" i="15" s="1"/>
  <c r="AA127" i="15" s="1"/>
  <c r="AB127" i="15" s="1"/>
  <c r="AC127" i="15" s="1"/>
  <c r="AD127" i="15" s="1"/>
  <c r="AE127" i="15" s="1"/>
  <c r="AF127" i="15" s="1"/>
  <c r="B127" i="15" s="1"/>
  <c r="D127" i="15"/>
  <c r="E127" i="15" s="1"/>
  <c r="F127" i="15" s="1"/>
  <c r="D126" i="15"/>
  <c r="E126" i="15" s="1"/>
  <c r="F126" i="15" s="1"/>
  <c r="G126" i="15" s="1"/>
  <c r="H126" i="15" s="1"/>
  <c r="I126" i="15" s="1"/>
  <c r="J126" i="15" s="1"/>
  <c r="K126" i="15" s="1"/>
  <c r="L126" i="15" s="1"/>
  <c r="M126" i="15" s="1"/>
  <c r="N126" i="15" s="1"/>
  <c r="O126" i="15" s="1"/>
  <c r="P126" i="15" s="1"/>
  <c r="Q126" i="15" s="1"/>
  <c r="R126" i="15" s="1"/>
  <c r="S126" i="15" s="1"/>
  <c r="T126" i="15" s="1"/>
  <c r="U126" i="15" s="1"/>
  <c r="V126" i="15" s="1"/>
  <c r="W126" i="15" s="1"/>
  <c r="X126" i="15" s="1"/>
  <c r="Y126" i="15" s="1"/>
  <c r="Z126" i="15" s="1"/>
  <c r="AA126" i="15" s="1"/>
  <c r="AB126" i="15" s="1"/>
  <c r="AC126" i="15" s="1"/>
  <c r="AD126" i="15" s="1"/>
  <c r="AE126" i="15" s="1"/>
  <c r="AF126" i="15" s="1"/>
  <c r="B126" i="15" s="1"/>
  <c r="K125" i="15"/>
  <c r="L125" i="15" s="1"/>
  <c r="M125" i="15" s="1"/>
  <c r="N125" i="15" s="1"/>
  <c r="O125" i="15" s="1"/>
  <c r="P125" i="15" s="1"/>
  <c r="Q125" i="15" s="1"/>
  <c r="R125" i="15" s="1"/>
  <c r="S125" i="15" s="1"/>
  <c r="T125" i="15" s="1"/>
  <c r="U125" i="15" s="1"/>
  <c r="V125" i="15" s="1"/>
  <c r="W125" i="15" s="1"/>
  <c r="X125" i="15" s="1"/>
  <c r="Y125" i="15" s="1"/>
  <c r="Z125" i="15" s="1"/>
  <c r="AA125" i="15" s="1"/>
  <c r="AB125" i="15" s="1"/>
  <c r="AC125" i="15" s="1"/>
  <c r="AD125" i="15" s="1"/>
  <c r="AE125" i="15" s="1"/>
  <c r="AF125" i="15" s="1"/>
  <c r="B125" i="15" s="1"/>
  <c r="J125" i="15"/>
  <c r="D125" i="15"/>
  <c r="E125" i="15" s="1"/>
  <c r="F125" i="15" s="1"/>
  <c r="G125" i="15" s="1"/>
  <c r="H125" i="15" s="1"/>
  <c r="E124" i="15"/>
  <c r="F124" i="15" s="1"/>
  <c r="G124" i="15" s="1"/>
  <c r="H124" i="15" s="1"/>
  <c r="I124" i="15" s="1"/>
  <c r="J124" i="15" s="1"/>
  <c r="K124" i="15" s="1"/>
  <c r="L124" i="15" s="1"/>
  <c r="M124" i="15" s="1"/>
  <c r="N124" i="15" s="1"/>
  <c r="O124" i="15" s="1"/>
  <c r="P124" i="15" s="1"/>
  <c r="Q124" i="15" s="1"/>
  <c r="R124" i="15" s="1"/>
  <c r="S124" i="15" s="1"/>
  <c r="T124" i="15" s="1"/>
  <c r="U124" i="15" s="1"/>
  <c r="V124" i="15" s="1"/>
  <c r="W124" i="15" s="1"/>
  <c r="X124" i="15" s="1"/>
  <c r="Y124" i="15" s="1"/>
  <c r="Z124" i="15" s="1"/>
  <c r="AA124" i="15" s="1"/>
  <c r="AB124" i="15" s="1"/>
  <c r="AC124" i="15" s="1"/>
  <c r="AD124" i="15" s="1"/>
  <c r="AE124" i="15" s="1"/>
  <c r="AF124" i="15" s="1"/>
  <c r="B124" i="15" s="1"/>
  <c r="D124" i="15"/>
  <c r="D123" i="15"/>
  <c r="E123" i="15" s="1"/>
  <c r="F123" i="15" s="1"/>
  <c r="G123" i="15" s="1"/>
  <c r="H123" i="15" s="1"/>
  <c r="I123" i="15" s="1"/>
  <c r="J123" i="15" s="1"/>
  <c r="K123" i="15" s="1"/>
  <c r="L123" i="15" s="1"/>
  <c r="M123" i="15" s="1"/>
  <c r="N123" i="15" s="1"/>
  <c r="O123" i="15" s="1"/>
  <c r="P123" i="15" s="1"/>
  <c r="Q123" i="15" s="1"/>
  <c r="R123" i="15" s="1"/>
  <c r="S123" i="15" s="1"/>
  <c r="T123" i="15" s="1"/>
  <c r="U123" i="15" s="1"/>
  <c r="V123" i="15" s="1"/>
  <c r="W123" i="15" s="1"/>
  <c r="X123" i="15" s="1"/>
  <c r="Y123" i="15" s="1"/>
  <c r="Z123" i="15" s="1"/>
  <c r="AA123" i="15" s="1"/>
  <c r="AB123" i="15" s="1"/>
  <c r="AC123" i="15" s="1"/>
  <c r="AD123" i="15" s="1"/>
  <c r="AE123" i="15" s="1"/>
  <c r="AF123" i="15" s="1"/>
  <c r="B123" i="15" s="1"/>
  <c r="D122" i="15"/>
  <c r="E122" i="15" s="1"/>
  <c r="F122" i="15" s="1"/>
  <c r="G122" i="15" s="1"/>
  <c r="H122" i="15" s="1"/>
  <c r="I122" i="15" s="1"/>
  <c r="J122" i="15" s="1"/>
  <c r="K122" i="15" s="1"/>
  <c r="L122" i="15" s="1"/>
  <c r="M122" i="15" s="1"/>
  <c r="N122" i="15" s="1"/>
  <c r="O122" i="15" s="1"/>
  <c r="P122" i="15" s="1"/>
  <c r="Q122" i="15" s="1"/>
  <c r="R122" i="15" s="1"/>
  <c r="S122" i="15" s="1"/>
  <c r="T122" i="15" s="1"/>
  <c r="U122" i="15" s="1"/>
  <c r="V122" i="15" s="1"/>
  <c r="W122" i="15" s="1"/>
  <c r="X122" i="15" s="1"/>
  <c r="Y122" i="15" s="1"/>
  <c r="Z122" i="15" s="1"/>
  <c r="AA122" i="15" s="1"/>
  <c r="AB122" i="15" s="1"/>
  <c r="AC122" i="15" s="1"/>
  <c r="AD122" i="15" s="1"/>
  <c r="AE122" i="15" s="1"/>
  <c r="AF122" i="15" s="1"/>
  <c r="B122" i="15" s="1"/>
  <c r="E121" i="15"/>
  <c r="F121" i="15" s="1"/>
  <c r="G121" i="15" s="1"/>
  <c r="H121" i="15" s="1"/>
  <c r="I121" i="15" s="1"/>
  <c r="J121" i="15" s="1"/>
  <c r="K121" i="15" s="1"/>
  <c r="L121" i="15" s="1"/>
  <c r="M121" i="15" s="1"/>
  <c r="N121" i="15" s="1"/>
  <c r="O121" i="15" s="1"/>
  <c r="P121" i="15" s="1"/>
  <c r="Q121" i="15" s="1"/>
  <c r="R121" i="15" s="1"/>
  <c r="S121" i="15" s="1"/>
  <c r="T121" i="15" s="1"/>
  <c r="U121" i="15" s="1"/>
  <c r="V121" i="15" s="1"/>
  <c r="W121" i="15" s="1"/>
  <c r="X121" i="15" s="1"/>
  <c r="Y121" i="15" s="1"/>
  <c r="Z121" i="15" s="1"/>
  <c r="AA121" i="15" s="1"/>
  <c r="AB121" i="15" s="1"/>
  <c r="AC121" i="15" s="1"/>
  <c r="AD121" i="15" s="1"/>
  <c r="AE121" i="15" s="1"/>
  <c r="AF121" i="15" s="1"/>
  <c r="B121" i="15" s="1"/>
  <c r="D121" i="15"/>
  <c r="D120" i="15"/>
  <c r="E120" i="15" s="1"/>
  <c r="F120" i="15" s="1"/>
  <c r="G120" i="15" s="1"/>
  <c r="H120" i="15" s="1"/>
  <c r="I120" i="15" s="1"/>
  <c r="J120" i="15" s="1"/>
  <c r="K120" i="15" s="1"/>
  <c r="L120" i="15" s="1"/>
  <c r="M120" i="15" s="1"/>
  <c r="N120" i="15" s="1"/>
  <c r="O120" i="15" s="1"/>
  <c r="P120" i="15" s="1"/>
  <c r="Q120" i="15" s="1"/>
  <c r="R120" i="15" s="1"/>
  <c r="S120" i="15" s="1"/>
  <c r="T120" i="15" s="1"/>
  <c r="U120" i="15" s="1"/>
  <c r="V120" i="15" s="1"/>
  <c r="W120" i="15" s="1"/>
  <c r="X120" i="15" s="1"/>
  <c r="Y120" i="15" s="1"/>
  <c r="Z120" i="15" s="1"/>
  <c r="AA120" i="15" s="1"/>
  <c r="AB120" i="15" s="1"/>
  <c r="AC120" i="15" s="1"/>
  <c r="AD120" i="15" s="1"/>
  <c r="AE120" i="15" s="1"/>
  <c r="AF120" i="15" s="1"/>
  <c r="B120" i="15" s="1"/>
  <c r="D119" i="15"/>
  <c r="E119" i="15" s="1"/>
  <c r="F119" i="15" s="1"/>
  <c r="G119" i="15" s="1"/>
  <c r="H119" i="15" s="1"/>
  <c r="I119" i="15" s="1"/>
  <c r="J119" i="15" s="1"/>
  <c r="K119" i="15" s="1"/>
  <c r="L119" i="15" s="1"/>
  <c r="M119" i="15" s="1"/>
  <c r="N119" i="15" s="1"/>
  <c r="O119" i="15" s="1"/>
  <c r="P119" i="15" s="1"/>
  <c r="Q119" i="15" s="1"/>
  <c r="R119" i="15" s="1"/>
  <c r="S119" i="15" s="1"/>
  <c r="T119" i="15" s="1"/>
  <c r="U119" i="15" s="1"/>
  <c r="V119" i="15" s="1"/>
  <c r="W119" i="15" s="1"/>
  <c r="X119" i="15" s="1"/>
  <c r="Y119" i="15" s="1"/>
  <c r="Z119" i="15" s="1"/>
  <c r="AA119" i="15" s="1"/>
  <c r="AB119" i="15" s="1"/>
  <c r="AC119" i="15" s="1"/>
  <c r="AD119" i="15" s="1"/>
  <c r="AE119" i="15" s="1"/>
  <c r="AF119" i="15" s="1"/>
  <c r="B119" i="15" s="1"/>
  <c r="D118" i="15"/>
  <c r="E118" i="15" s="1"/>
  <c r="F118" i="15" s="1"/>
  <c r="G118" i="15" s="1"/>
  <c r="H118" i="15" s="1"/>
  <c r="I118" i="15" s="1"/>
  <c r="J118" i="15" s="1"/>
  <c r="K118" i="15" s="1"/>
  <c r="L118" i="15" s="1"/>
  <c r="M118" i="15" s="1"/>
  <c r="N118" i="15" s="1"/>
  <c r="O118" i="15" s="1"/>
  <c r="P118" i="15" s="1"/>
  <c r="Q118" i="15" s="1"/>
  <c r="R118" i="15" s="1"/>
  <c r="S118" i="15" s="1"/>
  <c r="T118" i="15" s="1"/>
  <c r="U118" i="15" s="1"/>
  <c r="V118" i="15" s="1"/>
  <c r="W118" i="15" s="1"/>
  <c r="X118" i="15" s="1"/>
  <c r="Y118" i="15" s="1"/>
  <c r="Z118" i="15" s="1"/>
  <c r="AA118" i="15" s="1"/>
  <c r="AB118" i="15" s="1"/>
  <c r="AC118" i="15" s="1"/>
  <c r="AD118" i="15" s="1"/>
  <c r="AE118" i="15" s="1"/>
  <c r="AF118" i="15" s="1"/>
  <c r="B118" i="15" s="1"/>
  <c r="D117" i="15"/>
  <c r="E117" i="15" s="1"/>
  <c r="F117" i="15" s="1"/>
  <c r="G117" i="15" s="1"/>
  <c r="H117" i="15" s="1"/>
  <c r="I117" i="15" s="1"/>
  <c r="J117" i="15" s="1"/>
  <c r="K117" i="15" s="1"/>
  <c r="L117" i="15" s="1"/>
  <c r="M117" i="15" s="1"/>
  <c r="N117" i="15" s="1"/>
  <c r="O117" i="15" s="1"/>
  <c r="P117" i="15" s="1"/>
  <c r="Q117" i="15" s="1"/>
  <c r="R117" i="15" s="1"/>
  <c r="S117" i="15" s="1"/>
  <c r="T117" i="15" s="1"/>
  <c r="U117" i="15" s="1"/>
  <c r="V117" i="15" s="1"/>
  <c r="W117" i="15" s="1"/>
  <c r="X117" i="15" s="1"/>
  <c r="Y117" i="15" s="1"/>
  <c r="Z117" i="15" s="1"/>
  <c r="AA117" i="15" s="1"/>
  <c r="AB117" i="15" s="1"/>
  <c r="AC117" i="15" s="1"/>
  <c r="AD117" i="15" s="1"/>
  <c r="AE117" i="15" s="1"/>
  <c r="AF117" i="15" s="1"/>
  <c r="B117" i="15" s="1"/>
  <c r="D116" i="15"/>
  <c r="E116" i="15" s="1"/>
  <c r="F116" i="15" s="1"/>
  <c r="G116" i="15" s="1"/>
  <c r="H116" i="15" s="1"/>
  <c r="I116" i="15" s="1"/>
  <c r="J116" i="15" s="1"/>
  <c r="K116" i="15" s="1"/>
  <c r="L116" i="15" s="1"/>
  <c r="M116" i="15" s="1"/>
  <c r="N116" i="15" s="1"/>
  <c r="O116" i="15" s="1"/>
  <c r="P116" i="15" s="1"/>
  <c r="Q116" i="15" s="1"/>
  <c r="R116" i="15" s="1"/>
  <c r="S116" i="15" s="1"/>
  <c r="T116" i="15" s="1"/>
  <c r="U116" i="15" s="1"/>
  <c r="V116" i="15" s="1"/>
  <c r="W116" i="15" s="1"/>
  <c r="X116" i="15" s="1"/>
  <c r="Y116" i="15" s="1"/>
  <c r="Z116" i="15" s="1"/>
  <c r="AA116" i="15" s="1"/>
  <c r="AB116" i="15" s="1"/>
  <c r="AC116" i="15" s="1"/>
  <c r="AD116" i="15" s="1"/>
  <c r="AE116" i="15" s="1"/>
  <c r="AF116" i="15" s="1"/>
  <c r="B116" i="15" s="1"/>
  <c r="D115" i="15"/>
  <c r="E115" i="15" s="1"/>
  <c r="F115" i="15" s="1"/>
  <c r="G115" i="15" s="1"/>
  <c r="H115" i="15" s="1"/>
  <c r="I115" i="15" s="1"/>
  <c r="J115" i="15" s="1"/>
  <c r="K115" i="15" s="1"/>
  <c r="L115" i="15" s="1"/>
  <c r="M115" i="15" s="1"/>
  <c r="N115" i="15" s="1"/>
  <c r="O115" i="15" s="1"/>
  <c r="P115" i="15" s="1"/>
  <c r="Q115" i="15" s="1"/>
  <c r="R115" i="15" s="1"/>
  <c r="S115" i="15" s="1"/>
  <c r="T115" i="15" s="1"/>
  <c r="U115" i="15" s="1"/>
  <c r="V115" i="15" s="1"/>
  <c r="W115" i="15" s="1"/>
  <c r="X115" i="15" s="1"/>
  <c r="Y115" i="15" s="1"/>
  <c r="Z115" i="15" s="1"/>
  <c r="AA115" i="15" s="1"/>
  <c r="AB115" i="15" s="1"/>
  <c r="AC115" i="15" s="1"/>
  <c r="AD115" i="15" s="1"/>
  <c r="AE115" i="15" s="1"/>
  <c r="AF115" i="15" s="1"/>
  <c r="B115" i="15" s="1"/>
  <c r="L114" i="15"/>
  <c r="M114" i="15" s="1"/>
  <c r="N114" i="15" s="1"/>
  <c r="O114" i="15" s="1"/>
  <c r="P114" i="15" s="1"/>
  <c r="Q114" i="15" s="1"/>
  <c r="R114" i="15" s="1"/>
  <c r="S114" i="15" s="1"/>
  <c r="T114" i="15" s="1"/>
  <c r="U114" i="15" s="1"/>
  <c r="V114" i="15" s="1"/>
  <c r="W114" i="15" s="1"/>
  <c r="X114" i="15" s="1"/>
  <c r="Y114" i="15" s="1"/>
  <c r="Z114" i="15" s="1"/>
  <c r="AA114" i="15" s="1"/>
  <c r="AB114" i="15" s="1"/>
  <c r="AC114" i="15" s="1"/>
  <c r="AD114" i="15" s="1"/>
  <c r="AE114" i="15" s="1"/>
  <c r="AF114" i="15" s="1"/>
  <c r="B114" i="15" s="1"/>
  <c r="K114" i="15"/>
  <c r="D114" i="15"/>
  <c r="E114" i="15" s="1"/>
  <c r="F114" i="15" s="1"/>
  <c r="G114" i="15" s="1"/>
  <c r="H114" i="15" s="1"/>
  <c r="I114" i="15" s="1"/>
  <c r="D113" i="15"/>
  <c r="E113" i="15" s="1"/>
  <c r="F113" i="15" s="1"/>
  <c r="G113" i="15" s="1"/>
  <c r="H113" i="15" s="1"/>
  <c r="I113" i="15" s="1"/>
  <c r="J113" i="15" s="1"/>
  <c r="K113" i="15" s="1"/>
  <c r="L113" i="15" s="1"/>
  <c r="M113" i="15" s="1"/>
  <c r="N113" i="15" s="1"/>
  <c r="O113" i="15" s="1"/>
  <c r="P113" i="15" s="1"/>
  <c r="Q113" i="15" s="1"/>
  <c r="R113" i="15" s="1"/>
  <c r="S113" i="15" s="1"/>
  <c r="T113" i="15" s="1"/>
  <c r="U113" i="15" s="1"/>
  <c r="V113" i="15" s="1"/>
  <c r="W113" i="15" s="1"/>
  <c r="X113" i="15" s="1"/>
  <c r="Y113" i="15" s="1"/>
  <c r="Z113" i="15" s="1"/>
  <c r="AA113" i="15" s="1"/>
  <c r="AB113" i="15" s="1"/>
  <c r="AC113" i="15" s="1"/>
  <c r="AD113" i="15" s="1"/>
  <c r="AE113" i="15" s="1"/>
  <c r="AF113" i="15" s="1"/>
  <c r="B113" i="15" s="1"/>
  <c r="D112" i="15"/>
  <c r="E112" i="15" s="1"/>
  <c r="F112" i="15" s="1"/>
  <c r="G112" i="15" s="1"/>
  <c r="H112" i="15" s="1"/>
  <c r="I112" i="15" s="1"/>
  <c r="J112" i="15" s="1"/>
  <c r="K112" i="15" s="1"/>
  <c r="L112" i="15" s="1"/>
  <c r="M112" i="15" s="1"/>
  <c r="N112" i="15" s="1"/>
  <c r="O112" i="15" s="1"/>
  <c r="P112" i="15" s="1"/>
  <c r="Q112" i="15" s="1"/>
  <c r="R112" i="15" s="1"/>
  <c r="S112" i="15" s="1"/>
  <c r="T112" i="15" s="1"/>
  <c r="U112" i="15" s="1"/>
  <c r="V112" i="15" s="1"/>
  <c r="W112" i="15" s="1"/>
  <c r="X112" i="15" s="1"/>
  <c r="Y112" i="15" s="1"/>
  <c r="Z112" i="15" s="1"/>
  <c r="AA112" i="15" s="1"/>
  <c r="AB112" i="15" s="1"/>
  <c r="AC112" i="15" s="1"/>
  <c r="AD112" i="15" s="1"/>
  <c r="AE112" i="15" s="1"/>
  <c r="AF112" i="15" s="1"/>
  <c r="B112" i="15" s="1"/>
  <c r="D110" i="15"/>
  <c r="E110" i="15" s="1"/>
  <c r="F110" i="15" s="1"/>
  <c r="G110" i="15" s="1"/>
  <c r="H110" i="15" s="1"/>
  <c r="I110" i="15" s="1"/>
  <c r="J110" i="15" s="1"/>
  <c r="K110" i="15" s="1"/>
  <c r="L110" i="15" s="1"/>
  <c r="M110" i="15" s="1"/>
  <c r="N110" i="15" s="1"/>
  <c r="O110" i="15" s="1"/>
  <c r="P110" i="15" s="1"/>
  <c r="Q110" i="15" s="1"/>
  <c r="R110" i="15" s="1"/>
  <c r="S110" i="15" s="1"/>
  <c r="T110" i="15" s="1"/>
  <c r="U110" i="15" s="1"/>
  <c r="V110" i="15" s="1"/>
  <c r="W110" i="15" s="1"/>
  <c r="X110" i="15" s="1"/>
  <c r="Y110" i="15" s="1"/>
  <c r="Z110" i="15" s="1"/>
  <c r="AA110" i="15" s="1"/>
  <c r="AB110" i="15" s="1"/>
  <c r="AC110" i="15" s="1"/>
  <c r="AD110" i="15" s="1"/>
  <c r="AE110" i="15" s="1"/>
  <c r="AF110" i="15" s="1"/>
  <c r="B110" i="15" s="1"/>
  <c r="D109" i="15"/>
  <c r="E109" i="15" s="1"/>
  <c r="F109" i="15" s="1"/>
  <c r="G109" i="15" s="1"/>
  <c r="H109" i="15" s="1"/>
  <c r="I109" i="15" s="1"/>
  <c r="J109" i="15" s="1"/>
  <c r="K109" i="15" s="1"/>
  <c r="L109" i="15" s="1"/>
  <c r="M109" i="15" s="1"/>
  <c r="N109" i="15" s="1"/>
  <c r="O109" i="15" s="1"/>
  <c r="P109" i="15" s="1"/>
  <c r="Q109" i="15" s="1"/>
  <c r="R109" i="15" s="1"/>
  <c r="S109" i="15" s="1"/>
  <c r="T109" i="15" s="1"/>
  <c r="U109" i="15" s="1"/>
  <c r="V109" i="15" s="1"/>
  <c r="W109" i="15" s="1"/>
  <c r="X109" i="15" s="1"/>
  <c r="Y109" i="15" s="1"/>
  <c r="Z109" i="15" s="1"/>
  <c r="AA109" i="15" s="1"/>
  <c r="AB109" i="15" s="1"/>
  <c r="AC109" i="15" s="1"/>
  <c r="AD109" i="15" s="1"/>
  <c r="AE109" i="15" s="1"/>
  <c r="AF109" i="15" s="1"/>
  <c r="B109" i="15" s="1"/>
  <c r="D107" i="15"/>
  <c r="E107" i="15" s="1"/>
  <c r="F107" i="15" s="1"/>
  <c r="G107" i="15" s="1"/>
  <c r="H107" i="15" s="1"/>
  <c r="I107" i="15" s="1"/>
  <c r="J107" i="15" s="1"/>
  <c r="K107" i="15" s="1"/>
  <c r="L107" i="15" s="1"/>
  <c r="M107" i="15" s="1"/>
  <c r="N107" i="15" s="1"/>
  <c r="O107" i="15" s="1"/>
  <c r="P107" i="15" s="1"/>
  <c r="Q107" i="15" s="1"/>
  <c r="R107" i="15" s="1"/>
  <c r="S107" i="15" s="1"/>
  <c r="T107" i="15" s="1"/>
  <c r="U107" i="15" s="1"/>
  <c r="V107" i="15" s="1"/>
  <c r="W107" i="15" s="1"/>
  <c r="X107" i="15" s="1"/>
  <c r="Y107" i="15" s="1"/>
  <c r="Z107" i="15" s="1"/>
  <c r="AA107" i="15" s="1"/>
  <c r="AB107" i="15" s="1"/>
  <c r="AC107" i="15" s="1"/>
  <c r="AD107" i="15" s="1"/>
  <c r="AE107" i="15" s="1"/>
  <c r="AF107" i="15" s="1"/>
  <c r="B107" i="15" s="1"/>
  <c r="J106" i="15"/>
  <c r="K106" i="15" s="1"/>
  <c r="L106" i="15" s="1"/>
  <c r="M106" i="15" s="1"/>
  <c r="N106" i="15" s="1"/>
  <c r="O106" i="15" s="1"/>
  <c r="P106" i="15" s="1"/>
  <c r="Q106" i="15" s="1"/>
  <c r="R106" i="15" s="1"/>
  <c r="S106" i="15" s="1"/>
  <c r="T106" i="15" s="1"/>
  <c r="U106" i="15" s="1"/>
  <c r="V106" i="15" s="1"/>
  <c r="W106" i="15" s="1"/>
  <c r="X106" i="15" s="1"/>
  <c r="Y106" i="15" s="1"/>
  <c r="Z106" i="15" s="1"/>
  <c r="AA106" i="15" s="1"/>
  <c r="AB106" i="15" s="1"/>
  <c r="AC106" i="15" s="1"/>
  <c r="AD106" i="15" s="1"/>
  <c r="AE106" i="15" s="1"/>
  <c r="AF106" i="15" s="1"/>
  <c r="B106" i="15" s="1"/>
  <c r="D106" i="15"/>
  <c r="E106" i="15" s="1"/>
  <c r="F106" i="15" s="1"/>
  <c r="G106" i="15" s="1"/>
  <c r="H106" i="15" s="1"/>
  <c r="I106" i="15" s="1"/>
  <c r="H105" i="15"/>
  <c r="I105" i="15" s="1"/>
  <c r="J105" i="15" s="1"/>
  <c r="K105" i="15" s="1"/>
  <c r="L105" i="15" s="1"/>
  <c r="M105" i="15" s="1"/>
  <c r="N105" i="15" s="1"/>
  <c r="O105" i="15" s="1"/>
  <c r="P105" i="15" s="1"/>
  <c r="Q105" i="15" s="1"/>
  <c r="R105" i="15" s="1"/>
  <c r="S105" i="15" s="1"/>
  <c r="T105" i="15" s="1"/>
  <c r="U105" i="15" s="1"/>
  <c r="V105" i="15" s="1"/>
  <c r="W105" i="15" s="1"/>
  <c r="X105" i="15" s="1"/>
  <c r="Y105" i="15" s="1"/>
  <c r="Z105" i="15" s="1"/>
  <c r="AA105" i="15" s="1"/>
  <c r="AB105" i="15" s="1"/>
  <c r="AC105" i="15" s="1"/>
  <c r="AD105" i="15" s="1"/>
  <c r="AE105" i="15" s="1"/>
  <c r="AF105" i="15" s="1"/>
  <c r="B105" i="15" s="1"/>
  <c r="D105" i="15"/>
  <c r="E105" i="15" s="1"/>
  <c r="F105" i="15" s="1"/>
  <c r="G105" i="15" s="1"/>
  <c r="D104" i="15"/>
  <c r="E104" i="15" s="1"/>
  <c r="F104" i="15" s="1"/>
  <c r="G104" i="15" s="1"/>
  <c r="H104" i="15" s="1"/>
  <c r="I104" i="15" s="1"/>
  <c r="J104" i="15" s="1"/>
  <c r="K104" i="15" s="1"/>
  <c r="L104" i="15" s="1"/>
  <c r="M104" i="15" s="1"/>
  <c r="N104" i="15" s="1"/>
  <c r="O104" i="15" s="1"/>
  <c r="P104" i="15" s="1"/>
  <c r="Q104" i="15" s="1"/>
  <c r="R104" i="15" s="1"/>
  <c r="S104" i="15" s="1"/>
  <c r="T104" i="15" s="1"/>
  <c r="U104" i="15" s="1"/>
  <c r="V104" i="15" s="1"/>
  <c r="W104" i="15" s="1"/>
  <c r="X104" i="15" s="1"/>
  <c r="Y104" i="15" s="1"/>
  <c r="Z104" i="15" s="1"/>
  <c r="AA104" i="15" s="1"/>
  <c r="AB104" i="15" s="1"/>
  <c r="AC104" i="15" s="1"/>
  <c r="AD104" i="15" s="1"/>
  <c r="AE104" i="15" s="1"/>
  <c r="AF104" i="15" s="1"/>
  <c r="B104" i="15" s="1"/>
  <c r="D103" i="15"/>
  <c r="D102" i="15"/>
  <c r="AH100" i="15"/>
  <c r="AI100" i="15" s="1"/>
  <c r="AH99" i="15"/>
  <c r="AI99" i="15" s="1"/>
  <c r="AH98" i="15"/>
  <c r="AI98" i="15" s="1"/>
  <c r="AH97" i="15"/>
  <c r="AI97" i="15" s="1"/>
  <c r="AH96" i="15"/>
  <c r="AI96" i="15" s="1"/>
  <c r="AH95" i="15"/>
  <c r="AI95" i="15" s="1"/>
  <c r="AH94" i="15"/>
  <c r="AI94" i="15" s="1"/>
  <c r="C93" i="15"/>
  <c r="AI91" i="15"/>
  <c r="AH91" i="15"/>
  <c r="AI90" i="15"/>
  <c r="AH90" i="15"/>
  <c r="AI89" i="15"/>
  <c r="AH89" i="15"/>
  <c r="AI88" i="15"/>
  <c r="AH88" i="15"/>
  <c r="AI87" i="15"/>
  <c r="AH87" i="15"/>
  <c r="AI86" i="15"/>
  <c r="AH86" i="15"/>
  <c r="AI85" i="15"/>
  <c r="AH85" i="15"/>
  <c r="AI84" i="15"/>
  <c r="AH84" i="15"/>
  <c r="AI82" i="15"/>
  <c r="AH82" i="15"/>
  <c r="AG82" i="15"/>
  <c r="AI81" i="15"/>
  <c r="AH81" i="15"/>
  <c r="AI80" i="15"/>
  <c r="AH80" i="15"/>
  <c r="AI79" i="15"/>
  <c r="AH79" i="15"/>
  <c r="AI78" i="15"/>
  <c r="AH78" i="15"/>
  <c r="AI77" i="15"/>
  <c r="AH77" i="15"/>
  <c r="AI76" i="15"/>
  <c r="AH76" i="15"/>
  <c r="AI74" i="15"/>
  <c r="AH74" i="15"/>
  <c r="AI73" i="15"/>
  <c r="AH73" i="15"/>
  <c r="AI72" i="15"/>
  <c r="AH72" i="15"/>
  <c r="AG72" i="15"/>
  <c r="AI71" i="15"/>
  <c r="AH71" i="15"/>
  <c r="AI70" i="15"/>
  <c r="AH70" i="15"/>
  <c r="AI69" i="15"/>
  <c r="AH69" i="15"/>
  <c r="AG68" i="15"/>
  <c r="AF68" i="15"/>
  <c r="AE5" i="15" s="1"/>
  <c r="AE68" i="15"/>
  <c r="AD68" i="15"/>
  <c r="AC68" i="15"/>
  <c r="AB5" i="15" s="1"/>
  <c r="AB68" i="15"/>
  <c r="AA5" i="15" s="1"/>
  <c r="AA68" i="15"/>
  <c r="Z5" i="15" s="1"/>
  <c r="Z68" i="15"/>
  <c r="Y5" i="15" s="1"/>
  <c r="Y68" i="15"/>
  <c r="X5" i="15" s="1"/>
  <c r="X68" i="15"/>
  <c r="W5" i="15" s="1"/>
  <c r="W68" i="15"/>
  <c r="V68" i="15"/>
  <c r="U5" i="15" s="1"/>
  <c r="U68" i="15"/>
  <c r="T68" i="15"/>
  <c r="S68" i="15"/>
  <c r="R5" i="15" s="1"/>
  <c r="R68" i="15"/>
  <c r="Q68" i="15"/>
  <c r="P68" i="15"/>
  <c r="O5" i="15" s="1"/>
  <c r="O68" i="15"/>
  <c r="N5" i="15" s="1"/>
  <c r="N68" i="15"/>
  <c r="M68" i="15"/>
  <c r="L68" i="15"/>
  <c r="K5" i="15" s="1"/>
  <c r="K68" i="15"/>
  <c r="J5" i="15" s="1"/>
  <c r="J68" i="15"/>
  <c r="I5" i="15" s="1"/>
  <c r="I68" i="15"/>
  <c r="H5" i="15" s="1"/>
  <c r="H68" i="15"/>
  <c r="G5" i="15" s="1"/>
  <c r="G68" i="15"/>
  <c r="F5" i="15" s="1"/>
  <c r="F68" i="15"/>
  <c r="E5" i="15" s="1"/>
  <c r="E68" i="15"/>
  <c r="D5" i="15" s="1"/>
  <c r="D68" i="15"/>
  <c r="C5" i="15" s="1"/>
  <c r="C68" i="15"/>
  <c r="B5" i="15" s="1"/>
  <c r="B68" i="15"/>
  <c r="AI67" i="15"/>
  <c r="AH67" i="15"/>
  <c r="AI66" i="15"/>
  <c r="AH66" i="15"/>
  <c r="AI65" i="15"/>
  <c r="AH65" i="15"/>
  <c r="AI64" i="15"/>
  <c r="AH64" i="15"/>
  <c r="AI63" i="15"/>
  <c r="AH63" i="15"/>
  <c r="AI62" i="15"/>
  <c r="AH62" i="15"/>
  <c r="AI61" i="15"/>
  <c r="AH61" i="15"/>
  <c r="AI60" i="15"/>
  <c r="AH60" i="15"/>
  <c r="AI59" i="15"/>
  <c r="AH59" i="15"/>
  <c r="AI58" i="15"/>
  <c r="AH58" i="15"/>
  <c r="AI57" i="15"/>
  <c r="AH57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I55" i="15"/>
  <c r="AH55" i="15"/>
  <c r="AI54" i="15"/>
  <c r="AH54" i="15"/>
  <c r="AI53" i="15"/>
  <c r="AH53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I44" i="15"/>
  <c r="AH44" i="15"/>
  <c r="AI43" i="15"/>
  <c r="AH43" i="15"/>
  <c r="AI42" i="15"/>
  <c r="AH42" i="15"/>
  <c r="AI41" i="15"/>
  <c r="AH41" i="15"/>
  <c r="AI40" i="15"/>
  <c r="AH40" i="15"/>
  <c r="AI39" i="15"/>
  <c r="AH39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S5" i="15"/>
  <c r="Q5" i="15"/>
  <c r="P5" i="15"/>
  <c r="L5" i="15"/>
  <c r="AG4" i="15"/>
  <c r="K4" i="15"/>
  <c r="B4" i="15"/>
  <c r="AG2" i="15"/>
  <c r="Y58" i="14"/>
  <c r="X58" i="14"/>
  <c r="W58" i="14"/>
  <c r="V58" i="14"/>
  <c r="U58" i="14"/>
  <c r="T58" i="14"/>
  <c r="S58" i="14"/>
  <c r="Q38" i="14"/>
  <c r="R38" i="14"/>
  <c r="Q52" i="14"/>
  <c r="E4" i="15"/>
  <c r="AG6" i="15" l="1"/>
  <c r="N75" i="15"/>
  <c r="AD75" i="15"/>
  <c r="AK74" i="15" s="1"/>
  <c r="D93" i="15"/>
  <c r="AG75" i="15"/>
  <c r="AN74" i="15" s="1"/>
  <c r="AE75" i="15"/>
  <c r="AL74" i="15" s="1"/>
  <c r="AC5" i="15"/>
  <c r="AC75" i="15"/>
  <c r="AJ74" i="15" s="1"/>
  <c r="AB75" i="15"/>
  <c r="AA75" i="15"/>
  <c r="Z75" i="15"/>
  <c r="Y75" i="15"/>
  <c r="W75" i="15"/>
  <c r="V75" i="15"/>
  <c r="V7" i="15" s="1"/>
  <c r="U75" i="15"/>
  <c r="AM214" i="15" s="1"/>
  <c r="T5" i="15"/>
  <c r="T75" i="15"/>
  <c r="S75" i="15"/>
  <c r="AK214" i="15" s="1"/>
  <c r="R75" i="15"/>
  <c r="Q75" i="15"/>
  <c r="M5" i="15"/>
  <c r="M75" i="15"/>
  <c r="L75" i="15"/>
  <c r="AD214" i="15" s="1"/>
  <c r="K75" i="15"/>
  <c r="J75" i="15"/>
  <c r="J83" i="15" s="1"/>
  <c r="I75" i="15"/>
  <c r="F75" i="15"/>
  <c r="X214" i="15" s="1"/>
  <c r="E75" i="15"/>
  <c r="W214" i="15" s="1"/>
  <c r="D75" i="15"/>
  <c r="V214" i="15" s="1"/>
  <c r="AI68" i="15"/>
  <c r="AI56" i="15"/>
  <c r="AI52" i="15"/>
  <c r="AH38" i="15"/>
  <c r="C75" i="15"/>
  <c r="U214" i="15" s="1"/>
  <c r="AF5" i="15"/>
  <c r="H4" i="15"/>
  <c r="AC214" i="15"/>
  <c r="K83" i="15"/>
  <c r="K7" i="15"/>
  <c r="AB214" i="15"/>
  <c r="J7" i="15"/>
  <c r="AJ214" i="15"/>
  <c r="R83" i="15"/>
  <c r="R7" i="15"/>
  <c r="AR214" i="15"/>
  <c r="Z7" i="15"/>
  <c r="Z83" i="15"/>
  <c r="AL214" i="15"/>
  <c r="T83" i="15"/>
  <c r="T7" i="15"/>
  <c r="AT214" i="15"/>
  <c r="AB83" i="15"/>
  <c r="AB7" i="15"/>
  <c r="AS214" i="15"/>
  <c r="AA83" i="15"/>
  <c r="AA7" i="15"/>
  <c r="AE214" i="15"/>
  <c r="M7" i="15"/>
  <c r="M83" i="15"/>
  <c r="AU214" i="15"/>
  <c r="AC83" i="15"/>
  <c r="AC7" i="15"/>
  <c r="AF214" i="15"/>
  <c r="N7" i="15"/>
  <c r="N83" i="15"/>
  <c r="AN214" i="15"/>
  <c r="V83" i="15"/>
  <c r="AV214" i="15"/>
  <c r="AD83" i="15"/>
  <c r="AD7" i="15"/>
  <c r="AO214" i="15"/>
  <c r="W7" i="15"/>
  <c r="W83" i="15"/>
  <c r="AW214" i="15"/>
  <c r="AE7" i="15"/>
  <c r="AE83" i="15"/>
  <c r="AA214" i="15"/>
  <c r="I7" i="15"/>
  <c r="I83" i="15"/>
  <c r="AI214" i="15"/>
  <c r="Q83" i="15"/>
  <c r="Q7" i="15"/>
  <c r="AQ214" i="15"/>
  <c r="Y83" i="15"/>
  <c r="Y7" i="15"/>
  <c r="AG73" i="15"/>
  <c r="AG83" i="15" s="1"/>
  <c r="O75" i="15"/>
  <c r="X75" i="15"/>
  <c r="AF75" i="15"/>
  <c r="AM74" i="15" s="1"/>
  <c r="AI38" i="15"/>
  <c r="D192" i="15"/>
  <c r="E102" i="15"/>
  <c r="D211" i="15"/>
  <c r="S211" i="15"/>
  <c r="E103" i="15"/>
  <c r="G75" i="15"/>
  <c r="P75" i="15"/>
  <c r="V5" i="15"/>
  <c r="AD5" i="15"/>
  <c r="AH52" i="15"/>
  <c r="AH56" i="15"/>
  <c r="AH68" i="15"/>
  <c r="B75" i="15"/>
  <c r="H75" i="15"/>
  <c r="D235" i="15"/>
  <c r="F199" i="15"/>
  <c r="H194" i="15"/>
  <c r="D200" i="15"/>
  <c r="E197" i="15"/>
  <c r="F197" i="15" s="1"/>
  <c r="D83" i="15" l="1"/>
  <c r="L7" i="15"/>
  <c r="U7" i="15"/>
  <c r="L83" i="15"/>
  <c r="U83" i="15"/>
  <c r="D7" i="15"/>
  <c r="S83" i="15"/>
  <c r="S7" i="15"/>
  <c r="E83" i="15"/>
  <c r="E7" i="15"/>
  <c r="F7" i="15"/>
  <c r="F83" i="15"/>
  <c r="C83" i="15"/>
  <c r="C7" i="15"/>
  <c r="G199" i="15"/>
  <c r="E235" i="15"/>
  <c r="Z214" i="15"/>
  <c r="H83" i="15"/>
  <c r="H7" i="15"/>
  <c r="G197" i="15"/>
  <c r="F200" i="15"/>
  <c r="T214" i="15"/>
  <c r="B83" i="15"/>
  <c r="AI75" i="15"/>
  <c r="AH75" i="15"/>
  <c r="B7" i="15"/>
  <c r="Y214" i="15"/>
  <c r="C209" i="15"/>
  <c r="B209" i="15"/>
  <c r="K6" i="15" s="1"/>
  <c r="G7" i="15"/>
  <c r="G83" i="15"/>
  <c r="AP214" i="15"/>
  <c r="X83" i="15"/>
  <c r="X7" i="15"/>
  <c r="E93" i="15"/>
  <c r="F103" i="15"/>
  <c r="AG214" i="15"/>
  <c r="O7" i="15"/>
  <c r="O83" i="15"/>
  <c r="AH214" i="15"/>
  <c r="P83" i="15"/>
  <c r="P7" i="15"/>
  <c r="AX214" i="15"/>
  <c r="AF7" i="15"/>
  <c r="AF83" i="15"/>
  <c r="I194" i="15"/>
  <c r="E200" i="15"/>
  <c r="E192" i="15"/>
  <c r="F102" i="15"/>
  <c r="J194" i="15" l="1"/>
  <c r="F192" i="15"/>
  <c r="G102" i="15"/>
  <c r="H197" i="15"/>
  <c r="G200" i="15"/>
  <c r="A7" i="15"/>
  <c r="G103" i="15"/>
  <c r="F93" i="15"/>
  <c r="AH83" i="15"/>
  <c r="AI83" i="15"/>
  <c r="F235" i="15"/>
  <c r="H199" i="15"/>
  <c r="G235" i="15" l="1"/>
  <c r="I199" i="15"/>
  <c r="G93" i="15"/>
  <c r="H103" i="15"/>
  <c r="I197" i="15"/>
  <c r="H200" i="15"/>
  <c r="G192" i="15"/>
  <c r="H102" i="15"/>
  <c r="K194" i="15"/>
  <c r="J197" i="15" l="1"/>
  <c r="I200" i="15"/>
  <c r="I103" i="15"/>
  <c r="H93" i="15"/>
  <c r="L194" i="15"/>
  <c r="H235" i="15"/>
  <c r="J199" i="15"/>
  <c r="H192" i="15"/>
  <c r="I102" i="15"/>
  <c r="M194" i="15" l="1"/>
  <c r="I192" i="15"/>
  <c r="J102" i="15"/>
  <c r="J103" i="15"/>
  <c r="I93" i="15"/>
  <c r="K199" i="15"/>
  <c r="I235" i="15"/>
  <c r="K197" i="15"/>
  <c r="J200" i="15"/>
  <c r="O95" i="14"/>
  <c r="O37" i="14"/>
  <c r="N95" i="14"/>
  <c r="N37" i="14"/>
  <c r="M58" i="14"/>
  <c r="M37" i="14"/>
  <c r="K58" i="14"/>
  <c r="AH58" i="14" s="1"/>
  <c r="K37" i="14"/>
  <c r="J58" i="14"/>
  <c r="J37" i="14"/>
  <c r="I37" i="14"/>
  <c r="H37" i="14"/>
  <c r="G37" i="14"/>
  <c r="F37" i="14"/>
  <c r="E37" i="14"/>
  <c r="AH37" i="14" s="1"/>
  <c r="B192" i="14"/>
  <c r="B200" i="14"/>
  <c r="AF38" i="12"/>
  <c r="B38" i="14"/>
  <c r="B93" i="14"/>
  <c r="B68" i="14"/>
  <c r="B56" i="14"/>
  <c r="B52" i="14"/>
  <c r="AF239" i="14"/>
  <c r="AE239" i="14"/>
  <c r="AD239" i="14"/>
  <c r="AC239" i="14"/>
  <c r="AB239" i="14"/>
  <c r="AA239" i="14"/>
  <c r="Z239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A239" i="14"/>
  <c r="AF238" i="14"/>
  <c r="AE238" i="14"/>
  <c r="AD238" i="14"/>
  <c r="AC238" i="14"/>
  <c r="AB238" i="14"/>
  <c r="AA238" i="14"/>
  <c r="Z238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A238" i="14"/>
  <c r="AF237" i="14"/>
  <c r="AE237" i="14"/>
  <c r="AD237" i="14"/>
  <c r="AC237" i="14"/>
  <c r="AB237" i="14"/>
  <c r="AA237" i="14"/>
  <c r="Z237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A237" i="14"/>
  <c r="AF236" i="14"/>
  <c r="AE236" i="14"/>
  <c r="AD236" i="14"/>
  <c r="AC236" i="14"/>
  <c r="AB236" i="14"/>
  <c r="AA236" i="14"/>
  <c r="Z236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A236" i="14"/>
  <c r="B235" i="14"/>
  <c r="S210" i="14"/>
  <c r="AG200" i="14"/>
  <c r="C200" i="14"/>
  <c r="E199" i="14"/>
  <c r="D199" i="14"/>
  <c r="C235" i="14" s="1"/>
  <c r="K198" i="14"/>
  <c r="L198" i="14" s="1"/>
  <c r="M198" i="14" s="1"/>
  <c r="N198" i="14" s="1"/>
  <c r="O198" i="14" s="1"/>
  <c r="P198" i="14" s="1"/>
  <c r="Q198" i="14" s="1"/>
  <c r="R198" i="14" s="1"/>
  <c r="S198" i="14" s="1"/>
  <c r="T198" i="14" s="1"/>
  <c r="U198" i="14" s="1"/>
  <c r="V198" i="14" s="1"/>
  <c r="W198" i="14" s="1"/>
  <c r="X198" i="14" s="1"/>
  <c r="Y198" i="14" s="1"/>
  <c r="Z198" i="14" s="1"/>
  <c r="AA198" i="14" s="1"/>
  <c r="AB198" i="14" s="1"/>
  <c r="AC198" i="14" s="1"/>
  <c r="AD198" i="14" s="1"/>
  <c r="AE198" i="14" s="1"/>
  <c r="AF198" i="14" s="1"/>
  <c r="D198" i="14"/>
  <c r="E198" i="14" s="1"/>
  <c r="F198" i="14" s="1"/>
  <c r="G198" i="14" s="1"/>
  <c r="H198" i="14" s="1"/>
  <c r="I198" i="14" s="1"/>
  <c r="J198" i="14" s="1"/>
  <c r="E197" i="14"/>
  <c r="F197" i="14" s="1"/>
  <c r="G197" i="14" s="1"/>
  <c r="H197" i="14" s="1"/>
  <c r="I197" i="14" s="1"/>
  <c r="J197" i="14" s="1"/>
  <c r="K197" i="14" s="1"/>
  <c r="L197" i="14" s="1"/>
  <c r="M197" i="14" s="1"/>
  <c r="N197" i="14" s="1"/>
  <c r="O197" i="14" s="1"/>
  <c r="P197" i="14" s="1"/>
  <c r="Q197" i="14" s="1"/>
  <c r="R197" i="14" s="1"/>
  <c r="S197" i="14" s="1"/>
  <c r="T197" i="14" s="1"/>
  <c r="U197" i="14" s="1"/>
  <c r="V197" i="14" s="1"/>
  <c r="W197" i="14" s="1"/>
  <c r="X197" i="14" s="1"/>
  <c r="Y197" i="14" s="1"/>
  <c r="Z197" i="14" s="1"/>
  <c r="AA197" i="14" s="1"/>
  <c r="AB197" i="14" s="1"/>
  <c r="AC197" i="14" s="1"/>
  <c r="AD197" i="14" s="1"/>
  <c r="AE197" i="14" s="1"/>
  <c r="AF197" i="14" s="1"/>
  <c r="D197" i="14"/>
  <c r="D196" i="14"/>
  <c r="E196" i="14" s="1"/>
  <c r="F196" i="14" s="1"/>
  <c r="G196" i="14" s="1"/>
  <c r="H196" i="14" s="1"/>
  <c r="I196" i="14" s="1"/>
  <c r="J196" i="14" s="1"/>
  <c r="K196" i="14" s="1"/>
  <c r="L196" i="14" s="1"/>
  <c r="M196" i="14" s="1"/>
  <c r="N196" i="14" s="1"/>
  <c r="O196" i="14" s="1"/>
  <c r="P196" i="14" s="1"/>
  <c r="Q196" i="14" s="1"/>
  <c r="R196" i="14" s="1"/>
  <c r="S196" i="14" s="1"/>
  <c r="T196" i="14" s="1"/>
  <c r="U196" i="14" s="1"/>
  <c r="V196" i="14" s="1"/>
  <c r="W196" i="14" s="1"/>
  <c r="X196" i="14" s="1"/>
  <c r="Y196" i="14" s="1"/>
  <c r="Z196" i="14" s="1"/>
  <c r="AA196" i="14" s="1"/>
  <c r="AB196" i="14" s="1"/>
  <c r="AC196" i="14" s="1"/>
  <c r="AD196" i="14" s="1"/>
  <c r="AE196" i="14" s="1"/>
  <c r="AF196" i="14" s="1"/>
  <c r="D195" i="14"/>
  <c r="D200" i="14" s="1"/>
  <c r="D194" i="14"/>
  <c r="E194" i="14" s="1"/>
  <c r="AG192" i="14"/>
  <c r="C192" i="14"/>
  <c r="D191" i="14"/>
  <c r="E191" i="14" s="1"/>
  <c r="F191" i="14" s="1"/>
  <c r="G191" i="14" s="1"/>
  <c r="H191" i="14" s="1"/>
  <c r="I191" i="14" s="1"/>
  <c r="J191" i="14" s="1"/>
  <c r="K191" i="14" s="1"/>
  <c r="L191" i="14" s="1"/>
  <c r="M191" i="14" s="1"/>
  <c r="N191" i="14" s="1"/>
  <c r="O191" i="14" s="1"/>
  <c r="P191" i="14" s="1"/>
  <c r="Q191" i="14" s="1"/>
  <c r="R191" i="14" s="1"/>
  <c r="S191" i="14" s="1"/>
  <c r="T191" i="14" s="1"/>
  <c r="U191" i="14" s="1"/>
  <c r="V191" i="14" s="1"/>
  <c r="W191" i="14" s="1"/>
  <c r="X191" i="14" s="1"/>
  <c r="Y191" i="14" s="1"/>
  <c r="Z191" i="14" s="1"/>
  <c r="AA191" i="14" s="1"/>
  <c r="AB191" i="14" s="1"/>
  <c r="AC191" i="14" s="1"/>
  <c r="AD191" i="14" s="1"/>
  <c r="AE191" i="14" s="1"/>
  <c r="AF191" i="14" s="1"/>
  <c r="D190" i="14"/>
  <c r="E190" i="14" s="1"/>
  <c r="F190" i="14" s="1"/>
  <c r="G190" i="14" s="1"/>
  <c r="H190" i="14" s="1"/>
  <c r="I190" i="14" s="1"/>
  <c r="J190" i="14" s="1"/>
  <c r="K190" i="14" s="1"/>
  <c r="L190" i="14" s="1"/>
  <c r="M190" i="14" s="1"/>
  <c r="N190" i="14" s="1"/>
  <c r="O190" i="14" s="1"/>
  <c r="P190" i="14" s="1"/>
  <c r="Q190" i="14" s="1"/>
  <c r="R190" i="14" s="1"/>
  <c r="S190" i="14" s="1"/>
  <c r="T190" i="14" s="1"/>
  <c r="U190" i="14" s="1"/>
  <c r="V190" i="14" s="1"/>
  <c r="W190" i="14" s="1"/>
  <c r="X190" i="14" s="1"/>
  <c r="Y190" i="14" s="1"/>
  <c r="Z190" i="14" s="1"/>
  <c r="AA190" i="14" s="1"/>
  <c r="AB190" i="14" s="1"/>
  <c r="AC190" i="14" s="1"/>
  <c r="AD190" i="14" s="1"/>
  <c r="AE190" i="14" s="1"/>
  <c r="AF190" i="14" s="1"/>
  <c r="D189" i="14"/>
  <c r="E189" i="14" s="1"/>
  <c r="F189" i="14" s="1"/>
  <c r="G189" i="14" s="1"/>
  <c r="H189" i="14" s="1"/>
  <c r="I189" i="14" s="1"/>
  <c r="J189" i="14" s="1"/>
  <c r="K189" i="14" s="1"/>
  <c r="L189" i="14" s="1"/>
  <c r="M189" i="14" s="1"/>
  <c r="N189" i="14" s="1"/>
  <c r="O189" i="14" s="1"/>
  <c r="P189" i="14" s="1"/>
  <c r="Q189" i="14" s="1"/>
  <c r="R189" i="14" s="1"/>
  <c r="S189" i="14" s="1"/>
  <c r="T189" i="14" s="1"/>
  <c r="U189" i="14" s="1"/>
  <c r="V189" i="14" s="1"/>
  <c r="W189" i="14" s="1"/>
  <c r="X189" i="14" s="1"/>
  <c r="Y189" i="14" s="1"/>
  <c r="Z189" i="14" s="1"/>
  <c r="AA189" i="14" s="1"/>
  <c r="AB189" i="14" s="1"/>
  <c r="AC189" i="14" s="1"/>
  <c r="AD189" i="14" s="1"/>
  <c r="AE189" i="14" s="1"/>
  <c r="AF189" i="14" s="1"/>
  <c r="Y188" i="14"/>
  <c r="Z188" i="14" s="1"/>
  <c r="AA188" i="14" s="1"/>
  <c r="AB188" i="14" s="1"/>
  <c r="AC188" i="14" s="1"/>
  <c r="AD188" i="14" s="1"/>
  <c r="AE188" i="14" s="1"/>
  <c r="AF188" i="14" s="1"/>
  <c r="D188" i="14"/>
  <c r="E188" i="14" s="1"/>
  <c r="F188" i="14" s="1"/>
  <c r="G188" i="14" s="1"/>
  <c r="H188" i="14" s="1"/>
  <c r="I188" i="14" s="1"/>
  <c r="J188" i="14" s="1"/>
  <c r="K188" i="14" s="1"/>
  <c r="L188" i="14" s="1"/>
  <c r="M188" i="14" s="1"/>
  <c r="N188" i="14" s="1"/>
  <c r="O188" i="14" s="1"/>
  <c r="P188" i="14" s="1"/>
  <c r="Q188" i="14" s="1"/>
  <c r="R188" i="14" s="1"/>
  <c r="S188" i="14" s="1"/>
  <c r="T188" i="14" s="1"/>
  <c r="U188" i="14" s="1"/>
  <c r="V188" i="14" s="1"/>
  <c r="W188" i="14" s="1"/>
  <c r="X188" i="14" s="1"/>
  <c r="E187" i="14"/>
  <c r="F187" i="14" s="1"/>
  <c r="G187" i="14" s="1"/>
  <c r="H187" i="14" s="1"/>
  <c r="I187" i="14" s="1"/>
  <c r="J187" i="14" s="1"/>
  <c r="K187" i="14" s="1"/>
  <c r="L187" i="14" s="1"/>
  <c r="M187" i="14" s="1"/>
  <c r="N187" i="14" s="1"/>
  <c r="O187" i="14" s="1"/>
  <c r="P187" i="14" s="1"/>
  <c r="Q187" i="14" s="1"/>
  <c r="R187" i="14" s="1"/>
  <c r="S187" i="14" s="1"/>
  <c r="T187" i="14" s="1"/>
  <c r="U187" i="14" s="1"/>
  <c r="V187" i="14" s="1"/>
  <c r="W187" i="14" s="1"/>
  <c r="X187" i="14" s="1"/>
  <c r="Y187" i="14" s="1"/>
  <c r="Z187" i="14" s="1"/>
  <c r="AA187" i="14" s="1"/>
  <c r="AB187" i="14" s="1"/>
  <c r="AC187" i="14" s="1"/>
  <c r="AD187" i="14" s="1"/>
  <c r="AE187" i="14" s="1"/>
  <c r="AF187" i="14" s="1"/>
  <c r="D187" i="14"/>
  <c r="D186" i="14"/>
  <c r="E186" i="14" s="1"/>
  <c r="F186" i="14" s="1"/>
  <c r="G186" i="14" s="1"/>
  <c r="H186" i="14" s="1"/>
  <c r="I186" i="14" s="1"/>
  <c r="J186" i="14" s="1"/>
  <c r="K186" i="14" s="1"/>
  <c r="L186" i="14" s="1"/>
  <c r="M186" i="14" s="1"/>
  <c r="N186" i="14" s="1"/>
  <c r="O186" i="14" s="1"/>
  <c r="P186" i="14" s="1"/>
  <c r="Q186" i="14" s="1"/>
  <c r="R186" i="14" s="1"/>
  <c r="S186" i="14" s="1"/>
  <c r="T186" i="14" s="1"/>
  <c r="U186" i="14" s="1"/>
  <c r="V186" i="14" s="1"/>
  <c r="W186" i="14" s="1"/>
  <c r="X186" i="14" s="1"/>
  <c r="Y186" i="14" s="1"/>
  <c r="Z186" i="14" s="1"/>
  <c r="AA186" i="14" s="1"/>
  <c r="AB186" i="14" s="1"/>
  <c r="AC186" i="14" s="1"/>
  <c r="AD186" i="14" s="1"/>
  <c r="AE186" i="14" s="1"/>
  <c r="AF186" i="14" s="1"/>
  <c r="E185" i="14"/>
  <c r="F185" i="14" s="1"/>
  <c r="G185" i="14" s="1"/>
  <c r="H185" i="14" s="1"/>
  <c r="I185" i="14" s="1"/>
  <c r="J185" i="14" s="1"/>
  <c r="K185" i="14" s="1"/>
  <c r="L185" i="14" s="1"/>
  <c r="M185" i="14" s="1"/>
  <c r="N185" i="14" s="1"/>
  <c r="O185" i="14" s="1"/>
  <c r="P185" i="14" s="1"/>
  <c r="Q185" i="14" s="1"/>
  <c r="R185" i="14" s="1"/>
  <c r="S185" i="14" s="1"/>
  <c r="T185" i="14" s="1"/>
  <c r="U185" i="14" s="1"/>
  <c r="V185" i="14" s="1"/>
  <c r="W185" i="14" s="1"/>
  <c r="X185" i="14" s="1"/>
  <c r="Y185" i="14" s="1"/>
  <c r="Z185" i="14" s="1"/>
  <c r="AA185" i="14" s="1"/>
  <c r="AB185" i="14" s="1"/>
  <c r="AC185" i="14" s="1"/>
  <c r="AD185" i="14" s="1"/>
  <c r="AE185" i="14" s="1"/>
  <c r="AF185" i="14" s="1"/>
  <c r="D185" i="14"/>
  <c r="G184" i="14"/>
  <c r="H184" i="14" s="1"/>
  <c r="I184" i="14" s="1"/>
  <c r="J184" i="14" s="1"/>
  <c r="K184" i="14" s="1"/>
  <c r="L184" i="14" s="1"/>
  <c r="M184" i="14" s="1"/>
  <c r="N184" i="14" s="1"/>
  <c r="O184" i="14" s="1"/>
  <c r="P184" i="14" s="1"/>
  <c r="Q184" i="14" s="1"/>
  <c r="R184" i="14" s="1"/>
  <c r="S184" i="14" s="1"/>
  <c r="T184" i="14" s="1"/>
  <c r="U184" i="14" s="1"/>
  <c r="V184" i="14" s="1"/>
  <c r="W184" i="14" s="1"/>
  <c r="X184" i="14" s="1"/>
  <c r="Y184" i="14" s="1"/>
  <c r="Z184" i="14" s="1"/>
  <c r="AA184" i="14" s="1"/>
  <c r="AB184" i="14" s="1"/>
  <c r="AC184" i="14" s="1"/>
  <c r="AD184" i="14" s="1"/>
  <c r="AE184" i="14" s="1"/>
  <c r="AF184" i="14" s="1"/>
  <c r="D184" i="14"/>
  <c r="E184" i="14" s="1"/>
  <c r="F184" i="14" s="1"/>
  <c r="D183" i="14"/>
  <c r="E183" i="14" s="1"/>
  <c r="F183" i="14" s="1"/>
  <c r="G183" i="14" s="1"/>
  <c r="H183" i="14" s="1"/>
  <c r="I183" i="14" s="1"/>
  <c r="J183" i="14" s="1"/>
  <c r="K183" i="14" s="1"/>
  <c r="L183" i="14" s="1"/>
  <c r="M183" i="14" s="1"/>
  <c r="N183" i="14" s="1"/>
  <c r="O183" i="14" s="1"/>
  <c r="P183" i="14" s="1"/>
  <c r="Q183" i="14" s="1"/>
  <c r="R183" i="14" s="1"/>
  <c r="S183" i="14" s="1"/>
  <c r="T183" i="14" s="1"/>
  <c r="U183" i="14" s="1"/>
  <c r="V183" i="14" s="1"/>
  <c r="W183" i="14" s="1"/>
  <c r="X183" i="14" s="1"/>
  <c r="Y183" i="14" s="1"/>
  <c r="Z183" i="14" s="1"/>
  <c r="AA183" i="14" s="1"/>
  <c r="AB183" i="14" s="1"/>
  <c r="AC183" i="14" s="1"/>
  <c r="AD183" i="14" s="1"/>
  <c r="AE183" i="14" s="1"/>
  <c r="AF183" i="14" s="1"/>
  <c r="E182" i="14"/>
  <c r="F182" i="14" s="1"/>
  <c r="G182" i="14" s="1"/>
  <c r="H182" i="14" s="1"/>
  <c r="I182" i="14" s="1"/>
  <c r="J182" i="14" s="1"/>
  <c r="K182" i="14" s="1"/>
  <c r="L182" i="14" s="1"/>
  <c r="M182" i="14" s="1"/>
  <c r="N182" i="14" s="1"/>
  <c r="O182" i="14" s="1"/>
  <c r="P182" i="14" s="1"/>
  <c r="Q182" i="14" s="1"/>
  <c r="R182" i="14" s="1"/>
  <c r="S182" i="14" s="1"/>
  <c r="T182" i="14" s="1"/>
  <c r="U182" i="14" s="1"/>
  <c r="V182" i="14" s="1"/>
  <c r="W182" i="14" s="1"/>
  <c r="X182" i="14" s="1"/>
  <c r="Y182" i="14" s="1"/>
  <c r="Z182" i="14" s="1"/>
  <c r="AA182" i="14" s="1"/>
  <c r="AB182" i="14" s="1"/>
  <c r="AC182" i="14" s="1"/>
  <c r="AD182" i="14" s="1"/>
  <c r="AE182" i="14" s="1"/>
  <c r="AF182" i="14" s="1"/>
  <c r="D182" i="14"/>
  <c r="U181" i="14"/>
  <c r="V181" i="14" s="1"/>
  <c r="W181" i="14" s="1"/>
  <c r="X181" i="14" s="1"/>
  <c r="Y181" i="14" s="1"/>
  <c r="Z181" i="14" s="1"/>
  <c r="AA181" i="14" s="1"/>
  <c r="AB181" i="14" s="1"/>
  <c r="AC181" i="14" s="1"/>
  <c r="AD181" i="14" s="1"/>
  <c r="AE181" i="14" s="1"/>
  <c r="AF181" i="14" s="1"/>
  <c r="E181" i="14"/>
  <c r="F181" i="14" s="1"/>
  <c r="G181" i="14" s="1"/>
  <c r="H181" i="14" s="1"/>
  <c r="I181" i="14" s="1"/>
  <c r="J181" i="14" s="1"/>
  <c r="K181" i="14" s="1"/>
  <c r="L181" i="14" s="1"/>
  <c r="M181" i="14" s="1"/>
  <c r="N181" i="14" s="1"/>
  <c r="O181" i="14" s="1"/>
  <c r="P181" i="14" s="1"/>
  <c r="Q181" i="14" s="1"/>
  <c r="R181" i="14" s="1"/>
  <c r="S181" i="14" s="1"/>
  <c r="T181" i="14" s="1"/>
  <c r="D181" i="14"/>
  <c r="D180" i="14"/>
  <c r="E180" i="14" s="1"/>
  <c r="F180" i="14" s="1"/>
  <c r="G180" i="14" s="1"/>
  <c r="H180" i="14" s="1"/>
  <c r="I180" i="14" s="1"/>
  <c r="J180" i="14" s="1"/>
  <c r="K180" i="14" s="1"/>
  <c r="L180" i="14" s="1"/>
  <c r="M180" i="14" s="1"/>
  <c r="N180" i="14" s="1"/>
  <c r="O180" i="14" s="1"/>
  <c r="P180" i="14" s="1"/>
  <c r="Q180" i="14" s="1"/>
  <c r="R180" i="14" s="1"/>
  <c r="S180" i="14" s="1"/>
  <c r="T180" i="14" s="1"/>
  <c r="U180" i="14" s="1"/>
  <c r="V180" i="14" s="1"/>
  <c r="W180" i="14" s="1"/>
  <c r="X180" i="14" s="1"/>
  <c r="Y180" i="14" s="1"/>
  <c r="Z180" i="14" s="1"/>
  <c r="AA180" i="14" s="1"/>
  <c r="AB180" i="14" s="1"/>
  <c r="AC180" i="14" s="1"/>
  <c r="AD180" i="14" s="1"/>
  <c r="AE180" i="14" s="1"/>
  <c r="AF180" i="14" s="1"/>
  <c r="G179" i="14"/>
  <c r="H179" i="14" s="1"/>
  <c r="I179" i="14" s="1"/>
  <c r="J179" i="14" s="1"/>
  <c r="K179" i="14" s="1"/>
  <c r="L179" i="14" s="1"/>
  <c r="M179" i="14" s="1"/>
  <c r="N179" i="14" s="1"/>
  <c r="O179" i="14" s="1"/>
  <c r="P179" i="14" s="1"/>
  <c r="Q179" i="14" s="1"/>
  <c r="R179" i="14" s="1"/>
  <c r="S179" i="14" s="1"/>
  <c r="T179" i="14" s="1"/>
  <c r="U179" i="14" s="1"/>
  <c r="V179" i="14" s="1"/>
  <c r="W179" i="14" s="1"/>
  <c r="X179" i="14" s="1"/>
  <c r="Y179" i="14" s="1"/>
  <c r="Z179" i="14" s="1"/>
  <c r="AA179" i="14" s="1"/>
  <c r="AB179" i="14" s="1"/>
  <c r="AC179" i="14" s="1"/>
  <c r="AD179" i="14" s="1"/>
  <c r="AE179" i="14" s="1"/>
  <c r="AF179" i="14" s="1"/>
  <c r="F179" i="14"/>
  <c r="E179" i="14"/>
  <c r="D179" i="14"/>
  <c r="D177" i="14"/>
  <c r="E177" i="14" s="1"/>
  <c r="F177" i="14" s="1"/>
  <c r="G177" i="14" s="1"/>
  <c r="H177" i="14" s="1"/>
  <c r="I177" i="14" s="1"/>
  <c r="J177" i="14" s="1"/>
  <c r="K177" i="14" s="1"/>
  <c r="L177" i="14" s="1"/>
  <c r="M177" i="14" s="1"/>
  <c r="N177" i="14" s="1"/>
  <c r="O177" i="14" s="1"/>
  <c r="P177" i="14" s="1"/>
  <c r="Q177" i="14" s="1"/>
  <c r="R177" i="14" s="1"/>
  <c r="S177" i="14" s="1"/>
  <c r="T177" i="14" s="1"/>
  <c r="U177" i="14" s="1"/>
  <c r="V177" i="14" s="1"/>
  <c r="W177" i="14" s="1"/>
  <c r="X177" i="14" s="1"/>
  <c r="Y177" i="14" s="1"/>
  <c r="Z177" i="14" s="1"/>
  <c r="AA177" i="14" s="1"/>
  <c r="AB177" i="14" s="1"/>
  <c r="AC177" i="14" s="1"/>
  <c r="AD177" i="14" s="1"/>
  <c r="AE177" i="14" s="1"/>
  <c r="AF177" i="14" s="1"/>
  <c r="E176" i="14"/>
  <c r="F176" i="14" s="1"/>
  <c r="G176" i="14" s="1"/>
  <c r="H176" i="14" s="1"/>
  <c r="I176" i="14" s="1"/>
  <c r="J176" i="14" s="1"/>
  <c r="K176" i="14" s="1"/>
  <c r="L176" i="14" s="1"/>
  <c r="M176" i="14" s="1"/>
  <c r="N176" i="14" s="1"/>
  <c r="O176" i="14" s="1"/>
  <c r="P176" i="14" s="1"/>
  <c r="Q176" i="14" s="1"/>
  <c r="R176" i="14" s="1"/>
  <c r="S176" i="14" s="1"/>
  <c r="T176" i="14" s="1"/>
  <c r="U176" i="14" s="1"/>
  <c r="V176" i="14" s="1"/>
  <c r="W176" i="14" s="1"/>
  <c r="X176" i="14" s="1"/>
  <c r="Y176" i="14" s="1"/>
  <c r="Z176" i="14" s="1"/>
  <c r="AA176" i="14" s="1"/>
  <c r="AB176" i="14" s="1"/>
  <c r="AC176" i="14" s="1"/>
  <c r="AD176" i="14" s="1"/>
  <c r="AE176" i="14" s="1"/>
  <c r="AF176" i="14" s="1"/>
  <c r="D176" i="14"/>
  <c r="D175" i="14"/>
  <c r="E175" i="14" s="1"/>
  <c r="F175" i="14" s="1"/>
  <c r="G175" i="14" s="1"/>
  <c r="H175" i="14" s="1"/>
  <c r="I175" i="14" s="1"/>
  <c r="J175" i="14" s="1"/>
  <c r="K175" i="14" s="1"/>
  <c r="L175" i="14" s="1"/>
  <c r="M175" i="14" s="1"/>
  <c r="N175" i="14" s="1"/>
  <c r="O175" i="14" s="1"/>
  <c r="P175" i="14" s="1"/>
  <c r="Q175" i="14" s="1"/>
  <c r="R175" i="14" s="1"/>
  <c r="S175" i="14" s="1"/>
  <c r="T175" i="14" s="1"/>
  <c r="U175" i="14" s="1"/>
  <c r="V175" i="14" s="1"/>
  <c r="W175" i="14" s="1"/>
  <c r="X175" i="14" s="1"/>
  <c r="Y175" i="14" s="1"/>
  <c r="Z175" i="14" s="1"/>
  <c r="AA175" i="14" s="1"/>
  <c r="AB175" i="14" s="1"/>
  <c r="AC175" i="14" s="1"/>
  <c r="AD175" i="14" s="1"/>
  <c r="AE175" i="14" s="1"/>
  <c r="AF175" i="14" s="1"/>
  <c r="E174" i="14"/>
  <c r="F174" i="14" s="1"/>
  <c r="G174" i="14" s="1"/>
  <c r="H174" i="14" s="1"/>
  <c r="I174" i="14" s="1"/>
  <c r="J174" i="14" s="1"/>
  <c r="K174" i="14" s="1"/>
  <c r="L174" i="14" s="1"/>
  <c r="M174" i="14" s="1"/>
  <c r="N174" i="14" s="1"/>
  <c r="O174" i="14" s="1"/>
  <c r="P174" i="14" s="1"/>
  <c r="Q174" i="14" s="1"/>
  <c r="R174" i="14" s="1"/>
  <c r="S174" i="14" s="1"/>
  <c r="T174" i="14" s="1"/>
  <c r="U174" i="14" s="1"/>
  <c r="V174" i="14" s="1"/>
  <c r="W174" i="14" s="1"/>
  <c r="X174" i="14" s="1"/>
  <c r="Y174" i="14" s="1"/>
  <c r="Z174" i="14" s="1"/>
  <c r="AA174" i="14" s="1"/>
  <c r="AB174" i="14" s="1"/>
  <c r="AC174" i="14" s="1"/>
  <c r="AD174" i="14" s="1"/>
  <c r="AE174" i="14" s="1"/>
  <c r="AF174" i="14" s="1"/>
  <c r="D174" i="14"/>
  <c r="E173" i="14"/>
  <c r="F173" i="14" s="1"/>
  <c r="G173" i="14" s="1"/>
  <c r="H173" i="14" s="1"/>
  <c r="I173" i="14" s="1"/>
  <c r="J173" i="14" s="1"/>
  <c r="K173" i="14" s="1"/>
  <c r="L173" i="14" s="1"/>
  <c r="M173" i="14" s="1"/>
  <c r="N173" i="14" s="1"/>
  <c r="O173" i="14" s="1"/>
  <c r="P173" i="14" s="1"/>
  <c r="Q173" i="14" s="1"/>
  <c r="R173" i="14" s="1"/>
  <c r="S173" i="14" s="1"/>
  <c r="T173" i="14" s="1"/>
  <c r="U173" i="14" s="1"/>
  <c r="V173" i="14" s="1"/>
  <c r="W173" i="14" s="1"/>
  <c r="X173" i="14" s="1"/>
  <c r="Y173" i="14" s="1"/>
  <c r="Z173" i="14" s="1"/>
  <c r="AA173" i="14" s="1"/>
  <c r="AB173" i="14" s="1"/>
  <c r="AC173" i="14" s="1"/>
  <c r="AD173" i="14" s="1"/>
  <c r="AE173" i="14" s="1"/>
  <c r="AF173" i="14" s="1"/>
  <c r="D173" i="14"/>
  <c r="D172" i="14"/>
  <c r="E172" i="14" s="1"/>
  <c r="F172" i="14" s="1"/>
  <c r="G172" i="14" s="1"/>
  <c r="H172" i="14" s="1"/>
  <c r="I172" i="14" s="1"/>
  <c r="J172" i="14" s="1"/>
  <c r="K172" i="14" s="1"/>
  <c r="L172" i="14" s="1"/>
  <c r="M172" i="14" s="1"/>
  <c r="N172" i="14" s="1"/>
  <c r="O172" i="14" s="1"/>
  <c r="P172" i="14" s="1"/>
  <c r="Q172" i="14" s="1"/>
  <c r="R172" i="14" s="1"/>
  <c r="S172" i="14" s="1"/>
  <c r="T172" i="14" s="1"/>
  <c r="U172" i="14" s="1"/>
  <c r="V172" i="14" s="1"/>
  <c r="W172" i="14" s="1"/>
  <c r="X172" i="14" s="1"/>
  <c r="Y172" i="14" s="1"/>
  <c r="Z172" i="14" s="1"/>
  <c r="AA172" i="14" s="1"/>
  <c r="AB172" i="14" s="1"/>
  <c r="AC172" i="14" s="1"/>
  <c r="AD172" i="14" s="1"/>
  <c r="AE172" i="14" s="1"/>
  <c r="AF172" i="14" s="1"/>
  <c r="E171" i="14"/>
  <c r="F171" i="14" s="1"/>
  <c r="G171" i="14" s="1"/>
  <c r="H171" i="14" s="1"/>
  <c r="I171" i="14" s="1"/>
  <c r="J171" i="14" s="1"/>
  <c r="K171" i="14" s="1"/>
  <c r="L171" i="14" s="1"/>
  <c r="M171" i="14" s="1"/>
  <c r="N171" i="14" s="1"/>
  <c r="O171" i="14" s="1"/>
  <c r="P171" i="14" s="1"/>
  <c r="Q171" i="14" s="1"/>
  <c r="R171" i="14" s="1"/>
  <c r="S171" i="14" s="1"/>
  <c r="T171" i="14" s="1"/>
  <c r="U171" i="14" s="1"/>
  <c r="V171" i="14" s="1"/>
  <c r="W171" i="14" s="1"/>
  <c r="X171" i="14" s="1"/>
  <c r="Y171" i="14" s="1"/>
  <c r="Z171" i="14" s="1"/>
  <c r="AA171" i="14" s="1"/>
  <c r="AB171" i="14" s="1"/>
  <c r="AC171" i="14" s="1"/>
  <c r="AD171" i="14" s="1"/>
  <c r="AE171" i="14" s="1"/>
  <c r="AF171" i="14" s="1"/>
  <c r="D171" i="14"/>
  <c r="D170" i="14"/>
  <c r="E170" i="14" s="1"/>
  <c r="F170" i="14" s="1"/>
  <c r="G170" i="14" s="1"/>
  <c r="H170" i="14" s="1"/>
  <c r="I170" i="14" s="1"/>
  <c r="J170" i="14" s="1"/>
  <c r="K170" i="14" s="1"/>
  <c r="L170" i="14" s="1"/>
  <c r="M170" i="14" s="1"/>
  <c r="N170" i="14" s="1"/>
  <c r="O170" i="14" s="1"/>
  <c r="P170" i="14" s="1"/>
  <c r="Q170" i="14" s="1"/>
  <c r="R170" i="14" s="1"/>
  <c r="S170" i="14" s="1"/>
  <c r="T170" i="14" s="1"/>
  <c r="U170" i="14" s="1"/>
  <c r="V170" i="14" s="1"/>
  <c r="W170" i="14" s="1"/>
  <c r="X170" i="14" s="1"/>
  <c r="Y170" i="14" s="1"/>
  <c r="Z170" i="14" s="1"/>
  <c r="AA170" i="14" s="1"/>
  <c r="AB170" i="14" s="1"/>
  <c r="AC170" i="14" s="1"/>
  <c r="AD170" i="14" s="1"/>
  <c r="AE170" i="14" s="1"/>
  <c r="AF170" i="14" s="1"/>
  <c r="M168" i="14"/>
  <c r="N168" i="14" s="1"/>
  <c r="O168" i="14" s="1"/>
  <c r="P168" i="14" s="1"/>
  <c r="Q168" i="14" s="1"/>
  <c r="R168" i="14" s="1"/>
  <c r="S168" i="14" s="1"/>
  <c r="T168" i="14" s="1"/>
  <c r="U168" i="14" s="1"/>
  <c r="V168" i="14" s="1"/>
  <c r="W168" i="14" s="1"/>
  <c r="X168" i="14" s="1"/>
  <c r="Y168" i="14" s="1"/>
  <c r="Z168" i="14" s="1"/>
  <c r="AA168" i="14" s="1"/>
  <c r="AB168" i="14" s="1"/>
  <c r="AC168" i="14" s="1"/>
  <c r="AD168" i="14" s="1"/>
  <c r="AE168" i="14" s="1"/>
  <c r="AF168" i="14" s="1"/>
  <c r="E168" i="14"/>
  <c r="F168" i="14" s="1"/>
  <c r="G168" i="14" s="1"/>
  <c r="H168" i="14" s="1"/>
  <c r="I168" i="14" s="1"/>
  <c r="J168" i="14" s="1"/>
  <c r="K168" i="14" s="1"/>
  <c r="L168" i="14" s="1"/>
  <c r="D168" i="14"/>
  <c r="E167" i="14"/>
  <c r="F167" i="14" s="1"/>
  <c r="G167" i="14" s="1"/>
  <c r="H167" i="14" s="1"/>
  <c r="I167" i="14" s="1"/>
  <c r="J167" i="14" s="1"/>
  <c r="K167" i="14" s="1"/>
  <c r="L167" i="14" s="1"/>
  <c r="M167" i="14" s="1"/>
  <c r="N167" i="14" s="1"/>
  <c r="O167" i="14" s="1"/>
  <c r="P167" i="14" s="1"/>
  <c r="Q167" i="14" s="1"/>
  <c r="R167" i="14" s="1"/>
  <c r="S167" i="14" s="1"/>
  <c r="T167" i="14" s="1"/>
  <c r="U167" i="14" s="1"/>
  <c r="V167" i="14" s="1"/>
  <c r="W167" i="14" s="1"/>
  <c r="X167" i="14" s="1"/>
  <c r="Y167" i="14" s="1"/>
  <c r="Z167" i="14" s="1"/>
  <c r="AA167" i="14" s="1"/>
  <c r="AB167" i="14" s="1"/>
  <c r="AC167" i="14" s="1"/>
  <c r="AD167" i="14" s="1"/>
  <c r="AE167" i="14" s="1"/>
  <c r="AF167" i="14" s="1"/>
  <c r="D167" i="14"/>
  <c r="D166" i="14"/>
  <c r="E166" i="14" s="1"/>
  <c r="F166" i="14" s="1"/>
  <c r="G166" i="14" s="1"/>
  <c r="H166" i="14" s="1"/>
  <c r="I166" i="14" s="1"/>
  <c r="J166" i="14" s="1"/>
  <c r="K166" i="14" s="1"/>
  <c r="L166" i="14" s="1"/>
  <c r="M166" i="14" s="1"/>
  <c r="N166" i="14" s="1"/>
  <c r="O166" i="14" s="1"/>
  <c r="P166" i="14" s="1"/>
  <c r="Q166" i="14" s="1"/>
  <c r="R166" i="14" s="1"/>
  <c r="S166" i="14" s="1"/>
  <c r="T166" i="14" s="1"/>
  <c r="U166" i="14" s="1"/>
  <c r="V166" i="14" s="1"/>
  <c r="W166" i="14" s="1"/>
  <c r="X166" i="14" s="1"/>
  <c r="Y166" i="14" s="1"/>
  <c r="Z166" i="14" s="1"/>
  <c r="AA166" i="14" s="1"/>
  <c r="AB166" i="14" s="1"/>
  <c r="AC166" i="14" s="1"/>
  <c r="AD166" i="14" s="1"/>
  <c r="AE166" i="14" s="1"/>
  <c r="AF166" i="14" s="1"/>
  <c r="G165" i="14"/>
  <c r="H165" i="14" s="1"/>
  <c r="I165" i="14" s="1"/>
  <c r="J165" i="14" s="1"/>
  <c r="K165" i="14" s="1"/>
  <c r="L165" i="14" s="1"/>
  <c r="M165" i="14" s="1"/>
  <c r="N165" i="14" s="1"/>
  <c r="O165" i="14" s="1"/>
  <c r="P165" i="14" s="1"/>
  <c r="Q165" i="14" s="1"/>
  <c r="R165" i="14" s="1"/>
  <c r="S165" i="14" s="1"/>
  <c r="T165" i="14" s="1"/>
  <c r="U165" i="14" s="1"/>
  <c r="V165" i="14" s="1"/>
  <c r="W165" i="14" s="1"/>
  <c r="X165" i="14" s="1"/>
  <c r="Y165" i="14" s="1"/>
  <c r="Z165" i="14" s="1"/>
  <c r="AA165" i="14" s="1"/>
  <c r="AB165" i="14" s="1"/>
  <c r="AC165" i="14" s="1"/>
  <c r="AD165" i="14" s="1"/>
  <c r="AE165" i="14" s="1"/>
  <c r="AF165" i="14" s="1"/>
  <c r="E165" i="14"/>
  <c r="F165" i="14" s="1"/>
  <c r="D165" i="14"/>
  <c r="G164" i="14"/>
  <c r="H164" i="14" s="1"/>
  <c r="I164" i="14" s="1"/>
  <c r="J164" i="14" s="1"/>
  <c r="K164" i="14" s="1"/>
  <c r="L164" i="14" s="1"/>
  <c r="M164" i="14" s="1"/>
  <c r="N164" i="14" s="1"/>
  <c r="O164" i="14" s="1"/>
  <c r="P164" i="14" s="1"/>
  <c r="Q164" i="14" s="1"/>
  <c r="R164" i="14" s="1"/>
  <c r="S164" i="14" s="1"/>
  <c r="T164" i="14" s="1"/>
  <c r="U164" i="14" s="1"/>
  <c r="V164" i="14" s="1"/>
  <c r="W164" i="14" s="1"/>
  <c r="X164" i="14" s="1"/>
  <c r="Y164" i="14" s="1"/>
  <c r="Z164" i="14" s="1"/>
  <c r="AA164" i="14" s="1"/>
  <c r="AB164" i="14" s="1"/>
  <c r="AC164" i="14" s="1"/>
  <c r="AD164" i="14" s="1"/>
  <c r="AE164" i="14" s="1"/>
  <c r="AF164" i="14" s="1"/>
  <c r="D164" i="14"/>
  <c r="E164" i="14" s="1"/>
  <c r="F164" i="14" s="1"/>
  <c r="F163" i="14"/>
  <c r="G163" i="14" s="1"/>
  <c r="H163" i="14" s="1"/>
  <c r="I163" i="14" s="1"/>
  <c r="J163" i="14" s="1"/>
  <c r="K163" i="14" s="1"/>
  <c r="L163" i="14" s="1"/>
  <c r="M163" i="14" s="1"/>
  <c r="N163" i="14" s="1"/>
  <c r="O163" i="14" s="1"/>
  <c r="P163" i="14" s="1"/>
  <c r="Q163" i="14" s="1"/>
  <c r="R163" i="14" s="1"/>
  <c r="S163" i="14" s="1"/>
  <c r="T163" i="14" s="1"/>
  <c r="U163" i="14" s="1"/>
  <c r="V163" i="14" s="1"/>
  <c r="W163" i="14" s="1"/>
  <c r="X163" i="14" s="1"/>
  <c r="Y163" i="14" s="1"/>
  <c r="Z163" i="14" s="1"/>
  <c r="AA163" i="14" s="1"/>
  <c r="AB163" i="14" s="1"/>
  <c r="AC163" i="14" s="1"/>
  <c r="AD163" i="14" s="1"/>
  <c r="AE163" i="14" s="1"/>
  <c r="AF163" i="14" s="1"/>
  <c r="E163" i="14"/>
  <c r="D163" i="14"/>
  <c r="D162" i="14"/>
  <c r="E162" i="14" s="1"/>
  <c r="F162" i="14" s="1"/>
  <c r="G162" i="14" s="1"/>
  <c r="H162" i="14" s="1"/>
  <c r="I162" i="14" s="1"/>
  <c r="J162" i="14" s="1"/>
  <c r="K162" i="14" s="1"/>
  <c r="L162" i="14" s="1"/>
  <c r="M162" i="14" s="1"/>
  <c r="N162" i="14" s="1"/>
  <c r="O162" i="14" s="1"/>
  <c r="P162" i="14" s="1"/>
  <c r="Q162" i="14" s="1"/>
  <c r="R162" i="14" s="1"/>
  <c r="S162" i="14" s="1"/>
  <c r="T162" i="14" s="1"/>
  <c r="U162" i="14" s="1"/>
  <c r="V162" i="14" s="1"/>
  <c r="W162" i="14" s="1"/>
  <c r="X162" i="14" s="1"/>
  <c r="Y162" i="14" s="1"/>
  <c r="Z162" i="14" s="1"/>
  <c r="AA162" i="14" s="1"/>
  <c r="AB162" i="14" s="1"/>
  <c r="AC162" i="14" s="1"/>
  <c r="AD162" i="14" s="1"/>
  <c r="AE162" i="14" s="1"/>
  <c r="AF162" i="14" s="1"/>
  <c r="F161" i="14"/>
  <c r="G161" i="14" s="1"/>
  <c r="H161" i="14" s="1"/>
  <c r="I161" i="14" s="1"/>
  <c r="J161" i="14" s="1"/>
  <c r="K161" i="14" s="1"/>
  <c r="L161" i="14" s="1"/>
  <c r="M161" i="14" s="1"/>
  <c r="N161" i="14" s="1"/>
  <c r="O161" i="14" s="1"/>
  <c r="P161" i="14" s="1"/>
  <c r="Q161" i="14" s="1"/>
  <c r="R161" i="14" s="1"/>
  <c r="S161" i="14" s="1"/>
  <c r="T161" i="14" s="1"/>
  <c r="U161" i="14" s="1"/>
  <c r="V161" i="14" s="1"/>
  <c r="W161" i="14" s="1"/>
  <c r="X161" i="14" s="1"/>
  <c r="Y161" i="14" s="1"/>
  <c r="Z161" i="14" s="1"/>
  <c r="AA161" i="14" s="1"/>
  <c r="AB161" i="14" s="1"/>
  <c r="AC161" i="14" s="1"/>
  <c r="AD161" i="14" s="1"/>
  <c r="AE161" i="14" s="1"/>
  <c r="AF161" i="14" s="1"/>
  <c r="D161" i="14"/>
  <c r="E161" i="14" s="1"/>
  <c r="T160" i="14"/>
  <c r="U160" i="14" s="1"/>
  <c r="V160" i="14" s="1"/>
  <c r="W160" i="14" s="1"/>
  <c r="X160" i="14" s="1"/>
  <c r="Y160" i="14" s="1"/>
  <c r="Z160" i="14" s="1"/>
  <c r="AA160" i="14" s="1"/>
  <c r="AB160" i="14" s="1"/>
  <c r="AC160" i="14" s="1"/>
  <c r="AD160" i="14" s="1"/>
  <c r="AE160" i="14" s="1"/>
  <c r="AF160" i="14" s="1"/>
  <c r="F160" i="14"/>
  <c r="G160" i="14" s="1"/>
  <c r="H160" i="14" s="1"/>
  <c r="I160" i="14" s="1"/>
  <c r="J160" i="14" s="1"/>
  <c r="K160" i="14" s="1"/>
  <c r="L160" i="14" s="1"/>
  <c r="M160" i="14" s="1"/>
  <c r="N160" i="14" s="1"/>
  <c r="O160" i="14" s="1"/>
  <c r="P160" i="14" s="1"/>
  <c r="Q160" i="14" s="1"/>
  <c r="R160" i="14" s="1"/>
  <c r="S160" i="14" s="1"/>
  <c r="D160" i="14"/>
  <c r="E160" i="14" s="1"/>
  <c r="D159" i="14"/>
  <c r="E159" i="14" s="1"/>
  <c r="F159" i="14" s="1"/>
  <c r="G159" i="14" s="1"/>
  <c r="H159" i="14" s="1"/>
  <c r="I159" i="14" s="1"/>
  <c r="J159" i="14" s="1"/>
  <c r="K159" i="14" s="1"/>
  <c r="L159" i="14" s="1"/>
  <c r="M159" i="14" s="1"/>
  <c r="N159" i="14" s="1"/>
  <c r="O159" i="14" s="1"/>
  <c r="P159" i="14" s="1"/>
  <c r="Q159" i="14" s="1"/>
  <c r="R159" i="14" s="1"/>
  <c r="S159" i="14" s="1"/>
  <c r="T159" i="14" s="1"/>
  <c r="U159" i="14" s="1"/>
  <c r="V159" i="14" s="1"/>
  <c r="W159" i="14" s="1"/>
  <c r="X159" i="14" s="1"/>
  <c r="Y159" i="14" s="1"/>
  <c r="Z159" i="14" s="1"/>
  <c r="AA159" i="14" s="1"/>
  <c r="AB159" i="14" s="1"/>
  <c r="AC159" i="14" s="1"/>
  <c r="AD159" i="14" s="1"/>
  <c r="AE159" i="14" s="1"/>
  <c r="AF159" i="14" s="1"/>
  <c r="D158" i="14"/>
  <c r="E158" i="14" s="1"/>
  <c r="F158" i="14" s="1"/>
  <c r="G158" i="14" s="1"/>
  <c r="H158" i="14" s="1"/>
  <c r="I158" i="14" s="1"/>
  <c r="J158" i="14" s="1"/>
  <c r="K158" i="14" s="1"/>
  <c r="L158" i="14" s="1"/>
  <c r="M158" i="14" s="1"/>
  <c r="N158" i="14" s="1"/>
  <c r="O158" i="14" s="1"/>
  <c r="P158" i="14" s="1"/>
  <c r="Q158" i="14" s="1"/>
  <c r="R158" i="14" s="1"/>
  <c r="S158" i="14" s="1"/>
  <c r="T158" i="14" s="1"/>
  <c r="U158" i="14" s="1"/>
  <c r="V158" i="14" s="1"/>
  <c r="W158" i="14" s="1"/>
  <c r="X158" i="14" s="1"/>
  <c r="Y158" i="14" s="1"/>
  <c r="Z158" i="14" s="1"/>
  <c r="AA158" i="14" s="1"/>
  <c r="AB158" i="14" s="1"/>
  <c r="AC158" i="14" s="1"/>
  <c r="AD158" i="14" s="1"/>
  <c r="AE158" i="14" s="1"/>
  <c r="AF158" i="14" s="1"/>
  <c r="E157" i="14"/>
  <c r="F157" i="14" s="1"/>
  <c r="G157" i="14" s="1"/>
  <c r="H157" i="14" s="1"/>
  <c r="I157" i="14" s="1"/>
  <c r="J157" i="14" s="1"/>
  <c r="K157" i="14" s="1"/>
  <c r="L157" i="14" s="1"/>
  <c r="M157" i="14" s="1"/>
  <c r="N157" i="14" s="1"/>
  <c r="O157" i="14" s="1"/>
  <c r="P157" i="14" s="1"/>
  <c r="Q157" i="14" s="1"/>
  <c r="R157" i="14" s="1"/>
  <c r="S157" i="14" s="1"/>
  <c r="T157" i="14" s="1"/>
  <c r="U157" i="14" s="1"/>
  <c r="V157" i="14" s="1"/>
  <c r="W157" i="14" s="1"/>
  <c r="X157" i="14" s="1"/>
  <c r="Y157" i="14" s="1"/>
  <c r="Z157" i="14" s="1"/>
  <c r="AA157" i="14" s="1"/>
  <c r="AB157" i="14" s="1"/>
  <c r="AC157" i="14" s="1"/>
  <c r="AD157" i="14" s="1"/>
  <c r="AE157" i="14" s="1"/>
  <c r="AF157" i="14" s="1"/>
  <c r="D157" i="14"/>
  <c r="F156" i="14"/>
  <c r="G156" i="14" s="1"/>
  <c r="H156" i="14" s="1"/>
  <c r="I156" i="14" s="1"/>
  <c r="J156" i="14" s="1"/>
  <c r="K156" i="14" s="1"/>
  <c r="L156" i="14" s="1"/>
  <c r="M156" i="14" s="1"/>
  <c r="N156" i="14" s="1"/>
  <c r="O156" i="14" s="1"/>
  <c r="P156" i="14" s="1"/>
  <c r="Q156" i="14" s="1"/>
  <c r="R156" i="14" s="1"/>
  <c r="S156" i="14" s="1"/>
  <c r="T156" i="14" s="1"/>
  <c r="U156" i="14" s="1"/>
  <c r="V156" i="14" s="1"/>
  <c r="W156" i="14" s="1"/>
  <c r="X156" i="14" s="1"/>
  <c r="Y156" i="14" s="1"/>
  <c r="Z156" i="14" s="1"/>
  <c r="AA156" i="14" s="1"/>
  <c r="AB156" i="14" s="1"/>
  <c r="AC156" i="14" s="1"/>
  <c r="AD156" i="14" s="1"/>
  <c r="AE156" i="14" s="1"/>
  <c r="AF156" i="14" s="1"/>
  <c r="D156" i="14"/>
  <c r="E156" i="14" s="1"/>
  <c r="D154" i="14"/>
  <c r="E154" i="14" s="1"/>
  <c r="F154" i="14" s="1"/>
  <c r="G154" i="14" s="1"/>
  <c r="H154" i="14" s="1"/>
  <c r="I154" i="14" s="1"/>
  <c r="J154" i="14" s="1"/>
  <c r="K154" i="14" s="1"/>
  <c r="L154" i="14" s="1"/>
  <c r="M154" i="14" s="1"/>
  <c r="N154" i="14" s="1"/>
  <c r="O154" i="14" s="1"/>
  <c r="P154" i="14" s="1"/>
  <c r="Q154" i="14" s="1"/>
  <c r="R154" i="14" s="1"/>
  <c r="S154" i="14" s="1"/>
  <c r="T154" i="14" s="1"/>
  <c r="U154" i="14" s="1"/>
  <c r="V154" i="14" s="1"/>
  <c r="W154" i="14" s="1"/>
  <c r="X154" i="14" s="1"/>
  <c r="Y154" i="14" s="1"/>
  <c r="Z154" i="14" s="1"/>
  <c r="AA154" i="14" s="1"/>
  <c r="AB154" i="14" s="1"/>
  <c r="AC154" i="14" s="1"/>
  <c r="AD154" i="14" s="1"/>
  <c r="AE154" i="14" s="1"/>
  <c r="AF154" i="14" s="1"/>
  <c r="D153" i="14"/>
  <c r="E153" i="14" s="1"/>
  <c r="F153" i="14" s="1"/>
  <c r="G153" i="14" s="1"/>
  <c r="H153" i="14" s="1"/>
  <c r="I153" i="14" s="1"/>
  <c r="J153" i="14" s="1"/>
  <c r="K153" i="14" s="1"/>
  <c r="L153" i="14" s="1"/>
  <c r="M153" i="14" s="1"/>
  <c r="N153" i="14" s="1"/>
  <c r="O153" i="14" s="1"/>
  <c r="P153" i="14" s="1"/>
  <c r="Q153" i="14" s="1"/>
  <c r="R153" i="14" s="1"/>
  <c r="S153" i="14" s="1"/>
  <c r="T153" i="14" s="1"/>
  <c r="U153" i="14" s="1"/>
  <c r="V153" i="14" s="1"/>
  <c r="W153" i="14" s="1"/>
  <c r="X153" i="14" s="1"/>
  <c r="Y153" i="14" s="1"/>
  <c r="Z153" i="14" s="1"/>
  <c r="AA153" i="14" s="1"/>
  <c r="AB153" i="14" s="1"/>
  <c r="AC153" i="14" s="1"/>
  <c r="AD153" i="14" s="1"/>
  <c r="AE153" i="14" s="1"/>
  <c r="AF153" i="14" s="1"/>
  <c r="J152" i="14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E152" i="14"/>
  <c r="F152" i="14" s="1"/>
  <c r="G152" i="14" s="1"/>
  <c r="H152" i="14" s="1"/>
  <c r="I152" i="14" s="1"/>
  <c r="D152" i="14"/>
  <c r="D151" i="14"/>
  <c r="E151" i="14" s="1"/>
  <c r="F151" i="14" s="1"/>
  <c r="G151" i="14" s="1"/>
  <c r="H151" i="14" s="1"/>
  <c r="I151" i="14" s="1"/>
  <c r="J151" i="14" s="1"/>
  <c r="K151" i="14" s="1"/>
  <c r="L151" i="14" s="1"/>
  <c r="M151" i="14" s="1"/>
  <c r="N151" i="14" s="1"/>
  <c r="O151" i="14" s="1"/>
  <c r="P151" i="14" s="1"/>
  <c r="Q151" i="14" s="1"/>
  <c r="R151" i="14" s="1"/>
  <c r="S151" i="14" s="1"/>
  <c r="T151" i="14" s="1"/>
  <c r="U151" i="14" s="1"/>
  <c r="V151" i="14" s="1"/>
  <c r="W151" i="14" s="1"/>
  <c r="X151" i="14" s="1"/>
  <c r="Y151" i="14" s="1"/>
  <c r="Z151" i="14" s="1"/>
  <c r="AA151" i="14" s="1"/>
  <c r="AB151" i="14" s="1"/>
  <c r="AC151" i="14" s="1"/>
  <c r="AD151" i="14" s="1"/>
  <c r="AE151" i="14" s="1"/>
  <c r="AF151" i="14" s="1"/>
  <c r="D149" i="14"/>
  <c r="E149" i="14" s="1"/>
  <c r="F149" i="14" s="1"/>
  <c r="G149" i="14" s="1"/>
  <c r="H149" i="14" s="1"/>
  <c r="I149" i="14" s="1"/>
  <c r="J149" i="14" s="1"/>
  <c r="K149" i="14" s="1"/>
  <c r="L149" i="14" s="1"/>
  <c r="M149" i="14" s="1"/>
  <c r="N149" i="14" s="1"/>
  <c r="O149" i="14" s="1"/>
  <c r="P149" i="14" s="1"/>
  <c r="Q149" i="14" s="1"/>
  <c r="R149" i="14" s="1"/>
  <c r="S149" i="14" s="1"/>
  <c r="T149" i="14" s="1"/>
  <c r="U149" i="14" s="1"/>
  <c r="V149" i="14" s="1"/>
  <c r="W149" i="14" s="1"/>
  <c r="X149" i="14" s="1"/>
  <c r="Y149" i="14" s="1"/>
  <c r="Z149" i="14" s="1"/>
  <c r="AA149" i="14" s="1"/>
  <c r="AB149" i="14" s="1"/>
  <c r="AC149" i="14" s="1"/>
  <c r="AD149" i="14" s="1"/>
  <c r="AE149" i="14" s="1"/>
  <c r="AF149" i="14" s="1"/>
  <c r="G148" i="14"/>
  <c r="H148" i="14" s="1"/>
  <c r="I148" i="14" s="1"/>
  <c r="J148" i="14" s="1"/>
  <c r="K148" i="14" s="1"/>
  <c r="L148" i="14" s="1"/>
  <c r="M148" i="14" s="1"/>
  <c r="N148" i="14" s="1"/>
  <c r="O148" i="14" s="1"/>
  <c r="P148" i="14" s="1"/>
  <c r="Q148" i="14" s="1"/>
  <c r="R148" i="14" s="1"/>
  <c r="S148" i="14" s="1"/>
  <c r="T148" i="14" s="1"/>
  <c r="U148" i="14" s="1"/>
  <c r="V148" i="14" s="1"/>
  <c r="W148" i="14" s="1"/>
  <c r="X148" i="14" s="1"/>
  <c r="Y148" i="14" s="1"/>
  <c r="Z148" i="14" s="1"/>
  <c r="AA148" i="14" s="1"/>
  <c r="AB148" i="14" s="1"/>
  <c r="AC148" i="14" s="1"/>
  <c r="AD148" i="14" s="1"/>
  <c r="AE148" i="14" s="1"/>
  <c r="AF148" i="14" s="1"/>
  <c r="D148" i="14"/>
  <c r="E148" i="14" s="1"/>
  <c r="F148" i="14" s="1"/>
  <c r="D146" i="14"/>
  <c r="E146" i="14" s="1"/>
  <c r="F146" i="14" s="1"/>
  <c r="G146" i="14" s="1"/>
  <c r="H146" i="14" s="1"/>
  <c r="I146" i="14" s="1"/>
  <c r="J146" i="14" s="1"/>
  <c r="K146" i="14" s="1"/>
  <c r="L146" i="14" s="1"/>
  <c r="M146" i="14" s="1"/>
  <c r="N146" i="14" s="1"/>
  <c r="O146" i="14" s="1"/>
  <c r="P146" i="14" s="1"/>
  <c r="Q146" i="14" s="1"/>
  <c r="R146" i="14" s="1"/>
  <c r="S146" i="14" s="1"/>
  <c r="T146" i="14" s="1"/>
  <c r="U146" i="14" s="1"/>
  <c r="V146" i="14" s="1"/>
  <c r="W146" i="14" s="1"/>
  <c r="X146" i="14" s="1"/>
  <c r="Y146" i="14" s="1"/>
  <c r="Z146" i="14" s="1"/>
  <c r="AA146" i="14" s="1"/>
  <c r="AB146" i="14" s="1"/>
  <c r="AC146" i="14" s="1"/>
  <c r="AD146" i="14" s="1"/>
  <c r="AE146" i="14" s="1"/>
  <c r="AF146" i="14" s="1"/>
  <c r="D145" i="14"/>
  <c r="E145" i="14" s="1"/>
  <c r="F145" i="14" s="1"/>
  <c r="G145" i="14" s="1"/>
  <c r="H145" i="14" s="1"/>
  <c r="I145" i="14" s="1"/>
  <c r="J145" i="14" s="1"/>
  <c r="K145" i="14" s="1"/>
  <c r="L145" i="14" s="1"/>
  <c r="M145" i="14" s="1"/>
  <c r="N145" i="14" s="1"/>
  <c r="O145" i="14" s="1"/>
  <c r="P145" i="14" s="1"/>
  <c r="Q145" i="14" s="1"/>
  <c r="R145" i="14" s="1"/>
  <c r="S145" i="14" s="1"/>
  <c r="T145" i="14" s="1"/>
  <c r="U145" i="14" s="1"/>
  <c r="V145" i="14" s="1"/>
  <c r="W145" i="14" s="1"/>
  <c r="X145" i="14" s="1"/>
  <c r="Y145" i="14" s="1"/>
  <c r="Z145" i="14" s="1"/>
  <c r="AA145" i="14" s="1"/>
  <c r="AB145" i="14" s="1"/>
  <c r="AC145" i="14" s="1"/>
  <c r="AD145" i="14" s="1"/>
  <c r="AE145" i="14" s="1"/>
  <c r="AF145" i="14" s="1"/>
  <c r="O144" i="14"/>
  <c r="P144" i="14" s="1"/>
  <c r="Q144" i="14" s="1"/>
  <c r="R144" i="14" s="1"/>
  <c r="S144" i="14" s="1"/>
  <c r="T144" i="14" s="1"/>
  <c r="U144" i="14" s="1"/>
  <c r="V144" i="14" s="1"/>
  <c r="W144" i="14" s="1"/>
  <c r="X144" i="14" s="1"/>
  <c r="Y144" i="14" s="1"/>
  <c r="Z144" i="14" s="1"/>
  <c r="AA144" i="14" s="1"/>
  <c r="AB144" i="14" s="1"/>
  <c r="AC144" i="14" s="1"/>
  <c r="AD144" i="14" s="1"/>
  <c r="AE144" i="14" s="1"/>
  <c r="AF144" i="14" s="1"/>
  <c r="D144" i="14"/>
  <c r="E144" i="14" s="1"/>
  <c r="F144" i="14" s="1"/>
  <c r="G144" i="14" s="1"/>
  <c r="H144" i="14" s="1"/>
  <c r="I144" i="14" s="1"/>
  <c r="J144" i="14" s="1"/>
  <c r="K144" i="14" s="1"/>
  <c r="L144" i="14" s="1"/>
  <c r="M144" i="14" s="1"/>
  <c r="N144" i="14" s="1"/>
  <c r="D143" i="14"/>
  <c r="E143" i="14" s="1"/>
  <c r="F143" i="14" s="1"/>
  <c r="G143" i="14" s="1"/>
  <c r="H143" i="14" s="1"/>
  <c r="I143" i="14" s="1"/>
  <c r="J143" i="14" s="1"/>
  <c r="K143" i="14" s="1"/>
  <c r="L143" i="14" s="1"/>
  <c r="M143" i="14" s="1"/>
  <c r="N143" i="14" s="1"/>
  <c r="O143" i="14" s="1"/>
  <c r="P143" i="14" s="1"/>
  <c r="Q143" i="14" s="1"/>
  <c r="R143" i="14" s="1"/>
  <c r="S143" i="14" s="1"/>
  <c r="T143" i="14" s="1"/>
  <c r="U143" i="14" s="1"/>
  <c r="V143" i="14" s="1"/>
  <c r="W143" i="14" s="1"/>
  <c r="X143" i="14" s="1"/>
  <c r="Y143" i="14" s="1"/>
  <c r="Z143" i="14" s="1"/>
  <c r="AA143" i="14" s="1"/>
  <c r="AB143" i="14" s="1"/>
  <c r="AC143" i="14" s="1"/>
  <c r="AD143" i="14" s="1"/>
  <c r="AE143" i="14" s="1"/>
  <c r="AF143" i="14" s="1"/>
  <c r="D142" i="14"/>
  <c r="E142" i="14" s="1"/>
  <c r="F142" i="14" s="1"/>
  <c r="G142" i="14" s="1"/>
  <c r="H142" i="14" s="1"/>
  <c r="I142" i="14" s="1"/>
  <c r="J142" i="14" s="1"/>
  <c r="K142" i="14" s="1"/>
  <c r="L142" i="14" s="1"/>
  <c r="M142" i="14" s="1"/>
  <c r="N142" i="14" s="1"/>
  <c r="O142" i="14" s="1"/>
  <c r="P142" i="14" s="1"/>
  <c r="Q142" i="14" s="1"/>
  <c r="R142" i="14" s="1"/>
  <c r="S142" i="14" s="1"/>
  <c r="T142" i="14" s="1"/>
  <c r="U142" i="14" s="1"/>
  <c r="V142" i="14" s="1"/>
  <c r="W142" i="14" s="1"/>
  <c r="X142" i="14" s="1"/>
  <c r="Y142" i="14" s="1"/>
  <c r="Z142" i="14" s="1"/>
  <c r="AA142" i="14" s="1"/>
  <c r="AB142" i="14" s="1"/>
  <c r="AC142" i="14" s="1"/>
  <c r="AD142" i="14" s="1"/>
  <c r="AE142" i="14" s="1"/>
  <c r="AF142" i="14" s="1"/>
  <c r="D141" i="14"/>
  <c r="E141" i="14" s="1"/>
  <c r="F141" i="14" s="1"/>
  <c r="G141" i="14" s="1"/>
  <c r="H141" i="14" s="1"/>
  <c r="I141" i="14" s="1"/>
  <c r="J141" i="14" s="1"/>
  <c r="K141" i="14" s="1"/>
  <c r="L141" i="14" s="1"/>
  <c r="M141" i="14" s="1"/>
  <c r="N141" i="14" s="1"/>
  <c r="O141" i="14" s="1"/>
  <c r="P141" i="14" s="1"/>
  <c r="Q141" i="14" s="1"/>
  <c r="R141" i="14" s="1"/>
  <c r="S141" i="14" s="1"/>
  <c r="T141" i="14" s="1"/>
  <c r="U141" i="14" s="1"/>
  <c r="V141" i="14" s="1"/>
  <c r="W141" i="14" s="1"/>
  <c r="X141" i="14" s="1"/>
  <c r="Y141" i="14" s="1"/>
  <c r="Z141" i="14" s="1"/>
  <c r="AA141" i="14" s="1"/>
  <c r="AB141" i="14" s="1"/>
  <c r="AC141" i="14" s="1"/>
  <c r="AD141" i="14" s="1"/>
  <c r="AE141" i="14" s="1"/>
  <c r="AF141" i="14" s="1"/>
  <c r="D140" i="14"/>
  <c r="E140" i="14" s="1"/>
  <c r="F140" i="14" s="1"/>
  <c r="G140" i="14" s="1"/>
  <c r="H140" i="14" s="1"/>
  <c r="I140" i="14" s="1"/>
  <c r="J140" i="14" s="1"/>
  <c r="K140" i="14" s="1"/>
  <c r="L140" i="14" s="1"/>
  <c r="M140" i="14" s="1"/>
  <c r="N140" i="14" s="1"/>
  <c r="O140" i="14" s="1"/>
  <c r="P140" i="14" s="1"/>
  <c r="Q140" i="14" s="1"/>
  <c r="R140" i="14" s="1"/>
  <c r="S140" i="14" s="1"/>
  <c r="T140" i="14" s="1"/>
  <c r="U140" i="14" s="1"/>
  <c r="V140" i="14" s="1"/>
  <c r="W140" i="14" s="1"/>
  <c r="X140" i="14" s="1"/>
  <c r="Y140" i="14" s="1"/>
  <c r="Z140" i="14" s="1"/>
  <c r="AA140" i="14" s="1"/>
  <c r="AB140" i="14" s="1"/>
  <c r="AC140" i="14" s="1"/>
  <c r="AD140" i="14" s="1"/>
  <c r="AE140" i="14" s="1"/>
  <c r="AF140" i="14" s="1"/>
  <c r="D138" i="14"/>
  <c r="E138" i="14" s="1"/>
  <c r="F138" i="14" s="1"/>
  <c r="G138" i="14" s="1"/>
  <c r="H138" i="14" s="1"/>
  <c r="I138" i="14" s="1"/>
  <c r="J138" i="14" s="1"/>
  <c r="K138" i="14" s="1"/>
  <c r="L138" i="14" s="1"/>
  <c r="M138" i="14" s="1"/>
  <c r="N138" i="14" s="1"/>
  <c r="O138" i="14" s="1"/>
  <c r="P138" i="14" s="1"/>
  <c r="Q138" i="14" s="1"/>
  <c r="R138" i="14" s="1"/>
  <c r="S138" i="14" s="1"/>
  <c r="T138" i="14" s="1"/>
  <c r="U138" i="14" s="1"/>
  <c r="V138" i="14" s="1"/>
  <c r="W138" i="14" s="1"/>
  <c r="X138" i="14" s="1"/>
  <c r="Y138" i="14" s="1"/>
  <c r="Z138" i="14" s="1"/>
  <c r="AA138" i="14" s="1"/>
  <c r="AB138" i="14" s="1"/>
  <c r="AC138" i="14" s="1"/>
  <c r="AD138" i="14" s="1"/>
  <c r="AE138" i="14" s="1"/>
  <c r="AF138" i="14" s="1"/>
  <c r="D137" i="14"/>
  <c r="E137" i="14" s="1"/>
  <c r="F137" i="14" s="1"/>
  <c r="G137" i="14" s="1"/>
  <c r="H137" i="14" s="1"/>
  <c r="I137" i="14" s="1"/>
  <c r="J137" i="14" s="1"/>
  <c r="K137" i="14" s="1"/>
  <c r="L137" i="14" s="1"/>
  <c r="M137" i="14" s="1"/>
  <c r="N137" i="14" s="1"/>
  <c r="O137" i="14" s="1"/>
  <c r="P137" i="14" s="1"/>
  <c r="Q137" i="14" s="1"/>
  <c r="R137" i="14" s="1"/>
  <c r="S137" i="14" s="1"/>
  <c r="T137" i="14" s="1"/>
  <c r="U137" i="14" s="1"/>
  <c r="V137" i="14" s="1"/>
  <c r="W137" i="14" s="1"/>
  <c r="X137" i="14" s="1"/>
  <c r="Y137" i="14" s="1"/>
  <c r="Z137" i="14" s="1"/>
  <c r="AA137" i="14" s="1"/>
  <c r="AB137" i="14" s="1"/>
  <c r="AC137" i="14" s="1"/>
  <c r="AD137" i="14" s="1"/>
  <c r="AE137" i="14" s="1"/>
  <c r="AF137" i="14" s="1"/>
  <c r="D136" i="14"/>
  <c r="E136" i="14" s="1"/>
  <c r="F136" i="14" s="1"/>
  <c r="G136" i="14" s="1"/>
  <c r="H136" i="14" s="1"/>
  <c r="I136" i="14" s="1"/>
  <c r="J136" i="14" s="1"/>
  <c r="K136" i="14" s="1"/>
  <c r="L136" i="14" s="1"/>
  <c r="M136" i="14" s="1"/>
  <c r="N136" i="14" s="1"/>
  <c r="O136" i="14" s="1"/>
  <c r="P136" i="14" s="1"/>
  <c r="Q136" i="14" s="1"/>
  <c r="R136" i="14" s="1"/>
  <c r="S136" i="14" s="1"/>
  <c r="T136" i="14" s="1"/>
  <c r="U136" i="14" s="1"/>
  <c r="V136" i="14" s="1"/>
  <c r="W136" i="14" s="1"/>
  <c r="X136" i="14" s="1"/>
  <c r="Y136" i="14" s="1"/>
  <c r="Z136" i="14" s="1"/>
  <c r="AA136" i="14" s="1"/>
  <c r="AB136" i="14" s="1"/>
  <c r="AC136" i="14" s="1"/>
  <c r="AD136" i="14" s="1"/>
  <c r="AE136" i="14" s="1"/>
  <c r="AF136" i="14" s="1"/>
  <c r="E135" i="14"/>
  <c r="F135" i="14" s="1"/>
  <c r="G135" i="14" s="1"/>
  <c r="H135" i="14" s="1"/>
  <c r="I135" i="14" s="1"/>
  <c r="J135" i="14" s="1"/>
  <c r="K135" i="14" s="1"/>
  <c r="L135" i="14" s="1"/>
  <c r="M135" i="14" s="1"/>
  <c r="N135" i="14" s="1"/>
  <c r="O135" i="14" s="1"/>
  <c r="P135" i="14" s="1"/>
  <c r="Q135" i="14" s="1"/>
  <c r="R135" i="14" s="1"/>
  <c r="S135" i="14" s="1"/>
  <c r="T135" i="14" s="1"/>
  <c r="U135" i="14" s="1"/>
  <c r="V135" i="14" s="1"/>
  <c r="W135" i="14" s="1"/>
  <c r="X135" i="14" s="1"/>
  <c r="Y135" i="14" s="1"/>
  <c r="Z135" i="14" s="1"/>
  <c r="AA135" i="14" s="1"/>
  <c r="AB135" i="14" s="1"/>
  <c r="AC135" i="14" s="1"/>
  <c r="AD135" i="14" s="1"/>
  <c r="AE135" i="14" s="1"/>
  <c r="AF135" i="14" s="1"/>
  <c r="D135" i="14"/>
  <c r="F134" i="14"/>
  <c r="G134" i="14" s="1"/>
  <c r="H134" i="14" s="1"/>
  <c r="I134" i="14" s="1"/>
  <c r="J134" i="14" s="1"/>
  <c r="K134" i="14" s="1"/>
  <c r="L134" i="14" s="1"/>
  <c r="M134" i="14" s="1"/>
  <c r="N134" i="14" s="1"/>
  <c r="O134" i="14" s="1"/>
  <c r="P134" i="14" s="1"/>
  <c r="Q134" i="14" s="1"/>
  <c r="R134" i="14" s="1"/>
  <c r="S134" i="14" s="1"/>
  <c r="T134" i="14" s="1"/>
  <c r="U134" i="14" s="1"/>
  <c r="V134" i="14" s="1"/>
  <c r="W134" i="14" s="1"/>
  <c r="X134" i="14" s="1"/>
  <c r="Y134" i="14" s="1"/>
  <c r="Z134" i="14" s="1"/>
  <c r="AA134" i="14" s="1"/>
  <c r="AB134" i="14" s="1"/>
  <c r="AC134" i="14" s="1"/>
  <c r="AD134" i="14" s="1"/>
  <c r="AE134" i="14" s="1"/>
  <c r="AF134" i="14" s="1"/>
  <c r="D134" i="14"/>
  <c r="E134" i="14" s="1"/>
  <c r="D133" i="14"/>
  <c r="E133" i="14" s="1"/>
  <c r="F133" i="14" s="1"/>
  <c r="G133" i="14" s="1"/>
  <c r="H133" i="14" s="1"/>
  <c r="I133" i="14" s="1"/>
  <c r="J133" i="14" s="1"/>
  <c r="K133" i="14" s="1"/>
  <c r="L133" i="14" s="1"/>
  <c r="M133" i="14" s="1"/>
  <c r="N133" i="14" s="1"/>
  <c r="O133" i="14" s="1"/>
  <c r="P133" i="14" s="1"/>
  <c r="Q133" i="14" s="1"/>
  <c r="R133" i="14" s="1"/>
  <c r="S133" i="14" s="1"/>
  <c r="T133" i="14" s="1"/>
  <c r="U133" i="14" s="1"/>
  <c r="V133" i="14" s="1"/>
  <c r="W133" i="14" s="1"/>
  <c r="X133" i="14" s="1"/>
  <c r="Y133" i="14" s="1"/>
  <c r="Z133" i="14" s="1"/>
  <c r="AA133" i="14" s="1"/>
  <c r="AB133" i="14" s="1"/>
  <c r="AC133" i="14" s="1"/>
  <c r="AD133" i="14" s="1"/>
  <c r="AE133" i="14" s="1"/>
  <c r="AF133" i="14" s="1"/>
  <c r="D132" i="14"/>
  <c r="E132" i="14" s="1"/>
  <c r="F132" i="14" s="1"/>
  <c r="G132" i="14" s="1"/>
  <c r="H132" i="14" s="1"/>
  <c r="I132" i="14" s="1"/>
  <c r="J132" i="14" s="1"/>
  <c r="K132" i="14" s="1"/>
  <c r="L132" i="14" s="1"/>
  <c r="M132" i="14" s="1"/>
  <c r="N132" i="14" s="1"/>
  <c r="O132" i="14" s="1"/>
  <c r="P132" i="14" s="1"/>
  <c r="Q132" i="14" s="1"/>
  <c r="R132" i="14" s="1"/>
  <c r="S132" i="14" s="1"/>
  <c r="T132" i="14" s="1"/>
  <c r="U132" i="14" s="1"/>
  <c r="V132" i="14" s="1"/>
  <c r="W132" i="14" s="1"/>
  <c r="X132" i="14" s="1"/>
  <c r="Y132" i="14" s="1"/>
  <c r="Z132" i="14" s="1"/>
  <c r="AA132" i="14" s="1"/>
  <c r="AB132" i="14" s="1"/>
  <c r="AC132" i="14" s="1"/>
  <c r="AD132" i="14" s="1"/>
  <c r="AE132" i="14" s="1"/>
  <c r="AF132" i="14" s="1"/>
  <c r="F131" i="14"/>
  <c r="G131" i="14" s="1"/>
  <c r="H131" i="14" s="1"/>
  <c r="I131" i="14" s="1"/>
  <c r="J131" i="14" s="1"/>
  <c r="K131" i="14" s="1"/>
  <c r="L131" i="14" s="1"/>
  <c r="M131" i="14" s="1"/>
  <c r="N131" i="14" s="1"/>
  <c r="O131" i="14" s="1"/>
  <c r="P131" i="14" s="1"/>
  <c r="Q131" i="14" s="1"/>
  <c r="R131" i="14" s="1"/>
  <c r="S131" i="14" s="1"/>
  <c r="T131" i="14" s="1"/>
  <c r="U131" i="14" s="1"/>
  <c r="V131" i="14" s="1"/>
  <c r="W131" i="14" s="1"/>
  <c r="X131" i="14" s="1"/>
  <c r="Y131" i="14" s="1"/>
  <c r="Z131" i="14" s="1"/>
  <c r="AA131" i="14" s="1"/>
  <c r="AB131" i="14" s="1"/>
  <c r="AC131" i="14" s="1"/>
  <c r="AD131" i="14" s="1"/>
  <c r="AE131" i="14" s="1"/>
  <c r="AF131" i="14" s="1"/>
  <c r="E131" i="14"/>
  <c r="D131" i="14"/>
  <c r="E129" i="14"/>
  <c r="F129" i="14" s="1"/>
  <c r="G129" i="14" s="1"/>
  <c r="H129" i="14" s="1"/>
  <c r="I129" i="14" s="1"/>
  <c r="J129" i="14" s="1"/>
  <c r="K129" i="14" s="1"/>
  <c r="L129" i="14" s="1"/>
  <c r="M129" i="14" s="1"/>
  <c r="N129" i="14" s="1"/>
  <c r="O129" i="14" s="1"/>
  <c r="P129" i="14" s="1"/>
  <c r="Q129" i="14" s="1"/>
  <c r="R129" i="14" s="1"/>
  <c r="S129" i="14" s="1"/>
  <c r="T129" i="14" s="1"/>
  <c r="U129" i="14" s="1"/>
  <c r="V129" i="14" s="1"/>
  <c r="W129" i="14" s="1"/>
  <c r="X129" i="14" s="1"/>
  <c r="Y129" i="14" s="1"/>
  <c r="Z129" i="14" s="1"/>
  <c r="AA129" i="14" s="1"/>
  <c r="AB129" i="14" s="1"/>
  <c r="AC129" i="14" s="1"/>
  <c r="AD129" i="14" s="1"/>
  <c r="AE129" i="14" s="1"/>
  <c r="AF129" i="14" s="1"/>
  <c r="D129" i="14"/>
  <c r="N128" i="14"/>
  <c r="O128" i="14" s="1"/>
  <c r="P128" i="14" s="1"/>
  <c r="Q128" i="14" s="1"/>
  <c r="R128" i="14" s="1"/>
  <c r="S128" i="14" s="1"/>
  <c r="T128" i="14" s="1"/>
  <c r="U128" i="14" s="1"/>
  <c r="V128" i="14" s="1"/>
  <c r="W128" i="14" s="1"/>
  <c r="X128" i="14" s="1"/>
  <c r="Y128" i="14" s="1"/>
  <c r="Z128" i="14" s="1"/>
  <c r="AA128" i="14" s="1"/>
  <c r="AB128" i="14" s="1"/>
  <c r="AC128" i="14" s="1"/>
  <c r="AD128" i="14" s="1"/>
  <c r="AE128" i="14" s="1"/>
  <c r="AF128" i="14" s="1"/>
  <c r="D128" i="14"/>
  <c r="E128" i="14" s="1"/>
  <c r="F128" i="14" s="1"/>
  <c r="G128" i="14" s="1"/>
  <c r="H128" i="14" s="1"/>
  <c r="I128" i="14" s="1"/>
  <c r="J128" i="14" s="1"/>
  <c r="K128" i="14" s="1"/>
  <c r="L128" i="14" s="1"/>
  <c r="M128" i="14" s="1"/>
  <c r="E127" i="14"/>
  <c r="F127" i="14" s="1"/>
  <c r="G127" i="14" s="1"/>
  <c r="H127" i="14" s="1"/>
  <c r="I127" i="14" s="1"/>
  <c r="J127" i="14" s="1"/>
  <c r="K127" i="14" s="1"/>
  <c r="L127" i="14" s="1"/>
  <c r="M127" i="14" s="1"/>
  <c r="N127" i="14" s="1"/>
  <c r="O127" i="14" s="1"/>
  <c r="P127" i="14" s="1"/>
  <c r="Q127" i="14" s="1"/>
  <c r="R127" i="14" s="1"/>
  <c r="S127" i="14" s="1"/>
  <c r="T127" i="14" s="1"/>
  <c r="U127" i="14" s="1"/>
  <c r="V127" i="14" s="1"/>
  <c r="W127" i="14" s="1"/>
  <c r="X127" i="14" s="1"/>
  <c r="Y127" i="14" s="1"/>
  <c r="Z127" i="14" s="1"/>
  <c r="AA127" i="14" s="1"/>
  <c r="AB127" i="14" s="1"/>
  <c r="AC127" i="14" s="1"/>
  <c r="AD127" i="14" s="1"/>
  <c r="AE127" i="14" s="1"/>
  <c r="AF127" i="14" s="1"/>
  <c r="D127" i="14"/>
  <c r="L126" i="14"/>
  <c r="M126" i="14" s="1"/>
  <c r="N126" i="14" s="1"/>
  <c r="O126" i="14" s="1"/>
  <c r="P126" i="14" s="1"/>
  <c r="Q126" i="14" s="1"/>
  <c r="R126" i="14" s="1"/>
  <c r="S126" i="14" s="1"/>
  <c r="T126" i="14" s="1"/>
  <c r="U126" i="14" s="1"/>
  <c r="V126" i="14" s="1"/>
  <c r="W126" i="14" s="1"/>
  <c r="X126" i="14" s="1"/>
  <c r="Y126" i="14" s="1"/>
  <c r="Z126" i="14" s="1"/>
  <c r="AA126" i="14" s="1"/>
  <c r="AB126" i="14" s="1"/>
  <c r="AC126" i="14" s="1"/>
  <c r="AD126" i="14" s="1"/>
  <c r="AE126" i="14" s="1"/>
  <c r="AF126" i="14" s="1"/>
  <c r="D126" i="14"/>
  <c r="E126" i="14" s="1"/>
  <c r="F126" i="14" s="1"/>
  <c r="G126" i="14" s="1"/>
  <c r="H126" i="14" s="1"/>
  <c r="I126" i="14" s="1"/>
  <c r="J126" i="14" s="1"/>
  <c r="K126" i="14" s="1"/>
  <c r="K125" i="14"/>
  <c r="L125" i="14" s="1"/>
  <c r="M125" i="14" s="1"/>
  <c r="N125" i="14" s="1"/>
  <c r="O125" i="14" s="1"/>
  <c r="P125" i="14" s="1"/>
  <c r="Q125" i="14" s="1"/>
  <c r="R125" i="14" s="1"/>
  <c r="S125" i="14" s="1"/>
  <c r="T125" i="14" s="1"/>
  <c r="U125" i="14" s="1"/>
  <c r="V125" i="14" s="1"/>
  <c r="W125" i="14" s="1"/>
  <c r="X125" i="14" s="1"/>
  <c r="Y125" i="14" s="1"/>
  <c r="Z125" i="14" s="1"/>
  <c r="AA125" i="14" s="1"/>
  <c r="AB125" i="14" s="1"/>
  <c r="AC125" i="14" s="1"/>
  <c r="AD125" i="14" s="1"/>
  <c r="AE125" i="14" s="1"/>
  <c r="AF125" i="14" s="1"/>
  <c r="J125" i="14"/>
  <c r="D125" i="14"/>
  <c r="E125" i="14" s="1"/>
  <c r="F125" i="14" s="1"/>
  <c r="G125" i="14" s="1"/>
  <c r="H125" i="14" s="1"/>
  <c r="D124" i="14"/>
  <c r="E124" i="14" s="1"/>
  <c r="F124" i="14" s="1"/>
  <c r="G124" i="14" s="1"/>
  <c r="H124" i="14" s="1"/>
  <c r="I124" i="14" s="1"/>
  <c r="J124" i="14" s="1"/>
  <c r="K124" i="14" s="1"/>
  <c r="L124" i="14" s="1"/>
  <c r="M124" i="14" s="1"/>
  <c r="N124" i="14" s="1"/>
  <c r="O124" i="14" s="1"/>
  <c r="P124" i="14" s="1"/>
  <c r="Q124" i="14" s="1"/>
  <c r="R124" i="14" s="1"/>
  <c r="S124" i="14" s="1"/>
  <c r="T124" i="14" s="1"/>
  <c r="U124" i="14" s="1"/>
  <c r="V124" i="14" s="1"/>
  <c r="W124" i="14" s="1"/>
  <c r="X124" i="14" s="1"/>
  <c r="Y124" i="14" s="1"/>
  <c r="Z124" i="14" s="1"/>
  <c r="AA124" i="14" s="1"/>
  <c r="AB124" i="14" s="1"/>
  <c r="AC124" i="14" s="1"/>
  <c r="AD124" i="14" s="1"/>
  <c r="AE124" i="14" s="1"/>
  <c r="AF124" i="14" s="1"/>
  <c r="D123" i="14"/>
  <c r="E123" i="14" s="1"/>
  <c r="F123" i="14" s="1"/>
  <c r="G123" i="14" s="1"/>
  <c r="H123" i="14" s="1"/>
  <c r="I123" i="14" s="1"/>
  <c r="J123" i="14" s="1"/>
  <c r="K123" i="14" s="1"/>
  <c r="L123" i="14" s="1"/>
  <c r="M123" i="14" s="1"/>
  <c r="N123" i="14" s="1"/>
  <c r="O123" i="14" s="1"/>
  <c r="P123" i="14" s="1"/>
  <c r="Q123" i="14" s="1"/>
  <c r="R123" i="14" s="1"/>
  <c r="S123" i="14" s="1"/>
  <c r="T123" i="14" s="1"/>
  <c r="U123" i="14" s="1"/>
  <c r="V123" i="14" s="1"/>
  <c r="W123" i="14" s="1"/>
  <c r="X123" i="14" s="1"/>
  <c r="Y123" i="14" s="1"/>
  <c r="Z123" i="14" s="1"/>
  <c r="AA123" i="14" s="1"/>
  <c r="AB123" i="14" s="1"/>
  <c r="AC123" i="14" s="1"/>
  <c r="AD123" i="14" s="1"/>
  <c r="AE123" i="14" s="1"/>
  <c r="AF123" i="14" s="1"/>
  <c r="D122" i="14"/>
  <c r="E122" i="14" s="1"/>
  <c r="F122" i="14" s="1"/>
  <c r="G122" i="14" s="1"/>
  <c r="H122" i="14" s="1"/>
  <c r="I122" i="14" s="1"/>
  <c r="J122" i="14" s="1"/>
  <c r="K122" i="14" s="1"/>
  <c r="L122" i="14" s="1"/>
  <c r="M122" i="14" s="1"/>
  <c r="N122" i="14" s="1"/>
  <c r="O122" i="14" s="1"/>
  <c r="P122" i="14" s="1"/>
  <c r="Q122" i="14" s="1"/>
  <c r="R122" i="14" s="1"/>
  <c r="S122" i="14" s="1"/>
  <c r="T122" i="14" s="1"/>
  <c r="U122" i="14" s="1"/>
  <c r="V122" i="14" s="1"/>
  <c r="W122" i="14" s="1"/>
  <c r="X122" i="14" s="1"/>
  <c r="Y122" i="14" s="1"/>
  <c r="Z122" i="14" s="1"/>
  <c r="AA122" i="14" s="1"/>
  <c r="AB122" i="14" s="1"/>
  <c r="AC122" i="14" s="1"/>
  <c r="AD122" i="14" s="1"/>
  <c r="AE122" i="14" s="1"/>
  <c r="AF122" i="14" s="1"/>
  <c r="D121" i="14"/>
  <c r="E121" i="14" s="1"/>
  <c r="F121" i="14" s="1"/>
  <c r="G121" i="14" s="1"/>
  <c r="H121" i="14" s="1"/>
  <c r="I121" i="14" s="1"/>
  <c r="J121" i="14" s="1"/>
  <c r="K121" i="14" s="1"/>
  <c r="L121" i="14" s="1"/>
  <c r="M121" i="14" s="1"/>
  <c r="N121" i="14" s="1"/>
  <c r="O121" i="14" s="1"/>
  <c r="P121" i="14" s="1"/>
  <c r="Q121" i="14" s="1"/>
  <c r="R121" i="14" s="1"/>
  <c r="S121" i="14" s="1"/>
  <c r="T121" i="14" s="1"/>
  <c r="U121" i="14" s="1"/>
  <c r="V121" i="14" s="1"/>
  <c r="W121" i="14" s="1"/>
  <c r="X121" i="14" s="1"/>
  <c r="Y121" i="14" s="1"/>
  <c r="Z121" i="14" s="1"/>
  <c r="AA121" i="14" s="1"/>
  <c r="AB121" i="14" s="1"/>
  <c r="AC121" i="14" s="1"/>
  <c r="AD121" i="14" s="1"/>
  <c r="AE121" i="14" s="1"/>
  <c r="AF121" i="14" s="1"/>
  <c r="E120" i="14"/>
  <c r="F120" i="14" s="1"/>
  <c r="G120" i="14" s="1"/>
  <c r="H120" i="14" s="1"/>
  <c r="I120" i="14" s="1"/>
  <c r="J120" i="14" s="1"/>
  <c r="K120" i="14" s="1"/>
  <c r="L120" i="14" s="1"/>
  <c r="M120" i="14" s="1"/>
  <c r="N120" i="14" s="1"/>
  <c r="O120" i="14" s="1"/>
  <c r="P120" i="14" s="1"/>
  <c r="Q120" i="14" s="1"/>
  <c r="R120" i="14" s="1"/>
  <c r="S120" i="14" s="1"/>
  <c r="T120" i="14" s="1"/>
  <c r="U120" i="14" s="1"/>
  <c r="V120" i="14" s="1"/>
  <c r="W120" i="14" s="1"/>
  <c r="X120" i="14" s="1"/>
  <c r="Y120" i="14" s="1"/>
  <c r="Z120" i="14" s="1"/>
  <c r="AA120" i="14" s="1"/>
  <c r="AB120" i="14" s="1"/>
  <c r="AC120" i="14" s="1"/>
  <c r="AD120" i="14" s="1"/>
  <c r="AE120" i="14" s="1"/>
  <c r="AF120" i="14" s="1"/>
  <c r="D120" i="14"/>
  <c r="D119" i="14"/>
  <c r="E119" i="14" s="1"/>
  <c r="F119" i="14" s="1"/>
  <c r="G119" i="14" s="1"/>
  <c r="H119" i="14" s="1"/>
  <c r="I119" i="14" s="1"/>
  <c r="J119" i="14" s="1"/>
  <c r="K119" i="14" s="1"/>
  <c r="L119" i="14" s="1"/>
  <c r="M119" i="14" s="1"/>
  <c r="N119" i="14" s="1"/>
  <c r="O119" i="14" s="1"/>
  <c r="P119" i="14" s="1"/>
  <c r="Q119" i="14" s="1"/>
  <c r="R119" i="14" s="1"/>
  <c r="S119" i="14" s="1"/>
  <c r="T119" i="14" s="1"/>
  <c r="U119" i="14" s="1"/>
  <c r="V119" i="14" s="1"/>
  <c r="W119" i="14" s="1"/>
  <c r="X119" i="14" s="1"/>
  <c r="Y119" i="14" s="1"/>
  <c r="Z119" i="14" s="1"/>
  <c r="AA119" i="14" s="1"/>
  <c r="AB119" i="14" s="1"/>
  <c r="AC119" i="14" s="1"/>
  <c r="AD119" i="14" s="1"/>
  <c r="AE119" i="14" s="1"/>
  <c r="AF119" i="14" s="1"/>
  <c r="D118" i="14"/>
  <c r="E118" i="14" s="1"/>
  <c r="F118" i="14" s="1"/>
  <c r="G118" i="14" s="1"/>
  <c r="H118" i="14" s="1"/>
  <c r="I118" i="14" s="1"/>
  <c r="J118" i="14" s="1"/>
  <c r="K118" i="14" s="1"/>
  <c r="L118" i="14" s="1"/>
  <c r="M118" i="14" s="1"/>
  <c r="N118" i="14" s="1"/>
  <c r="O118" i="14" s="1"/>
  <c r="P118" i="14" s="1"/>
  <c r="Q118" i="14" s="1"/>
  <c r="R118" i="14" s="1"/>
  <c r="S118" i="14" s="1"/>
  <c r="T118" i="14" s="1"/>
  <c r="U118" i="14" s="1"/>
  <c r="V118" i="14" s="1"/>
  <c r="W118" i="14" s="1"/>
  <c r="X118" i="14" s="1"/>
  <c r="Y118" i="14" s="1"/>
  <c r="Z118" i="14" s="1"/>
  <c r="AA118" i="14" s="1"/>
  <c r="AB118" i="14" s="1"/>
  <c r="AC118" i="14" s="1"/>
  <c r="AD118" i="14" s="1"/>
  <c r="AE118" i="14" s="1"/>
  <c r="AF118" i="14" s="1"/>
  <c r="D117" i="14"/>
  <c r="E117" i="14" s="1"/>
  <c r="F117" i="14" s="1"/>
  <c r="G117" i="14" s="1"/>
  <c r="H117" i="14" s="1"/>
  <c r="I117" i="14" s="1"/>
  <c r="J117" i="14" s="1"/>
  <c r="K117" i="14" s="1"/>
  <c r="L117" i="14" s="1"/>
  <c r="M117" i="14" s="1"/>
  <c r="N117" i="14" s="1"/>
  <c r="O117" i="14" s="1"/>
  <c r="P117" i="14" s="1"/>
  <c r="Q117" i="14" s="1"/>
  <c r="R117" i="14" s="1"/>
  <c r="S117" i="14" s="1"/>
  <c r="T117" i="14" s="1"/>
  <c r="U117" i="14" s="1"/>
  <c r="V117" i="14" s="1"/>
  <c r="W117" i="14" s="1"/>
  <c r="X117" i="14" s="1"/>
  <c r="Y117" i="14" s="1"/>
  <c r="Z117" i="14" s="1"/>
  <c r="AA117" i="14" s="1"/>
  <c r="AB117" i="14" s="1"/>
  <c r="AC117" i="14" s="1"/>
  <c r="AD117" i="14" s="1"/>
  <c r="AE117" i="14" s="1"/>
  <c r="AF117" i="14" s="1"/>
  <c r="D116" i="14"/>
  <c r="E116" i="14" s="1"/>
  <c r="F116" i="14" s="1"/>
  <c r="G116" i="14" s="1"/>
  <c r="H116" i="14" s="1"/>
  <c r="I116" i="14" s="1"/>
  <c r="J116" i="14" s="1"/>
  <c r="K116" i="14" s="1"/>
  <c r="L116" i="14" s="1"/>
  <c r="M116" i="14" s="1"/>
  <c r="N116" i="14" s="1"/>
  <c r="O116" i="14" s="1"/>
  <c r="P116" i="14" s="1"/>
  <c r="Q116" i="14" s="1"/>
  <c r="R116" i="14" s="1"/>
  <c r="S116" i="14" s="1"/>
  <c r="T116" i="14" s="1"/>
  <c r="U116" i="14" s="1"/>
  <c r="V116" i="14" s="1"/>
  <c r="W116" i="14" s="1"/>
  <c r="X116" i="14" s="1"/>
  <c r="Y116" i="14" s="1"/>
  <c r="Z116" i="14" s="1"/>
  <c r="AA116" i="14" s="1"/>
  <c r="AB116" i="14" s="1"/>
  <c r="AC116" i="14" s="1"/>
  <c r="AD116" i="14" s="1"/>
  <c r="AE116" i="14" s="1"/>
  <c r="AF116" i="14" s="1"/>
  <c r="J115" i="14"/>
  <c r="K115" i="14" s="1"/>
  <c r="L115" i="14" s="1"/>
  <c r="M115" i="14" s="1"/>
  <c r="N115" i="14" s="1"/>
  <c r="O115" i="14" s="1"/>
  <c r="P115" i="14" s="1"/>
  <c r="Q115" i="14" s="1"/>
  <c r="R115" i="14" s="1"/>
  <c r="S115" i="14" s="1"/>
  <c r="T115" i="14" s="1"/>
  <c r="U115" i="14" s="1"/>
  <c r="V115" i="14" s="1"/>
  <c r="W115" i="14" s="1"/>
  <c r="X115" i="14" s="1"/>
  <c r="Y115" i="14" s="1"/>
  <c r="Z115" i="14" s="1"/>
  <c r="AA115" i="14" s="1"/>
  <c r="AB115" i="14" s="1"/>
  <c r="AC115" i="14" s="1"/>
  <c r="AD115" i="14" s="1"/>
  <c r="AE115" i="14" s="1"/>
  <c r="AF115" i="14" s="1"/>
  <c r="D115" i="14"/>
  <c r="E115" i="14" s="1"/>
  <c r="F115" i="14" s="1"/>
  <c r="G115" i="14" s="1"/>
  <c r="H115" i="14" s="1"/>
  <c r="I115" i="14" s="1"/>
  <c r="K114" i="14"/>
  <c r="L114" i="14" s="1"/>
  <c r="M114" i="14" s="1"/>
  <c r="N114" i="14" s="1"/>
  <c r="O114" i="14" s="1"/>
  <c r="P114" i="14" s="1"/>
  <c r="Q114" i="14" s="1"/>
  <c r="R114" i="14" s="1"/>
  <c r="S114" i="14" s="1"/>
  <c r="T114" i="14" s="1"/>
  <c r="U114" i="14" s="1"/>
  <c r="V114" i="14" s="1"/>
  <c r="W114" i="14" s="1"/>
  <c r="X114" i="14" s="1"/>
  <c r="Y114" i="14" s="1"/>
  <c r="Z114" i="14" s="1"/>
  <c r="AA114" i="14" s="1"/>
  <c r="AB114" i="14" s="1"/>
  <c r="AC114" i="14" s="1"/>
  <c r="AD114" i="14" s="1"/>
  <c r="AE114" i="14" s="1"/>
  <c r="AF114" i="14" s="1"/>
  <c r="D114" i="14"/>
  <c r="E114" i="14" s="1"/>
  <c r="F114" i="14" s="1"/>
  <c r="G114" i="14" s="1"/>
  <c r="H114" i="14" s="1"/>
  <c r="I114" i="14" s="1"/>
  <c r="F113" i="14"/>
  <c r="G113" i="14" s="1"/>
  <c r="H113" i="14" s="1"/>
  <c r="I113" i="14" s="1"/>
  <c r="J113" i="14" s="1"/>
  <c r="K113" i="14" s="1"/>
  <c r="L113" i="14" s="1"/>
  <c r="M113" i="14" s="1"/>
  <c r="N113" i="14" s="1"/>
  <c r="O113" i="14" s="1"/>
  <c r="P113" i="14" s="1"/>
  <c r="Q113" i="14" s="1"/>
  <c r="R113" i="14" s="1"/>
  <c r="S113" i="14" s="1"/>
  <c r="T113" i="14" s="1"/>
  <c r="U113" i="14" s="1"/>
  <c r="V113" i="14" s="1"/>
  <c r="W113" i="14" s="1"/>
  <c r="X113" i="14" s="1"/>
  <c r="Y113" i="14" s="1"/>
  <c r="Z113" i="14" s="1"/>
  <c r="AA113" i="14" s="1"/>
  <c r="AB113" i="14" s="1"/>
  <c r="AC113" i="14" s="1"/>
  <c r="AD113" i="14" s="1"/>
  <c r="AE113" i="14" s="1"/>
  <c r="AF113" i="14" s="1"/>
  <c r="D113" i="14"/>
  <c r="E113" i="14" s="1"/>
  <c r="D112" i="14"/>
  <c r="E112" i="14" s="1"/>
  <c r="F112" i="14" s="1"/>
  <c r="G112" i="14" s="1"/>
  <c r="H112" i="14" s="1"/>
  <c r="I112" i="14" s="1"/>
  <c r="J112" i="14" s="1"/>
  <c r="K112" i="14" s="1"/>
  <c r="L112" i="14" s="1"/>
  <c r="M112" i="14" s="1"/>
  <c r="N112" i="14" s="1"/>
  <c r="O112" i="14" s="1"/>
  <c r="P112" i="14" s="1"/>
  <c r="Q112" i="14" s="1"/>
  <c r="R112" i="14" s="1"/>
  <c r="S112" i="14" s="1"/>
  <c r="T112" i="14" s="1"/>
  <c r="U112" i="14" s="1"/>
  <c r="V112" i="14" s="1"/>
  <c r="W112" i="14" s="1"/>
  <c r="X112" i="14" s="1"/>
  <c r="Y112" i="14" s="1"/>
  <c r="Z112" i="14" s="1"/>
  <c r="AA112" i="14" s="1"/>
  <c r="AB112" i="14" s="1"/>
  <c r="AC112" i="14" s="1"/>
  <c r="AD112" i="14" s="1"/>
  <c r="AE112" i="14" s="1"/>
  <c r="AF112" i="14" s="1"/>
  <c r="E110" i="14"/>
  <c r="F110" i="14" s="1"/>
  <c r="G110" i="14" s="1"/>
  <c r="H110" i="14" s="1"/>
  <c r="I110" i="14" s="1"/>
  <c r="J110" i="14" s="1"/>
  <c r="K110" i="14" s="1"/>
  <c r="L110" i="14" s="1"/>
  <c r="M110" i="14" s="1"/>
  <c r="N110" i="14" s="1"/>
  <c r="O110" i="14" s="1"/>
  <c r="P110" i="14" s="1"/>
  <c r="Q110" i="14" s="1"/>
  <c r="R110" i="14" s="1"/>
  <c r="S110" i="14" s="1"/>
  <c r="T110" i="14" s="1"/>
  <c r="U110" i="14" s="1"/>
  <c r="V110" i="14" s="1"/>
  <c r="W110" i="14" s="1"/>
  <c r="X110" i="14" s="1"/>
  <c r="Y110" i="14" s="1"/>
  <c r="Z110" i="14" s="1"/>
  <c r="AA110" i="14" s="1"/>
  <c r="AB110" i="14" s="1"/>
  <c r="AC110" i="14" s="1"/>
  <c r="AD110" i="14" s="1"/>
  <c r="AE110" i="14" s="1"/>
  <c r="AF110" i="14" s="1"/>
  <c r="D110" i="14"/>
  <c r="F109" i="14"/>
  <c r="G109" i="14" s="1"/>
  <c r="H109" i="14" s="1"/>
  <c r="I109" i="14" s="1"/>
  <c r="J109" i="14" s="1"/>
  <c r="K109" i="14" s="1"/>
  <c r="L109" i="14" s="1"/>
  <c r="M109" i="14" s="1"/>
  <c r="N109" i="14" s="1"/>
  <c r="O109" i="14" s="1"/>
  <c r="P109" i="14" s="1"/>
  <c r="Q109" i="14" s="1"/>
  <c r="R109" i="14" s="1"/>
  <c r="S109" i="14" s="1"/>
  <c r="T109" i="14" s="1"/>
  <c r="U109" i="14" s="1"/>
  <c r="V109" i="14" s="1"/>
  <c r="W109" i="14" s="1"/>
  <c r="X109" i="14" s="1"/>
  <c r="Y109" i="14" s="1"/>
  <c r="Z109" i="14" s="1"/>
  <c r="AA109" i="14" s="1"/>
  <c r="AB109" i="14" s="1"/>
  <c r="AC109" i="14" s="1"/>
  <c r="AD109" i="14" s="1"/>
  <c r="AE109" i="14" s="1"/>
  <c r="AF109" i="14" s="1"/>
  <c r="D109" i="14"/>
  <c r="E109" i="14" s="1"/>
  <c r="D107" i="14"/>
  <c r="E107" i="14" s="1"/>
  <c r="F107" i="14" s="1"/>
  <c r="G107" i="14" s="1"/>
  <c r="H107" i="14" s="1"/>
  <c r="I107" i="14" s="1"/>
  <c r="J107" i="14" s="1"/>
  <c r="K107" i="14" s="1"/>
  <c r="L107" i="14" s="1"/>
  <c r="M107" i="14" s="1"/>
  <c r="N107" i="14" s="1"/>
  <c r="O107" i="14" s="1"/>
  <c r="P107" i="14" s="1"/>
  <c r="Q107" i="14" s="1"/>
  <c r="R107" i="14" s="1"/>
  <c r="S107" i="14" s="1"/>
  <c r="T107" i="14" s="1"/>
  <c r="U107" i="14" s="1"/>
  <c r="V107" i="14" s="1"/>
  <c r="W107" i="14" s="1"/>
  <c r="X107" i="14" s="1"/>
  <c r="Y107" i="14" s="1"/>
  <c r="Z107" i="14" s="1"/>
  <c r="AA107" i="14" s="1"/>
  <c r="AB107" i="14" s="1"/>
  <c r="AC107" i="14" s="1"/>
  <c r="AD107" i="14" s="1"/>
  <c r="AE107" i="14" s="1"/>
  <c r="AF107" i="14" s="1"/>
  <c r="E106" i="14"/>
  <c r="F106" i="14" s="1"/>
  <c r="G106" i="14" s="1"/>
  <c r="H106" i="14" s="1"/>
  <c r="I106" i="14" s="1"/>
  <c r="J106" i="14" s="1"/>
  <c r="K106" i="14" s="1"/>
  <c r="L106" i="14" s="1"/>
  <c r="M106" i="14" s="1"/>
  <c r="N106" i="14" s="1"/>
  <c r="O106" i="14" s="1"/>
  <c r="P106" i="14" s="1"/>
  <c r="Q106" i="14" s="1"/>
  <c r="R106" i="14" s="1"/>
  <c r="S106" i="14" s="1"/>
  <c r="T106" i="14" s="1"/>
  <c r="U106" i="14" s="1"/>
  <c r="V106" i="14" s="1"/>
  <c r="W106" i="14" s="1"/>
  <c r="X106" i="14" s="1"/>
  <c r="Y106" i="14" s="1"/>
  <c r="Z106" i="14" s="1"/>
  <c r="AA106" i="14" s="1"/>
  <c r="AB106" i="14" s="1"/>
  <c r="AC106" i="14" s="1"/>
  <c r="AD106" i="14" s="1"/>
  <c r="AE106" i="14" s="1"/>
  <c r="AF106" i="14" s="1"/>
  <c r="D106" i="14"/>
  <c r="D105" i="14"/>
  <c r="E105" i="14" s="1"/>
  <c r="F105" i="14" s="1"/>
  <c r="G105" i="14" s="1"/>
  <c r="H105" i="14" s="1"/>
  <c r="I105" i="14" s="1"/>
  <c r="J105" i="14" s="1"/>
  <c r="K105" i="14" s="1"/>
  <c r="L105" i="14" s="1"/>
  <c r="M105" i="14" s="1"/>
  <c r="N105" i="14" s="1"/>
  <c r="O105" i="14" s="1"/>
  <c r="P105" i="14" s="1"/>
  <c r="Q105" i="14" s="1"/>
  <c r="R105" i="14" s="1"/>
  <c r="S105" i="14" s="1"/>
  <c r="T105" i="14" s="1"/>
  <c r="U105" i="14" s="1"/>
  <c r="V105" i="14" s="1"/>
  <c r="W105" i="14" s="1"/>
  <c r="X105" i="14" s="1"/>
  <c r="Y105" i="14" s="1"/>
  <c r="Z105" i="14" s="1"/>
  <c r="AA105" i="14" s="1"/>
  <c r="AB105" i="14" s="1"/>
  <c r="AC105" i="14" s="1"/>
  <c r="AD105" i="14" s="1"/>
  <c r="AE105" i="14" s="1"/>
  <c r="AF105" i="14" s="1"/>
  <c r="D104" i="14"/>
  <c r="E104" i="14" s="1"/>
  <c r="F104" i="14" s="1"/>
  <c r="G104" i="14" s="1"/>
  <c r="H104" i="14" s="1"/>
  <c r="I104" i="14" s="1"/>
  <c r="J104" i="14" s="1"/>
  <c r="K104" i="14" s="1"/>
  <c r="L104" i="14" s="1"/>
  <c r="M104" i="14" s="1"/>
  <c r="N104" i="14" s="1"/>
  <c r="O104" i="14" s="1"/>
  <c r="P104" i="14" s="1"/>
  <c r="Q104" i="14" s="1"/>
  <c r="R104" i="14" s="1"/>
  <c r="S104" i="14" s="1"/>
  <c r="T104" i="14" s="1"/>
  <c r="U104" i="14" s="1"/>
  <c r="V104" i="14" s="1"/>
  <c r="W104" i="14" s="1"/>
  <c r="X104" i="14" s="1"/>
  <c r="Y104" i="14" s="1"/>
  <c r="Z104" i="14" s="1"/>
  <c r="AA104" i="14" s="1"/>
  <c r="AB104" i="14" s="1"/>
  <c r="AC104" i="14" s="1"/>
  <c r="AD104" i="14" s="1"/>
  <c r="AE104" i="14" s="1"/>
  <c r="AF104" i="14" s="1"/>
  <c r="D103" i="14"/>
  <c r="E103" i="14" s="1"/>
  <c r="D102" i="14"/>
  <c r="AH100" i="14"/>
  <c r="AI100" i="14" s="1"/>
  <c r="AH99" i="14"/>
  <c r="AI99" i="14" s="1"/>
  <c r="AH98" i="14"/>
  <c r="AI98" i="14" s="1"/>
  <c r="AH97" i="14"/>
  <c r="AI97" i="14" s="1"/>
  <c r="AH96" i="14"/>
  <c r="AI96" i="14" s="1"/>
  <c r="AH95" i="14"/>
  <c r="AI95" i="14" s="1"/>
  <c r="AH94" i="14"/>
  <c r="AI94" i="14" s="1"/>
  <c r="C93" i="14"/>
  <c r="AI91" i="14"/>
  <c r="AH91" i="14"/>
  <c r="AI90" i="14"/>
  <c r="AH90" i="14"/>
  <c r="AI89" i="14"/>
  <c r="AH89" i="14"/>
  <c r="AI88" i="14"/>
  <c r="AH88" i="14"/>
  <c r="AI87" i="14"/>
  <c r="AH87" i="14"/>
  <c r="AI86" i="14"/>
  <c r="AH86" i="14"/>
  <c r="AI85" i="14"/>
  <c r="AH85" i="14"/>
  <c r="AI84" i="14"/>
  <c r="AH84" i="14"/>
  <c r="AI82" i="14"/>
  <c r="AH82" i="14"/>
  <c r="AG82" i="14"/>
  <c r="AI81" i="14"/>
  <c r="AH81" i="14"/>
  <c r="AI80" i="14"/>
  <c r="AH80" i="14"/>
  <c r="AI79" i="14"/>
  <c r="AH79" i="14"/>
  <c r="AI78" i="14"/>
  <c r="AH78" i="14"/>
  <c r="AI77" i="14"/>
  <c r="AH77" i="14"/>
  <c r="AI76" i="14"/>
  <c r="AH76" i="14"/>
  <c r="AI74" i="14"/>
  <c r="AH74" i="14"/>
  <c r="AI73" i="14"/>
  <c r="AH73" i="14"/>
  <c r="AI72" i="14"/>
  <c r="AH72" i="14"/>
  <c r="AG72" i="14"/>
  <c r="AI71" i="14"/>
  <c r="AH71" i="14"/>
  <c r="AI70" i="14"/>
  <c r="AH70" i="14"/>
  <c r="AI69" i="14"/>
  <c r="AH69" i="14"/>
  <c r="AG68" i="14"/>
  <c r="AF68" i="14"/>
  <c r="AE5" i="14" s="1"/>
  <c r="AE68" i="14"/>
  <c r="AD5" i="14" s="1"/>
  <c r="AD68" i="14"/>
  <c r="AC5" i="14" s="1"/>
  <c r="AC68" i="14"/>
  <c r="AB5" i="14" s="1"/>
  <c r="AB68" i="14"/>
  <c r="AA5" i="14" s="1"/>
  <c r="AA68" i="14"/>
  <c r="Z5" i="14" s="1"/>
  <c r="Z68" i="14"/>
  <c r="Y5" i="14" s="1"/>
  <c r="Y68" i="14"/>
  <c r="X5" i="14" s="1"/>
  <c r="X68" i="14"/>
  <c r="W5" i="14" s="1"/>
  <c r="W68" i="14"/>
  <c r="V5" i="14" s="1"/>
  <c r="V68" i="14"/>
  <c r="U68" i="14"/>
  <c r="T68" i="14"/>
  <c r="S5" i="14" s="1"/>
  <c r="S68" i="14"/>
  <c r="R5" i="14" s="1"/>
  <c r="R68" i="14"/>
  <c r="Q5" i="14" s="1"/>
  <c r="Q68" i="14"/>
  <c r="P5" i="14" s="1"/>
  <c r="P68" i="14"/>
  <c r="O5" i="14" s="1"/>
  <c r="O68" i="14"/>
  <c r="N5" i="14" s="1"/>
  <c r="N68" i="14"/>
  <c r="M5" i="14" s="1"/>
  <c r="M68" i="14"/>
  <c r="L5" i="14" s="1"/>
  <c r="L68" i="14"/>
  <c r="K5" i="14" s="1"/>
  <c r="J68" i="14"/>
  <c r="I68" i="14"/>
  <c r="H5" i="14" s="1"/>
  <c r="H68" i="14"/>
  <c r="G5" i="14" s="1"/>
  <c r="G68" i="14"/>
  <c r="F5" i="14" s="1"/>
  <c r="F68" i="14"/>
  <c r="E68" i="14"/>
  <c r="D5" i="14" s="1"/>
  <c r="D68" i="14"/>
  <c r="C5" i="14" s="1"/>
  <c r="C68" i="14"/>
  <c r="AI67" i="14"/>
  <c r="AH67" i="14"/>
  <c r="AI66" i="14"/>
  <c r="AH66" i="14"/>
  <c r="AI65" i="14"/>
  <c r="AH65" i="14"/>
  <c r="AI64" i="14"/>
  <c r="AH64" i="14"/>
  <c r="AI63" i="14"/>
  <c r="AH63" i="14"/>
  <c r="AI62" i="14"/>
  <c r="AH62" i="14"/>
  <c r="AI61" i="14"/>
  <c r="AH61" i="14"/>
  <c r="AI60" i="14"/>
  <c r="AH60" i="14"/>
  <c r="AI59" i="14"/>
  <c r="AH59" i="14"/>
  <c r="AI58" i="14"/>
  <c r="AI57" i="14"/>
  <c r="AH57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AI55" i="14"/>
  <c r="AH55" i="14"/>
  <c r="AI54" i="14"/>
  <c r="AH54" i="14"/>
  <c r="AI53" i="14"/>
  <c r="AH53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AI51" i="14"/>
  <c r="AH51" i="14"/>
  <c r="AG51" i="14"/>
  <c r="AG52" i="14" s="1"/>
  <c r="AG3" i="14" s="1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G38" i="14"/>
  <c r="AG2" i="14" s="1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AI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U5" i="14"/>
  <c r="E5" i="14"/>
  <c r="AG4" i="14"/>
  <c r="K4" i="14"/>
  <c r="B4" i="14"/>
  <c r="Y37" i="12"/>
  <c r="X58" i="12"/>
  <c r="X37" i="12"/>
  <c r="W95" i="12"/>
  <c r="W58" i="12"/>
  <c r="W37" i="12"/>
  <c r="E4" i="14"/>
  <c r="E93" i="14" l="1"/>
  <c r="F103" i="14"/>
  <c r="K68" i="14"/>
  <c r="E195" i="14"/>
  <c r="F195" i="14" s="1"/>
  <c r="G195" i="14" s="1"/>
  <c r="H195" i="14" s="1"/>
  <c r="I195" i="14" s="1"/>
  <c r="J195" i="14" s="1"/>
  <c r="K195" i="14" s="1"/>
  <c r="L195" i="14" s="1"/>
  <c r="M195" i="14" s="1"/>
  <c r="N195" i="14" s="1"/>
  <c r="O195" i="14" s="1"/>
  <c r="P195" i="14" s="1"/>
  <c r="Q195" i="14" s="1"/>
  <c r="R195" i="14" s="1"/>
  <c r="S195" i="14" s="1"/>
  <c r="T195" i="14" s="1"/>
  <c r="U195" i="14" s="1"/>
  <c r="V195" i="14" s="1"/>
  <c r="W195" i="14" s="1"/>
  <c r="X195" i="14" s="1"/>
  <c r="Y195" i="14" s="1"/>
  <c r="Z195" i="14" s="1"/>
  <c r="AA195" i="14" s="1"/>
  <c r="AB195" i="14" s="1"/>
  <c r="AC195" i="14" s="1"/>
  <c r="AD195" i="14" s="1"/>
  <c r="AE195" i="14" s="1"/>
  <c r="AF195" i="14" s="1"/>
  <c r="D93" i="14"/>
  <c r="AG75" i="14"/>
  <c r="L199" i="15"/>
  <c r="J235" i="15"/>
  <c r="K103" i="15"/>
  <c r="J93" i="15"/>
  <c r="J192" i="15"/>
  <c r="K102" i="15"/>
  <c r="N194" i="15"/>
  <c r="L197" i="15"/>
  <c r="K200" i="15"/>
  <c r="W75" i="14"/>
  <c r="AO214" i="14" s="1"/>
  <c r="V75" i="14"/>
  <c r="AN214" i="14" s="1"/>
  <c r="O75" i="14"/>
  <c r="O7" i="14" s="1"/>
  <c r="M75" i="14"/>
  <c r="AE214" i="14" s="1"/>
  <c r="L75" i="14"/>
  <c r="AD214" i="14" s="1"/>
  <c r="AH56" i="14"/>
  <c r="K75" i="14"/>
  <c r="AC214" i="14" s="1"/>
  <c r="J75" i="14"/>
  <c r="AB214" i="14" s="1"/>
  <c r="AI52" i="14"/>
  <c r="AH52" i="14"/>
  <c r="AB75" i="14"/>
  <c r="AT214" i="14" s="1"/>
  <c r="D75" i="14"/>
  <c r="V214" i="14" s="1"/>
  <c r="T75" i="14"/>
  <c r="T7" i="14" s="1"/>
  <c r="AI38" i="14"/>
  <c r="U75" i="14"/>
  <c r="AM214" i="14" s="1"/>
  <c r="F75" i="14"/>
  <c r="X214" i="14" s="1"/>
  <c r="N75" i="14"/>
  <c r="AF214" i="14" s="1"/>
  <c r="AD75" i="14"/>
  <c r="AD83" i="14" s="1"/>
  <c r="G75" i="14"/>
  <c r="Y214" i="14" s="1"/>
  <c r="AE75" i="14"/>
  <c r="AE7" i="14" s="1"/>
  <c r="C75" i="14"/>
  <c r="U214" i="14" s="1"/>
  <c r="B75" i="14"/>
  <c r="B83" i="14" s="1"/>
  <c r="H4" i="14"/>
  <c r="AG214" i="14"/>
  <c r="O83" i="14"/>
  <c r="AG6" i="14"/>
  <c r="B7" i="14"/>
  <c r="AH68" i="14"/>
  <c r="AI56" i="14"/>
  <c r="Z75" i="14"/>
  <c r="AI68" i="14"/>
  <c r="AF5" i="14"/>
  <c r="V7" i="14"/>
  <c r="AG73" i="14"/>
  <c r="E75" i="14"/>
  <c r="AA75" i="14"/>
  <c r="R75" i="14"/>
  <c r="D192" i="14"/>
  <c r="E102" i="14"/>
  <c r="G103" i="14"/>
  <c r="AH38" i="14"/>
  <c r="B5" i="14"/>
  <c r="J5" i="14"/>
  <c r="S75" i="14"/>
  <c r="AC75" i="14"/>
  <c r="I5" i="14"/>
  <c r="H75" i="14"/>
  <c r="P75" i="14"/>
  <c r="X75" i="14"/>
  <c r="AF75" i="14"/>
  <c r="D211" i="14"/>
  <c r="S211" i="14"/>
  <c r="V83" i="14"/>
  <c r="T5" i="14"/>
  <c r="I75" i="14"/>
  <c r="Q75" i="14"/>
  <c r="Y75" i="14"/>
  <c r="F194" i="14"/>
  <c r="F93" i="14" s="1"/>
  <c r="E200" i="14"/>
  <c r="D235" i="14"/>
  <c r="F199" i="14"/>
  <c r="AG83" i="14" l="1"/>
  <c r="W7" i="14"/>
  <c r="W83" i="14"/>
  <c r="L7" i="14"/>
  <c r="L83" i="14"/>
  <c r="O194" i="15"/>
  <c r="K192" i="15"/>
  <c r="L102" i="15"/>
  <c r="L103" i="15"/>
  <c r="K93" i="15"/>
  <c r="M197" i="15"/>
  <c r="L200" i="15"/>
  <c r="K235" i="15"/>
  <c r="M199" i="15"/>
  <c r="AE83" i="14"/>
  <c r="AW214" i="14"/>
  <c r="AV214" i="14"/>
  <c r="AB83" i="14"/>
  <c r="AB7" i="14"/>
  <c r="AL214" i="14"/>
  <c r="T83" i="14"/>
  <c r="N7" i="14"/>
  <c r="N83" i="14"/>
  <c r="M7" i="14"/>
  <c r="M83" i="14"/>
  <c r="T214" i="14"/>
  <c r="K83" i="14"/>
  <c r="K7" i="14"/>
  <c r="J7" i="14"/>
  <c r="J83" i="14"/>
  <c r="C83" i="14"/>
  <c r="F7" i="14"/>
  <c r="F83" i="14"/>
  <c r="G7" i="14"/>
  <c r="C7" i="14"/>
  <c r="G83" i="14"/>
  <c r="D83" i="14"/>
  <c r="D7" i="14"/>
  <c r="U7" i="14"/>
  <c r="U83" i="14"/>
  <c r="AD7" i="14"/>
  <c r="AI214" i="14"/>
  <c r="Q7" i="14"/>
  <c r="Q83" i="14"/>
  <c r="AP214" i="14"/>
  <c r="X83" i="14"/>
  <c r="X7" i="14"/>
  <c r="AJ214" i="14"/>
  <c r="R7" i="14"/>
  <c r="R83" i="14"/>
  <c r="AH75" i="14"/>
  <c r="AA214" i="14"/>
  <c r="I7" i="14"/>
  <c r="I83" i="14"/>
  <c r="AH214" i="14"/>
  <c r="P83" i="14"/>
  <c r="P7" i="14"/>
  <c r="AS214" i="14"/>
  <c r="AA83" i="14"/>
  <c r="AA7" i="14"/>
  <c r="AR214" i="14"/>
  <c r="Z83" i="14"/>
  <c r="Z7" i="14"/>
  <c r="AI75" i="14"/>
  <c r="B209" i="14"/>
  <c r="Z214" i="14"/>
  <c r="H83" i="14"/>
  <c r="H7" i="14"/>
  <c r="H103" i="14"/>
  <c r="G93" i="14"/>
  <c r="W214" i="14"/>
  <c r="E83" i="14"/>
  <c r="E7" i="14"/>
  <c r="C209" i="14"/>
  <c r="E235" i="14"/>
  <c r="G199" i="14"/>
  <c r="AK214" i="14"/>
  <c r="S83" i="14"/>
  <c r="S7" i="14"/>
  <c r="AU214" i="14"/>
  <c r="AC83" i="14"/>
  <c r="AC7" i="14"/>
  <c r="G194" i="14"/>
  <c r="F200" i="14"/>
  <c r="E192" i="14"/>
  <c r="F102" i="14"/>
  <c r="AQ214" i="14"/>
  <c r="Y7" i="14"/>
  <c r="Y83" i="14"/>
  <c r="AX214" i="14"/>
  <c r="AF83" i="14"/>
  <c r="AF7" i="14"/>
  <c r="L192" i="15" l="1"/>
  <c r="M102" i="15"/>
  <c r="N197" i="15"/>
  <c r="M200" i="15"/>
  <c r="M103" i="15"/>
  <c r="L93" i="15"/>
  <c r="L235" i="15"/>
  <c r="N199" i="15"/>
  <c r="P194" i="15"/>
  <c r="A7" i="14"/>
  <c r="AI83" i="14"/>
  <c r="H194" i="14"/>
  <c r="G200" i="14"/>
  <c r="AH83" i="14"/>
  <c r="I103" i="14"/>
  <c r="H93" i="14"/>
  <c r="F192" i="14"/>
  <c r="G102" i="14"/>
  <c r="F235" i="14"/>
  <c r="H199" i="14"/>
  <c r="K6" i="14"/>
  <c r="N103" i="15" l="1"/>
  <c r="M93" i="15"/>
  <c r="M192" i="15"/>
  <c r="N102" i="15"/>
  <c r="O199" i="15"/>
  <c r="M235" i="15"/>
  <c r="O197" i="15"/>
  <c r="N200" i="15"/>
  <c r="Q194" i="15"/>
  <c r="G192" i="14"/>
  <c r="H102" i="14"/>
  <c r="J103" i="14"/>
  <c r="G235" i="14"/>
  <c r="I199" i="14"/>
  <c r="H200" i="14"/>
  <c r="I194" i="14"/>
  <c r="N235" i="15" l="1"/>
  <c r="P199" i="15"/>
  <c r="N192" i="15"/>
  <c r="O102" i="15"/>
  <c r="P197" i="15"/>
  <c r="O200" i="15"/>
  <c r="R194" i="15"/>
  <c r="N93" i="15"/>
  <c r="O103" i="15"/>
  <c r="H235" i="14"/>
  <c r="J199" i="14"/>
  <c r="I93" i="14"/>
  <c r="K103" i="14"/>
  <c r="J93" i="14"/>
  <c r="H192" i="14"/>
  <c r="I102" i="14"/>
  <c r="I200" i="14"/>
  <c r="J194" i="14"/>
  <c r="O192" i="15" l="1"/>
  <c r="P102" i="15"/>
  <c r="O93" i="15"/>
  <c r="P103" i="15"/>
  <c r="O235" i="15"/>
  <c r="Q199" i="15"/>
  <c r="S194" i="15"/>
  <c r="Q197" i="15"/>
  <c r="P200" i="15"/>
  <c r="L103" i="14"/>
  <c r="I192" i="14"/>
  <c r="J102" i="14"/>
  <c r="K199" i="14"/>
  <c r="I235" i="14"/>
  <c r="J200" i="14"/>
  <c r="K194" i="14"/>
  <c r="T194" i="15" l="1"/>
  <c r="Q103" i="15"/>
  <c r="P93" i="15"/>
  <c r="P192" i="15"/>
  <c r="Q102" i="15"/>
  <c r="P235" i="15"/>
  <c r="R199" i="15"/>
  <c r="R197" i="15"/>
  <c r="Q200" i="15"/>
  <c r="L199" i="14"/>
  <c r="J235" i="14"/>
  <c r="K93" i="14"/>
  <c r="J192" i="14"/>
  <c r="K102" i="14"/>
  <c r="K200" i="14"/>
  <c r="L194" i="14"/>
  <c r="L93" i="14" s="1"/>
  <c r="M103" i="14"/>
  <c r="S199" i="15" l="1"/>
  <c r="Q235" i="15"/>
  <c r="Q192" i="15"/>
  <c r="R102" i="15"/>
  <c r="U194" i="15"/>
  <c r="R103" i="15"/>
  <c r="Q93" i="15"/>
  <c r="S197" i="15"/>
  <c r="R200" i="15"/>
  <c r="K192" i="14"/>
  <c r="L102" i="14"/>
  <c r="L200" i="14"/>
  <c r="M194" i="14"/>
  <c r="M93" i="14"/>
  <c r="N103" i="14"/>
  <c r="K235" i="14"/>
  <c r="M199" i="14"/>
  <c r="V194" i="15" l="1"/>
  <c r="S103" i="15"/>
  <c r="R93" i="15"/>
  <c r="R192" i="15"/>
  <c r="S102" i="15"/>
  <c r="T197" i="15"/>
  <c r="S200" i="15"/>
  <c r="T199" i="15"/>
  <c r="R235" i="15"/>
  <c r="L235" i="14"/>
  <c r="N199" i="14"/>
  <c r="O103" i="14"/>
  <c r="N194" i="14"/>
  <c r="M200" i="14"/>
  <c r="L192" i="14"/>
  <c r="M102" i="14"/>
  <c r="U197" i="15" l="1"/>
  <c r="T200" i="15"/>
  <c r="S192" i="15"/>
  <c r="T102" i="15"/>
  <c r="T103" i="15"/>
  <c r="S93" i="15"/>
  <c r="W194" i="15"/>
  <c r="S235" i="15"/>
  <c r="U199" i="15"/>
  <c r="M192" i="14"/>
  <c r="N102" i="14"/>
  <c r="O194" i="14"/>
  <c r="N200" i="14"/>
  <c r="P103" i="14"/>
  <c r="O93" i="14"/>
  <c r="N93" i="14"/>
  <c r="M235" i="14"/>
  <c r="O199" i="14"/>
  <c r="V37" i="12"/>
  <c r="U37" i="12"/>
  <c r="T37" i="12"/>
  <c r="S37" i="12"/>
  <c r="S58" i="12"/>
  <c r="R58" i="12"/>
  <c r="P58" i="12"/>
  <c r="X194" i="15" l="1"/>
  <c r="T93" i="15"/>
  <c r="U103" i="15"/>
  <c r="T192" i="15"/>
  <c r="U102" i="15"/>
  <c r="T235" i="15"/>
  <c r="V199" i="15"/>
  <c r="V197" i="15"/>
  <c r="U200" i="15"/>
  <c r="Q103" i="14"/>
  <c r="P194" i="14"/>
  <c r="O200" i="14"/>
  <c r="N192" i="14"/>
  <c r="O102" i="14"/>
  <c r="N235" i="14"/>
  <c r="P199" i="14"/>
  <c r="O58" i="12"/>
  <c r="N58" i="12"/>
  <c r="L95" i="12"/>
  <c r="L37" i="12"/>
  <c r="K95" i="12"/>
  <c r="K37" i="12"/>
  <c r="J95" i="12"/>
  <c r="J37" i="12"/>
  <c r="I95" i="12"/>
  <c r="I37" i="12"/>
  <c r="H95" i="12"/>
  <c r="H37" i="12"/>
  <c r="G95" i="12"/>
  <c r="G37" i="12"/>
  <c r="F95" i="12"/>
  <c r="F37" i="12"/>
  <c r="E95" i="12"/>
  <c r="E37" i="12"/>
  <c r="D95" i="12"/>
  <c r="D58" i="12"/>
  <c r="D37" i="12"/>
  <c r="AF239" i="13"/>
  <c r="AE239" i="13"/>
  <c r="AD239" i="13"/>
  <c r="AC239" i="13"/>
  <c r="AB239" i="13"/>
  <c r="AA239" i="13"/>
  <c r="Z239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AF238" i="13"/>
  <c r="AE238" i="13"/>
  <c r="AD238" i="13"/>
  <c r="AC238" i="13"/>
  <c r="AB238" i="13"/>
  <c r="AA238" i="13"/>
  <c r="Z238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AF237" i="13"/>
  <c r="AE237" i="13"/>
  <c r="AD237" i="13"/>
  <c r="AC237" i="13"/>
  <c r="AB237" i="13"/>
  <c r="AA237" i="13"/>
  <c r="Z237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AF236" i="13"/>
  <c r="AE236" i="13"/>
  <c r="AD236" i="13"/>
  <c r="AC236" i="13"/>
  <c r="AB236" i="13"/>
  <c r="AA236" i="13"/>
  <c r="Z236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B235" i="13"/>
  <c r="S210" i="13"/>
  <c r="AG200" i="13"/>
  <c r="C200" i="13"/>
  <c r="D199" i="13"/>
  <c r="C235" i="13" s="1"/>
  <c r="D198" i="13"/>
  <c r="E198" i="13" s="1"/>
  <c r="F198" i="13" s="1"/>
  <c r="G198" i="13" s="1"/>
  <c r="H198" i="13" s="1"/>
  <c r="I198" i="13" s="1"/>
  <c r="J198" i="13" s="1"/>
  <c r="K198" i="13" s="1"/>
  <c r="L198" i="13" s="1"/>
  <c r="M198" i="13" s="1"/>
  <c r="N198" i="13" s="1"/>
  <c r="O198" i="13" s="1"/>
  <c r="P198" i="13" s="1"/>
  <c r="Q198" i="13" s="1"/>
  <c r="R198" i="13" s="1"/>
  <c r="S198" i="13" s="1"/>
  <c r="T198" i="13" s="1"/>
  <c r="U198" i="13" s="1"/>
  <c r="V198" i="13" s="1"/>
  <c r="W198" i="13" s="1"/>
  <c r="X198" i="13" s="1"/>
  <c r="Y198" i="13" s="1"/>
  <c r="Z198" i="13" s="1"/>
  <c r="AA198" i="13" s="1"/>
  <c r="AB198" i="13" s="1"/>
  <c r="AC198" i="13" s="1"/>
  <c r="AD198" i="13" s="1"/>
  <c r="AE198" i="13" s="1"/>
  <c r="AF198" i="13" s="1"/>
  <c r="B198" i="13" s="1"/>
  <c r="D197" i="13"/>
  <c r="E197" i="13" s="1"/>
  <c r="F197" i="13" s="1"/>
  <c r="G197" i="13" s="1"/>
  <c r="H197" i="13" s="1"/>
  <c r="I197" i="13" s="1"/>
  <c r="J197" i="13" s="1"/>
  <c r="K197" i="13" s="1"/>
  <c r="L197" i="13" s="1"/>
  <c r="M197" i="13" s="1"/>
  <c r="N197" i="13" s="1"/>
  <c r="O197" i="13" s="1"/>
  <c r="P197" i="13" s="1"/>
  <c r="Q197" i="13" s="1"/>
  <c r="R197" i="13" s="1"/>
  <c r="S197" i="13" s="1"/>
  <c r="T197" i="13" s="1"/>
  <c r="U197" i="13" s="1"/>
  <c r="V197" i="13" s="1"/>
  <c r="W197" i="13" s="1"/>
  <c r="X197" i="13" s="1"/>
  <c r="Y197" i="13" s="1"/>
  <c r="Z197" i="13" s="1"/>
  <c r="AA197" i="13" s="1"/>
  <c r="AB197" i="13" s="1"/>
  <c r="AC197" i="13" s="1"/>
  <c r="AD197" i="13" s="1"/>
  <c r="AE197" i="13" s="1"/>
  <c r="AF197" i="13" s="1"/>
  <c r="B197" i="13" s="1"/>
  <c r="D196" i="13"/>
  <c r="E196" i="13" s="1"/>
  <c r="F196" i="13" s="1"/>
  <c r="G196" i="13" s="1"/>
  <c r="H196" i="13" s="1"/>
  <c r="I196" i="13" s="1"/>
  <c r="J196" i="13" s="1"/>
  <c r="K196" i="13" s="1"/>
  <c r="L196" i="13" s="1"/>
  <c r="M196" i="13" s="1"/>
  <c r="N196" i="13" s="1"/>
  <c r="O196" i="13" s="1"/>
  <c r="P196" i="13" s="1"/>
  <c r="Q196" i="13" s="1"/>
  <c r="R196" i="13" s="1"/>
  <c r="S196" i="13" s="1"/>
  <c r="T196" i="13" s="1"/>
  <c r="U196" i="13" s="1"/>
  <c r="V196" i="13" s="1"/>
  <c r="W196" i="13" s="1"/>
  <c r="X196" i="13" s="1"/>
  <c r="Y196" i="13" s="1"/>
  <c r="Z196" i="13" s="1"/>
  <c r="AA196" i="13" s="1"/>
  <c r="AB196" i="13" s="1"/>
  <c r="AC196" i="13" s="1"/>
  <c r="AD196" i="13" s="1"/>
  <c r="AE196" i="13" s="1"/>
  <c r="AF196" i="13" s="1"/>
  <c r="B196" i="13" s="1"/>
  <c r="D195" i="13"/>
  <c r="E195" i="13" s="1"/>
  <c r="F195" i="13" s="1"/>
  <c r="G195" i="13" s="1"/>
  <c r="H195" i="13" s="1"/>
  <c r="I195" i="13" s="1"/>
  <c r="J195" i="13" s="1"/>
  <c r="K195" i="13" s="1"/>
  <c r="L195" i="13" s="1"/>
  <c r="M195" i="13" s="1"/>
  <c r="N195" i="13" s="1"/>
  <c r="O195" i="13" s="1"/>
  <c r="P195" i="13" s="1"/>
  <c r="Q195" i="13" s="1"/>
  <c r="R195" i="13" s="1"/>
  <c r="S195" i="13" s="1"/>
  <c r="T195" i="13" s="1"/>
  <c r="U195" i="13" s="1"/>
  <c r="V195" i="13" s="1"/>
  <c r="W195" i="13" s="1"/>
  <c r="X195" i="13" s="1"/>
  <c r="Y195" i="13" s="1"/>
  <c r="Z195" i="13" s="1"/>
  <c r="AA195" i="13" s="1"/>
  <c r="AB195" i="13" s="1"/>
  <c r="AC195" i="13" s="1"/>
  <c r="AD195" i="13" s="1"/>
  <c r="AE195" i="13" s="1"/>
  <c r="AF195" i="13" s="1"/>
  <c r="B195" i="13" s="1"/>
  <c r="D194" i="13"/>
  <c r="AG192" i="13"/>
  <c r="C192" i="13"/>
  <c r="E191" i="13"/>
  <c r="F191" i="13" s="1"/>
  <c r="G191" i="13" s="1"/>
  <c r="H191" i="13" s="1"/>
  <c r="I191" i="13" s="1"/>
  <c r="J191" i="13" s="1"/>
  <c r="K191" i="13" s="1"/>
  <c r="L191" i="13" s="1"/>
  <c r="M191" i="13" s="1"/>
  <c r="N191" i="13" s="1"/>
  <c r="O191" i="13" s="1"/>
  <c r="P191" i="13" s="1"/>
  <c r="Q191" i="13" s="1"/>
  <c r="R191" i="13" s="1"/>
  <c r="S191" i="13" s="1"/>
  <c r="T191" i="13" s="1"/>
  <c r="U191" i="13" s="1"/>
  <c r="V191" i="13" s="1"/>
  <c r="W191" i="13" s="1"/>
  <c r="X191" i="13" s="1"/>
  <c r="Y191" i="13" s="1"/>
  <c r="Z191" i="13" s="1"/>
  <c r="AA191" i="13" s="1"/>
  <c r="AB191" i="13" s="1"/>
  <c r="AC191" i="13" s="1"/>
  <c r="AD191" i="13" s="1"/>
  <c r="AE191" i="13" s="1"/>
  <c r="AF191" i="13" s="1"/>
  <c r="B191" i="13" s="1"/>
  <c r="D191" i="13"/>
  <c r="E190" i="13"/>
  <c r="F190" i="13" s="1"/>
  <c r="G190" i="13" s="1"/>
  <c r="H190" i="13" s="1"/>
  <c r="I190" i="13" s="1"/>
  <c r="J190" i="13" s="1"/>
  <c r="K190" i="13" s="1"/>
  <c r="L190" i="13" s="1"/>
  <c r="M190" i="13" s="1"/>
  <c r="N190" i="13" s="1"/>
  <c r="O190" i="13" s="1"/>
  <c r="P190" i="13" s="1"/>
  <c r="Q190" i="13" s="1"/>
  <c r="R190" i="13" s="1"/>
  <c r="S190" i="13" s="1"/>
  <c r="T190" i="13" s="1"/>
  <c r="U190" i="13" s="1"/>
  <c r="V190" i="13" s="1"/>
  <c r="W190" i="13" s="1"/>
  <c r="X190" i="13" s="1"/>
  <c r="Y190" i="13" s="1"/>
  <c r="Z190" i="13" s="1"/>
  <c r="AA190" i="13" s="1"/>
  <c r="AB190" i="13" s="1"/>
  <c r="AC190" i="13" s="1"/>
  <c r="AD190" i="13" s="1"/>
  <c r="AE190" i="13" s="1"/>
  <c r="AF190" i="13" s="1"/>
  <c r="B190" i="13" s="1"/>
  <c r="D190" i="13"/>
  <c r="D189" i="13"/>
  <c r="E189" i="13" s="1"/>
  <c r="F189" i="13" s="1"/>
  <c r="G189" i="13" s="1"/>
  <c r="H189" i="13" s="1"/>
  <c r="I189" i="13" s="1"/>
  <c r="J189" i="13" s="1"/>
  <c r="K189" i="13" s="1"/>
  <c r="L189" i="13" s="1"/>
  <c r="M189" i="13" s="1"/>
  <c r="N189" i="13" s="1"/>
  <c r="O189" i="13" s="1"/>
  <c r="P189" i="13" s="1"/>
  <c r="Q189" i="13" s="1"/>
  <c r="R189" i="13" s="1"/>
  <c r="S189" i="13" s="1"/>
  <c r="T189" i="13" s="1"/>
  <c r="U189" i="13" s="1"/>
  <c r="V189" i="13" s="1"/>
  <c r="W189" i="13" s="1"/>
  <c r="X189" i="13" s="1"/>
  <c r="Y189" i="13" s="1"/>
  <c r="Z189" i="13" s="1"/>
  <c r="AA189" i="13" s="1"/>
  <c r="AB189" i="13" s="1"/>
  <c r="AC189" i="13" s="1"/>
  <c r="AD189" i="13" s="1"/>
  <c r="AE189" i="13" s="1"/>
  <c r="AF189" i="13" s="1"/>
  <c r="B189" i="13" s="1"/>
  <c r="D188" i="13"/>
  <c r="E188" i="13" s="1"/>
  <c r="F188" i="13" s="1"/>
  <c r="G188" i="13" s="1"/>
  <c r="H188" i="13" s="1"/>
  <c r="I188" i="13" s="1"/>
  <c r="J188" i="13" s="1"/>
  <c r="K188" i="13" s="1"/>
  <c r="L188" i="13" s="1"/>
  <c r="M188" i="13" s="1"/>
  <c r="N188" i="13" s="1"/>
  <c r="O188" i="13" s="1"/>
  <c r="P188" i="13" s="1"/>
  <c r="Q188" i="13" s="1"/>
  <c r="R188" i="13" s="1"/>
  <c r="S188" i="13" s="1"/>
  <c r="T188" i="13" s="1"/>
  <c r="U188" i="13" s="1"/>
  <c r="V188" i="13" s="1"/>
  <c r="W188" i="13" s="1"/>
  <c r="X188" i="13" s="1"/>
  <c r="Y188" i="13" s="1"/>
  <c r="Z188" i="13" s="1"/>
  <c r="AA188" i="13" s="1"/>
  <c r="AB188" i="13" s="1"/>
  <c r="AC188" i="13" s="1"/>
  <c r="AD188" i="13" s="1"/>
  <c r="AE188" i="13" s="1"/>
  <c r="AF188" i="13" s="1"/>
  <c r="B188" i="13" s="1"/>
  <c r="D187" i="13"/>
  <c r="E187" i="13" s="1"/>
  <c r="F187" i="13" s="1"/>
  <c r="G187" i="13" s="1"/>
  <c r="H187" i="13" s="1"/>
  <c r="I187" i="13" s="1"/>
  <c r="J187" i="13" s="1"/>
  <c r="K187" i="13" s="1"/>
  <c r="L187" i="13" s="1"/>
  <c r="M187" i="13" s="1"/>
  <c r="N187" i="13" s="1"/>
  <c r="O187" i="13" s="1"/>
  <c r="P187" i="13" s="1"/>
  <c r="Q187" i="13" s="1"/>
  <c r="R187" i="13" s="1"/>
  <c r="S187" i="13" s="1"/>
  <c r="T187" i="13" s="1"/>
  <c r="U187" i="13" s="1"/>
  <c r="V187" i="13" s="1"/>
  <c r="W187" i="13" s="1"/>
  <c r="X187" i="13" s="1"/>
  <c r="Y187" i="13" s="1"/>
  <c r="Z187" i="13" s="1"/>
  <c r="AA187" i="13" s="1"/>
  <c r="AB187" i="13" s="1"/>
  <c r="AC187" i="13" s="1"/>
  <c r="AD187" i="13" s="1"/>
  <c r="AE187" i="13" s="1"/>
  <c r="AF187" i="13" s="1"/>
  <c r="B187" i="13" s="1"/>
  <c r="D186" i="13"/>
  <c r="E186" i="13" s="1"/>
  <c r="F186" i="13" s="1"/>
  <c r="G186" i="13" s="1"/>
  <c r="H186" i="13" s="1"/>
  <c r="I186" i="13" s="1"/>
  <c r="J186" i="13" s="1"/>
  <c r="K186" i="13" s="1"/>
  <c r="L186" i="13" s="1"/>
  <c r="M186" i="13" s="1"/>
  <c r="N186" i="13" s="1"/>
  <c r="O186" i="13" s="1"/>
  <c r="P186" i="13" s="1"/>
  <c r="Q186" i="13" s="1"/>
  <c r="R186" i="13" s="1"/>
  <c r="S186" i="13" s="1"/>
  <c r="T186" i="13" s="1"/>
  <c r="U186" i="13" s="1"/>
  <c r="V186" i="13" s="1"/>
  <c r="W186" i="13" s="1"/>
  <c r="X186" i="13" s="1"/>
  <c r="Y186" i="13" s="1"/>
  <c r="Z186" i="13" s="1"/>
  <c r="AA186" i="13" s="1"/>
  <c r="AB186" i="13" s="1"/>
  <c r="AC186" i="13" s="1"/>
  <c r="AD186" i="13" s="1"/>
  <c r="AE186" i="13" s="1"/>
  <c r="AF186" i="13" s="1"/>
  <c r="B186" i="13" s="1"/>
  <c r="I185" i="13"/>
  <c r="J185" i="13" s="1"/>
  <c r="K185" i="13" s="1"/>
  <c r="L185" i="13" s="1"/>
  <c r="M185" i="13" s="1"/>
  <c r="N185" i="13" s="1"/>
  <c r="O185" i="13" s="1"/>
  <c r="P185" i="13" s="1"/>
  <c r="Q185" i="13" s="1"/>
  <c r="R185" i="13" s="1"/>
  <c r="S185" i="13" s="1"/>
  <c r="T185" i="13" s="1"/>
  <c r="U185" i="13" s="1"/>
  <c r="V185" i="13" s="1"/>
  <c r="W185" i="13" s="1"/>
  <c r="X185" i="13" s="1"/>
  <c r="Y185" i="13" s="1"/>
  <c r="Z185" i="13" s="1"/>
  <c r="AA185" i="13" s="1"/>
  <c r="AB185" i="13" s="1"/>
  <c r="AC185" i="13" s="1"/>
  <c r="AD185" i="13" s="1"/>
  <c r="AE185" i="13" s="1"/>
  <c r="AF185" i="13" s="1"/>
  <c r="B185" i="13" s="1"/>
  <c r="D185" i="13"/>
  <c r="E185" i="13" s="1"/>
  <c r="F185" i="13" s="1"/>
  <c r="G185" i="13" s="1"/>
  <c r="H185" i="13" s="1"/>
  <c r="D184" i="13"/>
  <c r="E184" i="13" s="1"/>
  <c r="F184" i="13" s="1"/>
  <c r="G184" i="13" s="1"/>
  <c r="H184" i="13" s="1"/>
  <c r="I184" i="13" s="1"/>
  <c r="J184" i="13" s="1"/>
  <c r="K184" i="13" s="1"/>
  <c r="L184" i="13" s="1"/>
  <c r="M184" i="13" s="1"/>
  <c r="N184" i="13" s="1"/>
  <c r="O184" i="13" s="1"/>
  <c r="P184" i="13" s="1"/>
  <c r="Q184" i="13" s="1"/>
  <c r="R184" i="13" s="1"/>
  <c r="S184" i="13" s="1"/>
  <c r="T184" i="13" s="1"/>
  <c r="U184" i="13" s="1"/>
  <c r="V184" i="13" s="1"/>
  <c r="W184" i="13" s="1"/>
  <c r="X184" i="13" s="1"/>
  <c r="Y184" i="13" s="1"/>
  <c r="Z184" i="13" s="1"/>
  <c r="AA184" i="13" s="1"/>
  <c r="AB184" i="13" s="1"/>
  <c r="AC184" i="13" s="1"/>
  <c r="AD184" i="13" s="1"/>
  <c r="AE184" i="13" s="1"/>
  <c r="AF184" i="13" s="1"/>
  <c r="B184" i="13" s="1"/>
  <c r="E183" i="13"/>
  <c r="F183" i="13" s="1"/>
  <c r="G183" i="13" s="1"/>
  <c r="H183" i="13" s="1"/>
  <c r="I183" i="13" s="1"/>
  <c r="J183" i="13" s="1"/>
  <c r="K183" i="13" s="1"/>
  <c r="L183" i="13" s="1"/>
  <c r="M183" i="13" s="1"/>
  <c r="N183" i="13" s="1"/>
  <c r="O183" i="13" s="1"/>
  <c r="P183" i="13" s="1"/>
  <c r="Q183" i="13" s="1"/>
  <c r="R183" i="13" s="1"/>
  <c r="S183" i="13" s="1"/>
  <c r="T183" i="13" s="1"/>
  <c r="U183" i="13" s="1"/>
  <c r="V183" i="13" s="1"/>
  <c r="W183" i="13" s="1"/>
  <c r="X183" i="13" s="1"/>
  <c r="Y183" i="13" s="1"/>
  <c r="Z183" i="13" s="1"/>
  <c r="AA183" i="13" s="1"/>
  <c r="AB183" i="13" s="1"/>
  <c r="AC183" i="13" s="1"/>
  <c r="AD183" i="13" s="1"/>
  <c r="AE183" i="13" s="1"/>
  <c r="AF183" i="13" s="1"/>
  <c r="B183" i="13" s="1"/>
  <c r="D183" i="13"/>
  <c r="H182" i="13"/>
  <c r="I182" i="13" s="1"/>
  <c r="J182" i="13" s="1"/>
  <c r="K182" i="13" s="1"/>
  <c r="L182" i="13" s="1"/>
  <c r="M182" i="13" s="1"/>
  <c r="N182" i="13" s="1"/>
  <c r="O182" i="13" s="1"/>
  <c r="P182" i="13" s="1"/>
  <c r="Q182" i="13" s="1"/>
  <c r="R182" i="13" s="1"/>
  <c r="S182" i="13" s="1"/>
  <c r="T182" i="13" s="1"/>
  <c r="U182" i="13" s="1"/>
  <c r="V182" i="13" s="1"/>
  <c r="W182" i="13" s="1"/>
  <c r="X182" i="13" s="1"/>
  <c r="Y182" i="13" s="1"/>
  <c r="Z182" i="13" s="1"/>
  <c r="AA182" i="13" s="1"/>
  <c r="AB182" i="13" s="1"/>
  <c r="AC182" i="13" s="1"/>
  <c r="AD182" i="13" s="1"/>
  <c r="AE182" i="13" s="1"/>
  <c r="AF182" i="13" s="1"/>
  <c r="B182" i="13" s="1"/>
  <c r="E182" i="13"/>
  <c r="F182" i="13" s="1"/>
  <c r="G182" i="13" s="1"/>
  <c r="D182" i="13"/>
  <c r="M181" i="13"/>
  <c r="N181" i="13" s="1"/>
  <c r="O181" i="13" s="1"/>
  <c r="P181" i="13" s="1"/>
  <c r="Q181" i="13" s="1"/>
  <c r="R181" i="13" s="1"/>
  <c r="S181" i="13" s="1"/>
  <c r="T181" i="13" s="1"/>
  <c r="U181" i="13" s="1"/>
  <c r="V181" i="13" s="1"/>
  <c r="W181" i="13" s="1"/>
  <c r="X181" i="13" s="1"/>
  <c r="Y181" i="13" s="1"/>
  <c r="Z181" i="13" s="1"/>
  <c r="AA181" i="13" s="1"/>
  <c r="AB181" i="13" s="1"/>
  <c r="AC181" i="13" s="1"/>
  <c r="AD181" i="13" s="1"/>
  <c r="AE181" i="13" s="1"/>
  <c r="AF181" i="13" s="1"/>
  <c r="B181" i="13" s="1"/>
  <c r="E181" i="13"/>
  <c r="F181" i="13" s="1"/>
  <c r="G181" i="13" s="1"/>
  <c r="H181" i="13" s="1"/>
  <c r="I181" i="13" s="1"/>
  <c r="J181" i="13" s="1"/>
  <c r="K181" i="13" s="1"/>
  <c r="L181" i="13" s="1"/>
  <c r="D181" i="13"/>
  <c r="E180" i="13"/>
  <c r="F180" i="13" s="1"/>
  <c r="G180" i="13" s="1"/>
  <c r="H180" i="13" s="1"/>
  <c r="I180" i="13" s="1"/>
  <c r="J180" i="13" s="1"/>
  <c r="K180" i="13" s="1"/>
  <c r="L180" i="13" s="1"/>
  <c r="M180" i="13" s="1"/>
  <c r="N180" i="13" s="1"/>
  <c r="O180" i="13" s="1"/>
  <c r="P180" i="13" s="1"/>
  <c r="Q180" i="13" s="1"/>
  <c r="R180" i="13" s="1"/>
  <c r="S180" i="13" s="1"/>
  <c r="T180" i="13" s="1"/>
  <c r="U180" i="13" s="1"/>
  <c r="V180" i="13" s="1"/>
  <c r="W180" i="13" s="1"/>
  <c r="X180" i="13" s="1"/>
  <c r="Y180" i="13" s="1"/>
  <c r="Z180" i="13" s="1"/>
  <c r="AA180" i="13" s="1"/>
  <c r="AB180" i="13" s="1"/>
  <c r="AC180" i="13" s="1"/>
  <c r="AD180" i="13" s="1"/>
  <c r="AE180" i="13" s="1"/>
  <c r="AF180" i="13" s="1"/>
  <c r="B180" i="13" s="1"/>
  <c r="D180" i="13"/>
  <c r="D179" i="13"/>
  <c r="E179" i="13" s="1"/>
  <c r="F179" i="13" s="1"/>
  <c r="G179" i="13" s="1"/>
  <c r="H179" i="13" s="1"/>
  <c r="I179" i="13" s="1"/>
  <c r="J179" i="13" s="1"/>
  <c r="K179" i="13" s="1"/>
  <c r="L179" i="13" s="1"/>
  <c r="M179" i="13" s="1"/>
  <c r="N179" i="13" s="1"/>
  <c r="O179" i="13" s="1"/>
  <c r="P179" i="13" s="1"/>
  <c r="Q179" i="13" s="1"/>
  <c r="R179" i="13" s="1"/>
  <c r="S179" i="13" s="1"/>
  <c r="T179" i="13" s="1"/>
  <c r="U179" i="13" s="1"/>
  <c r="V179" i="13" s="1"/>
  <c r="W179" i="13" s="1"/>
  <c r="X179" i="13" s="1"/>
  <c r="Y179" i="13" s="1"/>
  <c r="Z179" i="13" s="1"/>
  <c r="AA179" i="13" s="1"/>
  <c r="AB179" i="13" s="1"/>
  <c r="AC179" i="13" s="1"/>
  <c r="AD179" i="13" s="1"/>
  <c r="AE179" i="13" s="1"/>
  <c r="AF179" i="13" s="1"/>
  <c r="B179" i="13" s="1"/>
  <c r="E177" i="13"/>
  <c r="F177" i="13" s="1"/>
  <c r="G177" i="13" s="1"/>
  <c r="H177" i="13" s="1"/>
  <c r="I177" i="13" s="1"/>
  <c r="J177" i="13" s="1"/>
  <c r="K177" i="13" s="1"/>
  <c r="L177" i="13" s="1"/>
  <c r="M177" i="13" s="1"/>
  <c r="N177" i="13" s="1"/>
  <c r="O177" i="13" s="1"/>
  <c r="P177" i="13" s="1"/>
  <c r="Q177" i="13" s="1"/>
  <c r="R177" i="13" s="1"/>
  <c r="S177" i="13" s="1"/>
  <c r="T177" i="13" s="1"/>
  <c r="U177" i="13" s="1"/>
  <c r="V177" i="13" s="1"/>
  <c r="W177" i="13" s="1"/>
  <c r="X177" i="13" s="1"/>
  <c r="Y177" i="13" s="1"/>
  <c r="Z177" i="13" s="1"/>
  <c r="AA177" i="13" s="1"/>
  <c r="AB177" i="13" s="1"/>
  <c r="AC177" i="13" s="1"/>
  <c r="AD177" i="13" s="1"/>
  <c r="AE177" i="13" s="1"/>
  <c r="AF177" i="13" s="1"/>
  <c r="B177" i="13" s="1"/>
  <c r="D177" i="13"/>
  <c r="F176" i="13"/>
  <c r="G176" i="13" s="1"/>
  <c r="H176" i="13" s="1"/>
  <c r="I176" i="13" s="1"/>
  <c r="J176" i="13" s="1"/>
  <c r="K176" i="13" s="1"/>
  <c r="L176" i="13" s="1"/>
  <c r="M176" i="13" s="1"/>
  <c r="N176" i="13" s="1"/>
  <c r="O176" i="13" s="1"/>
  <c r="P176" i="13" s="1"/>
  <c r="Q176" i="13" s="1"/>
  <c r="R176" i="13" s="1"/>
  <c r="S176" i="13" s="1"/>
  <c r="T176" i="13" s="1"/>
  <c r="U176" i="13" s="1"/>
  <c r="V176" i="13" s="1"/>
  <c r="W176" i="13" s="1"/>
  <c r="X176" i="13" s="1"/>
  <c r="Y176" i="13" s="1"/>
  <c r="Z176" i="13" s="1"/>
  <c r="AA176" i="13" s="1"/>
  <c r="AB176" i="13" s="1"/>
  <c r="AC176" i="13" s="1"/>
  <c r="AD176" i="13" s="1"/>
  <c r="AE176" i="13" s="1"/>
  <c r="AF176" i="13" s="1"/>
  <c r="B176" i="13" s="1"/>
  <c r="D176" i="13"/>
  <c r="E176" i="13" s="1"/>
  <c r="D175" i="13"/>
  <c r="E175" i="13" s="1"/>
  <c r="F175" i="13" s="1"/>
  <c r="G175" i="13" s="1"/>
  <c r="H175" i="13" s="1"/>
  <c r="I175" i="13" s="1"/>
  <c r="J175" i="13" s="1"/>
  <c r="K175" i="13" s="1"/>
  <c r="L175" i="13" s="1"/>
  <c r="M175" i="13" s="1"/>
  <c r="N175" i="13" s="1"/>
  <c r="O175" i="13" s="1"/>
  <c r="P175" i="13" s="1"/>
  <c r="Q175" i="13" s="1"/>
  <c r="R175" i="13" s="1"/>
  <c r="S175" i="13" s="1"/>
  <c r="T175" i="13" s="1"/>
  <c r="U175" i="13" s="1"/>
  <c r="V175" i="13" s="1"/>
  <c r="W175" i="13" s="1"/>
  <c r="X175" i="13" s="1"/>
  <c r="Y175" i="13" s="1"/>
  <c r="Z175" i="13" s="1"/>
  <c r="AA175" i="13" s="1"/>
  <c r="AB175" i="13" s="1"/>
  <c r="AC175" i="13" s="1"/>
  <c r="AD175" i="13" s="1"/>
  <c r="AE175" i="13" s="1"/>
  <c r="AF175" i="13" s="1"/>
  <c r="B175" i="13" s="1"/>
  <c r="E174" i="13"/>
  <c r="F174" i="13" s="1"/>
  <c r="G174" i="13" s="1"/>
  <c r="H174" i="13" s="1"/>
  <c r="I174" i="13" s="1"/>
  <c r="J174" i="13" s="1"/>
  <c r="K174" i="13" s="1"/>
  <c r="L174" i="13" s="1"/>
  <c r="M174" i="13" s="1"/>
  <c r="N174" i="13" s="1"/>
  <c r="O174" i="13" s="1"/>
  <c r="P174" i="13" s="1"/>
  <c r="Q174" i="13" s="1"/>
  <c r="R174" i="13" s="1"/>
  <c r="S174" i="13" s="1"/>
  <c r="T174" i="13" s="1"/>
  <c r="U174" i="13" s="1"/>
  <c r="V174" i="13" s="1"/>
  <c r="W174" i="13" s="1"/>
  <c r="X174" i="13" s="1"/>
  <c r="Y174" i="13" s="1"/>
  <c r="Z174" i="13" s="1"/>
  <c r="AA174" i="13" s="1"/>
  <c r="AB174" i="13" s="1"/>
  <c r="AC174" i="13" s="1"/>
  <c r="AD174" i="13" s="1"/>
  <c r="AE174" i="13" s="1"/>
  <c r="AF174" i="13" s="1"/>
  <c r="B174" i="13" s="1"/>
  <c r="D174" i="13"/>
  <c r="H173" i="13"/>
  <c r="I173" i="13" s="1"/>
  <c r="J173" i="13" s="1"/>
  <c r="K173" i="13" s="1"/>
  <c r="L173" i="13" s="1"/>
  <c r="M173" i="13" s="1"/>
  <c r="N173" i="13" s="1"/>
  <c r="O173" i="13" s="1"/>
  <c r="P173" i="13" s="1"/>
  <c r="Q173" i="13" s="1"/>
  <c r="R173" i="13" s="1"/>
  <c r="S173" i="13" s="1"/>
  <c r="T173" i="13" s="1"/>
  <c r="U173" i="13" s="1"/>
  <c r="V173" i="13" s="1"/>
  <c r="W173" i="13" s="1"/>
  <c r="X173" i="13" s="1"/>
  <c r="Y173" i="13" s="1"/>
  <c r="Z173" i="13" s="1"/>
  <c r="AA173" i="13" s="1"/>
  <c r="AB173" i="13" s="1"/>
  <c r="AC173" i="13" s="1"/>
  <c r="AD173" i="13" s="1"/>
  <c r="AE173" i="13" s="1"/>
  <c r="AF173" i="13" s="1"/>
  <c r="B173" i="13" s="1"/>
  <c r="E173" i="13"/>
  <c r="F173" i="13" s="1"/>
  <c r="G173" i="13" s="1"/>
  <c r="D173" i="13"/>
  <c r="F172" i="13"/>
  <c r="G172" i="13" s="1"/>
  <c r="H172" i="13" s="1"/>
  <c r="I172" i="13" s="1"/>
  <c r="J172" i="13" s="1"/>
  <c r="K172" i="13" s="1"/>
  <c r="L172" i="13" s="1"/>
  <c r="M172" i="13" s="1"/>
  <c r="N172" i="13" s="1"/>
  <c r="O172" i="13" s="1"/>
  <c r="P172" i="13" s="1"/>
  <c r="Q172" i="13" s="1"/>
  <c r="R172" i="13" s="1"/>
  <c r="S172" i="13" s="1"/>
  <c r="T172" i="13" s="1"/>
  <c r="U172" i="13" s="1"/>
  <c r="V172" i="13" s="1"/>
  <c r="W172" i="13" s="1"/>
  <c r="X172" i="13" s="1"/>
  <c r="Y172" i="13" s="1"/>
  <c r="Z172" i="13" s="1"/>
  <c r="AA172" i="13" s="1"/>
  <c r="AB172" i="13" s="1"/>
  <c r="AC172" i="13" s="1"/>
  <c r="AD172" i="13" s="1"/>
  <c r="AE172" i="13" s="1"/>
  <c r="AF172" i="13" s="1"/>
  <c r="B172" i="13" s="1"/>
  <c r="E172" i="13"/>
  <c r="D172" i="13"/>
  <c r="G171" i="13"/>
  <c r="H171" i="13" s="1"/>
  <c r="I171" i="13" s="1"/>
  <c r="J171" i="13" s="1"/>
  <c r="K171" i="13" s="1"/>
  <c r="L171" i="13" s="1"/>
  <c r="M171" i="13" s="1"/>
  <c r="N171" i="13" s="1"/>
  <c r="O171" i="13" s="1"/>
  <c r="P171" i="13" s="1"/>
  <c r="Q171" i="13" s="1"/>
  <c r="R171" i="13" s="1"/>
  <c r="S171" i="13" s="1"/>
  <c r="T171" i="13" s="1"/>
  <c r="U171" i="13" s="1"/>
  <c r="V171" i="13" s="1"/>
  <c r="W171" i="13" s="1"/>
  <c r="X171" i="13" s="1"/>
  <c r="Y171" i="13" s="1"/>
  <c r="Z171" i="13" s="1"/>
  <c r="AA171" i="13" s="1"/>
  <c r="AB171" i="13" s="1"/>
  <c r="AC171" i="13" s="1"/>
  <c r="AD171" i="13" s="1"/>
  <c r="AE171" i="13" s="1"/>
  <c r="AF171" i="13" s="1"/>
  <c r="B171" i="13" s="1"/>
  <c r="D171" i="13"/>
  <c r="E171" i="13" s="1"/>
  <c r="F171" i="13" s="1"/>
  <c r="G170" i="13"/>
  <c r="H170" i="13" s="1"/>
  <c r="I170" i="13" s="1"/>
  <c r="J170" i="13" s="1"/>
  <c r="K170" i="13" s="1"/>
  <c r="L170" i="13" s="1"/>
  <c r="M170" i="13" s="1"/>
  <c r="N170" i="13" s="1"/>
  <c r="O170" i="13" s="1"/>
  <c r="P170" i="13" s="1"/>
  <c r="Q170" i="13" s="1"/>
  <c r="R170" i="13" s="1"/>
  <c r="S170" i="13" s="1"/>
  <c r="T170" i="13" s="1"/>
  <c r="U170" i="13" s="1"/>
  <c r="V170" i="13" s="1"/>
  <c r="W170" i="13" s="1"/>
  <c r="X170" i="13" s="1"/>
  <c r="Y170" i="13" s="1"/>
  <c r="Z170" i="13" s="1"/>
  <c r="AA170" i="13" s="1"/>
  <c r="AB170" i="13" s="1"/>
  <c r="AC170" i="13" s="1"/>
  <c r="AD170" i="13" s="1"/>
  <c r="AE170" i="13" s="1"/>
  <c r="AF170" i="13" s="1"/>
  <c r="B170" i="13" s="1"/>
  <c r="E170" i="13"/>
  <c r="F170" i="13" s="1"/>
  <c r="D170" i="13"/>
  <c r="E168" i="13"/>
  <c r="F168" i="13" s="1"/>
  <c r="G168" i="13" s="1"/>
  <c r="H168" i="13" s="1"/>
  <c r="I168" i="13" s="1"/>
  <c r="J168" i="13" s="1"/>
  <c r="K168" i="13" s="1"/>
  <c r="L168" i="13" s="1"/>
  <c r="M168" i="13" s="1"/>
  <c r="N168" i="13" s="1"/>
  <c r="O168" i="13" s="1"/>
  <c r="P168" i="13" s="1"/>
  <c r="Q168" i="13" s="1"/>
  <c r="R168" i="13" s="1"/>
  <c r="S168" i="13" s="1"/>
  <c r="T168" i="13" s="1"/>
  <c r="U168" i="13" s="1"/>
  <c r="V168" i="13" s="1"/>
  <c r="W168" i="13" s="1"/>
  <c r="X168" i="13" s="1"/>
  <c r="Y168" i="13" s="1"/>
  <c r="Z168" i="13" s="1"/>
  <c r="AA168" i="13" s="1"/>
  <c r="AB168" i="13" s="1"/>
  <c r="AC168" i="13" s="1"/>
  <c r="AD168" i="13" s="1"/>
  <c r="AE168" i="13" s="1"/>
  <c r="AF168" i="13" s="1"/>
  <c r="B168" i="13" s="1"/>
  <c r="D168" i="13"/>
  <c r="D167" i="13"/>
  <c r="E167" i="13" s="1"/>
  <c r="F167" i="13" s="1"/>
  <c r="G167" i="13" s="1"/>
  <c r="H167" i="13" s="1"/>
  <c r="I167" i="13" s="1"/>
  <c r="J167" i="13" s="1"/>
  <c r="K167" i="13" s="1"/>
  <c r="L167" i="13" s="1"/>
  <c r="M167" i="13" s="1"/>
  <c r="N167" i="13" s="1"/>
  <c r="O167" i="13" s="1"/>
  <c r="P167" i="13" s="1"/>
  <c r="Q167" i="13" s="1"/>
  <c r="R167" i="13" s="1"/>
  <c r="S167" i="13" s="1"/>
  <c r="T167" i="13" s="1"/>
  <c r="U167" i="13" s="1"/>
  <c r="V167" i="13" s="1"/>
  <c r="W167" i="13" s="1"/>
  <c r="X167" i="13" s="1"/>
  <c r="Y167" i="13" s="1"/>
  <c r="Z167" i="13" s="1"/>
  <c r="AA167" i="13" s="1"/>
  <c r="AB167" i="13" s="1"/>
  <c r="AC167" i="13" s="1"/>
  <c r="AD167" i="13" s="1"/>
  <c r="AE167" i="13" s="1"/>
  <c r="AF167" i="13" s="1"/>
  <c r="B167" i="13" s="1"/>
  <c r="E166" i="13"/>
  <c r="F166" i="13" s="1"/>
  <c r="G166" i="13" s="1"/>
  <c r="H166" i="13" s="1"/>
  <c r="I166" i="13" s="1"/>
  <c r="J166" i="13" s="1"/>
  <c r="K166" i="13" s="1"/>
  <c r="L166" i="13" s="1"/>
  <c r="M166" i="13" s="1"/>
  <c r="N166" i="13" s="1"/>
  <c r="O166" i="13" s="1"/>
  <c r="P166" i="13" s="1"/>
  <c r="Q166" i="13" s="1"/>
  <c r="R166" i="13" s="1"/>
  <c r="S166" i="13" s="1"/>
  <c r="T166" i="13" s="1"/>
  <c r="U166" i="13" s="1"/>
  <c r="V166" i="13" s="1"/>
  <c r="W166" i="13" s="1"/>
  <c r="X166" i="13" s="1"/>
  <c r="Y166" i="13" s="1"/>
  <c r="Z166" i="13" s="1"/>
  <c r="AA166" i="13" s="1"/>
  <c r="AB166" i="13" s="1"/>
  <c r="AC166" i="13" s="1"/>
  <c r="AD166" i="13" s="1"/>
  <c r="AE166" i="13" s="1"/>
  <c r="AF166" i="13" s="1"/>
  <c r="B166" i="13" s="1"/>
  <c r="D166" i="13"/>
  <c r="J165" i="13"/>
  <c r="K165" i="13" s="1"/>
  <c r="L165" i="13" s="1"/>
  <c r="M165" i="13" s="1"/>
  <c r="N165" i="13" s="1"/>
  <c r="O165" i="13" s="1"/>
  <c r="P165" i="13" s="1"/>
  <c r="Q165" i="13" s="1"/>
  <c r="R165" i="13" s="1"/>
  <c r="S165" i="13" s="1"/>
  <c r="T165" i="13" s="1"/>
  <c r="U165" i="13" s="1"/>
  <c r="V165" i="13" s="1"/>
  <c r="W165" i="13" s="1"/>
  <c r="X165" i="13" s="1"/>
  <c r="Y165" i="13" s="1"/>
  <c r="Z165" i="13" s="1"/>
  <c r="AA165" i="13" s="1"/>
  <c r="AB165" i="13" s="1"/>
  <c r="AC165" i="13" s="1"/>
  <c r="AD165" i="13" s="1"/>
  <c r="AE165" i="13" s="1"/>
  <c r="AF165" i="13" s="1"/>
  <c r="B165" i="13" s="1"/>
  <c r="D165" i="13"/>
  <c r="E165" i="13" s="1"/>
  <c r="F165" i="13" s="1"/>
  <c r="G165" i="13" s="1"/>
  <c r="H165" i="13" s="1"/>
  <c r="I165" i="13" s="1"/>
  <c r="D164" i="13"/>
  <c r="E164" i="13" s="1"/>
  <c r="F164" i="13" s="1"/>
  <c r="G164" i="13" s="1"/>
  <c r="H164" i="13" s="1"/>
  <c r="I164" i="13" s="1"/>
  <c r="J164" i="13" s="1"/>
  <c r="K164" i="13" s="1"/>
  <c r="L164" i="13" s="1"/>
  <c r="M164" i="13" s="1"/>
  <c r="N164" i="13" s="1"/>
  <c r="O164" i="13" s="1"/>
  <c r="P164" i="13" s="1"/>
  <c r="Q164" i="13" s="1"/>
  <c r="R164" i="13" s="1"/>
  <c r="S164" i="13" s="1"/>
  <c r="T164" i="13" s="1"/>
  <c r="U164" i="13" s="1"/>
  <c r="V164" i="13" s="1"/>
  <c r="W164" i="13" s="1"/>
  <c r="X164" i="13" s="1"/>
  <c r="Y164" i="13" s="1"/>
  <c r="Z164" i="13" s="1"/>
  <c r="AA164" i="13" s="1"/>
  <c r="AB164" i="13" s="1"/>
  <c r="AC164" i="13" s="1"/>
  <c r="AD164" i="13" s="1"/>
  <c r="AE164" i="13" s="1"/>
  <c r="AF164" i="13" s="1"/>
  <c r="B164" i="13" s="1"/>
  <c r="G163" i="13"/>
  <c r="H163" i="13" s="1"/>
  <c r="I163" i="13" s="1"/>
  <c r="J163" i="13" s="1"/>
  <c r="K163" i="13" s="1"/>
  <c r="L163" i="13" s="1"/>
  <c r="M163" i="13" s="1"/>
  <c r="N163" i="13" s="1"/>
  <c r="O163" i="13" s="1"/>
  <c r="P163" i="13" s="1"/>
  <c r="Q163" i="13" s="1"/>
  <c r="R163" i="13" s="1"/>
  <c r="S163" i="13" s="1"/>
  <c r="T163" i="13" s="1"/>
  <c r="U163" i="13" s="1"/>
  <c r="V163" i="13" s="1"/>
  <c r="W163" i="13" s="1"/>
  <c r="X163" i="13" s="1"/>
  <c r="Y163" i="13" s="1"/>
  <c r="Z163" i="13" s="1"/>
  <c r="AA163" i="13" s="1"/>
  <c r="AB163" i="13" s="1"/>
  <c r="AC163" i="13" s="1"/>
  <c r="AD163" i="13" s="1"/>
  <c r="AE163" i="13" s="1"/>
  <c r="AF163" i="13" s="1"/>
  <c r="B163" i="13" s="1"/>
  <c r="D163" i="13"/>
  <c r="E163" i="13" s="1"/>
  <c r="F163" i="13" s="1"/>
  <c r="D162" i="13"/>
  <c r="E162" i="13" s="1"/>
  <c r="F162" i="13" s="1"/>
  <c r="G162" i="13" s="1"/>
  <c r="H162" i="13" s="1"/>
  <c r="I162" i="13" s="1"/>
  <c r="J162" i="13" s="1"/>
  <c r="K162" i="13" s="1"/>
  <c r="L162" i="13" s="1"/>
  <c r="M162" i="13" s="1"/>
  <c r="N162" i="13" s="1"/>
  <c r="O162" i="13" s="1"/>
  <c r="P162" i="13" s="1"/>
  <c r="Q162" i="13" s="1"/>
  <c r="R162" i="13" s="1"/>
  <c r="S162" i="13" s="1"/>
  <c r="T162" i="13" s="1"/>
  <c r="U162" i="13" s="1"/>
  <c r="V162" i="13" s="1"/>
  <c r="W162" i="13" s="1"/>
  <c r="X162" i="13" s="1"/>
  <c r="Y162" i="13" s="1"/>
  <c r="Z162" i="13" s="1"/>
  <c r="AA162" i="13" s="1"/>
  <c r="AB162" i="13" s="1"/>
  <c r="AC162" i="13" s="1"/>
  <c r="AD162" i="13" s="1"/>
  <c r="AE162" i="13" s="1"/>
  <c r="AF162" i="13" s="1"/>
  <c r="B162" i="13" s="1"/>
  <c r="D161" i="13"/>
  <c r="E161" i="13" s="1"/>
  <c r="F161" i="13" s="1"/>
  <c r="G161" i="13" s="1"/>
  <c r="H161" i="13" s="1"/>
  <c r="I161" i="13" s="1"/>
  <c r="J161" i="13" s="1"/>
  <c r="K161" i="13" s="1"/>
  <c r="L161" i="13" s="1"/>
  <c r="M161" i="13" s="1"/>
  <c r="N161" i="13" s="1"/>
  <c r="O161" i="13" s="1"/>
  <c r="P161" i="13" s="1"/>
  <c r="Q161" i="13" s="1"/>
  <c r="R161" i="13" s="1"/>
  <c r="S161" i="13" s="1"/>
  <c r="T161" i="13" s="1"/>
  <c r="U161" i="13" s="1"/>
  <c r="V161" i="13" s="1"/>
  <c r="W161" i="13" s="1"/>
  <c r="X161" i="13" s="1"/>
  <c r="Y161" i="13" s="1"/>
  <c r="Z161" i="13" s="1"/>
  <c r="AA161" i="13" s="1"/>
  <c r="AB161" i="13" s="1"/>
  <c r="AC161" i="13" s="1"/>
  <c r="AD161" i="13" s="1"/>
  <c r="AE161" i="13" s="1"/>
  <c r="AF161" i="13" s="1"/>
  <c r="B161" i="13" s="1"/>
  <c r="D160" i="13"/>
  <c r="E160" i="13" s="1"/>
  <c r="F160" i="13" s="1"/>
  <c r="G160" i="13" s="1"/>
  <c r="H160" i="13" s="1"/>
  <c r="I160" i="13" s="1"/>
  <c r="J160" i="13" s="1"/>
  <c r="K160" i="13" s="1"/>
  <c r="L160" i="13" s="1"/>
  <c r="M160" i="13" s="1"/>
  <c r="N160" i="13" s="1"/>
  <c r="O160" i="13" s="1"/>
  <c r="P160" i="13" s="1"/>
  <c r="Q160" i="13" s="1"/>
  <c r="R160" i="13" s="1"/>
  <c r="S160" i="13" s="1"/>
  <c r="T160" i="13" s="1"/>
  <c r="U160" i="13" s="1"/>
  <c r="V160" i="13" s="1"/>
  <c r="W160" i="13" s="1"/>
  <c r="X160" i="13" s="1"/>
  <c r="Y160" i="13" s="1"/>
  <c r="Z160" i="13" s="1"/>
  <c r="AA160" i="13" s="1"/>
  <c r="AB160" i="13" s="1"/>
  <c r="AC160" i="13" s="1"/>
  <c r="AD160" i="13" s="1"/>
  <c r="AE160" i="13" s="1"/>
  <c r="AF160" i="13" s="1"/>
  <c r="B160" i="13" s="1"/>
  <c r="D159" i="13"/>
  <c r="E159" i="13" s="1"/>
  <c r="F159" i="13" s="1"/>
  <c r="G159" i="13" s="1"/>
  <c r="H159" i="13" s="1"/>
  <c r="I159" i="13" s="1"/>
  <c r="J159" i="13" s="1"/>
  <c r="K159" i="13" s="1"/>
  <c r="L159" i="13" s="1"/>
  <c r="M159" i="13" s="1"/>
  <c r="N159" i="13" s="1"/>
  <c r="O159" i="13" s="1"/>
  <c r="P159" i="13" s="1"/>
  <c r="Q159" i="13" s="1"/>
  <c r="R159" i="13" s="1"/>
  <c r="S159" i="13" s="1"/>
  <c r="T159" i="13" s="1"/>
  <c r="U159" i="13" s="1"/>
  <c r="V159" i="13" s="1"/>
  <c r="W159" i="13" s="1"/>
  <c r="X159" i="13" s="1"/>
  <c r="Y159" i="13" s="1"/>
  <c r="Z159" i="13" s="1"/>
  <c r="AA159" i="13" s="1"/>
  <c r="AB159" i="13" s="1"/>
  <c r="AC159" i="13" s="1"/>
  <c r="AD159" i="13" s="1"/>
  <c r="AE159" i="13" s="1"/>
  <c r="AF159" i="13" s="1"/>
  <c r="B159" i="13" s="1"/>
  <c r="E158" i="13"/>
  <c r="F158" i="13" s="1"/>
  <c r="G158" i="13" s="1"/>
  <c r="H158" i="13" s="1"/>
  <c r="I158" i="13" s="1"/>
  <c r="J158" i="13" s="1"/>
  <c r="K158" i="13" s="1"/>
  <c r="L158" i="13" s="1"/>
  <c r="M158" i="13" s="1"/>
  <c r="N158" i="13" s="1"/>
  <c r="O158" i="13" s="1"/>
  <c r="P158" i="13" s="1"/>
  <c r="Q158" i="13" s="1"/>
  <c r="R158" i="13" s="1"/>
  <c r="S158" i="13" s="1"/>
  <c r="T158" i="13" s="1"/>
  <c r="U158" i="13" s="1"/>
  <c r="V158" i="13" s="1"/>
  <c r="W158" i="13" s="1"/>
  <c r="X158" i="13" s="1"/>
  <c r="Y158" i="13" s="1"/>
  <c r="Z158" i="13" s="1"/>
  <c r="AA158" i="13" s="1"/>
  <c r="AB158" i="13" s="1"/>
  <c r="AC158" i="13" s="1"/>
  <c r="AD158" i="13" s="1"/>
  <c r="AE158" i="13" s="1"/>
  <c r="AF158" i="13" s="1"/>
  <c r="B158" i="13" s="1"/>
  <c r="D158" i="13"/>
  <c r="E157" i="13"/>
  <c r="F157" i="13" s="1"/>
  <c r="G157" i="13" s="1"/>
  <c r="H157" i="13" s="1"/>
  <c r="I157" i="13" s="1"/>
  <c r="J157" i="13" s="1"/>
  <c r="K157" i="13" s="1"/>
  <c r="L157" i="13" s="1"/>
  <c r="M157" i="13" s="1"/>
  <c r="N157" i="13" s="1"/>
  <c r="O157" i="13" s="1"/>
  <c r="P157" i="13" s="1"/>
  <c r="Q157" i="13" s="1"/>
  <c r="R157" i="13" s="1"/>
  <c r="S157" i="13" s="1"/>
  <c r="T157" i="13" s="1"/>
  <c r="U157" i="13" s="1"/>
  <c r="V157" i="13" s="1"/>
  <c r="W157" i="13" s="1"/>
  <c r="X157" i="13" s="1"/>
  <c r="Y157" i="13" s="1"/>
  <c r="Z157" i="13" s="1"/>
  <c r="AA157" i="13" s="1"/>
  <c r="AB157" i="13" s="1"/>
  <c r="AC157" i="13" s="1"/>
  <c r="AD157" i="13" s="1"/>
  <c r="AE157" i="13" s="1"/>
  <c r="AF157" i="13" s="1"/>
  <c r="B157" i="13" s="1"/>
  <c r="D157" i="13"/>
  <c r="D156" i="13"/>
  <c r="E156" i="13" s="1"/>
  <c r="F156" i="13" s="1"/>
  <c r="G156" i="13" s="1"/>
  <c r="H156" i="13" s="1"/>
  <c r="I156" i="13" s="1"/>
  <c r="J156" i="13" s="1"/>
  <c r="K156" i="13" s="1"/>
  <c r="L156" i="13" s="1"/>
  <c r="M156" i="13" s="1"/>
  <c r="N156" i="13" s="1"/>
  <c r="O156" i="13" s="1"/>
  <c r="P156" i="13" s="1"/>
  <c r="Q156" i="13" s="1"/>
  <c r="R156" i="13" s="1"/>
  <c r="S156" i="13" s="1"/>
  <c r="T156" i="13" s="1"/>
  <c r="U156" i="13" s="1"/>
  <c r="V156" i="13" s="1"/>
  <c r="W156" i="13" s="1"/>
  <c r="X156" i="13" s="1"/>
  <c r="Y156" i="13" s="1"/>
  <c r="Z156" i="13" s="1"/>
  <c r="AA156" i="13" s="1"/>
  <c r="AB156" i="13" s="1"/>
  <c r="AC156" i="13" s="1"/>
  <c r="AD156" i="13" s="1"/>
  <c r="AE156" i="13" s="1"/>
  <c r="AF156" i="13" s="1"/>
  <c r="B156" i="13" s="1"/>
  <c r="D154" i="13"/>
  <c r="E154" i="13" s="1"/>
  <c r="F154" i="13" s="1"/>
  <c r="G154" i="13" s="1"/>
  <c r="H154" i="13" s="1"/>
  <c r="I154" i="13" s="1"/>
  <c r="J154" i="13" s="1"/>
  <c r="K154" i="13" s="1"/>
  <c r="L154" i="13" s="1"/>
  <c r="M154" i="13" s="1"/>
  <c r="N154" i="13" s="1"/>
  <c r="O154" i="13" s="1"/>
  <c r="P154" i="13" s="1"/>
  <c r="Q154" i="13" s="1"/>
  <c r="R154" i="13" s="1"/>
  <c r="S154" i="13" s="1"/>
  <c r="T154" i="13" s="1"/>
  <c r="U154" i="13" s="1"/>
  <c r="V154" i="13" s="1"/>
  <c r="W154" i="13" s="1"/>
  <c r="X154" i="13" s="1"/>
  <c r="Y154" i="13" s="1"/>
  <c r="Z154" i="13" s="1"/>
  <c r="AA154" i="13" s="1"/>
  <c r="AB154" i="13" s="1"/>
  <c r="AC154" i="13" s="1"/>
  <c r="AD154" i="13" s="1"/>
  <c r="AE154" i="13" s="1"/>
  <c r="AF154" i="13" s="1"/>
  <c r="B154" i="13" s="1"/>
  <c r="E153" i="13"/>
  <c r="F153" i="13" s="1"/>
  <c r="G153" i="13" s="1"/>
  <c r="H153" i="13" s="1"/>
  <c r="I153" i="13" s="1"/>
  <c r="J153" i="13" s="1"/>
  <c r="K153" i="13" s="1"/>
  <c r="L153" i="13" s="1"/>
  <c r="M153" i="13" s="1"/>
  <c r="N153" i="13" s="1"/>
  <c r="O153" i="13" s="1"/>
  <c r="P153" i="13" s="1"/>
  <c r="Q153" i="13" s="1"/>
  <c r="R153" i="13" s="1"/>
  <c r="S153" i="13" s="1"/>
  <c r="T153" i="13" s="1"/>
  <c r="U153" i="13" s="1"/>
  <c r="V153" i="13" s="1"/>
  <c r="W153" i="13" s="1"/>
  <c r="X153" i="13" s="1"/>
  <c r="Y153" i="13" s="1"/>
  <c r="Z153" i="13" s="1"/>
  <c r="AA153" i="13" s="1"/>
  <c r="AB153" i="13" s="1"/>
  <c r="AC153" i="13" s="1"/>
  <c r="AD153" i="13" s="1"/>
  <c r="AE153" i="13" s="1"/>
  <c r="AF153" i="13" s="1"/>
  <c r="B153" i="13" s="1"/>
  <c r="D153" i="13"/>
  <c r="D152" i="13"/>
  <c r="E152" i="13" s="1"/>
  <c r="F152" i="13" s="1"/>
  <c r="G152" i="13" s="1"/>
  <c r="H152" i="13" s="1"/>
  <c r="I152" i="13" s="1"/>
  <c r="J152" i="13" s="1"/>
  <c r="K152" i="13" s="1"/>
  <c r="L152" i="13" s="1"/>
  <c r="M152" i="13" s="1"/>
  <c r="N152" i="13" s="1"/>
  <c r="O152" i="13" s="1"/>
  <c r="P152" i="13" s="1"/>
  <c r="Q152" i="13" s="1"/>
  <c r="R152" i="13" s="1"/>
  <c r="S152" i="13" s="1"/>
  <c r="T152" i="13" s="1"/>
  <c r="U152" i="13" s="1"/>
  <c r="V152" i="13" s="1"/>
  <c r="W152" i="13" s="1"/>
  <c r="X152" i="13" s="1"/>
  <c r="Y152" i="13" s="1"/>
  <c r="Z152" i="13" s="1"/>
  <c r="AA152" i="13" s="1"/>
  <c r="AB152" i="13" s="1"/>
  <c r="AC152" i="13" s="1"/>
  <c r="AD152" i="13" s="1"/>
  <c r="AE152" i="13" s="1"/>
  <c r="AF152" i="13" s="1"/>
  <c r="B152" i="13" s="1"/>
  <c r="D151" i="13"/>
  <c r="E151" i="13" s="1"/>
  <c r="F151" i="13" s="1"/>
  <c r="G151" i="13" s="1"/>
  <c r="H151" i="13" s="1"/>
  <c r="I151" i="13" s="1"/>
  <c r="J151" i="13" s="1"/>
  <c r="K151" i="13" s="1"/>
  <c r="L151" i="13" s="1"/>
  <c r="M151" i="13" s="1"/>
  <c r="N151" i="13" s="1"/>
  <c r="O151" i="13" s="1"/>
  <c r="P151" i="13" s="1"/>
  <c r="Q151" i="13" s="1"/>
  <c r="R151" i="13" s="1"/>
  <c r="S151" i="13" s="1"/>
  <c r="T151" i="13" s="1"/>
  <c r="U151" i="13" s="1"/>
  <c r="V151" i="13" s="1"/>
  <c r="W151" i="13" s="1"/>
  <c r="X151" i="13" s="1"/>
  <c r="Y151" i="13" s="1"/>
  <c r="Z151" i="13" s="1"/>
  <c r="AA151" i="13" s="1"/>
  <c r="AB151" i="13" s="1"/>
  <c r="AC151" i="13" s="1"/>
  <c r="AD151" i="13" s="1"/>
  <c r="AE151" i="13" s="1"/>
  <c r="AF151" i="13" s="1"/>
  <c r="B151" i="13" s="1"/>
  <c r="D149" i="13"/>
  <c r="E149" i="13" s="1"/>
  <c r="F149" i="13" s="1"/>
  <c r="G149" i="13" s="1"/>
  <c r="H149" i="13" s="1"/>
  <c r="I149" i="13" s="1"/>
  <c r="J149" i="13" s="1"/>
  <c r="K149" i="13" s="1"/>
  <c r="L149" i="13" s="1"/>
  <c r="M149" i="13" s="1"/>
  <c r="N149" i="13" s="1"/>
  <c r="O149" i="13" s="1"/>
  <c r="P149" i="13" s="1"/>
  <c r="Q149" i="13" s="1"/>
  <c r="R149" i="13" s="1"/>
  <c r="S149" i="13" s="1"/>
  <c r="T149" i="13" s="1"/>
  <c r="U149" i="13" s="1"/>
  <c r="V149" i="13" s="1"/>
  <c r="W149" i="13" s="1"/>
  <c r="X149" i="13" s="1"/>
  <c r="Y149" i="13" s="1"/>
  <c r="Z149" i="13" s="1"/>
  <c r="AA149" i="13" s="1"/>
  <c r="AB149" i="13" s="1"/>
  <c r="AC149" i="13" s="1"/>
  <c r="AD149" i="13" s="1"/>
  <c r="AE149" i="13" s="1"/>
  <c r="AF149" i="13" s="1"/>
  <c r="B149" i="13" s="1"/>
  <c r="D148" i="13"/>
  <c r="E148" i="13" s="1"/>
  <c r="F148" i="13" s="1"/>
  <c r="G148" i="13" s="1"/>
  <c r="H148" i="13" s="1"/>
  <c r="I148" i="13" s="1"/>
  <c r="J148" i="13" s="1"/>
  <c r="K148" i="13" s="1"/>
  <c r="L148" i="13" s="1"/>
  <c r="M148" i="13" s="1"/>
  <c r="N148" i="13" s="1"/>
  <c r="O148" i="13" s="1"/>
  <c r="P148" i="13" s="1"/>
  <c r="Q148" i="13" s="1"/>
  <c r="R148" i="13" s="1"/>
  <c r="S148" i="13" s="1"/>
  <c r="T148" i="13" s="1"/>
  <c r="U148" i="13" s="1"/>
  <c r="V148" i="13" s="1"/>
  <c r="W148" i="13" s="1"/>
  <c r="X148" i="13" s="1"/>
  <c r="Y148" i="13" s="1"/>
  <c r="Z148" i="13" s="1"/>
  <c r="AA148" i="13" s="1"/>
  <c r="AB148" i="13" s="1"/>
  <c r="AC148" i="13" s="1"/>
  <c r="AD148" i="13" s="1"/>
  <c r="AE148" i="13" s="1"/>
  <c r="AF148" i="13" s="1"/>
  <c r="B148" i="13" s="1"/>
  <c r="D146" i="13"/>
  <c r="E146" i="13" s="1"/>
  <c r="F146" i="13" s="1"/>
  <c r="G146" i="13" s="1"/>
  <c r="H146" i="13" s="1"/>
  <c r="I146" i="13" s="1"/>
  <c r="J146" i="13" s="1"/>
  <c r="K146" i="13" s="1"/>
  <c r="L146" i="13" s="1"/>
  <c r="M146" i="13" s="1"/>
  <c r="N146" i="13" s="1"/>
  <c r="O146" i="13" s="1"/>
  <c r="P146" i="13" s="1"/>
  <c r="Q146" i="13" s="1"/>
  <c r="R146" i="13" s="1"/>
  <c r="S146" i="13" s="1"/>
  <c r="T146" i="13" s="1"/>
  <c r="U146" i="13" s="1"/>
  <c r="V146" i="13" s="1"/>
  <c r="W146" i="13" s="1"/>
  <c r="X146" i="13" s="1"/>
  <c r="Y146" i="13" s="1"/>
  <c r="Z146" i="13" s="1"/>
  <c r="AA146" i="13" s="1"/>
  <c r="AB146" i="13" s="1"/>
  <c r="AC146" i="13" s="1"/>
  <c r="AD146" i="13" s="1"/>
  <c r="AE146" i="13" s="1"/>
  <c r="AF146" i="13" s="1"/>
  <c r="B146" i="13" s="1"/>
  <c r="J145" i="13"/>
  <c r="K145" i="13" s="1"/>
  <c r="L145" i="13" s="1"/>
  <c r="M145" i="13" s="1"/>
  <c r="N145" i="13" s="1"/>
  <c r="O145" i="13" s="1"/>
  <c r="P145" i="13" s="1"/>
  <c r="Q145" i="13" s="1"/>
  <c r="R145" i="13" s="1"/>
  <c r="S145" i="13" s="1"/>
  <c r="T145" i="13" s="1"/>
  <c r="U145" i="13" s="1"/>
  <c r="V145" i="13" s="1"/>
  <c r="W145" i="13" s="1"/>
  <c r="X145" i="13" s="1"/>
  <c r="Y145" i="13" s="1"/>
  <c r="Z145" i="13" s="1"/>
  <c r="AA145" i="13" s="1"/>
  <c r="AB145" i="13" s="1"/>
  <c r="AC145" i="13" s="1"/>
  <c r="AD145" i="13" s="1"/>
  <c r="AE145" i="13" s="1"/>
  <c r="AF145" i="13" s="1"/>
  <c r="D145" i="13"/>
  <c r="E145" i="13" s="1"/>
  <c r="F145" i="13" s="1"/>
  <c r="G145" i="13" s="1"/>
  <c r="H145" i="13" s="1"/>
  <c r="I145" i="13" s="1"/>
  <c r="B145" i="13"/>
  <c r="D144" i="13"/>
  <c r="E144" i="13" s="1"/>
  <c r="F144" i="13" s="1"/>
  <c r="G144" i="13" s="1"/>
  <c r="H144" i="13" s="1"/>
  <c r="I144" i="13" s="1"/>
  <c r="J144" i="13" s="1"/>
  <c r="K144" i="13" s="1"/>
  <c r="L144" i="13" s="1"/>
  <c r="M144" i="13" s="1"/>
  <c r="N144" i="13" s="1"/>
  <c r="O144" i="13" s="1"/>
  <c r="P144" i="13" s="1"/>
  <c r="Q144" i="13" s="1"/>
  <c r="R144" i="13" s="1"/>
  <c r="S144" i="13" s="1"/>
  <c r="T144" i="13" s="1"/>
  <c r="U144" i="13" s="1"/>
  <c r="V144" i="13" s="1"/>
  <c r="W144" i="13" s="1"/>
  <c r="X144" i="13" s="1"/>
  <c r="Y144" i="13" s="1"/>
  <c r="Z144" i="13" s="1"/>
  <c r="AA144" i="13" s="1"/>
  <c r="AB144" i="13" s="1"/>
  <c r="AC144" i="13" s="1"/>
  <c r="AD144" i="13" s="1"/>
  <c r="AE144" i="13" s="1"/>
  <c r="AF144" i="13" s="1"/>
  <c r="B144" i="13" s="1"/>
  <c r="E143" i="13"/>
  <c r="F143" i="13" s="1"/>
  <c r="G143" i="13" s="1"/>
  <c r="H143" i="13" s="1"/>
  <c r="I143" i="13" s="1"/>
  <c r="J143" i="13" s="1"/>
  <c r="K143" i="13" s="1"/>
  <c r="L143" i="13" s="1"/>
  <c r="M143" i="13" s="1"/>
  <c r="N143" i="13" s="1"/>
  <c r="O143" i="13" s="1"/>
  <c r="P143" i="13" s="1"/>
  <c r="Q143" i="13" s="1"/>
  <c r="R143" i="13" s="1"/>
  <c r="S143" i="13" s="1"/>
  <c r="T143" i="13" s="1"/>
  <c r="U143" i="13" s="1"/>
  <c r="V143" i="13" s="1"/>
  <c r="W143" i="13" s="1"/>
  <c r="X143" i="13" s="1"/>
  <c r="Y143" i="13" s="1"/>
  <c r="Z143" i="13" s="1"/>
  <c r="AA143" i="13" s="1"/>
  <c r="AB143" i="13" s="1"/>
  <c r="AC143" i="13" s="1"/>
  <c r="AD143" i="13" s="1"/>
  <c r="AE143" i="13" s="1"/>
  <c r="AF143" i="13" s="1"/>
  <c r="B143" i="13" s="1"/>
  <c r="D143" i="13"/>
  <c r="D142" i="13"/>
  <c r="E142" i="13" s="1"/>
  <c r="F142" i="13" s="1"/>
  <c r="G142" i="13" s="1"/>
  <c r="H142" i="13" s="1"/>
  <c r="I142" i="13" s="1"/>
  <c r="J142" i="13" s="1"/>
  <c r="K142" i="13" s="1"/>
  <c r="L142" i="13" s="1"/>
  <c r="M142" i="13" s="1"/>
  <c r="N142" i="13" s="1"/>
  <c r="O142" i="13" s="1"/>
  <c r="P142" i="13" s="1"/>
  <c r="Q142" i="13" s="1"/>
  <c r="R142" i="13" s="1"/>
  <c r="S142" i="13" s="1"/>
  <c r="T142" i="13" s="1"/>
  <c r="U142" i="13" s="1"/>
  <c r="V142" i="13" s="1"/>
  <c r="W142" i="13" s="1"/>
  <c r="X142" i="13" s="1"/>
  <c r="Y142" i="13" s="1"/>
  <c r="Z142" i="13" s="1"/>
  <c r="AA142" i="13" s="1"/>
  <c r="AB142" i="13" s="1"/>
  <c r="AC142" i="13" s="1"/>
  <c r="AD142" i="13" s="1"/>
  <c r="AE142" i="13" s="1"/>
  <c r="AF142" i="13" s="1"/>
  <c r="B142" i="13" s="1"/>
  <c r="N141" i="13"/>
  <c r="O141" i="13" s="1"/>
  <c r="P141" i="13" s="1"/>
  <c r="Q141" i="13" s="1"/>
  <c r="R141" i="13" s="1"/>
  <c r="S141" i="13" s="1"/>
  <c r="T141" i="13" s="1"/>
  <c r="U141" i="13" s="1"/>
  <c r="V141" i="13" s="1"/>
  <c r="W141" i="13" s="1"/>
  <c r="X141" i="13" s="1"/>
  <c r="Y141" i="13" s="1"/>
  <c r="Z141" i="13" s="1"/>
  <c r="AA141" i="13" s="1"/>
  <c r="AB141" i="13" s="1"/>
  <c r="AC141" i="13" s="1"/>
  <c r="AD141" i="13" s="1"/>
  <c r="AE141" i="13" s="1"/>
  <c r="AF141" i="13" s="1"/>
  <c r="B141" i="13" s="1"/>
  <c r="I141" i="13"/>
  <c r="J141" i="13" s="1"/>
  <c r="K141" i="13" s="1"/>
  <c r="L141" i="13" s="1"/>
  <c r="M141" i="13" s="1"/>
  <c r="D141" i="13"/>
  <c r="E141" i="13" s="1"/>
  <c r="F141" i="13" s="1"/>
  <c r="G141" i="13" s="1"/>
  <c r="H141" i="13" s="1"/>
  <c r="G140" i="13"/>
  <c r="H140" i="13" s="1"/>
  <c r="I140" i="13" s="1"/>
  <c r="J140" i="13" s="1"/>
  <c r="K140" i="13" s="1"/>
  <c r="L140" i="13" s="1"/>
  <c r="M140" i="13" s="1"/>
  <c r="N140" i="13" s="1"/>
  <c r="O140" i="13" s="1"/>
  <c r="P140" i="13" s="1"/>
  <c r="Q140" i="13" s="1"/>
  <c r="R140" i="13" s="1"/>
  <c r="S140" i="13" s="1"/>
  <c r="T140" i="13" s="1"/>
  <c r="U140" i="13" s="1"/>
  <c r="V140" i="13" s="1"/>
  <c r="W140" i="13" s="1"/>
  <c r="X140" i="13" s="1"/>
  <c r="Y140" i="13" s="1"/>
  <c r="Z140" i="13" s="1"/>
  <c r="AA140" i="13" s="1"/>
  <c r="AB140" i="13" s="1"/>
  <c r="AC140" i="13" s="1"/>
  <c r="AD140" i="13" s="1"/>
  <c r="AE140" i="13" s="1"/>
  <c r="AF140" i="13" s="1"/>
  <c r="B140" i="13" s="1"/>
  <c r="D140" i="13"/>
  <c r="E140" i="13" s="1"/>
  <c r="F140" i="13" s="1"/>
  <c r="AB138" i="13"/>
  <c r="AC138" i="13" s="1"/>
  <c r="AD138" i="13" s="1"/>
  <c r="AE138" i="13" s="1"/>
  <c r="AF138" i="13" s="1"/>
  <c r="B138" i="13" s="1"/>
  <c r="E138" i="13"/>
  <c r="F138" i="13" s="1"/>
  <c r="G138" i="13" s="1"/>
  <c r="H138" i="13" s="1"/>
  <c r="I138" i="13" s="1"/>
  <c r="J138" i="13" s="1"/>
  <c r="K138" i="13" s="1"/>
  <c r="L138" i="13" s="1"/>
  <c r="M138" i="13" s="1"/>
  <c r="N138" i="13" s="1"/>
  <c r="O138" i="13" s="1"/>
  <c r="P138" i="13" s="1"/>
  <c r="Q138" i="13" s="1"/>
  <c r="R138" i="13" s="1"/>
  <c r="S138" i="13" s="1"/>
  <c r="T138" i="13" s="1"/>
  <c r="U138" i="13" s="1"/>
  <c r="V138" i="13" s="1"/>
  <c r="W138" i="13" s="1"/>
  <c r="X138" i="13" s="1"/>
  <c r="Y138" i="13" s="1"/>
  <c r="Z138" i="13" s="1"/>
  <c r="AA138" i="13" s="1"/>
  <c r="D138" i="13"/>
  <c r="E137" i="13"/>
  <c r="F137" i="13" s="1"/>
  <c r="G137" i="13" s="1"/>
  <c r="H137" i="13" s="1"/>
  <c r="I137" i="13" s="1"/>
  <c r="J137" i="13" s="1"/>
  <c r="K137" i="13" s="1"/>
  <c r="L137" i="13" s="1"/>
  <c r="M137" i="13" s="1"/>
  <c r="N137" i="13" s="1"/>
  <c r="O137" i="13" s="1"/>
  <c r="P137" i="13" s="1"/>
  <c r="Q137" i="13" s="1"/>
  <c r="R137" i="13" s="1"/>
  <c r="S137" i="13" s="1"/>
  <c r="T137" i="13" s="1"/>
  <c r="U137" i="13" s="1"/>
  <c r="V137" i="13" s="1"/>
  <c r="W137" i="13" s="1"/>
  <c r="X137" i="13" s="1"/>
  <c r="Y137" i="13" s="1"/>
  <c r="Z137" i="13" s="1"/>
  <c r="AA137" i="13" s="1"/>
  <c r="AB137" i="13" s="1"/>
  <c r="AC137" i="13" s="1"/>
  <c r="AD137" i="13" s="1"/>
  <c r="AE137" i="13" s="1"/>
  <c r="AF137" i="13" s="1"/>
  <c r="B137" i="13" s="1"/>
  <c r="D137" i="13"/>
  <c r="D136" i="13"/>
  <c r="E136" i="13" s="1"/>
  <c r="F136" i="13" s="1"/>
  <c r="G136" i="13" s="1"/>
  <c r="H136" i="13" s="1"/>
  <c r="I136" i="13" s="1"/>
  <c r="J136" i="13" s="1"/>
  <c r="K136" i="13" s="1"/>
  <c r="L136" i="13" s="1"/>
  <c r="M136" i="13" s="1"/>
  <c r="N136" i="13" s="1"/>
  <c r="O136" i="13" s="1"/>
  <c r="P136" i="13" s="1"/>
  <c r="Q136" i="13" s="1"/>
  <c r="R136" i="13" s="1"/>
  <c r="S136" i="13" s="1"/>
  <c r="T136" i="13" s="1"/>
  <c r="U136" i="13" s="1"/>
  <c r="V136" i="13" s="1"/>
  <c r="W136" i="13" s="1"/>
  <c r="X136" i="13" s="1"/>
  <c r="Y136" i="13" s="1"/>
  <c r="Z136" i="13" s="1"/>
  <c r="AA136" i="13" s="1"/>
  <c r="AB136" i="13" s="1"/>
  <c r="AC136" i="13" s="1"/>
  <c r="AD136" i="13" s="1"/>
  <c r="AE136" i="13" s="1"/>
  <c r="AF136" i="13" s="1"/>
  <c r="B136" i="13" s="1"/>
  <c r="D135" i="13"/>
  <c r="E135" i="13" s="1"/>
  <c r="F135" i="13" s="1"/>
  <c r="G135" i="13" s="1"/>
  <c r="H135" i="13" s="1"/>
  <c r="I135" i="13" s="1"/>
  <c r="J135" i="13" s="1"/>
  <c r="K135" i="13" s="1"/>
  <c r="L135" i="13" s="1"/>
  <c r="M135" i="13" s="1"/>
  <c r="N135" i="13" s="1"/>
  <c r="O135" i="13" s="1"/>
  <c r="P135" i="13" s="1"/>
  <c r="Q135" i="13" s="1"/>
  <c r="R135" i="13" s="1"/>
  <c r="S135" i="13" s="1"/>
  <c r="T135" i="13" s="1"/>
  <c r="U135" i="13" s="1"/>
  <c r="V135" i="13" s="1"/>
  <c r="W135" i="13" s="1"/>
  <c r="X135" i="13" s="1"/>
  <c r="Y135" i="13" s="1"/>
  <c r="Z135" i="13" s="1"/>
  <c r="AA135" i="13" s="1"/>
  <c r="AB135" i="13" s="1"/>
  <c r="AC135" i="13" s="1"/>
  <c r="AD135" i="13" s="1"/>
  <c r="AE135" i="13" s="1"/>
  <c r="AF135" i="13" s="1"/>
  <c r="B135" i="13" s="1"/>
  <c r="K134" i="13"/>
  <c r="L134" i="13" s="1"/>
  <c r="M134" i="13" s="1"/>
  <c r="N134" i="13" s="1"/>
  <c r="O134" i="13" s="1"/>
  <c r="P134" i="13" s="1"/>
  <c r="Q134" i="13" s="1"/>
  <c r="R134" i="13" s="1"/>
  <c r="S134" i="13" s="1"/>
  <c r="T134" i="13" s="1"/>
  <c r="U134" i="13" s="1"/>
  <c r="V134" i="13" s="1"/>
  <c r="W134" i="13" s="1"/>
  <c r="X134" i="13" s="1"/>
  <c r="Y134" i="13" s="1"/>
  <c r="Z134" i="13" s="1"/>
  <c r="AA134" i="13" s="1"/>
  <c r="AB134" i="13" s="1"/>
  <c r="AC134" i="13" s="1"/>
  <c r="AD134" i="13" s="1"/>
  <c r="AE134" i="13" s="1"/>
  <c r="AF134" i="13" s="1"/>
  <c r="B134" i="13" s="1"/>
  <c r="D134" i="13"/>
  <c r="E134" i="13" s="1"/>
  <c r="F134" i="13" s="1"/>
  <c r="G134" i="13" s="1"/>
  <c r="H134" i="13" s="1"/>
  <c r="I134" i="13" s="1"/>
  <c r="J134" i="13" s="1"/>
  <c r="I133" i="13"/>
  <c r="J133" i="13" s="1"/>
  <c r="K133" i="13" s="1"/>
  <c r="L133" i="13" s="1"/>
  <c r="M133" i="13" s="1"/>
  <c r="N133" i="13" s="1"/>
  <c r="O133" i="13" s="1"/>
  <c r="P133" i="13" s="1"/>
  <c r="Q133" i="13" s="1"/>
  <c r="R133" i="13" s="1"/>
  <c r="S133" i="13" s="1"/>
  <c r="T133" i="13" s="1"/>
  <c r="U133" i="13" s="1"/>
  <c r="V133" i="13" s="1"/>
  <c r="W133" i="13" s="1"/>
  <c r="X133" i="13" s="1"/>
  <c r="Y133" i="13" s="1"/>
  <c r="Z133" i="13" s="1"/>
  <c r="AA133" i="13" s="1"/>
  <c r="AB133" i="13" s="1"/>
  <c r="AC133" i="13" s="1"/>
  <c r="AD133" i="13" s="1"/>
  <c r="AE133" i="13" s="1"/>
  <c r="AF133" i="13" s="1"/>
  <c r="B133" i="13" s="1"/>
  <c r="D133" i="13"/>
  <c r="E133" i="13" s="1"/>
  <c r="F133" i="13" s="1"/>
  <c r="G133" i="13" s="1"/>
  <c r="H133" i="13" s="1"/>
  <c r="F132" i="13"/>
  <c r="G132" i="13" s="1"/>
  <c r="H132" i="13" s="1"/>
  <c r="I132" i="13" s="1"/>
  <c r="J132" i="13" s="1"/>
  <c r="K132" i="13" s="1"/>
  <c r="L132" i="13" s="1"/>
  <c r="M132" i="13" s="1"/>
  <c r="N132" i="13" s="1"/>
  <c r="O132" i="13" s="1"/>
  <c r="P132" i="13" s="1"/>
  <c r="Q132" i="13" s="1"/>
  <c r="R132" i="13" s="1"/>
  <c r="S132" i="13" s="1"/>
  <c r="T132" i="13" s="1"/>
  <c r="U132" i="13" s="1"/>
  <c r="V132" i="13" s="1"/>
  <c r="W132" i="13" s="1"/>
  <c r="X132" i="13" s="1"/>
  <c r="Y132" i="13" s="1"/>
  <c r="Z132" i="13" s="1"/>
  <c r="AA132" i="13" s="1"/>
  <c r="AB132" i="13" s="1"/>
  <c r="AC132" i="13" s="1"/>
  <c r="AD132" i="13" s="1"/>
  <c r="AE132" i="13" s="1"/>
  <c r="AF132" i="13" s="1"/>
  <c r="B132" i="13" s="1"/>
  <c r="D132" i="13"/>
  <c r="E132" i="13" s="1"/>
  <c r="L131" i="13"/>
  <c r="M131" i="13" s="1"/>
  <c r="N131" i="13" s="1"/>
  <c r="O131" i="13" s="1"/>
  <c r="P131" i="13" s="1"/>
  <c r="Q131" i="13" s="1"/>
  <c r="R131" i="13" s="1"/>
  <c r="S131" i="13" s="1"/>
  <c r="T131" i="13" s="1"/>
  <c r="U131" i="13" s="1"/>
  <c r="V131" i="13" s="1"/>
  <c r="W131" i="13" s="1"/>
  <c r="X131" i="13" s="1"/>
  <c r="Y131" i="13" s="1"/>
  <c r="Z131" i="13" s="1"/>
  <c r="AA131" i="13" s="1"/>
  <c r="AB131" i="13" s="1"/>
  <c r="AC131" i="13" s="1"/>
  <c r="AD131" i="13" s="1"/>
  <c r="AE131" i="13" s="1"/>
  <c r="AF131" i="13" s="1"/>
  <c r="B131" i="13" s="1"/>
  <c r="H131" i="13"/>
  <c r="I131" i="13" s="1"/>
  <c r="J131" i="13" s="1"/>
  <c r="K131" i="13" s="1"/>
  <c r="D131" i="13"/>
  <c r="E131" i="13" s="1"/>
  <c r="F131" i="13" s="1"/>
  <c r="G131" i="13" s="1"/>
  <c r="K129" i="13"/>
  <c r="L129" i="13" s="1"/>
  <c r="M129" i="13" s="1"/>
  <c r="N129" i="13" s="1"/>
  <c r="O129" i="13" s="1"/>
  <c r="P129" i="13" s="1"/>
  <c r="Q129" i="13" s="1"/>
  <c r="R129" i="13" s="1"/>
  <c r="S129" i="13" s="1"/>
  <c r="T129" i="13" s="1"/>
  <c r="U129" i="13" s="1"/>
  <c r="V129" i="13" s="1"/>
  <c r="W129" i="13" s="1"/>
  <c r="X129" i="13" s="1"/>
  <c r="Y129" i="13" s="1"/>
  <c r="Z129" i="13" s="1"/>
  <c r="AA129" i="13" s="1"/>
  <c r="AB129" i="13" s="1"/>
  <c r="AC129" i="13" s="1"/>
  <c r="AD129" i="13" s="1"/>
  <c r="AE129" i="13" s="1"/>
  <c r="AF129" i="13" s="1"/>
  <c r="B129" i="13" s="1"/>
  <c r="G129" i="13"/>
  <c r="H129" i="13" s="1"/>
  <c r="I129" i="13" s="1"/>
  <c r="J129" i="13" s="1"/>
  <c r="D129" i="13"/>
  <c r="E129" i="13" s="1"/>
  <c r="F129" i="13" s="1"/>
  <c r="D128" i="13"/>
  <c r="E128" i="13" s="1"/>
  <c r="F128" i="13" s="1"/>
  <c r="G128" i="13" s="1"/>
  <c r="H128" i="13" s="1"/>
  <c r="I128" i="13" s="1"/>
  <c r="J128" i="13" s="1"/>
  <c r="K128" i="13" s="1"/>
  <c r="L128" i="13" s="1"/>
  <c r="M128" i="13" s="1"/>
  <c r="N128" i="13" s="1"/>
  <c r="O128" i="13" s="1"/>
  <c r="P128" i="13" s="1"/>
  <c r="Q128" i="13" s="1"/>
  <c r="R128" i="13" s="1"/>
  <c r="S128" i="13" s="1"/>
  <c r="T128" i="13" s="1"/>
  <c r="U128" i="13" s="1"/>
  <c r="V128" i="13" s="1"/>
  <c r="W128" i="13" s="1"/>
  <c r="X128" i="13" s="1"/>
  <c r="Y128" i="13" s="1"/>
  <c r="Z128" i="13" s="1"/>
  <c r="AA128" i="13" s="1"/>
  <c r="AB128" i="13" s="1"/>
  <c r="AC128" i="13" s="1"/>
  <c r="AD128" i="13" s="1"/>
  <c r="AE128" i="13" s="1"/>
  <c r="AF128" i="13" s="1"/>
  <c r="B128" i="13" s="1"/>
  <c r="J127" i="13"/>
  <c r="K127" i="13" s="1"/>
  <c r="L127" i="13" s="1"/>
  <c r="M127" i="13" s="1"/>
  <c r="N127" i="13" s="1"/>
  <c r="O127" i="13" s="1"/>
  <c r="P127" i="13" s="1"/>
  <c r="Q127" i="13" s="1"/>
  <c r="R127" i="13" s="1"/>
  <c r="S127" i="13" s="1"/>
  <c r="T127" i="13" s="1"/>
  <c r="U127" i="13" s="1"/>
  <c r="V127" i="13" s="1"/>
  <c r="W127" i="13" s="1"/>
  <c r="X127" i="13" s="1"/>
  <c r="Y127" i="13" s="1"/>
  <c r="Z127" i="13" s="1"/>
  <c r="AA127" i="13" s="1"/>
  <c r="AB127" i="13" s="1"/>
  <c r="AC127" i="13" s="1"/>
  <c r="AD127" i="13" s="1"/>
  <c r="AE127" i="13" s="1"/>
  <c r="AF127" i="13" s="1"/>
  <c r="B127" i="13" s="1"/>
  <c r="D127" i="13"/>
  <c r="E127" i="13" s="1"/>
  <c r="F127" i="13" s="1"/>
  <c r="G127" i="13" s="1"/>
  <c r="H127" i="13" s="1"/>
  <c r="I127" i="13" s="1"/>
  <c r="E126" i="13"/>
  <c r="F126" i="13" s="1"/>
  <c r="G126" i="13" s="1"/>
  <c r="H126" i="13" s="1"/>
  <c r="I126" i="13" s="1"/>
  <c r="J126" i="13" s="1"/>
  <c r="K126" i="13" s="1"/>
  <c r="L126" i="13" s="1"/>
  <c r="M126" i="13" s="1"/>
  <c r="N126" i="13" s="1"/>
  <c r="O126" i="13" s="1"/>
  <c r="P126" i="13" s="1"/>
  <c r="Q126" i="13" s="1"/>
  <c r="R126" i="13" s="1"/>
  <c r="S126" i="13" s="1"/>
  <c r="T126" i="13" s="1"/>
  <c r="U126" i="13" s="1"/>
  <c r="V126" i="13" s="1"/>
  <c r="W126" i="13" s="1"/>
  <c r="X126" i="13" s="1"/>
  <c r="Y126" i="13" s="1"/>
  <c r="Z126" i="13" s="1"/>
  <c r="AA126" i="13" s="1"/>
  <c r="AB126" i="13" s="1"/>
  <c r="AC126" i="13" s="1"/>
  <c r="AD126" i="13" s="1"/>
  <c r="AE126" i="13" s="1"/>
  <c r="AF126" i="13" s="1"/>
  <c r="B126" i="13" s="1"/>
  <c r="D126" i="13"/>
  <c r="J125" i="13"/>
  <c r="K125" i="13" s="1"/>
  <c r="L125" i="13" s="1"/>
  <c r="M125" i="13" s="1"/>
  <c r="N125" i="13" s="1"/>
  <c r="O125" i="13" s="1"/>
  <c r="P125" i="13" s="1"/>
  <c r="Q125" i="13" s="1"/>
  <c r="R125" i="13" s="1"/>
  <c r="S125" i="13" s="1"/>
  <c r="T125" i="13" s="1"/>
  <c r="U125" i="13" s="1"/>
  <c r="V125" i="13" s="1"/>
  <c r="W125" i="13" s="1"/>
  <c r="X125" i="13" s="1"/>
  <c r="Y125" i="13" s="1"/>
  <c r="Z125" i="13" s="1"/>
  <c r="AA125" i="13" s="1"/>
  <c r="AB125" i="13" s="1"/>
  <c r="AC125" i="13" s="1"/>
  <c r="AD125" i="13" s="1"/>
  <c r="AE125" i="13" s="1"/>
  <c r="AF125" i="13" s="1"/>
  <c r="B125" i="13" s="1"/>
  <c r="E125" i="13"/>
  <c r="F125" i="13" s="1"/>
  <c r="G125" i="13" s="1"/>
  <c r="H125" i="13" s="1"/>
  <c r="D125" i="13"/>
  <c r="K124" i="13"/>
  <c r="L124" i="13" s="1"/>
  <c r="M124" i="13" s="1"/>
  <c r="N124" i="13" s="1"/>
  <c r="O124" i="13" s="1"/>
  <c r="P124" i="13" s="1"/>
  <c r="Q124" i="13" s="1"/>
  <c r="R124" i="13" s="1"/>
  <c r="S124" i="13" s="1"/>
  <c r="T124" i="13" s="1"/>
  <c r="U124" i="13" s="1"/>
  <c r="V124" i="13" s="1"/>
  <c r="W124" i="13" s="1"/>
  <c r="X124" i="13" s="1"/>
  <c r="Y124" i="13" s="1"/>
  <c r="Z124" i="13" s="1"/>
  <c r="AA124" i="13" s="1"/>
  <c r="AB124" i="13" s="1"/>
  <c r="AC124" i="13" s="1"/>
  <c r="AD124" i="13" s="1"/>
  <c r="AE124" i="13" s="1"/>
  <c r="AF124" i="13" s="1"/>
  <c r="B124" i="13" s="1"/>
  <c r="G124" i="13"/>
  <c r="H124" i="13" s="1"/>
  <c r="I124" i="13" s="1"/>
  <c r="J124" i="13" s="1"/>
  <c r="D124" i="13"/>
  <c r="E124" i="13" s="1"/>
  <c r="F124" i="13" s="1"/>
  <c r="D123" i="13"/>
  <c r="E123" i="13" s="1"/>
  <c r="F123" i="13" s="1"/>
  <c r="G123" i="13" s="1"/>
  <c r="H123" i="13" s="1"/>
  <c r="I123" i="13" s="1"/>
  <c r="J123" i="13" s="1"/>
  <c r="K123" i="13" s="1"/>
  <c r="L123" i="13" s="1"/>
  <c r="M123" i="13" s="1"/>
  <c r="N123" i="13" s="1"/>
  <c r="O123" i="13" s="1"/>
  <c r="P123" i="13" s="1"/>
  <c r="Q123" i="13" s="1"/>
  <c r="R123" i="13" s="1"/>
  <c r="S123" i="13" s="1"/>
  <c r="T123" i="13" s="1"/>
  <c r="U123" i="13" s="1"/>
  <c r="V123" i="13" s="1"/>
  <c r="W123" i="13" s="1"/>
  <c r="X123" i="13" s="1"/>
  <c r="Y123" i="13" s="1"/>
  <c r="Z123" i="13" s="1"/>
  <c r="AA123" i="13" s="1"/>
  <c r="AB123" i="13" s="1"/>
  <c r="AC123" i="13" s="1"/>
  <c r="AD123" i="13" s="1"/>
  <c r="AE123" i="13" s="1"/>
  <c r="AF123" i="13" s="1"/>
  <c r="B123" i="13" s="1"/>
  <c r="D122" i="13"/>
  <c r="E122" i="13" s="1"/>
  <c r="F122" i="13" s="1"/>
  <c r="G122" i="13" s="1"/>
  <c r="H122" i="13" s="1"/>
  <c r="I122" i="13" s="1"/>
  <c r="J122" i="13" s="1"/>
  <c r="K122" i="13" s="1"/>
  <c r="L122" i="13" s="1"/>
  <c r="M122" i="13" s="1"/>
  <c r="N122" i="13" s="1"/>
  <c r="O122" i="13" s="1"/>
  <c r="P122" i="13" s="1"/>
  <c r="Q122" i="13" s="1"/>
  <c r="R122" i="13" s="1"/>
  <c r="S122" i="13" s="1"/>
  <c r="T122" i="13" s="1"/>
  <c r="U122" i="13" s="1"/>
  <c r="V122" i="13" s="1"/>
  <c r="W122" i="13" s="1"/>
  <c r="X122" i="13" s="1"/>
  <c r="Y122" i="13" s="1"/>
  <c r="Z122" i="13" s="1"/>
  <c r="AA122" i="13" s="1"/>
  <c r="AB122" i="13" s="1"/>
  <c r="AC122" i="13" s="1"/>
  <c r="AD122" i="13" s="1"/>
  <c r="AE122" i="13" s="1"/>
  <c r="AF122" i="13" s="1"/>
  <c r="B122" i="13" s="1"/>
  <c r="E121" i="13"/>
  <c r="F121" i="13" s="1"/>
  <c r="G121" i="13" s="1"/>
  <c r="H121" i="13" s="1"/>
  <c r="I121" i="13" s="1"/>
  <c r="J121" i="13" s="1"/>
  <c r="K121" i="13" s="1"/>
  <c r="L121" i="13" s="1"/>
  <c r="M121" i="13" s="1"/>
  <c r="N121" i="13" s="1"/>
  <c r="O121" i="13" s="1"/>
  <c r="P121" i="13" s="1"/>
  <c r="Q121" i="13" s="1"/>
  <c r="R121" i="13" s="1"/>
  <c r="S121" i="13" s="1"/>
  <c r="T121" i="13" s="1"/>
  <c r="U121" i="13" s="1"/>
  <c r="V121" i="13" s="1"/>
  <c r="W121" i="13" s="1"/>
  <c r="X121" i="13" s="1"/>
  <c r="Y121" i="13" s="1"/>
  <c r="Z121" i="13" s="1"/>
  <c r="AA121" i="13" s="1"/>
  <c r="AB121" i="13" s="1"/>
  <c r="AC121" i="13" s="1"/>
  <c r="AD121" i="13" s="1"/>
  <c r="AE121" i="13" s="1"/>
  <c r="AF121" i="13" s="1"/>
  <c r="B121" i="13" s="1"/>
  <c r="D121" i="13"/>
  <c r="D120" i="13"/>
  <c r="E120" i="13" s="1"/>
  <c r="F120" i="13" s="1"/>
  <c r="G120" i="13" s="1"/>
  <c r="H120" i="13" s="1"/>
  <c r="I120" i="13" s="1"/>
  <c r="J120" i="13" s="1"/>
  <c r="K120" i="13" s="1"/>
  <c r="L120" i="13" s="1"/>
  <c r="M120" i="13" s="1"/>
  <c r="N120" i="13" s="1"/>
  <c r="O120" i="13" s="1"/>
  <c r="P120" i="13" s="1"/>
  <c r="Q120" i="13" s="1"/>
  <c r="R120" i="13" s="1"/>
  <c r="S120" i="13" s="1"/>
  <c r="T120" i="13" s="1"/>
  <c r="U120" i="13" s="1"/>
  <c r="V120" i="13" s="1"/>
  <c r="W120" i="13" s="1"/>
  <c r="X120" i="13" s="1"/>
  <c r="Y120" i="13" s="1"/>
  <c r="Z120" i="13" s="1"/>
  <c r="AA120" i="13" s="1"/>
  <c r="AB120" i="13" s="1"/>
  <c r="AC120" i="13" s="1"/>
  <c r="AD120" i="13" s="1"/>
  <c r="AE120" i="13" s="1"/>
  <c r="AF120" i="13" s="1"/>
  <c r="B120" i="13" s="1"/>
  <c r="F119" i="13"/>
  <c r="G119" i="13" s="1"/>
  <c r="H119" i="13" s="1"/>
  <c r="I119" i="13" s="1"/>
  <c r="J119" i="13" s="1"/>
  <c r="K119" i="13" s="1"/>
  <c r="L119" i="13" s="1"/>
  <c r="M119" i="13" s="1"/>
  <c r="N119" i="13" s="1"/>
  <c r="O119" i="13" s="1"/>
  <c r="P119" i="13" s="1"/>
  <c r="Q119" i="13" s="1"/>
  <c r="R119" i="13" s="1"/>
  <c r="S119" i="13" s="1"/>
  <c r="T119" i="13" s="1"/>
  <c r="U119" i="13" s="1"/>
  <c r="V119" i="13" s="1"/>
  <c r="W119" i="13" s="1"/>
  <c r="X119" i="13" s="1"/>
  <c r="Y119" i="13" s="1"/>
  <c r="Z119" i="13" s="1"/>
  <c r="AA119" i="13" s="1"/>
  <c r="AB119" i="13" s="1"/>
  <c r="AC119" i="13" s="1"/>
  <c r="AD119" i="13" s="1"/>
  <c r="AE119" i="13" s="1"/>
  <c r="AF119" i="13" s="1"/>
  <c r="B119" i="13" s="1"/>
  <c r="D119" i="13"/>
  <c r="E119" i="13" s="1"/>
  <c r="D118" i="13"/>
  <c r="E118" i="13" s="1"/>
  <c r="F118" i="13" s="1"/>
  <c r="G118" i="13" s="1"/>
  <c r="H118" i="13" s="1"/>
  <c r="I118" i="13" s="1"/>
  <c r="J118" i="13" s="1"/>
  <c r="K118" i="13" s="1"/>
  <c r="L118" i="13" s="1"/>
  <c r="M118" i="13" s="1"/>
  <c r="N118" i="13" s="1"/>
  <c r="O118" i="13" s="1"/>
  <c r="P118" i="13" s="1"/>
  <c r="Q118" i="13" s="1"/>
  <c r="R118" i="13" s="1"/>
  <c r="S118" i="13" s="1"/>
  <c r="T118" i="13" s="1"/>
  <c r="U118" i="13" s="1"/>
  <c r="V118" i="13" s="1"/>
  <c r="W118" i="13" s="1"/>
  <c r="X118" i="13" s="1"/>
  <c r="Y118" i="13" s="1"/>
  <c r="Z118" i="13" s="1"/>
  <c r="AA118" i="13" s="1"/>
  <c r="AB118" i="13" s="1"/>
  <c r="AC118" i="13" s="1"/>
  <c r="AD118" i="13" s="1"/>
  <c r="AE118" i="13" s="1"/>
  <c r="AF118" i="13" s="1"/>
  <c r="B118" i="13" s="1"/>
  <c r="E117" i="13"/>
  <c r="F117" i="13" s="1"/>
  <c r="G117" i="13" s="1"/>
  <c r="H117" i="13" s="1"/>
  <c r="I117" i="13" s="1"/>
  <c r="J117" i="13" s="1"/>
  <c r="K117" i="13" s="1"/>
  <c r="L117" i="13" s="1"/>
  <c r="M117" i="13" s="1"/>
  <c r="N117" i="13" s="1"/>
  <c r="O117" i="13" s="1"/>
  <c r="P117" i="13" s="1"/>
  <c r="Q117" i="13" s="1"/>
  <c r="R117" i="13" s="1"/>
  <c r="S117" i="13" s="1"/>
  <c r="T117" i="13" s="1"/>
  <c r="U117" i="13" s="1"/>
  <c r="V117" i="13" s="1"/>
  <c r="W117" i="13" s="1"/>
  <c r="X117" i="13" s="1"/>
  <c r="Y117" i="13" s="1"/>
  <c r="Z117" i="13" s="1"/>
  <c r="AA117" i="13" s="1"/>
  <c r="AB117" i="13" s="1"/>
  <c r="AC117" i="13" s="1"/>
  <c r="AD117" i="13" s="1"/>
  <c r="AE117" i="13" s="1"/>
  <c r="AF117" i="13" s="1"/>
  <c r="B117" i="13" s="1"/>
  <c r="D117" i="13"/>
  <c r="F116" i="13"/>
  <c r="G116" i="13" s="1"/>
  <c r="H116" i="13" s="1"/>
  <c r="I116" i="13" s="1"/>
  <c r="J116" i="13" s="1"/>
  <c r="K116" i="13" s="1"/>
  <c r="L116" i="13" s="1"/>
  <c r="M116" i="13" s="1"/>
  <c r="N116" i="13" s="1"/>
  <c r="O116" i="13" s="1"/>
  <c r="P116" i="13" s="1"/>
  <c r="Q116" i="13" s="1"/>
  <c r="R116" i="13" s="1"/>
  <c r="S116" i="13" s="1"/>
  <c r="T116" i="13" s="1"/>
  <c r="U116" i="13" s="1"/>
  <c r="V116" i="13" s="1"/>
  <c r="W116" i="13" s="1"/>
  <c r="X116" i="13" s="1"/>
  <c r="Y116" i="13" s="1"/>
  <c r="Z116" i="13" s="1"/>
  <c r="AA116" i="13" s="1"/>
  <c r="AB116" i="13" s="1"/>
  <c r="AC116" i="13" s="1"/>
  <c r="AD116" i="13" s="1"/>
  <c r="AE116" i="13" s="1"/>
  <c r="AF116" i="13" s="1"/>
  <c r="B116" i="13" s="1"/>
  <c r="D116" i="13"/>
  <c r="E116" i="13" s="1"/>
  <c r="D115" i="13"/>
  <c r="E115" i="13" s="1"/>
  <c r="F115" i="13" s="1"/>
  <c r="G115" i="13" s="1"/>
  <c r="H115" i="13" s="1"/>
  <c r="I115" i="13" s="1"/>
  <c r="J115" i="13" s="1"/>
  <c r="K115" i="13" s="1"/>
  <c r="L115" i="13" s="1"/>
  <c r="M115" i="13" s="1"/>
  <c r="N115" i="13" s="1"/>
  <c r="O115" i="13" s="1"/>
  <c r="P115" i="13" s="1"/>
  <c r="Q115" i="13" s="1"/>
  <c r="R115" i="13" s="1"/>
  <c r="S115" i="13" s="1"/>
  <c r="T115" i="13" s="1"/>
  <c r="U115" i="13" s="1"/>
  <c r="V115" i="13" s="1"/>
  <c r="W115" i="13" s="1"/>
  <c r="X115" i="13" s="1"/>
  <c r="Y115" i="13" s="1"/>
  <c r="Z115" i="13" s="1"/>
  <c r="AA115" i="13" s="1"/>
  <c r="AB115" i="13" s="1"/>
  <c r="AC115" i="13" s="1"/>
  <c r="AD115" i="13" s="1"/>
  <c r="AE115" i="13" s="1"/>
  <c r="AF115" i="13" s="1"/>
  <c r="B115" i="13" s="1"/>
  <c r="K114" i="13"/>
  <c r="L114" i="13" s="1"/>
  <c r="M114" i="13" s="1"/>
  <c r="N114" i="13" s="1"/>
  <c r="O114" i="13" s="1"/>
  <c r="P114" i="13" s="1"/>
  <c r="Q114" i="13" s="1"/>
  <c r="R114" i="13" s="1"/>
  <c r="S114" i="13" s="1"/>
  <c r="T114" i="13" s="1"/>
  <c r="U114" i="13" s="1"/>
  <c r="V114" i="13" s="1"/>
  <c r="W114" i="13" s="1"/>
  <c r="X114" i="13" s="1"/>
  <c r="Y114" i="13" s="1"/>
  <c r="Z114" i="13" s="1"/>
  <c r="AA114" i="13" s="1"/>
  <c r="AB114" i="13" s="1"/>
  <c r="AC114" i="13" s="1"/>
  <c r="AD114" i="13" s="1"/>
  <c r="AE114" i="13" s="1"/>
  <c r="AF114" i="13" s="1"/>
  <c r="B114" i="13" s="1"/>
  <c r="H114" i="13"/>
  <c r="I114" i="13" s="1"/>
  <c r="D114" i="13"/>
  <c r="E114" i="13" s="1"/>
  <c r="F114" i="13" s="1"/>
  <c r="G114" i="13" s="1"/>
  <c r="D113" i="13"/>
  <c r="E113" i="13" s="1"/>
  <c r="F113" i="13" s="1"/>
  <c r="G113" i="13" s="1"/>
  <c r="H113" i="13" s="1"/>
  <c r="I113" i="13" s="1"/>
  <c r="J113" i="13" s="1"/>
  <c r="K113" i="13" s="1"/>
  <c r="L113" i="13" s="1"/>
  <c r="M113" i="13" s="1"/>
  <c r="N113" i="13" s="1"/>
  <c r="O113" i="13" s="1"/>
  <c r="P113" i="13" s="1"/>
  <c r="Q113" i="13" s="1"/>
  <c r="R113" i="13" s="1"/>
  <c r="S113" i="13" s="1"/>
  <c r="T113" i="13" s="1"/>
  <c r="U113" i="13" s="1"/>
  <c r="V113" i="13" s="1"/>
  <c r="W113" i="13" s="1"/>
  <c r="X113" i="13" s="1"/>
  <c r="Y113" i="13" s="1"/>
  <c r="Z113" i="13" s="1"/>
  <c r="AA113" i="13" s="1"/>
  <c r="AB113" i="13" s="1"/>
  <c r="AC113" i="13" s="1"/>
  <c r="AD113" i="13" s="1"/>
  <c r="AE113" i="13" s="1"/>
  <c r="AF113" i="13" s="1"/>
  <c r="B113" i="13" s="1"/>
  <c r="D112" i="13"/>
  <c r="E112" i="13" s="1"/>
  <c r="F112" i="13" s="1"/>
  <c r="G112" i="13" s="1"/>
  <c r="H112" i="13" s="1"/>
  <c r="I112" i="13" s="1"/>
  <c r="J112" i="13" s="1"/>
  <c r="K112" i="13" s="1"/>
  <c r="L112" i="13" s="1"/>
  <c r="M112" i="13" s="1"/>
  <c r="N112" i="13" s="1"/>
  <c r="O112" i="13" s="1"/>
  <c r="P112" i="13" s="1"/>
  <c r="Q112" i="13" s="1"/>
  <c r="R112" i="13" s="1"/>
  <c r="S112" i="13" s="1"/>
  <c r="T112" i="13" s="1"/>
  <c r="U112" i="13" s="1"/>
  <c r="V112" i="13" s="1"/>
  <c r="W112" i="13" s="1"/>
  <c r="X112" i="13" s="1"/>
  <c r="Y112" i="13" s="1"/>
  <c r="Z112" i="13" s="1"/>
  <c r="AA112" i="13" s="1"/>
  <c r="AB112" i="13" s="1"/>
  <c r="AC112" i="13" s="1"/>
  <c r="AD112" i="13" s="1"/>
  <c r="AE112" i="13" s="1"/>
  <c r="AF112" i="13" s="1"/>
  <c r="B112" i="13" s="1"/>
  <c r="D110" i="13"/>
  <c r="E110" i="13" s="1"/>
  <c r="F110" i="13" s="1"/>
  <c r="G110" i="13" s="1"/>
  <c r="H110" i="13" s="1"/>
  <c r="I110" i="13" s="1"/>
  <c r="J110" i="13" s="1"/>
  <c r="K110" i="13" s="1"/>
  <c r="L110" i="13" s="1"/>
  <c r="M110" i="13" s="1"/>
  <c r="N110" i="13" s="1"/>
  <c r="O110" i="13" s="1"/>
  <c r="P110" i="13" s="1"/>
  <c r="Q110" i="13" s="1"/>
  <c r="R110" i="13" s="1"/>
  <c r="S110" i="13" s="1"/>
  <c r="T110" i="13" s="1"/>
  <c r="U110" i="13" s="1"/>
  <c r="V110" i="13" s="1"/>
  <c r="W110" i="13" s="1"/>
  <c r="X110" i="13" s="1"/>
  <c r="Y110" i="13" s="1"/>
  <c r="Z110" i="13" s="1"/>
  <c r="AA110" i="13" s="1"/>
  <c r="AB110" i="13" s="1"/>
  <c r="AC110" i="13" s="1"/>
  <c r="AD110" i="13" s="1"/>
  <c r="AE110" i="13" s="1"/>
  <c r="AF110" i="13" s="1"/>
  <c r="B110" i="13" s="1"/>
  <c r="D109" i="13"/>
  <c r="E109" i="13" s="1"/>
  <c r="F109" i="13" s="1"/>
  <c r="G109" i="13" s="1"/>
  <c r="H109" i="13" s="1"/>
  <c r="I109" i="13" s="1"/>
  <c r="J109" i="13" s="1"/>
  <c r="K109" i="13" s="1"/>
  <c r="L109" i="13" s="1"/>
  <c r="M109" i="13" s="1"/>
  <c r="N109" i="13" s="1"/>
  <c r="O109" i="13" s="1"/>
  <c r="P109" i="13" s="1"/>
  <c r="Q109" i="13" s="1"/>
  <c r="R109" i="13" s="1"/>
  <c r="S109" i="13" s="1"/>
  <c r="T109" i="13" s="1"/>
  <c r="U109" i="13" s="1"/>
  <c r="V109" i="13" s="1"/>
  <c r="W109" i="13" s="1"/>
  <c r="X109" i="13" s="1"/>
  <c r="Y109" i="13" s="1"/>
  <c r="Z109" i="13" s="1"/>
  <c r="AA109" i="13" s="1"/>
  <c r="AB109" i="13" s="1"/>
  <c r="AC109" i="13" s="1"/>
  <c r="AD109" i="13" s="1"/>
  <c r="AE109" i="13" s="1"/>
  <c r="AF109" i="13" s="1"/>
  <c r="B109" i="13" s="1"/>
  <c r="D107" i="13"/>
  <c r="E107" i="13" s="1"/>
  <c r="F107" i="13" s="1"/>
  <c r="G107" i="13" s="1"/>
  <c r="H107" i="13" s="1"/>
  <c r="I107" i="13" s="1"/>
  <c r="J107" i="13" s="1"/>
  <c r="K107" i="13" s="1"/>
  <c r="L107" i="13" s="1"/>
  <c r="M107" i="13" s="1"/>
  <c r="N107" i="13" s="1"/>
  <c r="O107" i="13" s="1"/>
  <c r="P107" i="13" s="1"/>
  <c r="Q107" i="13" s="1"/>
  <c r="R107" i="13" s="1"/>
  <c r="S107" i="13" s="1"/>
  <c r="T107" i="13" s="1"/>
  <c r="U107" i="13" s="1"/>
  <c r="V107" i="13" s="1"/>
  <c r="W107" i="13" s="1"/>
  <c r="X107" i="13" s="1"/>
  <c r="Y107" i="13" s="1"/>
  <c r="Z107" i="13" s="1"/>
  <c r="AA107" i="13" s="1"/>
  <c r="AB107" i="13" s="1"/>
  <c r="AC107" i="13" s="1"/>
  <c r="AD107" i="13" s="1"/>
  <c r="AE107" i="13" s="1"/>
  <c r="AF107" i="13" s="1"/>
  <c r="B107" i="13" s="1"/>
  <c r="E106" i="13"/>
  <c r="F106" i="13" s="1"/>
  <c r="G106" i="13" s="1"/>
  <c r="H106" i="13" s="1"/>
  <c r="I106" i="13" s="1"/>
  <c r="J106" i="13" s="1"/>
  <c r="K106" i="13" s="1"/>
  <c r="L106" i="13" s="1"/>
  <c r="M106" i="13" s="1"/>
  <c r="N106" i="13" s="1"/>
  <c r="O106" i="13" s="1"/>
  <c r="P106" i="13" s="1"/>
  <c r="Q106" i="13" s="1"/>
  <c r="R106" i="13" s="1"/>
  <c r="S106" i="13" s="1"/>
  <c r="T106" i="13" s="1"/>
  <c r="U106" i="13" s="1"/>
  <c r="V106" i="13" s="1"/>
  <c r="W106" i="13" s="1"/>
  <c r="X106" i="13" s="1"/>
  <c r="Y106" i="13" s="1"/>
  <c r="Z106" i="13" s="1"/>
  <c r="AA106" i="13" s="1"/>
  <c r="AB106" i="13" s="1"/>
  <c r="AC106" i="13" s="1"/>
  <c r="AD106" i="13" s="1"/>
  <c r="AE106" i="13" s="1"/>
  <c r="AF106" i="13" s="1"/>
  <c r="B106" i="13" s="1"/>
  <c r="D106" i="13"/>
  <c r="D105" i="13"/>
  <c r="E105" i="13" s="1"/>
  <c r="F105" i="13" s="1"/>
  <c r="G105" i="13" s="1"/>
  <c r="H105" i="13" s="1"/>
  <c r="I105" i="13" s="1"/>
  <c r="J105" i="13" s="1"/>
  <c r="K105" i="13" s="1"/>
  <c r="L105" i="13" s="1"/>
  <c r="M105" i="13" s="1"/>
  <c r="N105" i="13" s="1"/>
  <c r="O105" i="13" s="1"/>
  <c r="P105" i="13" s="1"/>
  <c r="Q105" i="13" s="1"/>
  <c r="R105" i="13" s="1"/>
  <c r="S105" i="13" s="1"/>
  <c r="T105" i="13" s="1"/>
  <c r="U105" i="13" s="1"/>
  <c r="V105" i="13" s="1"/>
  <c r="W105" i="13" s="1"/>
  <c r="X105" i="13" s="1"/>
  <c r="Y105" i="13" s="1"/>
  <c r="Z105" i="13" s="1"/>
  <c r="AA105" i="13" s="1"/>
  <c r="AB105" i="13" s="1"/>
  <c r="AC105" i="13" s="1"/>
  <c r="AD105" i="13" s="1"/>
  <c r="AE105" i="13" s="1"/>
  <c r="AF105" i="13" s="1"/>
  <c r="B105" i="13" s="1"/>
  <c r="D104" i="13"/>
  <c r="E104" i="13" s="1"/>
  <c r="F104" i="13" s="1"/>
  <c r="G104" i="13" s="1"/>
  <c r="H104" i="13" s="1"/>
  <c r="I104" i="13" s="1"/>
  <c r="J104" i="13" s="1"/>
  <c r="K104" i="13" s="1"/>
  <c r="L104" i="13" s="1"/>
  <c r="M104" i="13" s="1"/>
  <c r="N104" i="13" s="1"/>
  <c r="O104" i="13" s="1"/>
  <c r="P104" i="13" s="1"/>
  <c r="Q104" i="13" s="1"/>
  <c r="R104" i="13" s="1"/>
  <c r="S104" i="13" s="1"/>
  <c r="T104" i="13" s="1"/>
  <c r="U104" i="13" s="1"/>
  <c r="V104" i="13" s="1"/>
  <c r="W104" i="13" s="1"/>
  <c r="X104" i="13" s="1"/>
  <c r="Y104" i="13" s="1"/>
  <c r="Z104" i="13" s="1"/>
  <c r="AA104" i="13" s="1"/>
  <c r="AB104" i="13" s="1"/>
  <c r="AC104" i="13" s="1"/>
  <c r="AD104" i="13" s="1"/>
  <c r="AE104" i="13" s="1"/>
  <c r="AF104" i="13" s="1"/>
  <c r="B104" i="13" s="1"/>
  <c r="D103" i="13"/>
  <c r="E103" i="13" s="1"/>
  <c r="E102" i="13"/>
  <c r="F102" i="13" s="1"/>
  <c r="D102" i="13"/>
  <c r="AI100" i="13"/>
  <c r="AH100" i="13"/>
  <c r="AH99" i="13"/>
  <c r="AI99" i="13" s="1"/>
  <c r="AH98" i="13"/>
  <c r="AI98" i="13" s="1"/>
  <c r="AH97" i="13"/>
  <c r="AI97" i="13" s="1"/>
  <c r="AH96" i="13"/>
  <c r="AI96" i="13" s="1"/>
  <c r="AH95" i="13"/>
  <c r="AI95" i="13" s="1"/>
  <c r="AH94" i="13"/>
  <c r="AI94" i="13" s="1"/>
  <c r="C93" i="13"/>
  <c r="AI91" i="13"/>
  <c r="AH91" i="13"/>
  <c r="AI90" i="13"/>
  <c r="AH90" i="13"/>
  <c r="AI89" i="13"/>
  <c r="AH89" i="13"/>
  <c r="AI88" i="13"/>
  <c r="AH88" i="13"/>
  <c r="AI87" i="13"/>
  <c r="AH87" i="13"/>
  <c r="AI86" i="13"/>
  <c r="AH86" i="13"/>
  <c r="AI85" i="13"/>
  <c r="AH85" i="13"/>
  <c r="AI84" i="13"/>
  <c r="AH84" i="13"/>
  <c r="AI82" i="13"/>
  <c r="AH82" i="13"/>
  <c r="AG82" i="13"/>
  <c r="AI81" i="13"/>
  <c r="AH81" i="13"/>
  <c r="AI80" i="13"/>
  <c r="AH80" i="13"/>
  <c r="AI79" i="13"/>
  <c r="AH79" i="13"/>
  <c r="AI78" i="13"/>
  <c r="AH78" i="13"/>
  <c r="AI77" i="13"/>
  <c r="AH77" i="13"/>
  <c r="AI76" i="13"/>
  <c r="AH76" i="13"/>
  <c r="AI74" i="13"/>
  <c r="AH74" i="13"/>
  <c r="AI73" i="13"/>
  <c r="AH73" i="13"/>
  <c r="AI72" i="13"/>
  <c r="AH72" i="13"/>
  <c r="AG72" i="13"/>
  <c r="AI71" i="13"/>
  <c r="AH71" i="13"/>
  <c r="AI70" i="13"/>
  <c r="AH70" i="13"/>
  <c r="AI69" i="13"/>
  <c r="AH69" i="13"/>
  <c r="AG68" i="13"/>
  <c r="AG75" i="13" s="1"/>
  <c r="AF68" i="13"/>
  <c r="AE5" i="13" s="1"/>
  <c r="AE68" i="13"/>
  <c r="AE75" i="13" s="1"/>
  <c r="AD68" i="13"/>
  <c r="AC68" i="13"/>
  <c r="AB68" i="13"/>
  <c r="AB75" i="13" s="1"/>
  <c r="AA68" i="13"/>
  <c r="Z68" i="13"/>
  <c r="Y68" i="13"/>
  <c r="Y75" i="13" s="1"/>
  <c r="X68" i="13"/>
  <c r="W5" i="13" s="1"/>
  <c r="W68" i="13"/>
  <c r="W75" i="13" s="1"/>
  <c r="V68" i="13"/>
  <c r="U68" i="13"/>
  <c r="T68" i="13"/>
  <c r="T75" i="13" s="1"/>
  <c r="S68" i="13"/>
  <c r="R68" i="13"/>
  <c r="Q68" i="13"/>
  <c r="Q75" i="13" s="1"/>
  <c r="P68" i="13"/>
  <c r="O5" i="13" s="1"/>
  <c r="O68" i="13"/>
  <c r="O75" i="13" s="1"/>
  <c r="N68" i="13"/>
  <c r="M68" i="13"/>
  <c r="L68" i="13"/>
  <c r="K5" i="13" s="1"/>
  <c r="K68" i="13"/>
  <c r="J68" i="13"/>
  <c r="I68" i="13"/>
  <c r="H5" i="13" s="1"/>
  <c r="H68" i="13"/>
  <c r="G5" i="13" s="1"/>
  <c r="G68" i="13"/>
  <c r="G75" i="13" s="1"/>
  <c r="F68" i="13"/>
  <c r="E68" i="13"/>
  <c r="D68" i="13"/>
  <c r="C5" i="13" s="1"/>
  <c r="C68" i="13"/>
  <c r="AI67" i="13"/>
  <c r="AH67" i="13"/>
  <c r="AI66" i="13"/>
  <c r="AH66" i="13"/>
  <c r="AI65" i="13"/>
  <c r="AH65" i="13"/>
  <c r="AI64" i="13"/>
  <c r="AH64" i="13"/>
  <c r="AI63" i="13"/>
  <c r="AH63" i="13"/>
  <c r="AI62" i="13"/>
  <c r="AH62" i="13"/>
  <c r="AI61" i="13"/>
  <c r="AH61" i="13"/>
  <c r="AI60" i="13"/>
  <c r="AH60" i="13"/>
  <c r="AI59" i="13"/>
  <c r="AH59" i="13"/>
  <c r="AH58" i="13"/>
  <c r="B68" i="13"/>
  <c r="AI57" i="13"/>
  <c r="AH57" i="13"/>
  <c r="AG56" i="13"/>
  <c r="AG4" i="13" s="1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I55" i="13"/>
  <c r="AH55" i="13"/>
  <c r="AI54" i="13"/>
  <c r="AH54" i="13"/>
  <c r="AI53" i="13"/>
  <c r="AH53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I51" i="13"/>
  <c r="AH51" i="13"/>
  <c r="AG51" i="13"/>
  <c r="AG52" i="13" s="1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G38" i="13"/>
  <c r="AG2" i="13" s="1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C5" i="13"/>
  <c r="AB5" i="13"/>
  <c r="Z5" i="13"/>
  <c r="Y5" i="13"/>
  <c r="U5" i="13"/>
  <c r="T5" i="13"/>
  <c r="R5" i="13"/>
  <c r="Q5" i="13"/>
  <c r="M5" i="13"/>
  <c r="L5" i="13"/>
  <c r="J5" i="13"/>
  <c r="I5" i="13"/>
  <c r="E5" i="13"/>
  <c r="D5" i="13"/>
  <c r="B5" i="13"/>
  <c r="K4" i="13"/>
  <c r="B4" i="13"/>
  <c r="C95" i="12"/>
  <c r="C37" i="12"/>
  <c r="B95" i="12"/>
  <c r="B58" i="12"/>
  <c r="B37" i="12"/>
  <c r="AH37" i="12" s="1"/>
  <c r="B68" i="12"/>
  <c r="AF5" i="12" s="1"/>
  <c r="B56" i="12"/>
  <c r="B52" i="12"/>
  <c r="B38" i="12"/>
  <c r="AF239" i="12"/>
  <c r="AE239" i="12"/>
  <c r="AD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M239" i="12"/>
  <c r="L239" i="12"/>
  <c r="K239" i="12"/>
  <c r="J239" i="12"/>
  <c r="I239" i="12"/>
  <c r="H239" i="12"/>
  <c r="G239" i="12"/>
  <c r="F239" i="12"/>
  <c r="E239" i="12"/>
  <c r="D239" i="12"/>
  <c r="C239" i="12"/>
  <c r="B239" i="12"/>
  <c r="A239" i="12"/>
  <c r="AF238" i="12"/>
  <c r="AE238" i="12"/>
  <c r="AD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M238" i="12"/>
  <c r="L238" i="12"/>
  <c r="K238" i="12"/>
  <c r="J238" i="12"/>
  <c r="I238" i="12"/>
  <c r="H238" i="12"/>
  <c r="G238" i="12"/>
  <c r="F238" i="12"/>
  <c r="E238" i="12"/>
  <c r="D238" i="12"/>
  <c r="C238" i="12"/>
  <c r="B238" i="12"/>
  <c r="A238" i="12"/>
  <c r="AF237" i="12"/>
  <c r="AE237" i="12"/>
  <c r="AD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G237" i="12"/>
  <c r="F237" i="12"/>
  <c r="E237" i="12"/>
  <c r="D237" i="12"/>
  <c r="C237" i="12"/>
  <c r="B237" i="12"/>
  <c r="A237" i="12"/>
  <c r="AF236" i="12"/>
  <c r="AE236" i="12"/>
  <c r="AD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G236" i="12"/>
  <c r="F236" i="12"/>
  <c r="E236" i="12"/>
  <c r="D236" i="12"/>
  <c r="C236" i="12"/>
  <c r="B236" i="12"/>
  <c r="A236" i="12"/>
  <c r="B235" i="12"/>
  <c r="S210" i="12"/>
  <c r="AG200" i="12"/>
  <c r="C200" i="12"/>
  <c r="E199" i="12"/>
  <c r="D199" i="12"/>
  <c r="C235" i="12" s="1"/>
  <c r="G198" i="12"/>
  <c r="H198" i="12" s="1"/>
  <c r="I198" i="12" s="1"/>
  <c r="J198" i="12" s="1"/>
  <c r="K198" i="12" s="1"/>
  <c r="L198" i="12" s="1"/>
  <c r="M198" i="12" s="1"/>
  <c r="N198" i="12" s="1"/>
  <c r="O198" i="12" s="1"/>
  <c r="P198" i="12" s="1"/>
  <c r="Q198" i="12" s="1"/>
  <c r="R198" i="12" s="1"/>
  <c r="S198" i="12" s="1"/>
  <c r="T198" i="12" s="1"/>
  <c r="U198" i="12" s="1"/>
  <c r="V198" i="12" s="1"/>
  <c r="W198" i="12" s="1"/>
  <c r="X198" i="12" s="1"/>
  <c r="Y198" i="12" s="1"/>
  <c r="Z198" i="12" s="1"/>
  <c r="AA198" i="12" s="1"/>
  <c r="AB198" i="12" s="1"/>
  <c r="AC198" i="12" s="1"/>
  <c r="AD198" i="12" s="1"/>
  <c r="AE198" i="12" s="1"/>
  <c r="AF198" i="12" s="1"/>
  <c r="B198" i="12" s="1"/>
  <c r="F198" i="12"/>
  <c r="D198" i="12"/>
  <c r="E198" i="12" s="1"/>
  <c r="I197" i="12"/>
  <c r="J197" i="12" s="1"/>
  <c r="K197" i="12" s="1"/>
  <c r="L197" i="12" s="1"/>
  <c r="M197" i="12" s="1"/>
  <c r="N197" i="12" s="1"/>
  <c r="O197" i="12" s="1"/>
  <c r="P197" i="12" s="1"/>
  <c r="Q197" i="12" s="1"/>
  <c r="R197" i="12" s="1"/>
  <c r="S197" i="12" s="1"/>
  <c r="T197" i="12" s="1"/>
  <c r="U197" i="12" s="1"/>
  <c r="V197" i="12" s="1"/>
  <c r="W197" i="12" s="1"/>
  <c r="X197" i="12" s="1"/>
  <c r="Y197" i="12" s="1"/>
  <c r="Z197" i="12" s="1"/>
  <c r="AA197" i="12" s="1"/>
  <c r="AB197" i="12" s="1"/>
  <c r="AC197" i="12" s="1"/>
  <c r="AD197" i="12" s="1"/>
  <c r="AE197" i="12" s="1"/>
  <c r="AF197" i="12" s="1"/>
  <c r="B197" i="12" s="1"/>
  <c r="D197" i="12"/>
  <c r="E197" i="12" s="1"/>
  <c r="F197" i="12" s="1"/>
  <c r="G197" i="12" s="1"/>
  <c r="H197" i="12" s="1"/>
  <c r="F196" i="12"/>
  <c r="G196" i="12" s="1"/>
  <c r="H196" i="12" s="1"/>
  <c r="I196" i="12" s="1"/>
  <c r="J196" i="12" s="1"/>
  <c r="K196" i="12" s="1"/>
  <c r="L196" i="12" s="1"/>
  <c r="M196" i="12" s="1"/>
  <c r="N196" i="12" s="1"/>
  <c r="O196" i="12" s="1"/>
  <c r="P196" i="12" s="1"/>
  <c r="Q196" i="12" s="1"/>
  <c r="R196" i="12" s="1"/>
  <c r="S196" i="12" s="1"/>
  <c r="T196" i="12" s="1"/>
  <c r="U196" i="12" s="1"/>
  <c r="V196" i="12" s="1"/>
  <c r="W196" i="12" s="1"/>
  <c r="X196" i="12" s="1"/>
  <c r="Y196" i="12" s="1"/>
  <c r="Z196" i="12" s="1"/>
  <c r="AA196" i="12" s="1"/>
  <c r="AB196" i="12" s="1"/>
  <c r="AC196" i="12" s="1"/>
  <c r="AD196" i="12" s="1"/>
  <c r="AE196" i="12" s="1"/>
  <c r="AF196" i="12" s="1"/>
  <c r="B196" i="12" s="1"/>
  <c r="E196" i="12"/>
  <c r="D196" i="12"/>
  <c r="F195" i="12"/>
  <c r="G195" i="12" s="1"/>
  <c r="H195" i="12" s="1"/>
  <c r="I195" i="12" s="1"/>
  <c r="J195" i="12" s="1"/>
  <c r="K195" i="12" s="1"/>
  <c r="L195" i="12" s="1"/>
  <c r="M195" i="12" s="1"/>
  <c r="N195" i="12" s="1"/>
  <c r="O195" i="12" s="1"/>
  <c r="P195" i="12" s="1"/>
  <c r="Q195" i="12" s="1"/>
  <c r="R195" i="12" s="1"/>
  <c r="S195" i="12" s="1"/>
  <c r="T195" i="12" s="1"/>
  <c r="U195" i="12" s="1"/>
  <c r="V195" i="12" s="1"/>
  <c r="W195" i="12" s="1"/>
  <c r="X195" i="12" s="1"/>
  <c r="Y195" i="12" s="1"/>
  <c r="Z195" i="12" s="1"/>
  <c r="AA195" i="12" s="1"/>
  <c r="AB195" i="12" s="1"/>
  <c r="AC195" i="12" s="1"/>
  <c r="AD195" i="12" s="1"/>
  <c r="AE195" i="12" s="1"/>
  <c r="AF195" i="12" s="1"/>
  <c r="B195" i="12" s="1"/>
  <c r="D195" i="12"/>
  <c r="E195" i="12" s="1"/>
  <c r="D194" i="12"/>
  <c r="E194" i="12" s="1"/>
  <c r="F194" i="12" s="1"/>
  <c r="AG192" i="12"/>
  <c r="C192" i="12"/>
  <c r="D191" i="12"/>
  <c r="E191" i="12" s="1"/>
  <c r="F191" i="12" s="1"/>
  <c r="G191" i="12" s="1"/>
  <c r="H191" i="12" s="1"/>
  <c r="I191" i="12" s="1"/>
  <c r="J191" i="12" s="1"/>
  <c r="K191" i="12" s="1"/>
  <c r="L191" i="12" s="1"/>
  <c r="M191" i="12" s="1"/>
  <c r="N191" i="12" s="1"/>
  <c r="O191" i="12" s="1"/>
  <c r="P191" i="12" s="1"/>
  <c r="Q191" i="12" s="1"/>
  <c r="R191" i="12" s="1"/>
  <c r="S191" i="12" s="1"/>
  <c r="T191" i="12" s="1"/>
  <c r="U191" i="12" s="1"/>
  <c r="V191" i="12" s="1"/>
  <c r="W191" i="12" s="1"/>
  <c r="X191" i="12" s="1"/>
  <c r="Y191" i="12" s="1"/>
  <c r="Z191" i="12" s="1"/>
  <c r="AA191" i="12" s="1"/>
  <c r="AB191" i="12" s="1"/>
  <c r="AC191" i="12" s="1"/>
  <c r="AD191" i="12" s="1"/>
  <c r="AE191" i="12" s="1"/>
  <c r="AF191" i="12" s="1"/>
  <c r="B191" i="12" s="1"/>
  <c r="E190" i="12"/>
  <c r="F190" i="12" s="1"/>
  <c r="G190" i="12" s="1"/>
  <c r="H190" i="12" s="1"/>
  <c r="I190" i="12" s="1"/>
  <c r="J190" i="12" s="1"/>
  <c r="K190" i="12" s="1"/>
  <c r="L190" i="12" s="1"/>
  <c r="M190" i="12" s="1"/>
  <c r="N190" i="12" s="1"/>
  <c r="O190" i="12" s="1"/>
  <c r="P190" i="12" s="1"/>
  <c r="Q190" i="12" s="1"/>
  <c r="R190" i="12" s="1"/>
  <c r="S190" i="12" s="1"/>
  <c r="T190" i="12" s="1"/>
  <c r="U190" i="12" s="1"/>
  <c r="V190" i="12" s="1"/>
  <c r="W190" i="12" s="1"/>
  <c r="X190" i="12" s="1"/>
  <c r="Y190" i="12" s="1"/>
  <c r="Z190" i="12" s="1"/>
  <c r="AA190" i="12" s="1"/>
  <c r="AB190" i="12" s="1"/>
  <c r="AC190" i="12" s="1"/>
  <c r="AD190" i="12" s="1"/>
  <c r="AE190" i="12" s="1"/>
  <c r="AF190" i="12" s="1"/>
  <c r="B190" i="12" s="1"/>
  <c r="D190" i="12"/>
  <c r="D189" i="12"/>
  <c r="E189" i="12" s="1"/>
  <c r="F189" i="12" s="1"/>
  <c r="G189" i="12" s="1"/>
  <c r="H189" i="12" s="1"/>
  <c r="I189" i="12" s="1"/>
  <c r="J189" i="12" s="1"/>
  <c r="K189" i="12" s="1"/>
  <c r="L189" i="12" s="1"/>
  <c r="M189" i="12" s="1"/>
  <c r="N189" i="12" s="1"/>
  <c r="O189" i="12" s="1"/>
  <c r="P189" i="12" s="1"/>
  <c r="Q189" i="12" s="1"/>
  <c r="R189" i="12" s="1"/>
  <c r="S189" i="12" s="1"/>
  <c r="T189" i="12" s="1"/>
  <c r="U189" i="12" s="1"/>
  <c r="V189" i="12" s="1"/>
  <c r="W189" i="12" s="1"/>
  <c r="X189" i="12" s="1"/>
  <c r="Y189" i="12" s="1"/>
  <c r="Z189" i="12" s="1"/>
  <c r="AA189" i="12" s="1"/>
  <c r="AB189" i="12" s="1"/>
  <c r="AC189" i="12" s="1"/>
  <c r="AD189" i="12" s="1"/>
  <c r="AE189" i="12" s="1"/>
  <c r="AF189" i="12" s="1"/>
  <c r="B189" i="12" s="1"/>
  <c r="U188" i="12"/>
  <c r="V188" i="12" s="1"/>
  <c r="W188" i="12" s="1"/>
  <c r="X188" i="12" s="1"/>
  <c r="Y188" i="12" s="1"/>
  <c r="Z188" i="12" s="1"/>
  <c r="AA188" i="12" s="1"/>
  <c r="AB188" i="12" s="1"/>
  <c r="AC188" i="12" s="1"/>
  <c r="AD188" i="12" s="1"/>
  <c r="AE188" i="12" s="1"/>
  <c r="AF188" i="12" s="1"/>
  <c r="B188" i="12" s="1"/>
  <c r="D188" i="12"/>
  <c r="E188" i="12" s="1"/>
  <c r="F188" i="12" s="1"/>
  <c r="G188" i="12" s="1"/>
  <c r="H188" i="12" s="1"/>
  <c r="I188" i="12" s="1"/>
  <c r="J188" i="12" s="1"/>
  <c r="K188" i="12" s="1"/>
  <c r="L188" i="12" s="1"/>
  <c r="M188" i="12" s="1"/>
  <c r="N188" i="12" s="1"/>
  <c r="O188" i="12" s="1"/>
  <c r="P188" i="12" s="1"/>
  <c r="Q188" i="12" s="1"/>
  <c r="R188" i="12" s="1"/>
  <c r="S188" i="12" s="1"/>
  <c r="T188" i="12" s="1"/>
  <c r="D187" i="12"/>
  <c r="E187" i="12" s="1"/>
  <c r="F187" i="12" s="1"/>
  <c r="G187" i="12" s="1"/>
  <c r="H187" i="12" s="1"/>
  <c r="I187" i="12" s="1"/>
  <c r="J187" i="12" s="1"/>
  <c r="K187" i="12" s="1"/>
  <c r="L187" i="12" s="1"/>
  <c r="M187" i="12" s="1"/>
  <c r="N187" i="12" s="1"/>
  <c r="O187" i="12" s="1"/>
  <c r="P187" i="12" s="1"/>
  <c r="Q187" i="12" s="1"/>
  <c r="R187" i="12" s="1"/>
  <c r="S187" i="12" s="1"/>
  <c r="T187" i="12" s="1"/>
  <c r="U187" i="12" s="1"/>
  <c r="V187" i="12" s="1"/>
  <c r="W187" i="12" s="1"/>
  <c r="X187" i="12" s="1"/>
  <c r="Y187" i="12" s="1"/>
  <c r="Z187" i="12" s="1"/>
  <c r="AA187" i="12" s="1"/>
  <c r="AB187" i="12" s="1"/>
  <c r="AC187" i="12" s="1"/>
  <c r="AD187" i="12" s="1"/>
  <c r="AE187" i="12" s="1"/>
  <c r="AF187" i="12" s="1"/>
  <c r="B187" i="12" s="1"/>
  <c r="D186" i="12"/>
  <c r="E186" i="12" s="1"/>
  <c r="F186" i="12" s="1"/>
  <c r="G186" i="12" s="1"/>
  <c r="H186" i="12" s="1"/>
  <c r="I186" i="12" s="1"/>
  <c r="J186" i="12" s="1"/>
  <c r="K186" i="12" s="1"/>
  <c r="L186" i="12" s="1"/>
  <c r="M186" i="12" s="1"/>
  <c r="N186" i="12" s="1"/>
  <c r="O186" i="12" s="1"/>
  <c r="P186" i="12" s="1"/>
  <c r="Q186" i="12" s="1"/>
  <c r="R186" i="12" s="1"/>
  <c r="S186" i="12" s="1"/>
  <c r="T186" i="12" s="1"/>
  <c r="U186" i="12" s="1"/>
  <c r="V186" i="12" s="1"/>
  <c r="W186" i="12" s="1"/>
  <c r="X186" i="12" s="1"/>
  <c r="Y186" i="12" s="1"/>
  <c r="Z186" i="12" s="1"/>
  <c r="AA186" i="12" s="1"/>
  <c r="AB186" i="12" s="1"/>
  <c r="AC186" i="12" s="1"/>
  <c r="AD186" i="12" s="1"/>
  <c r="AE186" i="12" s="1"/>
  <c r="AF186" i="12" s="1"/>
  <c r="B186" i="12" s="1"/>
  <c r="E185" i="12"/>
  <c r="F185" i="12" s="1"/>
  <c r="G185" i="12" s="1"/>
  <c r="H185" i="12" s="1"/>
  <c r="I185" i="12" s="1"/>
  <c r="J185" i="12" s="1"/>
  <c r="K185" i="12" s="1"/>
  <c r="L185" i="12" s="1"/>
  <c r="M185" i="12" s="1"/>
  <c r="N185" i="12" s="1"/>
  <c r="O185" i="12" s="1"/>
  <c r="P185" i="12" s="1"/>
  <c r="Q185" i="12" s="1"/>
  <c r="R185" i="12" s="1"/>
  <c r="S185" i="12" s="1"/>
  <c r="T185" i="12" s="1"/>
  <c r="U185" i="12" s="1"/>
  <c r="V185" i="12" s="1"/>
  <c r="W185" i="12" s="1"/>
  <c r="X185" i="12" s="1"/>
  <c r="Y185" i="12" s="1"/>
  <c r="Z185" i="12" s="1"/>
  <c r="AA185" i="12" s="1"/>
  <c r="AB185" i="12" s="1"/>
  <c r="AC185" i="12" s="1"/>
  <c r="AD185" i="12" s="1"/>
  <c r="AE185" i="12" s="1"/>
  <c r="AF185" i="12" s="1"/>
  <c r="B185" i="12" s="1"/>
  <c r="D185" i="12"/>
  <c r="I184" i="12"/>
  <c r="J184" i="12" s="1"/>
  <c r="K184" i="12" s="1"/>
  <c r="L184" i="12" s="1"/>
  <c r="M184" i="12" s="1"/>
  <c r="N184" i="12" s="1"/>
  <c r="O184" i="12" s="1"/>
  <c r="P184" i="12" s="1"/>
  <c r="Q184" i="12" s="1"/>
  <c r="R184" i="12" s="1"/>
  <c r="S184" i="12" s="1"/>
  <c r="T184" i="12" s="1"/>
  <c r="U184" i="12" s="1"/>
  <c r="V184" i="12" s="1"/>
  <c r="W184" i="12" s="1"/>
  <c r="X184" i="12" s="1"/>
  <c r="Y184" i="12" s="1"/>
  <c r="Z184" i="12" s="1"/>
  <c r="AA184" i="12" s="1"/>
  <c r="AB184" i="12" s="1"/>
  <c r="AC184" i="12" s="1"/>
  <c r="AD184" i="12" s="1"/>
  <c r="AE184" i="12" s="1"/>
  <c r="AF184" i="12" s="1"/>
  <c r="B184" i="12" s="1"/>
  <c r="D184" i="12"/>
  <c r="E184" i="12" s="1"/>
  <c r="F184" i="12" s="1"/>
  <c r="G184" i="12" s="1"/>
  <c r="H184" i="12" s="1"/>
  <c r="G183" i="12"/>
  <c r="H183" i="12" s="1"/>
  <c r="I183" i="12" s="1"/>
  <c r="J183" i="12" s="1"/>
  <c r="K183" i="12" s="1"/>
  <c r="L183" i="12" s="1"/>
  <c r="M183" i="12" s="1"/>
  <c r="N183" i="12" s="1"/>
  <c r="O183" i="12" s="1"/>
  <c r="P183" i="12" s="1"/>
  <c r="Q183" i="12" s="1"/>
  <c r="R183" i="12" s="1"/>
  <c r="S183" i="12" s="1"/>
  <c r="T183" i="12" s="1"/>
  <c r="U183" i="12" s="1"/>
  <c r="V183" i="12" s="1"/>
  <c r="W183" i="12" s="1"/>
  <c r="X183" i="12" s="1"/>
  <c r="Y183" i="12" s="1"/>
  <c r="Z183" i="12" s="1"/>
  <c r="AA183" i="12" s="1"/>
  <c r="AB183" i="12" s="1"/>
  <c r="AC183" i="12" s="1"/>
  <c r="AD183" i="12" s="1"/>
  <c r="AE183" i="12" s="1"/>
  <c r="AF183" i="12" s="1"/>
  <c r="B183" i="12" s="1"/>
  <c r="E183" i="12"/>
  <c r="F183" i="12" s="1"/>
  <c r="D183" i="12"/>
  <c r="E182" i="12"/>
  <c r="F182" i="12" s="1"/>
  <c r="G182" i="12" s="1"/>
  <c r="H182" i="12" s="1"/>
  <c r="I182" i="12" s="1"/>
  <c r="J182" i="12" s="1"/>
  <c r="K182" i="12" s="1"/>
  <c r="L182" i="12" s="1"/>
  <c r="M182" i="12" s="1"/>
  <c r="N182" i="12" s="1"/>
  <c r="O182" i="12" s="1"/>
  <c r="P182" i="12" s="1"/>
  <c r="Q182" i="12" s="1"/>
  <c r="R182" i="12" s="1"/>
  <c r="S182" i="12" s="1"/>
  <c r="T182" i="12" s="1"/>
  <c r="U182" i="12" s="1"/>
  <c r="V182" i="12" s="1"/>
  <c r="W182" i="12" s="1"/>
  <c r="X182" i="12" s="1"/>
  <c r="Y182" i="12" s="1"/>
  <c r="Z182" i="12" s="1"/>
  <c r="AA182" i="12" s="1"/>
  <c r="AB182" i="12" s="1"/>
  <c r="AC182" i="12" s="1"/>
  <c r="AD182" i="12" s="1"/>
  <c r="AE182" i="12" s="1"/>
  <c r="AF182" i="12" s="1"/>
  <c r="B182" i="12" s="1"/>
  <c r="D182" i="12"/>
  <c r="T181" i="12"/>
  <c r="U181" i="12" s="1"/>
  <c r="V181" i="12" s="1"/>
  <c r="W181" i="12" s="1"/>
  <c r="X181" i="12" s="1"/>
  <c r="Y181" i="12" s="1"/>
  <c r="Z181" i="12" s="1"/>
  <c r="AA181" i="12" s="1"/>
  <c r="AB181" i="12" s="1"/>
  <c r="AC181" i="12" s="1"/>
  <c r="AD181" i="12" s="1"/>
  <c r="AE181" i="12" s="1"/>
  <c r="AF181" i="12" s="1"/>
  <c r="B181" i="12" s="1"/>
  <c r="D181" i="12"/>
  <c r="E181" i="12" s="1"/>
  <c r="F181" i="12" s="1"/>
  <c r="G181" i="12" s="1"/>
  <c r="H181" i="12" s="1"/>
  <c r="I181" i="12" s="1"/>
  <c r="J181" i="12" s="1"/>
  <c r="K181" i="12" s="1"/>
  <c r="L181" i="12" s="1"/>
  <c r="M181" i="12" s="1"/>
  <c r="N181" i="12" s="1"/>
  <c r="O181" i="12" s="1"/>
  <c r="P181" i="12" s="1"/>
  <c r="Q181" i="12" s="1"/>
  <c r="R181" i="12" s="1"/>
  <c r="S181" i="12" s="1"/>
  <c r="K180" i="12"/>
  <c r="L180" i="12" s="1"/>
  <c r="M180" i="12" s="1"/>
  <c r="N180" i="12" s="1"/>
  <c r="O180" i="12" s="1"/>
  <c r="P180" i="12" s="1"/>
  <c r="Q180" i="12" s="1"/>
  <c r="R180" i="12" s="1"/>
  <c r="S180" i="12" s="1"/>
  <c r="T180" i="12" s="1"/>
  <c r="U180" i="12" s="1"/>
  <c r="V180" i="12" s="1"/>
  <c r="W180" i="12" s="1"/>
  <c r="X180" i="12" s="1"/>
  <c r="Y180" i="12" s="1"/>
  <c r="Z180" i="12" s="1"/>
  <c r="AA180" i="12" s="1"/>
  <c r="AB180" i="12" s="1"/>
  <c r="AC180" i="12" s="1"/>
  <c r="AD180" i="12" s="1"/>
  <c r="AE180" i="12" s="1"/>
  <c r="AF180" i="12" s="1"/>
  <c r="B180" i="12" s="1"/>
  <c r="G180" i="12"/>
  <c r="H180" i="12" s="1"/>
  <c r="I180" i="12" s="1"/>
  <c r="J180" i="12" s="1"/>
  <c r="D180" i="12"/>
  <c r="E180" i="12" s="1"/>
  <c r="F180" i="12" s="1"/>
  <c r="D179" i="12"/>
  <c r="E179" i="12" s="1"/>
  <c r="F179" i="12" s="1"/>
  <c r="G179" i="12" s="1"/>
  <c r="H179" i="12" s="1"/>
  <c r="I179" i="12" s="1"/>
  <c r="J179" i="12" s="1"/>
  <c r="K179" i="12" s="1"/>
  <c r="L179" i="12" s="1"/>
  <c r="M179" i="12" s="1"/>
  <c r="N179" i="12" s="1"/>
  <c r="O179" i="12" s="1"/>
  <c r="P179" i="12" s="1"/>
  <c r="Q179" i="12" s="1"/>
  <c r="R179" i="12" s="1"/>
  <c r="S179" i="12" s="1"/>
  <c r="T179" i="12" s="1"/>
  <c r="U179" i="12" s="1"/>
  <c r="V179" i="12" s="1"/>
  <c r="W179" i="12" s="1"/>
  <c r="X179" i="12" s="1"/>
  <c r="Y179" i="12" s="1"/>
  <c r="Z179" i="12" s="1"/>
  <c r="AA179" i="12" s="1"/>
  <c r="AB179" i="12" s="1"/>
  <c r="AC179" i="12" s="1"/>
  <c r="AD179" i="12" s="1"/>
  <c r="AE179" i="12" s="1"/>
  <c r="AF179" i="12" s="1"/>
  <c r="B179" i="12" s="1"/>
  <c r="D177" i="12"/>
  <c r="E177" i="12" s="1"/>
  <c r="F177" i="12" s="1"/>
  <c r="G177" i="12" s="1"/>
  <c r="H177" i="12" s="1"/>
  <c r="I177" i="12" s="1"/>
  <c r="J177" i="12" s="1"/>
  <c r="K177" i="12" s="1"/>
  <c r="L177" i="12" s="1"/>
  <c r="M177" i="12" s="1"/>
  <c r="N177" i="12" s="1"/>
  <c r="O177" i="12" s="1"/>
  <c r="P177" i="12" s="1"/>
  <c r="Q177" i="12" s="1"/>
  <c r="R177" i="12" s="1"/>
  <c r="S177" i="12" s="1"/>
  <c r="T177" i="12" s="1"/>
  <c r="U177" i="12" s="1"/>
  <c r="V177" i="12" s="1"/>
  <c r="W177" i="12" s="1"/>
  <c r="X177" i="12" s="1"/>
  <c r="Y177" i="12" s="1"/>
  <c r="Z177" i="12" s="1"/>
  <c r="AA177" i="12" s="1"/>
  <c r="AB177" i="12" s="1"/>
  <c r="AC177" i="12" s="1"/>
  <c r="AD177" i="12" s="1"/>
  <c r="AE177" i="12" s="1"/>
  <c r="AF177" i="12" s="1"/>
  <c r="B177" i="12" s="1"/>
  <c r="D176" i="12"/>
  <c r="E176" i="12" s="1"/>
  <c r="F176" i="12" s="1"/>
  <c r="G176" i="12" s="1"/>
  <c r="H176" i="12" s="1"/>
  <c r="I176" i="12" s="1"/>
  <c r="J176" i="12" s="1"/>
  <c r="K176" i="12" s="1"/>
  <c r="L176" i="12" s="1"/>
  <c r="M176" i="12" s="1"/>
  <c r="N176" i="12" s="1"/>
  <c r="O176" i="12" s="1"/>
  <c r="P176" i="12" s="1"/>
  <c r="Q176" i="12" s="1"/>
  <c r="R176" i="12" s="1"/>
  <c r="S176" i="12" s="1"/>
  <c r="T176" i="12" s="1"/>
  <c r="U176" i="12" s="1"/>
  <c r="V176" i="12" s="1"/>
  <c r="W176" i="12" s="1"/>
  <c r="X176" i="12" s="1"/>
  <c r="Y176" i="12" s="1"/>
  <c r="Z176" i="12" s="1"/>
  <c r="AA176" i="12" s="1"/>
  <c r="AB176" i="12" s="1"/>
  <c r="AC176" i="12" s="1"/>
  <c r="AD176" i="12" s="1"/>
  <c r="AE176" i="12" s="1"/>
  <c r="AF176" i="12" s="1"/>
  <c r="B176" i="12" s="1"/>
  <c r="D175" i="12"/>
  <c r="E175" i="12" s="1"/>
  <c r="F175" i="12" s="1"/>
  <c r="G175" i="12" s="1"/>
  <c r="H175" i="12" s="1"/>
  <c r="I175" i="12" s="1"/>
  <c r="J175" i="12" s="1"/>
  <c r="K175" i="12" s="1"/>
  <c r="L175" i="12" s="1"/>
  <c r="M175" i="12" s="1"/>
  <c r="N175" i="12" s="1"/>
  <c r="O175" i="12" s="1"/>
  <c r="P175" i="12" s="1"/>
  <c r="Q175" i="12" s="1"/>
  <c r="R175" i="12" s="1"/>
  <c r="S175" i="12" s="1"/>
  <c r="T175" i="12" s="1"/>
  <c r="U175" i="12" s="1"/>
  <c r="V175" i="12" s="1"/>
  <c r="W175" i="12" s="1"/>
  <c r="X175" i="12" s="1"/>
  <c r="Y175" i="12" s="1"/>
  <c r="Z175" i="12" s="1"/>
  <c r="AA175" i="12" s="1"/>
  <c r="AB175" i="12" s="1"/>
  <c r="AC175" i="12" s="1"/>
  <c r="AD175" i="12" s="1"/>
  <c r="AE175" i="12" s="1"/>
  <c r="AF175" i="12" s="1"/>
  <c r="B175" i="12" s="1"/>
  <c r="N174" i="12"/>
  <c r="O174" i="12" s="1"/>
  <c r="P174" i="12" s="1"/>
  <c r="Q174" i="12" s="1"/>
  <c r="R174" i="12" s="1"/>
  <c r="S174" i="12" s="1"/>
  <c r="T174" i="12" s="1"/>
  <c r="U174" i="12" s="1"/>
  <c r="V174" i="12" s="1"/>
  <c r="W174" i="12" s="1"/>
  <c r="X174" i="12" s="1"/>
  <c r="Y174" i="12" s="1"/>
  <c r="Z174" i="12" s="1"/>
  <c r="AA174" i="12" s="1"/>
  <c r="AB174" i="12" s="1"/>
  <c r="AC174" i="12" s="1"/>
  <c r="AD174" i="12" s="1"/>
  <c r="AE174" i="12" s="1"/>
  <c r="AF174" i="12" s="1"/>
  <c r="B174" i="12" s="1"/>
  <c r="D174" i="12"/>
  <c r="E174" i="12" s="1"/>
  <c r="F174" i="12" s="1"/>
  <c r="G174" i="12" s="1"/>
  <c r="H174" i="12" s="1"/>
  <c r="I174" i="12" s="1"/>
  <c r="J174" i="12" s="1"/>
  <c r="K174" i="12" s="1"/>
  <c r="L174" i="12" s="1"/>
  <c r="M174" i="12" s="1"/>
  <c r="E173" i="12"/>
  <c r="F173" i="12" s="1"/>
  <c r="G173" i="12" s="1"/>
  <c r="H173" i="12" s="1"/>
  <c r="I173" i="12" s="1"/>
  <c r="J173" i="12" s="1"/>
  <c r="K173" i="12" s="1"/>
  <c r="L173" i="12" s="1"/>
  <c r="M173" i="12" s="1"/>
  <c r="N173" i="12" s="1"/>
  <c r="O173" i="12" s="1"/>
  <c r="P173" i="12" s="1"/>
  <c r="Q173" i="12" s="1"/>
  <c r="R173" i="12" s="1"/>
  <c r="S173" i="12" s="1"/>
  <c r="T173" i="12" s="1"/>
  <c r="U173" i="12" s="1"/>
  <c r="V173" i="12" s="1"/>
  <c r="W173" i="12" s="1"/>
  <c r="X173" i="12" s="1"/>
  <c r="Y173" i="12" s="1"/>
  <c r="Z173" i="12" s="1"/>
  <c r="AA173" i="12" s="1"/>
  <c r="AB173" i="12" s="1"/>
  <c r="AC173" i="12" s="1"/>
  <c r="AD173" i="12" s="1"/>
  <c r="AE173" i="12" s="1"/>
  <c r="AF173" i="12" s="1"/>
  <c r="B173" i="12" s="1"/>
  <c r="D173" i="12"/>
  <c r="E172" i="12"/>
  <c r="F172" i="12" s="1"/>
  <c r="G172" i="12" s="1"/>
  <c r="H172" i="12" s="1"/>
  <c r="I172" i="12" s="1"/>
  <c r="J172" i="12" s="1"/>
  <c r="K172" i="12" s="1"/>
  <c r="L172" i="12" s="1"/>
  <c r="M172" i="12" s="1"/>
  <c r="N172" i="12" s="1"/>
  <c r="O172" i="12" s="1"/>
  <c r="P172" i="12" s="1"/>
  <c r="Q172" i="12" s="1"/>
  <c r="R172" i="12" s="1"/>
  <c r="S172" i="12" s="1"/>
  <c r="T172" i="12" s="1"/>
  <c r="U172" i="12" s="1"/>
  <c r="V172" i="12" s="1"/>
  <c r="W172" i="12" s="1"/>
  <c r="X172" i="12" s="1"/>
  <c r="Y172" i="12" s="1"/>
  <c r="Z172" i="12" s="1"/>
  <c r="AA172" i="12" s="1"/>
  <c r="AB172" i="12" s="1"/>
  <c r="AC172" i="12" s="1"/>
  <c r="AD172" i="12" s="1"/>
  <c r="AE172" i="12" s="1"/>
  <c r="AF172" i="12" s="1"/>
  <c r="B172" i="12" s="1"/>
  <c r="D172" i="12"/>
  <c r="D171" i="12"/>
  <c r="E171" i="12" s="1"/>
  <c r="F171" i="12" s="1"/>
  <c r="G171" i="12" s="1"/>
  <c r="H171" i="12" s="1"/>
  <c r="I171" i="12" s="1"/>
  <c r="J171" i="12" s="1"/>
  <c r="K171" i="12" s="1"/>
  <c r="L171" i="12" s="1"/>
  <c r="M171" i="12" s="1"/>
  <c r="N171" i="12" s="1"/>
  <c r="O171" i="12" s="1"/>
  <c r="P171" i="12" s="1"/>
  <c r="Q171" i="12" s="1"/>
  <c r="R171" i="12" s="1"/>
  <c r="S171" i="12" s="1"/>
  <c r="T171" i="12" s="1"/>
  <c r="U171" i="12" s="1"/>
  <c r="V171" i="12" s="1"/>
  <c r="W171" i="12" s="1"/>
  <c r="X171" i="12" s="1"/>
  <c r="Y171" i="12" s="1"/>
  <c r="Z171" i="12" s="1"/>
  <c r="AA171" i="12" s="1"/>
  <c r="AB171" i="12" s="1"/>
  <c r="AC171" i="12" s="1"/>
  <c r="AD171" i="12" s="1"/>
  <c r="AE171" i="12" s="1"/>
  <c r="AF171" i="12" s="1"/>
  <c r="B171" i="12" s="1"/>
  <c r="D170" i="12"/>
  <c r="E170" i="12" s="1"/>
  <c r="F170" i="12" s="1"/>
  <c r="G170" i="12" s="1"/>
  <c r="H170" i="12" s="1"/>
  <c r="I170" i="12" s="1"/>
  <c r="J170" i="12" s="1"/>
  <c r="K170" i="12" s="1"/>
  <c r="L170" i="12" s="1"/>
  <c r="M170" i="12" s="1"/>
  <c r="N170" i="12" s="1"/>
  <c r="O170" i="12" s="1"/>
  <c r="P170" i="12" s="1"/>
  <c r="Q170" i="12" s="1"/>
  <c r="R170" i="12" s="1"/>
  <c r="S170" i="12" s="1"/>
  <c r="T170" i="12" s="1"/>
  <c r="U170" i="12" s="1"/>
  <c r="V170" i="12" s="1"/>
  <c r="W170" i="12" s="1"/>
  <c r="X170" i="12" s="1"/>
  <c r="Y170" i="12" s="1"/>
  <c r="Z170" i="12" s="1"/>
  <c r="AA170" i="12" s="1"/>
  <c r="AB170" i="12" s="1"/>
  <c r="AC170" i="12" s="1"/>
  <c r="AD170" i="12" s="1"/>
  <c r="AE170" i="12" s="1"/>
  <c r="AF170" i="12" s="1"/>
  <c r="B170" i="12" s="1"/>
  <c r="E168" i="12"/>
  <c r="F168" i="12" s="1"/>
  <c r="G168" i="12" s="1"/>
  <c r="H168" i="12" s="1"/>
  <c r="I168" i="12" s="1"/>
  <c r="J168" i="12" s="1"/>
  <c r="K168" i="12" s="1"/>
  <c r="L168" i="12" s="1"/>
  <c r="M168" i="12" s="1"/>
  <c r="N168" i="12" s="1"/>
  <c r="O168" i="12" s="1"/>
  <c r="P168" i="12" s="1"/>
  <c r="Q168" i="12" s="1"/>
  <c r="R168" i="12" s="1"/>
  <c r="S168" i="12" s="1"/>
  <c r="T168" i="12" s="1"/>
  <c r="U168" i="12" s="1"/>
  <c r="V168" i="12" s="1"/>
  <c r="W168" i="12" s="1"/>
  <c r="X168" i="12" s="1"/>
  <c r="Y168" i="12" s="1"/>
  <c r="Z168" i="12" s="1"/>
  <c r="AA168" i="12" s="1"/>
  <c r="AB168" i="12" s="1"/>
  <c r="AC168" i="12" s="1"/>
  <c r="AD168" i="12" s="1"/>
  <c r="AE168" i="12" s="1"/>
  <c r="AF168" i="12" s="1"/>
  <c r="B168" i="12" s="1"/>
  <c r="D168" i="12"/>
  <c r="D167" i="12"/>
  <c r="E167" i="12" s="1"/>
  <c r="F167" i="12" s="1"/>
  <c r="G167" i="12" s="1"/>
  <c r="H167" i="12" s="1"/>
  <c r="I167" i="12" s="1"/>
  <c r="J167" i="12" s="1"/>
  <c r="K167" i="12" s="1"/>
  <c r="L167" i="12" s="1"/>
  <c r="M167" i="12" s="1"/>
  <c r="N167" i="12" s="1"/>
  <c r="O167" i="12" s="1"/>
  <c r="P167" i="12" s="1"/>
  <c r="Q167" i="12" s="1"/>
  <c r="R167" i="12" s="1"/>
  <c r="S167" i="12" s="1"/>
  <c r="T167" i="12" s="1"/>
  <c r="U167" i="12" s="1"/>
  <c r="V167" i="12" s="1"/>
  <c r="W167" i="12" s="1"/>
  <c r="X167" i="12" s="1"/>
  <c r="Y167" i="12" s="1"/>
  <c r="Z167" i="12" s="1"/>
  <c r="AA167" i="12" s="1"/>
  <c r="AB167" i="12" s="1"/>
  <c r="AC167" i="12" s="1"/>
  <c r="AD167" i="12" s="1"/>
  <c r="AE167" i="12" s="1"/>
  <c r="AF167" i="12" s="1"/>
  <c r="B167" i="12" s="1"/>
  <c r="K166" i="12"/>
  <c r="L166" i="12" s="1"/>
  <c r="M166" i="12" s="1"/>
  <c r="N166" i="12" s="1"/>
  <c r="O166" i="12" s="1"/>
  <c r="P166" i="12" s="1"/>
  <c r="Q166" i="12" s="1"/>
  <c r="R166" i="12" s="1"/>
  <c r="S166" i="12" s="1"/>
  <c r="T166" i="12" s="1"/>
  <c r="U166" i="12" s="1"/>
  <c r="V166" i="12" s="1"/>
  <c r="W166" i="12" s="1"/>
  <c r="X166" i="12" s="1"/>
  <c r="Y166" i="12" s="1"/>
  <c r="Z166" i="12" s="1"/>
  <c r="AA166" i="12" s="1"/>
  <c r="AB166" i="12" s="1"/>
  <c r="AC166" i="12" s="1"/>
  <c r="AD166" i="12" s="1"/>
  <c r="AE166" i="12" s="1"/>
  <c r="AF166" i="12" s="1"/>
  <c r="B166" i="12" s="1"/>
  <c r="I166" i="12"/>
  <c r="J166" i="12" s="1"/>
  <c r="D166" i="12"/>
  <c r="E166" i="12" s="1"/>
  <c r="F166" i="12" s="1"/>
  <c r="G166" i="12" s="1"/>
  <c r="H166" i="12" s="1"/>
  <c r="D165" i="12"/>
  <c r="E165" i="12" s="1"/>
  <c r="F165" i="12" s="1"/>
  <c r="G165" i="12" s="1"/>
  <c r="H165" i="12" s="1"/>
  <c r="I165" i="12" s="1"/>
  <c r="J165" i="12" s="1"/>
  <c r="K165" i="12" s="1"/>
  <c r="L165" i="12" s="1"/>
  <c r="M165" i="12" s="1"/>
  <c r="N165" i="12" s="1"/>
  <c r="O165" i="12" s="1"/>
  <c r="P165" i="12" s="1"/>
  <c r="Q165" i="12" s="1"/>
  <c r="R165" i="12" s="1"/>
  <c r="S165" i="12" s="1"/>
  <c r="T165" i="12" s="1"/>
  <c r="U165" i="12" s="1"/>
  <c r="V165" i="12" s="1"/>
  <c r="W165" i="12" s="1"/>
  <c r="X165" i="12" s="1"/>
  <c r="Y165" i="12" s="1"/>
  <c r="Z165" i="12" s="1"/>
  <c r="AA165" i="12" s="1"/>
  <c r="AB165" i="12" s="1"/>
  <c r="AC165" i="12" s="1"/>
  <c r="AD165" i="12" s="1"/>
  <c r="AE165" i="12" s="1"/>
  <c r="AF165" i="12" s="1"/>
  <c r="B165" i="12" s="1"/>
  <c r="E164" i="12"/>
  <c r="F164" i="12" s="1"/>
  <c r="G164" i="12" s="1"/>
  <c r="H164" i="12" s="1"/>
  <c r="I164" i="12" s="1"/>
  <c r="J164" i="12" s="1"/>
  <c r="K164" i="12" s="1"/>
  <c r="L164" i="12" s="1"/>
  <c r="M164" i="12" s="1"/>
  <c r="N164" i="12" s="1"/>
  <c r="O164" i="12" s="1"/>
  <c r="P164" i="12" s="1"/>
  <c r="Q164" i="12" s="1"/>
  <c r="R164" i="12" s="1"/>
  <c r="S164" i="12" s="1"/>
  <c r="T164" i="12" s="1"/>
  <c r="U164" i="12" s="1"/>
  <c r="V164" i="12" s="1"/>
  <c r="W164" i="12" s="1"/>
  <c r="X164" i="12" s="1"/>
  <c r="Y164" i="12" s="1"/>
  <c r="Z164" i="12" s="1"/>
  <c r="AA164" i="12" s="1"/>
  <c r="AB164" i="12" s="1"/>
  <c r="AC164" i="12" s="1"/>
  <c r="AD164" i="12" s="1"/>
  <c r="AE164" i="12" s="1"/>
  <c r="AF164" i="12" s="1"/>
  <c r="B164" i="12" s="1"/>
  <c r="D164" i="12"/>
  <c r="E163" i="12"/>
  <c r="F163" i="12" s="1"/>
  <c r="G163" i="12" s="1"/>
  <c r="H163" i="12" s="1"/>
  <c r="I163" i="12" s="1"/>
  <c r="J163" i="12" s="1"/>
  <c r="K163" i="12" s="1"/>
  <c r="L163" i="12" s="1"/>
  <c r="M163" i="12" s="1"/>
  <c r="N163" i="12" s="1"/>
  <c r="O163" i="12" s="1"/>
  <c r="P163" i="12" s="1"/>
  <c r="Q163" i="12" s="1"/>
  <c r="R163" i="12" s="1"/>
  <c r="S163" i="12" s="1"/>
  <c r="T163" i="12" s="1"/>
  <c r="U163" i="12" s="1"/>
  <c r="V163" i="12" s="1"/>
  <c r="W163" i="12" s="1"/>
  <c r="X163" i="12" s="1"/>
  <c r="Y163" i="12" s="1"/>
  <c r="Z163" i="12" s="1"/>
  <c r="AA163" i="12" s="1"/>
  <c r="AB163" i="12" s="1"/>
  <c r="AC163" i="12" s="1"/>
  <c r="AD163" i="12" s="1"/>
  <c r="AE163" i="12" s="1"/>
  <c r="AF163" i="12" s="1"/>
  <c r="B163" i="12" s="1"/>
  <c r="D163" i="12"/>
  <c r="E162" i="12"/>
  <c r="F162" i="12" s="1"/>
  <c r="G162" i="12" s="1"/>
  <c r="H162" i="12" s="1"/>
  <c r="I162" i="12" s="1"/>
  <c r="J162" i="12" s="1"/>
  <c r="K162" i="12" s="1"/>
  <c r="L162" i="12" s="1"/>
  <c r="M162" i="12" s="1"/>
  <c r="N162" i="12" s="1"/>
  <c r="O162" i="12" s="1"/>
  <c r="P162" i="12" s="1"/>
  <c r="Q162" i="12" s="1"/>
  <c r="R162" i="12" s="1"/>
  <c r="S162" i="12" s="1"/>
  <c r="T162" i="12" s="1"/>
  <c r="U162" i="12" s="1"/>
  <c r="V162" i="12" s="1"/>
  <c r="W162" i="12" s="1"/>
  <c r="X162" i="12" s="1"/>
  <c r="Y162" i="12" s="1"/>
  <c r="Z162" i="12" s="1"/>
  <c r="AA162" i="12" s="1"/>
  <c r="AB162" i="12" s="1"/>
  <c r="AC162" i="12" s="1"/>
  <c r="AD162" i="12" s="1"/>
  <c r="AE162" i="12" s="1"/>
  <c r="AF162" i="12" s="1"/>
  <c r="B162" i="12" s="1"/>
  <c r="D162" i="12"/>
  <c r="D161" i="12"/>
  <c r="E161" i="12" s="1"/>
  <c r="F161" i="12" s="1"/>
  <c r="G161" i="12" s="1"/>
  <c r="H161" i="12" s="1"/>
  <c r="I161" i="12" s="1"/>
  <c r="J161" i="12" s="1"/>
  <c r="K161" i="12" s="1"/>
  <c r="L161" i="12" s="1"/>
  <c r="M161" i="12" s="1"/>
  <c r="N161" i="12" s="1"/>
  <c r="O161" i="12" s="1"/>
  <c r="P161" i="12" s="1"/>
  <c r="Q161" i="12" s="1"/>
  <c r="R161" i="12" s="1"/>
  <c r="S161" i="12" s="1"/>
  <c r="T161" i="12" s="1"/>
  <c r="U161" i="12" s="1"/>
  <c r="V161" i="12" s="1"/>
  <c r="W161" i="12" s="1"/>
  <c r="X161" i="12" s="1"/>
  <c r="Y161" i="12" s="1"/>
  <c r="Z161" i="12" s="1"/>
  <c r="AA161" i="12" s="1"/>
  <c r="AB161" i="12" s="1"/>
  <c r="AC161" i="12" s="1"/>
  <c r="AD161" i="12" s="1"/>
  <c r="AE161" i="12" s="1"/>
  <c r="AF161" i="12" s="1"/>
  <c r="B161" i="12" s="1"/>
  <c r="E160" i="12"/>
  <c r="F160" i="12" s="1"/>
  <c r="G160" i="12" s="1"/>
  <c r="H160" i="12" s="1"/>
  <c r="I160" i="12" s="1"/>
  <c r="J160" i="12" s="1"/>
  <c r="K160" i="12" s="1"/>
  <c r="L160" i="12" s="1"/>
  <c r="M160" i="12" s="1"/>
  <c r="N160" i="12" s="1"/>
  <c r="O160" i="12" s="1"/>
  <c r="P160" i="12" s="1"/>
  <c r="Q160" i="12" s="1"/>
  <c r="R160" i="12" s="1"/>
  <c r="S160" i="12" s="1"/>
  <c r="T160" i="12" s="1"/>
  <c r="U160" i="12" s="1"/>
  <c r="V160" i="12" s="1"/>
  <c r="W160" i="12" s="1"/>
  <c r="X160" i="12" s="1"/>
  <c r="Y160" i="12" s="1"/>
  <c r="Z160" i="12" s="1"/>
  <c r="AA160" i="12" s="1"/>
  <c r="AB160" i="12" s="1"/>
  <c r="AC160" i="12" s="1"/>
  <c r="AD160" i="12" s="1"/>
  <c r="AE160" i="12" s="1"/>
  <c r="AF160" i="12" s="1"/>
  <c r="B160" i="12" s="1"/>
  <c r="D160" i="12"/>
  <c r="E159" i="12"/>
  <c r="F159" i="12" s="1"/>
  <c r="G159" i="12" s="1"/>
  <c r="H159" i="12" s="1"/>
  <c r="I159" i="12" s="1"/>
  <c r="J159" i="12" s="1"/>
  <c r="K159" i="12" s="1"/>
  <c r="L159" i="12" s="1"/>
  <c r="M159" i="12" s="1"/>
  <c r="N159" i="12" s="1"/>
  <c r="O159" i="12" s="1"/>
  <c r="P159" i="12" s="1"/>
  <c r="Q159" i="12" s="1"/>
  <c r="R159" i="12" s="1"/>
  <c r="S159" i="12" s="1"/>
  <c r="T159" i="12" s="1"/>
  <c r="U159" i="12" s="1"/>
  <c r="V159" i="12" s="1"/>
  <c r="W159" i="12" s="1"/>
  <c r="X159" i="12" s="1"/>
  <c r="Y159" i="12" s="1"/>
  <c r="Z159" i="12" s="1"/>
  <c r="AA159" i="12" s="1"/>
  <c r="AB159" i="12" s="1"/>
  <c r="AC159" i="12" s="1"/>
  <c r="AD159" i="12" s="1"/>
  <c r="AE159" i="12" s="1"/>
  <c r="AF159" i="12" s="1"/>
  <c r="B159" i="12" s="1"/>
  <c r="D159" i="12"/>
  <c r="E158" i="12"/>
  <c r="F158" i="12" s="1"/>
  <c r="G158" i="12" s="1"/>
  <c r="H158" i="12" s="1"/>
  <c r="I158" i="12" s="1"/>
  <c r="J158" i="12" s="1"/>
  <c r="K158" i="12" s="1"/>
  <c r="L158" i="12" s="1"/>
  <c r="M158" i="12" s="1"/>
  <c r="N158" i="12" s="1"/>
  <c r="O158" i="12" s="1"/>
  <c r="P158" i="12" s="1"/>
  <c r="Q158" i="12" s="1"/>
  <c r="R158" i="12" s="1"/>
  <c r="S158" i="12" s="1"/>
  <c r="T158" i="12" s="1"/>
  <c r="U158" i="12" s="1"/>
  <c r="V158" i="12" s="1"/>
  <c r="W158" i="12" s="1"/>
  <c r="X158" i="12" s="1"/>
  <c r="Y158" i="12" s="1"/>
  <c r="Z158" i="12" s="1"/>
  <c r="AA158" i="12" s="1"/>
  <c r="AB158" i="12" s="1"/>
  <c r="AC158" i="12" s="1"/>
  <c r="AD158" i="12" s="1"/>
  <c r="AE158" i="12" s="1"/>
  <c r="AF158" i="12" s="1"/>
  <c r="B158" i="12" s="1"/>
  <c r="D158" i="12"/>
  <c r="E157" i="12"/>
  <c r="F157" i="12" s="1"/>
  <c r="G157" i="12" s="1"/>
  <c r="H157" i="12" s="1"/>
  <c r="I157" i="12" s="1"/>
  <c r="J157" i="12" s="1"/>
  <c r="K157" i="12" s="1"/>
  <c r="L157" i="12" s="1"/>
  <c r="M157" i="12" s="1"/>
  <c r="N157" i="12" s="1"/>
  <c r="O157" i="12" s="1"/>
  <c r="P157" i="12" s="1"/>
  <c r="Q157" i="12" s="1"/>
  <c r="R157" i="12" s="1"/>
  <c r="S157" i="12" s="1"/>
  <c r="T157" i="12" s="1"/>
  <c r="U157" i="12" s="1"/>
  <c r="V157" i="12" s="1"/>
  <c r="W157" i="12" s="1"/>
  <c r="X157" i="12" s="1"/>
  <c r="Y157" i="12" s="1"/>
  <c r="Z157" i="12" s="1"/>
  <c r="AA157" i="12" s="1"/>
  <c r="AB157" i="12" s="1"/>
  <c r="AC157" i="12" s="1"/>
  <c r="AD157" i="12" s="1"/>
  <c r="AE157" i="12" s="1"/>
  <c r="AF157" i="12" s="1"/>
  <c r="B157" i="12" s="1"/>
  <c r="D157" i="12"/>
  <c r="D156" i="12"/>
  <c r="E156" i="12" s="1"/>
  <c r="F156" i="12" s="1"/>
  <c r="G156" i="12" s="1"/>
  <c r="H156" i="12" s="1"/>
  <c r="I156" i="12" s="1"/>
  <c r="J156" i="12" s="1"/>
  <c r="K156" i="12" s="1"/>
  <c r="L156" i="12" s="1"/>
  <c r="M156" i="12" s="1"/>
  <c r="N156" i="12" s="1"/>
  <c r="O156" i="12" s="1"/>
  <c r="P156" i="12" s="1"/>
  <c r="Q156" i="12" s="1"/>
  <c r="R156" i="12" s="1"/>
  <c r="S156" i="12" s="1"/>
  <c r="T156" i="12" s="1"/>
  <c r="U156" i="12" s="1"/>
  <c r="V156" i="12" s="1"/>
  <c r="W156" i="12" s="1"/>
  <c r="X156" i="12" s="1"/>
  <c r="Y156" i="12" s="1"/>
  <c r="Z156" i="12" s="1"/>
  <c r="AA156" i="12" s="1"/>
  <c r="AB156" i="12" s="1"/>
  <c r="AC156" i="12" s="1"/>
  <c r="AD156" i="12" s="1"/>
  <c r="AE156" i="12" s="1"/>
  <c r="AF156" i="12" s="1"/>
  <c r="B156" i="12" s="1"/>
  <c r="D154" i="12"/>
  <c r="E154" i="12" s="1"/>
  <c r="F154" i="12" s="1"/>
  <c r="G154" i="12" s="1"/>
  <c r="H154" i="12" s="1"/>
  <c r="I154" i="12" s="1"/>
  <c r="J154" i="12" s="1"/>
  <c r="K154" i="12" s="1"/>
  <c r="L154" i="12" s="1"/>
  <c r="M154" i="12" s="1"/>
  <c r="N154" i="12" s="1"/>
  <c r="O154" i="12" s="1"/>
  <c r="P154" i="12" s="1"/>
  <c r="Q154" i="12" s="1"/>
  <c r="R154" i="12" s="1"/>
  <c r="S154" i="12" s="1"/>
  <c r="T154" i="12" s="1"/>
  <c r="U154" i="12" s="1"/>
  <c r="V154" i="12" s="1"/>
  <c r="W154" i="12" s="1"/>
  <c r="X154" i="12" s="1"/>
  <c r="Y154" i="12" s="1"/>
  <c r="Z154" i="12" s="1"/>
  <c r="AA154" i="12" s="1"/>
  <c r="AB154" i="12" s="1"/>
  <c r="AC154" i="12" s="1"/>
  <c r="AD154" i="12" s="1"/>
  <c r="AE154" i="12" s="1"/>
  <c r="AF154" i="12" s="1"/>
  <c r="B154" i="12" s="1"/>
  <c r="D153" i="12"/>
  <c r="E153" i="12" s="1"/>
  <c r="F153" i="12" s="1"/>
  <c r="G153" i="12" s="1"/>
  <c r="H153" i="12" s="1"/>
  <c r="I153" i="12" s="1"/>
  <c r="J153" i="12" s="1"/>
  <c r="K153" i="12" s="1"/>
  <c r="L153" i="12" s="1"/>
  <c r="M153" i="12" s="1"/>
  <c r="N153" i="12" s="1"/>
  <c r="O153" i="12" s="1"/>
  <c r="P153" i="12" s="1"/>
  <c r="Q153" i="12" s="1"/>
  <c r="R153" i="12" s="1"/>
  <c r="S153" i="12" s="1"/>
  <c r="T153" i="12" s="1"/>
  <c r="U153" i="12" s="1"/>
  <c r="V153" i="12" s="1"/>
  <c r="W153" i="12" s="1"/>
  <c r="X153" i="12" s="1"/>
  <c r="Y153" i="12" s="1"/>
  <c r="Z153" i="12" s="1"/>
  <c r="AA153" i="12" s="1"/>
  <c r="AB153" i="12" s="1"/>
  <c r="AC153" i="12" s="1"/>
  <c r="AD153" i="12" s="1"/>
  <c r="AE153" i="12" s="1"/>
  <c r="AF153" i="12" s="1"/>
  <c r="B153" i="12" s="1"/>
  <c r="D152" i="12"/>
  <c r="E152" i="12" s="1"/>
  <c r="F152" i="12" s="1"/>
  <c r="G152" i="12" s="1"/>
  <c r="H152" i="12" s="1"/>
  <c r="I152" i="12" s="1"/>
  <c r="J152" i="12" s="1"/>
  <c r="K152" i="12" s="1"/>
  <c r="L152" i="12" s="1"/>
  <c r="M152" i="12" s="1"/>
  <c r="N152" i="12" s="1"/>
  <c r="O152" i="12" s="1"/>
  <c r="P152" i="12" s="1"/>
  <c r="Q152" i="12" s="1"/>
  <c r="R152" i="12" s="1"/>
  <c r="S152" i="12" s="1"/>
  <c r="T152" i="12" s="1"/>
  <c r="U152" i="12" s="1"/>
  <c r="V152" i="12" s="1"/>
  <c r="W152" i="12" s="1"/>
  <c r="X152" i="12" s="1"/>
  <c r="Y152" i="12" s="1"/>
  <c r="Z152" i="12" s="1"/>
  <c r="AA152" i="12" s="1"/>
  <c r="AB152" i="12" s="1"/>
  <c r="AC152" i="12" s="1"/>
  <c r="AD152" i="12" s="1"/>
  <c r="AE152" i="12" s="1"/>
  <c r="AF152" i="12" s="1"/>
  <c r="B152" i="12" s="1"/>
  <c r="F151" i="12"/>
  <c r="G151" i="12" s="1"/>
  <c r="H151" i="12" s="1"/>
  <c r="I151" i="12" s="1"/>
  <c r="J151" i="12" s="1"/>
  <c r="K151" i="12" s="1"/>
  <c r="L151" i="12" s="1"/>
  <c r="M151" i="12" s="1"/>
  <c r="N151" i="12" s="1"/>
  <c r="O151" i="12" s="1"/>
  <c r="P151" i="12" s="1"/>
  <c r="Q151" i="12" s="1"/>
  <c r="R151" i="12" s="1"/>
  <c r="S151" i="12" s="1"/>
  <c r="T151" i="12" s="1"/>
  <c r="U151" i="12" s="1"/>
  <c r="V151" i="12" s="1"/>
  <c r="W151" i="12" s="1"/>
  <c r="X151" i="12" s="1"/>
  <c r="Y151" i="12" s="1"/>
  <c r="Z151" i="12" s="1"/>
  <c r="AA151" i="12" s="1"/>
  <c r="AB151" i="12" s="1"/>
  <c r="AC151" i="12" s="1"/>
  <c r="AD151" i="12" s="1"/>
  <c r="AE151" i="12" s="1"/>
  <c r="AF151" i="12" s="1"/>
  <c r="B151" i="12" s="1"/>
  <c r="D151" i="12"/>
  <c r="E151" i="12" s="1"/>
  <c r="D149" i="12"/>
  <c r="E149" i="12" s="1"/>
  <c r="F149" i="12" s="1"/>
  <c r="G149" i="12" s="1"/>
  <c r="H149" i="12" s="1"/>
  <c r="I149" i="12" s="1"/>
  <c r="J149" i="12" s="1"/>
  <c r="K149" i="12" s="1"/>
  <c r="L149" i="12" s="1"/>
  <c r="M149" i="12" s="1"/>
  <c r="N149" i="12" s="1"/>
  <c r="O149" i="12" s="1"/>
  <c r="P149" i="12" s="1"/>
  <c r="Q149" i="12" s="1"/>
  <c r="R149" i="12" s="1"/>
  <c r="S149" i="12" s="1"/>
  <c r="T149" i="12" s="1"/>
  <c r="U149" i="12" s="1"/>
  <c r="V149" i="12" s="1"/>
  <c r="W149" i="12" s="1"/>
  <c r="X149" i="12" s="1"/>
  <c r="Y149" i="12" s="1"/>
  <c r="Z149" i="12" s="1"/>
  <c r="AA149" i="12" s="1"/>
  <c r="AB149" i="12" s="1"/>
  <c r="AC149" i="12" s="1"/>
  <c r="AD149" i="12" s="1"/>
  <c r="AE149" i="12" s="1"/>
  <c r="AF149" i="12" s="1"/>
  <c r="B149" i="12" s="1"/>
  <c r="E148" i="12"/>
  <c r="F148" i="12" s="1"/>
  <c r="G148" i="12" s="1"/>
  <c r="H148" i="12" s="1"/>
  <c r="I148" i="12" s="1"/>
  <c r="J148" i="12" s="1"/>
  <c r="K148" i="12" s="1"/>
  <c r="L148" i="12" s="1"/>
  <c r="M148" i="12" s="1"/>
  <c r="N148" i="12" s="1"/>
  <c r="O148" i="12" s="1"/>
  <c r="P148" i="12" s="1"/>
  <c r="Q148" i="12" s="1"/>
  <c r="R148" i="12" s="1"/>
  <c r="S148" i="12" s="1"/>
  <c r="T148" i="12" s="1"/>
  <c r="U148" i="12" s="1"/>
  <c r="V148" i="12" s="1"/>
  <c r="W148" i="12" s="1"/>
  <c r="X148" i="12" s="1"/>
  <c r="Y148" i="12" s="1"/>
  <c r="Z148" i="12" s="1"/>
  <c r="AA148" i="12" s="1"/>
  <c r="AB148" i="12" s="1"/>
  <c r="AC148" i="12" s="1"/>
  <c r="AD148" i="12" s="1"/>
  <c r="AE148" i="12" s="1"/>
  <c r="AF148" i="12" s="1"/>
  <c r="B148" i="12" s="1"/>
  <c r="D148" i="12"/>
  <c r="K146" i="12"/>
  <c r="L146" i="12" s="1"/>
  <c r="M146" i="12" s="1"/>
  <c r="N146" i="12" s="1"/>
  <c r="O146" i="12" s="1"/>
  <c r="P146" i="12" s="1"/>
  <c r="Q146" i="12" s="1"/>
  <c r="R146" i="12" s="1"/>
  <c r="S146" i="12" s="1"/>
  <c r="T146" i="12" s="1"/>
  <c r="U146" i="12" s="1"/>
  <c r="V146" i="12" s="1"/>
  <c r="W146" i="12" s="1"/>
  <c r="X146" i="12" s="1"/>
  <c r="Y146" i="12" s="1"/>
  <c r="Z146" i="12" s="1"/>
  <c r="AA146" i="12" s="1"/>
  <c r="AB146" i="12" s="1"/>
  <c r="AC146" i="12" s="1"/>
  <c r="AD146" i="12" s="1"/>
  <c r="AE146" i="12" s="1"/>
  <c r="AF146" i="12" s="1"/>
  <c r="B146" i="12" s="1"/>
  <c r="D146" i="12"/>
  <c r="E146" i="12" s="1"/>
  <c r="F146" i="12" s="1"/>
  <c r="G146" i="12" s="1"/>
  <c r="H146" i="12" s="1"/>
  <c r="I146" i="12" s="1"/>
  <c r="J146" i="12" s="1"/>
  <c r="K145" i="12"/>
  <c r="L145" i="12" s="1"/>
  <c r="M145" i="12" s="1"/>
  <c r="N145" i="12" s="1"/>
  <c r="O145" i="12" s="1"/>
  <c r="P145" i="12" s="1"/>
  <c r="Q145" i="12" s="1"/>
  <c r="R145" i="12" s="1"/>
  <c r="S145" i="12" s="1"/>
  <c r="T145" i="12" s="1"/>
  <c r="U145" i="12" s="1"/>
  <c r="V145" i="12" s="1"/>
  <c r="W145" i="12" s="1"/>
  <c r="X145" i="12" s="1"/>
  <c r="Y145" i="12" s="1"/>
  <c r="Z145" i="12" s="1"/>
  <c r="AA145" i="12" s="1"/>
  <c r="AB145" i="12" s="1"/>
  <c r="AC145" i="12" s="1"/>
  <c r="AD145" i="12" s="1"/>
  <c r="AE145" i="12" s="1"/>
  <c r="AF145" i="12" s="1"/>
  <c r="B145" i="12" s="1"/>
  <c r="E145" i="12"/>
  <c r="F145" i="12" s="1"/>
  <c r="G145" i="12" s="1"/>
  <c r="H145" i="12" s="1"/>
  <c r="I145" i="12" s="1"/>
  <c r="J145" i="12" s="1"/>
  <c r="D145" i="12"/>
  <c r="K144" i="12"/>
  <c r="L144" i="12" s="1"/>
  <c r="M144" i="12" s="1"/>
  <c r="N144" i="12" s="1"/>
  <c r="O144" i="12" s="1"/>
  <c r="P144" i="12" s="1"/>
  <c r="Q144" i="12" s="1"/>
  <c r="R144" i="12" s="1"/>
  <c r="S144" i="12" s="1"/>
  <c r="T144" i="12" s="1"/>
  <c r="U144" i="12" s="1"/>
  <c r="V144" i="12" s="1"/>
  <c r="W144" i="12" s="1"/>
  <c r="X144" i="12" s="1"/>
  <c r="Y144" i="12" s="1"/>
  <c r="Z144" i="12" s="1"/>
  <c r="AA144" i="12" s="1"/>
  <c r="AB144" i="12" s="1"/>
  <c r="AC144" i="12" s="1"/>
  <c r="AD144" i="12" s="1"/>
  <c r="AE144" i="12" s="1"/>
  <c r="AF144" i="12" s="1"/>
  <c r="B144" i="12" s="1"/>
  <c r="G144" i="12"/>
  <c r="H144" i="12" s="1"/>
  <c r="I144" i="12" s="1"/>
  <c r="J144" i="12" s="1"/>
  <c r="D144" i="12"/>
  <c r="E144" i="12" s="1"/>
  <c r="F144" i="12" s="1"/>
  <c r="E143" i="12"/>
  <c r="F143" i="12" s="1"/>
  <c r="G143" i="12" s="1"/>
  <c r="H143" i="12" s="1"/>
  <c r="I143" i="12" s="1"/>
  <c r="J143" i="12" s="1"/>
  <c r="K143" i="12" s="1"/>
  <c r="L143" i="12" s="1"/>
  <c r="M143" i="12" s="1"/>
  <c r="N143" i="12" s="1"/>
  <c r="O143" i="12" s="1"/>
  <c r="P143" i="12" s="1"/>
  <c r="Q143" i="12" s="1"/>
  <c r="R143" i="12" s="1"/>
  <c r="S143" i="12" s="1"/>
  <c r="T143" i="12" s="1"/>
  <c r="U143" i="12" s="1"/>
  <c r="V143" i="12" s="1"/>
  <c r="W143" i="12" s="1"/>
  <c r="X143" i="12" s="1"/>
  <c r="Y143" i="12" s="1"/>
  <c r="Z143" i="12" s="1"/>
  <c r="AA143" i="12" s="1"/>
  <c r="AB143" i="12" s="1"/>
  <c r="AC143" i="12" s="1"/>
  <c r="AD143" i="12" s="1"/>
  <c r="AE143" i="12" s="1"/>
  <c r="AF143" i="12" s="1"/>
  <c r="B143" i="12" s="1"/>
  <c r="D143" i="12"/>
  <c r="O142" i="12"/>
  <c r="P142" i="12" s="1"/>
  <c r="Q142" i="12" s="1"/>
  <c r="R142" i="12" s="1"/>
  <c r="S142" i="12" s="1"/>
  <c r="T142" i="12" s="1"/>
  <c r="U142" i="12" s="1"/>
  <c r="V142" i="12" s="1"/>
  <c r="W142" i="12" s="1"/>
  <c r="X142" i="12" s="1"/>
  <c r="Y142" i="12" s="1"/>
  <c r="Z142" i="12" s="1"/>
  <c r="AA142" i="12" s="1"/>
  <c r="AB142" i="12" s="1"/>
  <c r="AC142" i="12" s="1"/>
  <c r="AD142" i="12" s="1"/>
  <c r="AE142" i="12" s="1"/>
  <c r="AF142" i="12" s="1"/>
  <c r="B142" i="12" s="1"/>
  <c r="E142" i="12"/>
  <c r="F142" i="12" s="1"/>
  <c r="G142" i="12" s="1"/>
  <c r="H142" i="12" s="1"/>
  <c r="I142" i="12" s="1"/>
  <c r="J142" i="12" s="1"/>
  <c r="K142" i="12" s="1"/>
  <c r="L142" i="12" s="1"/>
  <c r="M142" i="12" s="1"/>
  <c r="N142" i="12" s="1"/>
  <c r="D142" i="12"/>
  <c r="F141" i="12"/>
  <c r="G141" i="12" s="1"/>
  <c r="H141" i="12" s="1"/>
  <c r="I141" i="12" s="1"/>
  <c r="J141" i="12" s="1"/>
  <c r="K141" i="12" s="1"/>
  <c r="L141" i="12" s="1"/>
  <c r="M141" i="12" s="1"/>
  <c r="N141" i="12" s="1"/>
  <c r="O141" i="12" s="1"/>
  <c r="P141" i="12" s="1"/>
  <c r="Q141" i="12" s="1"/>
  <c r="R141" i="12" s="1"/>
  <c r="S141" i="12" s="1"/>
  <c r="T141" i="12" s="1"/>
  <c r="U141" i="12" s="1"/>
  <c r="V141" i="12" s="1"/>
  <c r="W141" i="12" s="1"/>
  <c r="X141" i="12" s="1"/>
  <c r="Y141" i="12" s="1"/>
  <c r="Z141" i="12" s="1"/>
  <c r="AA141" i="12" s="1"/>
  <c r="AB141" i="12" s="1"/>
  <c r="AC141" i="12" s="1"/>
  <c r="AD141" i="12" s="1"/>
  <c r="AE141" i="12" s="1"/>
  <c r="AF141" i="12" s="1"/>
  <c r="B141" i="12" s="1"/>
  <c r="D141" i="12"/>
  <c r="E141" i="12" s="1"/>
  <c r="D140" i="12"/>
  <c r="E140" i="12" s="1"/>
  <c r="F140" i="12" s="1"/>
  <c r="G140" i="12" s="1"/>
  <c r="H140" i="12" s="1"/>
  <c r="I140" i="12" s="1"/>
  <c r="J140" i="12" s="1"/>
  <c r="K140" i="12" s="1"/>
  <c r="L140" i="12" s="1"/>
  <c r="M140" i="12" s="1"/>
  <c r="N140" i="12" s="1"/>
  <c r="O140" i="12" s="1"/>
  <c r="P140" i="12" s="1"/>
  <c r="Q140" i="12" s="1"/>
  <c r="R140" i="12" s="1"/>
  <c r="S140" i="12" s="1"/>
  <c r="T140" i="12" s="1"/>
  <c r="U140" i="12" s="1"/>
  <c r="V140" i="12" s="1"/>
  <c r="W140" i="12" s="1"/>
  <c r="X140" i="12" s="1"/>
  <c r="Y140" i="12" s="1"/>
  <c r="Z140" i="12" s="1"/>
  <c r="AA140" i="12" s="1"/>
  <c r="AB140" i="12" s="1"/>
  <c r="AC140" i="12" s="1"/>
  <c r="AD140" i="12" s="1"/>
  <c r="AE140" i="12" s="1"/>
  <c r="AF140" i="12" s="1"/>
  <c r="B140" i="12" s="1"/>
  <c r="D138" i="12"/>
  <c r="E138" i="12" s="1"/>
  <c r="F138" i="12" s="1"/>
  <c r="G138" i="12" s="1"/>
  <c r="H138" i="12" s="1"/>
  <c r="I138" i="12" s="1"/>
  <c r="J138" i="12" s="1"/>
  <c r="K138" i="12" s="1"/>
  <c r="L138" i="12" s="1"/>
  <c r="M138" i="12" s="1"/>
  <c r="N138" i="12" s="1"/>
  <c r="O138" i="12" s="1"/>
  <c r="P138" i="12" s="1"/>
  <c r="Q138" i="12" s="1"/>
  <c r="R138" i="12" s="1"/>
  <c r="S138" i="12" s="1"/>
  <c r="T138" i="12" s="1"/>
  <c r="U138" i="12" s="1"/>
  <c r="V138" i="12" s="1"/>
  <c r="W138" i="12" s="1"/>
  <c r="X138" i="12" s="1"/>
  <c r="Y138" i="12" s="1"/>
  <c r="Z138" i="12" s="1"/>
  <c r="AA138" i="12" s="1"/>
  <c r="AB138" i="12" s="1"/>
  <c r="AC138" i="12" s="1"/>
  <c r="AD138" i="12" s="1"/>
  <c r="AE138" i="12" s="1"/>
  <c r="AF138" i="12" s="1"/>
  <c r="B138" i="12" s="1"/>
  <c r="AD137" i="12"/>
  <c r="AE137" i="12" s="1"/>
  <c r="AF137" i="12" s="1"/>
  <c r="B137" i="12" s="1"/>
  <c r="D137" i="12"/>
  <c r="E137" i="12" s="1"/>
  <c r="F137" i="12" s="1"/>
  <c r="G137" i="12" s="1"/>
  <c r="H137" i="12" s="1"/>
  <c r="I137" i="12" s="1"/>
  <c r="J137" i="12" s="1"/>
  <c r="K137" i="12" s="1"/>
  <c r="L137" i="12" s="1"/>
  <c r="M137" i="12" s="1"/>
  <c r="N137" i="12" s="1"/>
  <c r="O137" i="12" s="1"/>
  <c r="P137" i="12" s="1"/>
  <c r="Q137" i="12" s="1"/>
  <c r="R137" i="12" s="1"/>
  <c r="S137" i="12" s="1"/>
  <c r="T137" i="12" s="1"/>
  <c r="U137" i="12" s="1"/>
  <c r="V137" i="12" s="1"/>
  <c r="W137" i="12" s="1"/>
  <c r="X137" i="12" s="1"/>
  <c r="Y137" i="12" s="1"/>
  <c r="Z137" i="12" s="1"/>
  <c r="AA137" i="12" s="1"/>
  <c r="AB137" i="12" s="1"/>
  <c r="AC137" i="12" s="1"/>
  <c r="E136" i="12"/>
  <c r="F136" i="12" s="1"/>
  <c r="G136" i="12" s="1"/>
  <c r="H136" i="12" s="1"/>
  <c r="I136" i="12" s="1"/>
  <c r="J136" i="12" s="1"/>
  <c r="K136" i="12" s="1"/>
  <c r="L136" i="12" s="1"/>
  <c r="M136" i="12" s="1"/>
  <c r="N136" i="12" s="1"/>
  <c r="O136" i="12" s="1"/>
  <c r="P136" i="12" s="1"/>
  <c r="Q136" i="12" s="1"/>
  <c r="R136" i="12" s="1"/>
  <c r="S136" i="12" s="1"/>
  <c r="T136" i="12" s="1"/>
  <c r="U136" i="12" s="1"/>
  <c r="V136" i="12" s="1"/>
  <c r="W136" i="12" s="1"/>
  <c r="X136" i="12" s="1"/>
  <c r="Y136" i="12" s="1"/>
  <c r="Z136" i="12" s="1"/>
  <c r="AA136" i="12" s="1"/>
  <c r="AB136" i="12" s="1"/>
  <c r="AC136" i="12" s="1"/>
  <c r="AD136" i="12" s="1"/>
  <c r="AE136" i="12" s="1"/>
  <c r="AF136" i="12" s="1"/>
  <c r="B136" i="12" s="1"/>
  <c r="D136" i="12"/>
  <c r="F135" i="12"/>
  <c r="G135" i="12" s="1"/>
  <c r="H135" i="12" s="1"/>
  <c r="I135" i="12" s="1"/>
  <c r="J135" i="12" s="1"/>
  <c r="K135" i="12" s="1"/>
  <c r="L135" i="12" s="1"/>
  <c r="M135" i="12" s="1"/>
  <c r="N135" i="12" s="1"/>
  <c r="O135" i="12" s="1"/>
  <c r="P135" i="12" s="1"/>
  <c r="Q135" i="12" s="1"/>
  <c r="R135" i="12" s="1"/>
  <c r="S135" i="12" s="1"/>
  <c r="T135" i="12" s="1"/>
  <c r="U135" i="12" s="1"/>
  <c r="V135" i="12" s="1"/>
  <c r="W135" i="12" s="1"/>
  <c r="X135" i="12" s="1"/>
  <c r="Y135" i="12" s="1"/>
  <c r="Z135" i="12" s="1"/>
  <c r="AA135" i="12" s="1"/>
  <c r="AB135" i="12" s="1"/>
  <c r="AC135" i="12" s="1"/>
  <c r="AD135" i="12" s="1"/>
  <c r="AE135" i="12" s="1"/>
  <c r="AF135" i="12" s="1"/>
  <c r="B135" i="12" s="1"/>
  <c r="D135" i="12"/>
  <c r="E135" i="12" s="1"/>
  <c r="D134" i="12"/>
  <c r="E134" i="12" s="1"/>
  <c r="F134" i="12" s="1"/>
  <c r="G134" i="12" s="1"/>
  <c r="H134" i="12" s="1"/>
  <c r="I134" i="12" s="1"/>
  <c r="J134" i="12" s="1"/>
  <c r="K134" i="12" s="1"/>
  <c r="L134" i="12" s="1"/>
  <c r="M134" i="12" s="1"/>
  <c r="N134" i="12" s="1"/>
  <c r="O134" i="12" s="1"/>
  <c r="P134" i="12" s="1"/>
  <c r="Q134" i="12" s="1"/>
  <c r="R134" i="12" s="1"/>
  <c r="S134" i="12" s="1"/>
  <c r="T134" i="12" s="1"/>
  <c r="U134" i="12" s="1"/>
  <c r="V134" i="12" s="1"/>
  <c r="W134" i="12" s="1"/>
  <c r="X134" i="12" s="1"/>
  <c r="Y134" i="12" s="1"/>
  <c r="Z134" i="12" s="1"/>
  <c r="AA134" i="12" s="1"/>
  <c r="AB134" i="12" s="1"/>
  <c r="AC134" i="12" s="1"/>
  <c r="AD134" i="12" s="1"/>
  <c r="AE134" i="12" s="1"/>
  <c r="AF134" i="12" s="1"/>
  <c r="B134" i="12" s="1"/>
  <c r="G133" i="12"/>
  <c r="H133" i="12" s="1"/>
  <c r="I133" i="12" s="1"/>
  <c r="J133" i="12" s="1"/>
  <c r="K133" i="12" s="1"/>
  <c r="L133" i="12" s="1"/>
  <c r="M133" i="12" s="1"/>
  <c r="N133" i="12" s="1"/>
  <c r="O133" i="12" s="1"/>
  <c r="P133" i="12" s="1"/>
  <c r="Q133" i="12" s="1"/>
  <c r="R133" i="12" s="1"/>
  <c r="S133" i="12" s="1"/>
  <c r="T133" i="12" s="1"/>
  <c r="U133" i="12" s="1"/>
  <c r="V133" i="12" s="1"/>
  <c r="W133" i="12" s="1"/>
  <c r="X133" i="12" s="1"/>
  <c r="Y133" i="12" s="1"/>
  <c r="Z133" i="12" s="1"/>
  <c r="AA133" i="12" s="1"/>
  <c r="AB133" i="12" s="1"/>
  <c r="AC133" i="12" s="1"/>
  <c r="AD133" i="12" s="1"/>
  <c r="AE133" i="12" s="1"/>
  <c r="AF133" i="12" s="1"/>
  <c r="B133" i="12" s="1"/>
  <c r="D133" i="12"/>
  <c r="E133" i="12" s="1"/>
  <c r="F133" i="12" s="1"/>
  <c r="D132" i="12"/>
  <c r="E132" i="12" s="1"/>
  <c r="F132" i="12" s="1"/>
  <c r="G132" i="12" s="1"/>
  <c r="H132" i="12" s="1"/>
  <c r="I132" i="12" s="1"/>
  <c r="J132" i="12" s="1"/>
  <c r="K132" i="12" s="1"/>
  <c r="L132" i="12" s="1"/>
  <c r="M132" i="12" s="1"/>
  <c r="N132" i="12" s="1"/>
  <c r="O132" i="12" s="1"/>
  <c r="P132" i="12" s="1"/>
  <c r="Q132" i="12" s="1"/>
  <c r="R132" i="12" s="1"/>
  <c r="S132" i="12" s="1"/>
  <c r="T132" i="12" s="1"/>
  <c r="U132" i="12" s="1"/>
  <c r="V132" i="12" s="1"/>
  <c r="W132" i="12" s="1"/>
  <c r="X132" i="12" s="1"/>
  <c r="Y132" i="12" s="1"/>
  <c r="Z132" i="12" s="1"/>
  <c r="AA132" i="12" s="1"/>
  <c r="AB132" i="12" s="1"/>
  <c r="AC132" i="12" s="1"/>
  <c r="AD132" i="12" s="1"/>
  <c r="AE132" i="12" s="1"/>
  <c r="AF132" i="12" s="1"/>
  <c r="B132" i="12" s="1"/>
  <c r="D131" i="12"/>
  <c r="E131" i="12" s="1"/>
  <c r="F131" i="12" s="1"/>
  <c r="G131" i="12" s="1"/>
  <c r="H131" i="12" s="1"/>
  <c r="I131" i="12" s="1"/>
  <c r="J131" i="12" s="1"/>
  <c r="K131" i="12" s="1"/>
  <c r="L131" i="12" s="1"/>
  <c r="M131" i="12" s="1"/>
  <c r="N131" i="12" s="1"/>
  <c r="O131" i="12" s="1"/>
  <c r="P131" i="12" s="1"/>
  <c r="Q131" i="12" s="1"/>
  <c r="R131" i="12" s="1"/>
  <c r="S131" i="12" s="1"/>
  <c r="T131" i="12" s="1"/>
  <c r="U131" i="12" s="1"/>
  <c r="V131" i="12" s="1"/>
  <c r="W131" i="12" s="1"/>
  <c r="X131" i="12" s="1"/>
  <c r="Y131" i="12" s="1"/>
  <c r="Z131" i="12" s="1"/>
  <c r="AA131" i="12" s="1"/>
  <c r="AB131" i="12" s="1"/>
  <c r="AC131" i="12" s="1"/>
  <c r="AD131" i="12" s="1"/>
  <c r="AE131" i="12" s="1"/>
  <c r="AF131" i="12" s="1"/>
  <c r="B131" i="12" s="1"/>
  <c r="E129" i="12"/>
  <c r="F129" i="12" s="1"/>
  <c r="G129" i="12" s="1"/>
  <c r="H129" i="12" s="1"/>
  <c r="I129" i="12" s="1"/>
  <c r="J129" i="12" s="1"/>
  <c r="K129" i="12" s="1"/>
  <c r="L129" i="12" s="1"/>
  <c r="M129" i="12" s="1"/>
  <c r="N129" i="12" s="1"/>
  <c r="O129" i="12" s="1"/>
  <c r="P129" i="12" s="1"/>
  <c r="Q129" i="12" s="1"/>
  <c r="R129" i="12" s="1"/>
  <c r="S129" i="12" s="1"/>
  <c r="T129" i="12" s="1"/>
  <c r="U129" i="12" s="1"/>
  <c r="V129" i="12" s="1"/>
  <c r="W129" i="12" s="1"/>
  <c r="X129" i="12" s="1"/>
  <c r="Y129" i="12" s="1"/>
  <c r="Z129" i="12" s="1"/>
  <c r="AA129" i="12" s="1"/>
  <c r="AB129" i="12" s="1"/>
  <c r="AC129" i="12" s="1"/>
  <c r="AD129" i="12" s="1"/>
  <c r="AE129" i="12" s="1"/>
  <c r="AF129" i="12" s="1"/>
  <c r="B129" i="12" s="1"/>
  <c r="D129" i="12"/>
  <c r="D128" i="12"/>
  <c r="E128" i="12" s="1"/>
  <c r="F128" i="12" s="1"/>
  <c r="G128" i="12" s="1"/>
  <c r="H128" i="12" s="1"/>
  <c r="I128" i="12" s="1"/>
  <c r="J128" i="12" s="1"/>
  <c r="K128" i="12" s="1"/>
  <c r="L128" i="12" s="1"/>
  <c r="M128" i="12" s="1"/>
  <c r="N128" i="12" s="1"/>
  <c r="O128" i="12" s="1"/>
  <c r="P128" i="12" s="1"/>
  <c r="Q128" i="12" s="1"/>
  <c r="R128" i="12" s="1"/>
  <c r="S128" i="12" s="1"/>
  <c r="T128" i="12" s="1"/>
  <c r="U128" i="12" s="1"/>
  <c r="V128" i="12" s="1"/>
  <c r="W128" i="12" s="1"/>
  <c r="X128" i="12" s="1"/>
  <c r="Y128" i="12" s="1"/>
  <c r="Z128" i="12" s="1"/>
  <c r="AA128" i="12" s="1"/>
  <c r="AB128" i="12" s="1"/>
  <c r="AC128" i="12" s="1"/>
  <c r="AD128" i="12" s="1"/>
  <c r="AE128" i="12" s="1"/>
  <c r="AF128" i="12" s="1"/>
  <c r="B128" i="12" s="1"/>
  <c r="T127" i="12"/>
  <c r="U127" i="12" s="1"/>
  <c r="V127" i="12" s="1"/>
  <c r="W127" i="12" s="1"/>
  <c r="X127" i="12" s="1"/>
  <c r="Y127" i="12" s="1"/>
  <c r="Z127" i="12" s="1"/>
  <c r="AA127" i="12" s="1"/>
  <c r="AB127" i="12" s="1"/>
  <c r="AC127" i="12" s="1"/>
  <c r="AD127" i="12" s="1"/>
  <c r="AE127" i="12" s="1"/>
  <c r="AF127" i="12" s="1"/>
  <c r="B127" i="12" s="1"/>
  <c r="D127" i="12"/>
  <c r="E127" i="12" s="1"/>
  <c r="F127" i="12" s="1"/>
  <c r="G127" i="12" s="1"/>
  <c r="H127" i="12" s="1"/>
  <c r="I127" i="12" s="1"/>
  <c r="J127" i="12" s="1"/>
  <c r="K127" i="12" s="1"/>
  <c r="L127" i="12" s="1"/>
  <c r="M127" i="12" s="1"/>
  <c r="N127" i="12" s="1"/>
  <c r="O127" i="12" s="1"/>
  <c r="P127" i="12" s="1"/>
  <c r="Q127" i="12" s="1"/>
  <c r="R127" i="12" s="1"/>
  <c r="S127" i="12" s="1"/>
  <c r="D126" i="12"/>
  <c r="E126" i="12" s="1"/>
  <c r="F126" i="12" s="1"/>
  <c r="G126" i="12" s="1"/>
  <c r="H126" i="12" s="1"/>
  <c r="I126" i="12" s="1"/>
  <c r="J126" i="12" s="1"/>
  <c r="K126" i="12" s="1"/>
  <c r="L126" i="12" s="1"/>
  <c r="M126" i="12" s="1"/>
  <c r="N126" i="12" s="1"/>
  <c r="O126" i="12" s="1"/>
  <c r="P126" i="12" s="1"/>
  <c r="Q126" i="12" s="1"/>
  <c r="R126" i="12" s="1"/>
  <c r="S126" i="12" s="1"/>
  <c r="T126" i="12" s="1"/>
  <c r="U126" i="12" s="1"/>
  <c r="V126" i="12" s="1"/>
  <c r="W126" i="12" s="1"/>
  <c r="X126" i="12" s="1"/>
  <c r="Y126" i="12" s="1"/>
  <c r="Z126" i="12" s="1"/>
  <c r="AA126" i="12" s="1"/>
  <c r="AB126" i="12" s="1"/>
  <c r="AC126" i="12" s="1"/>
  <c r="AD126" i="12" s="1"/>
  <c r="AE126" i="12" s="1"/>
  <c r="AF126" i="12" s="1"/>
  <c r="B126" i="12" s="1"/>
  <c r="Y125" i="12"/>
  <c r="Z125" i="12" s="1"/>
  <c r="AA125" i="12" s="1"/>
  <c r="AB125" i="12" s="1"/>
  <c r="AC125" i="12" s="1"/>
  <c r="AD125" i="12" s="1"/>
  <c r="AE125" i="12" s="1"/>
  <c r="AF125" i="12" s="1"/>
  <c r="B125" i="12" s="1"/>
  <c r="J125" i="12"/>
  <c r="K125" i="12" s="1"/>
  <c r="L125" i="12" s="1"/>
  <c r="M125" i="12" s="1"/>
  <c r="N125" i="12" s="1"/>
  <c r="O125" i="12" s="1"/>
  <c r="P125" i="12" s="1"/>
  <c r="Q125" i="12" s="1"/>
  <c r="R125" i="12" s="1"/>
  <c r="S125" i="12" s="1"/>
  <c r="T125" i="12" s="1"/>
  <c r="U125" i="12" s="1"/>
  <c r="V125" i="12" s="1"/>
  <c r="W125" i="12" s="1"/>
  <c r="X125" i="12" s="1"/>
  <c r="D125" i="12"/>
  <c r="E125" i="12" s="1"/>
  <c r="F125" i="12" s="1"/>
  <c r="G125" i="12" s="1"/>
  <c r="H125" i="12" s="1"/>
  <c r="D124" i="12"/>
  <c r="E124" i="12" s="1"/>
  <c r="F124" i="12" s="1"/>
  <c r="G124" i="12" s="1"/>
  <c r="H124" i="12" s="1"/>
  <c r="I124" i="12" s="1"/>
  <c r="J124" i="12" s="1"/>
  <c r="K124" i="12" s="1"/>
  <c r="L124" i="12" s="1"/>
  <c r="M124" i="12" s="1"/>
  <c r="N124" i="12" s="1"/>
  <c r="O124" i="12" s="1"/>
  <c r="P124" i="12" s="1"/>
  <c r="Q124" i="12" s="1"/>
  <c r="R124" i="12" s="1"/>
  <c r="S124" i="12" s="1"/>
  <c r="T124" i="12" s="1"/>
  <c r="U124" i="12" s="1"/>
  <c r="V124" i="12" s="1"/>
  <c r="W124" i="12" s="1"/>
  <c r="X124" i="12" s="1"/>
  <c r="Y124" i="12" s="1"/>
  <c r="Z124" i="12" s="1"/>
  <c r="AA124" i="12" s="1"/>
  <c r="AB124" i="12" s="1"/>
  <c r="AC124" i="12" s="1"/>
  <c r="AD124" i="12" s="1"/>
  <c r="AE124" i="12" s="1"/>
  <c r="AF124" i="12" s="1"/>
  <c r="B124" i="12" s="1"/>
  <c r="E123" i="12"/>
  <c r="F123" i="12" s="1"/>
  <c r="G123" i="12" s="1"/>
  <c r="H123" i="12" s="1"/>
  <c r="I123" i="12" s="1"/>
  <c r="J123" i="12" s="1"/>
  <c r="K123" i="12" s="1"/>
  <c r="L123" i="12" s="1"/>
  <c r="M123" i="12" s="1"/>
  <c r="N123" i="12" s="1"/>
  <c r="O123" i="12" s="1"/>
  <c r="P123" i="12" s="1"/>
  <c r="Q123" i="12" s="1"/>
  <c r="R123" i="12" s="1"/>
  <c r="S123" i="12" s="1"/>
  <c r="T123" i="12" s="1"/>
  <c r="U123" i="12" s="1"/>
  <c r="V123" i="12" s="1"/>
  <c r="W123" i="12" s="1"/>
  <c r="X123" i="12" s="1"/>
  <c r="Y123" i="12" s="1"/>
  <c r="Z123" i="12" s="1"/>
  <c r="AA123" i="12" s="1"/>
  <c r="AB123" i="12" s="1"/>
  <c r="AC123" i="12" s="1"/>
  <c r="AD123" i="12" s="1"/>
  <c r="AE123" i="12" s="1"/>
  <c r="AF123" i="12" s="1"/>
  <c r="B123" i="12" s="1"/>
  <c r="D123" i="12"/>
  <c r="E122" i="12"/>
  <c r="F122" i="12" s="1"/>
  <c r="G122" i="12" s="1"/>
  <c r="H122" i="12" s="1"/>
  <c r="I122" i="12" s="1"/>
  <c r="J122" i="12" s="1"/>
  <c r="K122" i="12" s="1"/>
  <c r="L122" i="12" s="1"/>
  <c r="M122" i="12" s="1"/>
  <c r="N122" i="12" s="1"/>
  <c r="O122" i="12" s="1"/>
  <c r="P122" i="12" s="1"/>
  <c r="Q122" i="12" s="1"/>
  <c r="R122" i="12" s="1"/>
  <c r="S122" i="12" s="1"/>
  <c r="T122" i="12" s="1"/>
  <c r="U122" i="12" s="1"/>
  <c r="V122" i="12" s="1"/>
  <c r="W122" i="12" s="1"/>
  <c r="X122" i="12" s="1"/>
  <c r="Y122" i="12" s="1"/>
  <c r="Z122" i="12" s="1"/>
  <c r="AA122" i="12" s="1"/>
  <c r="AB122" i="12" s="1"/>
  <c r="AC122" i="12" s="1"/>
  <c r="AD122" i="12" s="1"/>
  <c r="AE122" i="12" s="1"/>
  <c r="AF122" i="12" s="1"/>
  <c r="B122" i="12" s="1"/>
  <c r="D122" i="12"/>
  <c r="D121" i="12"/>
  <c r="E121" i="12" s="1"/>
  <c r="F121" i="12" s="1"/>
  <c r="G121" i="12" s="1"/>
  <c r="H121" i="12" s="1"/>
  <c r="I121" i="12" s="1"/>
  <c r="J121" i="12" s="1"/>
  <c r="K121" i="12" s="1"/>
  <c r="L121" i="12" s="1"/>
  <c r="M121" i="12" s="1"/>
  <c r="N121" i="12" s="1"/>
  <c r="O121" i="12" s="1"/>
  <c r="P121" i="12" s="1"/>
  <c r="Q121" i="12" s="1"/>
  <c r="R121" i="12" s="1"/>
  <c r="S121" i="12" s="1"/>
  <c r="T121" i="12" s="1"/>
  <c r="U121" i="12" s="1"/>
  <c r="V121" i="12" s="1"/>
  <c r="W121" i="12" s="1"/>
  <c r="X121" i="12" s="1"/>
  <c r="Y121" i="12" s="1"/>
  <c r="Z121" i="12" s="1"/>
  <c r="AA121" i="12" s="1"/>
  <c r="AB121" i="12" s="1"/>
  <c r="AC121" i="12" s="1"/>
  <c r="AD121" i="12" s="1"/>
  <c r="AE121" i="12" s="1"/>
  <c r="AF121" i="12" s="1"/>
  <c r="B121" i="12" s="1"/>
  <c r="D120" i="12"/>
  <c r="E120" i="12" s="1"/>
  <c r="F120" i="12" s="1"/>
  <c r="G120" i="12" s="1"/>
  <c r="H120" i="12" s="1"/>
  <c r="I120" i="12" s="1"/>
  <c r="J120" i="12" s="1"/>
  <c r="K120" i="12" s="1"/>
  <c r="L120" i="12" s="1"/>
  <c r="M120" i="12" s="1"/>
  <c r="N120" i="12" s="1"/>
  <c r="O120" i="12" s="1"/>
  <c r="P120" i="12" s="1"/>
  <c r="Q120" i="12" s="1"/>
  <c r="R120" i="12" s="1"/>
  <c r="S120" i="12" s="1"/>
  <c r="T120" i="12" s="1"/>
  <c r="U120" i="12" s="1"/>
  <c r="V120" i="12" s="1"/>
  <c r="W120" i="12" s="1"/>
  <c r="X120" i="12" s="1"/>
  <c r="Y120" i="12" s="1"/>
  <c r="Z120" i="12" s="1"/>
  <c r="AA120" i="12" s="1"/>
  <c r="AB120" i="12" s="1"/>
  <c r="AC120" i="12" s="1"/>
  <c r="AD120" i="12" s="1"/>
  <c r="AE120" i="12" s="1"/>
  <c r="AF120" i="12" s="1"/>
  <c r="B120" i="12" s="1"/>
  <c r="D119" i="12"/>
  <c r="E119" i="12" s="1"/>
  <c r="F119" i="12" s="1"/>
  <c r="G119" i="12" s="1"/>
  <c r="H119" i="12" s="1"/>
  <c r="I119" i="12" s="1"/>
  <c r="J119" i="12" s="1"/>
  <c r="K119" i="12" s="1"/>
  <c r="L119" i="12" s="1"/>
  <c r="M119" i="12" s="1"/>
  <c r="N119" i="12" s="1"/>
  <c r="O119" i="12" s="1"/>
  <c r="P119" i="12" s="1"/>
  <c r="Q119" i="12" s="1"/>
  <c r="R119" i="12" s="1"/>
  <c r="S119" i="12" s="1"/>
  <c r="T119" i="12" s="1"/>
  <c r="U119" i="12" s="1"/>
  <c r="V119" i="12" s="1"/>
  <c r="W119" i="12" s="1"/>
  <c r="X119" i="12" s="1"/>
  <c r="Y119" i="12" s="1"/>
  <c r="Z119" i="12" s="1"/>
  <c r="AA119" i="12" s="1"/>
  <c r="AB119" i="12" s="1"/>
  <c r="AC119" i="12" s="1"/>
  <c r="AD119" i="12" s="1"/>
  <c r="AE119" i="12" s="1"/>
  <c r="AF119" i="12" s="1"/>
  <c r="B119" i="12" s="1"/>
  <c r="D118" i="12"/>
  <c r="E118" i="12" s="1"/>
  <c r="F118" i="12" s="1"/>
  <c r="G118" i="12" s="1"/>
  <c r="H118" i="12" s="1"/>
  <c r="I118" i="12" s="1"/>
  <c r="J118" i="12" s="1"/>
  <c r="K118" i="12" s="1"/>
  <c r="L118" i="12" s="1"/>
  <c r="M118" i="12" s="1"/>
  <c r="N118" i="12" s="1"/>
  <c r="O118" i="12" s="1"/>
  <c r="P118" i="12" s="1"/>
  <c r="Q118" i="12" s="1"/>
  <c r="R118" i="12" s="1"/>
  <c r="S118" i="12" s="1"/>
  <c r="T118" i="12" s="1"/>
  <c r="U118" i="12" s="1"/>
  <c r="V118" i="12" s="1"/>
  <c r="W118" i="12" s="1"/>
  <c r="X118" i="12" s="1"/>
  <c r="Y118" i="12" s="1"/>
  <c r="Z118" i="12" s="1"/>
  <c r="AA118" i="12" s="1"/>
  <c r="AB118" i="12" s="1"/>
  <c r="AC118" i="12" s="1"/>
  <c r="AD118" i="12" s="1"/>
  <c r="AE118" i="12" s="1"/>
  <c r="AF118" i="12" s="1"/>
  <c r="B118" i="12" s="1"/>
  <c r="F117" i="12"/>
  <c r="G117" i="12" s="1"/>
  <c r="H117" i="12" s="1"/>
  <c r="I117" i="12" s="1"/>
  <c r="J117" i="12" s="1"/>
  <c r="K117" i="12" s="1"/>
  <c r="L117" i="12" s="1"/>
  <c r="M117" i="12" s="1"/>
  <c r="N117" i="12" s="1"/>
  <c r="O117" i="12" s="1"/>
  <c r="P117" i="12" s="1"/>
  <c r="Q117" i="12" s="1"/>
  <c r="R117" i="12" s="1"/>
  <c r="S117" i="12" s="1"/>
  <c r="T117" i="12" s="1"/>
  <c r="U117" i="12" s="1"/>
  <c r="V117" i="12" s="1"/>
  <c r="W117" i="12" s="1"/>
  <c r="X117" i="12" s="1"/>
  <c r="Y117" i="12" s="1"/>
  <c r="Z117" i="12" s="1"/>
  <c r="AA117" i="12" s="1"/>
  <c r="AB117" i="12" s="1"/>
  <c r="AC117" i="12" s="1"/>
  <c r="AD117" i="12" s="1"/>
  <c r="AE117" i="12" s="1"/>
  <c r="AF117" i="12" s="1"/>
  <c r="B117" i="12" s="1"/>
  <c r="E117" i="12"/>
  <c r="D117" i="12"/>
  <c r="E116" i="12"/>
  <c r="F116" i="12" s="1"/>
  <c r="G116" i="12" s="1"/>
  <c r="H116" i="12" s="1"/>
  <c r="I116" i="12" s="1"/>
  <c r="J116" i="12" s="1"/>
  <c r="K116" i="12" s="1"/>
  <c r="L116" i="12" s="1"/>
  <c r="M116" i="12" s="1"/>
  <c r="N116" i="12" s="1"/>
  <c r="O116" i="12" s="1"/>
  <c r="P116" i="12" s="1"/>
  <c r="Q116" i="12" s="1"/>
  <c r="R116" i="12" s="1"/>
  <c r="S116" i="12" s="1"/>
  <c r="T116" i="12" s="1"/>
  <c r="U116" i="12" s="1"/>
  <c r="V116" i="12" s="1"/>
  <c r="W116" i="12" s="1"/>
  <c r="X116" i="12" s="1"/>
  <c r="Y116" i="12" s="1"/>
  <c r="Z116" i="12" s="1"/>
  <c r="AA116" i="12" s="1"/>
  <c r="AB116" i="12" s="1"/>
  <c r="AC116" i="12" s="1"/>
  <c r="AD116" i="12" s="1"/>
  <c r="AE116" i="12" s="1"/>
  <c r="AF116" i="12" s="1"/>
  <c r="B116" i="12" s="1"/>
  <c r="D116" i="12"/>
  <c r="D115" i="12"/>
  <c r="E115" i="12" s="1"/>
  <c r="F115" i="12" s="1"/>
  <c r="G115" i="12" s="1"/>
  <c r="H115" i="12" s="1"/>
  <c r="I115" i="12" s="1"/>
  <c r="J115" i="12" s="1"/>
  <c r="K115" i="12" s="1"/>
  <c r="L115" i="12" s="1"/>
  <c r="M115" i="12" s="1"/>
  <c r="N115" i="12" s="1"/>
  <c r="O115" i="12" s="1"/>
  <c r="P115" i="12" s="1"/>
  <c r="Q115" i="12" s="1"/>
  <c r="R115" i="12" s="1"/>
  <c r="S115" i="12" s="1"/>
  <c r="T115" i="12" s="1"/>
  <c r="U115" i="12" s="1"/>
  <c r="V115" i="12" s="1"/>
  <c r="W115" i="12" s="1"/>
  <c r="X115" i="12" s="1"/>
  <c r="Y115" i="12" s="1"/>
  <c r="Z115" i="12" s="1"/>
  <c r="AA115" i="12" s="1"/>
  <c r="AB115" i="12" s="1"/>
  <c r="AC115" i="12" s="1"/>
  <c r="AD115" i="12" s="1"/>
  <c r="AE115" i="12" s="1"/>
  <c r="AF115" i="12" s="1"/>
  <c r="B115" i="12" s="1"/>
  <c r="K114" i="12"/>
  <c r="L114" i="12" s="1"/>
  <c r="M114" i="12" s="1"/>
  <c r="N114" i="12" s="1"/>
  <c r="O114" i="12" s="1"/>
  <c r="P114" i="12" s="1"/>
  <c r="Q114" i="12" s="1"/>
  <c r="R114" i="12" s="1"/>
  <c r="S114" i="12" s="1"/>
  <c r="T114" i="12" s="1"/>
  <c r="U114" i="12" s="1"/>
  <c r="V114" i="12" s="1"/>
  <c r="W114" i="12" s="1"/>
  <c r="X114" i="12" s="1"/>
  <c r="Y114" i="12" s="1"/>
  <c r="Z114" i="12" s="1"/>
  <c r="AA114" i="12" s="1"/>
  <c r="AB114" i="12" s="1"/>
  <c r="AC114" i="12" s="1"/>
  <c r="AD114" i="12" s="1"/>
  <c r="AE114" i="12" s="1"/>
  <c r="AF114" i="12" s="1"/>
  <c r="B114" i="12" s="1"/>
  <c r="D114" i="12"/>
  <c r="E114" i="12" s="1"/>
  <c r="F114" i="12" s="1"/>
  <c r="G114" i="12" s="1"/>
  <c r="H114" i="12" s="1"/>
  <c r="I114" i="12" s="1"/>
  <c r="D113" i="12"/>
  <c r="E113" i="12" s="1"/>
  <c r="F113" i="12" s="1"/>
  <c r="G113" i="12" s="1"/>
  <c r="H113" i="12" s="1"/>
  <c r="I113" i="12" s="1"/>
  <c r="J113" i="12" s="1"/>
  <c r="K113" i="12" s="1"/>
  <c r="L113" i="12" s="1"/>
  <c r="M113" i="12" s="1"/>
  <c r="N113" i="12" s="1"/>
  <c r="O113" i="12" s="1"/>
  <c r="P113" i="12" s="1"/>
  <c r="Q113" i="12" s="1"/>
  <c r="R113" i="12" s="1"/>
  <c r="S113" i="12" s="1"/>
  <c r="T113" i="12" s="1"/>
  <c r="U113" i="12" s="1"/>
  <c r="V113" i="12" s="1"/>
  <c r="W113" i="12" s="1"/>
  <c r="X113" i="12" s="1"/>
  <c r="Y113" i="12" s="1"/>
  <c r="Z113" i="12" s="1"/>
  <c r="AA113" i="12" s="1"/>
  <c r="AB113" i="12" s="1"/>
  <c r="AC113" i="12" s="1"/>
  <c r="AD113" i="12" s="1"/>
  <c r="AE113" i="12" s="1"/>
  <c r="AF113" i="12" s="1"/>
  <c r="B113" i="12" s="1"/>
  <c r="D112" i="12"/>
  <c r="E112" i="12" s="1"/>
  <c r="F112" i="12" s="1"/>
  <c r="G112" i="12" s="1"/>
  <c r="H112" i="12" s="1"/>
  <c r="I112" i="12" s="1"/>
  <c r="J112" i="12" s="1"/>
  <c r="K112" i="12" s="1"/>
  <c r="L112" i="12" s="1"/>
  <c r="M112" i="12" s="1"/>
  <c r="N112" i="12" s="1"/>
  <c r="O112" i="12" s="1"/>
  <c r="P112" i="12" s="1"/>
  <c r="Q112" i="12" s="1"/>
  <c r="R112" i="12" s="1"/>
  <c r="S112" i="12" s="1"/>
  <c r="T112" i="12" s="1"/>
  <c r="U112" i="12" s="1"/>
  <c r="V112" i="12" s="1"/>
  <c r="W112" i="12" s="1"/>
  <c r="X112" i="12" s="1"/>
  <c r="Y112" i="12" s="1"/>
  <c r="Z112" i="12" s="1"/>
  <c r="AA112" i="12" s="1"/>
  <c r="AB112" i="12" s="1"/>
  <c r="AC112" i="12" s="1"/>
  <c r="AD112" i="12" s="1"/>
  <c r="AE112" i="12" s="1"/>
  <c r="AF112" i="12" s="1"/>
  <c r="B112" i="12" s="1"/>
  <c r="D110" i="12"/>
  <c r="E110" i="12" s="1"/>
  <c r="F110" i="12" s="1"/>
  <c r="G110" i="12" s="1"/>
  <c r="H110" i="12" s="1"/>
  <c r="I110" i="12" s="1"/>
  <c r="J110" i="12" s="1"/>
  <c r="K110" i="12" s="1"/>
  <c r="L110" i="12" s="1"/>
  <c r="M110" i="12" s="1"/>
  <c r="N110" i="12" s="1"/>
  <c r="O110" i="12" s="1"/>
  <c r="P110" i="12" s="1"/>
  <c r="Q110" i="12" s="1"/>
  <c r="R110" i="12" s="1"/>
  <c r="S110" i="12" s="1"/>
  <c r="T110" i="12" s="1"/>
  <c r="U110" i="12" s="1"/>
  <c r="V110" i="12" s="1"/>
  <c r="W110" i="12" s="1"/>
  <c r="X110" i="12" s="1"/>
  <c r="Y110" i="12" s="1"/>
  <c r="Z110" i="12" s="1"/>
  <c r="AA110" i="12" s="1"/>
  <c r="AB110" i="12" s="1"/>
  <c r="AC110" i="12" s="1"/>
  <c r="AD110" i="12" s="1"/>
  <c r="AE110" i="12" s="1"/>
  <c r="AF110" i="12" s="1"/>
  <c r="B110" i="12" s="1"/>
  <c r="D109" i="12"/>
  <c r="D93" i="12" s="1"/>
  <c r="E107" i="12"/>
  <c r="F107" i="12" s="1"/>
  <c r="G107" i="12" s="1"/>
  <c r="H107" i="12" s="1"/>
  <c r="I107" i="12" s="1"/>
  <c r="J107" i="12" s="1"/>
  <c r="K107" i="12" s="1"/>
  <c r="L107" i="12" s="1"/>
  <c r="M107" i="12" s="1"/>
  <c r="N107" i="12" s="1"/>
  <c r="O107" i="12" s="1"/>
  <c r="P107" i="12" s="1"/>
  <c r="Q107" i="12" s="1"/>
  <c r="R107" i="12" s="1"/>
  <c r="S107" i="12" s="1"/>
  <c r="T107" i="12" s="1"/>
  <c r="U107" i="12" s="1"/>
  <c r="V107" i="12" s="1"/>
  <c r="W107" i="12" s="1"/>
  <c r="X107" i="12" s="1"/>
  <c r="Y107" i="12" s="1"/>
  <c r="Z107" i="12" s="1"/>
  <c r="AA107" i="12" s="1"/>
  <c r="AB107" i="12" s="1"/>
  <c r="AC107" i="12" s="1"/>
  <c r="AD107" i="12" s="1"/>
  <c r="AE107" i="12" s="1"/>
  <c r="AF107" i="12" s="1"/>
  <c r="B107" i="12" s="1"/>
  <c r="D107" i="12"/>
  <c r="N106" i="12"/>
  <c r="O106" i="12" s="1"/>
  <c r="P106" i="12" s="1"/>
  <c r="Q106" i="12" s="1"/>
  <c r="R106" i="12" s="1"/>
  <c r="S106" i="12" s="1"/>
  <c r="T106" i="12" s="1"/>
  <c r="U106" i="12" s="1"/>
  <c r="V106" i="12" s="1"/>
  <c r="W106" i="12" s="1"/>
  <c r="X106" i="12" s="1"/>
  <c r="Y106" i="12" s="1"/>
  <c r="Z106" i="12" s="1"/>
  <c r="AA106" i="12" s="1"/>
  <c r="AB106" i="12" s="1"/>
  <c r="AC106" i="12" s="1"/>
  <c r="AD106" i="12" s="1"/>
  <c r="AE106" i="12" s="1"/>
  <c r="AF106" i="12" s="1"/>
  <c r="B106" i="12" s="1"/>
  <c r="D106" i="12"/>
  <c r="E106" i="12" s="1"/>
  <c r="F106" i="12" s="1"/>
  <c r="G106" i="12" s="1"/>
  <c r="H106" i="12" s="1"/>
  <c r="I106" i="12" s="1"/>
  <c r="J106" i="12" s="1"/>
  <c r="K106" i="12" s="1"/>
  <c r="L106" i="12" s="1"/>
  <c r="M106" i="12" s="1"/>
  <c r="D105" i="12"/>
  <c r="E105" i="12" s="1"/>
  <c r="F105" i="12" s="1"/>
  <c r="G105" i="12" s="1"/>
  <c r="H105" i="12" s="1"/>
  <c r="I105" i="12" s="1"/>
  <c r="J105" i="12" s="1"/>
  <c r="K105" i="12" s="1"/>
  <c r="L105" i="12" s="1"/>
  <c r="M105" i="12" s="1"/>
  <c r="N105" i="12" s="1"/>
  <c r="O105" i="12" s="1"/>
  <c r="P105" i="12" s="1"/>
  <c r="Q105" i="12" s="1"/>
  <c r="R105" i="12" s="1"/>
  <c r="S105" i="12" s="1"/>
  <c r="T105" i="12" s="1"/>
  <c r="U105" i="12" s="1"/>
  <c r="V105" i="12" s="1"/>
  <c r="W105" i="12" s="1"/>
  <c r="X105" i="12" s="1"/>
  <c r="Y105" i="12" s="1"/>
  <c r="Z105" i="12" s="1"/>
  <c r="AA105" i="12" s="1"/>
  <c r="AB105" i="12" s="1"/>
  <c r="AC105" i="12" s="1"/>
  <c r="AD105" i="12" s="1"/>
  <c r="AE105" i="12" s="1"/>
  <c r="AF105" i="12" s="1"/>
  <c r="B105" i="12" s="1"/>
  <c r="E104" i="12"/>
  <c r="F104" i="12" s="1"/>
  <c r="G104" i="12" s="1"/>
  <c r="H104" i="12" s="1"/>
  <c r="I104" i="12" s="1"/>
  <c r="J104" i="12" s="1"/>
  <c r="K104" i="12" s="1"/>
  <c r="L104" i="12" s="1"/>
  <c r="M104" i="12" s="1"/>
  <c r="N104" i="12" s="1"/>
  <c r="O104" i="12" s="1"/>
  <c r="P104" i="12" s="1"/>
  <c r="Q104" i="12" s="1"/>
  <c r="R104" i="12" s="1"/>
  <c r="S104" i="12" s="1"/>
  <c r="T104" i="12" s="1"/>
  <c r="U104" i="12" s="1"/>
  <c r="V104" i="12" s="1"/>
  <c r="W104" i="12" s="1"/>
  <c r="X104" i="12" s="1"/>
  <c r="Y104" i="12" s="1"/>
  <c r="Z104" i="12" s="1"/>
  <c r="AA104" i="12" s="1"/>
  <c r="AB104" i="12" s="1"/>
  <c r="AC104" i="12" s="1"/>
  <c r="AD104" i="12" s="1"/>
  <c r="AE104" i="12" s="1"/>
  <c r="AF104" i="12" s="1"/>
  <c r="B104" i="12" s="1"/>
  <c r="D104" i="12"/>
  <c r="D103" i="12"/>
  <c r="E103" i="12" s="1"/>
  <c r="D102" i="12"/>
  <c r="AH100" i="12"/>
  <c r="AI100" i="12" s="1"/>
  <c r="AH99" i="12"/>
  <c r="AI99" i="12" s="1"/>
  <c r="AH98" i="12"/>
  <c r="AI98" i="12" s="1"/>
  <c r="AH97" i="12"/>
  <c r="AI97" i="12" s="1"/>
  <c r="AH96" i="12"/>
  <c r="AI96" i="12" s="1"/>
  <c r="AH94" i="12"/>
  <c r="AI94" i="12" s="1"/>
  <c r="C93" i="12"/>
  <c r="AI91" i="12"/>
  <c r="AH91" i="12"/>
  <c r="AI90" i="12"/>
  <c r="AH90" i="12"/>
  <c r="AI89" i="12"/>
  <c r="AH89" i="12"/>
  <c r="AI88" i="12"/>
  <c r="AH88" i="12"/>
  <c r="AI87" i="12"/>
  <c r="AH87" i="12"/>
  <c r="AI86" i="12"/>
  <c r="AH86" i="12"/>
  <c r="AI85" i="12"/>
  <c r="AH85" i="12"/>
  <c r="AI84" i="12"/>
  <c r="AH84" i="12"/>
  <c r="AI82" i="12"/>
  <c r="AH82" i="12"/>
  <c r="AG82" i="12"/>
  <c r="AI81" i="12"/>
  <c r="AH81" i="12"/>
  <c r="AI80" i="12"/>
  <c r="AH80" i="12"/>
  <c r="AI79" i="12"/>
  <c r="AH79" i="12"/>
  <c r="AI78" i="12"/>
  <c r="AH78" i="12"/>
  <c r="AI77" i="12"/>
  <c r="AH77" i="12"/>
  <c r="AI76" i="12"/>
  <c r="AH76" i="12"/>
  <c r="AI74" i="12"/>
  <c r="AH74" i="12"/>
  <c r="AI73" i="12"/>
  <c r="AH73" i="12"/>
  <c r="AI72" i="12"/>
  <c r="AH72" i="12"/>
  <c r="AG72" i="12"/>
  <c r="AI71" i="12"/>
  <c r="AH71" i="12"/>
  <c r="AI70" i="12"/>
  <c r="AH70" i="12"/>
  <c r="AI69" i="12"/>
  <c r="AH69" i="12"/>
  <c r="AG68" i="12"/>
  <c r="AE68" i="12"/>
  <c r="AD5" i="12" s="1"/>
  <c r="AD68" i="12"/>
  <c r="AC5" i="12" s="1"/>
  <c r="AC68" i="12"/>
  <c r="AB5" i="12" s="1"/>
  <c r="AB68" i="12"/>
  <c r="AA5" i="12" s="1"/>
  <c r="AA68" i="12"/>
  <c r="Z5" i="12" s="1"/>
  <c r="Z68" i="12"/>
  <c r="Y5" i="12" s="1"/>
  <c r="Y68" i="12"/>
  <c r="X5" i="12" s="1"/>
  <c r="X68" i="12"/>
  <c r="W5" i="12" s="1"/>
  <c r="W68" i="12"/>
  <c r="V5" i="12" s="1"/>
  <c r="V68" i="12"/>
  <c r="U5" i="12" s="1"/>
  <c r="U68" i="12"/>
  <c r="T5" i="12" s="1"/>
  <c r="T68" i="12"/>
  <c r="S68" i="12"/>
  <c r="R5" i="12" s="1"/>
  <c r="R68" i="12"/>
  <c r="Q5" i="12" s="1"/>
  <c r="Q68" i="12"/>
  <c r="P68" i="12"/>
  <c r="O68" i="12"/>
  <c r="N5" i="12" s="1"/>
  <c r="N68" i="12"/>
  <c r="M5" i="12" s="1"/>
  <c r="M68" i="12"/>
  <c r="L5" i="12" s="1"/>
  <c r="L68" i="12"/>
  <c r="I68" i="12"/>
  <c r="H5" i="12" s="1"/>
  <c r="H68" i="12"/>
  <c r="G5" i="12" s="1"/>
  <c r="G68" i="12"/>
  <c r="F68" i="12"/>
  <c r="E5" i="12" s="1"/>
  <c r="E68" i="12"/>
  <c r="D5" i="12" s="1"/>
  <c r="D68" i="12"/>
  <c r="C5" i="12" s="1"/>
  <c r="C68" i="12"/>
  <c r="B5" i="12" s="1"/>
  <c r="AI67" i="12"/>
  <c r="AH67" i="12"/>
  <c r="AI66" i="12"/>
  <c r="AH66" i="12"/>
  <c r="AI65" i="12"/>
  <c r="AH65" i="12"/>
  <c r="AI64" i="12"/>
  <c r="AH64" i="12"/>
  <c r="AI63" i="12"/>
  <c r="AH63" i="12"/>
  <c r="AI62" i="12"/>
  <c r="AH62" i="12"/>
  <c r="AI61" i="12"/>
  <c r="AH61" i="12"/>
  <c r="AI60" i="12"/>
  <c r="AH60" i="12"/>
  <c r="AI59" i="12"/>
  <c r="AH59" i="12"/>
  <c r="AF68" i="12"/>
  <c r="K68" i="12"/>
  <c r="AI58" i="12"/>
  <c r="AI57" i="12"/>
  <c r="AH57" i="12"/>
  <c r="AG56" i="12"/>
  <c r="AG4" i="12" s="1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L56" i="12"/>
  <c r="K56" i="12"/>
  <c r="J56" i="12"/>
  <c r="I56" i="12"/>
  <c r="H56" i="12"/>
  <c r="G56" i="12"/>
  <c r="F56" i="12"/>
  <c r="E56" i="12"/>
  <c r="D56" i="12"/>
  <c r="C56" i="12"/>
  <c r="AI55" i="12"/>
  <c r="AH55" i="12"/>
  <c r="AI54" i="12"/>
  <c r="AH54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AI51" i="12"/>
  <c r="AH51" i="12"/>
  <c r="AG51" i="12"/>
  <c r="AG52" i="12" s="1"/>
  <c r="AG3" i="12" s="1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G38" i="12"/>
  <c r="AG2" i="12" s="1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S5" i="12"/>
  <c r="P5" i="12"/>
  <c r="O5" i="12"/>
  <c r="K5" i="12"/>
  <c r="F5" i="12"/>
  <c r="K4" i="12"/>
  <c r="B4" i="12"/>
  <c r="AF95" i="11"/>
  <c r="AF58" i="11"/>
  <c r="AF37" i="11"/>
  <c r="AE95" i="11"/>
  <c r="AE37" i="11"/>
  <c r="AD95" i="11"/>
  <c r="AD37" i="11"/>
  <c r="AC95" i="11"/>
  <c r="AC37" i="11"/>
  <c r="AB95" i="11"/>
  <c r="AB37" i="11"/>
  <c r="M58" i="11"/>
  <c r="M68" i="11" s="1"/>
  <c r="L5" i="11" s="1"/>
  <c r="M53" i="11"/>
  <c r="M37" i="11"/>
  <c r="L58" i="11"/>
  <c r="L68" i="11" s="1"/>
  <c r="K5" i="11" s="1"/>
  <c r="L37" i="11"/>
  <c r="K58" i="11"/>
  <c r="AH58" i="11" s="1"/>
  <c r="K37" i="11"/>
  <c r="J58" i="11"/>
  <c r="J37" i="11"/>
  <c r="I37" i="11"/>
  <c r="H37" i="11"/>
  <c r="G37" i="11"/>
  <c r="L37" i="10"/>
  <c r="F37" i="11"/>
  <c r="E37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B235" i="11"/>
  <c r="S210" i="11"/>
  <c r="AG200" i="11"/>
  <c r="C200" i="11"/>
  <c r="D199" i="11"/>
  <c r="E199" i="11" s="1"/>
  <c r="D198" i="11"/>
  <c r="E198" i="11" s="1"/>
  <c r="F198" i="11" s="1"/>
  <c r="G198" i="11" s="1"/>
  <c r="H198" i="11" s="1"/>
  <c r="I198" i="11" s="1"/>
  <c r="J198" i="11" s="1"/>
  <c r="K198" i="11" s="1"/>
  <c r="L198" i="11" s="1"/>
  <c r="M198" i="11" s="1"/>
  <c r="N198" i="11" s="1"/>
  <c r="O198" i="11" s="1"/>
  <c r="P198" i="11" s="1"/>
  <c r="Q198" i="11" s="1"/>
  <c r="R198" i="11" s="1"/>
  <c r="S198" i="11" s="1"/>
  <c r="T198" i="11" s="1"/>
  <c r="U198" i="11" s="1"/>
  <c r="V198" i="11" s="1"/>
  <c r="W198" i="11" s="1"/>
  <c r="X198" i="11" s="1"/>
  <c r="Y198" i="11" s="1"/>
  <c r="Z198" i="11" s="1"/>
  <c r="AA198" i="11" s="1"/>
  <c r="AB198" i="11" s="1"/>
  <c r="AC198" i="11" s="1"/>
  <c r="AD198" i="11" s="1"/>
  <c r="AE198" i="11" s="1"/>
  <c r="AF198" i="11" s="1"/>
  <c r="B198" i="11" s="1"/>
  <c r="D197" i="11"/>
  <c r="E197" i="11" s="1"/>
  <c r="F197" i="11" s="1"/>
  <c r="G197" i="11" s="1"/>
  <c r="H197" i="11" s="1"/>
  <c r="I197" i="11" s="1"/>
  <c r="J197" i="11" s="1"/>
  <c r="K197" i="11" s="1"/>
  <c r="L197" i="11" s="1"/>
  <c r="M197" i="11" s="1"/>
  <c r="N197" i="11" s="1"/>
  <c r="O197" i="11" s="1"/>
  <c r="P197" i="11" s="1"/>
  <c r="Q197" i="11" s="1"/>
  <c r="R197" i="11" s="1"/>
  <c r="S197" i="11" s="1"/>
  <c r="T197" i="11" s="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B197" i="11" s="1"/>
  <c r="D196" i="11"/>
  <c r="E196" i="11" s="1"/>
  <c r="F196" i="11" s="1"/>
  <c r="G196" i="11" s="1"/>
  <c r="H196" i="11" s="1"/>
  <c r="I196" i="11" s="1"/>
  <c r="J196" i="11" s="1"/>
  <c r="K196" i="11" s="1"/>
  <c r="L196" i="11" s="1"/>
  <c r="M196" i="11" s="1"/>
  <c r="N196" i="11" s="1"/>
  <c r="O196" i="11" s="1"/>
  <c r="P196" i="11" s="1"/>
  <c r="Q196" i="11" s="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B196" i="11" s="1"/>
  <c r="F195" i="11"/>
  <c r="G195" i="11" s="1"/>
  <c r="H195" i="11" s="1"/>
  <c r="I195" i="11" s="1"/>
  <c r="J195" i="11" s="1"/>
  <c r="K195" i="11" s="1"/>
  <c r="L195" i="11" s="1"/>
  <c r="M195" i="11" s="1"/>
  <c r="N195" i="11" s="1"/>
  <c r="O195" i="11" s="1"/>
  <c r="P195" i="11" s="1"/>
  <c r="Q195" i="11" s="1"/>
  <c r="R195" i="11" s="1"/>
  <c r="S195" i="11" s="1"/>
  <c r="T195" i="11" s="1"/>
  <c r="U195" i="11" s="1"/>
  <c r="V195" i="11" s="1"/>
  <c r="W195" i="11" s="1"/>
  <c r="X195" i="11" s="1"/>
  <c r="Y195" i="11" s="1"/>
  <c r="Z195" i="11" s="1"/>
  <c r="AA195" i="11" s="1"/>
  <c r="AB195" i="11" s="1"/>
  <c r="AC195" i="11" s="1"/>
  <c r="AD195" i="11" s="1"/>
  <c r="AE195" i="11" s="1"/>
  <c r="AF195" i="11" s="1"/>
  <c r="B195" i="11" s="1"/>
  <c r="E195" i="11"/>
  <c r="D195" i="11"/>
  <c r="D194" i="11"/>
  <c r="E194" i="11" s="1"/>
  <c r="F194" i="11" s="1"/>
  <c r="AG192" i="11"/>
  <c r="C192" i="11"/>
  <c r="D191" i="11"/>
  <c r="E191" i="11" s="1"/>
  <c r="F191" i="11" s="1"/>
  <c r="G191" i="11" s="1"/>
  <c r="H191" i="11" s="1"/>
  <c r="I191" i="11" s="1"/>
  <c r="J191" i="11" s="1"/>
  <c r="K191" i="11" s="1"/>
  <c r="L191" i="11" s="1"/>
  <c r="M191" i="11" s="1"/>
  <c r="N191" i="11" s="1"/>
  <c r="O191" i="11" s="1"/>
  <c r="P191" i="11" s="1"/>
  <c r="Q191" i="11" s="1"/>
  <c r="R191" i="11" s="1"/>
  <c r="S191" i="11" s="1"/>
  <c r="T191" i="11" s="1"/>
  <c r="U191" i="11" s="1"/>
  <c r="V191" i="11" s="1"/>
  <c r="W191" i="11" s="1"/>
  <c r="X191" i="11" s="1"/>
  <c r="Y191" i="11" s="1"/>
  <c r="Z191" i="11" s="1"/>
  <c r="AA191" i="11" s="1"/>
  <c r="AB191" i="11" s="1"/>
  <c r="AC191" i="11" s="1"/>
  <c r="AD191" i="11" s="1"/>
  <c r="AE191" i="11" s="1"/>
  <c r="AF191" i="11" s="1"/>
  <c r="B191" i="11" s="1"/>
  <c r="D190" i="11"/>
  <c r="E190" i="11" s="1"/>
  <c r="F190" i="11" s="1"/>
  <c r="G190" i="11" s="1"/>
  <c r="H190" i="11" s="1"/>
  <c r="I190" i="11" s="1"/>
  <c r="J190" i="11" s="1"/>
  <c r="K190" i="11" s="1"/>
  <c r="L190" i="11" s="1"/>
  <c r="M190" i="11" s="1"/>
  <c r="N190" i="11" s="1"/>
  <c r="O190" i="11" s="1"/>
  <c r="P190" i="11" s="1"/>
  <c r="Q190" i="11" s="1"/>
  <c r="R190" i="11" s="1"/>
  <c r="S190" i="11" s="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B190" i="11" s="1"/>
  <c r="E189" i="11"/>
  <c r="F189" i="11" s="1"/>
  <c r="G189" i="11" s="1"/>
  <c r="H189" i="11" s="1"/>
  <c r="I189" i="11" s="1"/>
  <c r="J189" i="11" s="1"/>
  <c r="K189" i="11" s="1"/>
  <c r="L189" i="11" s="1"/>
  <c r="M189" i="11" s="1"/>
  <c r="N189" i="11" s="1"/>
  <c r="O189" i="11" s="1"/>
  <c r="P189" i="11" s="1"/>
  <c r="Q189" i="11" s="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B189" i="11" s="1"/>
  <c r="D189" i="11"/>
  <c r="D188" i="11"/>
  <c r="E188" i="11" s="1"/>
  <c r="F188" i="11" s="1"/>
  <c r="G188" i="11" s="1"/>
  <c r="H188" i="11" s="1"/>
  <c r="I188" i="11" s="1"/>
  <c r="J188" i="11" s="1"/>
  <c r="K188" i="11" s="1"/>
  <c r="L188" i="11" s="1"/>
  <c r="M188" i="11" s="1"/>
  <c r="N188" i="11" s="1"/>
  <c r="O188" i="11" s="1"/>
  <c r="P188" i="11" s="1"/>
  <c r="Q188" i="11" s="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B188" i="11" s="1"/>
  <c r="D187" i="11"/>
  <c r="E187" i="11" s="1"/>
  <c r="F187" i="11" s="1"/>
  <c r="G187" i="11" s="1"/>
  <c r="H187" i="11" s="1"/>
  <c r="I187" i="11" s="1"/>
  <c r="J187" i="11" s="1"/>
  <c r="K187" i="11" s="1"/>
  <c r="L187" i="11" s="1"/>
  <c r="M187" i="11" s="1"/>
  <c r="N187" i="11" s="1"/>
  <c r="O187" i="11" s="1"/>
  <c r="P187" i="11" s="1"/>
  <c r="Q187" i="11" s="1"/>
  <c r="R187" i="11" s="1"/>
  <c r="S187" i="11" s="1"/>
  <c r="T187" i="11" s="1"/>
  <c r="U187" i="11" s="1"/>
  <c r="V187" i="11" s="1"/>
  <c r="W187" i="11" s="1"/>
  <c r="X187" i="11" s="1"/>
  <c r="Y187" i="11" s="1"/>
  <c r="Z187" i="11" s="1"/>
  <c r="AA187" i="11" s="1"/>
  <c r="AB187" i="11" s="1"/>
  <c r="AC187" i="11" s="1"/>
  <c r="AD187" i="11" s="1"/>
  <c r="AE187" i="11" s="1"/>
  <c r="AF187" i="11" s="1"/>
  <c r="B187" i="11" s="1"/>
  <c r="D186" i="11"/>
  <c r="E186" i="11" s="1"/>
  <c r="F186" i="11" s="1"/>
  <c r="G186" i="11" s="1"/>
  <c r="H186" i="11" s="1"/>
  <c r="I186" i="11" s="1"/>
  <c r="J186" i="11" s="1"/>
  <c r="K186" i="11" s="1"/>
  <c r="L186" i="11" s="1"/>
  <c r="M186" i="11" s="1"/>
  <c r="N186" i="11" s="1"/>
  <c r="O186" i="11" s="1"/>
  <c r="P186" i="11" s="1"/>
  <c r="Q186" i="11" s="1"/>
  <c r="R186" i="11" s="1"/>
  <c r="S186" i="11" s="1"/>
  <c r="T186" i="11" s="1"/>
  <c r="U186" i="11" s="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B186" i="11" s="1"/>
  <c r="D185" i="11"/>
  <c r="E185" i="11" s="1"/>
  <c r="F185" i="11" s="1"/>
  <c r="G185" i="11" s="1"/>
  <c r="H185" i="11" s="1"/>
  <c r="I185" i="11" s="1"/>
  <c r="J185" i="11" s="1"/>
  <c r="K185" i="11" s="1"/>
  <c r="L185" i="11" s="1"/>
  <c r="M185" i="11" s="1"/>
  <c r="N185" i="11" s="1"/>
  <c r="O185" i="11" s="1"/>
  <c r="P185" i="11" s="1"/>
  <c r="Q185" i="11" s="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B185" i="11" s="1"/>
  <c r="D184" i="11"/>
  <c r="E184" i="11" s="1"/>
  <c r="F184" i="11" s="1"/>
  <c r="G184" i="11" s="1"/>
  <c r="H184" i="11" s="1"/>
  <c r="I184" i="11" s="1"/>
  <c r="J184" i="11" s="1"/>
  <c r="K184" i="11" s="1"/>
  <c r="L184" i="11" s="1"/>
  <c r="M184" i="11" s="1"/>
  <c r="N184" i="11" s="1"/>
  <c r="O184" i="11" s="1"/>
  <c r="P184" i="11" s="1"/>
  <c r="Q184" i="11" s="1"/>
  <c r="R184" i="11" s="1"/>
  <c r="S184" i="11" s="1"/>
  <c r="T184" i="11" s="1"/>
  <c r="U184" i="11" s="1"/>
  <c r="V184" i="11" s="1"/>
  <c r="W184" i="11" s="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B184" i="11" s="1"/>
  <c r="D183" i="11"/>
  <c r="E183" i="11" s="1"/>
  <c r="F183" i="11" s="1"/>
  <c r="G183" i="11" s="1"/>
  <c r="H183" i="11" s="1"/>
  <c r="I183" i="11" s="1"/>
  <c r="J183" i="11" s="1"/>
  <c r="K183" i="11" s="1"/>
  <c r="L183" i="11" s="1"/>
  <c r="M183" i="11" s="1"/>
  <c r="N183" i="11" s="1"/>
  <c r="O183" i="11" s="1"/>
  <c r="P183" i="11" s="1"/>
  <c r="Q183" i="11" s="1"/>
  <c r="R183" i="11" s="1"/>
  <c r="S183" i="11" s="1"/>
  <c r="T183" i="11" s="1"/>
  <c r="U183" i="11" s="1"/>
  <c r="V183" i="11" s="1"/>
  <c r="W183" i="11" s="1"/>
  <c r="X183" i="11" s="1"/>
  <c r="Y183" i="11" s="1"/>
  <c r="Z183" i="11" s="1"/>
  <c r="AA183" i="11" s="1"/>
  <c r="AB183" i="11" s="1"/>
  <c r="AC183" i="11" s="1"/>
  <c r="AD183" i="11" s="1"/>
  <c r="AE183" i="11" s="1"/>
  <c r="AF183" i="11" s="1"/>
  <c r="B183" i="11" s="1"/>
  <c r="AA182" i="11"/>
  <c r="AB182" i="11" s="1"/>
  <c r="AC182" i="11" s="1"/>
  <c r="AD182" i="11" s="1"/>
  <c r="AE182" i="11" s="1"/>
  <c r="AF182" i="11" s="1"/>
  <c r="B182" i="11" s="1"/>
  <c r="D182" i="11"/>
  <c r="E182" i="11" s="1"/>
  <c r="F182" i="11" s="1"/>
  <c r="G182" i="11" s="1"/>
  <c r="H182" i="11" s="1"/>
  <c r="I182" i="11" s="1"/>
  <c r="J182" i="11" s="1"/>
  <c r="K182" i="11" s="1"/>
  <c r="L182" i="11" s="1"/>
  <c r="M182" i="11" s="1"/>
  <c r="N182" i="11" s="1"/>
  <c r="O182" i="11" s="1"/>
  <c r="P182" i="11" s="1"/>
  <c r="Q182" i="11" s="1"/>
  <c r="R182" i="11" s="1"/>
  <c r="S182" i="11" s="1"/>
  <c r="T182" i="11" s="1"/>
  <c r="U182" i="11" s="1"/>
  <c r="V182" i="11" s="1"/>
  <c r="W182" i="11" s="1"/>
  <c r="X182" i="11" s="1"/>
  <c r="Y182" i="11" s="1"/>
  <c r="Z182" i="11" s="1"/>
  <c r="D181" i="11"/>
  <c r="E181" i="11" s="1"/>
  <c r="F181" i="11" s="1"/>
  <c r="G181" i="11" s="1"/>
  <c r="H181" i="11" s="1"/>
  <c r="I181" i="11" s="1"/>
  <c r="J181" i="11" s="1"/>
  <c r="K181" i="11" s="1"/>
  <c r="L181" i="11" s="1"/>
  <c r="M181" i="11" s="1"/>
  <c r="N181" i="11" s="1"/>
  <c r="O181" i="11" s="1"/>
  <c r="P181" i="11" s="1"/>
  <c r="Q181" i="11" s="1"/>
  <c r="R181" i="11" s="1"/>
  <c r="S181" i="11" s="1"/>
  <c r="T181" i="11" s="1"/>
  <c r="U181" i="11" s="1"/>
  <c r="V181" i="11" s="1"/>
  <c r="W181" i="11" s="1"/>
  <c r="X181" i="11" s="1"/>
  <c r="Y181" i="11" s="1"/>
  <c r="Z181" i="11" s="1"/>
  <c r="AA181" i="11" s="1"/>
  <c r="AB181" i="11" s="1"/>
  <c r="AC181" i="11" s="1"/>
  <c r="AD181" i="11" s="1"/>
  <c r="AE181" i="11" s="1"/>
  <c r="AF181" i="11" s="1"/>
  <c r="B181" i="11" s="1"/>
  <c r="D180" i="11"/>
  <c r="E180" i="11" s="1"/>
  <c r="F180" i="11" s="1"/>
  <c r="G180" i="11" s="1"/>
  <c r="H180" i="11" s="1"/>
  <c r="I180" i="11" s="1"/>
  <c r="J180" i="11" s="1"/>
  <c r="K180" i="11" s="1"/>
  <c r="L180" i="11" s="1"/>
  <c r="M180" i="11" s="1"/>
  <c r="N180" i="11" s="1"/>
  <c r="O180" i="11" s="1"/>
  <c r="P180" i="11" s="1"/>
  <c r="Q180" i="11" s="1"/>
  <c r="R180" i="11" s="1"/>
  <c r="S180" i="11" s="1"/>
  <c r="T180" i="11" s="1"/>
  <c r="U180" i="11" s="1"/>
  <c r="V180" i="11" s="1"/>
  <c r="W180" i="11" s="1"/>
  <c r="X180" i="11" s="1"/>
  <c r="Y180" i="11" s="1"/>
  <c r="Z180" i="11" s="1"/>
  <c r="AA180" i="11" s="1"/>
  <c r="AB180" i="11" s="1"/>
  <c r="AC180" i="11" s="1"/>
  <c r="AD180" i="11" s="1"/>
  <c r="AE180" i="11" s="1"/>
  <c r="AF180" i="11" s="1"/>
  <c r="B180" i="11" s="1"/>
  <c r="D179" i="11"/>
  <c r="E179" i="11" s="1"/>
  <c r="F179" i="11" s="1"/>
  <c r="G179" i="11" s="1"/>
  <c r="H179" i="11" s="1"/>
  <c r="I179" i="11" s="1"/>
  <c r="J179" i="11" s="1"/>
  <c r="K179" i="11" s="1"/>
  <c r="L179" i="11" s="1"/>
  <c r="M179" i="11" s="1"/>
  <c r="N179" i="11" s="1"/>
  <c r="O179" i="11" s="1"/>
  <c r="P179" i="11" s="1"/>
  <c r="Q179" i="11" s="1"/>
  <c r="R179" i="11" s="1"/>
  <c r="S179" i="11" s="1"/>
  <c r="T179" i="11" s="1"/>
  <c r="U179" i="11" s="1"/>
  <c r="V179" i="11" s="1"/>
  <c r="W179" i="11" s="1"/>
  <c r="X179" i="11" s="1"/>
  <c r="Y179" i="11" s="1"/>
  <c r="Z179" i="11" s="1"/>
  <c r="AA179" i="11" s="1"/>
  <c r="AB179" i="11" s="1"/>
  <c r="AC179" i="11" s="1"/>
  <c r="AD179" i="11" s="1"/>
  <c r="AE179" i="11" s="1"/>
  <c r="AF179" i="11" s="1"/>
  <c r="B179" i="11" s="1"/>
  <c r="D177" i="11"/>
  <c r="E177" i="11" s="1"/>
  <c r="F177" i="11" s="1"/>
  <c r="G177" i="11" s="1"/>
  <c r="H177" i="11" s="1"/>
  <c r="I177" i="11" s="1"/>
  <c r="J177" i="11" s="1"/>
  <c r="K177" i="11" s="1"/>
  <c r="L177" i="11" s="1"/>
  <c r="M177" i="11" s="1"/>
  <c r="N177" i="11" s="1"/>
  <c r="O177" i="11" s="1"/>
  <c r="P177" i="11" s="1"/>
  <c r="Q177" i="11" s="1"/>
  <c r="R177" i="11" s="1"/>
  <c r="S177" i="11" s="1"/>
  <c r="T177" i="11" s="1"/>
  <c r="U177" i="11" s="1"/>
  <c r="V177" i="11" s="1"/>
  <c r="W177" i="11" s="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B177" i="11" s="1"/>
  <c r="E176" i="11"/>
  <c r="F176" i="11" s="1"/>
  <c r="G176" i="11" s="1"/>
  <c r="H176" i="11" s="1"/>
  <c r="I176" i="11" s="1"/>
  <c r="J176" i="11" s="1"/>
  <c r="K176" i="11" s="1"/>
  <c r="L176" i="11" s="1"/>
  <c r="M176" i="11" s="1"/>
  <c r="N176" i="11" s="1"/>
  <c r="O176" i="11" s="1"/>
  <c r="P176" i="11" s="1"/>
  <c r="Q176" i="11" s="1"/>
  <c r="R176" i="11" s="1"/>
  <c r="S176" i="11" s="1"/>
  <c r="T176" i="11" s="1"/>
  <c r="U176" i="11" s="1"/>
  <c r="V176" i="11" s="1"/>
  <c r="W176" i="11" s="1"/>
  <c r="X176" i="11" s="1"/>
  <c r="Y176" i="11" s="1"/>
  <c r="Z176" i="11" s="1"/>
  <c r="AA176" i="11" s="1"/>
  <c r="AB176" i="11" s="1"/>
  <c r="AC176" i="11" s="1"/>
  <c r="AD176" i="11" s="1"/>
  <c r="AE176" i="11" s="1"/>
  <c r="AF176" i="11" s="1"/>
  <c r="B176" i="11" s="1"/>
  <c r="D176" i="11"/>
  <c r="D175" i="11"/>
  <c r="E175" i="11" s="1"/>
  <c r="F175" i="11" s="1"/>
  <c r="G175" i="11" s="1"/>
  <c r="H175" i="11" s="1"/>
  <c r="I175" i="11" s="1"/>
  <c r="J175" i="11" s="1"/>
  <c r="K175" i="11" s="1"/>
  <c r="L175" i="11" s="1"/>
  <c r="M175" i="11" s="1"/>
  <c r="N175" i="11" s="1"/>
  <c r="O175" i="11" s="1"/>
  <c r="P175" i="11" s="1"/>
  <c r="Q175" i="11" s="1"/>
  <c r="R175" i="11" s="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B175" i="11" s="1"/>
  <c r="E174" i="11"/>
  <c r="F174" i="11" s="1"/>
  <c r="G174" i="11" s="1"/>
  <c r="H174" i="11" s="1"/>
  <c r="I174" i="11" s="1"/>
  <c r="J174" i="11" s="1"/>
  <c r="K174" i="11" s="1"/>
  <c r="L174" i="11" s="1"/>
  <c r="M174" i="11" s="1"/>
  <c r="N174" i="11" s="1"/>
  <c r="O174" i="11" s="1"/>
  <c r="P174" i="11" s="1"/>
  <c r="Q174" i="11" s="1"/>
  <c r="R174" i="11" s="1"/>
  <c r="S174" i="11" s="1"/>
  <c r="T174" i="11" s="1"/>
  <c r="U174" i="11" s="1"/>
  <c r="V174" i="11" s="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B174" i="11" s="1"/>
  <c r="D174" i="11"/>
  <c r="D173" i="11"/>
  <c r="E173" i="11" s="1"/>
  <c r="F173" i="11" s="1"/>
  <c r="G173" i="11" s="1"/>
  <c r="H173" i="11" s="1"/>
  <c r="I173" i="11" s="1"/>
  <c r="J173" i="11" s="1"/>
  <c r="K173" i="11" s="1"/>
  <c r="L173" i="11" s="1"/>
  <c r="M173" i="11" s="1"/>
  <c r="N173" i="11" s="1"/>
  <c r="O173" i="11" s="1"/>
  <c r="P173" i="11" s="1"/>
  <c r="Q173" i="11" s="1"/>
  <c r="R173" i="11" s="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B173" i="11" s="1"/>
  <c r="D172" i="11"/>
  <c r="E172" i="11" s="1"/>
  <c r="F172" i="11" s="1"/>
  <c r="G172" i="11" s="1"/>
  <c r="H172" i="11" s="1"/>
  <c r="I172" i="11" s="1"/>
  <c r="J172" i="11" s="1"/>
  <c r="K172" i="11" s="1"/>
  <c r="L172" i="11" s="1"/>
  <c r="M172" i="11" s="1"/>
  <c r="N172" i="11" s="1"/>
  <c r="O172" i="11" s="1"/>
  <c r="P172" i="11" s="1"/>
  <c r="Q172" i="11" s="1"/>
  <c r="R172" i="11" s="1"/>
  <c r="S172" i="11" s="1"/>
  <c r="T172" i="11" s="1"/>
  <c r="U172" i="11" s="1"/>
  <c r="V172" i="11" s="1"/>
  <c r="W172" i="11" s="1"/>
  <c r="X172" i="11" s="1"/>
  <c r="Y172" i="11" s="1"/>
  <c r="Z172" i="11" s="1"/>
  <c r="AA172" i="11" s="1"/>
  <c r="AB172" i="11" s="1"/>
  <c r="AC172" i="11" s="1"/>
  <c r="AD172" i="11" s="1"/>
  <c r="AE172" i="11" s="1"/>
  <c r="AF172" i="11" s="1"/>
  <c r="B172" i="11" s="1"/>
  <c r="D171" i="11"/>
  <c r="E171" i="11" s="1"/>
  <c r="F171" i="11" s="1"/>
  <c r="G171" i="11" s="1"/>
  <c r="H171" i="11" s="1"/>
  <c r="I171" i="11" s="1"/>
  <c r="J171" i="11" s="1"/>
  <c r="K171" i="11" s="1"/>
  <c r="L171" i="11" s="1"/>
  <c r="M171" i="11" s="1"/>
  <c r="N171" i="11" s="1"/>
  <c r="O171" i="11" s="1"/>
  <c r="P171" i="11" s="1"/>
  <c r="Q171" i="11" s="1"/>
  <c r="R171" i="11" s="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B171" i="11" s="1"/>
  <c r="D170" i="11"/>
  <c r="E170" i="11" s="1"/>
  <c r="F170" i="11" s="1"/>
  <c r="G170" i="11" s="1"/>
  <c r="H170" i="11" s="1"/>
  <c r="I170" i="11" s="1"/>
  <c r="J170" i="11" s="1"/>
  <c r="K170" i="11" s="1"/>
  <c r="L170" i="11" s="1"/>
  <c r="M170" i="11" s="1"/>
  <c r="N170" i="11" s="1"/>
  <c r="O170" i="11" s="1"/>
  <c r="P170" i="11" s="1"/>
  <c r="Q170" i="11" s="1"/>
  <c r="R170" i="11" s="1"/>
  <c r="S170" i="11" s="1"/>
  <c r="T170" i="11" s="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B170" i="11" s="1"/>
  <c r="U168" i="11"/>
  <c r="V168" i="11" s="1"/>
  <c r="W168" i="11" s="1"/>
  <c r="X168" i="11" s="1"/>
  <c r="Y168" i="11" s="1"/>
  <c r="Z168" i="11" s="1"/>
  <c r="AA168" i="11" s="1"/>
  <c r="AB168" i="11" s="1"/>
  <c r="AC168" i="11" s="1"/>
  <c r="AD168" i="11" s="1"/>
  <c r="AE168" i="11" s="1"/>
  <c r="AF168" i="11" s="1"/>
  <c r="B168" i="11" s="1"/>
  <c r="D168" i="11"/>
  <c r="E168" i="11" s="1"/>
  <c r="F168" i="11" s="1"/>
  <c r="G168" i="11" s="1"/>
  <c r="H168" i="11" s="1"/>
  <c r="I168" i="11" s="1"/>
  <c r="J168" i="11" s="1"/>
  <c r="K168" i="11" s="1"/>
  <c r="L168" i="11" s="1"/>
  <c r="M168" i="11" s="1"/>
  <c r="N168" i="11" s="1"/>
  <c r="O168" i="11" s="1"/>
  <c r="P168" i="11" s="1"/>
  <c r="Q168" i="11" s="1"/>
  <c r="R168" i="11" s="1"/>
  <c r="S168" i="11" s="1"/>
  <c r="T168" i="11" s="1"/>
  <c r="D167" i="11"/>
  <c r="E167" i="11" s="1"/>
  <c r="F167" i="11" s="1"/>
  <c r="G167" i="11" s="1"/>
  <c r="H167" i="11" s="1"/>
  <c r="I167" i="11" s="1"/>
  <c r="J167" i="11" s="1"/>
  <c r="K167" i="11" s="1"/>
  <c r="L167" i="11" s="1"/>
  <c r="M167" i="11" s="1"/>
  <c r="N167" i="11" s="1"/>
  <c r="O167" i="11" s="1"/>
  <c r="P167" i="11" s="1"/>
  <c r="Q167" i="11" s="1"/>
  <c r="R167" i="11" s="1"/>
  <c r="S167" i="11" s="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B167" i="11" s="1"/>
  <c r="D166" i="11"/>
  <c r="E166" i="11" s="1"/>
  <c r="F166" i="11" s="1"/>
  <c r="G166" i="11" s="1"/>
  <c r="H166" i="11" s="1"/>
  <c r="I166" i="11" s="1"/>
  <c r="J166" i="11" s="1"/>
  <c r="K166" i="11" s="1"/>
  <c r="L166" i="11" s="1"/>
  <c r="M166" i="11" s="1"/>
  <c r="N166" i="11" s="1"/>
  <c r="O166" i="11" s="1"/>
  <c r="P166" i="11" s="1"/>
  <c r="Q166" i="11" s="1"/>
  <c r="R166" i="11" s="1"/>
  <c r="S166" i="11" s="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B166" i="11" s="1"/>
  <c r="D165" i="11"/>
  <c r="E165" i="11" s="1"/>
  <c r="F165" i="11" s="1"/>
  <c r="G165" i="11" s="1"/>
  <c r="H165" i="11" s="1"/>
  <c r="I165" i="11" s="1"/>
  <c r="J165" i="11" s="1"/>
  <c r="K165" i="11" s="1"/>
  <c r="L165" i="11" s="1"/>
  <c r="M165" i="11" s="1"/>
  <c r="N165" i="11" s="1"/>
  <c r="O165" i="11" s="1"/>
  <c r="P165" i="11" s="1"/>
  <c r="Q165" i="11" s="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B165" i="11" s="1"/>
  <c r="D164" i="11"/>
  <c r="E164" i="11" s="1"/>
  <c r="F164" i="11" s="1"/>
  <c r="G164" i="11" s="1"/>
  <c r="H164" i="11" s="1"/>
  <c r="I164" i="11" s="1"/>
  <c r="J164" i="11" s="1"/>
  <c r="K164" i="11" s="1"/>
  <c r="L164" i="11" s="1"/>
  <c r="M164" i="11" s="1"/>
  <c r="N164" i="11" s="1"/>
  <c r="O164" i="11" s="1"/>
  <c r="P164" i="11" s="1"/>
  <c r="Q164" i="11" s="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B164" i="11" s="1"/>
  <c r="D163" i="11"/>
  <c r="E163" i="11" s="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B163" i="11" s="1"/>
  <c r="D162" i="11"/>
  <c r="E162" i="11" s="1"/>
  <c r="F162" i="11" s="1"/>
  <c r="G162" i="11" s="1"/>
  <c r="H162" i="11" s="1"/>
  <c r="I162" i="11" s="1"/>
  <c r="J162" i="11" s="1"/>
  <c r="K162" i="11" s="1"/>
  <c r="L162" i="11" s="1"/>
  <c r="M162" i="11" s="1"/>
  <c r="N162" i="11" s="1"/>
  <c r="O162" i="11" s="1"/>
  <c r="P162" i="11" s="1"/>
  <c r="Q162" i="11" s="1"/>
  <c r="R162" i="11" s="1"/>
  <c r="S162" i="11" s="1"/>
  <c r="T162" i="11" s="1"/>
  <c r="U162" i="11" s="1"/>
  <c r="V162" i="11" s="1"/>
  <c r="W162" i="11" s="1"/>
  <c r="X162" i="11" s="1"/>
  <c r="Y162" i="11" s="1"/>
  <c r="Z162" i="11" s="1"/>
  <c r="AA162" i="11" s="1"/>
  <c r="AB162" i="11" s="1"/>
  <c r="AC162" i="11" s="1"/>
  <c r="AD162" i="11" s="1"/>
  <c r="AE162" i="11" s="1"/>
  <c r="AF162" i="11" s="1"/>
  <c r="B162" i="11" s="1"/>
  <c r="D161" i="11"/>
  <c r="E161" i="11" s="1"/>
  <c r="F161" i="11" s="1"/>
  <c r="G161" i="11" s="1"/>
  <c r="H161" i="11" s="1"/>
  <c r="I161" i="11" s="1"/>
  <c r="J161" i="11" s="1"/>
  <c r="K161" i="11" s="1"/>
  <c r="L161" i="11" s="1"/>
  <c r="M161" i="11" s="1"/>
  <c r="N161" i="11" s="1"/>
  <c r="O161" i="11" s="1"/>
  <c r="P161" i="11" s="1"/>
  <c r="Q161" i="11" s="1"/>
  <c r="R161" i="11" s="1"/>
  <c r="S161" i="11" s="1"/>
  <c r="T161" i="11" s="1"/>
  <c r="U161" i="11" s="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B161" i="11" s="1"/>
  <c r="D160" i="11"/>
  <c r="E160" i="11" s="1"/>
  <c r="F160" i="11" s="1"/>
  <c r="G160" i="11" s="1"/>
  <c r="H160" i="11" s="1"/>
  <c r="I160" i="11" s="1"/>
  <c r="J160" i="11" s="1"/>
  <c r="K160" i="11" s="1"/>
  <c r="L160" i="11" s="1"/>
  <c r="M160" i="11" s="1"/>
  <c r="N160" i="11" s="1"/>
  <c r="O160" i="11" s="1"/>
  <c r="P160" i="11" s="1"/>
  <c r="Q160" i="11" s="1"/>
  <c r="R160" i="11" s="1"/>
  <c r="S160" i="11" s="1"/>
  <c r="T160" i="11" s="1"/>
  <c r="U160" i="11" s="1"/>
  <c r="V160" i="11" s="1"/>
  <c r="W160" i="11" s="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B160" i="11" s="1"/>
  <c r="D159" i="11"/>
  <c r="E159" i="11" s="1"/>
  <c r="F159" i="11" s="1"/>
  <c r="G159" i="11" s="1"/>
  <c r="H159" i="11" s="1"/>
  <c r="I159" i="11" s="1"/>
  <c r="J159" i="11" s="1"/>
  <c r="K159" i="11" s="1"/>
  <c r="L159" i="11" s="1"/>
  <c r="M159" i="11" s="1"/>
  <c r="N159" i="11" s="1"/>
  <c r="O159" i="11" s="1"/>
  <c r="P159" i="11" s="1"/>
  <c r="Q159" i="11" s="1"/>
  <c r="R159" i="11" s="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B159" i="11" s="1"/>
  <c r="D158" i="11"/>
  <c r="E158" i="11" s="1"/>
  <c r="F158" i="11" s="1"/>
  <c r="G158" i="11" s="1"/>
  <c r="H158" i="11" s="1"/>
  <c r="I158" i="11" s="1"/>
  <c r="J158" i="11" s="1"/>
  <c r="K158" i="11" s="1"/>
  <c r="L158" i="11" s="1"/>
  <c r="M158" i="11" s="1"/>
  <c r="N158" i="11" s="1"/>
  <c r="O158" i="11" s="1"/>
  <c r="P158" i="11" s="1"/>
  <c r="Q158" i="11" s="1"/>
  <c r="R158" i="11" s="1"/>
  <c r="S158" i="11" s="1"/>
  <c r="T158" i="11" s="1"/>
  <c r="U158" i="11" s="1"/>
  <c r="V158" i="11" s="1"/>
  <c r="W158" i="11" s="1"/>
  <c r="X158" i="11" s="1"/>
  <c r="Y158" i="11" s="1"/>
  <c r="Z158" i="11" s="1"/>
  <c r="AA158" i="11" s="1"/>
  <c r="AB158" i="11" s="1"/>
  <c r="AC158" i="11" s="1"/>
  <c r="AD158" i="11" s="1"/>
  <c r="AE158" i="11" s="1"/>
  <c r="AF158" i="11" s="1"/>
  <c r="B158" i="11" s="1"/>
  <c r="D157" i="11"/>
  <c r="E157" i="11" s="1"/>
  <c r="F157" i="11" s="1"/>
  <c r="G157" i="11" s="1"/>
  <c r="H157" i="11" s="1"/>
  <c r="I157" i="11" s="1"/>
  <c r="J157" i="11" s="1"/>
  <c r="K157" i="11" s="1"/>
  <c r="L157" i="11" s="1"/>
  <c r="M157" i="11" s="1"/>
  <c r="N157" i="11" s="1"/>
  <c r="O157" i="11" s="1"/>
  <c r="P157" i="11" s="1"/>
  <c r="Q157" i="11" s="1"/>
  <c r="R157" i="11" s="1"/>
  <c r="S157" i="11" s="1"/>
  <c r="T157" i="11" s="1"/>
  <c r="U157" i="11" s="1"/>
  <c r="V157" i="11" s="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B157" i="11" s="1"/>
  <c r="D156" i="11"/>
  <c r="E156" i="11" s="1"/>
  <c r="F156" i="11" s="1"/>
  <c r="G156" i="11" s="1"/>
  <c r="H156" i="11" s="1"/>
  <c r="I156" i="11" s="1"/>
  <c r="J156" i="11" s="1"/>
  <c r="K156" i="11" s="1"/>
  <c r="L156" i="11" s="1"/>
  <c r="M156" i="11" s="1"/>
  <c r="N156" i="11" s="1"/>
  <c r="O156" i="11" s="1"/>
  <c r="P156" i="11" s="1"/>
  <c r="Q156" i="11" s="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B156" i="11" s="1"/>
  <c r="D154" i="11"/>
  <c r="E154" i="11" s="1"/>
  <c r="F154" i="11" s="1"/>
  <c r="G154" i="11" s="1"/>
  <c r="H154" i="11" s="1"/>
  <c r="I154" i="11" s="1"/>
  <c r="J154" i="11" s="1"/>
  <c r="K154" i="11" s="1"/>
  <c r="L154" i="11" s="1"/>
  <c r="M154" i="11" s="1"/>
  <c r="N154" i="11" s="1"/>
  <c r="O154" i="11" s="1"/>
  <c r="P154" i="11" s="1"/>
  <c r="Q154" i="11" s="1"/>
  <c r="R154" i="11" s="1"/>
  <c r="S154" i="11" s="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B154" i="11" s="1"/>
  <c r="D153" i="11"/>
  <c r="E153" i="11" s="1"/>
  <c r="F153" i="11" s="1"/>
  <c r="G153" i="11" s="1"/>
  <c r="H153" i="11" s="1"/>
  <c r="I153" i="11" s="1"/>
  <c r="J153" i="11" s="1"/>
  <c r="K153" i="11" s="1"/>
  <c r="L153" i="11" s="1"/>
  <c r="M153" i="11" s="1"/>
  <c r="N153" i="11" s="1"/>
  <c r="O153" i="11" s="1"/>
  <c r="P153" i="11" s="1"/>
  <c r="Q153" i="11" s="1"/>
  <c r="R153" i="11" s="1"/>
  <c r="S153" i="11" s="1"/>
  <c r="T153" i="11" s="1"/>
  <c r="U153" i="11" s="1"/>
  <c r="V153" i="11" s="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B153" i="11" s="1"/>
  <c r="E152" i="11"/>
  <c r="F152" i="11" s="1"/>
  <c r="G152" i="11" s="1"/>
  <c r="H152" i="11" s="1"/>
  <c r="I152" i="11" s="1"/>
  <c r="J152" i="11" s="1"/>
  <c r="K152" i="11" s="1"/>
  <c r="L152" i="11" s="1"/>
  <c r="M152" i="11" s="1"/>
  <c r="N152" i="11" s="1"/>
  <c r="O152" i="11" s="1"/>
  <c r="P152" i="11" s="1"/>
  <c r="Q152" i="11" s="1"/>
  <c r="R152" i="11" s="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B152" i="11" s="1"/>
  <c r="D152" i="11"/>
  <c r="D151" i="11"/>
  <c r="E151" i="11" s="1"/>
  <c r="F151" i="11" s="1"/>
  <c r="G151" i="11" s="1"/>
  <c r="H151" i="11" s="1"/>
  <c r="I151" i="11" s="1"/>
  <c r="J151" i="11" s="1"/>
  <c r="K151" i="11" s="1"/>
  <c r="L151" i="11" s="1"/>
  <c r="M151" i="11" s="1"/>
  <c r="N151" i="11" s="1"/>
  <c r="O151" i="11" s="1"/>
  <c r="P151" i="11" s="1"/>
  <c r="Q151" i="11" s="1"/>
  <c r="R151" i="11" s="1"/>
  <c r="S151" i="11" s="1"/>
  <c r="T151" i="11" s="1"/>
  <c r="U151" i="11" s="1"/>
  <c r="V151" i="11" s="1"/>
  <c r="W151" i="11" s="1"/>
  <c r="X151" i="11" s="1"/>
  <c r="Y151" i="11" s="1"/>
  <c r="Z151" i="11" s="1"/>
  <c r="AA151" i="11" s="1"/>
  <c r="AB151" i="11" s="1"/>
  <c r="AC151" i="11" s="1"/>
  <c r="AD151" i="11" s="1"/>
  <c r="AE151" i="11" s="1"/>
  <c r="AF151" i="11" s="1"/>
  <c r="B151" i="11" s="1"/>
  <c r="E149" i="11"/>
  <c r="F149" i="11" s="1"/>
  <c r="G149" i="11" s="1"/>
  <c r="H149" i="11" s="1"/>
  <c r="I149" i="11" s="1"/>
  <c r="J149" i="11" s="1"/>
  <c r="K149" i="11" s="1"/>
  <c r="L149" i="11" s="1"/>
  <c r="M149" i="11" s="1"/>
  <c r="N149" i="11" s="1"/>
  <c r="O149" i="11" s="1"/>
  <c r="P149" i="11" s="1"/>
  <c r="Q149" i="11" s="1"/>
  <c r="R149" i="11" s="1"/>
  <c r="S149" i="11" s="1"/>
  <c r="T149" i="11" s="1"/>
  <c r="U149" i="11" s="1"/>
  <c r="V149" i="11" s="1"/>
  <c r="W149" i="11" s="1"/>
  <c r="X149" i="11" s="1"/>
  <c r="Y149" i="11" s="1"/>
  <c r="Z149" i="11" s="1"/>
  <c r="AA149" i="11" s="1"/>
  <c r="AB149" i="11" s="1"/>
  <c r="AC149" i="11" s="1"/>
  <c r="AD149" i="11" s="1"/>
  <c r="AE149" i="11" s="1"/>
  <c r="AF149" i="11" s="1"/>
  <c r="B149" i="11" s="1"/>
  <c r="D149" i="11"/>
  <c r="D148" i="11"/>
  <c r="E148" i="11" s="1"/>
  <c r="F148" i="11" s="1"/>
  <c r="G148" i="11" s="1"/>
  <c r="H148" i="11" s="1"/>
  <c r="I148" i="11" s="1"/>
  <c r="J148" i="11" s="1"/>
  <c r="K148" i="11" s="1"/>
  <c r="L148" i="11" s="1"/>
  <c r="M148" i="11" s="1"/>
  <c r="N148" i="11" s="1"/>
  <c r="O148" i="11" s="1"/>
  <c r="P148" i="11" s="1"/>
  <c r="Q148" i="11" s="1"/>
  <c r="R148" i="11" s="1"/>
  <c r="S148" i="11" s="1"/>
  <c r="T148" i="11" s="1"/>
  <c r="U148" i="11" s="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B148" i="11" s="1"/>
  <c r="D146" i="11"/>
  <c r="E146" i="11" s="1"/>
  <c r="F146" i="11" s="1"/>
  <c r="G146" i="11" s="1"/>
  <c r="H146" i="11" s="1"/>
  <c r="I146" i="11" s="1"/>
  <c r="J146" i="11" s="1"/>
  <c r="K146" i="11" s="1"/>
  <c r="L146" i="11" s="1"/>
  <c r="M146" i="11" s="1"/>
  <c r="N146" i="11" s="1"/>
  <c r="O146" i="11" s="1"/>
  <c r="P146" i="11" s="1"/>
  <c r="Q146" i="11" s="1"/>
  <c r="R146" i="11" s="1"/>
  <c r="S146" i="11" s="1"/>
  <c r="T146" i="11" s="1"/>
  <c r="U146" i="11" s="1"/>
  <c r="V146" i="11" s="1"/>
  <c r="W146" i="11" s="1"/>
  <c r="X146" i="11" s="1"/>
  <c r="Y146" i="11" s="1"/>
  <c r="Z146" i="11" s="1"/>
  <c r="AA146" i="11" s="1"/>
  <c r="AB146" i="11" s="1"/>
  <c r="AC146" i="11" s="1"/>
  <c r="AD146" i="11" s="1"/>
  <c r="AE146" i="11" s="1"/>
  <c r="AF146" i="11" s="1"/>
  <c r="B146" i="11" s="1"/>
  <c r="E145" i="11"/>
  <c r="F145" i="11" s="1"/>
  <c r="G145" i="11" s="1"/>
  <c r="H145" i="11" s="1"/>
  <c r="I145" i="11" s="1"/>
  <c r="J145" i="11" s="1"/>
  <c r="K145" i="11" s="1"/>
  <c r="L145" i="11" s="1"/>
  <c r="M145" i="11" s="1"/>
  <c r="N145" i="11" s="1"/>
  <c r="O145" i="11" s="1"/>
  <c r="P145" i="11" s="1"/>
  <c r="Q145" i="11" s="1"/>
  <c r="R145" i="11" s="1"/>
  <c r="S145" i="11" s="1"/>
  <c r="T145" i="11" s="1"/>
  <c r="U145" i="11" s="1"/>
  <c r="V145" i="11" s="1"/>
  <c r="W145" i="11" s="1"/>
  <c r="X145" i="11" s="1"/>
  <c r="Y145" i="11" s="1"/>
  <c r="Z145" i="11" s="1"/>
  <c r="AA145" i="11" s="1"/>
  <c r="AB145" i="11" s="1"/>
  <c r="AC145" i="11" s="1"/>
  <c r="AD145" i="11" s="1"/>
  <c r="AE145" i="11" s="1"/>
  <c r="AF145" i="11" s="1"/>
  <c r="B145" i="11" s="1"/>
  <c r="D145" i="11"/>
  <c r="D144" i="11"/>
  <c r="E144" i="11" s="1"/>
  <c r="F144" i="11" s="1"/>
  <c r="G144" i="11" s="1"/>
  <c r="H144" i="11" s="1"/>
  <c r="I144" i="11" s="1"/>
  <c r="J144" i="11" s="1"/>
  <c r="K144" i="11" s="1"/>
  <c r="L144" i="11" s="1"/>
  <c r="M144" i="11" s="1"/>
  <c r="N144" i="11" s="1"/>
  <c r="O144" i="11" s="1"/>
  <c r="P144" i="11" s="1"/>
  <c r="Q144" i="11" s="1"/>
  <c r="R144" i="11" s="1"/>
  <c r="S144" i="11" s="1"/>
  <c r="T144" i="11" s="1"/>
  <c r="U144" i="11" s="1"/>
  <c r="V144" i="11" s="1"/>
  <c r="W144" i="11" s="1"/>
  <c r="X144" i="11" s="1"/>
  <c r="Y144" i="11" s="1"/>
  <c r="Z144" i="11" s="1"/>
  <c r="AA144" i="11" s="1"/>
  <c r="AB144" i="11" s="1"/>
  <c r="AC144" i="11" s="1"/>
  <c r="AD144" i="11" s="1"/>
  <c r="AE144" i="11" s="1"/>
  <c r="AF144" i="11" s="1"/>
  <c r="B144" i="11" s="1"/>
  <c r="D143" i="11"/>
  <c r="E143" i="11" s="1"/>
  <c r="F143" i="11" s="1"/>
  <c r="G143" i="11" s="1"/>
  <c r="H143" i="11" s="1"/>
  <c r="I143" i="11" s="1"/>
  <c r="J143" i="11" s="1"/>
  <c r="K143" i="11" s="1"/>
  <c r="L143" i="11" s="1"/>
  <c r="M143" i="11" s="1"/>
  <c r="N143" i="11" s="1"/>
  <c r="O143" i="11" s="1"/>
  <c r="P143" i="11" s="1"/>
  <c r="Q143" i="11" s="1"/>
  <c r="R143" i="11" s="1"/>
  <c r="S143" i="11" s="1"/>
  <c r="T143" i="11" s="1"/>
  <c r="U143" i="11" s="1"/>
  <c r="V143" i="11" s="1"/>
  <c r="W143" i="11" s="1"/>
  <c r="X143" i="11" s="1"/>
  <c r="Y143" i="11" s="1"/>
  <c r="Z143" i="11" s="1"/>
  <c r="AA143" i="11" s="1"/>
  <c r="AB143" i="11" s="1"/>
  <c r="AC143" i="11" s="1"/>
  <c r="AD143" i="11" s="1"/>
  <c r="AE143" i="11" s="1"/>
  <c r="AF143" i="11" s="1"/>
  <c r="B143" i="11" s="1"/>
  <c r="E142" i="11"/>
  <c r="F142" i="11" s="1"/>
  <c r="G142" i="11" s="1"/>
  <c r="H142" i="11" s="1"/>
  <c r="I142" i="11" s="1"/>
  <c r="J142" i="11" s="1"/>
  <c r="K142" i="11" s="1"/>
  <c r="L142" i="11" s="1"/>
  <c r="M142" i="11" s="1"/>
  <c r="N142" i="11" s="1"/>
  <c r="O142" i="11" s="1"/>
  <c r="P142" i="11" s="1"/>
  <c r="Q142" i="11" s="1"/>
  <c r="R142" i="11" s="1"/>
  <c r="S142" i="11" s="1"/>
  <c r="T142" i="11" s="1"/>
  <c r="U142" i="11" s="1"/>
  <c r="V142" i="11" s="1"/>
  <c r="W142" i="11" s="1"/>
  <c r="X142" i="11" s="1"/>
  <c r="Y142" i="11" s="1"/>
  <c r="Z142" i="11" s="1"/>
  <c r="AA142" i="11" s="1"/>
  <c r="AB142" i="11" s="1"/>
  <c r="AC142" i="11" s="1"/>
  <c r="AD142" i="11" s="1"/>
  <c r="AE142" i="11" s="1"/>
  <c r="AF142" i="11" s="1"/>
  <c r="B142" i="11" s="1"/>
  <c r="D142" i="11"/>
  <c r="E141" i="11"/>
  <c r="F141" i="11" s="1"/>
  <c r="G141" i="11" s="1"/>
  <c r="H141" i="11" s="1"/>
  <c r="I141" i="11" s="1"/>
  <c r="J141" i="11" s="1"/>
  <c r="K141" i="11" s="1"/>
  <c r="L141" i="11" s="1"/>
  <c r="M141" i="11" s="1"/>
  <c r="N141" i="11" s="1"/>
  <c r="O141" i="11" s="1"/>
  <c r="P141" i="11" s="1"/>
  <c r="Q141" i="11" s="1"/>
  <c r="R141" i="11" s="1"/>
  <c r="S141" i="11" s="1"/>
  <c r="T141" i="11" s="1"/>
  <c r="U141" i="11" s="1"/>
  <c r="V141" i="11" s="1"/>
  <c r="W141" i="11" s="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B141" i="11" s="1"/>
  <c r="D141" i="11"/>
  <c r="D140" i="11"/>
  <c r="E140" i="11" s="1"/>
  <c r="F140" i="11" s="1"/>
  <c r="G140" i="11" s="1"/>
  <c r="H140" i="11" s="1"/>
  <c r="I140" i="11" s="1"/>
  <c r="J140" i="11" s="1"/>
  <c r="K140" i="11" s="1"/>
  <c r="L140" i="11" s="1"/>
  <c r="M140" i="11" s="1"/>
  <c r="N140" i="11" s="1"/>
  <c r="O140" i="11" s="1"/>
  <c r="P140" i="11" s="1"/>
  <c r="Q140" i="11" s="1"/>
  <c r="R140" i="11" s="1"/>
  <c r="S140" i="11" s="1"/>
  <c r="T140" i="11" s="1"/>
  <c r="U140" i="11" s="1"/>
  <c r="V140" i="11" s="1"/>
  <c r="W140" i="11" s="1"/>
  <c r="X140" i="11" s="1"/>
  <c r="Y140" i="11" s="1"/>
  <c r="Z140" i="11" s="1"/>
  <c r="AA140" i="11" s="1"/>
  <c r="AB140" i="11" s="1"/>
  <c r="AC140" i="11" s="1"/>
  <c r="AD140" i="11" s="1"/>
  <c r="AE140" i="11" s="1"/>
  <c r="AF140" i="11" s="1"/>
  <c r="B140" i="11" s="1"/>
  <c r="D138" i="11"/>
  <c r="E138" i="11" s="1"/>
  <c r="F138" i="11" s="1"/>
  <c r="G138" i="11" s="1"/>
  <c r="H138" i="11" s="1"/>
  <c r="I138" i="11" s="1"/>
  <c r="J138" i="11" s="1"/>
  <c r="K138" i="11" s="1"/>
  <c r="L138" i="11" s="1"/>
  <c r="M138" i="11" s="1"/>
  <c r="N138" i="11" s="1"/>
  <c r="O138" i="11" s="1"/>
  <c r="P138" i="11" s="1"/>
  <c r="Q138" i="11" s="1"/>
  <c r="R138" i="11" s="1"/>
  <c r="S138" i="11" s="1"/>
  <c r="T138" i="11" s="1"/>
  <c r="U138" i="11" s="1"/>
  <c r="V138" i="11" s="1"/>
  <c r="W138" i="11" s="1"/>
  <c r="X138" i="11" s="1"/>
  <c r="Y138" i="11" s="1"/>
  <c r="Z138" i="11" s="1"/>
  <c r="AA138" i="11" s="1"/>
  <c r="AB138" i="11" s="1"/>
  <c r="AC138" i="11" s="1"/>
  <c r="AD138" i="11" s="1"/>
  <c r="AE138" i="11" s="1"/>
  <c r="AF138" i="11" s="1"/>
  <c r="B138" i="11" s="1"/>
  <c r="D137" i="11"/>
  <c r="E137" i="11" s="1"/>
  <c r="F137" i="11" s="1"/>
  <c r="G137" i="11" s="1"/>
  <c r="H137" i="11" s="1"/>
  <c r="I137" i="11" s="1"/>
  <c r="J137" i="11" s="1"/>
  <c r="K137" i="11" s="1"/>
  <c r="L137" i="11" s="1"/>
  <c r="M137" i="11" s="1"/>
  <c r="N137" i="11" s="1"/>
  <c r="O137" i="11" s="1"/>
  <c r="P137" i="11" s="1"/>
  <c r="Q137" i="11" s="1"/>
  <c r="R137" i="11" s="1"/>
  <c r="S137" i="11" s="1"/>
  <c r="T137" i="11" s="1"/>
  <c r="U137" i="11" s="1"/>
  <c r="V137" i="11" s="1"/>
  <c r="W137" i="11" s="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B137" i="11" s="1"/>
  <c r="D136" i="11"/>
  <c r="E136" i="11" s="1"/>
  <c r="F136" i="11" s="1"/>
  <c r="G136" i="11" s="1"/>
  <c r="H136" i="11" s="1"/>
  <c r="I136" i="11" s="1"/>
  <c r="J136" i="11" s="1"/>
  <c r="K136" i="11" s="1"/>
  <c r="L136" i="11" s="1"/>
  <c r="M136" i="11" s="1"/>
  <c r="N136" i="11" s="1"/>
  <c r="O136" i="11" s="1"/>
  <c r="P136" i="11" s="1"/>
  <c r="Q136" i="11" s="1"/>
  <c r="R136" i="11" s="1"/>
  <c r="S136" i="11" s="1"/>
  <c r="T136" i="11" s="1"/>
  <c r="U136" i="11" s="1"/>
  <c r="V136" i="11" s="1"/>
  <c r="W136" i="11" s="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B136" i="11" s="1"/>
  <c r="D135" i="11"/>
  <c r="E135" i="11" s="1"/>
  <c r="F135" i="11" s="1"/>
  <c r="G135" i="11" s="1"/>
  <c r="H135" i="11" s="1"/>
  <c r="I135" i="11" s="1"/>
  <c r="J135" i="11" s="1"/>
  <c r="K135" i="11" s="1"/>
  <c r="L135" i="11" s="1"/>
  <c r="M135" i="11" s="1"/>
  <c r="N135" i="11" s="1"/>
  <c r="O135" i="11" s="1"/>
  <c r="P135" i="11" s="1"/>
  <c r="Q135" i="11" s="1"/>
  <c r="R135" i="11" s="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B135" i="11" s="1"/>
  <c r="D134" i="11"/>
  <c r="E134" i="11" s="1"/>
  <c r="F134" i="11" s="1"/>
  <c r="G134" i="11" s="1"/>
  <c r="H134" i="11" s="1"/>
  <c r="I134" i="11" s="1"/>
  <c r="J134" i="11" s="1"/>
  <c r="K134" i="11" s="1"/>
  <c r="L134" i="11" s="1"/>
  <c r="M134" i="11" s="1"/>
  <c r="N134" i="11" s="1"/>
  <c r="O134" i="11" s="1"/>
  <c r="P134" i="11" s="1"/>
  <c r="Q134" i="11" s="1"/>
  <c r="R134" i="11" s="1"/>
  <c r="S134" i="11" s="1"/>
  <c r="T134" i="11" s="1"/>
  <c r="U134" i="11" s="1"/>
  <c r="V134" i="11" s="1"/>
  <c r="W134" i="11" s="1"/>
  <c r="X134" i="11" s="1"/>
  <c r="Y134" i="11" s="1"/>
  <c r="Z134" i="11" s="1"/>
  <c r="AA134" i="11" s="1"/>
  <c r="AB134" i="11" s="1"/>
  <c r="AC134" i="11" s="1"/>
  <c r="AD134" i="11" s="1"/>
  <c r="AE134" i="11" s="1"/>
  <c r="AF134" i="11" s="1"/>
  <c r="B134" i="11" s="1"/>
  <c r="D133" i="11"/>
  <c r="E133" i="11" s="1"/>
  <c r="F133" i="11" s="1"/>
  <c r="G133" i="11" s="1"/>
  <c r="H133" i="11" s="1"/>
  <c r="I133" i="11" s="1"/>
  <c r="J133" i="11" s="1"/>
  <c r="K133" i="11" s="1"/>
  <c r="L133" i="11" s="1"/>
  <c r="M133" i="11" s="1"/>
  <c r="N133" i="11" s="1"/>
  <c r="O133" i="11" s="1"/>
  <c r="P133" i="11" s="1"/>
  <c r="Q133" i="11" s="1"/>
  <c r="R133" i="11" s="1"/>
  <c r="S133" i="11" s="1"/>
  <c r="T133" i="11" s="1"/>
  <c r="U133" i="11" s="1"/>
  <c r="V133" i="11" s="1"/>
  <c r="W133" i="11" s="1"/>
  <c r="X133" i="11" s="1"/>
  <c r="Y133" i="11" s="1"/>
  <c r="Z133" i="11" s="1"/>
  <c r="AA133" i="11" s="1"/>
  <c r="AB133" i="11" s="1"/>
  <c r="AC133" i="11" s="1"/>
  <c r="AD133" i="11" s="1"/>
  <c r="AE133" i="11" s="1"/>
  <c r="AF133" i="11" s="1"/>
  <c r="B133" i="11" s="1"/>
  <c r="D132" i="11"/>
  <c r="E132" i="11" s="1"/>
  <c r="F132" i="11" s="1"/>
  <c r="G132" i="11" s="1"/>
  <c r="H132" i="11" s="1"/>
  <c r="I132" i="11" s="1"/>
  <c r="J132" i="11" s="1"/>
  <c r="K132" i="11" s="1"/>
  <c r="L132" i="11" s="1"/>
  <c r="M132" i="11" s="1"/>
  <c r="N132" i="11" s="1"/>
  <c r="O132" i="11" s="1"/>
  <c r="P132" i="11" s="1"/>
  <c r="Q132" i="11" s="1"/>
  <c r="R132" i="11" s="1"/>
  <c r="S132" i="11" s="1"/>
  <c r="T132" i="11" s="1"/>
  <c r="U132" i="11" s="1"/>
  <c r="V132" i="11" s="1"/>
  <c r="W132" i="11" s="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B132" i="11" s="1"/>
  <c r="D131" i="11"/>
  <c r="E131" i="11" s="1"/>
  <c r="F131" i="11" s="1"/>
  <c r="G131" i="11" s="1"/>
  <c r="H131" i="11" s="1"/>
  <c r="I131" i="11" s="1"/>
  <c r="J131" i="11" s="1"/>
  <c r="K131" i="11" s="1"/>
  <c r="L131" i="11" s="1"/>
  <c r="M131" i="11" s="1"/>
  <c r="N131" i="11" s="1"/>
  <c r="O131" i="11" s="1"/>
  <c r="P131" i="11" s="1"/>
  <c r="Q131" i="11" s="1"/>
  <c r="R131" i="11" s="1"/>
  <c r="S131" i="11" s="1"/>
  <c r="T131" i="11" s="1"/>
  <c r="U131" i="11" s="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B131" i="11" s="1"/>
  <c r="D129" i="11"/>
  <c r="E129" i="11" s="1"/>
  <c r="F129" i="11" s="1"/>
  <c r="G129" i="11" s="1"/>
  <c r="H129" i="11" s="1"/>
  <c r="I129" i="11" s="1"/>
  <c r="J129" i="11" s="1"/>
  <c r="K129" i="11" s="1"/>
  <c r="L129" i="11" s="1"/>
  <c r="M129" i="11" s="1"/>
  <c r="N129" i="11" s="1"/>
  <c r="O129" i="11" s="1"/>
  <c r="P129" i="11" s="1"/>
  <c r="Q129" i="11" s="1"/>
  <c r="R129" i="11" s="1"/>
  <c r="S129" i="11" s="1"/>
  <c r="T129" i="11" s="1"/>
  <c r="U129" i="11" s="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B129" i="11" s="1"/>
  <c r="D128" i="11"/>
  <c r="E128" i="11" s="1"/>
  <c r="F128" i="11" s="1"/>
  <c r="G128" i="11" s="1"/>
  <c r="H128" i="11" s="1"/>
  <c r="I128" i="11" s="1"/>
  <c r="J128" i="11" s="1"/>
  <c r="K128" i="11" s="1"/>
  <c r="L128" i="11" s="1"/>
  <c r="M128" i="11" s="1"/>
  <c r="N128" i="11" s="1"/>
  <c r="O128" i="11" s="1"/>
  <c r="P128" i="11" s="1"/>
  <c r="Q128" i="11" s="1"/>
  <c r="R128" i="11" s="1"/>
  <c r="S128" i="11" s="1"/>
  <c r="T128" i="11" s="1"/>
  <c r="U128" i="11" s="1"/>
  <c r="V128" i="11" s="1"/>
  <c r="W128" i="11" s="1"/>
  <c r="X128" i="11" s="1"/>
  <c r="Y128" i="11" s="1"/>
  <c r="Z128" i="11" s="1"/>
  <c r="AA128" i="11" s="1"/>
  <c r="AB128" i="11" s="1"/>
  <c r="AC128" i="11" s="1"/>
  <c r="AD128" i="11" s="1"/>
  <c r="AE128" i="11" s="1"/>
  <c r="AF128" i="11" s="1"/>
  <c r="B128" i="11" s="1"/>
  <c r="D127" i="11"/>
  <c r="E127" i="11" s="1"/>
  <c r="F127" i="11" s="1"/>
  <c r="G127" i="11" s="1"/>
  <c r="H127" i="11" s="1"/>
  <c r="I127" i="11" s="1"/>
  <c r="J127" i="11" s="1"/>
  <c r="K127" i="11" s="1"/>
  <c r="L127" i="11" s="1"/>
  <c r="M127" i="11" s="1"/>
  <c r="N127" i="11" s="1"/>
  <c r="O127" i="11" s="1"/>
  <c r="P127" i="11" s="1"/>
  <c r="Q127" i="11" s="1"/>
  <c r="R127" i="11" s="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B127" i="11" s="1"/>
  <c r="D126" i="11"/>
  <c r="E126" i="11" s="1"/>
  <c r="F126" i="11" s="1"/>
  <c r="G126" i="11" s="1"/>
  <c r="H126" i="11" s="1"/>
  <c r="I126" i="11" s="1"/>
  <c r="J126" i="11" s="1"/>
  <c r="K126" i="11" s="1"/>
  <c r="L126" i="11" s="1"/>
  <c r="M126" i="11" s="1"/>
  <c r="N126" i="11" s="1"/>
  <c r="O126" i="11" s="1"/>
  <c r="P126" i="11" s="1"/>
  <c r="Q126" i="11" s="1"/>
  <c r="R126" i="11" s="1"/>
  <c r="S126" i="11" s="1"/>
  <c r="T126" i="11" s="1"/>
  <c r="U126" i="11" s="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B126" i="11" s="1"/>
  <c r="E125" i="11"/>
  <c r="F125" i="11" s="1"/>
  <c r="G125" i="11" s="1"/>
  <c r="H125" i="11" s="1"/>
  <c r="J125" i="11" s="1"/>
  <c r="K125" i="11" s="1"/>
  <c r="L125" i="11" s="1"/>
  <c r="M125" i="11" s="1"/>
  <c r="N125" i="11" s="1"/>
  <c r="O125" i="11" s="1"/>
  <c r="P125" i="11" s="1"/>
  <c r="Q125" i="11" s="1"/>
  <c r="R125" i="11" s="1"/>
  <c r="S125" i="11" s="1"/>
  <c r="T125" i="11" s="1"/>
  <c r="U125" i="11" s="1"/>
  <c r="V125" i="11" s="1"/>
  <c r="W125" i="11" s="1"/>
  <c r="X125" i="11" s="1"/>
  <c r="Y125" i="11" s="1"/>
  <c r="Z125" i="11" s="1"/>
  <c r="AA125" i="11" s="1"/>
  <c r="AB125" i="11" s="1"/>
  <c r="AC125" i="11" s="1"/>
  <c r="AD125" i="11" s="1"/>
  <c r="AE125" i="11" s="1"/>
  <c r="AF125" i="11" s="1"/>
  <c r="B125" i="11" s="1"/>
  <c r="D125" i="11"/>
  <c r="D124" i="11"/>
  <c r="E124" i="11" s="1"/>
  <c r="F124" i="11" s="1"/>
  <c r="G124" i="11" s="1"/>
  <c r="H124" i="11" s="1"/>
  <c r="I124" i="11" s="1"/>
  <c r="J124" i="11" s="1"/>
  <c r="K124" i="11" s="1"/>
  <c r="L124" i="11" s="1"/>
  <c r="M124" i="11" s="1"/>
  <c r="N124" i="11" s="1"/>
  <c r="O124" i="11" s="1"/>
  <c r="P124" i="11" s="1"/>
  <c r="Q124" i="11" s="1"/>
  <c r="R124" i="11" s="1"/>
  <c r="S124" i="11" s="1"/>
  <c r="T124" i="11" s="1"/>
  <c r="U124" i="11" s="1"/>
  <c r="V124" i="11" s="1"/>
  <c r="W124" i="11" s="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B124" i="11" s="1"/>
  <c r="D123" i="11"/>
  <c r="E123" i="11" s="1"/>
  <c r="F123" i="11" s="1"/>
  <c r="G123" i="11" s="1"/>
  <c r="H123" i="11" s="1"/>
  <c r="I123" i="11" s="1"/>
  <c r="J123" i="11" s="1"/>
  <c r="K123" i="11" s="1"/>
  <c r="L123" i="11" s="1"/>
  <c r="M123" i="11" s="1"/>
  <c r="N123" i="11" s="1"/>
  <c r="O123" i="11" s="1"/>
  <c r="P123" i="11" s="1"/>
  <c r="Q123" i="11" s="1"/>
  <c r="R123" i="11" s="1"/>
  <c r="S123" i="11" s="1"/>
  <c r="T123" i="11" s="1"/>
  <c r="U123" i="11" s="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B123" i="11" s="1"/>
  <c r="D122" i="11"/>
  <c r="E122" i="11" s="1"/>
  <c r="F122" i="11" s="1"/>
  <c r="G122" i="11" s="1"/>
  <c r="H122" i="11" s="1"/>
  <c r="I122" i="11" s="1"/>
  <c r="J122" i="11" s="1"/>
  <c r="K122" i="11" s="1"/>
  <c r="L122" i="11" s="1"/>
  <c r="M122" i="11" s="1"/>
  <c r="N122" i="11" s="1"/>
  <c r="O122" i="11" s="1"/>
  <c r="P122" i="11" s="1"/>
  <c r="Q122" i="11" s="1"/>
  <c r="R122" i="11" s="1"/>
  <c r="S122" i="11" s="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AE122" i="11" s="1"/>
  <c r="AF122" i="11" s="1"/>
  <c r="B122" i="11" s="1"/>
  <c r="D121" i="11"/>
  <c r="E121" i="11" s="1"/>
  <c r="F121" i="11" s="1"/>
  <c r="G121" i="11" s="1"/>
  <c r="H121" i="11" s="1"/>
  <c r="I121" i="11" s="1"/>
  <c r="J121" i="11" s="1"/>
  <c r="K121" i="11" s="1"/>
  <c r="L121" i="11" s="1"/>
  <c r="M121" i="11" s="1"/>
  <c r="N121" i="11" s="1"/>
  <c r="O121" i="11" s="1"/>
  <c r="P121" i="11" s="1"/>
  <c r="Q121" i="11" s="1"/>
  <c r="R121" i="11" s="1"/>
  <c r="S121" i="11" s="1"/>
  <c r="T121" i="11" s="1"/>
  <c r="U121" i="11" s="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B121" i="11" s="1"/>
  <c r="D120" i="11"/>
  <c r="E120" i="11" s="1"/>
  <c r="F120" i="11" s="1"/>
  <c r="G120" i="11" s="1"/>
  <c r="H120" i="11" s="1"/>
  <c r="I120" i="11" s="1"/>
  <c r="J120" i="11" s="1"/>
  <c r="K120" i="11" s="1"/>
  <c r="L120" i="11" s="1"/>
  <c r="M120" i="11" s="1"/>
  <c r="N120" i="11" s="1"/>
  <c r="O120" i="11" s="1"/>
  <c r="P120" i="11" s="1"/>
  <c r="Q120" i="11" s="1"/>
  <c r="R120" i="11" s="1"/>
  <c r="S120" i="11" s="1"/>
  <c r="T120" i="11" s="1"/>
  <c r="U120" i="11" s="1"/>
  <c r="V120" i="11" s="1"/>
  <c r="W120" i="11" s="1"/>
  <c r="X120" i="11" s="1"/>
  <c r="Y120" i="11" s="1"/>
  <c r="Z120" i="11" s="1"/>
  <c r="AA120" i="11" s="1"/>
  <c r="AB120" i="11" s="1"/>
  <c r="AC120" i="11" s="1"/>
  <c r="AD120" i="11" s="1"/>
  <c r="AE120" i="11" s="1"/>
  <c r="AF120" i="11" s="1"/>
  <c r="B120" i="11" s="1"/>
  <c r="D119" i="11"/>
  <c r="E119" i="11" s="1"/>
  <c r="F119" i="11" s="1"/>
  <c r="G119" i="11" s="1"/>
  <c r="H119" i="11" s="1"/>
  <c r="I119" i="11" s="1"/>
  <c r="J119" i="11" s="1"/>
  <c r="K119" i="11" s="1"/>
  <c r="L119" i="11" s="1"/>
  <c r="M119" i="11" s="1"/>
  <c r="N119" i="11" s="1"/>
  <c r="O119" i="11" s="1"/>
  <c r="P119" i="11" s="1"/>
  <c r="Q119" i="11" s="1"/>
  <c r="R119" i="11" s="1"/>
  <c r="S119" i="11" s="1"/>
  <c r="T119" i="11" s="1"/>
  <c r="U119" i="11" s="1"/>
  <c r="V119" i="11" s="1"/>
  <c r="W119" i="11" s="1"/>
  <c r="X119" i="11" s="1"/>
  <c r="Y119" i="11" s="1"/>
  <c r="Z119" i="11" s="1"/>
  <c r="AA119" i="11" s="1"/>
  <c r="AB119" i="11" s="1"/>
  <c r="AC119" i="11" s="1"/>
  <c r="AD119" i="11" s="1"/>
  <c r="AE119" i="11" s="1"/>
  <c r="AF119" i="11" s="1"/>
  <c r="B119" i="11" s="1"/>
  <c r="D118" i="11"/>
  <c r="E118" i="11" s="1"/>
  <c r="F118" i="11" s="1"/>
  <c r="G118" i="11" s="1"/>
  <c r="H118" i="11" s="1"/>
  <c r="I118" i="11" s="1"/>
  <c r="J118" i="11" s="1"/>
  <c r="K118" i="11" s="1"/>
  <c r="L118" i="11" s="1"/>
  <c r="M118" i="11" s="1"/>
  <c r="N118" i="11" s="1"/>
  <c r="O118" i="11" s="1"/>
  <c r="P118" i="11" s="1"/>
  <c r="Q118" i="11" s="1"/>
  <c r="R118" i="11" s="1"/>
  <c r="S118" i="11" s="1"/>
  <c r="T118" i="11" s="1"/>
  <c r="U118" i="11" s="1"/>
  <c r="V118" i="11" s="1"/>
  <c r="W118" i="11" s="1"/>
  <c r="X118" i="11" s="1"/>
  <c r="Y118" i="11" s="1"/>
  <c r="Z118" i="11" s="1"/>
  <c r="AA118" i="11" s="1"/>
  <c r="AB118" i="11" s="1"/>
  <c r="AC118" i="11" s="1"/>
  <c r="AD118" i="11" s="1"/>
  <c r="AE118" i="11" s="1"/>
  <c r="AF118" i="11" s="1"/>
  <c r="B118" i="11" s="1"/>
  <c r="D117" i="11"/>
  <c r="E117" i="11" s="1"/>
  <c r="F117" i="11" s="1"/>
  <c r="G117" i="11" s="1"/>
  <c r="H117" i="11" s="1"/>
  <c r="I117" i="11" s="1"/>
  <c r="J117" i="11" s="1"/>
  <c r="K117" i="11" s="1"/>
  <c r="L117" i="11" s="1"/>
  <c r="M117" i="11" s="1"/>
  <c r="N117" i="11" s="1"/>
  <c r="O117" i="11" s="1"/>
  <c r="P117" i="11" s="1"/>
  <c r="Q117" i="11" s="1"/>
  <c r="R117" i="11" s="1"/>
  <c r="S117" i="11" s="1"/>
  <c r="T117" i="11" s="1"/>
  <c r="U117" i="11" s="1"/>
  <c r="V117" i="11" s="1"/>
  <c r="W117" i="11" s="1"/>
  <c r="X117" i="11" s="1"/>
  <c r="Y117" i="11" s="1"/>
  <c r="Z117" i="11" s="1"/>
  <c r="AA117" i="11" s="1"/>
  <c r="AB117" i="11" s="1"/>
  <c r="AC117" i="11" s="1"/>
  <c r="AD117" i="11" s="1"/>
  <c r="AE117" i="11" s="1"/>
  <c r="AF117" i="11" s="1"/>
  <c r="B117" i="11" s="1"/>
  <c r="F116" i="11"/>
  <c r="G116" i="11" s="1"/>
  <c r="H116" i="11" s="1"/>
  <c r="I116" i="11" s="1"/>
  <c r="J116" i="11" s="1"/>
  <c r="K116" i="11" s="1"/>
  <c r="L116" i="11" s="1"/>
  <c r="M116" i="11" s="1"/>
  <c r="N116" i="11" s="1"/>
  <c r="O116" i="11" s="1"/>
  <c r="P116" i="11" s="1"/>
  <c r="Q116" i="11" s="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B116" i="11" s="1"/>
  <c r="D116" i="11"/>
  <c r="E116" i="11" s="1"/>
  <c r="D115" i="11"/>
  <c r="E115" i="11" s="1"/>
  <c r="F115" i="11" s="1"/>
  <c r="G115" i="11" s="1"/>
  <c r="H115" i="11" s="1"/>
  <c r="I115" i="11" s="1"/>
  <c r="J115" i="11" s="1"/>
  <c r="K115" i="11" s="1"/>
  <c r="L115" i="11" s="1"/>
  <c r="M115" i="11" s="1"/>
  <c r="N115" i="11" s="1"/>
  <c r="O115" i="11" s="1"/>
  <c r="P115" i="11" s="1"/>
  <c r="Q115" i="11" s="1"/>
  <c r="R115" i="11" s="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B115" i="11" s="1"/>
  <c r="K114" i="11"/>
  <c r="L114" i="11" s="1"/>
  <c r="M114" i="11" s="1"/>
  <c r="N114" i="11" s="1"/>
  <c r="O114" i="11" s="1"/>
  <c r="P114" i="11" s="1"/>
  <c r="Q114" i="11" s="1"/>
  <c r="R114" i="11" s="1"/>
  <c r="S114" i="11" s="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B114" i="11" s="1"/>
  <c r="D114" i="11"/>
  <c r="E114" i="11" s="1"/>
  <c r="F114" i="11" s="1"/>
  <c r="G114" i="11" s="1"/>
  <c r="H114" i="11" s="1"/>
  <c r="I114" i="11" s="1"/>
  <c r="E113" i="11"/>
  <c r="F113" i="11" s="1"/>
  <c r="G113" i="11" s="1"/>
  <c r="H113" i="11" s="1"/>
  <c r="I113" i="11" s="1"/>
  <c r="J113" i="11" s="1"/>
  <c r="K113" i="11" s="1"/>
  <c r="L113" i="11" s="1"/>
  <c r="M113" i="11" s="1"/>
  <c r="N113" i="11" s="1"/>
  <c r="O113" i="11" s="1"/>
  <c r="P113" i="11" s="1"/>
  <c r="Q113" i="11" s="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B113" i="11" s="1"/>
  <c r="D113" i="11"/>
  <c r="D112" i="11"/>
  <c r="E112" i="11" s="1"/>
  <c r="F112" i="11" s="1"/>
  <c r="G112" i="11" s="1"/>
  <c r="H112" i="11" s="1"/>
  <c r="I112" i="11" s="1"/>
  <c r="J112" i="11" s="1"/>
  <c r="K112" i="11" s="1"/>
  <c r="L112" i="11" s="1"/>
  <c r="M112" i="11" s="1"/>
  <c r="N112" i="11" s="1"/>
  <c r="O112" i="11" s="1"/>
  <c r="P112" i="11" s="1"/>
  <c r="Q112" i="11" s="1"/>
  <c r="R112" i="11" s="1"/>
  <c r="S112" i="11" s="1"/>
  <c r="T112" i="11" s="1"/>
  <c r="U112" i="11" s="1"/>
  <c r="V112" i="11" s="1"/>
  <c r="W112" i="11" s="1"/>
  <c r="X112" i="11" s="1"/>
  <c r="Y112" i="11" s="1"/>
  <c r="Z112" i="11" s="1"/>
  <c r="AA112" i="11" s="1"/>
  <c r="AB112" i="11" s="1"/>
  <c r="AC112" i="11" s="1"/>
  <c r="AD112" i="11" s="1"/>
  <c r="AE112" i="11" s="1"/>
  <c r="AF112" i="11" s="1"/>
  <c r="B112" i="11" s="1"/>
  <c r="D110" i="11"/>
  <c r="E110" i="11" s="1"/>
  <c r="F110" i="11" s="1"/>
  <c r="G110" i="11" s="1"/>
  <c r="H110" i="11" s="1"/>
  <c r="I110" i="11" s="1"/>
  <c r="J110" i="11" s="1"/>
  <c r="K110" i="11" s="1"/>
  <c r="L110" i="11" s="1"/>
  <c r="M110" i="11" s="1"/>
  <c r="N110" i="11" s="1"/>
  <c r="O110" i="11" s="1"/>
  <c r="P110" i="11" s="1"/>
  <c r="Q110" i="11" s="1"/>
  <c r="R110" i="11" s="1"/>
  <c r="S110" i="11" s="1"/>
  <c r="T110" i="11" s="1"/>
  <c r="U110" i="11" s="1"/>
  <c r="V110" i="11" s="1"/>
  <c r="W110" i="11" s="1"/>
  <c r="X110" i="11" s="1"/>
  <c r="Y110" i="11" s="1"/>
  <c r="Z110" i="11" s="1"/>
  <c r="AA110" i="11" s="1"/>
  <c r="AB110" i="11" s="1"/>
  <c r="AC110" i="11" s="1"/>
  <c r="AD110" i="11" s="1"/>
  <c r="AE110" i="11" s="1"/>
  <c r="AF110" i="11" s="1"/>
  <c r="B110" i="11" s="1"/>
  <c r="G109" i="11"/>
  <c r="H109" i="11" s="1"/>
  <c r="I109" i="11" s="1"/>
  <c r="J109" i="11" s="1"/>
  <c r="K109" i="11" s="1"/>
  <c r="L109" i="11" s="1"/>
  <c r="M109" i="11" s="1"/>
  <c r="N109" i="11" s="1"/>
  <c r="O109" i="11" s="1"/>
  <c r="P109" i="11" s="1"/>
  <c r="Q109" i="11" s="1"/>
  <c r="R109" i="11" s="1"/>
  <c r="S109" i="11" s="1"/>
  <c r="T109" i="11" s="1"/>
  <c r="U109" i="11" s="1"/>
  <c r="V109" i="11" s="1"/>
  <c r="W109" i="11" s="1"/>
  <c r="X109" i="11" s="1"/>
  <c r="Y109" i="11" s="1"/>
  <c r="Z109" i="11" s="1"/>
  <c r="AA109" i="11" s="1"/>
  <c r="AB109" i="11" s="1"/>
  <c r="AC109" i="11" s="1"/>
  <c r="AD109" i="11" s="1"/>
  <c r="AE109" i="11" s="1"/>
  <c r="AF109" i="11" s="1"/>
  <c r="B109" i="11" s="1"/>
  <c r="D109" i="11"/>
  <c r="E109" i="11" s="1"/>
  <c r="F109" i="11" s="1"/>
  <c r="D107" i="11"/>
  <c r="E107" i="11" s="1"/>
  <c r="F107" i="11" s="1"/>
  <c r="G107" i="11" s="1"/>
  <c r="H107" i="11" s="1"/>
  <c r="I107" i="11" s="1"/>
  <c r="J107" i="11" s="1"/>
  <c r="K107" i="11" s="1"/>
  <c r="L107" i="11" s="1"/>
  <c r="M107" i="11" s="1"/>
  <c r="N107" i="11" s="1"/>
  <c r="O107" i="11" s="1"/>
  <c r="P107" i="11" s="1"/>
  <c r="Q107" i="11" s="1"/>
  <c r="R107" i="11" s="1"/>
  <c r="S107" i="11" s="1"/>
  <c r="T107" i="11" s="1"/>
  <c r="U107" i="11" s="1"/>
  <c r="V107" i="11" s="1"/>
  <c r="W107" i="11" s="1"/>
  <c r="X107" i="11" s="1"/>
  <c r="Y107" i="11" s="1"/>
  <c r="Z107" i="11" s="1"/>
  <c r="AA107" i="11" s="1"/>
  <c r="AB107" i="11" s="1"/>
  <c r="AC107" i="11" s="1"/>
  <c r="AD107" i="11" s="1"/>
  <c r="AE107" i="11" s="1"/>
  <c r="AF107" i="11" s="1"/>
  <c r="B107" i="11" s="1"/>
  <c r="E106" i="11"/>
  <c r="F106" i="11" s="1"/>
  <c r="G106" i="11" s="1"/>
  <c r="H106" i="11" s="1"/>
  <c r="I106" i="11" s="1"/>
  <c r="J106" i="11" s="1"/>
  <c r="K106" i="11" s="1"/>
  <c r="L106" i="11" s="1"/>
  <c r="M106" i="11" s="1"/>
  <c r="N106" i="11" s="1"/>
  <c r="O106" i="11" s="1"/>
  <c r="P106" i="11" s="1"/>
  <c r="Q106" i="11" s="1"/>
  <c r="R106" i="11" s="1"/>
  <c r="S106" i="11" s="1"/>
  <c r="T106" i="11" s="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B106" i="11" s="1"/>
  <c r="D106" i="11"/>
  <c r="D105" i="11"/>
  <c r="E105" i="11" s="1"/>
  <c r="F105" i="11" s="1"/>
  <c r="G105" i="11" s="1"/>
  <c r="H105" i="11" s="1"/>
  <c r="I105" i="11" s="1"/>
  <c r="J105" i="11" s="1"/>
  <c r="K105" i="11" s="1"/>
  <c r="L105" i="11" s="1"/>
  <c r="M105" i="11" s="1"/>
  <c r="N105" i="11" s="1"/>
  <c r="O105" i="11" s="1"/>
  <c r="P105" i="11" s="1"/>
  <c r="Q105" i="11" s="1"/>
  <c r="R105" i="11" s="1"/>
  <c r="S105" i="11" s="1"/>
  <c r="T105" i="11" s="1"/>
  <c r="U105" i="11" s="1"/>
  <c r="V105" i="11" s="1"/>
  <c r="W105" i="11" s="1"/>
  <c r="X105" i="11" s="1"/>
  <c r="Y105" i="11" s="1"/>
  <c r="Z105" i="11" s="1"/>
  <c r="AA105" i="11" s="1"/>
  <c r="AB105" i="11" s="1"/>
  <c r="AC105" i="11" s="1"/>
  <c r="AD105" i="11" s="1"/>
  <c r="AE105" i="11" s="1"/>
  <c r="AF105" i="11" s="1"/>
  <c r="B105" i="11" s="1"/>
  <c r="D104" i="11"/>
  <c r="E104" i="11" s="1"/>
  <c r="F104" i="11" s="1"/>
  <c r="G104" i="11" s="1"/>
  <c r="H104" i="11" s="1"/>
  <c r="I104" i="11" s="1"/>
  <c r="J104" i="11" s="1"/>
  <c r="K104" i="11" s="1"/>
  <c r="L104" i="11" s="1"/>
  <c r="M104" i="11" s="1"/>
  <c r="N104" i="11" s="1"/>
  <c r="O104" i="11" s="1"/>
  <c r="P104" i="11" s="1"/>
  <c r="Q104" i="11" s="1"/>
  <c r="R104" i="11" s="1"/>
  <c r="S104" i="11" s="1"/>
  <c r="T104" i="11" s="1"/>
  <c r="U104" i="11" s="1"/>
  <c r="V104" i="11" s="1"/>
  <c r="W104" i="11" s="1"/>
  <c r="X104" i="11" s="1"/>
  <c r="Y104" i="11" s="1"/>
  <c r="Z104" i="11" s="1"/>
  <c r="AA104" i="11" s="1"/>
  <c r="AB104" i="11" s="1"/>
  <c r="AC104" i="11" s="1"/>
  <c r="AD104" i="11" s="1"/>
  <c r="AE104" i="11" s="1"/>
  <c r="AF104" i="11" s="1"/>
  <c r="B104" i="11" s="1"/>
  <c r="D103" i="11"/>
  <c r="E103" i="11" s="1"/>
  <c r="D102" i="11"/>
  <c r="E102" i="11" s="1"/>
  <c r="AH100" i="11"/>
  <c r="AI100" i="11" s="1"/>
  <c r="AH99" i="11"/>
  <c r="AI99" i="11" s="1"/>
  <c r="AH98" i="11"/>
  <c r="AI98" i="11" s="1"/>
  <c r="AH97" i="11"/>
  <c r="AI97" i="11" s="1"/>
  <c r="AH96" i="11"/>
  <c r="AI96" i="11" s="1"/>
  <c r="AH95" i="11"/>
  <c r="AI95" i="11" s="1"/>
  <c r="AH94" i="11"/>
  <c r="AI94" i="11" s="1"/>
  <c r="C93" i="11"/>
  <c r="AI91" i="11"/>
  <c r="AH91" i="11"/>
  <c r="AI90" i="11"/>
  <c r="AH90" i="11"/>
  <c r="AI89" i="11"/>
  <c r="AH89" i="11"/>
  <c r="AI88" i="11"/>
  <c r="AH88" i="11"/>
  <c r="AI87" i="11"/>
  <c r="AH87" i="11"/>
  <c r="AI86" i="11"/>
  <c r="AH86" i="11"/>
  <c r="AI85" i="11"/>
  <c r="AH85" i="11"/>
  <c r="AI84" i="11"/>
  <c r="AH84" i="11"/>
  <c r="AI82" i="11"/>
  <c r="AH82" i="11"/>
  <c r="AG82" i="11"/>
  <c r="AI81" i="11"/>
  <c r="AH81" i="11"/>
  <c r="AI80" i="11"/>
  <c r="AH80" i="11"/>
  <c r="AI79" i="11"/>
  <c r="AH79" i="11"/>
  <c r="AI78" i="11"/>
  <c r="AH78" i="11"/>
  <c r="AI77" i="11"/>
  <c r="AH77" i="11"/>
  <c r="AI76" i="11"/>
  <c r="AH76" i="11"/>
  <c r="AI74" i="11"/>
  <c r="AH74" i="11"/>
  <c r="AI73" i="11"/>
  <c r="AH73" i="11"/>
  <c r="AI72" i="11"/>
  <c r="AH72" i="11"/>
  <c r="AG72" i="11"/>
  <c r="AI71" i="11"/>
  <c r="AH71" i="11"/>
  <c r="AI70" i="11"/>
  <c r="AH70" i="11"/>
  <c r="AI69" i="11"/>
  <c r="AH69" i="11"/>
  <c r="AG68" i="11"/>
  <c r="AF68" i="11"/>
  <c r="AE5" i="11" s="1"/>
  <c r="AE68" i="11"/>
  <c r="AD5" i="11" s="1"/>
  <c r="AD68" i="11"/>
  <c r="AC5" i="11" s="1"/>
  <c r="AC68" i="11"/>
  <c r="AB5" i="11" s="1"/>
  <c r="AB68" i="11"/>
  <c r="AA5" i="11" s="1"/>
  <c r="AA68" i="11"/>
  <c r="Z5" i="11" s="1"/>
  <c r="Z68" i="11"/>
  <c r="Y5" i="11" s="1"/>
  <c r="Y68" i="11"/>
  <c r="X5" i="11" s="1"/>
  <c r="X68" i="11"/>
  <c r="W5" i="11" s="1"/>
  <c r="W68" i="11"/>
  <c r="V5" i="11" s="1"/>
  <c r="V68" i="11"/>
  <c r="U5" i="11" s="1"/>
  <c r="U68" i="11"/>
  <c r="T5" i="11" s="1"/>
  <c r="T68" i="11"/>
  <c r="S68" i="11"/>
  <c r="R5" i="11" s="1"/>
  <c r="R68" i="11"/>
  <c r="Q68" i="11"/>
  <c r="P5" i="11" s="1"/>
  <c r="P68" i="11"/>
  <c r="O5" i="11" s="1"/>
  <c r="O68" i="11"/>
  <c r="N5" i="11" s="1"/>
  <c r="N68" i="11"/>
  <c r="M5" i="11" s="1"/>
  <c r="K68" i="11"/>
  <c r="J5" i="11" s="1"/>
  <c r="J68" i="11"/>
  <c r="I5" i="11" s="1"/>
  <c r="I68" i="11"/>
  <c r="H5" i="11" s="1"/>
  <c r="H68" i="11"/>
  <c r="G68" i="11"/>
  <c r="F5" i="11" s="1"/>
  <c r="F68" i="11"/>
  <c r="E5" i="11" s="1"/>
  <c r="E68" i="11"/>
  <c r="D5" i="11" s="1"/>
  <c r="D68" i="11"/>
  <c r="C5" i="11" s="1"/>
  <c r="C68" i="11"/>
  <c r="B5" i="11" s="1"/>
  <c r="B68" i="11"/>
  <c r="AF5" i="11" s="1"/>
  <c r="AI67" i="11"/>
  <c r="AH67" i="11"/>
  <c r="AI66" i="11"/>
  <c r="AH66" i="11"/>
  <c r="AI65" i="11"/>
  <c r="AH65" i="11"/>
  <c r="AI64" i="11"/>
  <c r="AH64" i="11"/>
  <c r="AI63" i="11"/>
  <c r="AH63" i="11"/>
  <c r="AI62" i="11"/>
  <c r="AH62" i="11"/>
  <c r="AI61" i="11"/>
  <c r="AH61" i="11"/>
  <c r="AI60" i="11"/>
  <c r="AH60" i="11"/>
  <c r="AI59" i="11"/>
  <c r="AH59" i="11"/>
  <c r="AI57" i="11"/>
  <c r="AH57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I55" i="11"/>
  <c r="AH55" i="11"/>
  <c r="AI54" i="11"/>
  <c r="AH54" i="11"/>
  <c r="AI53" i="11"/>
  <c r="AH53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I51" i="11"/>
  <c r="AH51" i="11"/>
  <c r="AG51" i="11"/>
  <c r="AG52" i="11" s="1"/>
  <c r="AG3" i="11" s="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G38" i="11"/>
  <c r="AG2" i="11" s="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C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S5" i="11"/>
  <c r="Q5" i="11"/>
  <c r="AG4" i="11"/>
  <c r="K4" i="11"/>
  <c r="B4" i="11"/>
  <c r="AB37" i="10"/>
  <c r="AA95" i="10"/>
  <c r="AA38" i="10"/>
  <c r="Z38" i="10"/>
  <c r="AA68" i="10"/>
  <c r="Z68" i="10"/>
  <c r="AA56" i="10"/>
  <c r="Z56" i="10"/>
  <c r="Z75" i="10" s="1"/>
  <c r="Z83" i="10" s="1"/>
  <c r="AA52" i="10"/>
  <c r="Z52" i="10"/>
  <c r="AA37" i="10"/>
  <c r="Y95" i="10"/>
  <c r="Y37" i="10"/>
  <c r="X95" i="10"/>
  <c r="X37" i="10"/>
  <c r="W95" i="10"/>
  <c r="W37" i="10"/>
  <c r="V95" i="10"/>
  <c r="V37" i="10"/>
  <c r="U95" i="10"/>
  <c r="U37" i="10"/>
  <c r="P37" i="10"/>
  <c r="M37" i="10"/>
  <c r="K37" i="10"/>
  <c r="J37" i="10"/>
  <c r="I37" i="10"/>
  <c r="H37" i="10"/>
  <c r="G37" i="10"/>
  <c r="F37" i="10"/>
  <c r="E37" i="10"/>
  <c r="D95" i="10"/>
  <c r="D37" i="10"/>
  <c r="C95" i="10"/>
  <c r="C37" i="10"/>
  <c r="B95" i="10"/>
  <c r="B37" i="10"/>
  <c r="B68" i="10"/>
  <c r="B56" i="10"/>
  <c r="B52" i="10"/>
  <c r="B38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B235" i="10"/>
  <c r="S210" i="10"/>
  <c r="AG200" i="10"/>
  <c r="AG51" i="10" s="1"/>
  <c r="AG52" i="10" s="1"/>
  <c r="C200" i="10"/>
  <c r="D199" i="10"/>
  <c r="D198" i="10"/>
  <c r="E198" i="10" s="1"/>
  <c r="F198" i="10" s="1"/>
  <c r="G198" i="10" s="1"/>
  <c r="H198" i="10" s="1"/>
  <c r="I198" i="10" s="1"/>
  <c r="J198" i="10" s="1"/>
  <c r="K198" i="10" s="1"/>
  <c r="L198" i="10" s="1"/>
  <c r="M198" i="10" s="1"/>
  <c r="N198" i="10" s="1"/>
  <c r="O198" i="10" s="1"/>
  <c r="P198" i="10" s="1"/>
  <c r="Q198" i="10" s="1"/>
  <c r="R198" i="10" s="1"/>
  <c r="S198" i="10" s="1"/>
  <c r="T198" i="10" s="1"/>
  <c r="U198" i="10" s="1"/>
  <c r="V198" i="10" s="1"/>
  <c r="W198" i="10" s="1"/>
  <c r="X198" i="10" s="1"/>
  <c r="Y198" i="10" s="1"/>
  <c r="Z198" i="10" s="1"/>
  <c r="AA198" i="10" s="1"/>
  <c r="AB198" i="10" s="1"/>
  <c r="AC198" i="10" s="1"/>
  <c r="AD198" i="10" s="1"/>
  <c r="AE198" i="10" s="1"/>
  <c r="AF198" i="10" s="1"/>
  <c r="B198" i="10" s="1"/>
  <c r="D197" i="10"/>
  <c r="E197" i="10" s="1"/>
  <c r="F197" i="10" s="1"/>
  <c r="G197" i="10" s="1"/>
  <c r="H197" i="10" s="1"/>
  <c r="I197" i="10" s="1"/>
  <c r="J197" i="10" s="1"/>
  <c r="K197" i="10" s="1"/>
  <c r="L197" i="10" s="1"/>
  <c r="M197" i="10" s="1"/>
  <c r="N197" i="10" s="1"/>
  <c r="O197" i="10" s="1"/>
  <c r="P197" i="10" s="1"/>
  <c r="Q197" i="10" s="1"/>
  <c r="R197" i="10" s="1"/>
  <c r="S197" i="10" s="1"/>
  <c r="T197" i="10" s="1"/>
  <c r="U197" i="10" s="1"/>
  <c r="V197" i="10" s="1"/>
  <c r="W197" i="10" s="1"/>
  <c r="X197" i="10" s="1"/>
  <c r="Y197" i="10" s="1"/>
  <c r="Z197" i="10" s="1"/>
  <c r="AA197" i="10" s="1"/>
  <c r="AB197" i="10" s="1"/>
  <c r="AC197" i="10" s="1"/>
  <c r="AD197" i="10" s="1"/>
  <c r="AE197" i="10" s="1"/>
  <c r="AF197" i="10" s="1"/>
  <c r="B197" i="10" s="1"/>
  <c r="D196" i="10"/>
  <c r="E196" i="10" s="1"/>
  <c r="F196" i="10" s="1"/>
  <c r="G196" i="10" s="1"/>
  <c r="H196" i="10" s="1"/>
  <c r="I196" i="10" s="1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B196" i="10" s="1"/>
  <c r="D195" i="10"/>
  <c r="E195" i="10" s="1"/>
  <c r="F195" i="10" s="1"/>
  <c r="G195" i="10" s="1"/>
  <c r="H195" i="10" s="1"/>
  <c r="I195" i="10" s="1"/>
  <c r="J195" i="10" s="1"/>
  <c r="K195" i="10" s="1"/>
  <c r="L195" i="10" s="1"/>
  <c r="M195" i="10" s="1"/>
  <c r="N195" i="10" s="1"/>
  <c r="O195" i="10" s="1"/>
  <c r="P195" i="10" s="1"/>
  <c r="Q195" i="10" s="1"/>
  <c r="R195" i="10" s="1"/>
  <c r="S195" i="10" s="1"/>
  <c r="T195" i="10" s="1"/>
  <c r="U195" i="10" s="1"/>
  <c r="V195" i="10" s="1"/>
  <c r="W195" i="10" s="1"/>
  <c r="X195" i="10" s="1"/>
  <c r="Y195" i="10" s="1"/>
  <c r="Z195" i="10" s="1"/>
  <c r="AA195" i="10" s="1"/>
  <c r="AB195" i="10" s="1"/>
  <c r="AC195" i="10" s="1"/>
  <c r="AD195" i="10" s="1"/>
  <c r="AE195" i="10" s="1"/>
  <c r="AF195" i="10" s="1"/>
  <c r="B195" i="10" s="1"/>
  <c r="D194" i="10"/>
  <c r="E194" i="10" s="1"/>
  <c r="F194" i="10" s="1"/>
  <c r="AG192" i="10"/>
  <c r="C192" i="10"/>
  <c r="D191" i="10"/>
  <c r="E191" i="10" s="1"/>
  <c r="F191" i="10" s="1"/>
  <c r="G191" i="10" s="1"/>
  <c r="H191" i="10" s="1"/>
  <c r="I191" i="10" s="1"/>
  <c r="J191" i="10" s="1"/>
  <c r="K191" i="10" s="1"/>
  <c r="L191" i="10" s="1"/>
  <c r="M191" i="10" s="1"/>
  <c r="N191" i="10" s="1"/>
  <c r="O191" i="10" s="1"/>
  <c r="P191" i="10" s="1"/>
  <c r="Q191" i="10" s="1"/>
  <c r="R191" i="10" s="1"/>
  <c r="S191" i="10" s="1"/>
  <c r="T191" i="10" s="1"/>
  <c r="U191" i="10" s="1"/>
  <c r="V191" i="10" s="1"/>
  <c r="W191" i="10" s="1"/>
  <c r="X191" i="10" s="1"/>
  <c r="Y191" i="10" s="1"/>
  <c r="Z191" i="10" s="1"/>
  <c r="AA191" i="10" s="1"/>
  <c r="AB191" i="10" s="1"/>
  <c r="AC191" i="10" s="1"/>
  <c r="AD191" i="10" s="1"/>
  <c r="AE191" i="10" s="1"/>
  <c r="AF191" i="10" s="1"/>
  <c r="B191" i="10" s="1"/>
  <c r="D190" i="10"/>
  <c r="E190" i="10" s="1"/>
  <c r="F190" i="10" s="1"/>
  <c r="G190" i="10" s="1"/>
  <c r="H190" i="10" s="1"/>
  <c r="I190" i="10" s="1"/>
  <c r="J190" i="10" s="1"/>
  <c r="K190" i="10" s="1"/>
  <c r="L190" i="10" s="1"/>
  <c r="M190" i="10" s="1"/>
  <c r="N190" i="10" s="1"/>
  <c r="O190" i="10" s="1"/>
  <c r="P190" i="10" s="1"/>
  <c r="Q190" i="10" s="1"/>
  <c r="R190" i="10" s="1"/>
  <c r="S190" i="10" s="1"/>
  <c r="T190" i="10" s="1"/>
  <c r="U190" i="10" s="1"/>
  <c r="V190" i="10" s="1"/>
  <c r="W190" i="10" s="1"/>
  <c r="X190" i="10" s="1"/>
  <c r="Y190" i="10" s="1"/>
  <c r="Z190" i="10" s="1"/>
  <c r="AA190" i="10" s="1"/>
  <c r="AB190" i="10" s="1"/>
  <c r="AC190" i="10" s="1"/>
  <c r="AD190" i="10" s="1"/>
  <c r="AE190" i="10" s="1"/>
  <c r="AF190" i="10" s="1"/>
  <c r="B190" i="10" s="1"/>
  <c r="D189" i="10"/>
  <c r="E189" i="10" s="1"/>
  <c r="F189" i="10" s="1"/>
  <c r="G189" i="10" s="1"/>
  <c r="H189" i="10" s="1"/>
  <c r="I189" i="10" s="1"/>
  <c r="J189" i="10" s="1"/>
  <c r="K189" i="10" s="1"/>
  <c r="L189" i="10" s="1"/>
  <c r="M189" i="10" s="1"/>
  <c r="N189" i="10" s="1"/>
  <c r="O189" i="10" s="1"/>
  <c r="P189" i="10" s="1"/>
  <c r="Q189" i="10" s="1"/>
  <c r="R189" i="10" s="1"/>
  <c r="S189" i="10" s="1"/>
  <c r="T189" i="10" s="1"/>
  <c r="U189" i="10" s="1"/>
  <c r="V189" i="10" s="1"/>
  <c r="W189" i="10" s="1"/>
  <c r="X189" i="10" s="1"/>
  <c r="Y189" i="10" s="1"/>
  <c r="Z189" i="10" s="1"/>
  <c r="AA189" i="10" s="1"/>
  <c r="AB189" i="10" s="1"/>
  <c r="AC189" i="10" s="1"/>
  <c r="AD189" i="10" s="1"/>
  <c r="AE189" i="10" s="1"/>
  <c r="AF189" i="10" s="1"/>
  <c r="B189" i="10" s="1"/>
  <c r="D188" i="10"/>
  <c r="E188" i="10" s="1"/>
  <c r="F188" i="10" s="1"/>
  <c r="G188" i="10" s="1"/>
  <c r="H188" i="10" s="1"/>
  <c r="I188" i="10" s="1"/>
  <c r="J188" i="10" s="1"/>
  <c r="K188" i="10" s="1"/>
  <c r="L188" i="10" s="1"/>
  <c r="M188" i="10" s="1"/>
  <c r="N188" i="10" s="1"/>
  <c r="O188" i="10" s="1"/>
  <c r="P188" i="10" s="1"/>
  <c r="Q188" i="10" s="1"/>
  <c r="R188" i="10" s="1"/>
  <c r="S188" i="10" s="1"/>
  <c r="T188" i="10" s="1"/>
  <c r="U188" i="10" s="1"/>
  <c r="V188" i="10" s="1"/>
  <c r="W188" i="10" s="1"/>
  <c r="X188" i="10" s="1"/>
  <c r="Y188" i="10" s="1"/>
  <c r="Z188" i="10" s="1"/>
  <c r="AA188" i="10" s="1"/>
  <c r="AB188" i="10" s="1"/>
  <c r="AC188" i="10" s="1"/>
  <c r="AD188" i="10" s="1"/>
  <c r="AE188" i="10" s="1"/>
  <c r="AF188" i="10" s="1"/>
  <c r="B188" i="10" s="1"/>
  <c r="D187" i="10"/>
  <c r="E187" i="10" s="1"/>
  <c r="F187" i="10" s="1"/>
  <c r="G187" i="10" s="1"/>
  <c r="H187" i="10" s="1"/>
  <c r="I187" i="10" s="1"/>
  <c r="J187" i="10" s="1"/>
  <c r="K187" i="10" s="1"/>
  <c r="L187" i="10" s="1"/>
  <c r="M187" i="10" s="1"/>
  <c r="N187" i="10" s="1"/>
  <c r="O187" i="10" s="1"/>
  <c r="P187" i="10" s="1"/>
  <c r="Q187" i="10" s="1"/>
  <c r="R187" i="10" s="1"/>
  <c r="S187" i="10" s="1"/>
  <c r="T187" i="10" s="1"/>
  <c r="U187" i="10" s="1"/>
  <c r="V187" i="10" s="1"/>
  <c r="W187" i="10" s="1"/>
  <c r="X187" i="10" s="1"/>
  <c r="Y187" i="10" s="1"/>
  <c r="Z187" i="10" s="1"/>
  <c r="AA187" i="10" s="1"/>
  <c r="AB187" i="10" s="1"/>
  <c r="AC187" i="10" s="1"/>
  <c r="AD187" i="10" s="1"/>
  <c r="AE187" i="10" s="1"/>
  <c r="AF187" i="10" s="1"/>
  <c r="B187" i="10" s="1"/>
  <c r="E186" i="10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B186" i="10" s="1"/>
  <c r="D186" i="10"/>
  <c r="D185" i="10"/>
  <c r="E185" i="10" s="1"/>
  <c r="F185" i="10" s="1"/>
  <c r="G185" i="10" s="1"/>
  <c r="H185" i="10" s="1"/>
  <c r="I185" i="10" s="1"/>
  <c r="J185" i="10" s="1"/>
  <c r="K185" i="10" s="1"/>
  <c r="L185" i="10" s="1"/>
  <c r="M185" i="10" s="1"/>
  <c r="N185" i="10" s="1"/>
  <c r="O185" i="10" s="1"/>
  <c r="P185" i="10" s="1"/>
  <c r="Q185" i="10" s="1"/>
  <c r="R185" i="10" s="1"/>
  <c r="S185" i="10" s="1"/>
  <c r="T185" i="10" s="1"/>
  <c r="U185" i="10" s="1"/>
  <c r="V185" i="10" s="1"/>
  <c r="W185" i="10" s="1"/>
  <c r="X185" i="10" s="1"/>
  <c r="Y185" i="10" s="1"/>
  <c r="Z185" i="10" s="1"/>
  <c r="AA185" i="10" s="1"/>
  <c r="AB185" i="10" s="1"/>
  <c r="AC185" i="10" s="1"/>
  <c r="AD185" i="10" s="1"/>
  <c r="AE185" i="10" s="1"/>
  <c r="AF185" i="10" s="1"/>
  <c r="B185" i="10" s="1"/>
  <c r="F184" i="10"/>
  <c r="G184" i="10" s="1"/>
  <c r="H184" i="10" s="1"/>
  <c r="I184" i="10" s="1"/>
  <c r="J184" i="10" s="1"/>
  <c r="K184" i="10" s="1"/>
  <c r="L184" i="10" s="1"/>
  <c r="M184" i="10" s="1"/>
  <c r="N184" i="10" s="1"/>
  <c r="O184" i="10" s="1"/>
  <c r="P184" i="10" s="1"/>
  <c r="Q184" i="10" s="1"/>
  <c r="R184" i="10" s="1"/>
  <c r="S184" i="10" s="1"/>
  <c r="T184" i="10" s="1"/>
  <c r="U184" i="10" s="1"/>
  <c r="V184" i="10" s="1"/>
  <c r="W184" i="10" s="1"/>
  <c r="X184" i="10" s="1"/>
  <c r="Y184" i="10" s="1"/>
  <c r="Z184" i="10" s="1"/>
  <c r="AA184" i="10" s="1"/>
  <c r="AB184" i="10" s="1"/>
  <c r="AC184" i="10" s="1"/>
  <c r="AD184" i="10" s="1"/>
  <c r="AE184" i="10" s="1"/>
  <c r="AF184" i="10" s="1"/>
  <c r="B184" i="10" s="1"/>
  <c r="D184" i="10"/>
  <c r="E184" i="10" s="1"/>
  <c r="D183" i="10"/>
  <c r="E183" i="10" s="1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B183" i="10" s="1"/>
  <c r="D182" i="10"/>
  <c r="E182" i="10" s="1"/>
  <c r="F182" i="10" s="1"/>
  <c r="G182" i="10" s="1"/>
  <c r="H182" i="10" s="1"/>
  <c r="I182" i="10" s="1"/>
  <c r="J182" i="10" s="1"/>
  <c r="K182" i="10" s="1"/>
  <c r="L182" i="10" s="1"/>
  <c r="M182" i="10" s="1"/>
  <c r="N182" i="10" s="1"/>
  <c r="O182" i="10" s="1"/>
  <c r="P182" i="10" s="1"/>
  <c r="Q182" i="10" s="1"/>
  <c r="R182" i="10" s="1"/>
  <c r="S182" i="10" s="1"/>
  <c r="T182" i="10" s="1"/>
  <c r="U182" i="10" s="1"/>
  <c r="V182" i="10" s="1"/>
  <c r="W182" i="10" s="1"/>
  <c r="X182" i="10" s="1"/>
  <c r="Y182" i="10" s="1"/>
  <c r="Z182" i="10" s="1"/>
  <c r="AA182" i="10" s="1"/>
  <c r="AB182" i="10" s="1"/>
  <c r="AC182" i="10" s="1"/>
  <c r="AD182" i="10" s="1"/>
  <c r="AE182" i="10" s="1"/>
  <c r="AF182" i="10" s="1"/>
  <c r="B182" i="10" s="1"/>
  <c r="F181" i="10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B181" i="10" s="1"/>
  <c r="D181" i="10"/>
  <c r="E181" i="10" s="1"/>
  <c r="D180" i="10"/>
  <c r="E180" i="10" s="1"/>
  <c r="F180" i="10" s="1"/>
  <c r="G180" i="10" s="1"/>
  <c r="H180" i="10" s="1"/>
  <c r="I180" i="10" s="1"/>
  <c r="J180" i="10" s="1"/>
  <c r="K180" i="10" s="1"/>
  <c r="L180" i="10" s="1"/>
  <c r="M180" i="10" s="1"/>
  <c r="N180" i="10" s="1"/>
  <c r="O180" i="10" s="1"/>
  <c r="P180" i="10" s="1"/>
  <c r="Q180" i="10" s="1"/>
  <c r="R180" i="10" s="1"/>
  <c r="S180" i="10" s="1"/>
  <c r="T180" i="10" s="1"/>
  <c r="U180" i="10" s="1"/>
  <c r="V180" i="10" s="1"/>
  <c r="W180" i="10" s="1"/>
  <c r="X180" i="10" s="1"/>
  <c r="Y180" i="10" s="1"/>
  <c r="Z180" i="10" s="1"/>
  <c r="AA180" i="10" s="1"/>
  <c r="AB180" i="10" s="1"/>
  <c r="AC180" i="10" s="1"/>
  <c r="AD180" i="10" s="1"/>
  <c r="AE180" i="10" s="1"/>
  <c r="AF180" i="10" s="1"/>
  <c r="B180" i="10" s="1"/>
  <c r="D179" i="10"/>
  <c r="E179" i="10" s="1"/>
  <c r="F179" i="10" s="1"/>
  <c r="G179" i="10" s="1"/>
  <c r="H179" i="10" s="1"/>
  <c r="I179" i="10" s="1"/>
  <c r="J179" i="10" s="1"/>
  <c r="K179" i="10" s="1"/>
  <c r="L179" i="10" s="1"/>
  <c r="M179" i="10" s="1"/>
  <c r="N179" i="10" s="1"/>
  <c r="O179" i="10" s="1"/>
  <c r="P179" i="10" s="1"/>
  <c r="Q179" i="10" s="1"/>
  <c r="R179" i="10" s="1"/>
  <c r="S179" i="10" s="1"/>
  <c r="T179" i="10" s="1"/>
  <c r="U179" i="10" s="1"/>
  <c r="V179" i="10" s="1"/>
  <c r="W179" i="10" s="1"/>
  <c r="X179" i="10" s="1"/>
  <c r="Y179" i="10" s="1"/>
  <c r="Z179" i="10" s="1"/>
  <c r="AA179" i="10" s="1"/>
  <c r="AB179" i="10" s="1"/>
  <c r="AC179" i="10" s="1"/>
  <c r="AD179" i="10" s="1"/>
  <c r="AE179" i="10" s="1"/>
  <c r="AF179" i="10" s="1"/>
  <c r="B179" i="10" s="1"/>
  <c r="E177" i="10"/>
  <c r="F177" i="10" s="1"/>
  <c r="G177" i="10" s="1"/>
  <c r="H177" i="10" s="1"/>
  <c r="I177" i="10" s="1"/>
  <c r="J177" i="10" s="1"/>
  <c r="K177" i="10" s="1"/>
  <c r="L177" i="10" s="1"/>
  <c r="M177" i="10" s="1"/>
  <c r="N177" i="10" s="1"/>
  <c r="O177" i="10" s="1"/>
  <c r="P177" i="10" s="1"/>
  <c r="Q177" i="10" s="1"/>
  <c r="R177" i="10" s="1"/>
  <c r="S177" i="10" s="1"/>
  <c r="T177" i="10" s="1"/>
  <c r="U177" i="10" s="1"/>
  <c r="V177" i="10" s="1"/>
  <c r="W177" i="10" s="1"/>
  <c r="X177" i="10" s="1"/>
  <c r="Y177" i="10" s="1"/>
  <c r="Z177" i="10" s="1"/>
  <c r="AA177" i="10" s="1"/>
  <c r="AB177" i="10" s="1"/>
  <c r="AC177" i="10" s="1"/>
  <c r="AD177" i="10" s="1"/>
  <c r="AE177" i="10" s="1"/>
  <c r="AF177" i="10" s="1"/>
  <c r="B177" i="10" s="1"/>
  <c r="D177" i="10"/>
  <c r="D176" i="10"/>
  <c r="E176" i="10" s="1"/>
  <c r="F176" i="10" s="1"/>
  <c r="G176" i="10" s="1"/>
  <c r="H176" i="10" s="1"/>
  <c r="I176" i="10" s="1"/>
  <c r="J176" i="10" s="1"/>
  <c r="K176" i="10" s="1"/>
  <c r="L176" i="10" s="1"/>
  <c r="M176" i="10" s="1"/>
  <c r="N176" i="10" s="1"/>
  <c r="O176" i="10" s="1"/>
  <c r="P176" i="10" s="1"/>
  <c r="Q176" i="10" s="1"/>
  <c r="R176" i="10" s="1"/>
  <c r="S176" i="10" s="1"/>
  <c r="T176" i="10" s="1"/>
  <c r="U176" i="10" s="1"/>
  <c r="V176" i="10" s="1"/>
  <c r="W176" i="10" s="1"/>
  <c r="X176" i="10" s="1"/>
  <c r="Y176" i="10" s="1"/>
  <c r="Z176" i="10" s="1"/>
  <c r="AA176" i="10" s="1"/>
  <c r="AB176" i="10" s="1"/>
  <c r="AC176" i="10" s="1"/>
  <c r="AD176" i="10" s="1"/>
  <c r="AE176" i="10" s="1"/>
  <c r="AF176" i="10" s="1"/>
  <c r="B176" i="10" s="1"/>
  <c r="F175" i="10"/>
  <c r="G175" i="10" s="1"/>
  <c r="H175" i="10" s="1"/>
  <c r="I175" i="10" s="1"/>
  <c r="J175" i="10" s="1"/>
  <c r="K175" i="10" s="1"/>
  <c r="L175" i="10" s="1"/>
  <c r="M175" i="10" s="1"/>
  <c r="N175" i="10" s="1"/>
  <c r="O175" i="10" s="1"/>
  <c r="P175" i="10" s="1"/>
  <c r="Q175" i="10" s="1"/>
  <c r="R175" i="10" s="1"/>
  <c r="S175" i="10" s="1"/>
  <c r="T175" i="10" s="1"/>
  <c r="U175" i="10" s="1"/>
  <c r="V175" i="10" s="1"/>
  <c r="W175" i="10" s="1"/>
  <c r="X175" i="10" s="1"/>
  <c r="Y175" i="10" s="1"/>
  <c r="Z175" i="10" s="1"/>
  <c r="AA175" i="10" s="1"/>
  <c r="AB175" i="10" s="1"/>
  <c r="AC175" i="10" s="1"/>
  <c r="AD175" i="10" s="1"/>
  <c r="AE175" i="10" s="1"/>
  <c r="AF175" i="10" s="1"/>
  <c r="B175" i="10" s="1"/>
  <c r="E175" i="10"/>
  <c r="D175" i="10"/>
  <c r="D174" i="10"/>
  <c r="E174" i="10" s="1"/>
  <c r="F174" i="10" s="1"/>
  <c r="G174" i="10" s="1"/>
  <c r="H174" i="10" s="1"/>
  <c r="I174" i="10" s="1"/>
  <c r="J174" i="10" s="1"/>
  <c r="K174" i="10" s="1"/>
  <c r="L174" i="10" s="1"/>
  <c r="M174" i="10" s="1"/>
  <c r="N174" i="10" s="1"/>
  <c r="O174" i="10" s="1"/>
  <c r="P174" i="10" s="1"/>
  <c r="Q174" i="10" s="1"/>
  <c r="R174" i="10" s="1"/>
  <c r="S174" i="10" s="1"/>
  <c r="T174" i="10" s="1"/>
  <c r="U174" i="10" s="1"/>
  <c r="V174" i="10" s="1"/>
  <c r="W174" i="10" s="1"/>
  <c r="X174" i="10" s="1"/>
  <c r="Y174" i="10" s="1"/>
  <c r="Z174" i="10" s="1"/>
  <c r="AA174" i="10" s="1"/>
  <c r="AB174" i="10" s="1"/>
  <c r="AC174" i="10" s="1"/>
  <c r="AD174" i="10" s="1"/>
  <c r="AE174" i="10" s="1"/>
  <c r="AF174" i="10" s="1"/>
  <c r="B174" i="10" s="1"/>
  <c r="D173" i="10"/>
  <c r="E173" i="10" s="1"/>
  <c r="F173" i="10" s="1"/>
  <c r="G173" i="10" s="1"/>
  <c r="H173" i="10" s="1"/>
  <c r="I173" i="10" s="1"/>
  <c r="J173" i="10" s="1"/>
  <c r="K173" i="10" s="1"/>
  <c r="L173" i="10" s="1"/>
  <c r="M173" i="10" s="1"/>
  <c r="N173" i="10" s="1"/>
  <c r="O173" i="10" s="1"/>
  <c r="P173" i="10" s="1"/>
  <c r="Q173" i="10" s="1"/>
  <c r="R173" i="10" s="1"/>
  <c r="S173" i="10" s="1"/>
  <c r="T173" i="10" s="1"/>
  <c r="U173" i="10" s="1"/>
  <c r="V173" i="10" s="1"/>
  <c r="W173" i="10" s="1"/>
  <c r="X173" i="10" s="1"/>
  <c r="Y173" i="10" s="1"/>
  <c r="Z173" i="10" s="1"/>
  <c r="AA173" i="10" s="1"/>
  <c r="AB173" i="10" s="1"/>
  <c r="AC173" i="10" s="1"/>
  <c r="AD173" i="10" s="1"/>
  <c r="AE173" i="10" s="1"/>
  <c r="AF173" i="10" s="1"/>
  <c r="B173" i="10" s="1"/>
  <c r="D172" i="10"/>
  <c r="E172" i="10" s="1"/>
  <c r="F172" i="10" s="1"/>
  <c r="G172" i="10" s="1"/>
  <c r="H172" i="10" s="1"/>
  <c r="I172" i="10" s="1"/>
  <c r="J172" i="10" s="1"/>
  <c r="K172" i="10" s="1"/>
  <c r="L172" i="10" s="1"/>
  <c r="M172" i="10" s="1"/>
  <c r="N172" i="10" s="1"/>
  <c r="O172" i="10" s="1"/>
  <c r="P172" i="10" s="1"/>
  <c r="Q172" i="10" s="1"/>
  <c r="R172" i="10" s="1"/>
  <c r="S172" i="10" s="1"/>
  <c r="T172" i="10" s="1"/>
  <c r="U172" i="10" s="1"/>
  <c r="V172" i="10" s="1"/>
  <c r="W172" i="10" s="1"/>
  <c r="X172" i="10" s="1"/>
  <c r="Y172" i="10" s="1"/>
  <c r="Z172" i="10" s="1"/>
  <c r="AA172" i="10" s="1"/>
  <c r="AB172" i="10" s="1"/>
  <c r="AC172" i="10" s="1"/>
  <c r="AD172" i="10" s="1"/>
  <c r="AE172" i="10" s="1"/>
  <c r="AF172" i="10" s="1"/>
  <c r="B172" i="10" s="1"/>
  <c r="D171" i="10"/>
  <c r="E171" i="10" s="1"/>
  <c r="F171" i="10" s="1"/>
  <c r="G171" i="10" s="1"/>
  <c r="H171" i="10" s="1"/>
  <c r="I171" i="10" s="1"/>
  <c r="J171" i="10" s="1"/>
  <c r="K171" i="10" s="1"/>
  <c r="L171" i="10" s="1"/>
  <c r="M171" i="10" s="1"/>
  <c r="N171" i="10" s="1"/>
  <c r="O171" i="10" s="1"/>
  <c r="P171" i="10" s="1"/>
  <c r="Q171" i="10" s="1"/>
  <c r="R171" i="10" s="1"/>
  <c r="S171" i="10" s="1"/>
  <c r="T171" i="10" s="1"/>
  <c r="U171" i="10" s="1"/>
  <c r="V171" i="10" s="1"/>
  <c r="W171" i="10" s="1"/>
  <c r="X171" i="10" s="1"/>
  <c r="Y171" i="10" s="1"/>
  <c r="Z171" i="10" s="1"/>
  <c r="AA171" i="10" s="1"/>
  <c r="AB171" i="10" s="1"/>
  <c r="AC171" i="10" s="1"/>
  <c r="AD171" i="10" s="1"/>
  <c r="AE171" i="10" s="1"/>
  <c r="AF171" i="10" s="1"/>
  <c r="B171" i="10" s="1"/>
  <c r="D170" i="10"/>
  <c r="E170" i="10" s="1"/>
  <c r="F170" i="10" s="1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B170" i="10" s="1"/>
  <c r="E168" i="10"/>
  <c r="F168" i="10" s="1"/>
  <c r="G168" i="10" s="1"/>
  <c r="H168" i="10" s="1"/>
  <c r="I168" i="10" s="1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B168" i="10" s="1"/>
  <c r="D168" i="10"/>
  <c r="D167" i="10"/>
  <c r="E167" i="10" s="1"/>
  <c r="F167" i="10" s="1"/>
  <c r="G167" i="10" s="1"/>
  <c r="H167" i="10" s="1"/>
  <c r="I167" i="10" s="1"/>
  <c r="J167" i="10" s="1"/>
  <c r="K167" i="10" s="1"/>
  <c r="L167" i="10" s="1"/>
  <c r="M167" i="10" s="1"/>
  <c r="N167" i="10" s="1"/>
  <c r="O167" i="10" s="1"/>
  <c r="P167" i="10" s="1"/>
  <c r="Q167" i="10" s="1"/>
  <c r="R167" i="10" s="1"/>
  <c r="S167" i="10" s="1"/>
  <c r="T167" i="10" s="1"/>
  <c r="U167" i="10" s="1"/>
  <c r="V167" i="10" s="1"/>
  <c r="W167" i="10" s="1"/>
  <c r="X167" i="10" s="1"/>
  <c r="Y167" i="10" s="1"/>
  <c r="Z167" i="10" s="1"/>
  <c r="AA167" i="10" s="1"/>
  <c r="AB167" i="10" s="1"/>
  <c r="AC167" i="10" s="1"/>
  <c r="AD167" i="10" s="1"/>
  <c r="AE167" i="10" s="1"/>
  <c r="AF167" i="10" s="1"/>
  <c r="B167" i="10" s="1"/>
  <c r="E166" i="10"/>
  <c r="F166" i="10" s="1"/>
  <c r="G166" i="10" s="1"/>
  <c r="H166" i="10" s="1"/>
  <c r="I166" i="10" s="1"/>
  <c r="J166" i="10" s="1"/>
  <c r="K166" i="10" s="1"/>
  <c r="L166" i="10" s="1"/>
  <c r="M166" i="10" s="1"/>
  <c r="N166" i="10" s="1"/>
  <c r="O166" i="10" s="1"/>
  <c r="P166" i="10" s="1"/>
  <c r="Q166" i="10" s="1"/>
  <c r="R166" i="10" s="1"/>
  <c r="S166" i="10" s="1"/>
  <c r="T166" i="10" s="1"/>
  <c r="U166" i="10" s="1"/>
  <c r="V166" i="10" s="1"/>
  <c r="W166" i="10" s="1"/>
  <c r="X166" i="10" s="1"/>
  <c r="Y166" i="10" s="1"/>
  <c r="Z166" i="10" s="1"/>
  <c r="AA166" i="10" s="1"/>
  <c r="AB166" i="10" s="1"/>
  <c r="AC166" i="10" s="1"/>
  <c r="AD166" i="10" s="1"/>
  <c r="AE166" i="10" s="1"/>
  <c r="AF166" i="10" s="1"/>
  <c r="B166" i="10" s="1"/>
  <c r="D166" i="10"/>
  <c r="E165" i="10"/>
  <c r="F165" i="10" s="1"/>
  <c r="G165" i="10" s="1"/>
  <c r="H165" i="10" s="1"/>
  <c r="I165" i="10" s="1"/>
  <c r="J165" i="10" s="1"/>
  <c r="K165" i="10" s="1"/>
  <c r="L165" i="10" s="1"/>
  <c r="M165" i="10" s="1"/>
  <c r="N165" i="10" s="1"/>
  <c r="O165" i="10" s="1"/>
  <c r="P165" i="10" s="1"/>
  <c r="Q165" i="10" s="1"/>
  <c r="R165" i="10" s="1"/>
  <c r="S165" i="10" s="1"/>
  <c r="T165" i="10" s="1"/>
  <c r="U165" i="10" s="1"/>
  <c r="V165" i="10" s="1"/>
  <c r="W165" i="10" s="1"/>
  <c r="X165" i="10" s="1"/>
  <c r="Y165" i="10" s="1"/>
  <c r="Z165" i="10" s="1"/>
  <c r="AA165" i="10" s="1"/>
  <c r="AB165" i="10" s="1"/>
  <c r="AC165" i="10" s="1"/>
  <c r="AD165" i="10" s="1"/>
  <c r="AE165" i="10" s="1"/>
  <c r="AF165" i="10" s="1"/>
  <c r="B165" i="10" s="1"/>
  <c r="D165" i="10"/>
  <c r="O164" i="10"/>
  <c r="P164" i="10" s="1"/>
  <c r="Q164" i="10" s="1"/>
  <c r="R164" i="10" s="1"/>
  <c r="S164" i="10" s="1"/>
  <c r="T164" i="10" s="1"/>
  <c r="U164" i="10" s="1"/>
  <c r="V164" i="10" s="1"/>
  <c r="W164" i="10" s="1"/>
  <c r="X164" i="10" s="1"/>
  <c r="Y164" i="10" s="1"/>
  <c r="Z164" i="10" s="1"/>
  <c r="AA164" i="10" s="1"/>
  <c r="AB164" i="10" s="1"/>
  <c r="AC164" i="10" s="1"/>
  <c r="AD164" i="10" s="1"/>
  <c r="AE164" i="10" s="1"/>
  <c r="AF164" i="10" s="1"/>
  <c r="B164" i="10" s="1"/>
  <c r="D164" i="10"/>
  <c r="E164" i="10" s="1"/>
  <c r="F164" i="10" s="1"/>
  <c r="G164" i="10" s="1"/>
  <c r="H164" i="10" s="1"/>
  <c r="I164" i="10" s="1"/>
  <c r="J164" i="10" s="1"/>
  <c r="K164" i="10" s="1"/>
  <c r="L164" i="10" s="1"/>
  <c r="M164" i="10" s="1"/>
  <c r="N164" i="10" s="1"/>
  <c r="D163" i="10"/>
  <c r="E163" i="10" s="1"/>
  <c r="F163" i="10" s="1"/>
  <c r="G163" i="10" s="1"/>
  <c r="H163" i="10" s="1"/>
  <c r="I163" i="10" s="1"/>
  <c r="J163" i="10" s="1"/>
  <c r="K163" i="10" s="1"/>
  <c r="L163" i="10" s="1"/>
  <c r="M163" i="10" s="1"/>
  <c r="N163" i="10" s="1"/>
  <c r="O163" i="10" s="1"/>
  <c r="P163" i="10" s="1"/>
  <c r="Q163" i="10" s="1"/>
  <c r="R163" i="10" s="1"/>
  <c r="S163" i="10" s="1"/>
  <c r="T163" i="10" s="1"/>
  <c r="U163" i="10" s="1"/>
  <c r="V163" i="10" s="1"/>
  <c r="W163" i="10" s="1"/>
  <c r="X163" i="10" s="1"/>
  <c r="Y163" i="10" s="1"/>
  <c r="Z163" i="10" s="1"/>
  <c r="AA163" i="10" s="1"/>
  <c r="AB163" i="10" s="1"/>
  <c r="AC163" i="10" s="1"/>
  <c r="AD163" i="10" s="1"/>
  <c r="AE163" i="10" s="1"/>
  <c r="AF163" i="10" s="1"/>
  <c r="B163" i="10" s="1"/>
  <c r="D162" i="10"/>
  <c r="E162" i="10" s="1"/>
  <c r="F162" i="10" s="1"/>
  <c r="G162" i="10" s="1"/>
  <c r="H162" i="10" s="1"/>
  <c r="I162" i="10" s="1"/>
  <c r="J162" i="10" s="1"/>
  <c r="K162" i="10" s="1"/>
  <c r="L162" i="10" s="1"/>
  <c r="M162" i="10" s="1"/>
  <c r="N162" i="10" s="1"/>
  <c r="O162" i="10" s="1"/>
  <c r="P162" i="10" s="1"/>
  <c r="Q162" i="10" s="1"/>
  <c r="R162" i="10" s="1"/>
  <c r="S162" i="10" s="1"/>
  <c r="T162" i="10" s="1"/>
  <c r="U162" i="10" s="1"/>
  <c r="V162" i="10" s="1"/>
  <c r="W162" i="10" s="1"/>
  <c r="X162" i="10" s="1"/>
  <c r="Y162" i="10" s="1"/>
  <c r="Z162" i="10" s="1"/>
  <c r="AA162" i="10" s="1"/>
  <c r="AB162" i="10" s="1"/>
  <c r="AC162" i="10" s="1"/>
  <c r="AD162" i="10" s="1"/>
  <c r="AE162" i="10" s="1"/>
  <c r="AF162" i="10" s="1"/>
  <c r="B162" i="10" s="1"/>
  <c r="E161" i="10"/>
  <c r="F161" i="10" s="1"/>
  <c r="G161" i="10" s="1"/>
  <c r="H161" i="10" s="1"/>
  <c r="I161" i="10" s="1"/>
  <c r="J161" i="10" s="1"/>
  <c r="K161" i="10" s="1"/>
  <c r="L161" i="10" s="1"/>
  <c r="M161" i="10" s="1"/>
  <c r="N161" i="10" s="1"/>
  <c r="O161" i="10" s="1"/>
  <c r="P161" i="10" s="1"/>
  <c r="Q161" i="10" s="1"/>
  <c r="R161" i="10" s="1"/>
  <c r="S161" i="10" s="1"/>
  <c r="T161" i="10" s="1"/>
  <c r="U161" i="10" s="1"/>
  <c r="V161" i="10" s="1"/>
  <c r="W161" i="10" s="1"/>
  <c r="X161" i="10" s="1"/>
  <c r="Y161" i="10" s="1"/>
  <c r="Z161" i="10" s="1"/>
  <c r="AA161" i="10" s="1"/>
  <c r="AB161" i="10" s="1"/>
  <c r="AC161" i="10" s="1"/>
  <c r="AD161" i="10" s="1"/>
  <c r="AE161" i="10" s="1"/>
  <c r="AF161" i="10" s="1"/>
  <c r="B161" i="10" s="1"/>
  <c r="D161" i="10"/>
  <c r="D160" i="10"/>
  <c r="E160" i="10" s="1"/>
  <c r="F160" i="10" s="1"/>
  <c r="G160" i="10" s="1"/>
  <c r="H160" i="10" s="1"/>
  <c r="I160" i="10" s="1"/>
  <c r="J160" i="10" s="1"/>
  <c r="K160" i="10" s="1"/>
  <c r="L160" i="10" s="1"/>
  <c r="M160" i="10" s="1"/>
  <c r="N160" i="10" s="1"/>
  <c r="O160" i="10" s="1"/>
  <c r="P160" i="10" s="1"/>
  <c r="Q160" i="10" s="1"/>
  <c r="R160" i="10" s="1"/>
  <c r="S160" i="10" s="1"/>
  <c r="T160" i="10" s="1"/>
  <c r="U160" i="10" s="1"/>
  <c r="V160" i="10" s="1"/>
  <c r="W160" i="10" s="1"/>
  <c r="X160" i="10" s="1"/>
  <c r="Y160" i="10" s="1"/>
  <c r="Z160" i="10" s="1"/>
  <c r="AA160" i="10" s="1"/>
  <c r="AB160" i="10" s="1"/>
  <c r="AC160" i="10" s="1"/>
  <c r="AD160" i="10" s="1"/>
  <c r="AE160" i="10" s="1"/>
  <c r="AF160" i="10" s="1"/>
  <c r="B160" i="10" s="1"/>
  <c r="D159" i="10"/>
  <c r="E159" i="10" s="1"/>
  <c r="F159" i="10" s="1"/>
  <c r="G159" i="10" s="1"/>
  <c r="H159" i="10" s="1"/>
  <c r="I159" i="10" s="1"/>
  <c r="J159" i="10" s="1"/>
  <c r="K159" i="10" s="1"/>
  <c r="L159" i="10" s="1"/>
  <c r="M159" i="10" s="1"/>
  <c r="N159" i="10" s="1"/>
  <c r="O159" i="10" s="1"/>
  <c r="P159" i="10" s="1"/>
  <c r="Q159" i="10" s="1"/>
  <c r="R159" i="10" s="1"/>
  <c r="S159" i="10" s="1"/>
  <c r="T159" i="10" s="1"/>
  <c r="U159" i="10" s="1"/>
  <c r="V159" i="10" s="1"/>
  <c r="W159" i="10" s="1"/>
  <c r="X159" i="10" s="1"/>
  <c r="Y159" i="10" s="1"/>
  <c r="Z159" i="10" s="1"/>
  <c r="AA159" i="10" s="1"/>
  <c r="AB159" i="10" s="1"/>
  <c r="AC159" i="10" s="1"/>
  <c r="AD159" i="10" s="1"/>
  <c r="AE159" i="10" s="1"/>
  <c r="AF159" i="10" s="1"/>
  <c r="B159" i="10" s="1"/>
  <c r="D158" i="10"/>
  <c r="E158" i="10" s="1"/>
  <c r="F158" i="10" s="1"/>
  <c r="G158" i="10" s="1"/>
  <c r="H158" i="10" s="1"/>
  <c r="I158" i="10" s="1"/>
  <c r="J158" i="10" s="1"/>
  <c r="K158" i="10" s="1"/>
  <c r="L158" i="10" s="1"/>
  <c r="M158" i="10" s="1"/>
  <c r="N158" i="10" s="1"/>
  <c r="O158" i="10" s="1"/>
  <c r="P158" i="10" s="1"/>
  <c r="Q158" i="10" s="1"/>
  <c r="R158" i="10" s="1"/>
  <c r="S158" i="10" s="1"/>
  <c r="T158" i="10" s="1"/>
  <c r="U158" i="10" s="1"/>
  <c r="V158" i="10" s="1"/>
  <c r="W158" i="10" s="1"/>
  <c r="X158" i="10" s="1"/>
  <c r="Y158" i="10" s="1"/>
  <c r="Z158" i="10" s="1"/>
  <c r="AA158" i="10" s="1"/>
  <c r="AB158" i="10" s="1"/>
  <c r="AC158" i="10" s="1"/>
  <c r="AD158" i="10" s="1"/>
  <c r="AE158" i="10" s="1"/>
  <c r="AF158" i="10" s="1"/>
  <c r="B158" i="10" s="1"/>
  <c r="D157" i="10"/>
  <c r="E157" i="10" s="1"/>
  <c r="F157" i="10" s="1"/>
  <c r="G157" i="10" s="1"/>
  <c r="H157" i="10" s="1"/>
  <c r="I157" i="10" s="1"/>
  <c r="J157" i="10" s="1"/>
  <c r="K157" i="10" s="1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B157" i="10" s="1"/>
  <c r="D156" i="10"/>
  <c r="E156" i="10" s="1"/>
  <c r="F156" i="10" s="1"/>
  <c r="G156" i="10" s="1"/>
  <c r="H156" i="10" s="1"/>
  <c r="I156" i="10" s="1"/>
  <c r="J156" i="10" s="1"/>
  <c r="K156" i="10" s="1"/>
  <c r="L156" i="10" s="1"/>
  <c r="M156" i="10" s="1"/>
  <c r="N156" i="10" s="1"/>
  <c r="O156" i="10" s="1"/>
  <c r="P156" i="10" s="1"/>
  <c r="Q156" i="10" s="1"/>
  <c r="R156" i="10" s="1"/>
  <c r="S156" i="10" s="1"/>
  <c r="T156" i="10" s="1"/>
  <c r="U156" i="10" s="1"/>
  <c r="V156" i="10" s="1"/>
  <c r="W156" i="10" s="1"/>
  <c r="X156" i="10" s="1"/>
  <c r="Y156" i="10" s="1"/>
  <c r="Z156" i="10" s="1"/>
  <c r="AA156" i="10" s="1"/>
  <c r="AB156" i="10" s="1"/>
  <c r="AC156" i="10" s="1"/>
  <c r="AD156" i="10" s="1"/>
  <c r="AE156" i="10" s="1"/>
  <c r="AF156" i="10" s="1"/>
  <c r="B156" i="10" s="1"/>
  <c r="E154" i="10"/>
  <c r="F154" i="10" s="1"/>
  <c r="G154" i="10" s="1"/>
  <c r="H154" i="10" s="1"/>
  <c r="I154" i="10" s="1"/>
  <c r="J154" i="10" s="1"/>
  <c r="K154" i="10" s="1"/>
  <c r="L154" i="10" s="1"/>
  <c r="M154" i="10" s="1"/>
  <c r="N154" i="10" s="1"/>
  <c r="O154" i="10" s="1"/>
  <c r="P154" i="10" s="1"/>
  <c r="Q154" i="10" s="1"/>
  <c r="R154" i="10" s="1"/>
  <c r="S154" i="10" s="1"/>
  <c r="T154" i="10" s="1"/>
  <c r="U154" i="10" s="1"/>
  <c r="V154" i="10" s="1"/>
  <c r="W154" i="10" s="1"/>
  <c r="X154" i="10" s="1"/>
  <c r="Y154" i="10" s="1"/>
  <c r="Z154" i="10" s="1"/>
  <c r="AA154" i="10" s="1"/>
  <c r="AB154" i="10" s="1"/>
  <c r="AC154" i="10" s="1"/>
  <c r="AD154" i="10" s="1"/>
  <c r="AE154" i="10" s="1"/>
  <c r="AF154" i="10" s="1"/>
  <c r="B154" i="10" s="1"/>
  <c r="D154" i="10"/>
  <c r="E153" i="10"/>
  <c r="F153" i="10" s="1"/>
  <c r="G153" i="10" s="1"/>
  <c r="H153" i="10" s="1"/>
  <c r="I153" i="10" s="1"/>
  <c r="J153" i="10" s="1"/>
  <c r="K153" i="10" s="1"/>
  <c r="L153" i="10" s="1"/>
  <c r="M153" i="10" s="1"/>
  <c r="N153" i="10" s="1"/>
  <c r="O153" i="10" s="1"/>
  <c r="P153" i="10" s="1"/>
  <c r="Q153" i="10" s="1"/>
  <c r="R153" i="10" s="1"/>
  <c r="S153" i="10" s="1"/>
  <c r="T153" i="10" s="1"/>
  <c r="U153" i="10" s="1"/>
  <c r="V153" i="10" s="1"/>
  <c r="W153" i="10" s="1"/>
  <c r="X153" i="10" s="1"/>
  <c r="Y153" i="10" s="1"/>
  <c r="Z153" i="10" s="1"/>
  <c r="AA153" i="10" s="1"/>
  <c r="AB153" i="10" s="1"/>
  <c r="AC153" i="10" s="1"/>
  <c r="AD153" i="10" s="1"/>
  <c r="AE153" i="10" s="1"/>
  <c r="AF153" i="10" s="1"/>
  <c r="B153" i="10" s="1"/>
  <c r="D153" i="10"/>
  <c r="E152" i="10"/>
  <c r="F152" i="10" s="1"/>
  <c r="G152" i="10" s="1"/>
  <c r="H152" i="10" s="1"/>
  <c r="I152" i="10" s="1"/>
  <c r="J152" i="10" s="1"/>
  <c r="K152" i="10" s="1"/>
  <c r="L152" i="10" s="1"/>
  <c r="M152" i="10" s="1"/>
  <c r="N152" i="10" s="1"/>
  <c r="O152" i="10" s="1"/>
  <c r="P152" i="10" s="1"/>
  <c r="Q152" i="10" s="1"/>
  <c r="R152" i="10" s="1"/>
  <c r="S152" i="10" s="1"/>
  <c r="T152" i="10" s="1"/>
  <c r="U152" i="10" s="1"/>
  <c r="V152" i="10" s="1"/>
  <c r="W152" i="10" s="1"/>
  <c r="X152" i="10" s="1"/>
  <c r="Y152" i="10" s="1"/>
  <c r="Z152" i="10" s="1"/>
  <c r="AA152" i="10" s="1"/>
  <c r="AB152" i="10" s="1"/>
  <c r="AC152" i="10" s="1"/>
  <c r="AD152" i="10" s="1"/>
  <c r="AE152" i="10" s="1"/>
  <c r="AF152" i="10" s="1"/>
  <c r="B152" i="10" s="1"/>
  <c r="D152" i="10"/>
  <c r="D151" i="10"/>
  <c r="E151" i="10" s="1"/>
  <c r="F151" i="10" s="1"/>
  <c r="G151" i="10" s="1"/>
  <c r="H151" i="10" s="1"/>
  <c r="I151" i="10" s="1"/>
  <c r="J151" i="10" s="1"/>
  <c r="K151" i="10" s="1"/>
  <c r="L151" i="10" s="1"/>
  <c r="M151" i="10" s="1"/>
  <c r="N151" i="10" s="1"/>
  <c r="O151" i="10" s="1"/>
  <c r="P151" i="10" s="1"/>
  <c r="Q151" i="10" s="1"/>
  <c r="R151" i="10" s="1"/>
  <c r="S151" i="10" s="1"/>
  <c r="T151" i="10" s="1"/>
  <c r="U151" i="10" s="1"/>
  <c r="V151" i="10" s="1"/>
  <c r="W151" i="10" s="1"/>
  <c r="X151" i="10" s="1"/>
  <c r="Y151" i="10" s="1"/>
  <c r="Z151" i="10" s="1"/>
  <c r="AA151" i="10" s="1"/>
  <c r="AB151" i="10" s="1"/>
  <c r="AC151" i="10" s="1"/>
  <c r="AD151" i="10" s="1"/>
  <c r="AE151" i="10" s="1"/>
  <c r="AF151" i="10" s="1"/>
  <c r="B151" i="10" s="1"/>
  <c r="D149" i="10"/>
  <c r="E149" i="10" s="1"/>
  <c r="F149" i="10" s="1"/>
  <c r="G149" i="10" s="1"/>
  <c r="H149" i="10" s="1"/>
  <c r="I149" i="10" s="1"/>
  <c r="J149" i="10" s="1"/>
  <c r="K149" i="10" s="1"/>
  <c r="L149" i="10" s="1"/>
  <c r="M149" i="10" s="1"/>
  <c r="N149" i="10" s="1"/>
  <c r="O149" i="10" s="1"/>
  <c r="P149" i="10" s="1"/>
  <c r="Q149" i="10" s="1"/>
  <c r="R149" i="10" s="1"/>
  <c r="S149" i="10" s="1"/>
  <c r="T149" i="10" s="1"/>
  <c r="U149" i="10" s="1"/>
  <c r="V149" i="10" s="1"/>
  <c r="W149" i="10" s="1"/>
  <c r="X149" i="10" s="1"/>
  <c r="Y149" i="10" s="1"/>
  <c r="Z149" i="10" s="1"/>
  <c r="AA149" i="10" s="1"/>
  <c r="AB149" i="10" s="1"/>
  <c r="AC149" i="10" s="1"/>
  <c r="AD149" i="10" s="1"/>
  <c r="AE149" i="10" s="1"/>
  <c r="AF149" i="10" s="1"/>
  <c r="B149" i="10" s="1"/>
  <c r="D148" i="10"/>
  <c r="E148" i="10" s="1"/>
  <c r="F148" i="10" s="1"/>
  <c r="G148" i="10" s="1"/>
  <c r="H148" i="10" s="1"/>
  <c r="I148" i="10" s="1"/>
  <c r="J148" i="10" s="1"/>
  <c r="K148" i="10" s="1"/>
  <c r="L148" i="10" s="1"/>
  <c r="M148" i="10" s="1"/>
  <c r="N148" i="10" s="1"/>
  <c r="O148" i="10" s="1"/>
  <c r="P148" i="10" s="1"/>
  <c r="Q148" i="10" s="1"/>
  <c r="R148" i="10" s="1"/>
  <c r="S148" i="10" s="1"/>
  <c r="T148" i="10" s="1"/>
  <c r="U148" i="10" s="1"/>
  <c r="V148" i="10" s="1"/>
  <c r="W148" i="10" s="1"/>
  <c r="X148" i="10" s="1"/>
  <c r="Y148" i="10" s="1"/>
  <c r="Z148" i="10" s="1"/>
  <c r="AA148" i="10" s="1"/>
  <c r="AB148" i="10" s="1"/>
  <c r="AC148" i="10" s="1"/>
  <c r="AD148" i="10" s="1"/>
  <c r="AE148" i="10" s="1"/>
  <c r="AF148" i="10" s="1"/>
  <c r="B148" i="10" s="1"/>
  <c r="E146" i="10"/>
  <c r="F146" i="10" s="1"/>
  <c r="G146" i="10" s="1"/>
  <c r="H146" i="10" s="1"/>
  <c r="I146" i="10" s="1"/>
  <c r="J146" i="10" s="1"/>
  <c r="K146" i="10" s="1"/>
  <c r="L146" i="10" s="1"/>
  <c r="M146" i="10" s="1"/>
  <c r="N146" i="10" s="1"/>
  <c r="O146" i="10" s="1"/>
  <c r="P146" i="10" s="1"/>
  <c r="Q146" i="10" s="1"/>
  <c r="R146" i="10" s="1"/>
  <c r="S146" i="10" s="1"/>
  <c r="T146" i="10" s="1"/>
  <c r="U146" i="10" s="1"/>
  <c r="V146" i="10" s="1"/>
  <c r="W146" i="10" s="1"/>
  <c r="X146" i="10" s="1"/>
  <c r="Y146" i="10" s="1"/>
  <c r="Z146" i="10" s="1"/>
  <c r="AA146" i="10" s="1"/>
  <c r="AB146" i="10" s="1"/>
  <c r="AC146" i="10" s="1"/>
  <c r="AD146" i="10" s="1"/>
  <c r="AE146" i="10" s="1"/>
  <c r="AF146" i="10" s="1"/>
  <c r="B146" i="10" s="1"/>
  <c r="D146" i="10"/>
  <c r="E145" i="10"/>
  <c r="F145" i="10" s="1"/>
  <c r="G145" i="10" s="1"/>
  <c r="H145" i="10" s="1"/>
  <c r="I145" i="10" s="1"/>
  <c r="J145" i="10" s="1"/>
  <c r="K145" i="10" s="1"/>
  <c r="L145" i="10" s="1"/>
  <c r="M145" i="10" s="1"/>
  <c r="N145" i="10" s="1"/>
  <c r="O145" i="10" s="1"/>
  <c r="P145" i="10" s="1"/>
  <c r="Q145" i="10" s="1"/>
  <c r="R145" i="10" s="1"/>
  <c r="S145" i="10" s="1"/>
  <c r="T145" i="10" s="1"/>
  <c r="U145" i="10" s="1"/>
  <c r="V145" i="10" s="1"/>
  <c r="W145" i="10" s="1"/>
  <c r="X145" i="10" s="1"/>
  <c r="Y145" i="10" s="1"/>
  <c r="Z145" i="10" s="1"/>
  <c r="AA145" i="10" s="1"/>
  <c r="AB145" i="10" s="1"/>
  <c r="AC145" i="10" s="1"/>
  <c r="AD145" i="10" s="1"/>
  <c r="AE145" i="10" s="1"/>
  <c r="AF145" i="10" s="1"/>
  <c r="B145" i="10" s="1"/>
  <c r="D145" i="10"/>
  <c r="D144" i="10"/>
  <c r="E144" i="10" s="1"/>
  <c r="F144" i="10" s="1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B144" i="10" s="1"/>
  <c r="D143" i="10"/>
  <c r="E143" i="10" s="1"/>
  <c r="F143" i="10" s="1"/>
  <c r="G143" i="10" s="1"/>
  <c r="H143" i="10" s="1"/>
  <c r="I143" i="10" s="1"/>
  <c r="J143" i="10" s="1"/>
  <c r="K143" i="10" s="1"/>
  <c r="L143" i="10" s="1"/>
  <c r="M143" i="10" s="1"/>
  <c r="N143" i="10" s="1"/>
  <c r="O143" i="10" s="1"/>
  <c r="P143" i="10" s="1"/>
  <c r="Q143" i="10" s="1"/>
  <c r="R143" i="10" s="1"/>
  <c r="S143" i="10" s="1"/>
  <c r="T143" i="10" s="1"/>
  <c r="U143" i="10" s="1"/>
  <c r="V143" i="10" s="1"/>
  <c r="W143" i="10" s="1"/>
  <c r="X143" i="10" s="1"/>
  <c r="Y143" i="10" s="1"/>
  <c r="Z143" i="10" s="1"/>
  <c r="AA143" i="10" s="1"/>
  <c r="AB143" i="10" s="1"/>
  <c r="AC143" i="10" s="1"/>
  <c r="AD143" i="10" s="1"/>
  <c r="AE143" i="10" s="1"/>
  <c r="AF143" i="10" s="1"/>
  <c r="B143" i="10" s="1"/>
  <c r="D142" i="10"/>
  <c r="E142" i="10" s="1"/>
  <c r="F142" i="10" s="1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B142" i="10" s="1"/>
  <c r="E141" i="10"/>
  <c r="F141" i="10" s="1"/>
  <c r="G141" i="10" s="1"/>
  <c r="H141" i="10" s="1"/>
  <c r="I141" i="10" s="1"/>
  <c r="J141" i="10" s="1"/>
  <c r="K141" i="10" s="1"/>
  <c r="L141" i="10" s="1"/>
  <c r="M141" i="10" s="1"/>
  <c r="N141" i="10" s="1"/>
  <c r="O141" i="10" s="1"/>
  <c r="P141" i="10" s="1"/>
  <c r="Q141" i="10" s="1"/>
  <c r="R141" i="10" s="1"/>
  <c r="S141" i="10" s="1"/>
  <c r="T141" i="10" s="1"/>
  <c r="U141" i="10" s="1"/>
  <c r="V141" i="10" s="1"/>
  <c r="W141" i="10" s="1"/>
  <c r="X141" i="10" s="1"/>
  <c r="Y141" i="10" s="1"/>
  <c r="Z141" i="10" s="1"/>
  <c r="AA141" i="10" s="1"/>
  <c r="AB141" i="10" s="1"/>
  <c r="AC141" i="10" s="1"/>
  <c r="AD141" i="10" s="1"/>
  <c r="AE141" i="10" s="1"/>
  <c r="AF141" i="10" s="1"/>
  <c r="B141" i="10" s="1"/>
  <c r="D141" i="10"/>
  <c r="D140" i="10"/>
  <c r="E140" i="10" s="1"/>
  <c r="F140" i="10" s="1"/>
  <c r="G140" i="10" s="1"/>
  <c r="H140" i="10" s="1"/>
  <c r="I140" i="10" s="1"/>
  <c r="J140" i="10" s="1"/>
  <c r="K140" i="10" s="1"/>
  <c r="L140" i="10" s="1"/>
  <c r="M140" i="10" s="1"/>
  <c r="N140" i="10" s="1"/>
  <c r="O140" i="10" s="1"/>
  <c r="P140" i="10" s="1"/>
  <c r="Q140" i="10" s="1"/>
  <c r="R140" i="10" s="1"/>
  <c r="S140" i="10" s="1"/>
  <c r="T140" i="10" s="1"/>
  <c r="U140" i="10" s="1"/>
  <c r="V140" i="10" s="1"/>
  <c r="W140" i="10" s="1"/>
  <c r="X140" i="10" s="1"/>
  <c r="Y140" i="10" s="1"/>
  <c r="Z140" i="10" s="1"/>
  <c r="AA140" i="10" s="1"/>
  <c r="AB140" i="10" s="1"/>
  <c r="AC140" i="10" s="1"/>
  <c r="AD140" i="10" s="1"/>
  <c r="AE140" i="10" s="1"/>
  <c r="AF140" i="10" s="1"/>
  <c r="B140" i="10" s="1"/>
  <c r="D138" i="10"/>
  <c r="E138" i="10" s="1"/>
  <c r="F138" i="10" s="1"/>
  <c r="G138" i="10" s="1"/>
  <c r="H138" i="10" s="1"/>
  <c r="I138" i="10" s="1"/>
  <c r="J138" i="10" s="1"/>
  <c r="K138" i="10" s="1"/>
  <c r="L138" i="10" s="1"/>
  <c r="M138" i="10" s="1"/>
  <c r="N138" i="10" s="1"/>
  <c r="O138" i="10" s="1"/>
  <c r="P138" i="10" s="1"/>
  <c r="Q138" i="10" s="1"/>
  <c r="R138" i="10" s="1"/>
  <c r="S138" i="10" s="1"/>
  <c r="T138" i="10" s="1"/>
  <c r="U138" i="10" s="1"/>
  <c r="V138" i="10" s="1"/>
  <c r="W138" i="10" s="1"/>
  <c r="X138" i="10" s="1"/>
  <c r="Y138" i="10" s="1"/>
  <c r="Z138" i="10" s="1"/>
  <c r="AA138" i="10" s="1"/>
  <c r="AB138" i="10" s="1"/>
  <c r="AC138" i="10" s="1"/>
  <c r="AD138" i="10" s="1"/>
  <c r="AE138" i="10" s="1"/>
  <c r="AF138" i="10" s="1"/>
  <c r="B138" i="10" s="1"/>
  <c r="D137" i="10"/>
  <c r="E137" i="10" s="1"/>
  <c r="F137" i="10" s="1"/>
  <c r="G137" i="10" s="1"/>
  <c r="H137" i="10" s="1"/>
  <c r="I137" i="10" s="1"/>
  <c r="J137" i="10" s="1"/>
  <c r="K137" i="10" s="1"/>
  <c r="L137" i="10" s="1"/>
  <c r="M137" i="10" s="1"/>
  <c r="N137" i="10" s="1"/>
  <c r="O137" i="10" s="1"/>
  <c r="P137" i="10" s="1"/>
  <c r="Q137" i="10" s="1"/>
  <c r="R137" i="10" s="1"/>
  <c r="S137" i="10" s="1"/>
  <c r="T137" i="10" s="1"/>
  <c r="U137" i="10" s="1"/>
  <c r="V137" i="10" s="1"/>
  <c r="W137" i="10" s="1"/>
  <c r="X137" i="10" s="1"/>
  <c r="Y137" i="10" s="1"/>
  <c r="Z137" i="10" s="1"/>
  <c r="AA137" i="10" s="1"/>
  <c r="AB137" i="10" s="1"/>
  <c r="AC137" i="10" s="1"/>
  <c r="AD137" i="10" s="1"/>
  <c r="AE137" i="10" s="1"/>
  <c r="AF137" i="10" s="1"/>
  <c r="B137" i="10" s="1"/>
  <c r="D136" i="10"/>
  <c r="E136" i="10" s="1"/>
  <c r="F136" i="10" s="1"/>
  <c r="G136" i="10" s="1"/>
  <c r="H136" i="10" s="1"/>
  <c r="I136" i="10" s="1"/>
  <c r="J136" i="10" s="1"/>
  <c r="K136" i="10" s="1"/>
  <c r="L136" i="10" s="1"/>
  <c r="M136" i="10" s="1"/>
  <c r="N136" i="10" s="1"/>
  <c r="O136" i="10" s="1"/>
  <c r="P136" i="10" s="1"/>
  <c r="Q136" i="10" s="1"/>
  <c r="R136" i="10" s="1"/>
  <c r="S136" i="10" s="1"/>
  <c r="T136" i="10" s="1"/>
  <c r="U136" i="10" s="1"/>
  <c r="V136" i="10" s="1"/>
  <c r="W136" i="10" s="1"/>
  <c r="X136" i="10" s="1"/>
  <c r="Y136" i="10" s="1"/>
  <c r="Z136" i="10" s="1"/>
  <c r="AA136" i="10" s="1"/>
  <c r="AB136" i="10" s="1"/>
  <c r="AC136" i="10" s="1"/>
  <c r="AD136" i="10" s="1"/>
  <c r="AE136" i="10" s="1"/>
  <c r="AF136" i="10" s="1"/>
  <c r="B136" i="10" s="1"/>
  <c r="D135" i="10"/>
  <c r="E135" i="10" s="1"/>
  <c r="F135" i="10" s="1"/>
  <c r="G135" i="10" s="1"/>
  <c r="H135" i="10" s="1"/>
  <c r="I135" i="10" s="1"/>
  <c r="J135" i="10" s="1"/>
  <c r="K135" i="10" s="1"/>
  <c r="L135" i="10" s="1"/>
  <c r="M135" i="10" s="1"/>
  <c r="N135" i="10" s="1"/>
  <c r="O135" i="10" s="1"/>
  <c r="P135" i="10" s="1"/>
  <c r="Q135" i="10" s="1"/>
  <c r="R135" i="10" s="1"/>
  <c r="S135" i="10" s="1"/>
  <c r="T135" i="10" s="1"/>
  <c r="U135" i="10" s="1"/>
  <c r="V135" i="10" s="1"/>
  <c r="W135" i="10" s="1"/>
  <c r="X135" i="10" s="1"/>
  <c r="Y135" i="10" s="1"/>
  <c r="Z135" i="10" s="1"/>
  <c r="AA135" i="10" s="1"/>
  <c r="AB135" i="10" s="1"/>
  <c r="AC135" i="10" s="1"/>
  <c r="AD135" i="10" s="1"/>
  <c r="AE135" i="10" s="1"/>
  <c r="AF135" i="10" s="1"/>
  <c r="B135" i="10" s="1"/>
  <c r="E134" i="10"/>
  <c r="F134" i="10" s="1"/>
  <c r="G134" i="10" s="1"/>
  <c r="H134" i="10" s="1"/>
  <c r="I134" i="10" s="1"/>
  <c r="J134" i="10" s="1"/>
  <c r="K134" i="10" s="1"/>
  <c r="L134" i="10" s="1"/>
  <c r="M134" i="10" s="1"/>
  <c r="N134" i="10" s="1"/>
  <c r="O134" i="10" s="1"/>
  <c r="P134" i="10" s="1"/>
  <c r="Q134" i="10" s="1"/>
  <c r="R134" i="10" s="1"/>
  <c r="S134" i="10" s="1"/>
  <c r="T134" i="10" s="1"/>
  <c r="U134" i="10" s="1"/>
  <c r="V134" i="10" s="1"/>
  <c r="W134" i="10" s="1"/>
  <c r="X134" i="10" s="1"/>
  <c r="Y134" i="10" s="1"/>
  <c r="Z134" i="10" s="1"/>
  <c r="AA134" i="10" s="1"/>
  <c r="AB134" i="10" s="1"/>
  <c r="AC134" i="10" s="1"/>
  <c r="AD134" i="10" s="1"/>
  <c r="AE134" i="10" s="1"/>
  <c r="AF134" i="10" s="1"/>
  <c r="B134" i="10" s="1"/>
  <c r="D134" i="10"/>
  <c r="D133" i="10"/>
  <c r="E133" i="10" s="1"/>
  <c r="F133" i="10" s="1"/>
  <c r="G133" i="10" s="1"/>
  <c r="H133" i="10" s="1"/>
  <c r="I133" i="10" s="1"/>
  <c r="J133" i="10" s="1"/>
  <c r="K133" i="10" s="1"/>
  <c r="L133" i="10" s="1"/>
  <c r="M133" i="10" s="1"/>
  <c r="N133" i="10" s="1"/>
  <c r="O133" i="10" s="1"/>
  <c r="P133" i="10" s="1"/>
  <c r="Q133" i="10" s="1"/>
  <c r="R133" i="10" s="1"/>
  <c r="S133" i="10" s="1"/>
  <c r="T133" i="10" s="1"/>
  <c r="U133" i="10" s="1"/>
  <c r="V133" i="10" s="1"/>
  <c r="W133" i="10" s="1"/>
  <c r="X133" i="10" s="1"/>
  <c r="Y133" i="10" s="1"/>
  <c r="Z133" i="10" s="1"/>
  <c r="AA133" i="10" s="1"/>
  <c r="AB133" i="10" s="1"/>
  <c r="AC133" i="10" s="1"/>
  <c r="AD133" i="10" s="1"/>
  <c r="AE133" i="10" s="1"/>
  <c r="AF133" i="10" s="1"/>
  <c r="B133" i="10" s="1"/>
  <c r="D132" i="10"/>
  <c r="E132" i="10" s="1"/>
  <c r="F132" i="10" s="1"/>
  <c r="G132" i="10" s="1"/>
  <c r="H132" i="10" s="1"/>
  <c r="I132" i="10" s="1"/>
  <c r="J132" i="10" s="1"/>
  <c r="K132" i="10" s="1"/>
  <c r="L132" i="10" s="1"/>
  <c r="M132" i="10" s="1"/>
  <c r="N132" i="10" s="1"/>
  <c r="O132" i="10" s="1"/>
  <c r="P132" i="10" s="1"/>
  <c r="Q132" i="10" s="1"/>
  <c r="R132" i="10" s="1"/>
  <c r="S132" i="10" s="1"/>
  <c r="T132" i="10" s="1"/>
  <c r="U132" i="10" s="1"/>
  <c r="V132" i="10" s="1"/>
  <c r="W132" i="10" s="1"/>
  <c r="X132" i="10" s="1"/>
  <c r="Y132" i="10" s="1"/>
  <c r="Z132" i="10" s="1"/>
  <c r="AA132" i="10" s="1"/>
  <c r="AB132" i="10" s="1"/>
  <c r="AC132" i="10" s="1"/>
  <c r="AD132" i="10" s="1"/>
  <c r="AE132" i="10" s="1"/>
  <c r="AF132" i="10" s="1"/>
  <c r="B132" i="10" s="1"/>
  <c r="D131" i="10"/>
  <c r="E131" i="10" s="1"/>
  <c r="F131" i="10" s="1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B131" i="10" s="1"/>
  <c r="E129" i="10"/>
  <c r="F129" i="10" s="1"/>
  <c r="G129" i="10" s="1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E129" i="10" s="1"/>
  <c r="AF129" i="10" s="1"/>
  <c r="B129" i="10" s="1"/>
  <c r="D129" i="10"/>
  <c r="K128" i="10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B128" i="10" s="1"/>
  <c r="D128" i="10"/>
  <c r="E128" i="10" s="1"/>
  <c r="F128" i="10" s="1"/>
  <c r="G128" i="10" s="1"/>
  <c r="H128" i="10" s="1"/>
  <c r="I128" i="10" s="1"/>
  <c r="J128" i="10" s="1"/>
  <c r="F127" i="10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B127" i="10" s="1"/>
  <c r="D127" i="10"/>
  <c r="E127" i="10" s="1"/>
  <c r="D126" i="10"/>
  <c r="E126" i="10" s="1"/>
  <c r="F126" i="10" s="1"/>
  <c r="G126" i="10" s="1"/>
  <c r="H126" i="10" s="1"/>
  <c r="I126" i="10" s="1"/>
  <c r="J126" i="10" s="1"/>
  <c r="K126" i="10" s="1"/>
  <c r="L126" i="10" s="1"/>
  <c r="M126" i="10" s="1"/>
  <c r="N126" i="10" s="1"/>
  <c r="O126" i="10" s="1"/>
  <c r="P126" i="10" s="1"/>
  <c r="Q126" i="10" s="1"/>
  <c r="R126" i="10" s="1"/>
  <c r="S126" i="10" s="1"/>
  <c r="T126" i="10" s="1"/>
  <c r="U126" i="10" s="1"/>
  <c r="V126" i="10" s="1"/>
  <c r="W126" i="10" s="1"/>
  <c r="X126" i="10" s="1"/>
  <c r="Y126" i="10" s="1"/>
  <c r="Z126" i="10" s="1"/>
  <c r="AA126" i="10" s="1"/>
  <c r="AB126" i="10" s="1"/>
  <c r="AC126" i="10" s="1"/>
  <c r="AD126" i="10" s="1"/>
  <c r="AE126" i="10" s="1"/>
  <c r="AF126" i="10" s="1"/>
  <c r="B126" i="10" s="1"/>
  <c r="D125" i="10"/>
  <c r="E125" i="10" s="1"/>
  <c r="F125" i="10" s="1"/>
  <c r="G125" i="10" s="1"/>
  <c r="H125" i="10" s="1"/>
  <c r="I125" i="10" s="1"/>
  <c r="J125" i="10" s="1"/>
  <c r="K125" i="10" s="1"/>
  <c r="L125" i="10" s="1"/>
  <c r="M125" i="10" s="1"/>
  <c r="N125" i="10" s="1"/>
  <c r="O125" i="10" s="1"/>
  <c r="P125" i="10" s="1"/>
  <c r="Q125" i="10" s="1"/>
  <c r="R125" i="10" s="1"/>
  <c r="S125" i="10" s="1"/>
  <c r="T125" i="10" s="1"/>
  <c r="U125" i="10" s="1"/>
  <c r="V125" i="10" s="1"/>
  <c r="W125" i="10" s="1"/>
  <c r="X125" i="10" s="1"/>
  <c r="Y125" i="10" s="1"/>
  <c r="Z125" i="10" s="1"/>
  <c r="AA125" i="10" s="1"/>
  <c r="AB125" i="10" s="1"/>
  <c r="AC125" i="10" s="1"/>
  <c r="AD125" i="10" s="1"/>
  <c r="AE125" i="10" s="1"/>
  <c r="AF125" i="10" s="1"/>
  <c r="B125" i="10" s="1"/>
  <c r="D124" i="10"/>
  <c r="E124" i="10" s="1"/>
  <c r="F124" i="10" s="1"/>
  <c r="G124" i="10" s="1"/>
  <c r="H124" i="10" s="1"/>
  <c r="I124" i="10" s="1"/>
  <c r="J124" i="10" s="1"/>
  <c r="K124" i="10" s="1"/>
  <c r="L124" i="10" s="1"/>
  <c r="M124" i="10" s="1"/>
  <c r="N124" i="10" s="1"/>
  <c r="O124" i="10" s="1"/>
  <c r="P124" i="10" s="1"/>
  <c r="Q124" i="10" s="1"/>
  <c r="R124" i="10" s="1"/>
  <c r="S124" i="10" s="1"/>
  <c r="T124" i="10" s="1"/>
  <c r="U124" i="10" s="1"/>
  <c r="V124" i="10" s="1"/>
  <c r="W124" i="10" s="1"/>
  <c r="X124" i="10" s="1"/>
  <c r="Y124" i="10" s="1"/>
  <c r="Z124" i="10" s="1"/>
  <c r="AA124" i="10" s="1"/>
  <c r="AB124" i="10" s="1"/>
  <c r="AC124" i="10" s="1"/>
  <c r="AD124" i="10" s="1"/>
  <c r="AE124" i="10" s="1"/>
  <c r="AF124" i="10" s="1"/>
  <c r="B124" i="10" s="1"/>
  <c r="D123" i="10"/>
  <c r="E123" i="10" s="1"/>
  <c r="F123" i="10" s="1"/>
  <c r="G123" i="10" s="1"/>
  <c r="H123" i="10" s="1"/>
  <c r="I123" i="10" s="1"/>
  <c r="J123" i="10" s="1"/>
  <c r="K123" i="10" s="1"/>
  <c r="L123" i="10" s="1"/>
  <c r="M123" i="10" s="1"/>
  <c r="N123" i="10" s="1"/>
  <c r="O123" i="10" s="1"/>
  <c r="P123" i="10" s="1"/>
  <c r="Q123" i="10" s="1"/>
  <c r="R123" i="10" s="1"/>
  <c r="S123" i="10" s="1"/>
  <c r="T123" i="10" s="1"/>
  <c r="U123" i="10" s="1"/>
  <c r="V123" i="10" s="1"/>
  <c r="W123" i="10" s="1"/>
  <c r="X123" i="10" s="1"/>
  <c r="Y123" i="10" s="1"/>
  <c r="Z123" i="10" s="1"/>
  <c r="AA123" i="10" s="1"/>
  <c r="AB123" i="10" s="1"/>
  <c r="AC123" i="10" s="1"/>
  <c r="AD123" i="10" s="1"/>
  <c r="AE123" i="10" s="1"/>
  <c r="AF123" i="10" s="1"/>
  <c r="B123" i="10" s="1"/>
  <c r="D122" i="10"/>
  <c r="E122" i="10" s="1"/>
  <c r="F122" i="10" s="1"/>
  <c r="G122" i="10" s="1"/>
  <c r="H122" i="10" s="1"/>
  <c r="I122" i="10" s="1"/>
  <c r="J122" i="10" s="1"/>
  <c r="K122" i="10" s="1"/>
  <c r="L122" i="10" s="1"/>
  <c r="M122" i="10" s="1"/>
  <c r="N122" i="10" s="1"/>
  <c r="O122" i="10" s="1"/>
  <c r="P122" i="10" s="1"/>
  <c r="Q122" i="10" s="1"/>
  <c r="R122" i="10" s="1"/>
  <c r="S122" i="10" s="1"/>
  <c r="T122" i="10" s="1"/>
  <c r="U122" i="10" s="1"/>
  <c r="V122" i="10" s="1"/>
  <c r="W122" i="10" s="1"/>
  <c r="X122" i="10" s="1"/>
  <c r="Y122" i="10" s="1"/>
  <c r="Z122" i="10" s="1"/>
  <c r="AA122" i="10" s="1"/>
  <c r="AB122" i="10" s="1"/>
  <c r="AC122" i="10" s="1"/>
  <c r="AD122" i="10" s="1"/>
  <c r="AE122" i="10" s="1"/>
  <c r="AF122" i="10" s="1"/>
  <c r="B122" i="10" s="1"/>
  <c r="D121" i="10"/>
  <c r="E121" i="10" s="1"/>
  <c r="F121" i="10" s="1"/>
  <c r="G121" i="10" s="1"/>
  <c r="H121" i="10" s="1"/>
  <c r="I121" i="10" s="1"/>
  <c r="J121" i="10" s="1"/>
  <c r="K121" i="10" s="1"/>
  <c r="L121" i="10" s="1"/>
  <c r="M121" i="10" s="1"/>
  <c r="N121" i="10" s="1"/>
  <c r="O121" i="10" s="1"/>
  <c r="P121" i="10" s="1"/>
  <c r="Q121" i="10" s="1"/>
  <c r="R121" i="10" s="1"/>
  <c r="S121" i="10" s="1"/>
  <c r="T121" i="10" s="1"/>
  <c r="U121" i="10" s="1"/>
  <c r="V121" i="10" s="1"/>
  <c r="W121" i="10" s="1"/>
  <c r="X121" i="10" s="1"/>
  <c r="Y121" i="10" s="1"/>
  <c r="Z121" i="10" s="1"/>
  <c r="AA121" i="10" s="1"/>
  <c r="AB121" i="10" s="1"/>
  <c r="AC121" i="10" s="1"/>
  <c r="AD121" i="10" s="1"/>
  <c r="AE121" i="10" s="1"/>
  <c r="AF121" i="10" s="1"/>
  <c r="B121" i="10" s="1"/>
  <c r="D120" i="10"/>
  <c r="E120" i="10" s="1"/>
  <c r="F120" i="10" s="1"/>
  <c r="G120" i="10" s="1"/>
  <c r="H120" i="10" s="1"/>
  <c r="I120" i="10" s="1"/>
  <c r="J120" i="10" s="1"/>
  <c r="K120" i="10" s="1"/>
  <c r="L120" i="10" s="1"/>
  <c r="M120" i="10" s="1"/>
  <c r="N120" i="10" s="1"/>
  <c r="O120" i="10" s="1"/>
  <c r="P120" i="10" s="1"/>
  <c r="Q120" i="10" s="1"/>
  <c r="R120" i="10" s="1"/>
  <c r="S120" i="10" s="1"/>
  <c r="T120" i="10" s="1"/>
  <c r="U120" i="10" s="1"/>
  <c r="V120" i="10" s="1"/>
  <c r="W120" i="10" s="1"/>
  <c r="X120" i="10" s="1"/>
  <c r="Y120" i="10" s="1"/>
  <c r="Z120" i="10" s="1"/>
  <c r="AA120" i="10" s="1"/>
  <c r="AB120" i="10" s="1"/>
  <c r="AC120" i="10" s="1"/>
  <c r="AD120" i="10" s="1"/>
  <c r="AE120" i="10" s="1"/>
  <c r="AF120" i="10" s="1"/>
  <c r="B120" i="10" s="1"/>
  <c r="D119" i="10"/>
  <c r="E119" i="10" s="1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AA119" i="10" s="1"/>
  <c r="AB119" i="10" s="1"/>
  <c r="AC119" i="10" s="1"/>
  <c r="AD119" i="10" s="1"/>
  <c r="AE119" i="10" s="1"/>
  <c r="AF119" i="10" s="1"/>
  <c r="B119" i="10" s="1"/>
  <c r="D118" i="10"/>
  <c r="E118" i="10" s="1"/>
  <c r="F118" i="10" s="1"/>
  <c r="G118" i="10" s="1"/>
  <c r="H118" i="10" s="1"/>
  <c r="I118" i="10" s="1"/>
  <c r="J118" i="10" s="1"/>
  <c r="K118" i="10" s="1"/>
  <c r="L118" i="10" s="1"/>
  <c r="M118" i="10" s="1"/>
  <c r="N118" i="10" s="1"/>
  <c r="O118" i="10" s="1"/>
  <c r="P118" i="10" s="1"/>
  <c r="Q118" i="10" s="1"/>
  <c r="R118" i="10" s="1"/>
  <c r="S118" i="10" s="1"/>
  <c r="T118" i="10" s="1"/>
  <c r="U118" i="10" s="1"/>
  <c r="V118" i="10" s="1"/>
  <c r="W118" i="10" s="1"/>
  <c r="X118" i="10" s="1"/>
  <c r="Y118" i="10" s="1"/>
  <c r="Z118" i="10" s="1"/>
  <c r="AA118" i="10" s="1"/>
  <c r="AB118" i="10" s="1"/>
  <c r="AC118" i="10" s="1"/>
  <c r="AD118" i="10" s="1"/>
  <c r="AE118" i="10" s="1"/>
  <c r="AF118" i="10" s="1"/>
  <c r="B118" i="10" s="1"/>
  <c r="D117" i="10"/>
  <c r="E117" i="10" s="1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B117" i="10" s="1"/>
  <c r="I116" i="10"/>
  <c r="J116" i="10" s="1"/>
  <c r="K116" i="10" s="1"/>
  <c r="L116" i="10" s="1"/>
  <c r="M116" i="10" s="1"/>
  <c r="N116" i="10" s="1"/>
  <c r="O116" i="10" s="1"/>
  <c r="P116" i="10" s="1"/>
  <c r="Q116" i="10" s="1"/>
  <c r="R116" i="10" s="1"/>
  <c r="S116" i="10" s="1"/>
  <c r="T116" i="10" s="1"/>
  <c r="U116" i="10" s="1"/>
  <c r="V116" i="10" s="1"/>
  <c r="W116" i="10" s="1"/>
  <c r="X116" i="10" s="1"/>
  <c r="Y116" i="10" s="1"/>
  <c r="Z116" i="10" s="1"/>
  <c r="AA116" i="10" s="1"/>
  <c r="AB116" i="10" s="1"/>
  <c r="AC116" i="10" s="1"/>
  <c r="AD116" i="10" s="1"/>
  <c r="AE116" i="10" s="1"/>
  <c r="AF116" i="10" s="1"/>
  <c r="B116" i="10" s="1"/>
  <c r="D116" i="10"/>
  <c r="E116" i="10" s="1"/>
  <c r="F116" i="10" s="1"/>
  <c r="G116" i="10" s="1"/>
  <c r="H116" i="10" s="1"/>
  <c r="D115" i="10"/>
  <c r="E115" i="10" s="1"/>
  <c r="F115" i="10" s="1"/>
  <c r="G115" i="10" s="1"/>
  <c r="H115" i="10" s="1"/>
  <c r="I115" i="10" s="1"/>
  <c r="J115" i="10" s="1"/>
  <c r="K115" i="10" s="1"/>
  <c r="L115" i="10" s="1"/>
  <c r="M115" i="10" s="1"/>
  <c r="N115" i="10" s="1"/>
  <c r="O115" i="10" s="1"/>
  <c r="P115" i="10" s="1"/>
  <c r="Q115" i="10" s="1"/>
  <c r="R115" i="10" s="1"/>
  <c r="S115" i="10" s="1"/>
  <c r="T115" i="10" s="1"/>
  <c r="U115" i="10" s="1"/>
  <c r="V115" i="10" s="1"/>
  <c r="W115" i="10" s="1"/>
  <c r="X115" i="10" s="1"/>
  <c r="Y115" i="10" s="1"/>
  <c r="Z115" i="10" s="1"/>
  <c r="AA115" i="10" s="1"/>
  <c r="AB115" i="10" s="1"/>
  <c r="AC115" i="10" s="1"/>
  <c r="AD115" i="10" s="1"/>
  <c r="AE115" i="10" s="1"/>
  <c r="AF115" i="10" s="1"/>
  <c r="B115" i="10" s="1"/>
  <c r="K114" i="10"/>
  <c r="L114" i="10" s="1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B114" i="10" s="1"/>
  <c r="D114" i="10"/>
  <c r="E114" i="10" s="1"/>
  <c r="F114" i="10" s="1"/>
  <c r="G114" i="10" s="1"/>
  <c r="H114" i="10" s="1"/>
  <c r="I114" i="10" s="1"/>
  <c r="D113" i="10"/>
  <c r="E113" i="10" s="1"/>
  <c r="F113" i="10" s="1"/>
  <c r="G113" i="10" s="1"/>
  <c r="H113" i="10" s="1"/>
  <c r="I113" i="10" s="1"/>
  <c r="J113" i="10" s="1"/>
  <c r="K113" i="10" s="1"/>
  <c r="L113" i="10" s="1"/>
  <c r="M113" i="10" s="1"/>
  <c r="N113" i="10" s="1"/>
  <c r="O113" i="10" s="1"/>
  <c r="P113" i="10" s="1"/>
  <c r="Q113" i="10" s="1"/>
  <c r="R113" i="10" s="1"/>
  <c r="S113" i="10" s="1"/>
  <c r="T113" i="10" s="1"/>
  <c r="U113" i="10" s="1"/>
  <c r="V113" i="10" s="1"/>
  <c r="W113" i="10" s="1"/>
  <c r="X113" i="10" s="1"/>
  <c r="Y113" i="10" s="1"/>
  <c r="Z113" i="10" s="1"/>
  <c r="AA113" i="10" s="1"/>
  <c r="AB113" i="10" s="1"/>
  <c r="AC113" i="10" s="1"/>
  <c r="AD113" i="10" s="1"/>
  <c r="AE113" i="10" s="1"/>
  <c r="AF113" i="10" s="1"/>
  <c r="B113" i="10" s="1"/>
  <c r="D112" i="10"/>
  <c r="E112" i="10" s="1"/>
  <c r="F112" i="10" s="1"/>
  <c r="G112" i="10" s="1"/>
  <c r="H112" i="10" s="1"/>
  <c r="I112" i="10" s="1"/>
  <c r="J112" i="10" s="1"/>
  <c r="K112" i="10" s="1"/>
  <c r="L112" i="10" s="1"/>
  <c r="M112" i="10" s="1"/>
  <c r="N112" i="10" s="1"/>
  <c r="O112" i="10" s="1"/>
  <c r="P112" i="10" s="1"/>
  <c r="Q112" i="10" s="1"/>
  <c r="R112" i="10" s="1"/>
  <c r="S112" i="10" s="1"/>
  <c r="T112" i="10" s="1"/>
  <c r="U112" i="10" s="1"/>
  <c r="V112" i="10" s="1"/>
  <c r="W112" i="10" s="1"/>
  <c r="X112" i="10" s="1"/>
  <c r="Y112" i="10" s="1"/>
  <c r="Z112" i="10" s="1"/>
  <c r="AA112" i="10" s="1"/>
  <c r="AB112" i="10" s="1"/>
  <c r="AC112" i="10" s="1"/>
  <c r="AD112" i="10" s="1"/>
  <c r="AE112" i="10" s="1"/>
  <c r="AF112" i="10" s="1"/>
  <c r="B112" i="10" s="1"/>
  <c r="D110" i="10"/>
  <c r="E110" i="10" s="1"/>
  <c r="F110" i="10" s="1"/>
  <c r="G110" i="10" s="1"/>
  <c r="H110" i="10" s="1"/>
  <c r="I110" i="10" s="1"/>
  <c r="J110" i="10" s="1"/>
  <c r="K110" i="10" s="1"/>
  <c r="L110" i="10" s="1"/>
  <c r="M110" i="10" s="1"/>
  <c r="N110" i="10" s="1"/>
  <c r="O110" i="10" s="1"/>
  <c r="P110" i="10" s="1"/>
  <c r="Q110" i="10" s="1"/>
  <c r="R110" i="10" s="1"/>
  <c r="S110" i="10" s="1"/>
  <c r="T110" i="10" s="1"/>
  <c r="U110" i="10" s="1"/>
  <c r="V110" i="10" s="1"/>
  <c r="W110" i="10" s="1"/>
  <c r="X110" i="10" s="1"/>
  <c r="Y110" i="10" s="1"/>
  <c r="Z110" i="10" s="1"/>
  <c r="AA110" i="10" s="1"/>
  <c r="AB110" i="10" s="1"/>
  <c r="AC110" i="10" s="1"/>
  <c r="AD110" i="10" s="1"/>
  <c r="AE110" i="10" s="1"/>
  <c r="AF110" i="10" s="1"/>
  <c r="B110" i="10" s="1"/>
  <c r="D109" i="10"/>
  <c r="E109" i="10" s="1"/>
  <c r="F109" i="10" s="1"/>
  <c r="G109" i="10" s="1"/>
  <c r="H109" i="10" s="1"/>
  <c r="I109" i="10" s="1"/>
  <c r="J109" i="10" s="1"/>
  <c r="K109" i="10" s="1"/>
  <c r="L109" i="10" s="1"/>
  <c r="M109" i="10" s="1"/>
  <c r="N109" i="10" s="1"/>
  <c r="O109" i="10" s="1"/>
  <c r="P109" i="10" s="1"/>
  <c r="Q109" i="10" s="1"/>
  <c r="R109" i="10" s="1"/>
  <c r="S109" i="10" s="1"/>
  <c r="T109" i="10" s="1"/>
  <c r="U109" i="10" s="1"/>
  <c r="V109" i="10" s="1"/>
  <c r="W109" i="10" s="1"/>
  <c r="X109" i="10" s="1"/>
  <c r="Y109" i="10" s="1"/>
  <c r="Z109" i="10" s="1"/>
  <c r="AA109" i="10" s="1"/>
  <c r="AB109" i="10" s="1"/>
  <c r="AC109" i="10" s="1"/>
  <c r="AD109" i="10" s="1"/>
  <c r="AE109" i="10" s="1"/>
  <c r="AF109" i="10" s="1"/>
  <c r="B109" i="10" s="1"/>
  <c r="D107" i="10"/>
  <c r="E107" i="10" s="1"/>
  <c r="F107" i="10" s="1"/>
  <c r="G107" i="10" s="1"/>
  <c r="H107" i="10" s="1"/>
  <c r="I107" i="10" s="1"/>
  <c r="J107" i="10" s="1"/>
  <c r="K107" i="10" s="1"/>
  <c r="L107" i="10" s="1"/>
  <c r="M107" i="10" s="1"/>
  <c r="N107" i="10" s="1"/>
  <c r="O107" i="10" s="1"/>
  <c r="P107" i="10" s="1"/>
  <c r="Q107" i="10" s="1"/>
  <c r="R107" i="10" s="1"/>
  <c r="S107" i="10" s="1"/>
  <c r="T107" i="10" s="1"/>
  <c r="U107" i="10" s="1"/>
  <c r="V107" i="10" s="1"/>
  <c r="W107" i="10" s="1"/>
  <c r="X107" i="10" s="1"/>
  <c r="Y107" i="10" s="1"/>
  <c r="Z107" i="10" s="1"/>
  <c r="AA107" i="10" s="1"/>
  <c r="AB107" i="10" s="1"/>
  <c r="AC107" i="10" s="1"/>
  <c r="AD107" i="10" s="1"/>
  <c r="AE107" i="10" s="1"/>
  <c r="AF107" i="10" s="1"/>
  <c r="B107" i="10" s="1"/>
  <c r="D106" i="10"/>
  <c r="E106" i="10" s="1"/>
  <c r="F106" i="10" s="1"/>
  <c r="G106" i="10" s="1"/>
  <c r="H106" i="10" s="1"/>
  <c r="I106" i="10" s="1"/>
  <c r="J106" i="10" s="1"/>
  <c r="K106" i="10" s="1"/>
  <c r="L106" i="10" s="1"/>
  <c r="M106" i="10" s="1"/>
  <c r="N106" i="10" s="1"/>
  <c r="O106" i="10" s="1"/>
  <c r="P106" i="10" s="1"/>
  <c r="Q106" i="10" s="1"/>
  <c r="R106" i="10" s="1"/>
  <c r="S106" i="10" s="1"/>
  <c r="T106" i="10" s="1"/>
  <c r="U106" i="10" s="1"/>
  <c r="V106" i="10" s="1"/>
  <c r="W106" i="10" s="1"/>
  <c r="X106" i="10" s="1"/>
  <c r="Y106" i="10" s="1"/>
  <c r="Z106" i="10" s="1"/>
  <c r="AA106" i="10" s="1"/>
  <c r="AB106" i="10" s="1"/>
  <c r="AC106" i="10" s="1"/>
  <c r="AD106" i="10" s="1"/>
  <c r="AE106" i="10" s="1"/>
  <c r="AF106" i="10" s="1"/>
  <c r="B106" i="10" s="1"/>
  <c r="D105" i="10"/>
  <c r="E105" i="10" s="1"/>
  <c r="F105" i="10" s="1"/>
  <c r="G105" i="10" s="1"/>
  <c r="H105" i="10" s="1"/>
  <c r="I105" i="10" s="1"/>
  <c r="J105" i="10" s="1"/>
  <c r="K105" i="10" s="1"/>
  <c r="L105" i="10" s="1"/>
  <c r="M105" i="10" s="1"/>
  <c r="N105" i="10" s="1"/>
  <c r="O105" i="10" s="1"/>
  <c r="P105" i="10" s="1"/>
  <c r="Q105" i="10" s="1"/>
  <c r="R105" i="10" s="1"/>
  <c r="S105" i="10" s="1"/>
  <c r="T105" i="10" s="1"/>
  <c r="U105" i="10" s="1"/>
  <c r="V105" i="10" s="1"/>
  <c r="W105" i="10" s="1"/>
  <c r="X105" i="10" s="1"/>
  <c r="Y105" i="10" s="1"/>
  <c r="Z105" i="10" s="1"/>
  <c r="AA105" i="10" s="1"/>
  <c r="AB105" i="10" s="1"/>
  <c r="AC105" i="10" s="1"/>
  <c r="AD105" i="10" s="1"/>
  <c r="AE105" i="10" s="1"/>
  <c r="AF105" i="10" s="1"/>
  <c r="B105" i="10" s="1"/>
  <c r="D104" i="10"/>
  <c r="E104" i="10" s="1"/>
  <c r="F104" i="10" s="1"/>
  <c r="G104" i="10" s="1"/>
  <c r="H104" i="10" s="1"/>
  <c r="I104" i="10" s="1"/>
  <c r="J104" i="10" s="1"/>
  <c r="K104" i="10" s="1"/>
  <c r="L104" i="10" s="1"/>
  <c r="M104" i="10" s="1"/>
  <c r="N104" i="10" s="1"/>
  <c r="O104" i="10" s="1"/>
  <c r="P104" i="10" s="1"/>
  <c r="Q104" i="10" s="1"/>
  <c r="R104" i="10" s="1"/>
  <c r="S104" i="10" s="1"/>
  <c r="T104" i="10" s="1"/>
  <c r="U104" i="10" s="1"/>
  <c r="V104" i="10" s="1"/>
  <c r="W104" i="10" s="1"/>
  <c r="X104" i="10" s="1"/>
  <c r="Y104" i="10" s="1"/>
  <c r="Z104" i="10" s="1"/>
  <c r="AA104" i="10" s="1"/>
  <c r="AB104" i="10" s="1"/>
  <c r="AC104" i="10" s="1"/>
  <c r="AD104" i="10" s="1"/>
  <c r="AE104" i="10" s="1"/>
  <c r="AF104" i="10" s="1"/>
  <c r="B104" i="10" s="1"/>
  <c r="E103" i="10"/>
  <c r="F103" i="10" s="1"/>
  <c r="D103" i="10"/>
  <c r="D102" i="10"/>
  <c r="AH100" i="10"/>
  <c r="AI100" i="10" s="1"/>
  <c r="AH99" i="10"/>
  <c r="AI99" i="10" s="1"/>
  <c r="AH98" i="10"/>
  <c r="AI98" i="10" s="1"/>
  <c r="AH97" i="10"/>
  <c r="AI97" i="10" s="1"/>
  <c r="AH96" i="10"/>
  <c r="AI96" i="10" s="1"/>
  <c r="AH94" i="10"/>
  <c r="AI94" i="10" s="1"/>
  <c r="C93" i="10"/>
  <c r="AI91" i="10"/>
  <c r="AH91" i="10"/>
  <c r="AI90" i="10"/>
  <c r="AH90" i="10"/>
  <c r="AI89" i="10"/>
  <c r="AH89" i="10"/>
  <c r="AI88" i="10"/>
  <c r="AH88" i="10"/>
  <c r="AI87" i="10"/>
  <c r="AH87" i="10"/>
  <c r="AI86" i="10"/>
  <c r="AH86" i="10"/>
  <c r="AI85" i="10"/>
  <c r="AH85" i="10"/>
  <c r="AI84" i="10"/>
  <c r="AH84" i="10"/>
  <c r="AI82" i="10"/>
  <c r="AH82" i="10"/>
  <c r="AG82" i="10"/>
  <c r="AI81" i="10"/>
  <c r="AH81" i="10"/>
  <c r="AI80" i="10"/>
  <c r="AH80" i="10"/>
  <c r="AI79" i="10"/>
  <c r="AH79" i="10"/>
  <c r="AI78" i="10"/>
  <c r="AH78" i="10"/>
  <c r="AI77" i="10"/>
  <c r="AH77" i="10"/>
  <c r="AI76" i="10"/>
  <c r="AH76" i="10"/>
  <c r="AI74" i="10"/>
  <c r="AH74" i="10"/>
  <c r="AI73" i="10"/>
  <c r="AH73" i="10"/>
  <c r="AI72" i="10"/>
  <c r="AH72" i="10"/>
  <c r="AG72" i="10"/>
  <c r="AI71" i="10"/>
  <c r="AH71" i="10"/>
  <c r="AI70" i="10"/>
  <c r="AH70" i="10"/>
  <c r="AI69" i="10"/>
  <c r="AH69" i="10"/>
  <c r="AG68" i="10"/>
  <c r="AF68" i="10"/>
  <c r="AE5" i="10" s="1"/>
  <c r="AE68" i="10"/>
  <c r="AD68" i="10"/>
  <c r="AC5" i="10" s="1"/>
  <c r="AC68" i="10"/>
  <c r="AB5" i="10" s="1"/>
  <c r="AB68" i="10"/>
  <c r="AA5" i="10" s="1"/>
  <c r="Y68" i="10"/>
  <c r="X5" i="10" s="1"/>
  <c r="X68" i="10"/>
  <c r="W5" i="10" s="1"/>
  <c r="W68" i="10"/>
  <c r="V68" i="10"/>
  <c r="U5" i="10" s="1"/>
  <c r="U68" i="10"/>
  <c r="T68" i="10"/>
  <c r="S5" i="10" s="1"/>
  <c r="S68" i="10"/>
  <c r="R5" i="10" s="1"/>
  <c r="R68" i="10"/>
  <c r="Q5" i="10" s="1"/>
  <c r="Q68" i="10"/>
  <c r="P5" i="10" s="1"/>
  <c r="P68" i="10"/>
  <c r="O5" i="10" s="1"/>
  <c r="O68" i="10"/>
  <c r="N68" i="10"/>
  <c r="M68" i="10"/>
  <c r="L5" i="10" s="1"/>
  <c r="L68" i="10"/>
  <c r="K5" i="10" s="1"/>
  <c r="K68" i="10"/>
  <c r="J5" i="10" s="1"/>
  <c r="J68" i="10"/>
  <c r="I5" i="10" s="1"/>
  <c r="I68" i="10"/>
  <c r="H5" i="10" s="1"/>
  <c r="H68" i="10"/>
  <c r="G5" i="10" s="1"/>
  <c r="G68" i="10"/>
  <c r="F68" i="10"/>
  <c r="E5" i="10" s="1"/>
  <c r="E68" i="10"/>
  <c r="D5" i="10" s="1"/>
  <c r="D68" i="10"/>
  <c r="C5" i="10" s="1"/>
  <c r="C68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I60" i="10"/>
  <c r="AH60" i="10"/>
  <c r="AI59" i="10"/>
  <c r="AH59" i="10"/>
  <c r="AI58" i="10"/>
  <c r="AH58" i="10"/>
  <c r="AI57" i="10"/>
  <c r="AH57" i="10"/>
  <c r="AG56" i="10"/>
  <c r="AG4" i="10" s="1"/>
  <c r="AF56" i="10"/>
  <c r="AE56" i="10"/>
  <c r="AD56" i="10"/>
  <c r="AC56" i="10"/>
  <c r="AB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I55" i="10"/>
  <c r="AH55" i="10"/>
  <c r="AI54" i="10"/>
  <c r="AH54" i="10"/>
  <c r="AI53" i="10"/>
  <c r="AH53" i="10"/>
  <c r="AF52" i="10"/>
  <c r="AE52" i="10"/>
  <c r="AD52" i="10"/>
  <c r="AC52" i="10"/>
  <c r="AB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G38" i="10"/>
  <c r="AF38" i="10"/>
  <c r="AE38" i="10"/>
  <c r="AD38" i="10"/>
  <c r="AC38" i="10"/>
  <c r="AB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AF5" i="10"/>
  <c r="Z5" i="10"/>
  <c r="Y5" i="10"/>
  <c r="M5" i="10"/>
  <c r="K4" i="10"/>
  <c r="B4" i="10"/>
  <c r="AG2" i="10"/>
  <c r="AF95" i="9"/>
  <c r="AF37" i="9"/>
  <c r="AE95" i="9"/>
  <c r="AE37" i="9"/>
  <c r="AD37" i="9"/>
  <c r="AC37" i="9"/>
  <c r="AB37" i="9"/>
  <c r="R95" i="9"/>
  <c r="Q95" i="9"/>
  <c r="P95" i="9"/>
  <c r="Q37" i="9"/>
  <c r="E4" i="10"/>
  <c r="E4" i="13"/>
  <c r="E4" i="11"/>
  <c r="E4" i="12"/>
  <c r="AI38" i="13" l="1"/>
  <c r="F75" i="13"/>
  <c r="N75" i="13"/>
  <c r="V75" i="13"/>
  <c r="AD75" i="13"/>
  <c r="AI58" i="11"/>
  <c r="P5" i="13"/>
  <c r="X5" i="13"/>
  <c r="D93" i="13"/>
  <c r="AG6" i="12"/>
  <c r="P75" i="13"/>
  <c r="X75" i="13"/>
  <c r="AF75" i="13"/>
  <c r="AA75" i="10"/>
  <c r="E109" i="12"/>
  <c r="F109" i="12" s="1"/>
  <c r="G109" i="12" s="1"/>
  <c r="H109" i="12" s="1"/>
  <c r="I109" i="12" s="1"/>
  <c r="J109" i="12" s="1"/>
  <c r="K109" i="12" s="1"/>
  <c r="L109" i="12" s="1"/>
  <c r="M109" i="12" s="1"/>
  <c r="N109" i="12" s="1"/>
  <c r="O109" i="12" s="1"/>
  <c r="P109" i="12" s="1"/>
  <c r="Q109" i="12" s="1"/>
  <c r="R109" i="12" s="1"/>
  <c r="S109" i="12" s="1"/>
  <c r="T109" i="12" s="1"/>
  <c r="U109" i="12" s="1"/>
  <c r="V109" i="12" s="1"/>
  <c r="W109" i="12" s="1"/>
  <c r="X109" i="12" s="1"/>
  <c r="Y109" i="12" s="1"/>
  <c r="Z109" i="12" s="1"/>
  <c r="AA109" i="12" s="1"/>
  <c r="AB109" i="12" s="1"/>
  <c r="AC109" i="12" s="1"/>
  <c r="AD109" i="12" s="1"/>
  <c r="AE109" i="12" s="1"/>
  <c r="AF109" i="12" s="1"/>
  <c r="B109" i="12" s="1"/>
  <c r="S5" i="13"/>
  <c r="AA5" i="13"/>
  <c r="R75" i="13"/>
  <c r="Z75" i="13"/>
  <c r="AI37" i="11"/>
  <c r="S75" i="13"/>
  <c r="AA75" i="13"/>
  <c r="AG73" i="12"/>
  <c r="C235" i="11"/>
  <c r="F5" i="13"/>
  <c r="N5" i="13"/>
  <c r="V5" i="13"/>
  <c r="AD5" i="13"/>
  <c r="AI56" i="13"/>
  <c r="M75" i="13"/>
  <c r="U75" i="13"/>
  <c r="AM214" i="13" s="1"/>
  <c r="AC75" i="13"/>
  <c r="D200" i="13"/>
  <c r="W199" i="15"/>
  <c r="U235" i="15"/>
  <c r="U192" i="15"/>
  <c r="V102" i="15"/>
  <c r="U93" i="15"/>
  <c r="V103" i="15"/>
  <c r="W197" i="15"/>
  <c r="V200" i="15"/>
  <c r="Y194" i="15"/>
  <c r="O192" i="14"/>
  <c r="P102" i="14"/>
  <c r="O235" i="14"/>
  <c r="Q199" i="14"/>
  <c r="P200" i="14"/>
  <c r="Q194" i="14"/>
  <c r="Q93" i="14" s="1"/>
  <c r="P93" i="14"/>
  <c r="R103" i="14"/>
  <c r="AE75" i="12"/>
  <c r="AB75" i="12"/>
  <c r="AT214" i="12" s="1"/>
  <c r="AA75" i="12"/>
  <c r="AA7" i="12" s="1"/>
  <c r="F75" i="12"/>
  <c r="X214" i="12" s="1"/>
  <c r="AI52" i="12"/>
  <c r="AI52" i="13"/>
  <c r="H75" i="13"/>
  <c r="H83" i="13" s="1"/>
  <c r="I75" i="13"/>
  <c r="AA214" i="13" s="1"/>
  <c r="J75" i="13"/>
  <c r="AB214" i="13" s="1"/>
  <c r="C75" i="13"/>
  <c r="U214" i="13" s="1"/>
  <c r="K75" i="13"/>
  <c r="K7" i="13" s="1"/>
  <c r="D75" i="13"/>
  <c r="V214" i="13" s="1"/>
  <c r="L75" i="13"/>
  <c r="AD214" i="13" s="1"/>
  <c r="AH38" i="13"/>
  <c r="E75" i="13"/>
  <c r="W214" i="13" s="1"/>
  <c r="H4" i="13"/>
  <c r="X214" i="13"/>
  <c r="F7" i="13"/>
  <c r="F83" i="13"/>
  <c r="AF214" i="13"/>
  <c r="N7" i="13"/>
  <c r="N83" i="13"/>
  <c r="AN214" i="13"/>
  <c r="V7" i="13"/>
  <c r="V83" i="13"/>
  <c r="AV214" i="13"/>
  <c r="AD7" i="13"/>
  <c r="AD83" i="13"/>
  <c r="B75" i="13"/>
  <c r="AH68" i="13"/>
  <c r="AF5" i="13"/>
  <c r="AI68" i="13"/>
  <c r="Y214" i="13"/>
  <c r="G7" i="13"/>
  <c r="G83" i="13"/>
  <c r="AG214" i="13"/>
  <c r="O7" i="13"/>
  <c r="O83" i="13"/>
  <c r="AO214" i="13"/>
  <c r="W7" i="13"/>
  <c r="W83" i="13"/>
  <c r="AW214" i="13"/>
  <c r="AE7" i="13"/>
  <c r="AE83" i="13"/>
  <c r="AH214" i="13"/>
  <c r="P83" i="13"/>
  <c r="P7" i="13"/>
  <c r="AP214" i="13"/>
  <c r="X83" i="13"/>
  <c r="X7" i="13"/>
  <c r="AX214" i="13"/>
  <c r="AF83" i="13"/>
  <c r="AF7" i="13"/>
  <c r="F103" i="13"/>
  <c r="F192" i="13" s="1"/>
  <c r="J83" i="13"/>
  <c r="AJ214" i="13"/>
  <c r="R83" i="13"/>
  <c r="R7" i="13"/>
  <c r="AR214" i="13"/>
  <c r="Z7" i="13"/>
  <c r="Z83" i="13"/>
  <c r="AC214" i="13"/>
  <c r="AK214" i="13"/>
  <c r="S7" i="13"/>
  <c r="S83" i="13"/>
  <c r="AS214" i="13"/>
  <c r="AA7" i="13"/>
  <c r="AA83" i="13"/>
  <c r="AI214" i="13"/>
  <c r="Q83" i="13"/>
  <c r="Q7" i="13"/>
  <c r="AL214" i="13"/>
  <c r="T7" i="13"/>
  <c r="T83" i="13"/>
  <c r="AT214" i="13"/>
  <c r="AB7" i="13"/>
  <c r="AB83" i="13"/>
  <c r="AQ214" i="13"/>
  <c r="Y83" i="13"/>
  <c r="Y7" i="13"/>
  <c r="AG73" i="13"/>
  <c r="AG83" i="13" s="1"/>
  <c r="AG3" i="13"/>
  <c r="AG6" i="13" s="1"/>
  <c r="E83" i="13"/>
  <c r="AE214" i="13"/>
  <c r="M7" i="13"/>
  <c r="M83" i="13"/>
  <c r="U7" i="13"/>
  <c r="AU214" i="13"/>
  <c r="AC7" i="13"/>
  <c r="AC83" i="13"/>
  <c r="D192" i="13"/>
  <c r="E192" i="13"/>
  <c r="S211" i="13"/>
  <c r="D211" i="13"/>
  <c r="AI58" i="13"/>
  <c r="G102" i="13"/>
  <c r="AH52" i="13"/>
  <c r="AH56" i="13"/>
  <c r="E199" i="13"/>
  <c r="E194" i="13"/>
  <c r="L75" i="12"/>
  <c r="AD214" i="12" s="1"/>
  <c r="C75" i="12"/>
  <c r="U214" i="12" s="1"/>
  <c r="D75" i="12"/>
  <c r="V214" i="12" s="1"/>
  <c r="E75" i="12"/>
  <c r="W214" i="12" s="1"/>
  <c r="G75" i="12"/>
  <c r="G83" i="12" s="1"/>
  <c r="H75" i="12"/>
  <c r="H83" i="12" s="1"/>
  <c r="AI38" i="12"/>
  <c r="V75" i="12"/>
  <c r="V7" i="12" s="1"/>
  <c r="P75" i="12"/>
  <c r="P83" i="12" s="1"/>
  <c r="X75" i="12"/>
  <c r="X7" i="12" s="1"/>
  <c r="O75" i="12"/>
  <c r="O83" i="12" s="1"/>
  <c r="W75" i="12"/>
  <c r="W7" i="12" s="1"/>
  <c r="AF75" i="12"/>
  <c r="AF7" i="12" s="1"/>
  <c r="Z75" i="12"/>
  <c r="Z7" i="12" s="1"/>
  <c r="S75" i="12"/>
  <c r="S7" i="12" s="1"/>
  <c r="R75" i="12"/>
  <c r="AJ214" i="12" s="1"/>
  <c r="T75" i="12"/>
  <c r="AL214" i="12" s="1"/>
  <c r="U75" i="12"/>
  <c r="AM214" i="12" s="1"/>
  <c r="AC75" i="12"/>
  <c r="AC7" i="12" s="1"/>
  <c r="N75" i="12"/>
  <c r="N7" i="12" s="1"/>
  <c r="AD75" i="12"/>
  <c r="AV214" i="12" s="1"/>
  <c r="B75" i="12"/>
  <c r="B83" i="12" s="1"/>
  <c r="H4" i="12"/>
  <c r="F7" i="12"/>
  <c r="AG214" i="12"/>
  <c r="W83" i="12"/>
  <c r="AS214" i="12"/>
  <c r="AA83" i="12"/>
  <c r="J5" i="12"/>
  <c r="K75" i="12"/>
  <c r="AE5" i="12"/>
  <c r="AI37" i="12"/>
  <c r="M56" i="12"/>
  <c r="AI56" i="12" s="1"/>
  <c r="AI53" i="12"/>
  <c r="AW214" i="12"/>
  <c r="AE83" i="12"/>
  <c r="AH38" i="12"/>
  <c r="AH53" i="12"/>
  <c r="I75" i="12"/>
  <c r="Q75" i="12"/>
  <c r="Y75" i="12"/>
  <c r="AG75" i="12"/>
  <c r="AE7" i="12"/>
  <c r="J68" i="12"/>
  <c r="AI68" i="12" s="1"/>
  <c r="AH95" i="12"/>
  <c r="AI95" i="12" s="1"/>
  <c r="S211" i="12"/>
  <c r="D211" i="12"/>
  <c r="AH52" i="12"/>
  <c r="AH58" i="12"/>
  <c r="AB83" i="12"/>
  <c r="F103" i="12"/>
  <c r="AB7" i="12"/>
  <c r="D192" i="12"/>
  <c r="E102" i="12"/>
  <c r="G194" i="12"/>
  <c r="D235" i="12"/>
  <c r="F199" i="12"/>
  <c r="D200" i="12"/>
  <c r="E200" i="12"/>
  <c r="E93" i="11"/>
  <c r="F103" i="11"/>
  <c r="F199" i="11"/>
  <c r="F200" i="11" s="1"/>
  <c r="D235" i="11"/>
  <c r="D93" i="11"/>
  <c r="X75" i="11"/>
  <c r="AP214" i="11" s="1"/>
  <c r="AG73" i="11"/>
  <c r="P75" i="11"/>
  <c r="AH214" i="11" s="1"/>
  <c r="H75" i="11"/>
  <c r="Z214" i="11" s="1"/>
  <c r="G5" i="11"/>
  <c r="AI68" i="11"/>
  <c r="AF75" i="11"/>
  <c r="AF83" i="11" s="1"/>
  <c r="AI56" i="11"/>
  <c r="AI52" i="11"/>
  <c r="G75" i="11"/>
  <c r="Y214" i="11" s="1"/>
  <c r="O75" i="11"/>
  <c r="O83" i="11" s="1"/>
  <c r="W75" i="11"/>
  <c r="AO214" i="11" s="1"/>
  <c r="AE75" i="11"/>
  <c r="AW214" i="11" s="1"/>
  <c r="I75" i="11"/>
  <c r="I7" i="11" s="1"/>
  <c r="Q75" i="11"/>
  <c r="Q7" i="11" s="1"/>
  <c r="Y75" i="11"/>
  <c r="Y7" i="11" s="1"/>
  <c r="J75" i="11"/>
  <c r="J7" i="11" s="1"/>
  <c r="R75" i="11"/>
  <c r="R83" i="11" s="1"/>
  <c r="Z75" i="11"/>
  <c r="Z83" i="11" s="1"/>
  <c r="C75" i="11"/>
  <c r="C7" i="11" s="1"/>
  <c r="K75" i="11"/>
  <c r="AC214" i="11" s="1"/>
  <c r="S75" i="11"/>
  <c r="AK214" i="11" s="1"/>
  <c r="AA75" i="11"/>
  <c r="AA7" i="11" s="1"/>
  <c r="AH38" i="11"/>
  <c r="D75" i="11"/>
  <c r="D83" i="11" s="1"/>
  <c r="L75" i="11"/>
  <c r="AD214" i="11" s="1"/>
  <c r="T75" i="11"/>
  <c r="AL214" i="11" s="1"/>
  <c r="AB75" i="11"/>
  <c r="AT214" i="11" s="1"/>
  <c r="AI38" i="11"/>
  <c r="E75" i="11"/>
  <c r="E83" i="11" s="1"/>
  <c r="M75" i="11"/>
  <c r="M83" i="11" s="1"/>
  <c r="U75" i="11"/>
  <c r="U83" i="11" s="1"/>
  <c r="AC75" i="11"/>
  <c r="AC83" i="11" s="1"/>
  <c r="F75" i="11"/>
  <c r="X214" i="11" s="1"/>
  <c r="N75" i="11"/>
  <c r="AF214" i="11" s="1"/>
  <c r="V75" i="11"/>
  <c r="V7" i="11" s="1"/>
  <c r="AD75" i="11"/>
  <c r="AD7" i="11" s="1"/>
  <c r="H4" i="11"/>
  <c r="P83" i="11"/>
  <c r="P7" i="11"/>
  <c r="AX214" i="11"/>
  <c r="AG75" i="11"/>
  <c r="AG6" i="11"/>
  <c r="AE214" i="11"/>
  <c r="D211" i="11"/>
  <c r="S211" i="11"/>
  <c r="AG83" i="11"/>
  <c r="AH52" i="11"/>
  <c r="AH56" i="11"/>
  <c r="AH68" i="11"/>
  <c r="B75" i="11"/>
  <c r="AH37" i="11"/>
  <c r="D192" i="11"/>
  <c r="E192" i="11"/>
  <c r="F102" i="11"/>
  <c r="G194" i="11"/>
  <c r="E200" i="11"/>
  <c r="D200" i="11"/>
  <c r="AA83" i="10"/>
  <c r="AA7" i="10"/>
  <c r="Z7" i="10"/>
  <c r="D192" i="10"/>
  <c r="D200" i="10"/>
  <c r="AI68" i="10"/>
  <c r="AI56" i="10"/>
  <c r="B5" i="10"/>
  <c r="AI52" i="10"/>
  <c r="AI38" i="10"/>
  <c r="B75" i="10"/>
  <c r="B83" i="10" s="1"/>
  <c r="F75" i="10"/>
  <c r="F7" i="10" s="1"/>
  <c r="N75" i="10"/>
  <c r="AF214" i="10" s="1"/>
  <c r="V75" i="10"/>
  <c r="V7" i="10" s="1"/>
  <c r="AD75" i="10"/>
  <c r="AV214" i="10" s="1"/>
  <c r="C75" i="10"/>
  <c r="C83" i="10" s="1"/>
  <c r="K75" i="10"/>
  <c r="AC214" i="10" s="1"/>
  <c r="S75" i="10"/>
  <c r="AK214" i="10" s="1"/>
  <c r="AS214" i="10"/>
  <c r="D75" i="10"/>
  <c r="V214" i="10" s="1"/>
  <c r="L75" i="10"/>
  <c r="AD214" i="10" s="1"/>
  <c r="T75" i="10"/>
  <c r="AL214" i="10" s="1"/>
  <c r="AB75" i="10"/>
  <c r="AT214" i="10" s="1"/>
  <c r="U75" i="10"/>
  <c r="AM214" i="10" s="1"/>
  <c r="G75" i="10"/>
  <c r="Y214" i="10" s="1"/>
  <c r="O75" i="10"/>
  <c r="O7" i="10" s="1"/>
  <c r="W75" i="10"/>
  <c r="AO214" i="10" s="1"/>
  <c r="AE75" i="10"/>
  <c r="AW214" i="10" s="1"/>
  <c r="H75" i="10"/>
  <c r="Z214" i="10" s="1"/>
  <c r="P75" i="10"/>
  <c r="P7" i="10" s="1"/>
  <c r="X75" i="10"/>
  <c r="X83" i="10" s="1"/>
  <c r="AF75" i="10"/>
  <c r="AX214" i="10" s="1"/>
  <c r="I75" i="10"/>
  <c r="I7" i="10" s="1"/>
  <c r="Q75" i="10"/>
  <c r="AI214" i="10" s="1"/>
  <c r="Y75" i="10"/>
  <c r="AQ214" i="10" s="1"/>
  <c r="J75" i="10"/>
  <c r="AB214" i="10" s="1"/>
  <c r="R75" i="10"/>
  <c r="AJ214" i="10" s="1"/>
  <c r="H4" i="10"/>
  <c r="AG75" i="10"/>
  <c r="G103" i="10"/>
  <c r="AG73" i="10"/>
  <c r="AG3" i="10"/>
  <c r="AG6" i="10" s="1"/>
  <c r="AH38" i="10"/>
  <c r="E75" i="10"/>
  <c r="F5" i="10"/>
  <c r="N5" i="10"/>
  <c r="V5" i="10"/>
  <c r="AD5" i="10"/>
  <c r="AI37" i="10"/>
  <c r="E102" i="10"/>
  <c r="D93" i="10"/>
  <c r="M75" i="10"/>
  <c r="AC75" i="10"/>
  <c r="T5" i="10"/>
  <c r="AH52" i="10"/>
  <c r="AH56" i="10"/>
  <c r="AH68" i="10"/>
  <c r="AH95" i="10"/>
  <c r="AI95" i="10" s="1"/>
  <c r="S211" i="10"/>
  <c r="D211" i="10"/>
  <c r="G194" i="10"/>
  <c r="E199" i="10"/>
  <c r="E93" i="10" s="1"/>
  <c r="C235" i="10"/>
  <c r="E200" i="10"/>
  <c r="O95" i="9"/>
  <c r="N95" i="9"/>
  <c r="M37" i="9"/>
  <c r="U83" i="13" l="1"/>
  <c r="F83" i="12"/>
  <c r="D83" i="13"/>
  <c r="D7" i="13"/>
  <c r="I83" i="10"/>
  <c r="G199" i="11"/>
  <c r="E235" i="11"/>
  <c r="E93" i="12"/>
  <c r="AG83" i="12"/>
  <c r="K83" i="13"/>
  <c r="V93" i="15"/>
  <c r="W103" i="15"/>
  <c r="X197" i="15"/>
  <c r="W200" i="15"/>
  <c r="V192" i="15"/>
  <c r="W102" i="15"/>
  <c r="Z194" i="15"/>
  <c r="V235" i="15"/>
  <c r="X199" i="15"/>
  <c r="S103" i="14"/>
  <c r="Q200" i="14"/>
  <c r="R194" i="14"/>
  <c r="P235" i="14"/>
  <c r="R199" i="14"/>
  <c r="P192" i="14"/>
  <c r="Q102" i="14"/>
  <c r="AF83" i="12"/>
  <c r="AX214" i="12"/>
  <c r="AD83" i="12"/>
  <c r="AU214" i="12"/>
  <c r="N83" i="12"/>
  <c r="AF214" i="12"/>
  <c r="AH56" i="12"/>
  <c r="L83" i="12"/>
  <c r="I7" i="13"/>
  <c r="I83" i="13"/>
  <c r="L83" i="13"/>
  <c r="L7" i="13"/>
  <c r="C83" i="13"/>
  <c r="J7" i="13"/>
  <c r="Z214" i="13"/>
  <c r="B209" i="13"/>
  <c r="C209" i="13"/>
  <c r="H7" i="13"/>
  <c r="E7" i="13"/>
  <c r="C7" i="13"/>
  <c r="H102" i="13"/>
  <c r="F194" i="13"/>
  <c r="F93" i="13" s="1"/>
  <c r="E200" i="13"/>
  <c r="D235" i="13"/>
  <c r="F199" i="13"/>
  <c r="E93" i="13"/>
  <c r="T214" i="13"/>
  <c r="AH75" i="13"/>
  <c r="B83" i="13"/>
  <c r="B7" i="13"/>
  <c r="AI75" i="13"/>
  <c r="G103" i="13"/>
  <c r="C7" i="12"/>
  <c r="L7" i="12"/>
  <c r="E7" i="12"/>
  <c r="E83" i="12"/>
  <c r="C83" i="12"/>
  <c r="Z214" i="12"/>
  <c r="Y214" i="12"/>
  <c r="G7" i="12"/>
  <c r="V83" i="12"/>
  <c r="AH214" i="12"/>
  <c r="AN214" i="12"/>
  <c r="T83" i="12"/>
  <c r="S83" i="12"/>
  <c r="R83" i="12"/>
  <c r="P7" i="12"/>
  <c r="R7" i="12"/>
  <c r="D83" i="12"/>
  <c r="H7" i="12"/>
  <c r="D7" i="12"/>
  <c r="AC83" i="12"/>
  <c r="M75" i="12"/>
  <c r="AE214" i="12" s="1"/>
  <c r="T7" i="12"/>
  <c r="AR214" i="12"/>
  <c r="O7" i="12"/>
  <c r="U7" i="12"/>
  <c r="AK214" i="12"/>
  <c r="AO214" i="12"/>
  <c r="U83" i="12"/>
  <c r="X83" i="12"/>
  <c r="AP214" i="12"/>
  <c r="AD7" i="12"/>
  <c r="Z83" i="12"/>
  <c r="E235" i="12"/>
  <c r="G199" i="12"/>
  <c r="J75" i="12"/>
  <c r="I5" i="12"/>
  <c r="AA214" i="12"/>
  <c r="I83" i="12"/>
  <c r="I7" i="12"/>
  <c r="F200" i="12"/>
  <c r="F93" i="12"/>
  <c r="G103" i="12"/>
  <c r="AC214" i="12"/>
  <c r="K7" i="12"/>
  <c r="K83" i="12"/>
  <c r="H194" i="12"/>
  <c r="G200" i="12"/>
  <c r="T214" i="12"/>
  <c r="B7" i="12"/>
  <c r="E192" i="12"/>
  <c r="F102" i="12"/>
  <c r="AH68" i="12"/>
  <c r="AQ214" i="12"/>
  <c r="Y7" i="12"/>
  <c r="Y83" i="12"/>
  <c r="AI214" i="12"/>
  <c r="Q83" i="12"/>
  <c r="Q7" i="12"/>
  <c r="AU214" i="11"/>
  <c r="X83" i="11"/>
  <c r="X7" i="11"/>
  <c r="G103" i="11"/>
  <c r="H103" i="11" s="1"/>
  <c r="F93" i="11"/>
  <c r="AC7" i="11"/>
  <c r="AJ214" i="11"/>
  <c r="R7" i="11"/>
  <c r="H83" i="11"/>
  <c r="H7" i="11"/>
  <c r="V214" i="11"/>
  <c r="L83" i="11"/>
  <c r="L7" i="11"/>
  <c r="AB214" i="11"/>
  <c r="F83" i="11"/>
  <c r="F7" i="11"/>
  <c r="G7" i="11"/>
  <c r="G83" i="11"/>
  <c r="J83" i="11"/>
  <c r="D7" i="11"/>
  <c r="N7" i="11"/>
  <c r="AS214" i="11"/>
  <c r="AA83" i="11"/>
  <c r="Q83" i="11"/>
  <c r="U214" i="11"/>
  <c r="T7" i="11"/>
  <c r="AF7" i="11"/>
  <c r="AN214" i="11"/>
  <c r="AQ214" i="11"/>
  <c r="AD83" i="11"/>
  <c r="S83" i="11"/>
  <c r="AE83" i="11"/>
  <c r="AV214" i="11"/>
  <c r="K83" i="11"/>
  <c r="AA214" i="11"/>
  <c r="W7" i="11"/>
  <c r="W214" i="11"/>
  <c r="Z7" i="11"/>
  <c r="O7" i="11"/>
  <c r="B209" i="11"/>
  <c r="AR214" i="11"/>
  <c r="AG214" i="11"/>
  <c r="C209" i="11"/>
  <c r="I83" i="11"/>
  <c r="K7" i="11"/>
  <c r="T83" i="11"/>
  <c r="S7" i="11"/>
  <c r="AE7" i="11"/>
  <c r="N83" i="11"/>
  <c r="E7" i="11"/>
  <c r="V83" i="11"/>
  <c r="M7" i="11"/>
  <c r="AM214" i="11"/>
  <c r="C83" i="11"/>
  <c r="AI214" i="11"/>
  <c r="AB83" i="11"/>
  <c r="AB7" i="11"/>
  <c r="Y83" i="11"/>
  <c r="U7" i="11"/>
  <c r="W83" i="11"/>
  <c r="F235" i="11"/>
  <c r="H199" i="11"/>
  <c r="T214" i="11"/>
  <c r="B7" i="11"/>
  <c r="B83" i="11"/>
  <c r="AI75" i="11"/>
  <c r="AH75" i="11"/>
  <c r="G200" i="11"/>
  <c r="H194" i="11"/>
  <c r="H93" i="11" s="1"/>
  <c r="F192" i="11"/>
  <c r="G102" i="11"/>
  <c r="I103" i="11"/>
  <c r="L7" i="10"/>
  <c r="L83" i="10"/>
  <c r="AF83" i="10"/>
  <c r="AF7" i="10"/>
  <c r="V83" i="10"/>
  <c r="AN214" i="10"/>
  <c r="U83" i="10"/>
  <c r="U7" i="10"/>
  <c r="AH214" i="10"/>
  <c r="K83" i="10"/>
  <c r="K7" i="10"/>
  <c r="F83" i="10"/>
  <c r="X214" i="10"/>
  <c r="C7" i="10"/>
  <c r="U214" i="10"/>
  <c r="H7" i="10"/>
  <c r="AA214" i="10"/>
  <c r="Y7" i="10"/>
  <c r="S83" i="10"/>
  <c r="S7" i="10"/>
  <c r="Y83" i="10"/>
  <c r="G7" i="10"/>
  <c r="Q7" i="10"/>
  <c r="G83" i="10"/>
  <c r="Q83" i="10"/>
  <c r="W83" i="10"/>
  <c r="J7" i="10"/>
  <c r="AG214" i="10"/>
  <c r="C209" i="10"/>
  <c r="D83" i="10"/>
  <c r="R7" i="10"/>
  <c r="AB7" i="10"/>
  <c r="W7" i="10"/>
  <c r="AR214" i="10"/>
  <c r="AP214" i="10"/>
  <c r="R83" i="10"/>
  <c r="AB83" i="10"/>
  <c r="AD7" i="10"/>
  <c r="AD83" i="10"/>
  <c r="N7" i="10"/>
  <c r="O83" i="10"/>
  <c r="N83" i="10"/>
  <c r="P83" i="10"/>
  <c r="H83" i="10"/>
  <c r="D7" i="10"/>
  <c r="AE83" i="10"/>
  <c r="T7" i="10"/>
  <c r="J83" i="10"/>
  <c r="X7" i="10"/>
  <c r="AE7" i="10"/>
  <c r="T83" i="10"/>
  <c r="T214" i="10"/>
  <c r="AI75" i="10"/>
  <c r="AH75" i="10"/>
  <c r="B7" i="10"/>
  <c r="W214" i="10"/>
  <c r="E83" i="10"/>
  <c r="E7" i="10"/>
  <c r="E192" i="10"/>
  <c r="F102" i="10"/>
  <c r="D235" i="10"/>
  <c r="F199" i="10"/>
  <c r="B209" i="10"/>
  <c r="AG83" i="10"/>
  <c r="AU214" i="10"/>
  <c r="AC7" i="10"/>
  <c r="AC83" i="10"/>
  <c r="H103" i="10"/>
  <c r="H194" i="10"/>
  <c r="AE214" i="10"/>
  <c r="M83" i="10"/>
  <c r="M7" i="10"/>
  <c r="L37" i="9"/>
  <c r="AH37" i="9" s="1"/>
  <c r="N37" i="9"/>
  <c r="O37" i="9"/>
  <c r="P37" i="9"/>
  <c r="R37" i="9"/>
  <c r="U37" i="9"/>
  <c r="W37" i="9"/>
  <c r="AF239" i="9"/>
  <c r="AE239" i="9"/>
  <c r="AD239" i="9"/>
  <c r="AC239" i="9"/>
  <c r="AB239" i="9"/>
  <c r="AA239" i="9"/>
  <c r="Z239" i="9"/>
  <c r="Y239" i="9"/>
  <c r="X239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A239" i="9"/>
  <c r="AF238" i="9"/>
  <c r="AE238" i="9"/>
  <c r="AD238" i="9"/>
  <c r="AC238" i="9"/>
  <c r="AB238" i="9"/>
  <c r="AA238" i="9"/>
  <c r="Z238" i="9"/>
  <c r="Y238" i="9"/>
  <c r="X238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A238" i="9"/>
  <c r="AF237" i="9"/>
  <c r="AE237" i="9"/>
  <c r="AD237" i="9"/>
  <c r="AC237" i="9"/>
  <c r="AB237" i="9"/>
  <c r="AA237" i="9"/>
  <c r="Z237" i="9"/>
  <c r="Y237" i="9"/>
  <c r="X237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A237" i="9"/>
  <c r="AF236" i="9"/>
  <c r="AE236" i="9"/>
  <c r="AD236" i="9"/>
  <c r="AC236" i="9"/>
  <c r="AB236" i="9"/>
  <c r="AA236" i="9"/>
  <c r="Z236" i="9"/>
  <c r="Y236" i="9"/>
  <c r="X236" i="9"/>
  <c r="W236" i="9"/>
  <c r="V236" i="9"/>
  <c r="U236" i="9"/>
  <c r="T236" i="9"/>
  <c r="S236" i="9"/>
  <c r="R236" i="9"/>
  <c r="Q236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A236" i="9"/>
  <c r="C235" i="9"/>
  <c r="B235" i="9"/>
  <c r="S210" i="9"/>
  <c r="AG200" i="9"/>
  <c r="C200" i="9"/>
  <c r="D199" i="9"/>
  <c r="E199" i="9" s="1"/>
  <c r="D235" i="9" s="1"/>
  <c r="D198" i="9"/>
  <c r="E198" i="9" s="1"/>
  <c r="F198" i="9" s="1"/>
  <c r="G198" i="9" s="1"/>
  <c r="H198" i="9" s="1"/>
  <c r="I198" i="9" s="1"/>
  <c r="J198" i="9" s="1"/>
  <c r="K198" i="9" s="1"/>
  <c r="L198" i="9" s="1"/>
  <c r="M198" i="9" s="1"/>
  <c r="N198" i="9" s="1"/>
  <c r="O198" i="9" s="1"/>
  <c r="P198" i="9" s="1"/>
  <c r="Q198" i="9" s="1"/>
  <c r="R198" i="9" s="1"/>
  <c r="S198" i="9" s="1"/>
  <c r="T198" i="9" s="1"/>
  <c r="U198" i="9" s="1"/>
  <c r="V198" i="9" s="1"/>
  <c r="W198" i="9" s="1"/>
  <c r="X198" i="9" s="1"/>
  <c r="Y198" i="9" s="1"/>
  <c r="Z198" i="9" s="1"/>
  <c r="AA198" i="9" s="1"/>
  <c r="AB198" i="9" s="1"/>
  <c r="AC198" i="9" s="1"/>
  <c r="AD198" i="9" s="1"/>
  <c r="AE198" i="9" s="1"/>
  <c r="AF198" i="9" s="1"/>
  <c r="B198" i="9" s="1"/>
  <c r="D197" i="9"/>
  <c r="E197" i="9" s="1"/>
  <c r="F197" i="9" s="1"/>
  <c r="G197" i="9" s="1"/>
  <c r="H197" i="9" s="1"/>
  <c r="I197" i="9" s="1"/>
  <c r="J197" i="9" s="1"/>
  <c r="K197" i="9" s="1"/>
  <c r="L197" i="9" s="1"/>
  <c r="M197" i="9" s="1"/>
  <c r="N197" i="9" s="1"/>
  <c r="O197" i="9" s="1"/>
  <c r="P197" i="9" s="1"/>
  <c r="Q197" i="9" s="1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B197" i="9" s="1"/>
  <c r="E196" i="9"/>
  <c r="F196" i="9" s="1"/>
  <c r="G196" i="9" s="1"/>
  <c r="H196" i="9" s="1"/>
  <c r="I196" i="9" s="1"/>
  <c r="J196" i="9" s="1"/>
  <c r="K196" i="9" s="1"/>
  <c r="L196" i="9" s="1"/>
  <c r="M196" i="9" s="1"/>
  <c r="N196" i="9" s="1"/>
  <c r="O196" i="9" s="1"/>
  <c r="P196" i="9" s="1"/>
  <c r="Q196" i="9" s="1"/>
  <c r="R196" i="9" s="1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AE196" i="9" s="1"/>
  <c r="AF196" i="9" s="1"/>
  <c r="B196" i="9" s="1"/>
  <c r="D196" i="9"/>
  <c r="D195" i="9"/>
  <c r="D200" i="9" s="1"/>
  <c r="D194" i="9"/>
  <c r="E194" i="9" s="1"/>
  <c r="AG192" i="9"/>
  <c r="C192" i="9"/>
  <c r="D191" i="9"/>
  <c r="E191" i="9" s="1"/>
  <c r="F191" i="9" s="1"/>
  <c r="G191" i="9" s="1"/>
  <c r="H191" i="9" s="1"/>
  <c r="I191" i="9" s="1"/>
  <c r="J191" i="9" s="1"/>
  <c r="K191" i="9" s="1"/>
  <c r="L191" i="9" s="1"/>
  <c r="M191" i="9" s="1"/>
  <c r="N191" i="9" s="1"/>
  <c r="O191" i="9" s="1"/>
  <c r="P191" i="9" s="1"/>
  <c r="Q191" i="9" s="1"/>
  <c r="R191" i="9" s="1"/>
  <c r="S191" i="9" s="1"/>
  <c r="T191" i="9" s="1"/>
  <c r="U191" i="9" s="1"/>
  <c r="V191" i="9" s="1"/>
  <c r="W191" i="9" s="1"/>
  <c r="X191" i="9" s="1"/>
  <c r="Y191" i="9" s="1"/>
  <c r="Z191" i="9" s="1"/>
  <c r="AA191" i="9" s="1"/>
  <c r="AB191" i="9" s="1"/>
  <c r="AC191" i="9" s="1"/>
  <c r="AD191" i="9" s="1"/>
  <c r="AE191" i="9" s="1"/>
  <c r="AF191" i="9" s="1"/>
  <c r="B191" i="9" s="1"/>
  <c r="D190" i="9"/>
  <c r="E190" i="9" s="1"/>
  <c r="F190" i="9" s="1"/>
  <c r="G190" i="9" s="1"/>
  <c r="H190" i="9" s="1"/>
  <c r="I190" i="9" s="1"/>
  <c r="J190" i="9" s="1"/>
  <c r="K190" i="9" s="1"/>
  <c r="L190" i="9" s="1"/>
  <c r="M190" i="9" s="1"/>
  <c r="N190" i="9" s="1"/>
  <c r="O190" i="9" s="1"/>
  <c r="P190" i="9" s="1"/>
  <c r="Q190" i="9" s="1"/>
  <c r="R190" i="9" s="1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B190" i="9" s="1"/>
  <c r="D189" i="9"/>
  <c r="E189" i="9" s="1"/>
  <c r="F189" i="9" s="1"/>
  <c r="G189" i="9" s="1"/>
  <c r="H189" i="9" s="1"/>
  <c r="I189" i="9" s="1"/>
  <c r="J189" i="9" s="1"/>
  <c r="K189" i="9" s="1"/>
  <c r="L189" i="9" s="1"/>
  <c r="M189" i="9" s="1"/>
  <c r="N189" i="9" s="1"/>
  <c r="O189" i="9" s="1"/>
  <c r="P189" i="9" s="1"/>
  <c r="Q189" i="9" s="1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B189" i="9" s="1"/>
  <c r="D188" i="9"/>
  <c r="E188" i="9" s="1"/>
  <c r="F188" i="9" s="1"/>
  <c r="G188" i="9" s="1"/>
  <c r="H188" i="9" s="1"/>
  <c r="I188" i="9" s="1"/>
  <c r="J188" i="9" s="1"/>
  <c r="K188" i="9" s="1"/>
  <c r="L188" i="9" s="1"/>
  <c r="M188" i="9" s="1"/>
  <c r="N188" i="9" s="1"/>
  <c r="O188" i="9" s="1"/>
  <c r="P188" i="9" s="1"/>
  <c r="Q188" i="9" s="1"/>
  <c r="R188" i="9" s="1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B188" i="9" s="1"/>
  <c r="D187" i="9"/>
  <c r="E187" i="9" s="1"/>
  <c r="F187" i="9" s="1"/>
  <c r="G187" i="9" s="1"/>
  <c r="H187" i="9" s="1"/>
  <c r="I187" i="9" s="1"/>
  <c r="J187" i="9" s="1"/>
  <c r="K187" i="9" s="1"/>
  <c r="L187" i="9" s="1"/>
  <c r="M187" i="9" s="1"/>
  <c r="N187" i="9" s="1"/>
  <c r="O187" i="9" s="1"/>
  <c r="P187" i="9" s="1"/>
  <c r="Q187" i="9" s="1"/>
  <c r="R187" i="9" s="1"/>
  <c r="S187" i="9" s="1"/>
  <c r="T187" i="9" s="1"/>
  <c r="U187" i="9" s="1"/>
  <c r="V187" i="9" s="1"/>
  <c r="W187" i="9" s="1"/>
  <c r="X187" i="9" s="1"/>
  <c r="Y187" i="9" s="1"/>
  <c r="Z187" i="9" s="1"/>
  <c r="AA187" i="9" s="1"/>
  <c r="AB187" i="9" s="1"/>
  <c r="AC187" i="9" s="1"/>
  <c r="AD187" i="9" s="1"/>
  <c r="AE187" i="9" s="1"/>
  <c r="AF187" i="9" s="1"/>
  <c r="B187" i="9" s="1"/>
  <c r="D186" i="9"/>
  <c r="E186" i="9" s="1"/>
  <c r="F186" i="9" s="1"/>
  <c r="G186" i="9" s="1"/>
  <c r="H186" i="9" s="1"/>
  <c r="I186" i="9" s="1"/>
  <c r="J186" i="9" s="1"/>
  <c r="K186" i="9" s="1"/>
  <c r="L186" i="9" s="1"/>
  <c r="M186" i="9" s="1"/>
  <c r="N186" i="9" s="1"/>
  <c r="O186" i="9" s="1"/>
  <c r="P186" i="9" s="1"/>
  <c r="Q186" i="9" s="1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B186" i="9" s="1"/>
  <c r="D185" i="9"/>
  <c r="E185" i="9" s="1"/>
  <c r="F185" i="9" s="1"/>
  <c r="G185" i="9" s="1"/>
  <c r="H185" i="9" s="1"/>
  <c r="I185" i="9" s="1"/>
  <c r="J185" i="9" s="1"/>
  <c r="K185" i="9" s="1"/>
  <c r="L185" i="9" s="1"/>
  <c r="M185" i="9" s="1"/>
  <c r="N185" i="9" s="1"/>
  <c r="O185" i="9" s="1"/>
  <c r="P185" i="9" s="1"/>
  <c r="Q185" i="9" s="1"/>
  <c r="R185" i="9" s="1"/>
  <c r="S185" i="9" s="1"/>
  <c r="T185" i="9" s="1"/>
  <c r="U185" i="9" s="1"/>
  <c r="V185" i="9" s="1"/>
  <c r="W185" i="9" s="1"/>
  <c r="X185" i="9" s="1"/>
  <c r="Y185" i="9" s="1"/>
  <c r="Z185" i="9" s="1"/>
  <c r="AA185" i="9" s="1"/>
  <c r="AB185" i="9" s="1"/>
  <c r="AC185" i="9" s="1"/>
  <c r="AD185" i="9" s="1"/>
  <c r="AE185" i="9" s="1"/>
  <c r="AF185" i="9" s="1"/>
  <c r="B185" i="9" s="1"/>
  <c r="D184" i="9"/>
  <c r="E184" i="9" s="1"/>
  <c r="F184" i="9" s="1"/>
  <c r="G184" i="9" s="1"/>
  <c r="H184" i="9" s="1"/>
  <c r="I184" i="9" s="1"/>
  <c r="J184" i="9" s="1"/>
  <c r="K184" i="9" s="1"/>
  <c r="L184" i="9" s="1"/>
  <c r="M184" i="9" s="1"/>
  <c r="N184" i="9" s="1"/>
  <c r="O184" i="9" s="1"/>
  <c r="P184" i="9" s="1"/>
  <c r="Q184" i="9" s="1"/>
  <c r="R184" i="9" s="1"/>
  <c r="S184" i="9" s="1"/>
  <c r="T184" i="9" s="1"/>
  <c r="U184" i="9" s="1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B184" i="9" s="1"/>
  <c r="D183" i="9"/>
  <c r="E183" i="9" s="1"/>
  <c r="F183" i="9" s="1"/>
  <c r="G183" i="9" s="1"/>
  <c r="H183" i="9" s="1"/>
  <c r="I183" i="9" s="1"/>
  <c r="J183" i="9" s="1"/>
  <c r="K183" i="9" s="1"/>
  <c r="L183" i="9" s="1"/>
  <c r="M183" i="9" s="1"/>
  <c r="N183" i="9" s="1"/>
  <c r="O183" i="9" s="1"/>
  <c r="P183" i="9" s="1"/>
  <c r="Q183" i="9" s="1"/>
  <c r="R183" i="9" s="1"/>
  <c r="S183" i="9" s="1"/>
  <c r="T183" i="9" s="1"/>
  <c r="U183" i="9" s="1"/>
  <c r="V183" i="9" s="1"/>
  <c r="W183" i="9" s="1"/>
  <c r="X183" i="9" s="1"/>
  <c r="Y183" i="9" s="1"/>
  <c r="Z183" i="9" s="1"/>
  <c r="AA183" i="9" s="1"/>
  <c r="AB183" i="9" s="1"/>
  <c r="AC183" i="9" s="1"/>
  <c r="AD183" i="9" s="1"/>
  <c r="AE183" i="9" s="1"/>
  <c r="AF183" i="9" s="1"/>
  <c r="B183" i="9" s="1"/>
  <c r="D182" i="9"/>
  <c r="E182" i="9" s="1"/>
  <c r="F182" i="9" s="1"/>
  <c r="G182" i="9" s="1"/>
  <c r="H182" i="9" s="1"/>
  <c r="I182" i="9" s="1"/>
  <c r="J182" i="9" s="1"/>
  <c r="K182" i="9" s="1"/>
  <c r="L182" i="9" s="1"/>
  <c r="M182" i="9" s="1"/>
  <c r="N182" i="9" s="1"/>
  <c r="O182" i="9" s="1"/>
  <c r="P182" i="9" s="1"/>
  <c r="Q182" i="9" s="1"/>
  <c r="R182" i="9" s="1"/>
  <c r="S182" i="9" s="1"/>
  <c r="T182" i="9" s="1"/>
  <c r="U182" i="9" s="1"/>
  <c r="V182" i="9" s="1"/>
  <c r="W182" i="9" s="1"/>
  <c r="X182" i="9" s="1"/>
  <c r="Y182" i="9" s="1"/>
  <c r="Z182" i="9" s="1"/>
  <c r="AA182" i="9" s="1"/>
  <c r="AB182" i="9" s="1"/>
  <c r="AC182" i="9" s="1"/>
  <c r="AD182" i="9" s="1"/>
  <c r="AE182" i="9" s="1"/>
  <c r="AF182" i="9" s="1"/>
  <c r="B182" i="9" s="1"/>
  <c r="D181" i="9"/>
  <c r="E181" i="9" s="1"/>
  <c r="F181" i="9" s="1"/>
  <c r="G181" i="9" s="1"/>
  <c r="H181" i="9" s="1"/>
  <c r="I181" i="9" s="1"/>
  <c r="J181" i="9" s="1"/>
  <c r="K181" i="9" s="1"/>
  <c r="L181" i="9" s="1"/>
  <c r="M181" i="9" s="1"/>
  <c r="N181" i="9" s="1"/>
  <c r="O181" i="9" s="1"/>
  <c r="P181" i="9" s="1"/>
  <c r="Q181" i="9" s="1"/>
  <c r="R181" i="9" s="1"/>
  <c r="S181" i="9" s="1"/>
  <c r="T181" i="9" s="1"/>
  <c r="U181" i="9" s="1"/>
  <c r="V181" i="9" s="1"/>
  <c r="W181" i="9" s="1"/>
  <c r="X181" i="9" s="1"/>
  <c r="Y181" i="9" s="1"/>
  <c r="Z181" i="9" s="1"/>
  <c r="AA181" i="9" s="1"/>
  <c r="AB181" i="9" s="1"/>
  <c r="AC181" i="9" s="1"/>
  <c r="AD181" i="9" s="1"/>
  <c r="AE181" i="9" s="1"/>
  <c r="AF181" i="9" s="1"/>
  <c r="B181" i="9" s="1"/>
  <c r="D180" i="9"/>
  <c r="E180" i="9" s="1"/>
  <c r="F180" i="9" s="1"/>
  <c r="G180" i="9" s="1"/>
  <c r="H180" i="9" s="1"/>
  <c r="I180" i="9" s="1"/>
  <c r="J180" i="9" s="1"/>
  <c r="K180" i="9" s="1"/>
  <c r="L180" i="9" s="1"/>
  <c r="M180" i="9" s="1"/>
  <c r="N180" i="9" s="1"/>
  <c r="O180" i="9" s="1"/>
  <c r="P180" i="9" s="1"/>
  <c r="Q180" i="9" s="1"/>
  <c r="R180" i="9" s="1"/>
  <c r="S180" i="9" s="1"/>
  <c r="T180" i="9" s="1"/>
  <c r="U180" i="9" s="1"/>
  <c r="V180" i="9" s="1"/>
  <c r="W180" i="9" s="1"/>
  <c r="X180" i="9" s="1"/>
  <c r="Y180" i="9" s="1"/>
  <c r="Z180" i="9" s="1"/>
  <c r="AA180" i="9" s="1"/>
  <c r="AB180" i="9" s="1"/>
  <c r="AC180" i="9" s="1"/>
  <c r="AD180" i="9" s="1"/>
  <c r="AE180" i="9" s="1"/>
  <c r="AF180" i="9" s="1"/>
  <c r="B180" i="9" s="1"/>
  <c r="D179" i="9"/>
  <c r="E179" i="9" s="1"/>
  <c r="F179" i="9" s="1"/>
  <c r="G179" i="9" s="1"/>
  <c r="H179" i="9" s="1"/>
  <c r="I179" i="9" s="1"/>
  <c r="J179" i="9" s="1"/>
  <c r="K179" i="9" s="1"/>
  <c r="L179" i="9" s="1"/>
  <c r="M179" i="9" s="1"/>
  <c r="N179" i="9" s="1"/>
  <c r="O179" i="9" s="1"/>
  <c r="P179" i="9" s="1"/>
  <c r="Q179" i="9" s="1"/>
  <c r="R179" i="9" s="1"/>
  <c r="S179" i="9" s="1"/>
  <c r="T179" i="9" s="1"/>
  <c r="U179" i="9" s="1"/>
  <c r="V179" i="9" s="1"/>
  <c r="W179" i="9" s="1"/>
  <c r="X179" i="9" s="1"/>
  <c r="Y179" i="9" s="1"/>
  <c r="Z179" i="9" s="1"/>
  <c r="AA179" i="9" s="1"/>
  <c r="AB179" i="9" s="1"/>
  <c r="AC179" i="9" s="1"/>
  <c r="AD179" i="9" s="1"/>
  <c r="AE179" i="9" s="1"/>
  <c r="AF179" i="9" s="1"/>
  <c r="B179" i="9" s="1"/>
  <c r="D177" i="9"/>
  <c r="E177" i="9" s="1"/>
  <c r="F177" i="9" s="1"/>
  <c r="G177" i="9" s="1"/>
  <c r="H177" i="9" s="1"/>
  <c r="I177" i="9" s="1"/>
  <c r="J177" i="9" s="1"/>
  <c r="K177" i="9" s="1"/>
  <c r="L177" i="9" s="1"/>
  <c r="M177" i="9" s="1"/>
  <c r="N177" i="9" s="1"/>
  <c r="O177" i="9" s="1"/>
  <c r="P177" i="9" s="1"/>
  <c r="Q177" i="9" s="1"/>
  <c r="R177" i="9" s="1"/>
  <c r="S177" i="9" s="1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AD177" i="9" s="1"/>
  <c r="AE177" i="9" s="1"/>
  <c r="AF177" i="9" s="1"/>
  <c r="B177" i="9" s="1"/>
  <c r="D176" i="9"/>
  <c r="E176" i="9" s="1"/>
  <c r="F176" i="9" s="1"/>
  <c r="G176" i="9" s="1"/>
  <c r="H176" i="9" s="1"/>
  <c r="I176" i="9" s="1"/>
  <c r="J176" i="9" s="1"/>
  <c r="K176" i="9" s="1"/>
  <c r="L176" i="9" s="1"/>
  <c r="M176" i="9" s="1"/>
  <c r="N176" i="9" s="1"/>
  <c r="O176" i="9" s="1"/>
  <c r="P176" i="9" s="1"/>
  <c r="Q176" i="9" s="1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AB176" i="9" s="1"/>
  <c r="AC176" i="9" s="1"/>
  <c r="AD176" i="9" s="1"/>
  <c r="AE176" i="9" s="1"/>
  <c r="AF176" i="9" s="1"/>
  <c r="B176" i="9" s="1"/>
  <c r="D175" i="9"/>
  <c r="E175" i="9" s="1"/>
  <c r="F175" i="9" s="1"/>
  <c r="G175" i="9" s="1"/>
  <c r="H175" i="9" s="1"/>
  <c r="I175" i="9" s="1"/>
  <c r="J175" i="9" s="1"/>
  <c r="K175" i="9" s="1"/>
  <c r="L175" i="9" s="1"/>
  <c r="M175" i="9" s="1"/>
  <c r="N175" i="9" s="1"/>
  <c r="O175" i="9" s="1"/>
  <c r="P175" i="9" s="1"/>
  <c r="Q175" i="9" s="1"/>
  <c r="R175" i="9" s="1"/>
  <c r="S175" i="9" s="1"/>
  <c r="T175" i="9" s="1"/>
  <c r="U175" i="9" s="1"/>
  <c r="V175" i="9" s="1"/>
  <c r="W175" i="9" s="1"/>
  <c r="X175" i="9" s="1"/>
  <c r="Y175" i="9" s="1"/>
  <c r="Z175" i="9" s="1"/>
  <c r="AA175" i="9" s="1"/>
  <c r="AB175" i="9" s="1"/>
  <c r="AC175" i="9" s="1"/>
  <c r="AD175" i="9" s="1"/>
  <c r="AE175" i="9" s="1"/>
  <c r="AF175" i="9" s="1"/>
  <c r="B175" i="9" s="1"/>
  <c r="D174" i="9"/>
  <c r="E174" i="9" s="1"/>
  <c r="F174" i="9" s="1"/>
  <c r="G174" i="9" s="1"/>
  <c r="H174" i="9" s="1"/>
  <c r="I174" i="9" s="1"/>
  <c r="J174" i="9" s="1"/>
  <c r="K174" i="9" s="1"/>
  <c r="L174" i="9" s="1"/>
  <c r="M174" i="9" s="1"/>
  <c r="N174" i="9" s="1"/>
  <c r="O174" i="9" s="1"/>
  <c r="P174" i="9" s="1"/>
  <c r="Q174" i="9" s="1"/>
  <c r="R174" i="9" s="1"/>
  <c r="S174" i="9" s="1"/>
  <c r="T174" i="9" s="1"/>
  <c r="U174" i="9" s="1"/>
  <c r="V174" i="9" s="1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B174" i="9" s="1"/>
  <c r="D173" i="9"/>
  <c r="E173" i="9" s="1"/>
  <c r="F173" i="9" s="1"/>
  <c r="G173" i="9" s="1"/>
  <c r="H173" i="9" s="1"/>
  <c r="I173" i="9" s="1"/>
  <c r="J173" i="9" s="1"/>
  <c r="K173" i="9" s="1"/>
  <c r="L173" i="9" s="1"/>
  <c r="M173" i="9" s="1"/>
  <c r="N173" i="9" s="1"/>
  <c r="O173" i="9" s="1"/>
  <c r="P173" i="9" s="1"/>
  <c r="Q173" i="9" s="1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B173" i="9" s="1"/>
  <c r="D172" i="9"/>
  <c r="E172" i="9" s="1"/>
  <c r="F172" i="9" s="1"/>
  <c r="G172" i="9" s="1"/>
  <c r="H172" i="9" s="1"/>
  <c r="I172" i="9" s="1"/>
  <c r="J172" i="9" s="1"/>
  <c r="K172" i="9" s="1"/>
  <c r="L172" i="9" s="1"/>
  <c r="M172" i="9" s="1"/>
  <c r="N172" i="9" s="1"/>
  <c r="O172" i="9" s="1"/>
  <c r="P172" i="9" s="1"/>
  <c r="Q172" i="9" s="1"/>
  <c r="R172" i="9" s="1"/>
  <c r="S172" i="9" s="1"/>
  <c r="T172" i="9" s="1"/>
  <c r="U172" i="9" s="1"/>
  <c r="V172" i="9" s="1"/>
  <c r="W172" i="9" s="1"/>
  <c r="X172" i="9" s="1"/>
  <c r="Y172" i="9" s="1"/>
  <c r="Z172" i="9" s="1"/>
  <c r="AA172" i="9" s="1"/>
  <c r="AB172" i="9" s="1"/>
  <c r="AC172" i="9" s="1"/>
  <c r="AD172" i="9" s="1"/>
  <c r="AE172" i="9" s="1"/>
  <c r="AF172" i="9" s="1"/>
  <c r="B172" i="9" s="1"/>
  <c r="D171" i="9"/>
  <c r="E171" i="9" s="1"/>
  <c r="F171" i="9" s="1"/>
  <c r="G171" i="9" s="1"/>
  <c r="H171" i="9" s="1"/>
  <c r="I171" i="9" s="1"/>
  <c r="J171" i="9" s="1"/>
  <c r="K171" i="9" s="1"/>
  <c r="L171" i="9" s="1"/>
  <c r="M171" i="9" s="1"/>
  <c r="N171" i="9" s="1"/>
  <c r="O171" i="9" s="1"/>
  <c r="P171" i="9" s="1"/>
  <c r="Q171" i="9" s="1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B171" i="9" s="1"/>
  <c r="D170" i="9"/>
  <c r="E170" i="9" s="1"/>
  <c r="F170" i="9" s="1"/>
  <c r="G170" i="9" s="1"/>
  <c r="H170" i="9" s="1"/>
  <c r="I170" i="9" s="1"/>
  <c r="J170" i="9" s="1"/>
  <c r="K170" i="9" s="1"/>
  <c r="L170" i="9" s="1"/>
  <c r="M170" i="9" s="1"/>
  <c r="N170" i="9" s="1"/>
  <c r="O170" i="9" s="1"/>
  <c r="P170" i="9" s="1"/>
  <c r="Q170" i="9" s="1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B170" i="9" s="1"/>
  <c r="D168" i="9"/>
  <c r="E168" i="9" s="1"/>
  <c r="F168" i="9" s="1"/>
  <c r="G168" i="9" s="1"/>
  <c r="H168" i="9" s="1"/>
  <c r="I168" i="9" s="1"/>
  <c r="J168" i="9" s="1"/>
  <c r="K168" i="9" s="1"/>
  <c r="L168" i="9" s="1"/>
  <c r="M168" i="9" s="1"/>
  <c r="N168" i="9" s="1"/>
  <c r="O168" i="9" s="1"/>
  <c r="P168" i="9" s="1"/>
  <c r="Q168" i="9" s="1"/>
  <c r="R168" i="9" s="1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B168" i="9" s="1"/>
  <c r="D167" i="9"/>
  <c r="E167" i="9" s="1"/>
  <c r="F167" i="9" s="1"/>
  <c r="G167" i="9" s="1"/>
  <c r="H167" i="9" s="1"/>
  <c r="I167" i="9" s="1"/>
  <c r="J167" i="9" s="1"/>
  <c r="K167" i="9" s="1"/>
  <c r="L167" i="9" s="1"/>
  <c r="M167" i="9" s="1"/>
  <c r="N167" i="9" s="1"/>
  <c r="O167" i="9" s="1"/>
  <c r="P167" i="9" s="1"/>
  <c r="Q167" i="9" s="1"/>
  <c r="R167" i="9" s="1"/>
  <c r="S167" i="9" s="1"/>
  <c r="T167" i="9" s="1"/>
  <c r="U167" i="9" s="1"/>
  <c r="V167" i="9" s="1"/>
  <c r="W167" i="9" s="1"/>
  <c r="X167" i="9" s="1"/>
  <c r="Y167" i="9" s="1"/>
  <c r="Z167" i="9" s="1"/>
  <c r="AA167" i="9" s="1"/>
  <c r="AB167" i="9" s="1"/>
  <c r="AC167" i="9" s="1"/>
  <c r="AD167" i="9" s="1"/>
  <c r="AE167" i="9" s="1"/>
  <c r="AF167" i="9" s="1"/>
  <c r="B167" i="9" s="1"/>
  <c r="D166" i="9"/>
  <c r="E166" i="9" s="1"/>
  <c r="F166" i="9" s="1"/>
  <c r="G166" i="9" s="1"/>
  <c r="H166" i="9" s="1"/>
  <c r="I166" i="9" s="1"/>
  <c r="J166" i="9" s="1"/>
  <c r="K166" i="9" s="1"/>
  <c r="L166" i="9" s="1"/>
  <c r="M166" i="9" s="1"/>
  <c r="N166" i="9" s="1"/>
  <c r="O166" i="9" s="1"/>
  <c r="P166" i="9" s="1"/>
  <c r="Q166" i="9" s="1"/>
  <c r="R166" i="9" s="1"/>
  <c r="S166" i="9" s="1"/>
  <c r="T166" i="9" s="1"/>
  <c r="U166" i="9" s="1"/>
  <c r="V166" i="9" s="1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B166" i="9" s="1"/>
  <c r="D165" i="9"/>
  <c r="E165" i="9" s="1"/>
  <c r="F165" i="9" s="1"/>
  <c r="G165" i="9" s="1"/>
  <c r="H165" i="9" s="1"/>
  <c r="I165" i="9" s="1"/>
  <c r="J165" i="9" s="1"/>
  <c r="K165" i="9" s="1"/>
  <c r="L165" i="9" s="1"/>
  <c r="M165" i="9" s="1"/>
  <c r="N165" i="9" s="1"/>
  <c r="O165" i="9" s="1"/>
  <c r="P165" i="9" s="1"/>
  <c r="Q165" i="9" s="1"/>
  <c r="R165" i="9" s="1"/>
  <c r="S165" i="9" s="1"/>
  <c r="T165" i="9" s="1"/>
  <c r="U165" i="9" s="1"/>
  <c r="V165" i="9" s="1"/>
  <c r="W165" i="9" s="1"/>
  <c r="X165" i="9" s="1"/>
  <c r="Y165" i="9" s="1"/>
  <c r="Z165" i="9" s="1"/>
  <c r="AA165" i="9" s="1"/>
  <c r="AB165" i="9" s="1"/>
  <c r="AC165" i="9" s="1"/>
  <c r="AD165" i="9" s="1"/>
  <c r="AE165" i="9" s="1"/>
  <c r="AF165" i="9" s="1"/>
  <c r="B165" i="9" s="1"/>
  <c r="D164" i="9"/>
  <c r="E164" i="9" s="1"/>
  <c r="F164" i="9" s="1"/>
  <c r="G164" i="9" s="1"/>
  <c r="H164" i="9" s="1"/>
  <c r="I164" i="9" s="1"/>
  <c r="J164" i="9" s="1"/>
  <c r="K164" i="9" s="1"/>
  <c r="L164" i="9" s="1"/>
  <c r="M164" i="9" s="1"/>
  <c r="N164" i="9" s="1"/>
  <c r="O164" i="9" s="1"/>
  <c r="P164" i="9" s="1"/>
  <c r="Q164" i="9" s="1"/>
  <c r="R164" i="9" s="1"/>
  <c r="S164" i="9" s="1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B164" i="9" s="1"/>
  <c r="E163" i="9"/>
  <c r="F163" i="9" s="1"/>
  <c r="G163" i="9" s="1"/>
  <c r="H163" i="9" s="1"/>
  <c r="I163" i="9" s="1"/>
  <c r="J163" i="9" s="1"/>
  <c r="K163" i="9" s="1"/>
  <c r="L163" i="9" s="1"/>
  <c r="M163" i="9" s="1"/>
  <c r="N163" i="9" s="1"/>
  <c r="O163" i="9" s="1"/>
  <c r="P163" i="9" s="1"/>
  <c r="Q163" i="9" s="1"/>
  <c r="R163" i="9" s="1"/>
  <c r="S163" i="9" s="1"/>
  <c r="T163" i="9" s="1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B163" i="9" s="1"/>
  <c r="D163" i="9"/>
  <c r="D162" i="9"/>
  <c r="E162" i="9" s="1"/>
  <c r="F162" i="9" s="1"/>
  <c r="G162" i="9" s="1"/>
  <c r="H162" i="9" s="1"/>
  <c r="I162" i="9" s="1"/>
  <c r="J162" i="9" s="1"/>
  <c r="K162" i="9" s="1"/>
  <c r="L162" i="9" s="1"/>
  <c r="M162" i="9" s="1"/>
  <c r="N162" i="9" s="1"/>
  <c r="O162" i="9" s="1"/>
  <c r="P162" i="9" s="1"/>
  <c r="Q162" i="9" s="1"/>
  <c r="R162" i="9" s="1"/>
  <c r="S162" i="9" s="1"/>
  <c r="T162" i="9" s="1"/>
  <c r="U162" i="9" s="1"/>
  <c r="V162" i="9" s="1"/>
  <c r="W162" i="9" s="1"/>
  <c r="X162" i="9" s="1"/>
  <c r="Y162" i="9" s="1"/>
  <c r="Z162" i="9" s="1"/>
  <c r="AA162" i="9" s="1"/>
  <c r="AB162" i="9" s="1"/>
  <c r="AC162" i="9" s="1"/>
  <c r="AD162" i="9" s="1"/>
  <c r="AE162" i="9" s="1"/>
  <c r="AF162" i="9" s="1"/>
  <c r="B162" i="9" s="1"/>
  <c r="D161" i="9"/>
  <c r="E161" i="9" s="1"/>
  <c r="F161" i="9" s="1"/>
  <c r="G161" i="9" s="1"/>
  <c r="H161" i="9" s="1"/>
  <c r="I161" i="9" s="1"/>
  <c r="J161" i="9" s="1"/>
  <c r="K161" i="9" s="1"/>
  <c r="L161" i="9" s="1"/>
  <c r="M161" i="9" s="1"/>
  <c r="N161" i="9" s="1"/>
  <c r="O161" i="9" s="1"/>
  <c r="P161" i="9" s="1"/>
  <c r="Q161" i="9" s="1"/>
  <c r="R161" i="9" s="1"/>
  <c r="S161" i="9" s="1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B161" i="9" s="1"/>
  <c r="D160" i="9"/>
  <c r="E160" i="9" s="1"/>
  <c r="F160" i="9" s="1"/>
  <c r="G160" i="9" s="1"/>
  <c r="H160" i="9" s="1"/>
  <c r="I160" i="9" s="1"/>
  <c r="J160" i="9" s="1"/>
  <c r="K160" i="9" s="1"/>
  <c r="L160" i="9" s="1"/>
  <c r="M160" i="9" s="1"/>
  <c r="N160" i="9" s="1"/>
  <c r="O160" i="9" s="1"/>
  <c r="P160" i="9" s="1"/>
  <c r="Q160" i="9" s="1"/>
  <c r="R160" i="9" s="1"/>
  <c r="S160" i="9" s="1"/>
  <c r="T160" i="9" s="1"/>
  <c r="U160" i="9" s="1"/>
  <c r="V160" i="9" s="1"/>
  <c r="W160" i="9" s="1"/>
  <c r="X160" i="9" s="1"/>
  <c r="Y160" i="9" s="1"/>
  <c r="Z160" i="9" s="1"/>
  <c r="AA160" i="9" s="1"/>
  <c r="AB160" i="9" s="1"/>
  <c r="AC160" i="9" s="1"/>
  <c r="AD160" i="9" s="1"/>
  <c r="AE160" i="9" s="1"/>
  <c r="AF160" i="9" s="1"/>
  <c r="B160" i="9" s="1"/>
  <c r="E159" i="9"/>
  <c r="F159" i="9" s="1"/>
  <c r="G159" i="9" s="1"/>
  <c r="H159" i="9" s="1"/>
  <c r="I159" i="9" s="1"/>
  <c r="J159" i="9" s="1"/>
  <c r="K159" i="9" s="1"/>
  <c r="L159" i="9" s="1"/>
  <c r="M159" i="9" s="1"/>
  <c r="N159" i="9" s="1"/>
  <c r="O159" i="9" s="1"/>
  <c r="P159" i="9" s="1"/>
  <c r="Q159" i="9" s="1"/>
  <c r="R159" i="9" s="1"/>
  <c r="S159" i="9" s="1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B159" i="9" s="1"/>
  <c r="D159" i="9"/>
  <c r="D158" i="9"/>
  <c r="E158" i="9" s="1"/>
  <c r="F158" i="9" s="1"/>
  <c r="G158" i="9" s="1"/>
  <c r="H158" i="9" s="1"/>
  <c r="I158" i="9" s="1"/>
  <c r="J158" i="9" s="1"/>
  <c r="K158" i="9" s="1"/>
  <c r="L158" i="9" s="1"/>
  <c r="M158" i="9" s="1"/>
  <c r="N158" i="9" s="1"/>
  <c r="O158" i="9" s="1"/>
  <c r="P158" i="9" s="1"/>
  <c r="Q158" i="9" s="1"/>
  <c r="R158" i="9" s="1"/>
  <c r="S158" i="9" s="1"/>
  <c r="T158" i="9" s="1"/>
  <c r="U158" i="9" s="1"/>
  <c r="V158" i="9" s="1"/>
  <c r="W158" i="9" s="1"/>
  <c r="X158" i="9" s="1"/>
  <c r="Y158" i="9" s="1"/>
  <c r="Z158" i="9" s="1"/>
  <c r="AA158" i="9" s="1"/>
  <c r="AB158" i="9" s="1"/>
  <c r="AC158" i="9" s="1"/>
  <c r="AD158" i="9" s="1"/>
  <c r="AE158" i="9" s="1"/>
  <c r="AF158" i="9" s="1"/>
  <c r="B158" i="9" s="1"/>
  <c r="D157" i="9"/>
  <c r="E157" i="9" s="1"/>
  <c r="F157" i="9" s="1"/>
  <c r="G157" i="9" s="1"/>
  <c r="H157" i="9" s="1"/>
  <c r="I157" i="9" s="1"/>
  <c r="J157" i="9" s="1"/>
  <c r="K157" i="9" s="1"/>
  <c r="L157" i="9" s="1"/>
  <c r="M157" i="9" s="1"/>
  <c r="N157" i="9" s="1"/>
  <c r="O157" i="9" s="1"/>
  <c r="P157" i="9" s="1"/>
  <c r="Q157" i="9" s="1"/>
  <c r="R157" i="9" s="1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B157" i="9" s="1"/>
  <c r="D156" i="9"/>
  <c r="E156" i="9" s="1"/>
  <c r="F156" i="9" s="1"/>
  <c r="G156" i="9" s="1"/>
  <c r="H156" i="9" s="1"/>
  <c r="I156" i="9" s="1"/>
  <c r="J156" i="9" s="1"/>
  <c r="K156" i="9" s="1"/>
  <c r="L156" i="9" s="1"/>
  <c r="M156" i="9" s="1"/>
  <c r="N156" i="9" s="1"/>
  <c r="O156" i="9" s="1"/>
  <c r="P156" i="9" s="1"/>
  <c r="Q156" i="9" s="1"/>
  <c r="R156" i="9" s="1"/>
  <c r="S156" i="9" s="1"/>
  <c r="T156" i="9" s="1"/>
  <c r="U156" i="9" s="1"/>
  <c r="V156" i="9" s="1"/>
  <c r="W156" i="9" s="1"/>
  <c r="X156" i="9" s="1"/>
  <c r="Y156" i="9" s="1"/>
  <c r="Z156" i="9" s="1"/>
  <c r="AA156" i="9" s="1"/>
  <c r="AB156" i="9" s="1"/>
  <c r="AC156" i="9" s="1"/>
  <c r="AD156" i="9" s="1"/>
  <c r="AE156" i="9" s="1"/>
  <c r="AF156" i="9" s="1"/>
  <c r="B156" i="9" s="1"/>
  <c r="D154" i="9"/>
  <c r="E154" i="9" s="1"/>
  <c r="F154" i="9" s="1"/>
  <c r="G154" i="9" s="1"/>
  <c r="H154" i="9" s="1"/>
  <c r="I154" i="9" s="1"/>
  <c r="J154" i="9" s="1"/>
  <c r="K154" i="9" s="1"/>
  <c r="L154" i="9" s="1"/>
  <c r="M154" i="9" s="1"/>
  <c r="N154" i="9" s="1"/>
  <c r="O154" i="9" s="1"/>
  <c r="P154" i="9" s="1"/>
  <c r="Q154" i="9" s="1"/>
  <c r="R154" i="9" s="1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 s="1"/>
  <c r="B154" i="9" s="1"/>
  <c r="D153" i="9"/>
  <c r="E153" i="9" s="1"/>
  <c r="F153" i="9" s="1"/>
  <c r="G153" i="9" s="1"/>
  <c r="H153" i="9" s="1"/>
  <c r="I153" i="9" s="1"/>
  <c r="J153" i="9" s="1"/>
  <c r="K153" i="9" s="1"/>
  <c r="L153" i="9" s="1"/>
  <c r="M153" i="9" s="1"/>
  <c r="N153" i="9" s="1"/>
  <c r="O153" i="9" s="1"/>
  <c r="P153" i="9" s="1"/>
  <c r="Q153" i="9" s="1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B153" i="9" s="1"/>
  <c r="D152" i="9"/>
  <c r="E152" i="9" s="1"/>
  <c r="F152" i="9" s="1"/>
  <c r="G152" i="9" s="1"/>
  <c r="H152" i="9" s="1"/>
  <c r="I152" i="9" s="1"/>
  <c r="J152" i="9" s="1"/>
  <c r="K152" i="9" s="1"/>
  <c r="L152" i="9" s="1"/>
  <c r="M152" i="9" s="1"/>
  <c r="N152" i="9" s="1"/>
  <c r="O152" i="9" s="1"/>
  <c r="P152" i="9" s="1"/>
  <c r="Q152" i="9" s="1"/>
  <c r="R152" i="9" s="1"/>
  <c r="S152" i="9" s="1"/>
  <c r="T152" i="9" s="1"/>
  <c r="U152" i="9" s="1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B152" i="9" s="1"/>
  <c r="D151" i="9"/>
  <c r="E151" i="9" s="1"/>
  <c r="F151" i="9" s="1"/>
  <c r="G151" i="9" s="1"/>
  <c r="H151" i="9" s="1"/>
  <c r="I151" i="9" s="1"/>
  <c r="J151" i="9" s="1"/>
  <c r="K151" i="9" s="1"/>
  <c r="L151" i="9" s="1"/>
  <c r="M151" i="9" s="1"/>
  <c r="N151" i="9" s="1"/>
  <c r="O151" i="9" s="1"/>
  <c r="P151" i="9" s="1"/>
  <c r="Q151" i="9" s="1"/>
  <c r="R151" i="9" s="1"/>
  <c r="S151" i="9" s="1"/>
  <c r="T151" i="9" s="1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B151" i="9" s="1"/>
  <c r="F149" i="9"/>
  <c r="G149" i="9" s="1"/>
  <c r="H149" i="9" s="1"/>
  <c r="I149" i="9" s="1"/>
  <c r="J149" i="9" s="1"/>
  <c r="K149" i="9" s="1"/>
  <c r="L149" i="9" s="1"/>
  <c r="M149" i="9" s="1"/>
  <c r="N149" i="9" s="1"/>
  <c r="O149" i="9" s="1"/>
  <c r="P149" i="9" s="1"/>
  <c r="Q149" i="9" s="1"/>
  <c r="R149" i="9" s="1"/>
  <c r="S149" i="9" s="1"/>
  <c r="T149" i="9" s="1"/>
  <c r="U149" i="9" s="1"/>
  <c r="V149" i="9" s="1"/>
  <c r="W149" i="9" s="1"/>
  <c r="X149" i="9" s="1"/>
  <c r="Y149" i="9" s="1"/>
  <c r="Z149" i="9" s="1"/>
  <c r="AA149" i="9" s="1"/>
  <c r="AB149" i="9" s="1"/>
  <c r="AC149" i="9" s="1"/>
  <c r="AD149" i="9" s="1"/>
  <c r="AE149" i="9" s="1"/>
  <c r="AF149" i="9" s="1"/>
  <c r="B149" i="9" s="1"/>
  <c r="D149" i="9"/>
  <c r="E149" i="9" s="1"/>
  <c r="D148" i="9"/>
  <c r="E148" i="9" s="1"/>
  <c r="F148" i="9" s="1"/>
  <c r="G148" i="9" s="1"/>
  <c r="H148" i="9" s="1"/>
  <c r="I148" i="9" s="1"/>
  <c r="J148" i="9" s="1"/>
  <c r="K148" i="9" s="1"/>
  <c r="L148" i="9" s="1"/>
  <c r="M148" i="9" s="1"/>
  <c r="N148" i="9" s="1"/>
  <c r="O148" i="9" s="1"/>
  <c r="P148" i="9" s="1"/>
  <c r="Q148" i="9" s="1"/>
  <c r="R148" i="9" s="1"/>
  <c r="S148" i="9" s="1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B148" i="9" s="1"/>
  <c r="D146" i="9"/>
  <c r="E146" i="9" s="1"/>
  <c r="F146" i="9" s="1"/>
  <c r="G146" i="9" s="1"/>
  <c r="H146" i="9" s="1"/>
  <c r="I146" i="9" s="1"/>
  <c r="J146" i="9" s="1"/>
  <c r="K146" i="9" s="1"/>
  <c r="L146" i="9" s="1"/>
  <c r="M146" i="9" s="1"/>
  <c r="N146" i="9" s="1"/>
  <c r="O146" i="9" s="1"/>
  <c r="P146" i="9" s="1"/>
  <c r="Q146" i="9" s="1"/>
  <c r="R146" i="9" s="1"/>
  <c r="S146" i="9" s="1"/>
  <c r="T146" i="9" s="1"/>
  <c r="U146" i="9" s="1"/>
  <c r="V146" i="9" s="1"/>
  <c r="W146" i="9" s="1"/>
  <c r="X146" i="9" s="1"/>
  <c r="Y146" i="9" s="1"/>
  <c r="Z146" i="9" s="1"/>
  <c r="AA146" i="9" s="1"/>
  <c r="AB146" i="9" s="1"/>
  <c r="AC146" i="9" s="1"/>
  <c r="AD146" i="9" s="1"/>
  <c r="AE146" i="9" s="1"/>
  <c r="AF146" i="9" s="1"/>
  <c r="B146" i="9" s="1"/>
  <c r="D145" i="9"/>
  <c r="E145" i="9" s="1"/>
  <c r="F145" i="9" s="1"/>
  <c r="G145" i="9" s="1"/>
  <c r="H145" i="9" s="1"/>
  <c r="I145" i="9" s="1"/>
  <c r="J145" i="9" s="1"/>
  <c r="K145" i="9" s="1"/>
  <c r="L145" i="9" s="1"/>
  <c r="M145" i="9" s="1"/>
  <c r="N145" i="9" s="1"/>
  <c r="O145" i="9" s="1"/>
  <c r="P145" i="9" s="1"/>
  <c r="Q145" i="9" s="1"/>
  <c r="R145" i="9" s="1"/>
  <c r="S145" i="9" s="1"/>
  <c r="T145" i="9" s="1"/>
  <c r="U145" i="9" s="1"/>
  <c r="V145" i="9" s="1"/>
  <c r="W145" i="9" s="1"/>
  <c r="X145" i="9" s="1"/>
  <c r="Y145" i="9" s="1"/>
  <c r="Z145" i="9" s="1"/>
  <c r="AA145" i="9" s="1"/>
  <c r="AB145" i="9" s="1"/>
  <c r="AC145" i="9" s="1"/>
  <c r="AD145" i="9" s="1"/>
  <c r="AE145" i="9" s="1"/>
  <c r="AF145" i="9" s="1"/>
  <c r="B145" i="9" s="1"/>
  <c r="D144" i="9"/>
  <c r="E144" i="9" s="1"/>
  <c r="F144" i="9" s="1"/>
  <c r="G144" i="9" s="1"/>
  <c r="H144" i="9" s="1"/>
  <c r="I144" i="9" s="1"/>
  <c r="J144" i="9" s="1"/>
  <c r="K144" i="9" s="1"/>
  <c r="L144" i="9" s="1"/>
  <c r="M144" i="9" s="1"/>
  <c r="N144" i="9" s="1"/>
  <c r="O144" i="9" s="1"/>
  <c r="P144" i="9" s="1"/>
  <c r="Q144" i="9" s="1"/>
  <c r="R144" i="9" s="1"/>
  <c r="S144" i="9" s="1"/>
  <c r="T144" i="9" s="1"/>
  <c r="U144" i="9" s="1"/>
  <c r="V144" i="9" s="1"/>
  <c r="W144" i="9" s="1"/>
  <c r="X144" i="9" s="1"/>
  <c r="Y144" i="9" s="1"/>
  <c r="Z144" i="9" s="1"/>
  <c r="AA144" i="9" s="1"/>
  <c r="AB144" i="9" s="1"/>
  <c r="AC144" i="9" s="1"/>
  <c r="AD144" i="9" s="1"/>
  <c r="AE144" i="9" s="1"/>
  <c r="AF144" i="9" s="1"/>
  <c r="B144" i="9" s="1"/>
  <c r="D143" i="9"/>
  <c r="E143" i="9" s="1"/>
  <c r="F143" i="9" s="1"/>
  <c r="G143" i="9" s="1"/>
  <c r="H143" i="9" s="1"/>
  <c r="I143" i="9" s="1"/>
  <c r="J143" i="9" s="1"/>
  <c r="K143" i="9" s="1"/>
  <c r="L143" i="9" s="1"/>
  <c r="M143" i="9" s="1"/>
  <c r="N143" i="9" s="1"/>
  <c r="O143" i="9" s="1"/>
  <c r="P143" i="9" s="1"/>
  <c r="Q143" i="9" s="1"/>
  <c r="R143" i="9" s="1"/>
  <c r="S143" i="9" s="1"/>
  <c r="T143" i="9" s="1"/>
  <c r="U143" i="9" s="1"/>
  <c r="V143" i="9" s="1"/>
  <c r="W143" i="9" s="1"/>
  <c r="X143" i="9" s="1"/>
  <c r="Y143" i="9" s="1"/>
  <c r="Z143" i="9" s="1"/>
  <c r="AA143" i="9" s="1"/>
  <c r="AB143" i="9" s="1"/>
  <c r="AC143" i="9" s="1"/>
  <c r="AD143" i="9" s="1"/>
  <c r="AE143" i="9" s="1"/>
  <c r="AF143" i="9" s="1"/>
  <c r="B143" i="9" s="1"/>
  <c r="S142" i="9"/>
  <c r="T142" i="9" s="1"/>
  <c r="U142" i="9" s="1"/>
  <c r="V142" i="9" s="1"/>
  <c r="W142" i="9" s="1"/>
  <c r="X142" i="9" s="1"/>
  <c r="Y142" i="9" s="1"/>
  <c r="Z142" i="9" s="1"/>
  <c r="AA142" i="9" s="1"/>
  <c r="AB142" i="9" s="1"/>
  <c r="AC142" i="9" s="1"/>
  <c r="AD142" i="9" s="1"/>
  <c r="AE142" i="9" s="1"/>
  <c r="AF142" i="9" s="1"/>
  <c r="B142" i="9" s="1"/>
  <c r="D142" i="9"/>
  <c r="E142" i="9" s="1"/>
  <c r="F142" i="9" s="1"/>
  <c r="G142" i="9" s="1"/>
  <c r="H142" i="9" s="1"/>
  <c r="I142" i="9" s="1"/>
  <c r="J142" i="9" s="1"/>
  <c r="K142" i="9" s="1"/>
  <c r="L142" i="9" s="1"/>
  <c r="M142" i="9" s="1"/>
  <c r="N142" i="9" s="1"/>
  <c r="O142" i="9" s="1"/>
  <c r="P142" i="9" s="1"/>
  <c r="Q142" i="9" s="1"/>
  <c r="R142" i="9" s="1"/>
  <c r="E141" i="9"/>
  <c r="F141" i="9" s="1"/>
  <c r="G141" i="9" s="1"/>
  <c r="H141" i="9" s="1"/>
  <c r="I141" i="9" s="1"/>
  <c r="J141" i="9" s="1"/>
  <c r="K141" i="9" s="1"/>
  <c r="L141" i="9" s="1"/>
  <c r="M141" i="9" s="1"/>
  <c r="N141" i="9" s="1"/>
  <c r="O141" i="9" s="1"/>
  <c r="P141" i="9" s="1"/>
  <c r="Q141" i="9" s="1"/>
  <c r="R141" i="9" s="1"/>
  <c r="S141" i="9" s="1"/>
  <c r="T141" i="9" s="1"/>
  <c r="U141" i="9" s="1"/>
  <c r="V141" i="9" s="1"/>
  <c r="W141" i="9" s="1"/>
  <c r="X141" i="9" s="1"/>
  <c r="Y141" i="9" s="1"/>
  <c r="Z141" i="9" s="1"/>
  <c r="AA141" i="9" s="1"/>
  <c r="AB141" i="9" s="1"/>
  <c r="AC141" i="9" s="1"/>
  <c r="AD141" i="9" s="1"/>
  <c r="AE141" i="9" s="1"/>
  <c r="AF141" i="9" s="1"/>
  <c r="B141" i="9" s="1"/>
  <c r="D141" i="9"/>
  <c r="D140" i="9"/>
  <c r="E140" i="9" s="1"/>
  <c r="F140" i="9" s="1"/>
  <c r="G140" i="9" s="1"/>
  <c r="H140" i="9" s="1"/>
  <c r="I140" i="9" s="1"/>
  <c r="J140" i="9" s="1"/>
  <c r="K140" i="9" s="1"/>
  <c r="L140" i="9" s="1"/>
  <c r="M140" i="9" s="1"/>
  <c r="N140" i="9" s="1"/>
  <c r="O140" i="9" s="1"/>
  <c r="P140" i="9" s="1"/>
  <c r="Q140" i="9" s="1"/>
  <c r="R140" i="9" s="1"/>
  <c r="S140" i="9" s="1"/>
  <c r="T140" i="9" s="1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B140" i="9" s="1"/>
  <c r="D138" i="9"/>
  <c r="D137" i="9"/>
  <c r="E137" i="9" s="1"/>
  <c r="F137" i="9" s="1"/>
  <c r="G137" i="9" s="1"/>
  <c r="H137" i="9" s="1"/>
  <c r="I137" i="9" s="1"/>
  <c r="J137" i="9" s="1"/>
  <c r="K137" i="9" s="1"/>
  <c r="L137" i="9" s="1"/>
  <c r="M137" i="9" s="1"/>
  <c r="N137" i="9" s="1"/>
  <c r="O137" i="9" s="1"/>
  <c r="P137" i="9" s="1"/>
  <c r="Q137" i="9" s="1"/>
  <c r="R137" i="9" s="1"/>
  <c r="S137" i="9" s="1"/>
  <c r="T137" i="9" s="1"/>
  <c r="U137" i="9" s="1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B137" i="9" s="1"/>
  <c r="D136" i="9"/>
  <c r="E136" i="9" s="1"/>
  <c r="F136" i="9" s="1"/>
  <c r="G136" i="9" s="1"/>
  <c r="H136" i="9" s="1"/>
  <c r="I136" i="9" s="1"/>
  <c r="J136" i="9" s="1"/>
  <c r="K136" i="9" s="1"/>
  <c r="L136" i="9" s="1"/>
  <c r="M136" i="9" s="1"/>
  <c r="N136" i="9" s="1"/>
  <c r="O136" i="9" s="1"/>
  <c r="P136" i="9" s="1"/>
  <c r="Q136" i="9" s="1"/>
  <c r="R136" i="9" s="1"/>
  <c r="S136" i="9" s="1"/>
  <c r="T136" i="9" s="1"/>
  <c r="U136" i="9" s="1"/>
  <c r="V136" i="9" s="1"/>
  <c r="W136" i="9" s="1"/>
  <c r="X136" i="9" s="1"/>
  <c r="Y136" i="9" s="1"/>
  <c r="Z136" i="9" s="1"/>
  <c r="AA136" i="9" s="1"/>
  <c r="AB136" i="9" s="1"/>
  <c r="AC136" i="9" s="1"/>
  <c r="AD136" i="9" s="1"/>
  <c r="AE136" i="9" s="1"/>
  <c r="AF136" i="9" s="1"/>
  <c r="B136" i="9" s="1"/>
  <c r="L135" i="9"/>
  <c r="M135" i="9" s="1"/>
  <c r="N135" i="9" s="1"/>
  <c r="O135" i="9" s="1"/>
  <c r="P135" i="9" s="1"/>
  <c r="Q135" i="9" s="1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B135" i="9" s="1"/>
  <c r="D135" i="9"/>
  <c r="E135" i="9" s="1"/>
  <c r="F135" i="9" s="1"/>
  <c r="G135" i="9" s="1"/>
  <c r="H135" i="9" s="1"/>
  <c r="I135" i="9" s="1"/>
  <c r="J135" i="9" s="1"/>
  <c r="K135" i="9" s="1"/>
  <c r="D134" i="9"/>
  <c r="E134" i="9" s="1"/>
  <c r="F134" i="9" s="1"/>
  <c r="G134" i="9" s="1"/>
  <c r="H134" i="9" s="1"/>
  <c r="I134" i="9" s="1"/>
  <c r="J134" i="9" s="1"/>
  <c r="K134" i="9" s="1"/>
  <c r="L134" i="9" s="1"/>
  <c r="M134" i="9" s="1"/>
  <c r="N134" i="9" s="1"/>
  <c r="O134" i="9" s="1"/>
  <c r="P134" i="9" s="1"/>
  <c r="Q134" i="9" s="1"/>
  <c r="R134" i="9" s="1"/>
  <c r="S134" i="9" s="1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B134" i="9" s="1"/>
  <c r="N133" i="9"/>
  <c r="O133" i="9" s="1"/>
  <c r="P133" i="9" s="1"/>
  <c r="Q133" i="9" s="1"/>
  <c r="R133" i="9" s="1"/>
  <c r="S133" i="9" s="1"/>
  <c r="T133" i="9" s="1"/>
  <c r="U133" i="9" s="1"/>
  <c r="V133" i="9" s="1"/>
  <c r="W133" i="9" s="1"/>
  <c r="X133" i="9" s="1"/>
  <c r="Y133" i="9" s="1"/>
  <c r="Z133" i="9" s="1"/>
  <c r="AA133" i="9" s="1"/>
  <c r="AB133" i="9" s="1"/>
  <c r="AC133" i="9" s="1"/>
  <c r="AD133" i="9" s="1"/>
  <c r="AE133" i="9" s="1"/>
  <c r="AF133" i="9" s="1"/>
  <c r="B133" i="9" s="1"/>
  <c r="D133" i="9"/>
  <c r="E133" i="9" s="1"/>
  <c r="F133" i="9" s="1"/>
  <c r="G133" i="9" s="1"/>
  <c r="H133" i="9" s="1"/>
  <c r="I133" i="9" s="1"/>
  <c r="J133" i="9" s="1"/>
  <c r="K133" i="9" s="1"/>
  <c r="L133" i="9" s="1"/>
  <c r="M133" i="9" s="1"/>
  <c r="E132" i="9"/>
  <c r="F132" i="9" s="1"/>
  <c r="G132" i="9" s="1"/>
  <c r="H132" i="9" s="1"/>
  <c r="I132" i="9" s="1"/>
  <c r="J132" i="9" s="1"/>
  <c r="K132" i="9" s="1"/>
  <c r="L132" i="9" s="1"/>
  <c r="M132" i="9" s="1"/>
  <c r="N132" i="9" s="1"/>
  <c r="O132" i="9" s="1"/>
  <c r="P132" i="9" s="1"/>
  <c r="Q132" i="9" s="1"/>
  <c r="R132" i="9" s="1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B132" i="9" s="1"/>
  <c r="D132" i="9"/>
  <c r="D131" i="9"/>
  <c r="E131" i="9" s="1"/>
  <c r="F131" i="9" s="1"/>
  <c r="G131" i="9" s="1"/>
  <c r="H131" i="9" s="1"/>
  <c r="I131" i="9" s="1"/>
  <c r="J131" i="9" s="1"/>
  <c r="K131" i="9" s="1"/>
  <c r="L131" i="9" s="1"/>
  <c r="M131" i="9" s="1"/>
  <c r="N131" i="9" s="1"/>
  <c r="O131" i="9" s="1"/>
  <c r="P131" i="9" s="1"/>
  <c r="Q131" i="9" s="1"/>
  <c r="R131" i="9" s="1"/>
  <c r="S131" i="9" s="1"/>
  <c r="T131" i="9" s="1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B131" i="9" s="1"/>
  <c r="D129" i="9"/>
  <c r="E129" i="9" s="1"/>
  <c r="F129" i="9" s="1"/>
  <c r="G129" i="9" s="1"/>
  <c r="H129" i="9" s="1"/>
  <c r="I129" i="9" s="1"/>
  <c r="J129" i="9" s="1"/>
  <c r="K129" i="9" s="1"/>
  <c r="L129" i="9" s="1"/>
  <c r="M129" i="9" s="1"/>
  <c r="N129" i="9" s="1"/>
  <c r="O129" i="9" s="1"/>
  <c r="P129" i="9" s="1"/>
  <c r="Q129" i="9" s="1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B129" i="9" s="1"/>
  <c r="F128" i="9"/>
  <c r="G128" i="9" s="1"/>
  <c r="H128" i="9" s="1"/>
  <c r="I128" i="9" s="1"/>
  <c r="J128" i="9" s="1"/>
  <c r="K128" i="9" s="1"/>
  <c r="L128" i="9" s="1"/>
  <c r="M128" i="9" s="1"/>
  <c r="N128" i="9" s="1"/>
  <c r="O128" i="9" s="1"/>
  <c r="P128" i="9" s="1"/>
  <c r="Q128" i="9" s="1"/>
  <c r="R128" i="9" s="1"/>
  <c r="S128" i="9" s="1"/>
  <c r="T128" i="9" s="1"/>
  <c r="U128" i="9" s="1"/>
  <c r="V128" i="9" s="1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B128" i="9" s="1"/>
  <c r="D128" i="9"/>
  <c r="E128" i="9" s="1"/>
  <c r="E127" i="9"/>
  <c r="F127" i="9" s="1"/>
  <c r="G127" i="9" s="1"/>
  <c r="H127" i="9" s="1"/>
  <c r="I127" i="9" s="1"/>
  <c r="J127" i="9" s="1"/>
  <c r="K127" i="9" s="1"/>
  <c r="L127" i="9" s="1"/>
  <c r="M127" i="9" s="1"/>
  <c r="N127" i="9" s="1"/>
  <c r="O127" i="9" s="1"/>
  <c r="P127" i="9" s="1"/>
  <c r="Q127" i="9" s="1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B127" i="9" s="1"/>
  <c r="D127" i="9"/>
  <c r="D126" i="9"/>
  <c r="E126" i="9" s="1"/>
  <c r="F126" i="9" s="1"/>
  <c r="G126" i="9" s="1"/>
  <c r="H126" i="9" s="1"/>
  <c r="I126" i="9" s="1"/>
  <c r="J126" i="9" s="1"/>
  <c r="K126" i="9" s="1"/>
  <c r="L126" i="9" s="1"/>
  <c r="M126" i="9" s="1"/>
  <c r="N126" i="9" s="1"/>
  <c r="O126" i="9" s="1"/>
  <c r="P126" i="9" s="1"/>
  <c r="Q126" i="9" s="1"/>
  <c r="R126" i="9" s="1"/>
  <c r="S126" i="9" s="1"/>
  <c r="T126" i="9" s="1"/>
  <c r="U126" i="9" s="1"/>
  <c r="V126" i="9" s="1"/>
  <c r="W126" i="9" s="1"/>
  <c r="X126" i="9" s="1"/>
  <c r="Y126" i="9" s="1"/>
  <c r="Z126" i="9" s="1"/>
  <c r="AA126" i="9" s="1"/>
  <c r="AB126" i="9" s="1"/>
  <c r="AC126" i="9" s="1"/>
  <c r="AD126" i="9" s="1"/>
  <c r="AE126" i="9" s="1"/>
  <c r="AF126" i="9" s="1"/>
  <c r="B126" i="9" s="1"/>
  <c r="E125" i="9"/>
  <c r="F125" i="9" s="1"/>
  <c r="G125" i="9" s="1"/>
  <c r="H125" i="9" s="1"/>
  <c r="I125" i="9" s="1"/>
  <c r="J125" i="9" s="1"/>
  <c r="K125" i="9" s="1"/>
  <c r="L125" i="9" s="1"/>
  <c r="M125" i="9" s="1"/>
  <c r="N125" i="9" s="1"/>
  <c r="O125" i="9" s="1"/>
  <c r="P125" i="9" s="1"/>
  <c r="Q125" i="9" s="1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AC125" i="9" s="1"/>
  <c r="AD125" i="9" s="1"/>
  <c r="AE125" i="9" s="1"/>
  <c r="AF125" i="9" s="1"/>
  <c r="B125" i="9" s="1"/>
  <c r="D125" i="9"/>
  <c r="D124" i="9"/>
  <c r="E124" i="9" s="1"/>
  <c r="F124" i="9" s="1"/>
  <c r="G124" i="9" s="1"/>
  <c r="H124" i="9" s="1"/>
  <c r="I124" i="9" s="1"/>
  <c r="J124" i="9" s="1"/>
  <c r="K124" i="9" s="1"/>
  <c r="L124" i="9" s="1"/>
  <c r="M124" i="9" s="1"/>
  <c r="N124" i="9" s="1"/>
  <c r="O124" i="9" s="1"/>
  <c r="P124" i="9" s="1"/>
  <c r="Q124" i="9" s="1"/>
  <c r="R124" i="9" s="1"/>
  <c r="S124" i="9" s="1"/>
  <c r="T124" i="9" s="1"/>
  <c r="U124" i="9" s="1"/>
  <c r="V124" i="9" s="1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B124" i="9" s="1"/>
  <c r="D123" i="9"/>
  <c r="E123" i="9" s="1"/>
  <c r="F123" i="9" s="1"/>
  <c r="G123" i="9" s="1"/>
  <c r="H123" i="9" s="1"/>
  <c r="I123" i="9" s="1"/>
  <c r="J123" i="9" s="1"/>
  <c r="K123" i="9" s="1"/>
  <c r="L123" i="9" s="1"/>
  <c r="M123" i="9" s="1"/>
  <c r="N123" i="9" s="1"/>
  <c r="O123" i="9" s="1"/>
  <c r="P123" i="9" s="1"/>
  <c r="Q123" i="9" s="1"/>
  <c r="R123" i="9" s="1"/>
  <c r="S123" i="9" s="1"/>
  <c r="T123" i="9" s="1"/>
  <c r="U123" i="9" s="1"/>
  <c r="V123" i="9" s="1"/>
  <c r="W123" i="9" s="1"/>
  <c r="X123" i="9" s="1"/>
  <c r="Y123" i="9" s="1"/>
  <c r="Z123" i="9" s="1"/>
  <c r="AA123" i="9" s="1"/>
  <c r="AB123" i="9" s="1"/>
  <c r="AC123" i="9" s="1"/>
  <c r="AD123" i="9" s="1"/>
  <c r="AE123" i="9" s="1"/>
  <c r="AF123" i="9" s="1"/>
  <c r="B123" i="9" s="1"/>
  <c r="E122" i="9"/>
  <c r="F122" i="9" s="1"/>
  <c r="G122" i="9" s="1"/>
  <c r="H122" i="9" s="1"/>
  <c r="I122" i="9" s="1"/>
  <c r="J122" i="9" s="1"/>
  <c r="K122" i="9" s="1"/>
  <c r="L122" i="9" s="1"/>
  <c r="M122" i="9" s="1"/>
  <c r="N122" i="9" s="1"/>
  <c r="O122" i="9" s="1"/>
  <c r="P122" i="9" s="1"/>
  <c r="Q122" i="9" s="1"/>
  <c r="R122" i="9" s="1"/>
  <c r="S122" i="9" s="1"/>
  <c r="T122" i="9" s="1"/>
  <c r="U122" i="9" s="1"/>
  <c r="V122" i="9" s="1"/>
  <c r="W122" i="9" s="1"/>
  <c r="X122" i="9" s="1"/>
  <c r="Y122" i="9" s="1"/>
  <c r="Z122" i="9" s="1"/>
  <c r="AA122" i="9" s="1"/>
  <c r="AB122" i="9" s="1"/>
  <c r="AC122" i="9" s="1"/>
  <c r="AD122" i="9" s="1"/>
  <c r="AE122" i="9" s="1"/>
  <c r="AF122" i="9" s="1"/>
  <c r="B122" i="9" s="1"/>
  <c r="D122" i="9"/>
  <c r="E121" i="9"/>
  <c r="F121" i="9" s="1"/>
  <c r="G121" i="9" s="1"/>
  <c r="H121" i="9" s="1"/>
  <c r="I121" i="9" s="1"/>
  <c r="J121" i="9" s="1"/>
  <c r="K121" i="9" s="1"/>
  <c r="L121" i="9" s="1"/>
  <c r="M121" i="9" s="1"/>
  <c r="N121" i="9" s="1"/>
  <c r="O121" i="9" s="1"/>
  <c r="P121" i="9" s="1"/>
  <c r="Q121" i="9" s="1"/>
  <c r="R121" i="9" s="1"/>
  <c r="S121" i="9" s="1"/>
  <c r="T121" i="9" s="1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B121" i="9" s="1"/>
  <c r="D121" i="9"/>
  <c r="D120" i="9"/>
  <c r="E120" i="9" s="1"/>
  <c r="F120" i="9" s="1"/>
  <c r="G120" i="9" s="1"/>
  <c r="H120" i="9" s="1"/>
  <c r="I120" i="9" s="1"/>
  <c r="J120" i="9" s="1"/>
  <c r="K120" i="9" s="1"/>
  <c r="L120" i="9" s="1"/>
  <c r="M120" i="9" s="1"/>
  <c r="N120" i="9" s="1"/>
  <c r="O120" i="9" s="1"/>
  <c r="P120" i="9" s="1"/>
  <c r="Q120" i="9" s="1"/>
  <c r="R120" i="9" s="1"/>
  <c r="S120" i="9" s="1"/>
  <c r="T120" i="9" s="1"/>
  <c r="U120" i="9" s="1"/>
  <c r="V120" i="9" s="1"/>
  <c r="W120" i="9" s="1"/>
  <c r="X120" i="9" s="1"/>
  <c r="Y120" i="9" s="1"/>
  <c r="Z120" i="9" s="1"/>
  <c r="AA120" i="9" s="1"/>
  <c r="AB120" i="9" s="1"/>
  <c r="AC120" i="9" s="1"/>
  <c r="AD120" i="9" s="1"/>
  <c r="AE120" i="9" s="1"/>
  <c r="AF120" i="9" s="1"/>
  <c r="B120" i="9" s="1"/>
  <c r="D119" i="9"/>
  <c r="E119" i="9" s="1"/>
  <c r="F119" i="9" s="1"/>
  <c r="G119" i="9" s="1"/>
  <c r="H119" i="9" s="1"/>
  <c r="I119" i="9" s="1"/>
  <c r="J119" i="9" s="1"/>
  <c r="K119" i="9" s="1"/>
  <c r="L119" i="9" s="1"/>
  <c r="M119" i="9" s="1"/>
  <c r="N119" i="9" s="1"/>
  <c r="O119" i="9" s="1"/>
  <c r="P119" i="9" s="1"/>
  <c r="Q119" i="9" s="1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B119" i="9" s="1"/>
  <c r="D118" i="9"/>
  <c r="E118" i="9" s="1"/>
  <c r="F118" i="9" s="1"/>
  <c r="G118" i="9" s="1"/>
  <c r="H118" i="9" s="1"/>
  <c r="I118" i="9" s="1"/>
  <c r="J118" i="9" s="1"/>
  <c r="K118" i="9" s="1"/>
  <c r="L118" i="9" s="1"/>
  <c r="M118" i="9" s="1"/>
  <c r="N118" i="9" s="1"/>
  <c r="O118" i="9" s="1"/>
  <c r="P118" i="9" s="1"/>
  <c r="Q118" i="9" s="1"/>
  <c r="R118" i="9" s="1"/>
  <c r="S118" i="9" s="1"/>
  <c r="T118" i="9" s="1"/>
  <c r="U118" i="9" s="1"/>
  <c r="V118" i="9" s="1"/>
  <c r="W118" i="9" s="1"/>
  <c r="X118" i="9" s="1"/>
  <c r="Y118" i="9" s="1"/>
  <c r="Z118" i="9" s="1"/>
  <c r="AA118" i="9" s="1"/>
  <c r="AB118" i="9" s="1"/>
  <c r="AC118" i="9" s="1"/>
  <c r="AD118" i="9" s="1"/>
  <c r="AE118" i="9" s="1"/>
  <c r="AF118" i="9" s="1"/>
  <c r="B118" i="9" s="1"/>
  <c r="D117" i="9"/>
  <c r="E117" i="9" s="1"/>
  <c r="F117" i="9" s="1"/>
  <c r="G117" i="9" s="1"/>
  <c r="H117" i="9" s="1"/>
  <c r="I117" i="9" s="1"/>
  <c r="J117" i="9" s="1"/>
  <c r="K117" i="9" s="1"/>
  <c r="L117" i="9" s="1"/>
  <c r="M117" i="9" s="1"/>
  <c r="N117" i="9" s="1"/>
  <c r="O117" i="9" s="1"/>
  <c r="P117" i="9" s="1"/>
  <c r="Q117" i="9" s="1"/>
  <c r="R117" i="9" s="1"/>
  <c r="S117" i="9" s="1"/>
  <c r="T117" i="9" s="1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B117" i="9" s="1"/>
  <c r="D116" i="9"/>
  <c r="E116" i="9" s="1"/>
  <c r="F116" i="9" s="1"/>
  <c r="G116" i="9" s="1"/>
  <c r="H116" i="9" s="1"/>
  <c r="I116" i="9" s="1"/>
  <c r="J116" i="9" s="1"/>
  <c r="K116" i="9" s="1"/>
  <c r="L116" i="9" s="1"/>
  <c r="M116" i="9" s="1"/>
  <c r="N116" i="9" s="1"/>
  <c r="O116" i="9" s="1"/>
  <c r="P116" i="9" s="1"/>
  <c r="Q116" i="9" s="1"/>
  <c r="R116" i="9" s="1"/>
  <c r="S116" i="9" s="1"/>
  <c r="T116" i="9" s="1"/>
  <c r="U116" i="9" s="1"/>
  <c r="V116" i="9" s="1"/>
  <c r="W116" i="9" s="1"/>
  <c r="X116" i="9" s="1"/>
  <c r="Y116" i="9" s="1"/>
  <c r="Z116" i="9" s="1"/>
  <c r="AA116" i="9" s="1"/>
  <c r="AB116" i="9" s="1"/>
  <c r="AC116" i="9" s="1"/>
  <c r="AD116" i="9" s="1"/>
  <c r="AE116" i="9" s="1"/>
  <c r="AF116" i="9" s="1"/>
  <c r="B116" i="9" s="1"/>
  <c r="E115" i="9"/>
  <c r="F115" i="9" s="1"/>
  <c r="G115" i="9" s="1"/>
  <c r="H115" i="9" s="1"/>
  <c r="I115" i="9" s="1"/>
  <c r="J115" i="9" s="1"/>
  <c r="K115" i="9" s="1"/>
  <c r="L115" i="9" s="1"/>
  <c r="M115" i="9" s="1"/>
  <c r="N115" i="9" s="1"/>
  <c r="O115" i="9" s="1"/>
  <c r="P115" i="9" s="1"/>
  <c r="Q115" i="9" s="1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B115" i="9" s="1"/>
  <c r="D115" i="9"/>
  <c r="K114" i="9"/>
  <c r="L114" i="9" s="1"/>
  <c r="M114" i="9" s="1"/>
  <c r="N114" i="9" s="1"/>
  <c r="O114" i="9" s="1"/>
  <c r="P114" i="9" s="1"/>
  <c r="Q114" i="9" s="1"/>
  <c r="R114" i="9" s="1"/>
  <c r="S114" i="9" s="1"/>
  <c r="T114" i="9" s="1"/>
  <c r="U114" i="9" s="1"/>
  <c r="V114" i="9" s="1"/>
  <c r="W114" i="9" s="1"/>
  <c r="X114" i="9" s="1"/>
  <c r="Y114" i="9" s="1"/>
  <c r="Z114" i="9" s="1"/>
  <c r="AA114" i="9" s="1"/>
  <c r="AB114" i="9" s="1"/>
  <c r="AC114" i="9" s="1"/>
  <c r="AD114" i="9" s="1"/>
  <c r="AE114" i="9" s="1"/>
  <c r="AF114" i="9" s="1"/>
  <c r="B114" i="9" s="1"/>
  <c r="D114" i="9"/>
  <c r="E114" i="9" s="1"/>
  <c r="F114" i="9" s="1"/>
  <c r="G114" i="9" s="1"/>
  <c r="H114" i="9" s="1"/>
  <c r="I114" i="9" s="1"/>
  <c r="D113" i="9"/>
  <c r="E113" i="9" s="1"/>
  <c r="F113" i="9" s="1"/>
  <c r="G113" i="9" s="1"/>
  <c r="H113" i="9" s="1"/>
  <c r="I113" i="9" s="1"/>
  <c r="J113" i="9" s="1"/>
  <c r="K113" i="9" s="1"/>
  <c r="L113" i="9" s="1"/>
  <c r="M113" i="9" s="1"/>
  <c r="N113" i="9" s="1"/>
  <c r="O113" i="9" s="1"/>
  <c r="P113" i="9" s="1"/>
  <c r="Q113" i="9" s="1"/>
  <c r="R113" i="9" s="1"/>
  <c r="S113" i="9" s="1"/>
  <c r="T113" i="9" s="1"/>
  <c r="U113" i="9" s="1"/>
  <c r="V113" i="9" s="1"/>
  <c r="W113" i="9" s="1"/>
  <c r="X113" i="9" s="1"/>
  <c r="Y113" i="9" s="1"/>
  <c r="Z113" i="9" s="1"/>
  <c r="AA113" i="9" s="1"/>
  <c r="AB113" i="9" s="1"/>
  <c r="AC113" i="9" s="1"/>
  <c r="AD113" i="9" s="1"/>
  <c r="AE113" i="9" s="1"/>
  <c r="AF113" i="9" s="1"/>
  <c r="B113" i="9" s="1"/>
  <c r="F112" i="9"/>
  <c r="G112" i="9" s="1"/>
  <c r="H112" i="9" s="1"/>
  <c r="I112" i="9" s="1"/>
  <c r="J112" i="9" s="1"/>
  <c r="K112" i="9" s="1"/>
  <c r="L112" i="9" s="1"/>
  <c r="M112" i="9" s="1"/>
  <c r="N112" i="9" s="1"/>
  <c r="O112" i="9" s="1"/>
  <c r="P112" i="9" s="1"/>
  <c r="Q112" i="9" s="1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B112" i="9" s="1"/>
  <c r="D112" i="9"/>
  <c r="E112" i="9" s="1"/>
  <c r="D110" i="9"/>
  <c r="E110" i="9" s="1"/>
  <c r="F110" i="9" s="1"/>
  <c r="G110" i="9" s="1"/>
  <c r="H110" i="9" s="1"/>
  <c r="I110" i="9" s="1"/>
  <c r="J110" i="9" s="1"/>
  <c r="K110" i="9" s="1"/>
  <c r="L110" i="9" s="1"/>
  <c r="M110" i="9" s="1"/>
  <c r="N110" i="9" s="1"/>
  <c r="O110" i="9" s="1"/>
  <c r="P110" i="9" s="1"/>
  <c r="Q110" i="9" s="1"/>
  <c r="R110" i="9" s="1"/>
  <c r="S110" i="9" s="1"/>
  <c r="T110" i="9" s="1"/>
  <c r="U110" i="9" s="1"/>
  <c r="V110" i="9" s="1"/>
  <c r="W110" i="9" s="1"/>
  <c r="X110" i="9" s="1"/>
  <c r="Y110" i="9" s="1"/>
  <c r="Z110" i="9" s="1"/>
  <c r="AA110" i="9" s="1"/>
  <c r="AB110" i="9" s="1"/>
  <c r="AC110" i="9" s="1"/>
  <c r="AD110" i="9" s="1"/>
  <c r="AE110" i="9" s="1"/>
  <c r="AF110" i="9" s="1"/>
  <c r="B110" i="9" s="1"/>
  <c r="D109" i="9"/>
  <c r="E109" i="9" s="1"/>
  <c r="F109" i="9" s="1"/>
  <c r="G109" i="9" s="1"/>
  <c r="H109" i="9" s="1"/>
  <c r="I109" i="9" s="1"/>
  <c r="J109" i="9" s="1"/>
  <c r="K109" i="9" s="1"/>
  <c r="L109" i="9" s="1"/>
  <c r="M109" i="9" s="1"/>
  <c r="N109" i="9" s="1"/>
  <c r="O109" i="9" s="1"/>
  <c r="P109" i="9" s="1"/>
  <c r="Q109" i="9" s="1"/>
  <c r="R109" i="9" s="1"/>
  <c r="S109" i="9" s="1"/>
  <c r="T109" i="9" s="1"/>
  <c r="U109" i="9" s="1"/>
  <c r="V109" i="9" s="1"/>
  <c r="W109" i="9" s="1"/>
  <c r="X109" i="9" s="1"/>
  <c r="Y109" i="9" s="1"/>
  <c r="Z109" i="9" s="1"/>
  <c r="AA109" i="9" s="1"/>
  <c r="AB109" i="9" s="1"/>
  <c r="AC109" i="9" s="1"/>
  <c r="AD109" i="9" s="1"/>
  <c r="AE109" i="9" s="1"/>
  <c r="AF109" i="9" s="1"/>
  <c r="B109" i="9" s="1"/>
  <c r="D107" i="9"/>
  <c r="E107" i="9" s="1"/>
  <c r="F107" i="9" s="1"/>
  <c r="G107" i="9" s="1"/>
  <c r="H107" i="9" s="1"/>
  <c r="I107" i="9" s="1"/>
  <c r="J107" i="9" s="1"/>
  <c r="K107" i="9" s="1"/>
  <c r="L107" i="9" s="1"/>
  <c r="M107" i="9" s="1"/>
  <c r="N107" i="9" s="1"/>
  <c r="O107" i="9" s="1"/>
  <c r="P107" i="9" s="1"/>
  <c r="Q107" i="9" s="1"/>
  <c r="R107" i="9" s="1"/>
  <c r="S107" i="9" s="1"/>
  <c r="T107" i="9" s="1"/>
  <c r="U107" i="9" s="1"/>
  <c r="V107" i="9" s="1"/>
  <c r="W107" i="9" s="1"/>
  <c r="X107" i="9" s="1"/>
  <c r="Y107" i="9" s="1"/>
  <c r="Z107" i="9" s="1"/>
  <c r="AA107" i="9" s="1"/>
  <c r="AB107" i="9" s="1"/>
  <c r="AC107" i="9" s="1"/>
  <c r="AD107" i="9" s="1"/>
  <c r="AE107" i="9" s="1"/>
  <c r="AF107" i="9" s="1"/>
  <c r="B107" i="9" s="1"/>
  <c r="F106" i="9"/>
  <c r="G106" i="9" s="1"/>
  <c r="H106" i="9" s="1"/>
  <c r="I106" i="9" s="1"/>
  <c r="J106" i="9" s="1"/>
  <c r="K106" i="9" s="1"/>
  <c r="L106" i="9" s="1"/>
  <c r="M106" i="9" s="1"/>
  <c r="N106" i="9" s="1"/>
  <c r="O106" i="9" s="1"/>
  <c r="P106" i="9" s="1"/>
  <c r="Q106" i="9" s="1"/>
  <c r="R106" i="9" s="1"/>
  <c r="S106" i="9" s="1"/>
  <c r="T106" i="9" s="1"/>
  <c r="U106" i="9" s="1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AF106" i="9" s="1"/>
  <c r="B106" i="9" s="1"/>
  <c r="D106" i="9"/>
  <c r="E106" i="9" s="1"/>
  <c r="D105" i="9"/>
  <c r="E105" i="9" s="1"/>
  <c r="F105" i="9" s="1"/>
  <c r="G105" i="9" s="1"/>
  <c r="H105" i="9" s="1"/>
  <c r="I105" i="9" s="1"/>
  <c r="J105" i="9" s="1"/>
  <c r="K105" i="9" s="1"/>
  <c r="L105" i="9" s="1"/>
  <c r="M105" i="9" s="1"/>
  <c r="N105" i="9" s="1"/>
  <c r="O105" i="9" s="1"/>
  <c r="P105" i="9" s="1"/>
  <c r="Q105" i="9" s="1"/>
  <c r="R105" i="9" s="1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B105" i="9" s="1"/>
  <c r="D104" i="9"/>
  <c r="E104" i="9" s="1"/>
  <c r="F104" i="9" s="1"/>
  <c r="G104" i="9" s="1"/>
  <c r="H104" i="9" s="1"/>
  <c r="I104" i="9" s="1"/>
  <c r="J104" i="9" s="1"/>
  <c r="K104" i="9" s="1"/>
  <c r="L104" i="9" s="1"/>
  <c r="M104" i="9" s="1"/>
  <c r="N104" i="9" s="1"/>
  <c r="O104" i="9" s="1"/>
  <c r="P104" i="9" s="1"/>
  <c r="Q104" i="9" s="1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AB104" i="9" s="1"/>
  <c r="AC104" i="9" s="1"/>
  <c r="AD104" i="9" s="1"/>
  <c r="AE104" i="9" s="1"/>
  <c r="AF104" i="9" s="1"/>
  <c r="B104" i="9" s="1"/>
  <c r="E103" i="9"/>
  <c r="F103" i="9" s="1"/>
  <c r="G103" i="9" s="1"/>
  <c r="D103" i="9"/>
  <c r="D102" i="9"/>
  <c r="AH100" i="9"/>
  <c r="AI100" i="9" s="1"/>
  <c r="AH99" i="9"/>
  <c r="AI99" i="9" s="1"/>
  <c r="AH98" i="9"/>
  <c r="AI98" i="9" s="1"/>
  <c r="AH97" i="9"/>
  <c r="AI97" i="9" s="1"/>
  <c r="AH96" i="9"/>
  <c r="AI96" i="9" s="1"/>
  <c r="AH95" i="9"/>
  <c r="AI95" i="9" s="1"/>
  <c r="AH94" i="9"/>
  <c r="AI94" i="9" s="1"/>
  <c r="C93" i="9"/>
  <c r="AI91" i="9"/>
  <c r="AH91" i="9"/>
  <c r="AI90" i="9"/>
  <c r="AH90" i="9"/>
  <c r="AI89" i="9"/>
  <c r="AH89" i="9"/>
  <c r="AI88" i="9"/>
  <c r="AH88" i="9"/>
  <c r="AI87" i="9"/>
  <c r="AH87" i="9"/>
  <c r="AI86" i="9"/>
  <c r="AH86" i="9"/>
  <c r="AI85" i="9"/>
  <c r="AH85" i="9"/>
  <c r="AI84" i="9"/>
  <c r="AH84" i="9"/>
  <c r="AI82" i="9"/>
  <c r="AH82" i="9"/>
  <c r="AG82" i="9"/>
  <c r="AI81" i="9"/>
  <c r="AH81" i="9"/>
  <c r="AI80" i="9"/>
  <c r="AH80" i="9"/>
  <c r="AI79" i="9"/>
  <c r="AH79" i="9"/>
  <c r="AI78" i="9"/>
  <c r="AH78" i="9"/>
  <c r="AI77" i="9"/>
  <c r="AH77" i="9"/>
  <c r="AI76" i="9"/>
  <c r="AH76" i="9"/>
  <c r="AI74" i="9"/>
  <c r="AH74" i="9"/>
  <c r="AI73" i="9"/>
  <c r="AH73" i="9"/>
  <c r="AI72" i="9"/>
  <c r="AH72" i="9"/>
  <c r="AG72" i="9"/>
  <c r="AI71" i="9"/>
  <c r="AH71" i="9"/>
  <c r="AI70" i="9"/>
  <c r="AH70" i="9"/>
  <c r="AI69" i="9"/>
  <c r="AH69" i="9"/>
  <c r="AG68" i="9"/>
  <c r="AF68" i="9"/>
  <c r="AE68" i="9"/>
  <c r="AD68" i="9"/>
  <c r="AC68" i="9"/>
  <c r="AB68" i="9"/>
  <c r="AA68" i="9"/>
  <c r="Z5" i="9" s="1"/>
  <c r="Z68" i="9"/>
  <c r="Y5" i="9" s="1"/>
  <c r="Y68" i="9"/>
  <c r="V68" i="9"/>
  <c r="U5" i="9" s="1"/>
  <c r="U68" i="9"/>
  <c r="T5" i="9" s="1"/>
  <c r="R68" i="9"/>
  <c r="Q5" i="9" s="1"/>
  <c r="Q68" i="9"/>
  <c r="P5" i="9" s="1"/>
  <c r="N68" i="9"/>
  <c r="M5" i="9" s="1"/>
  <c r="M68" i="9"/>
  <c r="L5" i="9" s="1"/>
  <c r="K68" i="9"/>
  <c r="J5" i="9" s="1"/>
  <c r="J68" i="9"/>
  <c r="I68" i="9"/>
  <c r="H5" i="9" s="1"/>
  <c r="H68" i="9"/>
  <c r="G5" i="9" s="1"/>
  <c r="G68" i="9"/>
  <c r="F5" i="9" s="1"/>
  <c r="F68" i="9"/>
  <c r="E5" i="9" s="1"/>
  <c r="E68" i="9"/>
  <c r="D5" i="9" s="1"/>
  <c r="D68" i="9"/>
  <c r="C5" i="9" s="1"/>
  <c r="C68" i="9"/>
  <c r="B5" i="9" s="1"/>
  <c r="B68" i="9"/>
  <c r="AF5" i="9" s="1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I60" i="9"/>
  <c r="AH60" i="9"/>
  <c r="AI59" i="9"/>
  <c r="AH59" i="9"/>
  <c r="X68" i="9"/>
  <c r="W68" i="9"/>
  <c r="V5" i="9" s="1"/>
  <c r="T68" i="9"/>
  <c r="S5" i="9" s="1"/>
  <c r="S68" i="9"/>
  <c r="R5" i="9" s="1"/>
  <c r="P68" i="9"/>
  <c r="O68" i="9"/>
  <c r="AI57" i="9"/>
  <c r="AH57" i="9"/>
  <c r="AG56" i="9"/>
  <c r="AG4" i="9" s="1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I55" i="9"/>
  <c r="AH55" i="9"/>
  <c r="AI54" i="9"/>
  <c r="AH54" i="9"/>
  <c r="AI53" i="9"/>
  <c r="AH53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I51" i="9"/>
  <c r="AH51" i="9"/>
  <c r="AG51" i="9"/>
  <c r="AG52" i="9" s="1"/>
  <c r="AG3" i="9" s="1"/>
  <c r="AG6" i="9" s="1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AE5" i="9"/>
  <c r="AD5" i="9"/>
  <c r="AC5" i="9"/>
  <c r="AB5" i="9"/>
  <c r="AA5" i="9"/>
  <c r="X5" i="9"/>
  <c r="N5" i="9"/>
  <c r="I5" i="9"/>
  <c r="K4" i="9"/>
  <c r="B4" i="9"/>
  <c r="AG2" i="9"/>
  <c r="X58" i="8"/>
  <c r="W58" i="8"/>
  <c r="W37" i="8"/>
  <c r="V58" i="8"/>
  <c r="U58" i="8"/>
  <c r="U37" i="8"/>
  <c r="T58" i="8"/>
  <c r="S58" i="8"/>
  <c r="E4" i="9"/>
  <c r="E195" i="9" l="1"/>
  <c r="F195" i="9" s="1"/>
  <c r="G195" i="9" s="1"/>
  <c r="H195" i="9" s="1"/>
  <c r="I195" i="9" s="1"/>
  <c r="J195" i="9" s="1"/>
  <c r="K195" i="9" s="1"/>
  <c r="L195" i="9" s="1"/>
  <c r="M195" i="9" s="1"/>
  <c r="N195" i="9" s="1"/>
  <c r="O195" i="9" s="1"/>
  <c r="P195" i="9" s="1"/>
  <c r="Q195" i="9" s="1"/>
  <c r="R195" i="9" s="1"/>
  <c r="S195" i="9" s="1"/>
  <c r="T195" i="9" s="1"/>
  <c r="U195" i="9" s="1"/>
  <c r="V195" i="9" s="1"/>
  <c r="W195" i="9" s="1"/>
  <c r="X195" i="9" s="1"/>
  <c r="Y195" i="9" s="1"/>
  <c r="Z195" i="9" s="1"/>
  <c r="AA195" i="9" s="1"/>
  <c r="AB195" i="9" s="1"/>
  <c r="AC195" i="9" s="1"/>
  <c r="AD195" i="9" s="1"/>
  <c r="AE195" i="9" s="1"/>
  <c r="AF195" i="9" s="1"/>
  <c r="B195" i="9" s="1"/>
  <c r="AG73" i="9"/>
  <c r="G93" i="11"/>
  <c r="AA194" i="15"/>
  <c r="W192" i="15"/>
  <c r="X102" i="15"/>
  <c r="Y197" i="15"/>
  <c r="X200" i="15"/>
  <c r="W235" i="15"/>
  <c r="Y199" i="15"/>
  <c r="W93" i="15"/>
  <c r="X103" i="15"/>
  <c r="Q192" i="14"/>
  <c r="R102" i="14"/>
  <c r="S199" i="14"/>
  <c r="Q235" i="14"/>
  <c r="R200" i="14"/>
  <c r="S194" i="14"/>
  <c r="S93" i="14" s="1"/>
  <c r="R93" i="14"/>
  <c r="T103" i="14"/>
  <c r="K6" i="13"/>
  <c r="A7" i="13"/>
  <c r="E235" i="13"/>
  <c r="G199" i="13"/>
  <c r="H103" i="13"/>
  <c r="G93" i="13"/>
  <c r="G194" i="13"/>
  <c r="F200" i="13"/>
  <c r="AH83" i="13"/>
  <c r="AI83" i="13"/>
  <c r="H192" i="13"/>
  <c r="I102" i="13"/>
  <c r="G192" i="13"/>
  <c r="M7" i="12"/>
  <c r="M83" i="12"/>
  <c r="AH75" i="12"/>
  <c r="AI75" i="12"/>
  <c r="F192" i="12"/>
  <c r="G102" i="12"/>
  <c r="I194" i="12"/>
  <c r="AB214" i="12"/>
  <c r="J7" i="12"/>
  <c r="J83" i="12"/>
  <c r="B209" i="12"/>
  <c r="K6" i="12" s="1"/>
  <c r="C209" i="12"/>
  <c r="H103" i="12"/>
  <c r="G93" i="12"/>
  <c r="H199" i="12"/>
  <c r="H200" i="12" s="1"/>
  <c r="F235" i="12"/>
  <c r="K6" i="11"/>
  <c r="A7" i="11"/>
  <c r="AI83" i="11"/>
  <c r="AH83" i="11"/>
  <c r="J103" i="11"/>
  <c r="G192" i="11"/>
  <c r="H102" i="11"/>
  <c r="I199" i="11"/>
  <c r="G235" i="11"/>
  <c r="I194" i="11"/>
  <c r="H200" i="11"/>
  <c r="K6" i="10"/>
  <c r="A7" i="10"/>
  <c r="G199" i="10"/>
  <c r="E235" i="10"/>
  <c r="F93" i="10"/>
  <c r="F200" i="10"/>
  <c r="I103" i="10"/>
  <c r="F192" i="10"/>
  <c r="G102" i="10"/>
  <c r="AI83" i="10"/>
  <c r="AH83" i="10"/>
  <c r="I194" i="10"/>
  <c r="AI52" i="9"/>
  <c r="Q75" i="9"/>
  <c r="Q7" i="9" s="1"/>
  <c r="AI56" i="9"/>
  <c r="H75" i="9"/>
  <c r="Z214" i="9" s="1"/>
  <c r="U75" i="9"/>
  <c r="U83" i="9" s="1"/>
  <c r="AE75" i="9"/>
  <c r="AE7" i="9" s="1"/>
  <c r="G75" i="9"/>
  <c r="G7" i="9" s="1"/>
  <c r="R75" i="9"/>
  <c r="R7" i="9" s="1"/>
  <c r="AD75" i="9"/>
  <c r="AV214" i="9" s="1"/>
  <c r="AI38" i="9"/>
  <c r="AF75" i="9"/>
  <c r="AF7" i="9" s="1"/>
  <c r="S75" i="9"/>
  <c r="S7" i="9" s="1"/>
  <c r="Y75" i="9"/>
  <c r="Y83" i="9" s="1"/>
  <c r="T75" i="9"/>
  <c r="T7" i="9" s="1"/>
  <c r="D75" i="9"/>
  <c r="D7" i="9" s="1"/>
  <c r="M75" i="9"/>
  <c r="AE214" i="9" s="1"/>
  <c r="AA75" i="9"/>
  <c r="AA7" i="9" s="1"/>
  <c r="E75" i="9"/>
  <c r="E7" i="9" s="1"/>
  <c r="AB75" i="9"/>
  <c r="AB7" i="9" s="1"/>
  <c r="AC75" i="9"/>
  <c r="AU214" i="9" s="1"/>
  <c r="H4" i="9"/>
  <c r="S211" i="9"/>
  <c r="D211" i="9"/>
  <c r="AH56" i="9"/>
  <c r="I75" i="9"/>
  <c r="D192" i="9"/>
  <c r="E102" i="9"/>
  <c r="V75" i="9"/>
  <c r="J75" i="9"/>
  <c r="AI58" i="9"/>
  <c r="AH58" i="9"/>
  <c r="L68" i="9"/>
  <c r="AI68" i="9" s="1"/>
  <c r="C75" i="9"/>
  <c r="K75" i="9"/>
  <c r="Z75" i="9"/>
  <c r="AG75" i="9"/>
  <c r="AG83" i="9" s="1"/>
  <c r="H83" i="9"/>
  <c r="O5" i="9"/>
  <c r="P75" i="9"/>
  <c r="AH52" i="9"/>
  <c r="AI37" i="9"/>
  <c r="AH38" i="9"/>
  <c r="N75" i="9"/>
  <c r="E138" i="9"/>
  <c r="D93" i="9"/>
  <c r="W5" i="9"/>
  <c r="X75" i="9"/>
  <c r="O75" i="9"/>
  <c r="W75" i="9"/>
  <c r="F75" i="9"/>
  <c r="H103" i="9"/>
  <c r="AH68" i="9"/>
  <c r="B75" i="9"/>
  <c r="E200" i="9"/>
  <c r="F194" i="9"/>
  <c r="F199" i="9"/>
  <c r="Z197" i="15" l="1"/>
  <c r="Y200" i="15"/>
  <c r="X235" i="15"/>
  <c r="Z199" i="15"/>
  <c r="X192" i="15"/>
  <c r="Y102" i="15"/>
  <c r="Y103" i="15"/>
  <c r="X93" i="15"/>
  <c r="AB194" i="15"/>
  <c r="S200" i="14"/>
  <c r="T194" i="14"/>
  <c r="T199" i="14"/>
  <c r="R235" i="14"/>
  <c r="R192" i="14"/>
  <c r="S102" i="14"/>
  <c r="T93" i="14"/>
  <c r="U103" i="14"/>
  <c r="A7" i="12"/>
  <c r="AI83" i="12"/>
  <c r="H194" i="13"/>
  <c r="G200" i="13"/>
  <c r="J102" i="13"/>
  <c r="I103" i="13"/>
  <c r="H93" i="13"/>
  <c r="F235" i="13"/>
  <c r="H199" i="13"/>
  <c r="I103" i="12"/>
  <c r="H93" i="12"/>
  <c r="I200" i="12"/>
  <c r="J194" i="12"/>
  <c r="AH83" i="12"/>
  <c r="G192" i="12"/>
  <c r="H102" i="12"/>
  <c r="G235" i="12"/>
  <c r="I199" i="12"/>
  <c r="K103" i="11"/>
  <c r="H235" i="11"/>
  <c r="J199" i="11"/>
  <c r="I93" i="11"/>
  <c r="H192" i="11"/>
  <c r="I102" i="11"/>
  <c r="J194" i="11"/>
  <c r="I200" i="11"/>
  <c r="J103" i="10"/>
  <c r="J194" i="10"/>
  <c r="G192" i="10"/>
  <c r="H102" i="10"/>
  <c r="F235" i="10"/>
  <c r="H199" i="10"/>
  <c r="G200" i="10"/>
  <c r="G93" i="10"/>
  <c r="AM214" i="9"/>
  <c r="G83" i="9"/>
  <c r="Y214" i="9"/>
  <c r="W214" i="9"/>
  <c r="AX214" i="9"/>
  <c r="AJ214" i="9"/>
  <c r="H7" i="9"/>
  <c r="Q83" i="9"/>
  <c r="AE83" i="9"/>
  <c r="AI214" i="9"/>
  <c r="AW214" i="9"/>
  <c r="R83" i="9"/>
  <c r="AS214" i="9"/>
  <c r="M7" i="9"/>
  <c r="AD7" i="9"/>
  <c r="M83" i="9"/>
  <c r="D83" i="9"/>
  <c r="V214" i="9"/>
  <c r="U7" i="9"/>
  <c r="AA83" i="9"/>
  <c r="AD83" i="9"/>
  <c r="E83" i="9"/>
  <c r="AF83" i="9"/>
  <c r="AQ214" i="9"/>
  <c r="AC83" i="9"/>
  <c r="AB83" i="9"/>
  <c r="S83" i="9"/>
  <c r="T83" i="9"/>
  <c r="AK214" i="9"/>
  <c r="AC7" i="9"/>
  <c r="AL214" i="9"/>
  <c r="Y7" i="9"/>
  <c r="AT214" i="9"/>
  <c r="G194" i="9"/>
  <c r="F200" i="9"/>
  <c r="F138" i="9"/>
  <c r="E93" i="9"/>
  <c r="U214" i="9"/>
  <c r="C83" i="9"/>
  <c r="C7" i="9"/>
  <c r="T214" i="9"/>
  <c r="B83" i="9"/>
  <c r="B7" i="9"/>
  <c r="AH214" i="9"/>
  <c r="P7" i="9"/>
  <c r="P83" i="9"/>
  <c r="AG214" i="9"/>
  <c r="O83" i="9"/>
  <c r="O7" i="9"/>
  <c r="E192" i="9"/>
  <c r="F102" i="9"/>
  <c r="X214" i="9"/>
  <c r="F83" i="9"/>
  <c r="F7" i="9"/>
  <c r="AO214" i="9"/>
  <c r="W83" i="9"/>
  <c r="W7" i="9"/>
  <c r="L75" i="9"/>
  <c r="AI75" i="9" s="1"/>
  <c r="K5" i="9"/>
  <c r="AP214" i="9"/>
  <c r="X7" i="9"/>
  <c r="X83" i="9"/>
  <c r="E235" i="9"/>
  <c r="G199" i="9"/>
  <c r="AF214" i="9"/>
  <c r="N83" i="9"/>
  <c r="N7" i="9"/>
  <c r="AA214" i="9"/>
  <c r="I83" i="9"/>
  <c r="I7" i="9"/>
  <c r="I103" i="9"/>
  <c r="AR214" i="9"/>
  <c r="Z83" i="9"/>
  <c r="Z7" i="9"/>
  <c r="AB214" i="9"/>
  <c r="J83" i="9"/>
  <c r="J7" i="9"/>
  <c r="AN214" i="9"/>
  <c r="V83" i="9"/>
  <c r="V7" i="9"/>
  <c r="AC214" i="9"/>
  <c r="K83" i="9"/>
  <c r="K7" i="9"/>
  <c r="Z103" i="15" l="1"/>
  <c r="Y93" i="15"/>
  <c r="Y192" i="15"/>
  <c r="Z102" i="15"/>
  <c r="AA199" i="15"/>
  <c r="Y235" i="15"/>
  <c r="AC194" i="15"/>
  <c r="AA197" i="15"/>
  <c r="Z200" i="15"/>
  <c r="V103" i="14"/>
  <c r="S192" i="14"/>
  <c r="T102" i="14"/>
  <c r="S235" i="14"/>
  <c r="U199" i="14"/>
  <c r="T200" i="14"/>
  <c r="U194" i="14"/>
  <c r="J103" i="13"/>
  <c r="J192" i="13"/>
  <c r="K102" i="13"/>
  <c r="I192" i="13"/>
  <c r="I194" i="13"/>
  <c r="H200" i="13"/>
  <c r="G235" i="13"/>
  <c r="I199" i="13"/>
  <c r="K194" i="12"/>
  <c r="J199" i="12"/>
  <c r="H235" i="12"/>
  <c r="J103" i="12"/>
  <c r="I93" i="12"/>
  <c r="H192" i="12"/>
  <c r="I102" i="12"/>
  <c r="J200" i="11"/>
  <c r="K194" i="11"/>
  <c r="I192" i="11"/>
  <c r="J102" i="11"/>
  <c r="K199" i="11"/>
  <c r="I235" i="11"/>
  <c r="J93" i="11"/>
  <c r="L103" i="11"/>
  <c r="K93" i="11"/>
  <c r="H192" i="10"/>
  <c r="I102" i="10"/>
  <c r="K194" i="10"/>
  <c r="G235" i="10"/>
  <c r="I199" i="10"/>
  <c r="H200" i="10"/>
  <c r="H93" i="10"/>
  <c r="K103" i="10"/>
  <c r="F235" i="9"/>
  <c r="H199" i="9"/>
  <c r="H194" i="9"/>
  <c r="G200" i="9"/>
  <c r="F192" i="9"/>
  <c r="G102" i="9"/>
  <c r="AD214" i="9"/>
  <c r="L83" i="9"/>
  <c r="AI83" i="9" s="1"/>
  <c r="L7" i="9"/>
  <c r="A7" i="9" s="1"/>
  <c r="C209" i="9"/>
  <c r="AH75" i="9"/>
  <c r="G138" i="9"/>
  <c r="F93" i="9"/>
  <c r="J103" i="9"/>
  <c r="B209" i="9"/>
  <c r="AD194" i="15" l="1"/>
  <c r="Z235" i="15"/>
  <c r="AB199" i="15"/>
  <c r="Z192" i="15"/>
  <c r="AA102" i="15"/>
  <c r="AB197" i="15"/>
  <c r="AA200" i="15"/>
  <c r="AA103" i="15"/>
  <c r="Z93" i="15"/>
  <c r="V194" i="14"/>
  <c r="U200" i="14"/>
  <c r="T235" i="14"/>
  <c r="V199" i="14"/>
  <c r="T192" i="14"/>
  <c r="U102" i="14"/>
  <c r="V93" i="14"/>
  <c r="W103" i="14"/>
  <c r="U93" i="14"/>
  <c r="I200" i="13"/>
  <c r="J194" i="13"/>
  <c r="L102" i="13"/>
  <c r="I93" i="13"/>
  <c r="H235" i="13"/>
  <c r="J199" i="13"/>
  <c r="K103" i="13"/>
  <c r="K199" i="12"/>
  <c r="K200" i="12" s="1"/>
  <c r="I235" i="12"/>
  <c r="L194" i="12"/>
  <c r="J200" i="12"/>
  <c r="K103" i="12"/>
  <c r="J93" i="12"/>
  <c r="I192" i="12"/>
  <c r="J102" i="12"/>
  <c r="L199" i="11"/>
  <c r="J235" i="11"/>
  <c r="J192" i="11"/>
  <c r="K102" i="11"/>
  <c r="M103" i="11"/>
  <c r="L93" i="11"/>
  <c r="K200" i="11"/>
  <c r="L194" i="11"/>
  <c r="H235" i="10"/>
  <c r="J199" i="10"/>
  <c r="I200" i="10"/>
  <c r="I93" i="10"/>
  <c r="L194" i="10"/>
  <c r="I192" i="10"/>
  <c r="J102" i="10"/>
  <c r="L103" i="10"/>
  <c r="AH83" i="9"/>
  <c r="K6" i="9"/>
  <c r="G235" i="9"/>
  <c r="I199" i="9"/>
  <c r="K103" i="9"/>
  <c r="G192" i="9"/>
  <c r="H102" i="9"/>
  <c r="H200" i="9"/>
  <c r="I194" i="9"/>
  <c r="H138" i="9"/>
  <c r="G93" i="9"/>
  <c r="AA235" i="15" l="1"/>
  <c r="AC199" i="15"/>
  <c r="AE194" i="15"/>
  <c r="AC197" i="15"/>
  <c r="AB200" i="15"/>
  <c r="AA192" i="15"/>
  <c r="AB102" i="15"/>
  <c r="AA93" i="15"/>
  <c r="AB103" i="15"/>
  <c r="U235" i="14"/>
  <c r="W199" i="14"/>
  <c r="X103" i="14"/>
  <c r="U192" i="14"/>
  <c r="V102" i="14"/>
  <c r="W194" i="14"/>
  <c r="W93" i="14" s="1"/>
  <c r="V200" i="14"/>
  <c r="K199" i="13"/>
  <c r="I235" i="13"/>
  <c r="M102" i="13"/>
  <c r="L103" i="13"/>
  <c r="K93" i="13"/>
  <c r="K192" i="13"/>
  <c r="J200" i="13"/>
  <c r="K194" i="13"/>
  <c r="J93" i="13"/>
  <c r="L103" i="12"/>
  <c r="K93" i="12"/>
  <c r="M194" i="12"/>
  <c r="J192" i="12"/>
  <c r="K102" i="12"/>
  <c r="L199" i="12"/>
  <c r="J235" i="12"/>
  <c r="L200" i="11"/>
  <c r="M194" i="11"/>
  <c r="N103" i="11"/>
  <c r="M93" i="11"/>
  <c r="K192" i="11"/>
  <c r="L102" i="11"/>
  <c r="K235" i="11"/>
  <c r="M199" i="11"/>
  <c r="M194" i="10"/>
  <c r="M103" i="10"/>
  <c r="K199" i="10"/>
  <c r="I235" i="10"/>
  <c r="J93" i="10"/>
  <c r="J200" i="10"/>
  <c r="J192" i="10"/>
  <c r="K102" i="10"/>
  <c r="L103" i="9"/>
  <c r="H192" i="9"/>
  <c r="I102" i="9"/>
  <c r="H235" i="9"/>
  <c r="J199" i="9"/>
  <c r="I138" i="9"/>
  <c r="H93" i="9"/>
  <c r="J194" i="9"/>
  <c r="I200" i="9"/>
  <c r="AD197" i="15" l="1"/>
  <c r="AC200" i="15"/>
  <c r="AF194" i="15"/>
  <c r="AB93" i="15"/>
  <c r="AC103" i="15"/>
  <c r="AB235" i="15"/>
  <c r="AD199" i="15"/>
  <c r="AB192" i="15"/>
  <c r="AC102" i="15"/>
  <c r="X194" i="14"/>
  <c r="W200" i="14"/>
  <c r="Y103" i="14"/>
  <c r="V192" i="14"/>
  <c r="W102" i="14"/>
  <c r="V235" i="14"/>
  <c r="X199" i="14"/>
  <c r="M103" i="13"/>
  <c r="K200" i="13"/>
  <c r="L194" i="13"/>
  <c r="J235" i="13"/>
  <c r="L199" i="13"/>
  <c r="M192" i="13"/>
  <c r="N102" i="13"/>
  <c r="L192" i="13"/>
  <c r="K235" i="12"/>
  <c r="M199" i="12"/>
  <c r="K192" i="12"/>
  <c r="L102" i="12"/>
  <c r="L200" i="12"/>
  <c r="M200" i="12"/>
  <c r="N194" i="12"/>
  <c r="M103" i="12"/>
  <c r="L93" i="12"/>
  <c r="L235" i="11"/>
  <c r="N199" i="11"/>
  <c r="L192" i="11"/>
  <c r="M102" i="11"/>
  <c r="O103" i="11"/>
  <c r="N93" i="11"/>
  <c r="M200" i="11"/>
  <c r="N194" i="11"/>
  <c r="N103" i="10"/>
  <c r="J235" i="10"/>
  <c r="L199" i="10"/>
  <c r="K93" i="10"/>
  <c r="K200" i="10"/>
  <c r="K192" i="10"/>
  <c r="L102" i="10"/>
  <c r="N194" i="10"/>
  <c r="I192" i="9"/>
  <c r="J102" i="9"/>
  <c r="J138" i="9"/>
  <c r="I93" i="9"/>
  <c r="I235" i="9"/>
  <c r="K199" i="9"/>
  <c r="J200" i="9"/>
  <c r="K194" i="9"/>
  <c r="M103" i="9"/>
  <c r="AC235" i="15" l="1"/>
  <c r="AE199" i="15"/>
  <c r="AC93" i="15"/>
  <c r="AD103" i="15"/>
  <c r="B194" i="15"/>
  <c r="AC192" i="15"/>
  <c r="AD102" i="15"/>
  <c r="AE197" i="15"/>
  <c r="AD200" i="15"/>
  <c r="W235" i="14"/>
  <c r="Y199" i="14"/>
  <c r="W192" i="14"/>
  <c r="X102" i="14"/>
  <c r="Z103" i="14"/>
  <c r="Y93" i="14"/>
  <c r="X93" i="14"/>
  <c r="X200" i="14"/>
  <c r="Y194" i="14"/>
  <c r="O102" i="13"/>
  <c r="K235" i="13"/>
  <c r="M199" i="13"/>
  <c r="L200" i="13"/>
  <c r="M194" i="13"/>
  <c r="M93" i="13"/>
  <c r="N103" i="13"/>
  <c r="L93" i="13"/>
  <c r="L235" i="12"/>
  <c r="N199" i="12"/>
  <c r="M93" i="12"/>
  <c r="N103" i="12"/>
  <c r="O194" i="12"/>
  <c r="N200" i="12"/>
  <c r="L192" i="12"/>
  <c r="M102" i="12"/>
  <c r="N200" i="11"/>
  <c r="O194" i="11"/>
  <c r="P103" i="11"/>
  <c r="M192" i="11"/>
  <c r="N102" i="11"/>
  <c r="M235" i="11"/>
  <c r="O199" i="11"/>
  <c r="L192" i="10"/>
  <c r="M102" i="10"/>
  <c r="M199" i="10"/>
  <c r="K235" i="10"/>
  <c r="L93" i="10"/>
  <c r="L200" i="10"/>
  <c r="O194" i="10"/>
  <c r="O103" i="10"/>
  <c r="K138" i="9"/>
  <c r="J93" i="9"/>
  <c r="N103" i="9"/>
  <c r="J192" i="9"/>
  <c r="K102" i="9"/>
  <c r="K200" i="9"/>
  <c r="L194" i="9"/>
  <c r="J235" i="9"/>
  <c r="L199" i="9"/>
  <c r="O93" i="11" l="1"/>
  <c r="AD192" i="15"/>
  <c r="AE102" i="15"/>
  <c r="AD235" i="15"/>
  <c r="AF199" i="15"/>
  <c r="AD93" i="15"/>
  <c r="AE103" i="15"/>
  <c r="AF197" i="15"/>
  <c r="AE200" i="15"/>
  <c r="AA103" i="14"/>
  <c r="X192" i="14"/>
  <c r="Y102" i="14"/>
  <c r="X235" i="14"/>
  <c r="Z199" i="14"/>
  <c r="Y200" i="14"/>
  <c r="Z194" i="14"/>
  <c r="N194" i="13"/>
  <c r="M200" i="13"/>
  <c r="L235" i="13"/>
  <c r="N199" i="13"/>
  <c r="P102" i="13"/>
  <c r="N93" i="13"/>
  <c r="O103" i="13"/>
  <c r="O192" i="13" s="1"/>
  <c r="N192" i="13"/>
  <c r="M192" i="12"/>
  <c r="N102" i="12"/>
  <c r="P194" i="12"/>
  <c r="N93" i="12"/>
  <c r="O103" i="12"/>
  <c r="M235" i="12"/>
  <c r="O199" i="12"/>
  <c r="P199" i="11"/>
  <c r="P93" i="11" s="1"/>
  <c r="N235" i="11"/>
  <c r="N192" i="11"/>
  <c r="O102" i="11"/>
  <c r="O200" i="11"/>
  <c r="P194" i="11"/>
  <c r="Q103" i="11"/>
  <c r="P194" i="10"/>
  <c r="L235" i="10"/>
  <c r="N199" i="10"/>
  <c r="M93" i="10"/>
  <c r="M200" i="10"/>
  <c r="M192" i="10"/>
  <c r="N102" i="10"/>
  <c r="P103" i="10"/>
  <c r="L200" i="9"/>
  <c r="M194" i="9"/>
  <c r="O103" i="9"/>
  <c r="K192" i="9"/>
  <c r="L102" i="9"/>
  <c r="K235" i="9"/>
  <c r="M199" i="9"/>
  <c r="L138" i="9"/>
  <c r="K93" i="9"/>
  <c r="B197" i="15" l="1"/>
  <c r="AF200" i="15"/>
  <c r="AE93" i="15"/>
  <c r="AF103" i="15"/>
  <c r="AE192" i="15"/>
  <c r="AF102" i="15"/>
  <c r="B199" i="15"/>
  <c r="AF235" i="15" s="1"/>
  <c r="AE235" i="15"/>
  <c r="Z200" i="14"/>
  <c r="AA194" i="14"/>
  <c r="Z93" i="14"/>
  <c r="AA199" i="14"/>
  <c r="Y235" i="14"/>
  <c r="Y192" i="14"/>
  <c r="Z102" i="14"/>
  <c r="AB103" i="14"/>
  <c r="P103" i="13"/>
  <c r="P192" i="13"/>
  <c r="Q102" i="13"/>
  <c r="M235" i="13"/>
  <c r="O199" i="13"/>
  <c r="O194" i="13"/>
  <c r="N200" i="13"/>
  <c r="N235" i="12"/>
  <c r="P199" i="12"/>
  <c r="P103" i="12"/>
  <c r="O93" i="12"/>
  <c r="O200" i="12"/>
  <c r="N192" i="12"/>
  <c r="O102" i="12"/>
  <c r="P200" i="12"/>
  <c r="Q194" i="12"/>
  <c r="R103" i="11"/>
  <c r="Q194" i="11"/>
  <c r="P200" i="11"/>
  <c r="O192" i="11"/>
  <c r="P102" i="11"/>
  <c r="O235" i="11"/>
  <c r="Q199" i="11"/>
  <c r="N192" i="10"/>
  <c r="O102" i="10"/>
  <c r="O199" i="10"/>
  <c r="M235" i="10"/>
  <c r="N93" i="10"/>
  <c r="N200" i="10"/>
  <c r="Q103" i="10"/>
  <c r="Q194" i="10"/>
  <c r="L235" i="9"/>
  <c r="N199" i="9"/>
  <c r="L192" i="9"/>
  <c r="M102" i="9"/>
  <c r="M200" i="9"/>
  <c r="N194" i="9"/>
  <c r="P103" i="9"/>
  <c r="M138" i="9"/>
  <c r="L93" i="9"/>
  <c r="AF192" i="15" l="1"/>
  <c r="B102" i="15"/>
  <c r="B103" i="15"/>
  <c r="B93" i="15" s="1"/>
  <c r="AF93" i="15"/>
  <c r="B200" i="15"/>
  <c r="AB199" i="14"/>
  <c r="Z235" i="14"/>
  <c r="Z192" i="14"/>
  <c r="AA102" i="14"/>
  <c r="AA200" i="14"/>
  <c r="AB194" i="14"/>
  <c r="AB93" i="14"/>
  <c r="AC103" i="14"/>
  <c r="AA93" i="14"/>
  <c r="P194" i="13"/>
  <c r="P93" i="13" s="1"/>
  <c r="O200" i="13"/>
  <c r="N235" i="13"/>
  <c r="P199" i="13"/>
  <c r="Q103" i="13"/>
  <c r="Q192" i="13"/>
  <c r="R102" i="13"/>
  <c r="O93" i="13"/>
  <c r="O192" i="12"/>
  <c r="P102" i="12"/>
  <c r="O235" i="12"/>
  <c r="Q199" i="12"/>
  <c r="Q103" i="12"/>
  <c r="P93" i="12"/>
  <c r="R194" i="12"/>
  <c r="Q200" i="12"/>
  <c r="R194" i="11"/>
  <c r="R93" i="11" s="1"/>
  <c r="Q200" i="11"/>
  <c r="S103" i="11"/>
  <c r="P235" i="11"/>
  <c r="R199" i="11"/>
  <c r="P192" i="11"/>
  <c r="Q102" i="11"/>
  <c r="Q93" i="11"/>
  <c r="R103" i="10"/>
  <c r="N235" i="10"/>
  <c r="P199" i="10"/>
  <c r="O200" i="10"/>
  <c r="O93" i="10"/>
  <c r="R194" i="10"/>
  <c r="O192" i="10"/>
  <c r="P102" i="10"/>
  <c r="M192" i="9"/>
  <c r="N102" i="9"/>
  <c r="Q103" i="9"/>
  <c r="M235" i="9"/>
  <c r="O199" i="9"/>
  <c r="O194" i="9"/>
  <c r="N200" i="9"/>
  <c r="N138" i="9"/>
  <c r="M93" i="9"/>
  <c r="B192" i="15" l="1"/>
  <c r="AH93" i="15"/>
  <c r="AI93" i="15"/>
  <c r="AA192" i="14"/>
  <c r="AB102" i="14"/>
  <c r="AB200" i="14"/>
  <c r="AC194" i="14"/>
  <c r="AC93" i="14"/>
  <c r="AD103" i="14"/>
  <c r="AA235" i="14"/>
  <c r="AC199" i="14"/>
  <c r="S102" i="13"/>
  <c r="R103" i="13"/>
  <c r="O235" i="13"/>
  <c r="Q199" i="13"/>
  <c r="Q93" i="13" s="1"/>
  <c r="Q194" i="13"/>
  <c r="P200" i="13"/>
  <c r="S194" i="12"/>
  <c r="R103" i="12"/>
  <c r="Q93" i="12"/>
  <c r="R199" i="12"/>
  <c r="P235" i="12"/>
  <c r="P192" i="12"/>
  <c r="Q102" i="12"/>
  <c r="Q192" i="11"/>
  <c r="R102" i="11"/>
  <c r="S199" i="11"/>
  <c r="Q235" i="11"/>
  <c r="T103" i="11"/>
  <c r="S93" i="11"/>
  <c r="R200" i="11"/>
  <c r="S194" i="11"/>
  <c r="S194" i="10"/>
  <c r="O235" i="10"/>
  <c r="Q199" i="10"/>
  <c r="P200" i="10"/>
  <c r="P93" i="10"/>
  <c r="P192" i="10"/>
  <c r="Q102" i="10"/>
  <c r="S103" i="10"/>
  <c r="R103" i="9"/>
  <c r="N192" i="9"/>
  <c r="O102" i="9"/>
  <c r="P194" i="9"/>
  <c r="O200" i="9"/>
  <c r="N235" i="9"/>
  <c r="P199" i="9"/>
  <c r="O138" i="9"/>
  <c r="N93" i="9"/>
  <c r="AE103" i="14" l="1"/>
  <c r="AB192" i="14"/>
  <c r="AC102" i="14"/>
  <c r="AB235" i="14"/>
  <c r="AD199" i="14"/>
  <c r="AD194" i="14"/>
  <c r="AC200" i="14"/>
  <c r="P235" i="13"/>
  <c r="R199" i="13"/>
  <c r="S103" i="13"/>
  <c r="S192" i="13" s="1"/>
  <c r="T102" i="13"/>
  <c r="Q200" i="13"/>
  <c r="R194" i="13"/>
  <c r="R93" i="13" s="1"/>
  <c r="R192" i="13"/>
  <c r="Q192" i="12"/>
  <c r="R102" i="12"/>
  <c r="Q235" i="12"/>
  <c r="S199" i="12"/>
  <c r="R200" i="12"/>
  <c r="S103" i="12"/>
  <c r="R93" i="12"/>
  <c r="S200" i="12"/>
  <c r="T194" i="12"/>
  <c r="U103" i="11"/>
  <c r="R192" i="11"/>
  <c r="S102" i="11"/>
  <c r="T194" i="11"/>
  <c r="S200" i="11"/>
  <c r="T199" i="11"/>
  <c r="R235" i="11"/>
  <c r="Q192" i="10"/>
  <c r="R102" i="10"/>
  <c r="P235" i="10"/>
  <c r="R199" i="10"/>
  <c r="Q93" i="10"/>
  <c r="Q200" i="10"/>
  <c r="T194" i="10"/>
  <c r="T103" i="10"/>
  <c r="O192" i="9"/>
  <c r="P102" i="9"/>
  <c r="P200" i="9"/>
  <c r="Q194" i="9"/>
  <c r="O235" i="9"/>
  <c r="Q199" i="9"/>
  <c r="P138" i="9"/>
  <c r="O93" i="9"/>
  <c r="S103" i="9"/>
  <c r="T93" i="11" l="1"/>
  <c r="AC235" i="14"/>
  <c r="AE199" i="14"/>
  <c r="AE194" i="14"/>
  <c r="AD200" i="14"/>
  <c r="AF103" i="14"/>
  <c r="AE93" i="14"/>
  <c r="AC192" i="14"/>
  <c r="AD102" i="14"/>
  <c r="AD93" i="14"/>
  <c r="U102" i="13"/>
  <c r="R200" i="13"/>
  <c r="S194" i="13"/>
  <c r="T103" i="13"/>
  <c r="S199" i="13"/>
  <c r="S93" i="13" s="1"/>
  <c r="Q235" i="13"/>
  <c r="T103" i="12"/>
  <c r="S93" i="12"/>
  <c r="T199" i="12"/>
  <c r="R235" i="12"/>
  <c r="R192" i="12"/>
  <c r="S102" i="12"/>
  <c r="T200" i="12"/>
  <c r="U194" i="12"/>
  <c r="U199" i="11"/>
  <c r="S235" i="11"/>
  <c r="T200" i="11"/>
  <c r="U194" i="11"/>
  <c r="U93" i="11" s="1"/>
  <c r="S192" i="11"/>
  <c r="T102" i="11"/>
  <c r="V103" i="11"/>
  <c r="U194" i="10"/>
  <c r="Q235" i="10"/>
  <c r="S199" i="10"/>
  <c r="R200" i="10"/>
  <c r="R93" i="10"/>
  <c r="U103" i="10"/>
  <c r="R192" i="10"/>
  <c r="S102" i="10"/>
  <c r="P235" i="9"/>
  <c r="R199" i="9"/>
  <c r="R194" i="9"/>
  <c r="Q200" i="9"/>
  <c r="Q138" i="9"/>
  <c r="P93" i="9"/>
  <c r="P192" i="9"/>
  <c r="Q102" i="9"/>
  <c r="T103" i="9"/>
  <c r="R58" i="8"/>
  <c r="R37" i="8"/>
  <c r="AD192" i="14" l="1"/>
  <c r="AE102" i="14"/>
  <c r="AF194" i="14"/>
  <c r="AE200" i="14"/>
  <c r="AD235" i="14"/>
  <c r="AF199" i="14"/>
  <c r="AF93" i="14" s="1"/>
  <c r="R235" i="13"/>
  <c r="T199" i="13"/>
  <c r="U103" i="13"/>
  <c r="T93" i="13"/>
  <c r="S200" i="13"/>
  <c r="T194" i="13"/>
  <c r="U192" i="13"/>
  <c r="V102" i="13"/>
  <c r="T192" i="13"/>
  <c r="U199" i="12"/>
  <c r="S235" i="12"/>
  <c r="V194" i="12"/>
  <c r="U200" i="12"/>
  <c r="S192" i="12"/>
  <c r="T102" i="12"/>
  <c r="U103" i="12"/>
  <c r="T93" i="12"/>
  <c r="W103" i="11"/>
  <c r="T192" i="11"/>
  <c r="U102" i="11"/>
  <c r="U200" i="11"/>
  <c r="V194" i="11"/>
  <c r="V199" i="11"/>
  <c r="T235" i="11"/>
  <c r="V103" i="10"/>
  <c r="S192" i="10"/>
  <c r="T102" i="10"/>
  <c r="R235" i="10"/>
  <c r="T199" i="10"/>
  <c r="S93" i="10"/>
  <c r="S200" i="10"/>
  <c r="V194" i="10"/>
  <c r="R138" i="9"/>
  <c r="Q93" i="9"/>
  <c r="R200" i="9"/>
  <c r="S194" i="9"/>
  <c r="Q192" i="9"/>
  <c r="R102" i="9"/>
  <c r="Q235" i="9"/>
  <c r="S199" i="9"/>
  <c r="U103" i="9"/>
  <c r="AF235" i="14" l="1"/>
  <c r="AE235" i="14"/>
  <c r="AF200" i="14"/>
  <c r="AI93" i="14"/>
  <c r="AH93" i="14"/>
  <c r="AE192" i="14"/>
  <c r="AF102" i="14"/>
  <c r="W102" i="13"/>
  <c r="T200" i="13"/>
  <c r="U194" i="13"/>
  <c r="V103" i="13"/>
  <c r="S235" i="13"/>
  <c r="U199" i="13"/>
  <c r="U93" i="13" s="1"/>
  <c r="U93" i="12"/>
  <c r="V103" i="12"/>
  <c r="T192" i="12"/>
  <c r="U102" i="12"/>
  <c r="W194" i="12"/>
  <c r="T235" i="12"/>
  <c r="V199" i="12"/>
  <c r="V200" i="12" s="1"/>
  <c r="X103" i="11"/>
  <c r="U235" i="11"/>
  <c r="W199" i="11"/>
  <c r="V200" i="11"/>
  <c r="W194" i="11"/>
  <c r="U192" i="11"/>
  <c r="V102" i="11"/>
  <c r="V93" i="11"/>
  <c r="T192" i="10"/>
  <c r="U102" i="10"/>
  <c r="U199" i="10"/>
  <c r="S235" i="10"/>
  <c r="T93" i="10"/>
  <c r="T200" i="10"/>
  <c r="W194" i="10"/>
  <c r="W103" i="10"/>
  <c r="R192" i="9"/>
  <c r="S102" i="9"/>
  <c r="R235" i="9"/>
  <c r="T199" i="9"/>
  <c r="S200" i="9"/>
  <c r="T194" i="9"/>
  <c r="V103" i="9"/>
  <c r="S138" i="9"/>
  <c r="R93" i="9"/>
  <c r="AF192" i="14" l="1"/>
  <c r="W103" i="13"/>
  <c r="W192" i="13" s="1"/>
  <c r="X102" i="13"/>
  <c r="T235" i="13"/>
  <c r="V199" i="13"/>
  <c r="V194" i="13"/>
  <c r="V93" i="13" s="1"/>
  <c r="U200" i="13"/>
  <c r="V192" i="13"/>
  <c r="U192" i="12"/>
  <c r="V102" i="12"/>
  <c r="X194" i="12"/>
  <c r="V93" i="12"/>
  <c r="W103" i="12"/>
  <c r="U235" i="12"/>
  <c r="W199" i="12"/>
  <c r="V235" i="11"/>
  <c r="X199" i="11"/>
  <c r="W200" i="11"/>
  <c r="X194" i="11"/>
  <c r="W93" i="11"/>
  <c r="V192" i="11"/>
  <c r="W102" i="11"/>
  <c r="X93" i="11"/>
  <c r="Y103" i="11"/>
  <c r="T235" i="10"/>
  <c r="V199" i="10"/>
  <c r="U200" i="10"/>
  <c r="U93" i="10"/>
  <c r="X103" i="10"/>
  <c r="U192" i="10"/>
  <c r="V102" i="10"/>
  <c r="X194" i="10"/>
  <c r="W103" i="9"/>
  <c r="U194" i="9"/>
  <c r="T200" i="9"/>
  <c r="S235" i="9"/>
  <c r="U199" i="9"/>
  <c r="S192" i="9"/>
  <c r="T102" i="9"/>
  <c r="T138" i="9"/>
  <c r="S93" i="9"/>
  <c r="U235" i="13" l="1"/>
  <c r="W199" i="13"/>
  <c r="Y102" i="13"/>
  <c r="W194" i="13"/>
  <c r="V200" i="13"/>
  <c r="W93" i="13"/>
  <c r="X103" i="13"/>
  <c r="V235" i="12"/>
  <c r="X199" i="12"/>
  <c r="X103" i="12"/>
  <c r="W93" i="12"/>
  <c r="W200" i="12"/>
  <c r="X200" i="12"/>
  <c r="Y194" i="12"/>
  <c r="V192" i="12"/>
  <c r="W102" i="12"/>
  <c r="W192" i="11"/>
  <c r="X102" i="11"/>
  <c r="Y194" i="11"/>
  <c r="X200" i="11"/>
  <c r="W235" i="11"/>
  <c r="Y199" i="11"/>
  <c r="Z103" i="11"/>
  <c r="Y93" i="11"/>
  <c r="V192" i="10"/>
  <c r="W102" i="10"/>
  <c r="Y103" i="10"/>
  <c r="W199" i="10"/>
  <c r="U235" i="10"/>
  <c r="V93" i="10"/>
  <c r="V200" i="10"/>
  <c r="Y194" i="10"/>
  <c r="T235" i="9"/>
  <c r="V199" i="9"/>
  <c r="U200" i="9"/>
  <c r="V194" i="9"/>
  <c r="T192" i="9"/>
  <c r="U102" i="9"/>
  <c r="U138" i="9"/>
  <c r="T93" i="9"/>
  <c r="X103" i="9"/>
  <c r="Y103" i="13" l="1"/>
  <c r="Y192" i="13" s="1"/>
  <c r="Z102" i="13"/>
  <c r="V235" i="13"/>
  <c r="X199" i="13"/>
  <c r="X194" i="13"/>
  <c r="W200" i="13"/>
  <c r="X192" i="13"/>
  <c r="Z194" i="12"/>
  <c r="Y103" i="12"/>
  <c r="X93" i="12"/>
  <c r="W235" i="12"/>
  <c r="Y199" i="12"/>
  <c r="W192" i="12"/>
  <c r="X102" i="12"/>
  <c r="AA103" i="11"/>
  <c r="Z194" i="11"/>
  <c r="Y200" i="11"/>
  <c r="X192" i="11"/>
  <c r="Y102" i="11"/>
  <c r="X235" i="11"/>
  <c r="Z199" i="11"/>
  <c r="Z103" i="10"/>
  <c r="Z194" i="10"/>
  <c r="W192" i="10"/>
  <c r="X102" i="10"/>
  <c r="V235" i="10"/>
  <c r="X199" i="10"/>
  <c r="W200" i="10"/>
  <c r="W93" i="10"/>
  <c r="U192" i="9"/>
  <c r="V102" i="9"/>
  <c r="W194" i="9"/>
  <c r="V200" i="9"/>
  <c r="V138" i="9"/>
  <c r="U93" i="9"/>
  <c r="Y103" i="9"/>
  <c r="U235" i="9"/>
  <c r="W199" i="9"/>
  <c r="Y194" i="13" l="1"/>
  <c r="X200" i="13"/>
  <c r="W235" i="13"/>
  <c r="Y199" i="13"/>
  <c r="AA102" i="13"/>
  <c r="Z103" i="13"/>
  <c r="Z192" i="13" s="1"/>
  <c r="Y93" i="13"/>
  <c r="X93" i="13"/>
  <c r="X192" i="12"/>
  <c r="Y102" i="12"/>
  <c r="Z199" i="12"/>
  <c r="X235" i="12"/>
  <c r="Z200" i="12"/>
  <c r="AA194" i="12"/>
  <c r="Z103" i="12"/>
  <c r="Y93" i="12"/>
  <c r="Y200" i="12"/>
  <c r="Z200" i="11"/>
  <c r="AA194" i="11"/>
  <c r="AA199" i="11"/>
  <c r="Y235" i="11"/>
  <c r="Y192" i="11"/>
  <c r="Z102" i="11"/>
  <c r="Z93" i="11"/>
  <c r="AB103" i="11"/>
  <c r="W235" i="10"/>
  <c r="Y199" i="10"/>
  <c r="X200" i="10"/>
  <c r="X93" i="10"/>
  <c r="X192" i="10"/>
  <c r="Y102" i="10"/>
  <c r="AA194" i="10"/>
  <c r="AA103" i="10"/>
  <c r="X194" i="9"/>
  <c r="W200" i="9"/>
  <c r="W138" i="9"/>
  <c r="V93" i="9"/>
  <c r="V235" i="9"/>
  <c r="X199" i="9"/>
  <c r="V192" i="9"/>
  <c r="W102" i="9"/>
  <c r="Z103" i="9"/>
  <c r="AB102" i="13" l="1"/>
  <c r="X235" i="13"/>
  <c r="Z199" i="13"/>
  <c r="AA103" i="13"/>
  <c r="Z93" i="13"/>
  <c r="Y200" i="13"/>
  <c r="Z194" i="13"/>
  <c r="AA103" i="12"/>
  <c r="Z93" i="12"/>
  <c r="Y235" i="12"/>
  <c r="AA199" i="12"/>
  <c r="Y192" i="12"/>
  <c r="Z102" i="12"/>
  <c r="AA200" i="12"/>
  <c r="AB194" i="12"/>
  <c r="Z235" i="11"/>
  <c r="AB199" i="11"/>
  <c r="AC103" i="11"/>
  <c r="AA200" i="11"/>
  <c r="AB194" i="11"/>
  <c r="AB93" i="11" s="1"/>
  <c r="Z192" i="11"/>
  <c r="AA102" i="11"/>
  <c r="AA93" i="11"/>
  <c r="AB194" i="10"/>
  <c r="AB103" i="10"/>
  <c r="X235" i="10"/>
  <c r="Z199" i="10"/>
  <c r="Z93" i="10" s="1"/>
  <c r="Y93" i="10"/>
  <c r="Y200" i="10"/>
  <c r="Y192" i="10"/>
  <c r="Z102" i="10"/>
  <c r="W192" i="9"/>
  <c r="X102" i="9"/>
  <c r="W235" i="9"/>
  <c r="Y199" i="9"/>
  <c r="X138" i="9"/>
  <c r="W93" i="9"/>
  <c r="AA103" i="9"/>
  <c r="X200" i="9"/>
  <c r="Y194" i="9"/>
  <c r="AB103" i="13" l="1"/>
  <c r="AB192" i="13"/>
  <c r="AC102" i="13"/>
  <c r="Z200" i="13"/>
  <c r="AA194" i="13"/>
  <c r="AA199" i="13"/>
  <c r="Y235" i="13"/>
  <c r="AA192" i="13"/>
  <c r="AC194" i="12"/>
  <c r="Z192" i="12"/>
  <c r="AA102" i="12"/>
  <c r="Z235" i="12"/>
  <c r="AB199" i="12"/>
  <c r="AA93" i="12"/>
  <c r="AB103" i="12"/>
  <c r="AA192" i="11"/>
  <c r="AB102" i="11"/>
  <c r="AB200" i="11"/>
  <c r="AC194" i="11"/>
  <c r="AC93" i="11" s="1"/>
  <c r="AD103" i="11"/>
  <c r="AA235" i="11"/>
  <c r="AC199" i="11"/>
  <c r="Y235" i="10"/>
  <c r="AA199" i="10"/>
  <c r="AA93" i="10" s="1"/>
  <c r="Z200" i="10"/>
  <c r="Z192" i="10"/>
  <c r="AA102" i="10"/>
  <c r="AC194" i="10"/>
  <c r="AC103" i="10"/>
  <c r="X235" i="9"/>
  <c r="Z199" i="9"/>
  <c r="AB103" i="9"/>
  <c r="Y138" i="9"/>
  <c r="X93" i="9"/>
  <c r="Z194" i="9"/>
  <c r="Y200" i="9"/>
  <c r="X192" i="9"/>
  <c r="Y102" i="9"/>
  <c r="Z235" i="13" l="1"/>
  <c r="AB199" i="13"/>
  <c r="AD102" i="13"/>
  <c r="AA200" i="13"/>
  <c r="AB194" i="13"/>
  <c r="AC103" i="13"/>
  <c r="AC192" i="13" s="1"/>
  <c r="AB93" i="13"/>
  <c r="AA93" i="13"/>
  <c r="AC103" i="12"/>
  <c r="AB93" i="12"/>
  <c r="AC199" i="12"/>
  <c r="AA235" i="12"/>
  <c r="AD194" i="12"/>
  <c r="AC200" i="12"/>
  <c r="AA192" i="12"/>
  <c r="AB102" i="12"/>
  <c r="AB200" i="12"/>
  <c r="AB192" i="11"/>
  <c r="AC102" i="11"/>
  <c r="AB235" i="11"/>
  <c r="AD199" i="11"/>
  <c r="AD93" i="11"/>
  <c r="AE103" i="11"/>
  <c r="AC200" i="11"/>
  <c r="AD194" i="11"/>
  <c r="AD103" i="10"/>
  <c r="Z235" i="10"/>
  <c r="AB199" i="10"/>
  <c r="AA200" i="10"/>
  <c r="AD194" i="10"/>
  <c r="AA192" i="10"/>
  <c r="AB102" i="10"/>
  <c r="Z200" i="9"/>
  <c r="AA194" i="9"/>
  <c r="Z138" i="9"/>
  <c r="Y93" i="9"/>
  <c r="AC103" i="9"/>
  <c r="Y192" i="9"/>
  <c r="Z102" i="9"/>
  <c r="Y235" i="9"/>
  <c r="AA199" i="9"/>
  <c r="AE102" i="13" l="1"/>
  <c r="AD103" i="13"/>
  <c r="AC93" i="13"/>
  <c r="AA235" i="13"/>
  <c r="AC199" i="13"/>
  <c r="AB200" i="13"/>
  <c r="AC194" i="13"/>
  <c r="AE194" i="12"/>
  <c r="AB192" i="12"/>
  <c r="AC102" i="12"/>
  <c r="AD199" i="12"/>
  <c r="AB235" i="12"/>
  <c r="AD103" i="12"/>
  <c r="AC93" i="12"/>
  <c r="AD200" i="11"/>
  <c r="AE194" i="11"/>
  <c r="AF103" i="11"/>
  <c r="AC192" i="11"/>
  <c r="AD102" i="11"/>
  <c r="AC235" i="11"/>
  <c r="AE199" i="11"/>
  <c r="AE194" i="10"/>
  <c r="AA235" i="10"/>
  <c r="AC199" i="10"/>
  <c r="AB93" i="10"/>
  <c r="AB200" i="10"/>
  <c r="AB192" i="10"/>
  <c r="AC102" i="10"/>
  <c r="AE103" i="10"/>
  <c r="AD103" i="9"/>
  <c r="AA138" i="9"/>
  <c r="Z93" i="9"/>
  <c r="Z235" i="9"/>
  <c r="AB199" i="9"/>
  <c r="AA200" i="9"/>
  <c r="AB194" i="9"/>
  <c r="Z192" i="9"/>
  <c r="AA102" i="9"/>
  <c r="AE93" i="11" l="1"/>
  <c r="AE103" i="13"/>
  <c r="AD194" i="13"/>
  <c r="AC200" i="13"/>
  <c r="AB235" i="13"/>
  <c r="AD199" i="13"/>
  <c r="AD93" i="13" s="1"/>
  <c r="AE192" i="13"/>
  <c r="AF102" i="13"/>
  <c r="AD192" i="13"/>
  <c r="AF194" i="12"/>
  <c r="AE103" i="12"/>
  <c r="AD93" i="12"/>
  <c r="AC235" i="12"/>
  <c r="AE199" i="12"/>
  <c r="AC192" i="12"/>
  <c r="AD102" i="12"/>
  <c r="AD200" i="12"/>
  <c r="AD192" i="11"/>
  <c r="AE102" i="11"/>
  <c r="AD235" i="11"/>
  <c r="AF199" i="11"/>
  <c r="B103" i="11"/>
  <c r="AF93" i="11"/>
  <c r="AF194" i="11"/>
  <c r="AE200" i="11"/>
  <c r="AC192" i="10"/>
  <c r="AD102" i="10"/>
  <c r="AB235" i="10"/>
  <c r="AD199" i="10"/>
  <c r="AC93" i="10"/>
  <c r="AC200" i="10"/>
  <c r="AF103" i="10"/>
  <c r="AF194" i="10"/>
  <c r="AB138" i="9"/>
  <c r="AA93" i="9"/>
  <c r="AB200" i="9"/>
  <c r="AC194" i="9"/>
  <c r="AA192" i="9"/>
  <c r="AB102" i="9"/>
  <c r="AA235" i="9"/>
  <c r="AC199" i="9"/>
  <c r="AE103" i="9"/>
  <c r="B102" i="13" l="1"/>
  <c r="AC235" i="13"/>
  <c r="AE199" i="13"/>
  <c r="AE194" i="13"/>
  <c r="AD200" i="13"/>
  <c r="AE93" i="13"/>
  <c r="AF103" i="13"/>
  <c r="AD192" i="12"/>
  <c r="AE102" i="12"/>
  <c r="AD235" i="12"/>
  <c r="AF199" i="12"/>
  <c r="AF103" i="12"/>
  <c r="AE93" i="12"/>
  <c r="AE200" i="12"/>
  <c r="AF200" i="12"/>
  <c r="B194" i="12"/>
  <c r="AF200" i="11"/>
  <c r="B194" i="11"/>
  <c r="B93" i="11"/>
  <c r="B199" i="11"/>
  <c r="AF235" i="11" s="1"/>
  <c r="AE235" i="11"/>
  <c r="AE192" i="11"/>
  <c r="AF102" i="11"/>
  <c r="AH93" i="11"/>
  <c r="AI93" i="11"/>
  <c r="B103" i="10"/>
  <c r="AC235" i="10"/>
  <c r="AE199" i="10"/>
  <c r="AD200" i="10"/>
  <c r="AD93" i="10"/>
  <c r="AD192" i="10"/>
  <c r="AE102" i="10"/>
  <c r="B194" i="10"/>
  <c r="AB235" i="9"/>
  <c r="AD199" i="9"/>
  <c r="AB192" i="9"/>
  <c r="AC102" i="9"/>
  <c r="AC200" i="9"/>
  <c r="AD194" i="9"/>
  <c r="AF103" i="9"/>
  <c r="AC138" i="9"/>
  <c r="AB93" i="9"/>
  <c r="B103" i="13" l="1"/>
  <c r="AF93" i="13"/>
  <c r="AF194" i="13"/>
  <c r="AE200" i="13"/>
  <c r="AD235" i="13"/>
  <c r="AF199" i="13"/>
  <c r="AF192" i="13"/>
  <c r="B103" i="12"/>
  <c r="B93" i="12" s="1"/>
  <c r="AF93" i="12"/>
  <c r="AE235" i="12"/>
  <c r="B199" i="12"/>
  <c r="AF235" i="12" s="1"/>
  <c r="AE192" i="12"/>
  <c r="AF102" i="12"/>
  <c r="B200" i="12"/>
  <c r="AF192" i="11"/>
  <c r="B102" i="11"/>
  <c r="B192" i="11" s="1"/>
  <c r="B200" i="11"/>
  <c r="AE192" i="10"/>
  <c r="AF102" i="10"/>
  <c r="AD235" i="10"/>
  <c r="AF199" i="10"/>
  <c r="AE200" i="10"/>
  <c r="AE93" i="10"/>
  <c r="B103" i="9"/>
  <c r="AC192" i="9"/>
  <c r="AD102" i="9"/>
  <c r="AC235" i="9"/>
  <c r="AE199" i="9"/>
  <c r="AE194" i="9"/>
  <c r="AD200" i="9"/>
  <c r="AD138" i="9"/>
  <c r="AC93" i="9"/>
  <c r="B199" i="13" l="1"/>
  <c r="AF235" i="13" s="1"/>
  <c r="AE235" i="13"/>
  <c r="AF200" i="13"/>
  <c r="B194" i="13"/>
  <c r="B200" i="13" s="1"/>
  <c r="AH93" i="13"/>
  <c r="AI93" i="13"/>
  <c r="B93" i="13"/>
  <c r="B192" i="13"/>
  <c r="AH93" i="12"/>
  <c r="AI93" i="12"/>
  <c r="AF192" i="12"/>
  <c r="B102" i="12"/>
  <c r="B192" i="12" s="1"/>
  <c r="AE235" i="10"/>
  <c r="B199" i="10"/>
  <c r="B93" i="10" s="1"/>
  <c r="AF93" i="10"/>
  <c r="AF200" i="10"/>
  <c r="AF192" i="10"/>
  <c r="B102" i="10"/>
  <c r="B192" i="10" s="1"/>
  <c r="AF194" i="9"/>
  <c r="AE200" i="9"/>
  <c r="AD235" i="9"/>
  <c r="AF199" i="9"/>
  <c r="AD192" i="9"/>
  <c r="AE102" i="9"/>
  <c r="AE138" i="9"/>
  <c r="AD93" i="9"/>
  <c r="Q58" i="8"/>
  <c r="Q37" i="8"/>
  <c r="AI93" i="10" l="1"/>
  <c r="AH93" i="10"/>
  <c r="AF235" i="10"/>
  <c r="B200" i="10"/>
  <c r="AE235" i="9"/>
  <c r="B199" i="9"/>
  <c r="AF235" i="9" s="1"/>
  <c r="AF138" i="9"/>
  <c r="AE93" i="9"/>
  <c r="AE192" i="9"/>
  <c r="AF102" i="9"/>
  <c r="AF200" i="9"/>
  <c r="B194" i="9"/>
  <c r="B200" i="9" s="1"/>
  <c r="AF192" i="9" l="1"/>
  <c r="B102" i="9"/>
  <c r="B138" i="9"/>
  <c r="B93" i="9" s="1"/>
  <c r="AF93" i="9"/>
  <c r="B192" i="9" l="1"/>
  <c r="AH93" i="9"/>
  <c r="AI93" i="9"/>
  <c r="O95" i="8" l="1"/>
  <c r="P95" i="8"/>
  <c r="P58" i="8"/>
  <c r="O58" i="8"/>
  <c r="P37" i="8"/>
  <c r="O37" i="8"/>
  <c r="N95" i="8"/>
  <c r="AH95" i="8" s="1"/>
  <c r="AI95" i="8" s="1"/>
  <c r="N58" i="8"/>
  <c r="N37" i="8"/>
  <c r="M95" i="8"/>
  <c r="M58" i="8"/>
  <c r="M37" i="8"/>
  <c r="L58" i="8"/>
  <c r="L37" i="8"/>
  <c r="J37" i="8"/>
  <c r="AH37" i="8" s="1"/>
  <c r="I37" i="8"/>
  <c r="H37" i="8"/>
  <c r="G37" i="8"/>
  <c r="F37" i="8"/>
  <c r="E37" i="8"/>
  <c r="C93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72" i="8"/>
  <c r="AH72" i="8"/>
  <c r="AI72" i="8"/>
  <c r="C68" i="8"/>
  <c r="D68" i="8"/>
  <c r="C5" i="8" s="1"/>
  <c r="E68" i="8"/>
  <c r="F68" i="8"/>
  <c r="E5" i="8" s="1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U5" i="8" s="1"/>
  <c r="W68" i="8"/>
  <c r="X68" i="8"/>
  <c r="Y68" i="8"/>
  <c r="Z68" i="8"/>
  <c r="AA68" i="8"/>
  <c r="AB68" i="8"/>
  <c r="AC68" i="8"/>
  <c r="AD68" i="8"/>
  <c r="AC5" i="8" s="1"/>
  <c r="AE68" i="8"/>
  <c r="AF68" i="8"/>
  <c r="B68" i="8"/>
  <c r="B56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B52" i="8"/>
  <c r="AF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B38" i="8"/>
  <c r="AF239" i="8"/>
  <c r="AE239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B239" i="8"/>
  <c r="A239" i="8"/>
  <c r="AF238" i="8"/>
  <c r="AE238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B238" i="8"/>
  <c r="A238" i="8"/>
  <c r="AF237" i="8"/>
  <c r="AE237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B237" i="8"/>
  <c r="A237" i="8"/>
  <c r="AF236" i="8"/>
  <c r="AE236" i="8"/>
  <c r="AD236" i="8"/>
  <c r="AC236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H236" i="8"/>
  <c r="G236" i="8"/>
  <c r="F236" i="8"/>
  <c r="E236" i="8"/>
  <c r="D236" i="8"/>
  <c r="C236" i="8"/>
  <c r="B236" i="8"/>
  <c r="A236" i="8"/>
  <c r="B235" i="8"/>
  <c r="S210" i="8"/>
  <c r="AG200" i="8"/>
  <c r="C200" i="8"/>
  <c r="D199" i="8"/>
  <c r="C235" i="8" s="1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Q198" i="8" s="1"/>
  <c r="R198" i="8" s="1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D198" i="8" s="1"/>
  <c r="AE198" i="8" s="1"/>
  <c r="AF198" i="8" s="1"/>
  <c r="B198" i="8" s="1"/>
  <c r="D197" i="8"/>
  <c r="E197" i="8" s="1"/>
  <c r="F197" i="8" s="1"/>
  <c r="G197" i="8" s="1"/>
  <c r="H197" i="8" s="1"/>
  <c r="I197" i="8" s="1"/>
  <c r="J197" i="8" s="1"/>
  <c r="K197" i="8" s="1"/>
  <c r="L197" i="8" s="1"/>
  <c r="M197" i="8" s="1"/>
  <c r="N197" i="8" s="1"/>
  <c r="O197" i="8" s="1"/>
  <c r="P197" i="8" s="1"/>
  <c r="Q197" i="8" s="1"/>
  <c r="R197" i="8" s="1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D197" i="8" s="1"/>
  <c r="AE197" i="8" s="1"/>
  <c r="AF197" i="8" s="1"/>
  <c r="B197" i="8" s="1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Q196" i="8" s="1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D196" i="8" s="1"/>
  <c r="AE196" i="8" s="1"/>
  <c r="AF196" i="8" s="1"/>
  <c r="B196" i="8" s="1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Q195" i="8" s="1"/>
  <c r="R195" i="8" s="1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D195" i="8" s="1"/>
  <c r="AE195" i="8" s="1"/>
  <c r="AF195" i="8" s="1"/>
  <c r="B195" i="8" s="1"/>
  <c r="D194" i="8"/>
  <c r="AG192" i="8"/>
  <c r="C192" i="8"/>
  <c r="D191" i="8"/>
  <c r="E191" i="8" s="1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Q191" i="8" s="1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D191" i="8" s="1"/>
  <c r="AE191" i="8" s="1"/>
  <c r="AF191" i="8" s="1"/>
  <c r="B191" i="8" s="1"/>
  <c r="H190" i="8"/>
  <c r="I190" i="8" s="1"/>
  <c r="J190" i="8" s="1"/>
  <c r="K190" i="8" s="1"/>
  <c r="L190" i="8" s="1"/>
  <c r="M190" i="8" s="1"/>
  <c r="N190" i="8" s="1"/>
  <c r="O190" i="8" s="1"/>
  <c r="P190" i="8" s="1"/>
  <c r="Q190" i="8" s="1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D190" i="8" s="1"/>
  <c r="AE190" i="8" s="1"/>
  <c r="AF190" i="8" s="1"/>
  <c r="B190" i="8" s="1"/>
  <c r="D190" i="8"/>
  <c r="E190" i="8" s="1"/>
  <c r="F190" i="8" s="1"/>
  <c r="G190" i="8" s="1"/>
  <c r="E189" i="8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Q189" i="8" s="1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D189" i="8" s="1"/>
  <c r="AE189" i="8" s="1"/>
  <c r="AF189" i="8" s="1"/>
  <c r="B189" i="8" s="1"/>
  <c r="D189" i="8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Q188" i="8" s="1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D188" i="8" s="1"/>
  <c r="AE188" i="8" s="1"/>
  <c r="AF188" i="8" s="1"/>
  <c r="B188" i="8" s="1"/>
  <c r="F187" i="8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Q187" i="8" s="1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D187" i="8" s="1"/>
  <c r="AE187" i="8" s="1"/>
  <c r="AF187" i="8" s="1"/>
  <c r="B187" i="8" s="1"/>
  <c r="D187" i="8"/>
  <c r="E187" i="8" s="1"/>
  <c r="G186" i="8"/>
  <c r="H186" i="8" s="1"/>
  <c r="I186" i="8" s="1"/>
  <c r="J186" i="8" s="1"/>
  <c r="K186" i="8" s="1"/>
  <c r="L186" i="8" s="1"/>
  <c r="M186" i="8" s="1"/>
  <c r="N186" i="8" s="1"/>
  <c r="O186" i="8" s="1"/>
  <c r="P186" i="8" s="1"/>
  <c r="Q186" i="8" s="1"/>
  <c r="R186" i="8" s="1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D186" i="8" s="1"/>
  <c r="AE186" i="8" s="1"/>
  <c r="AF186" i="8" s="1"/>
  <c r="B186" i="8" s="1"/>
  <c r="D186" i="8"/>
  <c r="E186" i="8" s="1"/>
  <c r="F186" i="8" s="1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Q185" i="8" s="1"/>
  <c r="R185" i="8" s="1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D185" i="8" s="1"/>
  <c r="AE185" i="8" s="1"/>
  <c r="AF185" i="8" s="1"/>
  <c r="B185" i="8" s="1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Q184" i="8" s="1"/>
  <c r="R184" i="8" s="1"/>
  <c r="S184" i="8" s="1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D184" i="8" s="1"/>
  <c r="AE184" i="8" s="1"/>
  <c r="AF184" i="8" s="1"/>
  <c r="B184" i="8" s="1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Q183" i="8" s="1"/>
  <c r="R183" i="8" s="1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D183" i="8" s="1"/>
  <c r="AE183" i="8" s="1"/>
  <c r="AF183" i="8" s="1"/>
  <c r="B183" i="8" s="1"/>
  <c r="G182" i="8"/>
  <c r="H182" i="8" s="1"/>
  <c r="I182" i="8" s="1"/>
  <c r="J182" i="8" s="1"/>
  <c r="K182" i="8" s="1"/>
  <c r="L182" i="8" s="1"/>
  <c r="M182" i="8" s="1"/>
  <c r="N182" i="8" s="1"/>
  <c r="O182" i="8" s="1"/>
  <c r="P182" i="8" s="1"/>
  <c r="Q182" i="8" s="1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D182" i="8" s="1"/>
  <c r="AE182" i="8" s="1"/>
  <c r="AF182" i="8" s="1"/>
  <c r="B182" i="8" s="1"/>
  <c r="D182" i="8"/>
  <c r="E182" i="8" s="1"/>
  <c r="F182" i="8" s="1"/>
  <c r="E181" i="8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Q181" i="8" s="1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D181" i="8" s="1"/>
  <c r="AE181" i="8" s="1"/>
  <c r="AF181" i="8" s="1"/>
  <c r="B181" i="8" s="1"/>
  <c r="D181" i="8"/>
  <c r="D180" i="8"/>
  <c r="E180" i="8" s="1"/>
  <c r="F180" i="8" s="1"/>
  <c r="G180" i="8" s="1"/>
  <c r="H180" i="8" s="1"/>
  <c r="I180" i="8" s="1"/>
  <c r="J180" i="8" s="1"/>
  <c r="K180" i="8" s="1"/>
  <c r="L180" i="8" s="1"/>
  <c r="M180" i="8" s="1"/>
  <c r="N180" i="8" s="1"/>
  <c r="O180" i="8" s="1"/>
  <c r="P180" i="8" s="1"/>
  <c r="Q180" i="8" s="1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D180" i="8" s="1"/>
  <c r="AE180" i="8" s="1"/>
  <c r="AF180" i="8" s="1"/>
  <c r="B180" i="8" s="1"/>
  <c r="D179" i="8"/>
  <c r="E179" i="8" s="1"/>
  <c r="F179" i="8" s="1"/>
  <c r="G179" i="8" s="1"/>
  <c r="H179" i="8" s="1"/>
  <c r="I179" i="8" s="1"/>
  <c r="J179" i="8" s="1"/>
  <c r="K179" i="8" s="1"/>
  <c r="L179" i="8" s="1"/>
  <c r="M179" i="8" s="1"/>
  <c r="N179" i="8" s="1"/>
  <c r="O179" i="8" s="1"/>
  <c r="P179" i="8" s="1"/>
  <c r="Q179" i="8" s="1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D179" i="8" s="1"/>
  <c r="AE179" i="8" s="1"/>
  <c r="AF179" i="8" s="1"/>
  <c r="B179" i="8" s="1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Q177" i="8" s="1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D177" i="8" s="1"/>
  <c r="AE177" i="8" s="1"/>
  <c r="AF177" i="8" s="1"/>
  <c r="B177" i="8" s="1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Q176" i="8" s="1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D176" i="8" s="1"/>
  <c r="AE176" i="8" s="1"/>
  <c r="AF176" i="8" s="1"/>
  <c r="B176" i="8" s="1"/>
  <c r="I175" i="8"/>
  <c r="J175" i="8" s="1"/>
  <c r="K175" i="8" s="1"/>
  <c r="L175" i="8" s="1"/>
  <c r="M175" i="8" s="1"/>
  <c r="N175" i="8" s="1"/>
  <c r="O175" i="8" s="1"/>
  <c r="P175" i="8" s="1"/>
  <c r="Q175" i="8" s="1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D175" i="8" s="1"/>
  <c r="AE175" i="8" s="1"/>
  <c r="AF175" i="8" s="1"/>
  <c r="B175" i="8" s="1"/>
  <c r="D175" i="8"/>
  <c r="E175" i="8" s="1"/>
  <c r="F175" i="8" s="1"/>
  <c r="G175" i="8" s="1"/>
  <c r="H175" i="8" s="1"/>
  <c r="E174" i="8"/>
  <c r="F174" i="8" s="1"/>
  <c r="G174" i="8" s="1"/>
  <c r="H174" i="8" s="1"/>
  <c r="I174" i="8" s="1"/>
  <c r="J174" i="8" s="1"/>
  <c r="K174" i="8" s="1"/>
  <c r="L174" i="8" s="1"/>
  <c r="M174" i="8" s="1"/>
  <c r="N174" i="8" s="1"/>
  <c r="O174" i="8" s="1"/>
  <c r="P174" i="8" s="1"/>
  <c r="Q174" i="8" s="1"/>
  <c r="R174" i="8" s="1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D174" i="8" s="1"/>
  <c r="AE174" i="8" s="1"/>
  <c r="AF174" i="8" s="1"/>
  <c r="B174" i="8" s="1"/>
  <c r="D174" i="8"/>
  <c r="E173" i="8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Q173" i="8" s="1"/>
  <c r="R173" i="8" s="1"/>
  <c r="S173" i="8" s="1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D173" i="8" s="1"/>
  <c r="AE173" i="8" s="1"/>
  <c r="AF173" i="8" s="1"/>
  <c r="B173" i="8" s="1"/>
  <c r="D173" i="8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Q172" i="8" s="1"/>
  <c r="R172" i="8" s="1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D172" i="8" s="1"/>
  <c r="AE172" i="8" s="1"/>
  <c r="AF172" i="8" s="1"/>
  <c r="B172" i="8" s="1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Q171" i="8" s="1"/>
  <c r="R171" i="8" s="1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D171" i="8" s="1"/>
  <c r="AE171" i="8" s="1"/>
  <c r="AF171" i="8" s="1"/>
  <c r="B171" i="8" s="1"/>
  <c r="D170" i="8"/>
  <c r="E170" i="8" s="1"/>
  <c r="F170" i="8" s="1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Q170" i="8" s="1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D170" i="8" s="1"/>
  <c r="AE170" i="8" s="1"/>
  <c r="AF170" i="8" s="1"/>
  <c r="B170" i="8" s="1"/>
  <c r="D168" i="8"/>
  <c r="E168" i="8" s="1"/>
  <c r="F168" i="8" s="1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Q168" i="8" s="1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D168" i="8" s="1"/>
  <c r="AE168" i="8" s="1"/>
  <c r="AF168" i="8" s="1"/>
  <c r="B168" i="8" s="1"/>
  <c r="E167" i="8"/>
  <c r="F167" i="8" s="1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Q167" i="8" s="1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D167" i="8" s="1"/>
  <c r="AE167" i="8" s="1"/>
  <c r="AF167" i="8" s="1"/>
  <c r="B167" i="8" s="1"/>
  <c r="D167" i="8"/>
  <c r="M166" i="8"/>
  <c r="N166" i="8" s="1"/>
  <c r="O166" i="8" s="1"/>
  <c r="P166" i="8" s="1"/>
  <c r="Q166" i="8" s="1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D166" i="8" s="1"/>
  <c r="AE166" i="8" s="1"/>
  <c r="AF166" i="8" s="1"/>
  <c r="B166" i="8" s="1"/>
  <c r="D166" i="8"/>
  <c r="E166" i="8" s="1"/>
  <c r="F166" i="8" s="1"/>
  <c r="G166" i="8" s="1"/>
  <c r="H166" i="8" s="1"/>
  <c r="I166" i="8" s="1"/>
  <c r="J166" i="8" s="1"/>
  <c r="K166" i="8" s="1"/>
  <c r="L166" i="8" s="1"/>
  <c r="D165" i="8"/>
  <c r="E165" i="8" s="1"/>
  <c r="F165" i="8" s="1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Q165" i="8" s="1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D165" i="8" s="1"/>
  <c r="AE165" i="8" s="1"/>
  <c r="AF165" i="8" s="1"/>
  <c r="B165" i="8" s="1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Q164" i="8" s="1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D164" i="8" s="1"/>
  <c r="AE164" i="8" s="1"/>
  <c r="AF164" i="8" s="1"/>
  <c r="B164" i="8" s="1"/>
  <c r="E163" i="8"/>
  <c r="F163" i="8" s="1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Q163" i="8" s="1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D163" i="8" s="1"/>
  <c r="AE163" i="8" s="1"/>
  <c r="AF163" i="8" s="1"/>
  <c r="B163" i="8" s="1"/>
  <c r="D163" i="8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Q162" i="8" s="1"/>
  <c r="R162" i="8" s="1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D162" i="8" s="1"/>
  <c r="AE162" i="8" s="1"/>
  <c r="AF162" i="8" s="1"/>
  <c r="B162" i="8" s="1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Q161" i="8" s="1"/>
  <c r="R161" i="8" s="1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D161" i="8" s="1"/>
  <c r="AE161" i="8" s="1"/>
  <c r="AF161" i="8" s="1"/>
  <c r="B161" i="8" s="1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Q160" i="8" s="1"/>
  <c r="R160" i="8" s="1"/>
  <c r="S160" i="8" s="1"/>
  <c r="T160" i="8" s="1"/>
  <c r="U160" i="8" s="1"/>
  <c r="V160" i="8" s="1"/>
  <c r="W160" i="8" s="1"/>
  <c r="X160" i="8" s="1"/>
  <c r="Y160" i="8" s="1"/>
  <c r="Z160" i="8" s="1"/>
  <c r="AA160" i="8" s="1"/>
  <c r="AB160" i="8" s="1"/>
  <c r="AC160" i="8" s="1"/>
  <c r="AD160" i="8" s="1"/>
  <c r="AE160" i="8" s="1"/>
  <c r="AF160" i="8" s="1"/>
  <c r="B160" i="8" s="1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Q159" i="8" s="1"/>
  <c r="R159" i="8" s="1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D159" i="8" s="1"/>
  <c r="AE159" i="8" s="1"/>
  <c r="AF159" i="8" s="1"/>
  <c r="B159" i="8" s="1"/>
  <c r="D158" i="8"/>
  <c r="E158" i="8" s="1"/>
  <c r="F158" i="8" s="1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Q158" i="8" s="1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D158" i="8" s="1"/>
  <c r="AE158" i="8" s="1"/>
  <c r="AF158" i="8" s="1"/>
  <c r="B158" i="8" s="1"/>
  <c r="K157" i="8"/>
  <c r="L157" i="8" s="1"/>
  <c r="M157" i="8" s="1"/>
  <c r="N157" i="8" s="1"/>
  <c r="O157" i="8" s="1"/>
  <c r="P157" i="8" s="1"/>
  <c r="Q157" i="8" s="1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D157" i="8" s="1"/>
  <c r="AE157" i="8" s="1"/>
  <c r="AF157" i="8" s="1"/>
  <c r="B157" i="8" s="1"/>
  <c r="D157" i="8"/>
  <c r="E157" i="8" s="1"/>
  <c r="F157" i="8" s="1"/>
  <c r="G157" i="8" s="1"/>
  <c r="H157" i="8" s="1"/>
  <c r="I157" i="8" s="1"/>
  <c r="J157" i="8" s="1"/>
  <c r="D156" i="8"/>
  <c r="E156" i="8" s="1"/>
  <c r="F156" i="8" s="1"/>
  <c r="G156" i="8" s="1"/>
  <c r="H156" i="8" s="1"/>
  <c r="I156" i="8" s="1"/>
  <c r="J156" i="8" s="1"/>
  <c r="K156" i="8" s="1"/>
  <c r="L156" i="8" s="1"/>
  <c r="M156" i="8" s="1"/>
  <c r="N156" i="8" s="1"/>
  <c r="O156" i="8" s="1"/>
  <c r="P156" i="8" s="1"/>
  <c r="Q156" i="8" s="1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D156" i="8" s="1"/>
  <c r="AE156" i="8" s="1"/>
  <c r="AF156" i="8" s="1"/>
  <c r="B156" i="8" s="1"/>
  <c r="D154" i="8"/>
  <c r="E154" i="8" s="1"/>
  <c r="F154" i="8" s="1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Q154" i="8" s="1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D154" i="8" s="1"/>
  <c r="AE154" i="8" s="1"/>
  <c r="AF154" i="8" s="1"/>
  <c r="B154" i="8" s="1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Q153" i="8" s="1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D153" i="8" s="1"/>
  <c r="AE153" i="8" s="1"/>
  <c r="AF153" i="8" s="1"/>
  <c r="B153" i="8" s="1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Q152" i="8" s="1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D152" i="8" s="1"/>
  <c r="AE152" i="8" s="1"/>
  <c r="AF152" i="8" s="1"/>
  <c r="B152" i="8" s="1"/>
  <c r="G151" i="8"/>
  <c r="H151" i="8" s="1"/>
  <c r="I151" i="8" s="1"/>
  <c r="J151" i="8" s="1"/>
  <c r="K151" i="8" s="1"/>
  <c r="L151" i="8" s="1"/>
  <c r="M151" i="8" s="1"/>
  <c r="N151" i="8" s="1"/>
  <c r="O151" i="8" s="1"/>
  <c r="P151" i="8" s="1"/>
  <c r="Q151" i="8" s="1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D151" i="8" s="1"/>
  <c r="AE151" i="8" s="1"/>
  <c r="AF151" i="8" s="1"/>
  <c r="B151" i="8" s="1"/>
  <c r="D151" i="8"/>
  <c r="E151" i="8" s="1"/>
  <c r="F151" i="8" s="1"/>
  <c r="E149" i="8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Q149" i="8" s="1"/>
  <c r="R149" i="8" s="1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D149" i="8" s="1"/>
  <c r="AE149" i="8" s="1"/>
  <c r="AF149" i="8" s="1"/>
  <c r="B149" i="8" s="1"/>
  <c r="D149" i="8"/>
  <c r="E148" i="8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Q148" i="8" s="1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D148" i="8" s="1"/>
  <c r="AE148" i="8" s="1"/>
  <c r="AF148" i="8" s="1"/>
  <c r="B148" i="8" s="1"/>
  <c r="D148" i="8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Q146" i="8" s="1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D146" i="8" s="1"/>
  <c r="AE146" i="8" s="1"/>
  <c r="AF146" i="8" s="1"/>
  <c r="B146" i="8" s="1"/>
  <c r="D145" i="8"/>
  <c r="E145" i="8" s="1"/>
  <c r="F145" i="8" s="1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Q145" i="8" s="1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D145" i="8" s="1"/>
  <c r="AE145" i="8" s="1"/>
  <c r="AF145" i="8" s="1"/>
  <c r="B145" i="8" s="1"/>
  <c r="E144" i="8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Q144" i="8" s="1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D144" i="8" s="1"/>
  <c r="AE144" i="8" s="1"/>
  <c r="AF144" i="8" s="1"/>
  <c r="B144" i="8" s="1"/>
  <c r="D144" i="8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Q143" i="8" s="1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D143" i="8" s="1"/>
  <c r="AE143" i="8" s="1"/>
  <c r="AF143" i="8" s="1"/>
  <c r="B143" i="8" s="1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Q142" i="8" s="1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D142" i="8" s="1"/>
  <c r="AE142" i="8" s="1"/>
  <c r="AF142" i="8" s="1"/>
  <c r="B142" i="8" s="1"/>
  <c r="J141" i="8"/>
  <c r="K141" i="8" s="1"/>
  <c r="L141" i="8" s="1"/>
  <c r="M141" i="8" s="1"/>
  <c r="N141" i="8" s="1"/>
  <c r="O141" i="8" s="1"/>
  <c r="P141" i="8" s="1"/>
  <c r="Q141" i="8" s="1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D141" i="8" s="1"/>
  <c r="AE141" i="8" s="1"/>
  <c r="AF141" i="8" s="1"/>
  <c r="B141" i="8" s="1"/>
  <c r="D141" i="8"/>
  <c r="E141" i="8" s="1"/>
  <c r="F141" i="8" s="1"/>
  <c r="G141" i="8" s="1"/>
  <c r="H141" i="8" s="1"/>
  <c r="I141" i="8" s="1"/>
  <c r="E140" i="8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Q140" i="8" s="1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D140" i="8" s="1"/>
  <c r="AE140" i="8" s="1"/>
  <c r="AF140" i="8" s="1"/>
  <c r="B140" i="8" s="1"/>
  <c r="D140" i="8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Q138" i="8" s="1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B138" i="8" s="1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Q137" i="8" s="1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B137" i="8" s="1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Q136" i="8" s="1"/>
  <c r="R136" i="8" s="1"/>
  <c r="S136" i="8" s="1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D136" i="8" s="1"/>
  <c r="AE136" i="8" s="1"/>
  <c r="AF136" i="8" s="1"/>
  <c r="B136" i="8" s="1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Q135" i="8" s="1"/>
  <c r="R135" i="8" s="1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B135" i="8" s="1"/>
  <c r="D134" i="8"/>
  <c r="E134" i="8" s="1"/>
  <c r="F134" i="8" s="1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Q134" i="8" s="1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B134" i="8" s="1"/>
  <c r="L133" i="8"/>
  <c r="M133" i="8" s="1"/>
  <c r="N133" i="8" s="1"/>
  <c r="O133" i="8" s="1"/>
  <c r="P133" i="8" s="1"/>
  <c r="Q133" i="8" s="1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B133" i="8" s="1"/>
  <c r="D133" i="8"/>
  <c r="E133" i="8" s="1"/>
  <c r="F133" i="8" s="1"/>
  <c r="G133" i="8" s="1"/>
  <c r="H133" i="8" s="1"/>
  <c r="I133" i="8" s="1"/>
  <c r="J133" i="8" s="1"/>
  <c r="K133" i="8" s="1"/>
  <c r="E132" i="8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Q132" i="8" s="1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B132" i="8" s="1"/>
  <c r="D132" i="8"/>
  <c r="E131" i="8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Q131" i="8" s="1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B131" i="8" s="1"/>
  <c r="D131" i="8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Q129" i="8" s="1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B129" i="8" s="1"/>
  <c r="E128" i="8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Q128" i="8" s="1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B128" i="8" s="1"/>
  <c r="D128" i="8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Q127" i="8" s="1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B127" i="8" s="1"/>
  <c r="E126" i="8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Q126" i="8" s="1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B126" i="8" s="1"/>
  <c r="D126" i="8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Q125" i="8" s="1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AC125" i="8" s="1"/>
  <c r="AD125" i="8" s="1"/>
  <c r="AE125" i="8" s="1"/>
  <c r="AF125" i="8" s="1"/>
  <c r="B125" i="8" s="1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Q124" i="8" s="1"/>
  <c r="R124" i="8" s="1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B124" i="8" s="1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Q123" i="8" s="1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B123" i="8" s="1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Q122" i="8" s="1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B122" i="8" s="1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Q121" i="8" s="1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B121" i="8" s="1"/>
  <c r="D120" i="8"/>
  <c r="E120" i="8" s="1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Q120" i="8" s="1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B120" i="8" s="1"/>
  <c r="D119" i="8"/>
  <c r="E119" i="8" s="1"/>
  <c r="F119" i="8" s="1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Q119" i="8" s="1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B119" i="8" s="1"/>
  <c r="G118" i="8"/>
  <c r="H118" i="8" s="1"/>
  <c r="I118" i="8" s="1"/>
  <c r="J118" i="8" s="1"/>
  <c r="K118" i="8" s="1"/>
  <c r="L118" i="8" s="1"/>
  <c r="M118" i="8" s="1"/>
  <c r="N118" i="8" s="1"/>
  <c r="O118" i="8" s="1"/>
  <c r="P118" i="8" s="1"/>
  <c r="Q118" i="8" s="1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D118" i="8" s="1"/>
  <c r="AE118" i="8" s="1"/>
  <c r="AF118" i="8" s="1"/>
  <c r="B118" i="8" s="1"/>
  <c r="D118" i="8"/>
  <c r="E118" i="8" s="1"/>
  <c r="F118" i="8" s="1"/>
  <c r="D117" i="8"/>
  <c r="E117" i="8" s="1"/>
  <c r="F117" i="8" s="1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Q117" i="8" s="1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B117" i="8" s="1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Q116" i="8" s="1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B116" i="8" s="1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Q115" i="8" s="1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B115" i="8" s="1"/>
  <c r="K114" i="8"/>
  <c r="L114" i="8" s="1"/>
  <c r="M114" i="8" s="1"/>
  <c r="N114" i="8" s="1"/>
  <c r="O114" i="8" s="1"/>
  <c r="P114" i="8" s="1"/>
  <c r="Q114" i="8" s="1"/>
  <c r="R114" i="8" s="1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B114" i="8" s="1"/>
  <c r="H114" i="8"/>
  <c r="I114" i="8" s="1"/>
  <c r="D114" i="8"/>
  <c r="E114" i="8" s="1"/>
  <c r="F114" i="8" s="1"/>
  <c r="G114" i="8" s="1"/>
  <c r="E113" i="8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Q113" i="8" s="1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B113" i="8" s="1"/>
  <c r="D113" i="8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Q112" i="8" s="1"/>
  <c r="R112" i="8" s="1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B112" i="8" s="1"/>
  <c r="D110" i="8"/>
  <c r="E110" i="8" s="1"/>
  <c r="F110" i="8" s="1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Q110" i="8" s="1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D110" i="8" s="1"/>
  <c r="AE110" i="8" s="1"/>
  <c r="AF110" i="8" s="1"/>
  <c r="B110" i="8" s="1"/>
  <c r="D109" i="8"/>
  <c r="E109" i="8" s="1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Q107" i="8" s="1"/>
  <c r="R107" i="8" s="1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D107" i="8" s="1"/>
  <c r="AE107" i="8" s="1"/>
  <c r="AF107" i="8" s="1"/>
  <c r="B107" i="8" s="1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Q106" i="8" s="1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D106" i="8" s="1"/>
  <c r="AE106" i="8" s="1"/>
  <c r="AF106" i="8" s="1"/>
  <c r="B106" i="8" s="1"/>
  <c r="E105" i="8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Q105" i="8" s="1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D105" i="8" s="1"/>
  <c r="AE105" i="8" s="1"/>
  <c r="AF105" i="8" s="1"/>
  <c r="B105" i="8" s="1"/>
  <c r="D105" i="8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Q104" i="8" s="1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D104" i="8" s="1"/>
  <c r="AE104" i="8" s="1"/>
  <c r="AF104" i="8" s="1"/>
  <c r="B104" i="8" s="1"/>
  <c r="F103" i="8"/>
  <c r="D103" i="8"/>
  <c r="E103" i="8" s="1"/>
  <c r="D102" i="8"/>
  <c r="AH100" i="8"/>
  <c r="AI100" i="8" s="1"/>
  <c r="AH99" i="8"/>
  <c r="AI99" i="8" s="1"/>
  <c r="AH98" i="8"/>
  <c r="AI98" i="8" s="1"/>
  <c r="AH97" i="8"/>
  <c r="AI97" i="8" s="1"/>
  <c r="AH96" i="8"/>
  <c r="AI96" i="8" s="1"/>
  <c r="AH94" i="8"/>
  <c r="AI94" i="8" s="1"/>
  <c r="AI91" i="8"/>
  <c r="AH91" i="8"/>
  <c r="AI90" i="8"/>
  <c r="AH90" i="8"/>
  <c r="AI89" i="8"/>
  <c r="AH89" i="8"/>
  <c r="AI88" i="8"/>
  <c r="AH88" i="8"/>
  <c r="AI87" i="8"/>
  <c r="AH87" i="8"/>
  <c r="AI86" i="8"/>
  <c r="AH86" i="8"/>
  <c r="AI85" i="8"/>
  <c r="AH85" i="8"/>
  <c r="AI84" i="8"/>
  <c r="AH84" i="8"/>
  <c r="AG82" i="8"/>
  <c r="AI81" i="8"/>
  <c r="AH81" i="8"/>
  <c r="AH80" i="8"/>
  <c r="AI79" i="8"/>
  <c r="AH78" i="8"/>
  <c r="AI78" i="8"/>
  <c r="AH76" i="8"/>
  <c r="AI76" i="8"/>
  <c r="AI74" i="8"/>
  <c r="AH74" i="8"/>
  <c r="AI71" i="8"/>
  <c r="AH71" i="8"/>
  <c r="AI70" i="8"/>
  <c r="AH70" i="8"/>
  <c r="AI69" i="8"/>
  <c r="AH69" i="8"/>
  <c r="AG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I60" i="8"/>
  <c r="AH60" i="8"/>
  <c r="AI59" i="8"/>
  <c r="AH59" i="8"/>
  <c r="AH58" i="8"/>
  <c r="AI57" i="8"/>
  <c r="AH57" i="8"/>
  <c r="AG56" i="8"/>
  <c r="AG4" i="8" s="1"/>
  <c r="AI55" i="8"/>
  <c r="AH55" i="8"/>
  <c r="AI54" i="8"/>
  <c r="AH54" i="8"/>
  <c r="AI53" i="8"/>
  <c r="AH53" i="8"/>
  <c r="AI51" i="8"/>
  <c r="AH51" i="8"/>
  <c r="AG51" i="8"/>
  <c r="AG52" i="8" s="1"/>
  <c r="AG3" i="8" s="1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G38" i="8"/>
  <c r="AG2" i="8" s="1"/>
  <c r="AI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F5" i="8"/>
  <c r="AE5" i="8"/>
  <c r="AB5" i="8"/>
  <c r="AA5" i="8"/>
  <c r="Z5" i="8"/>
  <c r="X5" i="8"/>
  <c r="W5" i="8"/>
  <c r="T5" i="8"/>
  <c r="S5" i="8"/>
  <c r="R5" i="8"/>
  <c r="P5" i="8"/>
  <c r="J5" i="8"/>
  <c r="H5" i="8"/>
  <c r="G5" i="8"/>
  <c r="D5" i="8"/>
  <c r="B5" i="8"/>
  <c r="K4" i="8"/>
  <c r="B4" i="8"/>
  <c r="AB37" i="7"/>
  <c r="U52" i="7"/>
  <c r="U37" i="7"/>
  <c r="S37" i="7"/>
  <c r="R58" i="7"/>
  <c r="Q58" i="7"/>
  <c r="P58" i="7"/>
  <c r="O58" i="7"/>
  <c r="E4" i="8"/>
  <c r="F109" i="8" l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Q109" i="8" s="1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B109" i="8" s="1"/>
  <c r="E199" i="8"/>
  <c r="D235" i="8" s="1"/>
  <c r="T75" i="8"/>
  <c r="T83" i="8" s="1"/>
  <c r="D93" i="8"/>
  <c r="D200" i="8"/>
  <c r="C75" i="8"/>
  <c r="C83" i="8" s="1"/>
  <c r="AG73" i="8"/>
  <c r="B75" i="8"/>
  <c r="B83" i="8" s="1"/>
  <c r="AI56" i="8"/>
  <c r="AE75" i="8"/>
  <c r="AE83" i="8" s="1"/>
  <c r="AC75" i="8"/>
  <c r="AC83" i="8" s="1"/>
  <c r="AB75" i="8"/>
  <c r="AB83" i="8" s="1"/>
  <c r="AA75" i="8"/>
  <c r="AA83" i="8" s="1"/>
  <c r="Z75" i="8"/>
  <c r="Z83" i="8" s="1"/>
  <c r="S75" i="8"/>
  <c r="S83" i="8" s="1"/>
  <c r="R75" i="8"/>
  <c r="R83" i="8" s="1"/>
  <c r="L75" i="8"/>
  <c r="L83" i="8" s="1"/>
  <c r="K75" i="8"/>
  <c r="K83" i="8" s="1"/>
  <c r="W75" i="8"/>
  <c r="W83" i="8" s="1"/>
  <c r="U75" i="8"/>
  <c r="U83" i="8" s="1"/>
  <c r="O75" i="8"/>
  <c r="O83" i="8" s="1"/>
  <c r="M75" i="8"/>
  <c r="M83" i="8" s="1"/>
  <c r="J75" i="8"/>
  <c r="J83" i="8" s="1"/>
  <c r="AI52" i="8"/>
  <c r="E75" i="8"/>
  <c r="E83" i="8" s="1"/>
  <c r="AF75" i="8"/>
  <c r="AF83" i="8" s="1"/>
  <c r="X75" i="8"/>
  <c r="X83" i="8" s="1"/>
  <c r="P75" i="8"/>
  <c r="P83" i="8" s="1"/>
  <c r="H75" i="8"/>
  <c r="H83" i="8" s="1"/>
  <c r="G75" i="8"/>
  <c r="G83" i="8" s="1"/>
  <c r="AD75" i="8"/>
  <c r="AD83" i="8" s="1"/>
  <c r="V75" i="8"/>
  <c r="V83" i="8" s="1"/>
  <c r="N75" i="8"/>
  <c r="N83" i="8" s="1"/>
  <c r="F75" i="8"/>
  <c r="F83" i="8" s="1"/>
  <c r="Y75" i="8"/>
  <c r="Y83" i="8" s="1"/>
  <c r="Q75" i="8"/>
  <c r="Q83" i="8" s="1"/>
  <c r="I75" i="8"/>
  <c r="I83" i="8" s="1"/>
  <c r="D75" i="8"/>
  <c r="D83" i="8" s="1"/>
  <c r="AI38" i="8"/>
  <c r="H4" i="8"/>
  <c r="L5" i="8"/>
  <c r="M5" i="8"/>
  <c r="U214" i="8"/>
  <c r="C7" i="8"/>
  <c r="AW214" i="8"/>
  <c r="AG6" i="8"/>
  <c r="AK214" i="8"/>
  <c r="AL214" i="8"/>
  <c r="T7" i="8"/>
  <c r="AB7" i="8"/>
  <c r="K5" i="8"/>
  <c r="AG75" i="8"/>
  <c r="AG83" i="8" s="1"/>
  <c r="AI58" i="8"/>
  <c r="AI77" i="8"/>
  <c r="AH52" i="8"/>
  <c r="AH56" i="8"/>
  <c r="AH68" i="8"/>
  <c r="N5" i="8"/>
  <c r="AD5" i="8"/>
  <c r="AI68" i="8"/>
  <c r="S211" i="8"/>
  <c r="D211" i="8"/>
  <c r="F5" i="8"/>
  <c r="V5" i="8"/>
  <c r="AH38" i="8"/>
  <c r="D192" i="8"/>
  <c r="E102" i="8"/>
  <c r="G103" i="8"/>
  <c r="I5" i="8"/>
  <c r="Q5" i="8"/>
  <c r="Y5" i="8"/>
  <c r="AH79" i="8"/>
  <c r="AI80" i="8"/>
  <c r="F199" i="8"/>
  <c r="E194" i="8"/>
  <c r="E93" i="8" s="1"/>
  <c r="N58" i="7"/>
  <c r="N77" i="7" s="1"/>
  <c r="N37" i="7"/>
  <c r="M95" i="7"/>
  <c r="M58" i="7"/>
  <c r="M37" i="7"/>
  <c r="L58" i="7"/>
  <c r="L68" i="7" s="1"/>
  <c r="K5" i="7" s="1"/>
  <c r="L37" i="7"/>
  <c r="K37" i="7"/>
  <c r="J58" i="7"/>
  <c r="J77" i="7" s="1"/>
  <c r="J37" i="7"/>
  <c r="I37" i="7"/>
  <c r="H37" i="7"/>
  <c r="G37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F77" i="7"/>
  <c r="G77" i="7"/>
  <c r="H77" i="7"/>
  <c r="I77" i="7"/>
  <c r="K77" i="7"/>
  <c r="L77" i="7"/>
  <c r="M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I80" i="7" s="1"/>
  <c r="AC80" i="7"/>
  <c r="AD80" i="7"/>
  <c r="AE80" i="7"/>
  <c r="AF80" i="7"/>
  <c r="F37" i="7"/>
  <c r="E76" i="7"/>
  <c r="E77" i="7"/>
  <c r="E78" i="7"/>
  <c r="E79" i="7"/>
  <c r="E80" i="7"/>
  <c r="E37" i="7"/>
  <c r="D76" i="7"/>
  <c r="D77" i="7"/>
  <c r="D78" i="7"/>
  <c r="D79" i="7"/>
  <c r="D80" i="7"/>
  <c r="D37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C76" i="7"/>
  <c r="C77" i="7"/>
  <c r="C78" i="7"/>
  <c r="C79" i="7"/>
  <c r="C80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V52" i="7"/>
  <c r="W52" i="7"/>
  <c r="W73" i="7" s="1"/>
  <c r="X52" i="7"/>
  <c r="Y52" i="7"/>
  <c r="Z52" i="7"/>
  <c r="AA52" i="7"/>
  <c r="AB52" i="7"/>
  <c r="AC52" i="7"/>
  <c r="AD52" i="7"/>
  <c r="AE52" i="7"/>
  <c r="AE73" i="7" s="1"/>
  <c r="AF52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P75" i="7" s="1"/>
  <c r="Q38" i="7"/>
  <c r="R38" i="7"/>
  <c r="S38" i="7"/>
  <c r="T38" i="7"/>
  <c r="U38" i="7"/>
  <c r="V38" i="7"/>
  <c r="W38" i="7"/>
  <c r="X38" i="7"/>
  <c r="Y38" i="7"/>
  <c r="Y75" i="7" s="1"/>
  <c r="Z38" i="7"/>
  <c r="AA38" i="7"/>
  <c r="AB38" i="7"/>
  <c r="AC38" i="7"/>
  <c r="AD38" i="7"/>
  <c r="AE38" i="7"/>
  <c r="AF38" i="7"/>
  <c r="C68" i="7"/>
  <c r="B5" i="7" s="1"/>
  <c r="D68" i="7"/>
  <c r="E68" i="7"/>
  <c r="F68" i="7"/>
  <c r="G68" i="7"/>
  <c r="H68" i="7"/>
  <c r="I68" i="7"/>
  <c r="J68" i="7"/>
  <c r="K68" i="7"/>
  <c r="J5" i="7" s="1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Z5" i="7" s="1"/>
  <c r="AB68" i="7"/>
  <c r="AC68" i="7"/>
  <c r="AD68" i="7"/>
  <c r="AD75" i="7" s="1"/>
  <c r="AE68" i="7"/>
  <c r="AF68" i="7"/>
  <c r="C37" i="7"/>
  <c r="B95" i="7"/>
  <c r="B80" i="7"/>
  <c r="B79" i="7"/>
  <c r="B78" i="7"/>
  <c r="B77" i="7"/>
  <c r="B76" i="7"/>
  <c r="B72" i="7"/>
  <c r="B68" i="7"/>
  <c r="AF5" i="7" s="1"/>
  <c r="B56" i="7"/>
  <c r="B52" i="7"/>
  <c r="B38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A239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B235" i="7"/>
  <c r="S210" i="7"/>
  <c r="AG200" i="7"/>
  <c r="C200" i="7"/>
  <c r="D199" i="7"/>
  <c r="E198" i="7"/>
  <c r="F198" i="7" s="1"/>
  <c r="G198" i="7" s="1"/>
  <c r="H198" i="7" s="1"/>
  <c r="I198" i="7" s="1"/>
  <c r="J198" i="7" s="1"/>
  <c r="K198" i="7" s="1"/>
  <c r="L198" i="7" s="1"/>
  <c r="M198" i="7" s="1"/>
  <c r="N198" i="7" s="1"/>
  <c r="O198" i="7" s="1"/>
  <c r="P198" i="7" s="1"/>
  <c r="Q198" i="7" s="1"/>
  <c r="R198" i="7" s="1"/>
  <c r="S198" i="7" s="1"/>
  <c r="T198" i="7" s="1"/>
  <c r="U198" i="7" s="1"/>
  <c r="V198" i="7" s="1"/>
  <c r="W198" i="7" s="1"/>
  <c r="X198" i="7" s="1"/>
  <c r="Y198" i="7" s="1"/>
  <c r="Z198" i="7" s="1"/>
  <c r="AA198" i="7" s="1"/>
  <c r="AB198" i="7" s="1"/>
  <c r="AC198" i="7" s="1"/>
  <c r="AD198" i="7" s="1"/>
  <c r="AE198" i="7" s="1"/>
  <c r="AF198" i="7" s="1"/>
  <c r="B198" i="7" s="1"/>
  <c r="D198" i="7"/>
  <c r="D197" i="7"/>
  <c r="E197" i="7" s="1"/>
  <c r="F197" i="7" s="1"/>
  <c r="G197" i="7" s="1"/>
  <c r="H197" i="7" s="1"/>
  <c r="I197" i="7" s="1"/>
  <c r="J197" i="7" s="1"/>
  <c r="K197" i="7" s="1"/>
  <c r="L197" i="7" s="1"/>
  <c r="M197" i="7" s="1"/>
  <c r="N197" i="7" s="1"/>
  <c r="O197" i="7" s="1"/>
  <c r="P197" i="7" s="1"/>
  <c r="Q197" i="7" s="1"/>
  <c r="R197" i="7" s="1"/>
  <c r="S197" i="7" s="1"/>
  <c r="T197" i="7" s="1"/>
  <c r="U197" i="7" s="1"/>
  <c r="V197" i="7" s="1"/>
  <c r="W197" i="7" s="1"/>
  <c r="X197" i="7" s="1"/>
  <c r="Y197" i="7" s="1"/>
  <c r="Z197" i="7" s="1"/>
  <c r="AA197" i="7" s="1"/>
  <c r="AB197" i="7" s="1"/>
  <c r="AC197" i="7" s="1"/>
  <c r="AD197" i="7" s="1"/>
  <c r="AE197" i="7" s="1"/>
  <c r="AF197" i="7" s="1"/>
  <c r="B197" i="7" s="1"/>
  <c r="D196" i="7"/>
  <c r="E196" i="7" s="1"/>
  <c r="F196" i="7" s="1"/>
  <c r="G196" i="7" s="1"/>
  <c r="H196" i="7" s="1"/>
  <c r="I196" i="7" s="1"/>
  <c r="J196" i="7" s="1"/>
  <c r="K196" i="7" s="1"/>
  <c r="L196" i="7" s="1"/>
  <c r="M196" i="7" s="1"/>
  <c r="N196" i="7" s="1"/>
  <c r="O196" i="7" s="1"/>
  <c r="P196" i="7" s="1"/>
  <c r="Q196" i="7" s="1"/>
  <c r="R196" i="7" s="1"/>
  <c r="S196" i="7" s="1"/>
  <c r="T196" i="7" s="1"/>
  <c r="U196" i="7" s="1"/>
  <c r="V196" i="7" s="1"/>
  <c r="W196" i="7" s="1"/>
  <c r="X196" i="7" s="1"/>
  <c r="Y196" i="7" s="1"/>
  <c r="Z196" i="7" s="1"/>
  <c r="AA196" i="7" s="1"/>
  <c r="AB196" i="7" s="1"/>
  <c r="AC196" i="7" s="1"/>
  <c r="AD196" i="7" s="1"/>
  <c r="AE196" i="7" s="1"/>
  <c r="AF196" i="7" s="1"/>
  <c r="B196" i="7" s="1"/>
  <c r="D195" i="7"/>
  <c r="E195" i="7" s="1"/>
  <c r="F195" i="7" s="1"/>
  <c r="G195" i="7" s="1"/>
  <c r="H195" i="7" s="1"/>
  <c r="I195" i="7" s="1"/>
  <c r="J195" i="7" s="1"/>
  <c r="K195" i="7" s="1"/>
  <c r="L195" i="7" s="1"/>
  <c r="M195" i="7" s="1"/>
  <c r="N195" i="7" s="1"/>
  <c r="O195" i="7" s="1"/>
  <c r="P195" i="7" s="1"/>
  <c r="Q195" i="7" s="1"/>
  <c r="R195" i="7" s="1"/>
  <c r="S195" i="7" s="1"/>
  <c r="T195" i="7" s="1"/>
  <c r="U195" i="7" s="1"/>
  <c r="V195" i="7" s="1"/>
  <c r="W195" i="7" s="1"/>
  <c r="X195" i="7" s="1"/>
  <c r="Y195" i="7" s="1"/>
  <c r="Z195" i="7" s="1"/>
  <c r="AA195" i="7" s="1"/>
  <c r="AB195" i="7" s="1"/>
  <c r="AC195" i="7" s="1"/>
  <c r="AD195" i="7" s="1"/>
  <c r="AE195" i="7" s="1"/>
  <c r="AF195" i="7" s="1"/>
  <c r="B195" i="7" s="1"/>
  <c r="D194" i="7"/>
  <c r="E194" i="7" s="1"/>
  <c r="F194" i="7" s="1"/>
  <c r="AG192" i="7"/>
  <c r="C192" i="7"/>
  <c r="D191" i="7"/>
  <c r="E191" i="7" s="1"/>
  <c r="F191" i="7" s="1"/>
  <c r="G191" i="7" s="1"/>
  <c r="H191" i="7" s="1"/>
  <c r="I191" i="7" s="1"/>
  <c r="J191" i="7" s="1"/>
  <c r="K191" i="7" s="1"/>
  <c r="L191" i="7" s="1"/>
  <c r="M191" i="7" s="1"/>
  <c r="N191" i="7" s="1"/>
  <c r="O191" i="7" s="1"/>
  <c r="P191" i="7" s="1"/>
  <c r="Q191" i="7" s="1"/>
  <c r="R191" i="7" s="1"/>
  <c r="S191" i="7" s="1"/>
  <c r="T191" i="7" s="1"/>
  <c r="U191" i="7" s="1"/>
  <c r="V191" i="7" s="1"/>
  <c r="W191" i="7" s="1"/>
  <c r="X191" i="7" s="1"/>
  <c r="Y191" i="7" s="1"/>
  <c r="Z191" i="7" s="1"/>
  <c r="AA191" i="7" s="1"/>
  <c r="AB191" i="7" s="1"/>
  <c r="AC191" i="7" s="1"/>
  <c r="AD191" i="7" s="1"/>
  <c r="AE191" i="7" s="1"/>
  <c r="AF191" i="7" s="1"/>
  <c r="B191" i="7" s="1"/>
  <c r="E190" i="7"/>
  <c r="F190" i="7" s="1"/>
  <c r="G190" i="7" s="1"/>
  <c r="H190" i="7" s="1"/>
  <c r="I190" i="7" s="1"/>
  <c r="J190" i="7" s="1"/>
  <c r="K190" i="7" s="1"/>
  <c r="L190" i="7" s="1"/>
  <c r="M190" i="7" s="1"/>
  <c r="N190" i="7" s="1"/>
  <c r="O190" i="7" s="1"/>
  <c r="P190" i="7" s="1"/>
  <c r="Q190" i="7" s="1"/>
  <c r="R190" i="7" s="1"/>
  <c r="S190" i="7" s="1"/>
  <c r="T190" i="7" s="1"/>
  <c r="U190" i="7" s="1"/>
  <c r="V190" i="7" s="1"/>
  <c r="W190" i="7" s="1"/>
  <c r="X190" i="7" s="1"/>
  <c r="Y190" i="7" s="1"/>
  <c r="Z190" i="7" s="1"/>
  <c r="AA190" i="7" s="1"/>
  <c r="AB190" i="7" s="1"/>
  <c r="AC190" i="7" s="1"/>
  <c r="AD190" i="7" s="1"/>
  <c r="AE190" i="7" s="1"/>
  <c r="AF190" i="7" s="1"/>
  <c r="B190" i="7" s="1"/>
  <c r="D190" i="7"/>
  <c r="H189" i="7"/>
  <c r="I189" i="7" s="1"/>
  <c r="J189" i="7" s="1"/>
  <c r="K189" i="7" s="1"/>
  <c r="L189" i="7" s="1"/>
  <c r="M189" i="7" s="1"/>
  <c r="N189" i="7" s="1"/>
  <c r="O189" i="7" s="1"/>
  <c r="P189" i="7" s="1"/>
  <c r="Q189" i="7" s="1"/>
  <c r="R189" i="7" s="1"/>
  <c r="S189" i="7" s="1"/>
  <c r="T189" i="7" s="1"/>
  <c r="U189" i="7" s="1"/>
  <c r="V189" i="7" s="1"/>
  <c r="W189" i="7" s="1"/>
  <c r="X189" i="7" s="1"/>
  <c r="Y189" i="7" s="1"/>
  <c r="Z189" i="7" s="1"/>
  <c r="AA189" i="7" s="1"/>
  <c r="AB189" i="7" s="1"/>
  <c r="AC189" i="7" s="1"/>
  <c r="AD189" i="7" s="1"/>
  <c r="AE189" i="7" s="1"/>
  <c r="AF189" i="7" s="1"/>
  <c r="B189" i="7" s="1"/>
  <c r="D189" i="7"/>
  <c r="E189" i="7" s="1"/>
  <c r="F189" i="7" s="1"/>
  <c r="G189" i="7" s="1"/>
  <c r="E188" i="7"/>
  <c r="F188" i="7" s="1"/>
  <c r="G188" i="7" s="1"/>
  <c r="H188" i="7" s="1"/>
  <c r="I188" i="7" s="1"/>
  <c r="J188" i="7" s="1"/>
  <c r="K188" i="7" s="1"/>
  <c r="L188" i="7" s="1"/>
  <c r="M188" i="7" s="1"/>
  <c r="N188" i="7" s="1"/>
  <c r="O188" i="7" s="1"/>
  <c r="P188" i="7" s="1"/>
  <c r="Q188" i="7" s="1"/>
  <c r="R188" i="7" s="1"/>
  <c r="S188" i="7" s="1"/>
  <c r="T188" i="7" s="1"/>
  <c r="U188" i="7" s="1"/>
  <c r="V188" i="7" s="1"/>
  <c r="W188" i="7" s="1"/>
  <c r="X188" i="7" s="1"/>
  <c r="Y188" i="7" s="1"/>
  <c r="Z188" i="7" s="1"/>
  <c r="AA188" i="7" s="1"/>
  <c r="AB188" i="7" s="1"/>
  <c r="AC188" i="7" s="1"/>
  <c r="AD188" i="7" s="1"/>
  <c r="AE188" i="7" s="1"/>
  <c r="AF188" i="7" s="1"/>
  <c r="B188" i="7" s="1"/>
  <c r="D188" i="7"/>
  <c r="D187" i="7"/>
  <c r="E187" i="7" s="1"/>
  <c r="F187" i="7" s="1"/>
  <c r="G187" i="7" s="1"/>
  <c r="H187" i="7" s="1"/>
  <c r="I187" i="7" s="1"/>
  <c r="J187" i="7" s="1"/>
  <c r="K187" i="7" s="1"/>
  <c r="L187" i="7" s="1"/>
  <c r="M187" i="7" s="1"/>
  <c r="N187" i="7" s="1"/>
  <c r="O187" i="7" s="1"/>
  <c r="P187" i="7" s="1"/>
  <c r="Q187" i="7" s="1"/>
  <c r="R187" i="7" s="1"/>
  <c r="S187" i="7" s="1"/>
  <c r="T187" i="7" s="1"/>
  <c r="U187" i="7" s="1"/>
  <c r="V187" i="7" s="1"/>
  <c r="W187" i="7" s="1"/>
  <c r="X187" i="7" s="1"/>
  <c r="Y187" i="7" s="1"/>
  <c r="Z187" i="7" s="1"/>
  <c r="AA187" i="7" s="1"/>
  <c r="AB187" i="7" s="1"/>
  <c r="AC187" i="7" s="1"/>
  <c r="AD187" i="7" s="1"/>
  <c r="AE187" i="7" s="1"/>
  <c r="AF187" i="7" s="1"/>
  <c r="B187" i="7" s="1"/>
  <c r="D186" i="7"/>
  <c r="E186" i="7" s="1"/>
  <c r="F186" i="7" s="1"/>
  <c r="G186" i="7" s="1"/>
  <c r="H186" i="7" s="1"/>
  <c r="I186" i="7" s="1"/>
  <c r="J186" i="7" s="1"/>
  <c r="K186" i="7" s="1"/>
  <c r="L186" i="7" s="1"/>
  <c r="M186" i="7" s="1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AF186" i="7" s="1"/>
  <c r="B186" i="7" s="1"/>
  <c r="F185" i="7"/>
  <c r="G185" i="7" s="1"/>
  <c r="H185" i="7" s="1"/>
  <c r="I185" i="7" s="1"/>
  <c r="J185" i="7" s="1"/>
  <c r="K185" i="7" s="1"/>
  <c r="L185" i="7" s="1"/>
  <c r="M185" i="7" s="1"/>
  <c r="N185" i="7" s="1"/>
  <c r="O185" i="7" s="1"/>
  <c r="P185" i="7" s="1"/>
  <c r="Q185" i="7" s="1"/>
  <c r="R185" i="7" s="1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AF185" i="7" s="1"/>
  <c r="B185" i="7" s="1"/>
  <c r="E185" i="7"/>
  <c r="D185" i="7"/>
  <c r="D184" i="7"/>
  <c r="E184" i="7" s="1"/>
  <c r="F184" i="7" s="1"/>
  <c r="G184" i="7" s="1"/>
  <c r="H184" i="7" s="1"/>
  <c r="I184" i="7" s="1"/>
  <c r="J184" i="7" s="1"/>
  <c r="K184" i="7" s="1"/>
  <c r="L184" i="7" s="1"/>
  <c r="M184" i="7" s="1"/>
  <c r="N184" i="7" s="1"/>
  <c r="O184" i="7" s="1"/>
  <c r="P184" i="7" s="1"/>
  <c r="Q184" i="7" s="1"/>
  <c r="R184" i="7" s="1"/>
  <c r="S184" i="7" s="1"/>
  <c r="T184" i="7" s="1"/>
  <c r="U184" i="7" s="1"/>
  <c r="V184" i="7" s="1"/>
  <c r="W184" i="7" s="1"/>
  <c r="X184" i="7" s="1"/>
  <c r="Y184" i="7" s="1"/>
  <c r="Z184" i="7" s="1"/>
  <c r="AA184" i="7" s="1"/>
  <c r="AB184" i="7" s="1"/>
  <c r="AC184" i="7" s="1"/>
  <c r="AD184" i="7" s="1"/>
  <c r="AE184" i="7" s="1"/>
  <c r="AF184" i="7" s="1"/>
  <c r="B184" i="7" s="1"/>
  <c r="D183" i="7"/>
  <c r="E183" i="7" s="1"/>
  <c r="F183" i="7" s="1"/>
  <c r="G183" i="7" s="1"/>
  <c r="H183" i="7" s="1"/>
  <c r="I183" i="7" s="1"/>
  <c r="J183" i="7" s="1"/>
  <c r="K183" i="7" s="1"/>
  <c r="L183" i="7" s="1"/>
  <c r="M183" i="7" s="1"/>
  <c r="N183" i="7" s="1"/>
  <c r="O183" i="7" s="1"/>
  <c r="P183" i="7" s="1"/>
  <c r="Q183" i="7" s="1"/>
  <c r="R183" i="7" s="1"/>
  <c r="S183" i="7" s="1"/>
  <c r="T183" i="7" s="1"/>
  <c r="U183" i="7" s="1"/>
  <c r="V183" i="7" s="1"/>
  <c r="W183" i="7" s="1"/>
  <c r="X183" i="7" s="1"/>
  <c r="Y183" i="7" s="1"/>
  <c r="Z183" i="7" s="1"/>
  <c r="AA183" i="7" s="1"/>
  <c r="AB183" i="7" s="1"/>
  <c r="AC183" i="7" s="1"/>
  <c r="AD183" i="7" s="1"/>
  <c r="AE183" i="7" s="1"/>
  <c r="AF183" i="7" s="1"/>
  <c r="B183" i="7" s="1"/>
  <c r="D182" i="7"/>
  <c r="E182" i="7" s="1"/>
  <c r="F182" i="7" s="1"/>
  <c r="G182" i="7" s="1"/>
  <c r="H182" i="7" s="1"/>
  <c r="I182" i="7" s="1"/>
  <c r="J182" i="7" s="1"/>
  <c r="K182" i="7" s="1"/>
  <c r="L182" i="7" s="1"/>
  <c r="M182" i="7" s="1"/>
  <c r="N182" i="7" s="1"/>
  <c r="O182" i="7" s="1"/>
  <c r="P182" i="7" s="1"/>
  <c r="Q182" i="7" s="1"/>
  <c r="R182" i="7" s="1"/>
  <c r="S182" i="7" s="1"/>
  <c r="T182" i="7" s="1"/>
  <c r="U182" i="7" s="1"/>
  <c r="V182" i="7" s="1"/>
  <c r="W182" i="7" s="1"/>
  <c r="X182" i="7" s="1"/>
  <c r="Y182" i="7" s="1"/>
  <c r="Z182" i="7" s="1"/>
  <c r="AA182" i="7" s="1"/>
  <c r="AB182" i="7" s="1"/>
  <c r="AC182" i="7" s="1"/>
  <c r="AD182" i="7" s="1"/>
  <c r="AE182" i="7" s="1"/>
  <c r="AF182" i="7" s="1"/>
  <c r="B182" i="7" s="1"/>
  <c r="D181" i="7"/>
  <c r="E181" i="7" s="1"/>
  <c r="F181" i="7" s="1"/>
  <c r="G181" i="7" s="1"/>
  <c r="H181" i="7" s="1"/>
  <c r="I181" i="7" s="1"/>
  <c r="J181" i="7" s="1"/>
  <c r="K181" i="7" s="1"/>
  <c r="L181" i="7" s="1"/>
  <c r="M181" i="7" s="1"/>
  <c r="N181" i="7" s="1"/>
  <c r="O181" i="7" s="1"/>
  <c r="P181" i="7" s="1"/>
  <c r="Q181" i="7" s="1"/>
  <c r="R181" i="7" s="1"/>
  <c r="S181" i="7" s="1"/>
  <c r="T181" i="7" s="1"/>
  <c r="U181" i="7" s="1"/>
  <c r="V181" i="7" s="1"/>
  <c r="W181" i="7" s="1"/>
  <c r="X181" i="7" s="1"/>
  <c r="Y181" i="7" s="1"/>
  <c r="Z181" i="7" s="1"/>
  <c r="AA181" i="7" s="1"/>
  <c r="AB181" i="7" s="1"/>
  <c r="AC181" i="7" s="1"/>
  <c r="AD181" i="7" s="1"/>
  <c r="AE181" i="7" s="1"/>
  <c r="AF181" i="7" s="1"/>
  <c r="B181" i="7" s="1"/>
  <c r="L180" i="7"/>
  <c r="M180" i="7" s="1"/>
  <c r="N180" i="7" s="1"/>
  <c r="O180" i="7" s="1"/>
  <c r="P180" i="7" s="1"/>
  <c r="Q180" i="7" s="1"/>
  <c r="R180" i="7" s="1"/>
  <c r="S180" i="7" s="1"/>
  <c r="T180" i="7" s="1"/>
  <c r="U180" i="7" s="1"/>
  <c r="V180" i="7" s="1"/>
  <c r="W180" i="7" s="1"/>
  <c r="X180" i="7" s="1"/>
  <c r="Y180" i="7" s="1"/>
  <c r="Z180" i="7" s="1"/>
  <c r="AA180" i="7" s="1"/>
  <c r="AB180" i="7" s="1"/>
  <c r="AC180" i="7" s="1"/>
  <c r="AD180" i="7" s="1"/>
  <c r="AE180" i="7" s="1"/>
  <c r="AF180" i="7" s="1"/>
  <c r="B180" i="7" s="1"/>
  <c r="D180" i="7"/>
  <c r="E180" i="7" s="1"/>
  <c r="F180" i="7" s="1"/>
  <c r="G180" i="7" s="1"/>
  <c r="H180" i="7" s="1"/>
  <c r="I180" i="7" s="1"/>
  <c r="J180" i="7" s="1"/>
  <c r="K180" i="7" s="1"/>
  <c r="E179" i="7"/>
  <c r="F179" i="7" s="1"/>
  <c r="G179" i="7" s="1"/>
  <c r="H179" i="7" s="1"/>
  <c r="I179" i="7" s="1"/>
  <c r="J179" i="7" s="1"/>
  <c r="K179" i="7" s="1"/>
  <c r="L179" i="7" s="1"/>
  <c r="M179" i="7" s="1"/>
  <c r="N179" i="7" s="1"/>
  <c r="O179" i="7" s="1"/>
  <c r="P179" i="7" s="1"/>
  <c r="Q179" i="7" s="1"/>
  <c r="R179" i="7" s="1"/>
  <c r="S179" i="7" s="1"/>
  <c r="T179" i="7" s="1"/>
  <c r="U179" i="7" s="1"/>
  <c r="V179" i="7" s="1"/>
  <c r="W179" i="7" s="1"/>
  <c r="X179" i="7" s="1"/>
  <c r="Y179" i="7" s="1"/>
  <c r="Z179" i="7" s="1"/>
  <c r="AA179" i="7" s="1"/>
  <c r="AB179" i="7" s="1"/>
  <c r="AC179" i="7" s="1"/>
  <c r="AD179" i="7" s="1"/>
  <c r="AE179" i="7" s="1"/>
  <c r="AF179" i="7" s="1"/>
  <c r="B179" i="7" s="1"/>
  <c r="D179" i="7"/>
  <c r="E177" i="7"/>
  <c r="F177" i="7" s="1"/>
  <c r="G177" i="7" s="1"/>
  <c r="H177" i="7" s="1"/>
  <c r="I177" i="7" s="1"/>
  <c r="J177" i="7" s="1"/>
  <c r="K177" i="7" s="1"/>
  <c r="L177" i="7" s="1"/>
  <c r="M177" i="7" s="1"/>
  <c r="N177" i="7" s="1"/>
  <c r="O177" i="7" s="1"/>
  <c r="P177" i="7" s="1"/>
  <c r="Q177" i="7" s="1"/>
  <c r="R177" i="7" s="1"/>
  <c r="S177" i="7" s="1"/>
  <c r="T177" i="7" s="1"/>
  <c r="U177" i="7" s="1"/>
  <c r="V177" i="7" s="1"/>
  <c r="W177" i="7" s="1"/>
  <c r="X177" i="7" s="1"/>
  <c r="Y177" i="7" s="1"/>
  <c r="Z177" i="7" s="1"/>
  <c r="AA177" i="7" s="1"/>
  <c r="AB177" i="7" s="1"/>
  <c r="AC177" i="7" s="1"/>
  <c r="AD177" i="7" s="1"/>
  <c r="AE177" i="7" s="1"/>
  <c r="AF177" i="7" s="1"/>
  <c r="B177" i="7" s="1"/>
  <c r="D177" i="7"/>
  <c r="D176" i="7"/>
  <c r="E176" i="7" s="1"/>
  <c r="F176" i="7" s="1"/>
  <c r="G176" i="7" s="1"/>
  <c r="H176" i="7" s="1"/>
  <c r="I176" i="7" s="1"/>
  <c r="J176" i="7" s="1"/>
  <c r="K176" i="7" s="1"/>
  <c r="L176" i="7" s="1"/>
  <c r="M176" i="7" s="1"/>
  <c r="N176" i="7" s="1"/>
  <c r="O176" i="7" s="1"/>
  <c r="P176" i="7" s="1"/>
  <c r="Q176" i="7" s="1"/>
  <c r="R176" i="7" s="1"/>
  <c r="S176" i="7" s="1"/>
  <c r="T176" i="7" s="1"/>
  <c r="U176" i="7" s="1"/>
  <c r="V176" i="7" s="1"/>
  <c r="W176" i="7" s="1"/>
  <c r="X176" i="7" s="1"/>
  <c r="Y176" i="7" s="1"/>
  <c r="Z176" i="7" s="1"/>
  <c r="AA176" i="7" s="1"/>
  <c r="AB176" i="7" s="1"/>
  <c r="AC176" i="7" s="1"/>
  <c r="AD176" i="7" s="1"/>
  <c r="AE176" i="7" s="1"/>
  <c r="AF176" i="7" s="1"/>
  <c r="B176" i="7" s="1"/>
  <c r="G175" i="7"/>
  <c r="H175" i="7" s="1"/>
  <c r="I175" i="7" s="1"/>
  <c r="J175" i="7" s="1"/>
  <c r="K175" i="7" s="1"/>
  <c r="L175" i="7" s="1"/>
  <c r="M175" i="7" s="1"/>
  <c r="N175" i="7" s="1"/>
  <c r="O175" i="7" s="1"/>
  <c r="P175" i="7" s="1"/>
  <c r="Q175" i="7" s="1"/>
  <c r="R175" i="7" s="1"/>
  <c r="S175" i="7" s="1"/>
  <c r="T175" i="7" s="1"/>
  <c r="U175" i="7" s="1"/>
  <c r="V175" i="7" s="1"/>
  <c r="W175" i="7" s="1"/>
  <c r="X175" i="7" s="1"/>
  <c r="Y175" i="7" s="1"/>
  <c r="Z175" i="7" s="1"/>
  <c r="AA175" i="7" s="1"/>
  <c r="AB175" i="7" s="1"/>
  <c r="AC175" i="7" s="1"/>
  <c r="AD175" i="7" s="1"/>
  <c r="AE175" i="7" s="1"/>
  <c r="AF175" i="7" s="1"/>
  <c r="B175" i="7" s="1"/>
  <c r="E175" i="7"/>
  <c r="F175" i="7" s="1"/>
  <c r="D175" i="7"/>
  <c r="D174" i="7"/>
  <c r="E174" i="7" s="1"/>
  <c r="F174" i="7" s="1"/>
  <c r="G174" i="7" s="1"/>
  <c r="H174" i="7" s="1"/>
  <c r="I174" i="7" s="1"/>
  <c r="J174" i="7" s="1"/>
  <c r="K174" i="7" s="1"/>
  <c r="L174" i="7" s="1"/>
  <c r="M174" i="7" s="1"/>
  <c r="N174" i="7" s="1"/>
  <c r="O174" i="7" s="1"/>
  <c r="P174" i="7" s="1"/>
  <c r="Q174" i="7" s="1"/>
  <c r="R174" i="7" s="1"/>
  <c r="S174" i="7" s="1"/>
  <c r="T174" i="7" s="1"/>
  <c r="U174" i="7" s="1"/>
  <c r="V174" i="7" s="1"/>
  <c r="W174" i="7" s="1"/>
  <c r="X174" i="7" s="1"/>
  <c r="Y174" i="7" s="1"/>
  <c r="Z174" i="7" s="1"/>
  <c r="AA174" i="7" s="1"/>
  <c r="AB174" i="7" s="1"/>
  <c r="AC174" i="7" s="1"/>
  <c r="AD174" i="7" s="1"/>
  <c r="AE174" i="7" s="1"/>
  <c r="AF174" i="7" s="1"/>
  <c r="B174" i="7" s="1"/>
  <c r="E173" i="7"/>
  <c r="F173" i="7" s="1"/>
  <c r="G173" i="7" s="1"/>
  <c r="H173" i="7" s="1"/>
  <c r="I173" i="7" s="1"/>
  <c r="J173" i="7" s="1"/>
  <c r="K173" i="7" s="1"/>
  <c r="L173" i="7" s="1"/>
  <c r="M173" i="7" s="1"/>
  <c r="N173" i="7" s="1"/>
  <c r="O173" i="7" s="1"/>
  <c r="P173" i="7" s="1"/>
  <c r="Q173" i="7" s="1"/>
  <c r="R173" i="7" s="1"/>
  <c r="S173" i="7" s="1"/>
  <c r="T173" i="7" s="1"/>
  <c r="U173" i="7" s="1"/>
  <c r="V173" i="7" s="1"/>
  <c r="W173" i="7" s="1"/>
  <c r="X173" i="7" s="1"/>
  <c r="Y173" i="7" s="1"/>
  <c r="Z173" i="7" s="1"/>
  <c r="AA173" i="7" s="1"/>
  <c r="AB173" i="7" s="1"/>
  <c r="AC173" i="7" s="1"/>
  <c r="AD173" i="7" s="1"/>
  <c r="AE173" i="7" s="1"/>
  <c r="AF173" i="7" s="1"/>
  <c r="B173" i="7" s="1"/>
  <c r="D173" i="7"/>
  <c r="E172" i="7"/>
  <c r="F172" i="7" s="1"/>
  <c r="G172" i="7" s="1"/>
  <c r="H172" i="7" s="1"/>
  <c r="I172" i="7" s="1"/>
  <c r="J172" i="7" s="1"/>
  <c r="K172" i="7" s="1"/>
  <c r="L172" i="7" s="1"/>
  <c r="M172" i="7" s="1"/>
  <c r="N172" i="7" s="1"/>
  <c r="O172" i="7" s="1"/>
  <c r="P172" i="7" s="1"/>
  <c r="Q172" i="7" s="1"/>
  <c r="R172" i="7" s="1"/>
  <c r="S172" i="7" s="1"/>
  <c r="T172" i="7" s="1"/>
  <c r="U172" i="7" s="1"/>
  <c r="V172" i="7" s="1"/>
  <c r="W172" i="7" s="1"/>
  <c r="X172" i="7" s="1"/>
  <c r="Y172" i="7" s="1"/>
  <c r="Z172" i="7" s="1"/>
  <c r="AA172" i="7" s="1"/>
  <c r="AB172" i="7" s="1"/>
  <c r="AC172" i="7" s="1"/>
  <c r="AD172" i="7" s="1"/>
  <c r="AE172" i="7" s="1"/>
  <c r="AF172" i="7" s="1"/>
  <c r="B172" i="7" s="1"/>
  <c r="D172" i="7"/>
  <c r="E171" i="7"/>
  <c r="F171" i="7" s="1"/>
  <c r="G171" i="7" s="1"/>
  <c r="H171" i="7" s="1"/>
  <c r="I171" i="7" s="1"/>
  <c r="J171" i="7" s="1"/>
  <c r="K171" i="7" s="1"/>
  <c r="L171" i="7" s="1"/>
  <c r="M171" i="7" s="1"/>
  <c r="N171" i="7" s="1"/>
  <c r="O171" i="7" s="1"/>
  <c r="P171" i="7" s="1"/>
  <c r="Q171" i="7" s="1"/>
  <c r="R171" i="7" s="1"/>
  <c r="S171" i="7" s="1"/>
  <c r="T171" i="7" s="1"/>
  <c r="U171" i="7" s="1"/>
  <c r="V171" i="7" s="1"/>
  <c r="W171" i="7" s="1"/>
  <c r="X171" i="7" s="1"/>
  <c r="Y171" i="7" s="1"/>
  <c r="Z171" i="7" s="1"/>
  <c r="AA171" i="7" s="1"/>
  <c r="AB171" i="7" s="1"/>
  <c r="AC171" i="7" s="1"/>
  <c r="AD171" i="7" s="1"/>
  <c r="AE171" i="7" s="1"/>
  <c r="AF171" i="7" s="1"/>
  <c r="B171" i="7" s="1"/>
  <c r="D171" i="7"/>
  <c r="E170" i="7"/>
  <c r="F170" i="7" s="1"/>
  <c r="G170" i="7" s="1"/>
  <c r="H170" i="7" s="1"/>
  <c r="I170" i="7" s="1"/>
  <c r="J170" i="7" s="1"/>
  <c r="K170" i="7" s="1"/>
  <c r="L170" i="7" s="1"/>
  <c r="M170" i="7" s="1"/>
  <c r="N170" i="7" s="1"/>
  <c r="O170" i="7" s="1"/>
  <c r="P170" i="7" s="1"/>
  <c r="Q170" i="7" s="1"/>
  <c r="R170" i="7" s="1"/>
  <c r="S170" i="7" s="1"/>
  <c r="T170" i="7" s="1"/>
  <c r="U170" i="7" s="1"/>
  <c r="V170" i="7" s="1"/>
  <c r="W170" i="7" s="1"/>
  <c r="X170" i="7" s="1"/>
  <c r="Y170" i="7" s="1"/>
  <c r="Z170" i="7" s="1"/>
  <c r="AA170" i="7" s="1"/>
  <c r="AB170" i="7" s="1"/>
  <c r="AC170" i="7" s="1"/>
  <c r="AD170" i="7" s="1"/>
  <c r="AE170" i="7" s="1"/>
  <c r="AF170" i="7" s="1"/>
  <c r="B170" i="7" s="1"/>
  <c r="D170" i="7"/>
  <c r="E168" i="7"/>
  <c r="F168" i="7" s="1"/>
  <c r="G168" i="7" s="1"/>
  <c r="H168" i="7" s="1"/>
  <c r="I168" i="7" s="1"/>
  <c r="J168" i="7" s="1"/>
  <c r="K168" i="7" s="1"/>
  <c r="L168" i="7" s="1"/>
  <c r="M168" i="7" s="1"/>
  <c r="N168" i="7" s="1"/>
  <c r="O168" i="7" s="1"/>
  <c r="P168" i="7" s="1"/>
  <c r="Q168" i="7" s="1"/>
  <c r="R168" i="7" s="1"/>
  <c r="S168" i="7" s="1"/>
  <c r="T168" i="7" s="1"/>
  <c r="U168" i="7" s="1"/>
  <c r="V168" i="7" s="1"/>
  <c r="W168" i="7" s="1"/>
  <c r="X168" i="7" s="1"/>
  <c r="Y168" i="7" s="1"/>
  <c r="Z168" i="7" s="1"/>
  <c r="AA168" i="7" s="1"/>
  <c r="AB168" i="7" s="1"/>
  <c r="AC168" i="7" s="1"/>
  <c r="AD168" i="7" s="1"/>
  <c r="AE168" i="7" s="1"/>
  <c r="AF168" i="7" s="1"/>
  <c r="B168" i="7" s="1"/>
  <c r="D168" i="7"/>
  <c r="D167" i="7"/>
  <c r="E167" i="7" s="1"/>
  <c r="F167" i="7" s="1"/>
  <c r="G167" i="7" s="1"/>
  <c r="H167" i="7" s="1"/>
  <c r="I167" i="7" s="1"/>
  <c r="J167" i="7" s="1"/>
  <c r="K167" i="7" s="1"/>
  <c r="L167" i="7" s="1"/>
  <c r="M167" i="7" s="1"/>
  <c r="N167" i="7" s="1"/>
  <c r="O167" i="7" s="1"/>
  <c r="P167" i="7" s="1"/>
  <c r="Q167" i="7" s="1"/>
  <c r="R167" i="7" s="1"/>
  <c r="S167" i="7" s="1"/>
  <c r="T167" i="7" s="1"/>
  <c r="U167" i="7" s="1"/>
  <c r="V167" i="7" s="1"/>
  <c r="W167" i="7" s="1"/>
  <c r="X167" i="7" s="1"/>
  <c r="Y167" i="7" s="1"/>
  <c r="Z167" i="7" s="1"/>
  <c r="AA167" i="7" s="1"/>
  <c r="AB167" i="7" s="1"/>
  <c r="AC167" i="7" s="1"/>
  <c r="AD167" i="7" s="1"/>
  <c r="AE167" i="7" s="1"/>
  <c r="AF167" i="7" s="1"/>
  <c r="B167" i="7" s="1"/>
  <c r="D166" i="7"/>
  <c r="E166" i="7" s="1"/>
  <c r="F166" i="7" s="1"/>
  <c r="G166" i="7" s="1"/>
  <c r="H166" i="7" s="1"/>
  <c r="I166" i="7" s="1"/>
  <c r="J166" i="7" s="1"/>
  <c r="K166" i="7" s="1"/>
  <c r="L166" i="7" s="1"/>
  <c r="M166" i="7" s="1"/>
  <c r="N166" i="7" s="1"/>
  <c r="O166" i="7" s="1"/>
  <c r="P166" i="7" s="1"/>
  <c r="Q166" i="7" s="1"/>
  <c r="R166" i="7" s="1"/>
  <c r="S166" i="7" s="1"/>
  <c r="T166" i="7" s="1"/>
  <c r="U166" i="7" s="1"/>
  <c r="V166" i="7" s="1"/>
  <c r="W166" i="7" s="1"/>
  <c r="X166" i="7" s="1"/>
  <c r="Y166" i="7" s="1"/>
  <c r="Z166" i="7" s="1"/>
  <c r="AA166" i="7" s="1"/>
  <c r="AB166" i="7" s="1"/>
  <c r="AC166" i="7" s="1"/>
  <c r="AD166" i="7" s="1"/>
  <c r="AE166" i="7" s="1"/>
  <c r="AF166" i="7" s="1"/>
  <c r="B166" i="7" s="1"/>
  <c r="D165" i="7"/>
  <c r="E165" i="7" s="1"/>
  <c r="F165" i="7" s="1"/>
  <c r="G165" i="7" s="1"/>
  <c r="H165" i="7" s="1"/>
  <c r="I165" i="7" s="1"/>
  <c r="J165" i="7" s="1"/>
  <c r="K165" i="7" s="1"/>
  <c r="L165" i="7" s="1"/>
  <c r="M165" i="7" s="1"/>
  <c r="N165" i="7" s="1"/>
  <c r="O165" i="7" s="1"/>
  <c r="P165" i="7" s="1"/>
  <c r="Q165" i="7" s="1"/>
  <c r="R165" i="7" s="1"/>
  <c r="S165" i="7" s="1"/>
  <c r="T165" i="7" s="1"/>
  <c r="U165" i="7" s="1"/>
  <c r="V165" i="7" s="1"/>
  <c r="W165" i="7" s="1"/>
  <c r="X165" i="7" s="1"/>
  <c r="Y165" i="7" s="1"/>
  <c r="Z165" i="7" s="1"/>
  <c r="AA165" i="7" s="1"/>
  <c r="AB165" i="7" s="1"/>
  <c r="AC165" i="7" s="1"/>
  <c r="AD165" i="7" s="1"/>
  <c r="AE165" i="7" s="1"/>
  <c r="AF165" i="7" s="1"/>
  <c r="B165" i="7" s="1"/>
  <c r="I164" i="7"/>
  <c r="J164" i="7" s="1"/>
  <c r="K164" i="7" s="1"/>
  <c r="L164" i="7" s="1"/>
  <c r="M164" i="7" s="1"/>
  <c r="N164" i="7" s="1"/>
  <c r="O164" i="7" s="1"/>
  <c r="P164" i="7" s="1"/>
  <c r="Q164" i="7" s="1"/>
  <c r="R164" i="7" s="1"/>
  <c r="S164" i="7" s="1"/>
  <c r="T164" i="7" s="1"/>
  <c r="U164" i="7" s="1"/>
  <c r="V164" i="7" s="1"/>
  <c r="W164" i="7" s="1"/>
  <c r="X164" i="7" s="1"/>
  <c r="Y164" i="7" s="1"/>
  <c r="Z164" i="7" s="1"/>
  <c r="AA164" i="7" s="1"/>
  <c r="AB164" i="7" s="1"/>
  <c r="AC164" i="7" s="1"/>
  <c r="AD164" i="7" s="1"/>
  <c r="AE164" i="7" s="1"/>
  <c r="AF164" i="7" s="1"/>
  <c r="B164" i="7" s="1"/>
  <c r="E164" i="7"/>
  <c r="F164" i="7" s="1"/>
  <c r="G164" i="7" s="1"/>
  <c r="H164" i="7" s="1"/>
  <c r="D164" i="7"/>
  <c r="D163" i="7"/>
  <c r="E163" i="7" s="1"/>
  <c r="F163" i="7" s="1"/>
  <c r="G163" i="7" s="1"/>
  <c r="H163" i="7" s="1"/>
  <c r="I163" i="7" s="1"/>
  <c r="J163" i="7" s="1"/>
  <c r="K163" i="7" s="1"/>
  <c r="L163" i="7" s="1"/>
  <c r="M163" i="7" s="1"/>
  <c r="N163" i="7" s="1"/>
  <c r="O163" i="7" s="1"/>
  <c r="P163" i="7" s="1"/>
  <c r="Q163" i="7" s="1"/>
  <c r="R163" i="7" s="1"/>
  <c r="S163" i="7" s="1"/>
  <c r="T163" i="7" s="1"/>
  <c r="U163" i="7" s="1"/>
  <c r="V163" i="7" s="1"/>
  <c r="W163" i="7" s="1"/>
  <c r="X163" i="7" s="1"/>
  <c r="Y163" i="7" s="1"/>
  <c r="Z163" i="7" s="1"/>
  <c r="AA163" i="7" s="1"/>
  <c r="AB163" i="7" s="1"/>
  <c r="AC163" i="7" s="1"/>
  <c r="AD163" i="7" s="1"/>
  <c r="AE163" i="7" s="1"/>
  <c r="AF163" i="7" s="1"/>
  <c r="B163" i="7" s="1"/>
  <c r="E162" i="7"/>
  <c r="F162" i="7" s="1"/>
  <c r="G162" i="7" s="1"/>
  <c r="H162" i="7" s="1"/>
  <c r="I162" i="7" s="1"/>
  <c r="J162" i="7" s="1"/>
  <c r="K162" i="7" s="1"/>
  <c r="L162" i="7" s="1"/>
  <c r="M162" i="7" s="1"/>
  <c r="N162" i="7" s="1"/>
  <c r="O162" i="7" s="1"/>
  <c r="P162" i="7" s="1"/>
  <c r="Q162" i="7" s="1"/>
  <c r="R162" i="7" s="1"/>
  <c r="S162" i="7" s="1"/>
  <c r="T162" i="7" s="1"/>
  <c r="U162" i="7" s="1"/>
  <c r="V162" i="7" s="1"/>
  <c r="W162" i="7" s="1"/>
  <c r="X162" i="7" s="1"/>
  <c r="Y162" i="7" s="1"/>
  <c r="Z162" i="7" s="1"/>
  <c r="AA162" i="7" s="1"/>
  <c r="AB162" i="7" s="1"/>
  <c r="AC162" i="7" s="1"/>
  <c r="AD162" i="7" s="1"/>
  <c r="AE162" i="7" s="1"/>
  <c r="AF162" i="7" s="1"/>
  <c r="B162" i="7" s="1"/>
  <c r="D162" i="7"/>
  <c r="K161" i="7"/>
  <c r="L161" i="7" s="1"/>
  <c r="M161" i="7" s="1"/>
  <c r="N161" i="7" s="1"/>
  <c r="O161" i="7" s="1"/>
  <c r="P161" i="7" s="1"/>
  <c r="Q161" i="7" s="1"/>
  <c r="R161" i="7" s="1"/>
  <c r="S161" i="7" s="1"/>
  <c r="T161" i="7" s="1"/>
  <c r="U161" i="7" s="1"/>
  <c r="V161" i="7" s="1"/>
  <c r="W161" i="7" s="1"/>
  <c r="X161" i="7" s="1"/>
  <c r="Y161" i="7" s="1"/>
  <c r="Z161" i="7" s="1"/>
  <c r="AA161" i="7" s="1"/>
  <c r="AB161" i="7" s="1"/>
  <c r="AC161" i="7" s="1"/>
  <c r="AD161" i="7" s="1"/>
  <c r="AE161" i="7" s="1"/>
  <c r="AF161" i="7" s="1"/>
  <c r="B161" i="7" s="1"/>
  <c r="D161" i="7"/>
  <c r="E161" i="7" s="1"/>
  <c r="F161" i="7" s="1"/>
  <c r="G161" i="7" s="1"/>
  <c r="H161" i="7" s="1"/>
  <c r="I161" i="7" s="1"/>
  <c r="J161" i="7" s="1"/>
  <c r="I160" i="7"/>
  <c r="J160" i="7" s="1"/>
  <c r="K160" i="7" s="1"/>
  <c r="L160" i="7" s="1"/>
  <c r="M160" i="7" s="1"/>
  <c r="N160" i="7" s="1"/>
  <c r="O160" i="7" s="1"/>
  <c r="P160" i="7" s="1"/>
  <c r="Q160" i="7" s="1"/>
  <c r="R160" i="7" s="1"/>
  <c r="S160" i="7" s="1"/>
  <c r="T160" i="7" s="1"/>
  <c r="U160" i="7" s="1"/>
  <c r="V160" i="7" s="1"/>
  <c r="W160" i="7" s="1"/>
  <c r="X160" i="7" s="1"/>
  <c r="Y160" i="7" s="1"/>
  <c r="Z160" i="7" s="1"/>
  <c r="AA160" i="7" s="1"/>
  <c r="AB160" i="7" s="1"/>
  <c r="AC160" i="7" s="1"/>
  <c r="AD160" i="7" s="1"/>
  <c r="AE160" i="7" s="1"/>
  <c r="AF160" i="7" s="1"/>
  <c r="B160" i="7" s="1"/>
  <c r="E160" i="7"/>
  <c r="F160" i="7" s="1"/>
  <c r="G160" i="7" s="1"/>
  <c r="H160" i="7" s="1"/>
  <c r="D160" i="7"/>
  <c r="G159" i="7"/>
  <c r="H159" i="7" s="1"/>
  <c r="I159" i="7" s="1"/>
  <c r="J159" i="7" s="1"/>
  <c r="K159" i="7" s="1"/>
  <c r="L159" i="7" s="1"/>
  <c r="M159" i="7" s="1"/>
  <c r="N159" i="7" s="1"/>
  <c r="O159" i="7" s="1"/>
  <c r="P159" i="7" s="1"/>
  <c r="Q159" i="7" s="1"/>
  <c r="R159" i="7" s="1"/>
  <c r="S159" i="7" s="1"/>
  <c r="T159" i="7" s="1"/>
  <c r="U159" i="7" s="1"/>
  <c r="V159" i="7" s="1"/>
  <c r="W159" i="7" s="1"/>
  <c r="X159" i="7" s="1"/>
  <c r="Y159" i="7" s="1"/>
  <c r="Z159" i="7" s="1"/>
  <c r="AA159" i="7" s="1"/>
  <c r="AB159" i="7" s="1"/>
  <c r="AC159" i="7" s="1"/>
  <c r="AD159" i="7" s="1"/>
  <c r="AE159" i="7" s="1"/>
  <c r="AF159" i="7" s="1"/>
  <c r="B159" i="7" s="1"/>
  <c r="D159" i="7"/>
  <c r="E159" i="7" s="1"/>
  <c r="F159" i="7" s="1"/>
  <c r="E158" i="7"/>
  <c r="F158" i="7" s="1"/>
  <c r="G158" i="7" s="1"/>
  <c r="H158" i="7" s="1"/>
  <c r="I158" i="7" s="1"/>
  <c r="J158" i="7" s="1"/>
  <c r="K158" i="7" s="1"/>
  <c r="L158" i="7" s="1"/>
  <c r="M158" i="7" s="1"/>
  <c r="N158" i="7" s="1"/>
  <c r="O158" i="7" s="1"/>
  <c r="P158" i="7" s="1"/>
  <c r="Q158" i="7" s="1"/>
  <c r="R158" i="7" s="1"/>
  <c r="S158" i="7" s="1"/>
  <c r="T158" i="7" s="1"/>
  <c r="U158" i="7" s="1"/>
  <c r="V158" i="7" s="1"/>
  <c r="W158" i="7" s="1"/>
  <c r="X158" i="7" s="1"/>
  <c r="Y158" i="7" s="1"/>
  <c r="Z158" i="7" s="1"/>
  <c r="AA158" i="7" s="1"/>
  <c r="AB158" i="7" s="1"/>
  <c r="AC158" i="7" s="1"/>
  <c r="AD158" i="7" s="1"/>
  <c r="AE158" i="7" s="1"/>
  <c r="AF158" i="7" s="1"/>
  <c r="B158" i="7" s="1"/>
  <c r="D158" i="7"/>
  <c r="D157" i="7"/>
  <c r="E157" i="7" s="1"/>
  <c r="F157" i="7" s="1"/>
  <c r="G157" i="7" s="1"/>
  <c r="H157" i="7" s="1"/>
  <c r="I157" i="7" s="1"/>
  <c r="J157" i="7" s="1"/>
  <c r="K157" i="7" s="1"/>
  <c r="L157" i="7" s="1"/>
  <c r="M157" i="7" s="1"/>
  <c r="N157" i="7" s="1"/>
  <c r="O157" i="7" s="1"/>
  <c r="P157" i="7" s="1"/>
  <c r="Q157" i="7" s="1"/>
  <c r="R157" i="7" s="1"/>
  <c r="S157" i="7" s="1"/>
  <c r="T157" i="7" s="1"/>
  <c r="U157" i="7" s="1"/>
  <c r="V157" i="7" s="1"/>
  <c r="W157" i="7" s="1"/>
  <c r="X157" i="7" s="1"/>
  <c r="Y157" i="7" s="1"/>
  <c r="Z157" i="7" s="1"/>
  <c r="AA157" i="7" s="1"/>
  <c r="AB157" i="7" s="1"/>
  <c r="AC157" i="7" s="1"/>
  <c r="AD157" i="7" s="1"/>
  <c r="AE157" i="7" s="1"/>
  <c r="AF157" i="7" s="1"/>
  <c r="B157" i="7" s="1"/>
  <c r="E156" i="7"/>
  <c r="F156" i="7" s="1"/>
  <c r="G156" i="7" s="1"/>
  <c r="H156" i="7" s="1"/>
  <c r="I156" i="7" s="1"/>
  <c r="J156" i="7" s="1"/>
  <c r="K156" i="7" s="1"/>
  <c r="L156" i="7" s="1"/>
  <c r="M156" i="7" s="1"/>
  <c r="N156" i="7" s="1"/>
  <c r="O156" i="7" s="1"/>
  <c r="P156" i="7" s="1"/>
  <c r="Q156" i="7" s="1"/>
  <c r="R156" i="7" s="1"/>
  <c r="S156" i="7" s="1"/>
  <c r="T156" i="7" s="1"/>
  <c r="U156" i="7" s="1"/>
  <c r="V156" i="7" s="1"/>
  <c r="W156" i="7" s="1"/>
  <c r="X156" i="7" s="1"/>
  <c r="Y156" i="7" s="1"/>
  <c r="Z156" i="7" s="1"/>
  <c r="AA156" i="7" s="1"/>
  <c r="AB156" i="7" s="1"/>
  <c r="AC156" i="7" s="1"/>
  <c r="AD156" i="7" s="1"/>
  <c r="AE156" i="7" s="1"/>
  <c r="AF156" i="7" s="1"/>
  <c r="B156" i="7" s="1"/>
  <c r="D156" i="7"/>
  <c r="G154" i="7"/>
  <c r="H154" i="7" s="1"/>
  <c r="I154" i="7" s="1"/>
  <c r="J154" i="7" s="1"/>
  <c r="K154" i="7" s="1"/>
  <c r="L154" i="7" s="1"/>
  <c r="M154" i="7" s="1"/>
  <c r="N154" i="7" s="1"/>
  <c r="O154" i="7" s="1"/>
  <c r="P154" i="7" s="1"/>
  <c r="Q154" i="7" s="1"/>
  <c r="R154" i="7" s="1"/>
  <c r="S154" i="7" s="1"/>
  <c r="T154" i="7" s="1"/>
  <c r="U154" i="7" s="1"/>
  <c r="V154" i="7" s="1"/>
  <c r="W154" i="7" s="1"/>
  <c r="X154" i="7" s="1"/>
  <c r="Y154" i="7" s="1"/>
  <c r="Z154" i="7" s="1"/>
  <c r="AA154" i="7" s="1"/>
  <c r="AB154" i="7" s="1"/>
  <c r="AC154" i="7" s="1"/>
  <c r="AD154" i="7" s="1"/>
  <c r="AE154" i="7" s="1"/>
  <c r="AF154" i="7" s="1"/>
  <c r="B154" i="7" s="1"/>
  <c r="D154" i="7"/>
  <c r="E154" i="7" s="1"/>
  <c r="F154" i="7" s="1"/>
  <c r="E153" i="7"/>
  <c r="F153" i="7" s="1"/>
  <c r="G153" i="7" s="1"/>
  <c r="H153" i="7" s="1"/>
  <c r="I153" i="7" s="1"/>
  <c r="J153" i="7" s="1"/>
  <c r="K153" i="7" s="1"/>
  <c r="L153" i="7" s="1"/>
  <c r="M153" i="7" s="1"/>
  <c r="N153" i="7" s="1"/>
  <c r="O153" i="7" s="1"/>
  <c r="P153" i="7" s="1"/>
  <c r="Q153" i="7" s="1"/>
  <c r="R153" i="7" s="1"/>
  <c r="S153" i="7" s="1"/>
  <c r="T153" i="7" s="1"/>
  <c r="U153" i="7" s="1"/>
  <c r="V153" i="7" s="1"/>
  <c r="W153" i="7" s="1"/>
  <c r="X153" i="7" s="1"/>
  <c r="Y153" i="7" s="1"/>
  <c r="Z153" i="7" s="1"/>
  <c r="AA153" i="7" s="1"/>
  <c r="AB153" i="7" s="1"/>
  <c r="AC153" i="7" s="1"/>
  <c r="AD153" i="7" s="1"/>
  <c r="AE153" i="7" s="1"/>
  <c r="AF153" i="7" s="1"/>
  <c r="B153" i="7" s="1"/>
  <c r="D153" i="7"/>
  <c r="D152" i="7"/>
  <c r="E152" i="7" s="1"/>
  <c r="F152" i="7" s="1"/>
  <c r="G152" i="7" s="1"/>
  <c r="H152" i="7" s="1"/>
  <c r="I152" i="7" s="1"/>
  <c r="J152" i="7" s="1"/>
  <c r="K152" i="7" s="1"/>
  <c r="L152" i="7" s="1"/>
  <c r="M152" i="7" s="1"/>
  <c r="N152" i="7" s="1"/>
  <c r="O152" i="7" s="1"/>
  <c r="P152" i="7" s="1"/>
  <c r="Q152" i="7" s="1"/>
  <c r="R152" i="7" s="1"/>
  <c r="S152" i="7" s="1"/>
  <c r="T152" i="7" s="1"/>
  <c r="U152" i="7" s="1"/>
  <c r="V152" i="7" s="1"/>
  <c r="W152" i="7" s="1"/>
  <c r="X152" i="7" s="1"/>
  <c r="Y152" i="7" s="1"/>
  <c r="Z152" i="7" s="1"/>
  <c r="AA152" i="7" s="1"/>
  <c r="AB152" i="7" s="1"/>
  <c r="AC152" i="7" s="1"/>
  <c r="AD152" i="7" s="1"/>
  <c r="AE152" i="7" s="1"/>
  <c r="AF152" i="7" s="1"/>
  <c r="B152" i="7" s="1"/>
  <c r="I151" i="7"/>
  <c r="J151" i="7" s="1"/>
  <c r="K151" i="7" s="1"/>
  <c r="L151" i="7" s="1"/>
  <c r="M151" i="7" s="1"/>
  <c r="N151" i="7" s="1"/>
  <c r="O151" i="7" s="1"/>
  <c r="P151" i="7" s="1"/>
  <c r="Q151" i="7" s="1"/>
  <c r="R151" i="7" s="1"/>
  <c r="S151" i="7" s="1"/>
  <c r="T151" i="7" s="1"/>
  <c r="U151" i="7" s="1"/>
  <c r="V151" i="7" s="1"/>
  <c r="W151" i="7" s="1"/>
  <c r="X151" i="7" s="1"/>
  <c r="Y151" i="7" s="1"/>
  <c r="Z151" i="7" s="1"/>
  <c r="AA151" i="7" s="1"/>
  <c r="AB151" i="7" s="1"/>
  <c r="AC151" i="7" s="1"/>
  <c r="AD151" i="7" s="1"/>
  <c r="AE151" i="7" s="1"/>
  <c r="AF151" i="7" s="1"/>
  <c r="B151" i="7" s="1"/>
  <c r="E151" i="7"/>
  <c r="F151" i="7" s="1"/>
  <c r="G151" i="7" s="1"/>
  <c r="H151" i="7" s="1"/>
  <c r="D151" i="7"/>
  <c r="D149" i="7"/>
  <c r="E149" i="7" s="1"/>
  <c r="F149" i="7" s="1"/>
  <c r="G149" i="7" s="1"/>
  <c r="H149" i="7" s="1"/>
  <c r="I149" i="7" s="1"/>
  <c r="J149" i="7" s="1"/>
  <c r="K149" i="7" s="1"/>
  <c r="L149" i="7" s="1"/>
  <c r="M149" i="7" s="1"/>
  <c r="N149" i="7" s="1"/>
  <c r="O149" i="7" s="1"/>
  <c r="P149" i="7" s="1"/>
  <c r="Q149" i="7" s="1"/>
  <c r="R149" i="7" s="1"/>
  <c r="S149" i="7" s="1"/>
  <c r="T149" i="7" s="1"/>
  <c r="U149" i="7" s="1"/>
  <c r="V149" i="7" s="1"/>
  <c r="W149" i="7" s="1"/>
  <c r="X149" i="7" s="1"/>
  <c r="Y149" i="7" s="1"/>
  <c r="Z149" i="7" s="1"/>
  <c r="AA149" i="7" s="1"/>
  <c r="AB149" i="7" s="1"/>
  <c r="AC149" i="7" s="1"/>
  <c r="AD149" i="7" s="1"/>
  <c r="AE149" i="7" s="1"/>
  <c r="AF149" i="7" s="1"/>
  <c r="B149" i="7" s="1"/>
  <c r="D148" i="7"/>
  <c r="E148" i="7" s="1"/>
  <c r="F148" i="7" s="1"/>
  <c r="G148" i="7" s="1"/>
  <c r="H148" i="7" s="1"/>
  <c r="I148" i="7" s="1"/>
  <c r="J148" i="7" s="1"/>
  <c r="K148" i="7" s="1"/>
  <c r="L148" i="7" s="1"/>
  <c r="M148" i="7" s="1"/>
  <c r="N148" i="7" s="1"/>
  <c r="O148" i="7" s="1"/>
  <c r="P148" i="7" s="1"/>
  <c r="Q148" i="7" s="1"/>
  <c r="R148" i="7" s="1"/>
  <c r="S148" i="7" s="1"/>
  <c r="T148" i="7" s="1"/>
  <c r="U148" i="7" s="1"/>
  <c r="V148" i="7" s="1"/>
  <c r="W148" i="7" s="1"/>
  <c r="X148" i="7" s="1"/>
  <c r="Y148" i="7" s="1"/>
  <c r="Z148" i="7" s="1"/>
  <c r="AA148" i="7" s="1"/>
  <c r="AB148" i="7" s="1"/>
  <c r="AC148" i="7" s="1"/>
  <c r="AD148" i="7" s="1"/>
  <c r="AE148" i="7" s="1"/>
  <c r="AF148" i="7" s="1"/>
  <c r="B148" i="7" s="1"/>
  <c r="D146" i="7"/>
  <c r="E146" i="7" s="1"/>
  <c r="F146" i="7" s="1"/>
  <c r="G146" i="7" s="1"/>
  <c r="H146" i="7" s="1"/>
  <c r="I146" i="7" s="1"/>
  <c r="J146" i="7" s="1"/>
  <c r="K146" i="7" s="1"/>
  <c r="L146" i="7" s="1"/>
  <c r="M146" i="7" s="1"/>
  <c r="N146" i="7" s="1"/>
  <c r="O146" i="7" s="1"/>
  <c r="P146" i="7" s="1"/>
  <c r="Q146" i="7" s="1"/>
  <c r="R146" i="7" s="1"/>
  <c r="S146" i="7" s="1"/>
  <c r="T146" i="7" s="1"/>
  <c r="U146" i="7" s="1"/>
  <c r="V146" i="7" s="1"/>
  <c r="W146" i="7" s="1"/>
  <c r="X146" i="7" s="1"/>
  <c r="Y146" i="7" s="1"/>
  <c r="Z146" i="7" s="1"/>
  <c r="AA146" i="7" s="1"/>
  <c r="AB146" i="7" s="1"/>
  <c r="AC146" i="7" s="1"/>
  <c r="AD146" i="7" s="1"/>
  <c r="AE146" i="7" s="1"/>
  <c r="AF146" i="7" s="1"/>
  <c r="B146" i="7" s="1"/>
  <c r="E145" i="7"/>
  <c r="F145" i="7" s="1"/>
  <c r="G145" i="7" s="1"/>
  <c r="H145" i="7" s="1"/>
  <c r="I145" i="7" s="1"/>
  <c r="J145" i="7" s="1"/>
  <c r="K145" i="7" s="1"/>
  <c r="L145" i="7" s="1"/>
  <c r="M145" i="7" s="1"/>
  <c r="N145" i="7" s="1"/>
  <c r="O145" i="7" s="1"/>
  <c r="P145" i="7" s="1"/>
  <c r="Q145" i="7" s="1"/>
  <c r="R145" i="7" s="1"/>
  <c r="S145" i="7" s="1"/>
  <c r="T145" i="7" s="1"/>
  <c r="U145" i="7" s="1"/>
  <c r="V145" i="7" s="1"/>
  <c r="W145" i="7" s="1"/>
  <c r="X145" i="7" s="1"/>
  <c r="Y145" i="7" s="1"/>
  <c r="Z145" i="7" s="1"/>
  <c r="AA145" i="7" s="1"/>
  <c r="AB145" i="7" s="1"/>
  <c r="AC145" i="7" s="1"/>
  <c r="AD145" i="7" s="1"/>
  <c r="AE145" i="7" s="1"/>
  <c r="AF145" i="7" s="1"/>
  <c r="B145" i="7" s="1"/>
  <c r="D145" i="7"/>
  <c r="E144" i="7"/>
  <c r="F144" i="7" s="1"/>
  <c r="G144" i="7" s="1"/>
  <c r="H144" i="7" s="1"/>
  <c r="I144" i="7" s="1"/>
  <c r="J144" i="7" s="1"/>
  <c r="K144" i="7" s="1"/>
  <c r="L144" i="7" s="1"/>
  <c r="M144" i="7" s="1"/>
  <c r="N144" i="7" s="1"/>
  <c r="O144" i="7" s="1"/>
  <c r="P144" i="7" s="1"/>
  <c r="Q144" i="7" s="1"/>
  <c r="R144" i="7" s="1"/>
  <c r="S144" i="7" s="1"/>
  <c r="T144" i="7" s="1"/>
  <c r="U144" i="7" s="1"/>
  <c r="V144" i="7" s="1"/>
  <c r="W144" i="7" s="1"/>
  <c r="X144" i="7" s="1"/>
  <c r="Y144" i="7" s="1"/>
  <c r="Z144" i="7" s="1"/>
  <c r="AA144" i="7" s="1"/>
  <c r="AB144" i="7" s="1"/>
  <c r="AC144" i="7" s="1"/>
  <c r="AD144" i="7" s="1"/>
  <c r="AE144" i="7" s="1"/>
  <c r="AF144" i="7" s="1"/>
  <c r="B144" i="7" s="1"/>
  <c r="D144" i="7"/>
  <c r="D143" i="7"/>
  <c r="E143" i="7" s="1"/>
  <c r="F143" i="7" s="1"/>
  <c r="G143" i="7" s="1"/>
  <c r="H143" i="7" s="1"/>
  <c r="I143" i="7" s="1"/>
  <c r="J143" i="7" s="1"/>
  <c r="K143" i="7" s="1"/>
  <c r="L143" i="7" s="1"/>
  <c r="M143" i="7" s="1"/>
  <c r="N143" i="7" s="1"/>
  <c r="O143" i="7" s="1"/>
  <c r="P143" i="7" s="1"/>
  <c r="Q143" i="7" s="1"/>
  <c r="R143" i="7" s="1"/>
  <c r="S143" i="7" s="1"/>
  <c r="T143" i="7" s="1"/>
  <c r="U143" i="7" s="1"/>
  <c r="V143" i="7" s="1"/>
  <c r="W143" i="7" s="1"/>
  <c r="X143" i="7" s="1"/>
  <c r="Y143" i="7" s="1"/>
  <c r="Z143" i="7" s="1"/>
  <c r="AA143" i="7" s="1"/>
  <c r="AB143" i="7" s="1"/>
  <c r="AC143" i="7" s="1"/>
  <c r="AD143" i="7" s="1"/>
  <c r="AE143" i="7" s="1"/>
  <c r="AF143" i="7" s="1"/>
  <c r="B143" i="7" s="1"/>
  <c r="D142" i="7"/>
  <c r="E142" i="7" s="1"/>
  <c r="F142" i="7" s="1"/>
  <c r="G142" i="7" s="1"/>
  <c r="H142" i="7" s="1"/>
  <c r="I142" i="7" s="1"/>
  <c r="J142" i="7" s="1"/>
  <c r="K142" i="7" s="1"/>
  <c r="L142" i="7" s="1"/>
  <c r="M142" i="7" s="1"/>
  <c r="N142" i="7" s="1"/>
  <c r="O142" i="7" s="1"/>
  <c r="P142" i="7" s="1"/>
  <c r="Q142" i="7" s="1"/>
  <c r="R142" i="7" s="1"/>
  <c r="S142" i="7" s="1"/>
  <c r="T142" i="7" s="1"/>
  <c r="U142" i="7" s="1"/>
  <c r="V142" i="7" s="1"/>
  <c r="W142" i="7" s="1"/>
  <c r="X142" i="7" s="1"/>
  <c r="Y142" i="7" s="1"/>
  <c r="Z142" i="7" s="1"/>
  <c r="AA142" i="7" s="1"/>
  <c r="AB142" i="7" s="1"/>
  <c r="AC142" i="7" s="1"/>
  <c r="AD142" i="7" s="1"/>
  <c r="AE142" i="7" s="1"/>
  <c r="AF142" i="7" s="1"/>
  <c r="B142" i="7" s="1"/>
  <c r="E141" i="7"/>
  <c r="F141" i="7" s="1"/>
  <c r="G141" i="7" s="1"/>
  <c r="H141" i="7" s="1"/>
  <c r="I141" i="7" s="1"/>
  <c r="J141" i="7" s="1"/>
  <c r="K141" i="7" s="1"/>
  <c r="L141" i="7" s="1"/>
  <c r="M141" i="7" s="1"/>
  <c r="N141" i="7" s="1"/>
  <c r="O141" i="7" s="1"/>
  <c r="P141" i="7" s="1"/>
  <c r="Q141" i="7" s="1"/>
  <c r="R141" i="7" s="1"/>
  <c r="S141" i="7" s="1"/>
  <c r="T141" i="7" s="1"/>
  <c r="U141" i="7" s="1"/>
  <c r="V141" i="7" s="1"/>
  <c r="W141" i="7" s="1"/>
  <c r="X141" i="7" s="1"/>
  <c r="Y141" i="7" s="1"/>
  <c r="Z141" i="7" s="1"/>
  <c r="AA141" i="7" s="1"/>
  <c r="AB141" i="7" s="1"/>
  <c r="AC141" i="7" s="1"/>
  <c r="AD141" i="7" s="1"/>
  <c r="AE141" i="7" s="1"/>
  <c r="AF141" i="7" s="1"/>
  <c r="B141" i="7" s="1"/>
  <c r="D141" i="7"/>
  <c r="D140" i="7"/>
  <c r="E140" i="7" s="1"/>
  <c r="F140" i="7" s="1"/>
  <c r="G140" i="7" s="1"/>
  <c r="H140" i="7" s="1"/>
  <c r="I140" i="7" s="1"/>
  <c r="J140" i="7" s="1"/>
  <c r="K140" i="7" s="1"/>
  <c r="L140" i="7" s="1"/>
  <c r="M140" i="7" s="1"/>
  <c r="N140" i="7" s="1"/>
  <c r="O140" i="7" s="1"/>
  <c r="P140" i="7" s="1"/>
  <c r="Q140" i="7" s="1"/>
  <c r="R140" i="7" s="1"/>
  <c r="S140" i="7" s="1"/>
  <c r="T140" i="7" s="1"/>
  <c r="U140" i="7" s="1"/>
  <c r="V140" i="7" s="1"/>
  <c r="W140" i="7" s="1"/>
  <c r="X140" i="7" s="1"/>
  <c r="Y140" i="7" s="1"/>
  <c r="Z140" i="7" s="1"/>
  <c r="AA140" i="7" s="1"/>
  <c r="AB140" i="7" s="1"/>
  <c r="AC140" i="7" s="1"/>
  <c r="AD140" i="7" s="1"/>
  <c r="AE140" i="7" s="1"/>
  <c r="AF140" i="7" s="1"/>
  <c r="B140" i="7" s="1"/>
  <c r="E138" i="7"/>
  <c r="F138" i="7" s="1"/>
  <c r="G138" i="7" s="1"/>
  <c r="H138" i="7" s="1"/>
  <c r="I138" i="7" s="1"/>
  <c r="J138" i="7" s="1"/>
  <c r="K138" i="7" s="1"/>
  <c r="L138" i="7" s="1"/>
  <c r="M138" i="7" s="1"/>
  <c r="N138" i="7" s="1"/>
  <c r="O138" i="7" s="1"/>
  <c r="P138" i="7" s="1"/>
  <c r="Q138" i="7" s="1"/>
  <c r="R138" i="7" s="1"/>
  <c r="S138" i="7" s="1"/>
  <c r="T138" i="7" s="1"/>
  <c r="U138" i="7" s="1"/>
  <c r="V138" i="7" s="1"/>
  <c r="W138" i="7" s="1"/>
  <c r="X138" i="7" s="1"/>
  <c r="Y138" i="7" s="1"/>
  <c r="Z138" i="7" s="1"/>
  <c r="AA138" i="7" s="1"/>
  <c r="AB138" i="7" s="1"/>
  <c r="AC138" i="7" s="1"/>
  <c r="AD138" i="7" s="1"/>
  <c r="AE138" i="7" s="1"/>
  <c r="AF138" i="7" s="1"/>
  <c r="B138" i="7" s="1"/>
  <c r="D138" i="7"/>
  <c r="H137" i="7"/>
  <c r="I137" i="7" s="1"/>
  <c r="J137" i="7" s="1"/>
  <c r="K137" i="7" s="1"/>
  <c r="L137" i="7" s="1"/>
  <c r="M137" i="7" s="1"/>
  <c r="N137" i="7" s="1"/>
  <c r="O137" i="7" s="1"/>
  <c r="P137" i="7" s="1"/>
  <c r="Q137" i="7" s="1"/>
  <c r="R137" i="7" s="1"/>
  <c r="S137" i="7" s="1"/>
  <c r="T137" i="7" s="1"/>
  <c r="U137" i="7" s="1"/>
  <c r="V137" i="7" s="1"/>
  <c r="W137" i="7" s="1"/>
  <c r="X137" i="7" s="1"/>
  <c r="Y137" i="7" s="1"/>
  <c r="Z137" i="7" s="1"/>
  <c r="AA137" i="7" s="1"/>
  <c r="AB137" i="7" s="1"/>
  <c r="AC137" i="7" s="1"/>
  <c r="AD137" i="7" s="1"/>
  <c r="AE137" i="7" s="1"/>
  <c r="AF137" i="7" s="1"/>
  <c r="B137" i="7" s="1"/>
  <c r="D137" i="7"/>
  <c r="E137" i="7" s="1"/>
  <c r="F137" i="7" s="1"/>
  <c r="G137" i="7" s="1"/>
  <c r="Q136" i="7"/>
  <c r="R136" i="7" s="1"/>
  <c r="S136" i="7" s="1"/>
  <c r="T136" i="7" s="1"/>
  <c r="U136" i="7" s="1"/>
  <c r="V136" i="7" s="1"/>
  <c r="W136" i="7" s="1"/>
  <c r="X136" i="7" s="1"/>
  <c r="Y136" i="7" s="1"/>
  <c r="Z136" i="7" s="1"/>
  <c r="AA136" i="7" s="1"/>
  <c r="AB136" i="7" s="1"/>
  <c r="AC136" i="7" s="1"/>
  <c r="AD136" i="7" s="1"/>
  <c r="AE136" i="7" s="1"/>
  <c r="AF136" i="7" s="1"/>
  <c r="B136" i="7" s="1"/>
  <c r="F136" i="7"/>
  <c r="G136" i="7" s="1"/>
  <c r="H136" i="7" s="1"/>
  <c r="I136" i="7" s="1"/>
  <c r="J136" i="7" s="1"/>
  <c r="K136" i="7" s="1"/>
  <c r="L136" i="7" s="1"/>
  <c r="M136" i="7" s="1"/>
  <c r="N136" i="7" s="1"/>
  <c r="O136" i="7" s="1"/>
  <c r="P136" i="7" s="1"/>
  <c r="E136" i="7"/>
  <c r="D136" i="7"/>
  <c r="D135" i="7"/>
  <c r="E135" i="7" s="1"/>
  <c r="F135" i="7" s="1"/>
  <c r="G135" i="7" s="1"/>
  <c r="H135" i="7" s="1"/>
  <c r="I135" i="7" s="1"/>
  <c r="J135" i="7" s="1"/>
  <c r="K135" i="7" s="1"/>
  <c r="L135" i="7" s="1"/>
  <c r="M135" i="7" s="1"/>
  <c r="N135" i="7" s="1"/>
  <c r="O135" i="7" s="1"/>
  <c r="P135" i="7" s="1"/>
  <c r="Q135" i="7" s="1"/>
  <c r="R135" i="7" s="1"/>
  <c r="S135" i="7" s="1"/>
  <c r="T135" i="7" s="1"/>
  <c r="U135" i="7" s="1"/>
  <c r="V135" i="7" s="1"/>
  <c r="W135" i="7" s="1"/>
  <c r="X135" i="7" s="1"/>
  <c r="Y135" i="7" s="1"/>
  <c r="Z135" i="7" s="1"/>
  <c r="AA135" i="7" s="1"/>
  <c r="AB135" i="7" s="1"/>
  <c r="AC135" i="7" s="1"/>
  <c r="AD135" i="7" s="1"/>
  <c r="AE135" i="7" s="1"/>
  <c r="AF135" i="7" s="1"/>
  <c r="B135" i="7" s="1"/>
  <c r="D134" i="7"/>
  <c r="E134" i="7" s="1"/>
  <c r="F134" i="7" s="1"/>
  <c r="G134" i="7" s="1"/>
  <c r="H134" i="7" s="1"/>
  <c r="I134" i="7" s="1"/>
  <c r="J134" i="7" s="1"/>
  <c r="K134" i="7" s="1"/>
  <c r="L134" i="7" s="1"/>
  <c r="M134" i="7" s="1"/>
  <c r="N134" i="7" s="1"/>
  <c r="O134" i="7" s="1"/>
  <c r="P134" i="7" s="1"/>
  <c r="Q134" i="7" s="1"/>
  <c r="R134" i="7" s="1"/>
  <c r="S134" i="7" s="1"/>
  <c r="T134" i="7" s="1"/>
  <c r="U134" i="7" s="1"/>
  <c r="V134" i="7" s="1"/>
  <c r="W134" i="7" s="1"/>
  <c r="X134" i="7" s="1"/>
  <c r="Y134" i="7" s="1"/>
  <c r="Z134" i="7" s="1"/>
  <c r="AA134" i="7" s="1"/>
  <c r="AB134" i="7" s="1"/>
  <c r="AC134" i="7" s="1"/>
  <c r="AD134" i="7" s="1"/>
  <c r="AE134" i="7" s="1"/>
  <c r="AF134" i="7" s="1"/>
  <c r="B134" i="7" s="1"/>
  <c r="D133" i="7"/>
  <c r="E133" i="7" s="1"/>
  <c r="F133" i="7" s="1"/>
  <c r="G133" i="7" s="1"/>
  <c r="H133" i="7" s="1"/>
  <c r="I133" i="7" s="1"/>
  <c r="J133" i="7" s="1"/>
  <c r="K133" i="7" s="1"/>
  <c r="L133" i="7" s="1"/>
  <c r="M133" i="7" s="1"/>
  <c r="N133" i="7" s="1"/>
  <c r="O133" i="7" s="1"/>
  <c r="P133" i="7" s="1"/>
  <c r="Q133" i="7" s="1"/>
  <c r="R133" i="7" s="1"/>
  <c r="S133" i="7" s="1"/>
  <c r="T133" i="7" s="1"/>
  <c r="U133" i="7" s="1"/>
  <c r="V133" i="7" s="1"/>
  <c r="W133" i="7" s="1"/>
  <c r="X133" i="7" s="1"/>
  <c r="Y133" i="7" s="1"/>
  <c r="Z133" i="7" s="1"/>
  <c r="AA133" i="7" s="1"/>
  <c r="AB133" i="7" s="1"/>
  <c r="AC133" i="7" s="1"/>
  <c r="AD133" i="7" s="1"/>
  <c r="AE133" i="7" s="1"/>
  <c r="AF133" i="7" s="1"/>
  <c r="B133" i="7" s="1"/>
  <c r="E132" i="7"/>
  <c r="F132" i="7" s="1"/>
  <c r="G132" i="7" s="1"/>
  <c r="H132" i="7" s="1"/>
  <c r="I132" i="7" s="1"/>
  <c r="J132" i="7" s="1"/>
  <c r="K132" i="7" s="1"/>
  <c r="L132" i="7" s="1"/>
  <c r="M132" i="7" s="1"/>
  <c r="N132" i="7" s="1"/>
  <c r="O132" i="7" s="1"/>
  <c r="P132" i="7" s="1"/>
  <c r="Q132" i="7" s="1"/>
  <c r="R132" i="7" s="1"/>
  <c r="S132" i="7" s="1"/>
  <c r="T132" i="7" s="1"/>
  <c r="U132" i="7" s="1"/>
  <c r="V132" i="7" s="1"/>
  <c r="W132" i="7" s="1"/>
  <c r="X132" i="7" s="1"/>
  <c r="Y132" i="7" s="1"/>
  <c r="Z132" i="7" s="1"/>
  <c r="AA132" i="7" s="1"/>
  <c r="AB132" i="7" s="1"/>
  <c r="AC132" i="7" s="1"/>
  <c r="AD132" i="7" s="1"/>
  <c r="AE132" i="7" s="1"/>
  <c r="AF132" i="7" s="1"/>
  <c r="B132" i="7" s="1"/>
  <c r="D132" i="7"/>
  <c r="D131" i="7"/>
  <c r="E131" i="7" s="1"/>
  <c r="F131" i="7" s="1"/>
  <c r="G131" i="7" s="1"/>
  <c r="H131" i="7" s="1"/>
  <c r="I131" i="7" s="1"/>
  <c r="J131" i="7" s="1"/>
  <c r="K131" i="7" s="1"/>
  <c r="L131" i="7" s="1"/>
  <c r="M131" i="7" s="1"/>
  <c r="N131" i="7" s="1"/>
  <c r="O131" i="7" s="1"/>
  <c r="P131" i="7" s="1"/>
  <c r="Q131" i="7" s="1"/>
  <c r="R131" i="7" s="1"/>
  <c r="S131" i="7" s="1"/>
  <c r="T131" i="7" s="1"/>
  <c r="U131" i="7" s="1"/>
  <c r="V131" i="7" s="1"/>
  <c r="W131" i="7" s="1"/>
  <c r="X131" i="7" s="1"/>
  <c r="Y131" i="7" s="1"/>
  <c r="Z131" i="7" s="1"/>
  <c r="AA131" i="7" s="1"/>
  <c r="AB131" i="7" s="1"/>
  <c r="AC131" i="7" s="1"/>
  <c r="AD131" i="7" s="1"/>
  <c r="AE131" i="7" s="1"/>
  <c r="AF131" i="7" s="1"/>
  <c r="B131" i="7" s="1"/>
  <c r="D129" i="7"/>
  <c r="E129" i="7" s="1"/>
  <c r="F129" i="7" s="1"/>
  <c r="G129" i="7" s="1"/>
  <c r="H129" i="7" s="1"/>
  <c r="I129" i="7" s="1"/>
  <c r="J129" i="7" s="1"/>
  <c r="K129" i="7" s="1"/>
  <c r="L129" i="7" s="1"/>
  <c r="M129" i="7" s="1"/>
  <c r="N129" i="7" s="1"/>
  <c r="O129" i="7" s="1"/>
  <c r="P129" i="7" s="1"/>
  <c r="Q129" i="7" s="1"/>
  <c r="R129" i="7" s="1"/>
  <c r="S129" i="7" s="1"/>
  <c r="T129" i="7" s="1"/>
  <c r="U129" i="7" s="1"/>
  <c r="V129" i="7" s="1"/>
  <c r="W129" i="7" s="1"/>
  <c r="X129" i="7" s="1"/>
  <c r="Y129" i="7" s="1"/>
  <c r="Z129" i="7" s="1"/>
  <c r="AA129" i="7" s="1"/>
  <c r="AB129" i="7" s="1"/>
  <c r="AC129" i="7" s="1"/>
  <c r="AD129" i="7" s="1"/>
  <c r="AE129" i="7" s="1"/>
  <c r="AF129" i="7" s="1"/>
  <c r="B129" i="7" s="1"/>
  <c r="K128" i="7"/>
  <c r="L128" i="7" s="1"/>
  <c r="M128" i="7" s="1"/>
  <c r="N128" i="7" s="1"/>
  <c r="O128" i="7" s="1"/>
  <c r="P128" i="7" s="1"/>
  <c r="Q128" i="7" s="1"/>
  <c r="R128" i="7" s="1"/>
  <c r="S128" i="7" s="1"/>
  <c r="T128" i="7" s="1"/>
  <c r="U128" i="7" s="1"/>
  <c r="V128" i="7" s="1"/>
  <c r="W128" i="7" s="1"/>
  <c r="X128" i="7" s="1"/>
  <c r="Y128" i="7" s="1"/>
  <c r="Z128" i="7" s="1"/>
  <c r="AA128" i="7" s="1"/>
  <c r="AB128" i="7" s="1"/>
  <c r="AC128" i="7" s="1"/>
  <c r="AD128" i="7" s="1"/>
  <c r="AE128" i="7" s="1"/>
  <c r="AF128" i="7" s="1"/>
  <c r="B128" i="7" s="1"/>
  <c r="E128" i="7"/>
  <c r="F128" i="7" s="1"/>
  <c r="G128" i="7" s="1"/>
  <c r="H128" i="7" s="1"/>
  <c r="I128" i="7" s="1"/>
  <c r="J128" i="7" s="1"/>
  <c r="D128" i="7"/>
  <c r="D127" i="7"/>
  <c r="E127" i="7" s="1"/>
  <c r="F127" i="7" s="1"/>
  <c r="G127" i="7" s="1"/>
  <c r="H127" i="7" s="1"/>
  <c r="I127" i="7" s="1"/>
  <c r="J127" i="7" s="1"/>
  <c r="K127" i="7" s="1"/>
  <c r="L127" i="7" s="1"/>
  <c r="M127" i="7" s="1"/>
  <c r="N127" i="7" s="1"/>
  <c r="O127" i="7" s="1"/>
  <c r="P127" i="7" s="1"/>
  <c r="Q127" i="7" s="1"/>
  <c r="R127" i="7" s="1"/>
  <c r="S127" i="7" s="1"/>
  <c r="T127" i="7" s="1"/>
  <c r="U127" i="7" s="1"/>
  <c r="V127" i="7" s="1"/>
  <c r="W127" i="7" s="1"/>
  <c r="X127" i="7" s="1"/>
  <c r="Y127" i="7" s="1"/>
  <c r="Z127" i="7" s="1"/>
  <c r="AA127" i="7" s="1"/>
  <c r="AB127" i="7" s="1"/>
  <c r="AC127" i="7" s="1"/>
  <c r="AD127" i="7" s="1"/>
  <c r="AE127" i="7" s="1"/>
  <c r="AF127" i="7" s="1"/>
  <c r="B127" i="7" s="1"/>
  <c r="D126" i="7"/>
  <c r="E126" i="7" s="1"/>
  <c r="F126" i="7" s="1"/>
  <c r="G126" i="7" s="1"/>
  <c r="H126" i="7" s="1"/>
  <c r="I126" i="7" s="1"/>
  <c r="J126" i="7" s="1"/>
  <c r="K126" i="7" s="1"/>
  <c r="L126" i="7" s="1"/>
  <c r="M126" i="7" s="1"/>
  <c r="N126" i="7" s="1"/>
  <c r="O126" i="7" s="1"/>
  <c r="P126" i="7" s="1"/>
  <c r="Q126" i="7" s="1"/>
  <c r="R126" i="7" s="1"/>
  <c r="S126" i="7" s="1"/>
  <c r="T126" i="7" s="1"/>
  <c r="U126" i="7" s="1"/>
  <c r="V126" i="7" s="1"/>
  <c r="W126" i="7" s="1"/>
  <c r="X126" i="7" s="1"/>
  <c r="Y126" i="7" s="1"/>
  <c r="Z126" i="7" s="1"/>
  <c r="AA126" i="7" s="1"/>
  <c r="AB126" i="7" s="1"/>
  <c r="AC126" i="7" s="1"/>
  <c r="AD126" i="7" s="1"/>
  <c r="AE126" i="7" s="1"/>
  <c r="AF126" i="7" s="1"/>
  <c r="B126" i="7" s="1"/>
  <c r="D125" i="7"/>
  <c r="E125" i="7" s="1"/>
  <c r="F125" i="7" s="1"/>
  <c r="G125" i="7" s="1"/>
  <c r="H125" i="7" s="1"/>
  <c r="I125" i="7" s="1"/>
  <c r="J125" i="7" s="1"/>
  <c r="K125" i="7" s="1"/>
  <c r="L125" i="7" s="1"/>
  <c r="M125" i="7" s="1"/>
  <c r="N125" i="7" s="1"/>
  <c r="O125" i="7" s="1"/>
  <c r="P125" i="7" s="1"/>
  <c r="Q125" i="7" s="1"/>
  <c r="R125" i="7" s="1"/>
  <c r="S125" i="7" s="1"/>
  <c r="T125" i="7" s="1"/>
  <c r="U125" i="7" s="1"/>
  <c r="V125" i="7" s="1"/>
  <c r="W125" i="7" s="1"/>
  <c r="X125" i="7" s="1"/>
  <c r="Y125" i="7" s="1"/>
  <c r="Z125" i="7" s="1"/>
  <c r="AA125" i="7" s="1"/>
  <c r="AB125" i="7" s="1"/>
  <c r="AC125" i="7" s="1"/>
  <c r="AD125" i="7" s="1"/>
  <c r="AE125" i="7" s="1"/>
  <c r="AF125" i="7" s="1"/>
  <c r="B125" i="7" s="1"/>
  <c r="D124" i="7"/>
  <c r="E124" i="7" s="1"/>
  <c r="F124" i="7" s="1"/>
  <c r="G124" i="7" s="1"/>
  <c r="H124" i="7" s="1"/>
  <c r="I124" i="7" s="1"/>
  <c r="J124" i="7" s="1"/>
  <c r="K124" i="7" s="1"/>
  <c r="L124" i="7" s="1"/>
  <c r="M124" i="7" s="1"/>
  <c r="N124" i="7" s="1"/>
  <c r="O124" i="7" s="1"/>
  <c r="P124" i="7" s="1"/>
  <c r="Q124" i="7" s="1"/>
  <c r="R124" i="7" s="1"/>
  <c r="S124" i="7" s="1"/>
  <c r="T124" i="7" s="1"/>
  <c r="U124" i="7" s="1"/>
  <c r="V124" i="7" s="1"/>
  <c r="W124" i="7" s="1"/>
  <c r="X124" i="7" s="1"/>
  <c r="Y124" i="7" s="1"/>
  <c r="Z124" i="7" s="1"/>
  <c r="AA124" i="7" s="1"/>
  <c r="AB124" i="7" s="1"/>
  <c r="AC124" i="7" s="1"/>
  <c r="AD124" i="7" s="1"/>
  <c r="AE124" i="7" s="1"/>
  <c r="AF124" i="7" s="1"/>
  <c r="B124" i="7" s="1"/>
  <c r="E123" i="7"/>
  <c r="F123" i="7" s="1"/>
  <c r="G123" i="7" s="1"/>
  <c r="H123" i="7" s="1"/>
  <c r="I123" i="7" s="1"/>
  <c r="J123" i="7" s="1"/>
  <c r="K123" i="7" s="1"/>
  <c r="L123" i="7" s="1"/>
  <c r="M123" i="7" s="1"/>
  <c r="N123" i="7" s="1"/>
  <c r="O123" i="7" s="1"/>
  <c r="P123" i="7" s="1"/>
  <c r="Q123" i="7" s="1"/>
  <c r="R123" i="7" s="1"/>
  <c r="S123" i="7" s="1"/>
  <c r="T123" i="7" s="1"/>
  <c r="U123" i="7" s="1"/>
  <c r="V123" i="7" s="1"/>
  <c r="W123" i="7" s="1"/>
  <c r="X123" i="7" s="1"/>
  <c r="Y123" i="7" s="1"/>
  <c r="Z123" i="7" s="1"/>
  <c r="AA123" i="7" s="1"/>
  <c r="AB123" i="7" s="1"/>
  <c r="AC123" i="7" s="1"/>
  <c r="AD123" i="7" s="1"/>
  <c r="AE123" i="7" s="1"/>
  <c r="AF123" i="7" s="1"/>
  <c r="B123" i="7" s="1"/>
  <c r="D123" i="7"/>
  <c r="K122" i="7"/>
  <c r="L122" i="7" s="1"/>
  <c r="M122" i="7" s="1"/>
  <c r="N122" i="7" s="1"/>
  <c r="O122" i="7" s="1"/>
  <c r="P122" i="7" s="1"/>
  <c r="Q122" i="7" s="1"/>
  <c r="R122" i="7" s="1"/>
  <c r="S122" i="7" s="1"/>
  <c r="T122" i="7" s="1"/>
  <c r="U122" i="7" s="1"/>
  <c r="V122" i="7" s="1"/>
  <c r="W122" i="7" s="1"/>
  <c r="X122" i="7" s="1"/>
  <c r="Y122" i="7" s="1"/>
  <c r="Z122" i="7" s="1"/>
  <c r="AA122" i="7" s="1"/>
  <c r="AB122" i="7" s="1"/>
  <c r="AC122" i="7" s="1"/>
  <c r="AD122" i="7" s="1"/>
  <c r="AE122" i="7" s="1"/>
  <c r="AF122" i="7" s="1"/>
  <c r="B122" i="7" s="1"/>
  <c r="D122" i="7"/>
  <c r="E122" i="7" s="1"/>
  <c r="F122" i="7" s="1"/>
  <c r="G122" i="7" s="1"/>
  <c r="H122" i="7" s="1"/>
  <c r="I122" i="7" s="1"/>
  <c r="J122" i="7" s="1"/>
  <c r="D121" i="7"/>
  <c r="E121" i="7" s="1"/>
  <c r="F121" i="7" s="1"/>
  <c r="G121" i="7" s="1"/>
  <c r="H121" i="7" s="1"/>
  <c r="I121" i="7" s="1"/>
  <c r="J121" i="7" s="1"/>
  <c r="K121" i="7" s="1"/>
  <c r="L121" i="7" s="1"/>
  <c r="M121" i="7" s="1"/>
  <c r="N121" i="7" s="1"/>
  <c r="O121" i="7" s="1"/>
  <c r="P121" i="7" s="1"/>
  <c r="Q121" i="7" s="1"/>
  <c r="R121" i="7" s="1"/>
  <c r="S121" i="7" s="1"/>
  <c r="T121" i="7" s="1"/>
  <c r="U121" i="7" s="1"/>
  <c r="V121" i="7" s="1"/>
  <c r="W121" i="7" s="1"/>
  <c r="X121" i="7" s="1"/>
  <c r="Y121" i="7" s="1"/>
  <c r="Z121" i="7" s="1"/>
  <c r="AA121" i="7" s="1"/>
  <c r="AB121" i="7" s="1"/>
  <c r="AC121" i="7" s="1"/>
  <c r="AD121" i="7" s="1"/>
  <c r="AE121" i="7" s="1"/>
  <c r="AF121" i="7" s="1"/>
  <c r="B121" i="7" s="1"/>
  <c r="D120" i="7"/>
  <c r="E120" i="7" s="1"/>
  <c r="F120" i="7" s="1"/>
  <c r="G120" i="7" s="1"/>
  <c r="H120" i="7" s="1"/>
  <c r="I120" i="7" s="1"/>
  <c r="J120" i="7" s="1"/>
  <c r="K120" i="7" s="1"/>
  <c r="L120" i="7" s="1"/>
  <c r="M120" i="7" s="1"/>
  <c r="N120" i="7" s="1"/>
  <c r="O120" i="7" s="1"/>
  <c r="P120" i="7" s="1"/>
  <c r="Q120" i="7" s="1"/>
  <c r="R120" i="7" s="1"/>
  <c r="S120" i="7" s="1"/>
  <c r="T120" i="7" s="1"/>
  <c r="U120" i="7" s="1"/>
  <c r="V120" i="7" s="1"/>
  <c r="W120" i="7" s="1"/>
  <c r="X120" i="7" s="1"/>
  <c r="Y120" i="7" s="1"/>
  <c r="Z120" i="7" s="1"/>
  <c r="AA120" i="7" s="1"/>
  <c r="AB120" i="7" s="1"/>
  <c r="AC120" i="7" s="1"/>
  <c r="AD120" i="7" s="1"/>
  <c r="AE120" i="7" s="1"/>
  <c r="AF120" i="7" s="1"/>
  <c r="B120" i="7" s="1"/>
  <c r="D119" i="7"/>
  <c r="E119" i="7" s="1"/>
  <c r="F119" i="7" s="1"/>
  <c r="G119" i="7" s="1"/>
  <c r="H119" i="7" s="1"/>
  <c r="I119" i="7" s="1"/>
  <c r="J119" i="7" s="1"/>
  <c r="K119" i="7" s="1"/>
  <c r="L119" i="7" s="1"/>
  <c r="M119" i="7" s="1"/>
  <c r="N119" i="7" s="1"/>
  <c r="O119" i="7" s="1"/>
  <c r="P119" i="7" s="1"/>
  <c r="Q119" i="7" s="1"/>
  <c r="R119" i="7" s="1"/>
  <c r="S119" i="7" s="1"/>
  <c r="T119" i="7" s="1"/>
  <c r="U119" i="7" s="1"/>
  <c r="V119" i="7" s="1"/>
  <c r="W119" i="7" s="1"/>
  <c r="X119" i="7" s="1"/>
  <c r="Y119" i="7" s="1"/>
  <c r="Z119" i="7" s="1"/>
  <c r="AA119" i="7" s="1"/>
  <c r="AB119" i="7" s="1"/>
  <c r="AC119" i="7" s="1"/>
  <c r="AD119" i="7" s="1"/>
  <c r="AE119" i="7" s="1"/>
  <c r="AF119" i="7" s="1"/>
  <c r="B119" i="7" s="1"/>
  <c r="H118" i="7"/>
  <c r="I118" i="7" s="1"/>
  <c r="J118" i="7" s="1"/>
  <c r="K118" i="7" s="1"/>
  <c r="L118" i="7" s="1"/>
  <c r="M118" i="7" s="1"/>
  <c r="N118" i="7" s="1"/>
  <c r="O118" i="7" s="1"/>
  <c r="P118" i="7" s="1"/>
  <c r="Q118" i="7" s="1"/>
  <c r="R118" i="7" s="1"/>
  <c r="S118" i="7" s="1"/>
  <c r="T118" i="7" s="1"/>
  <c r="U118" i="7" s="1"/>
  <c r="V118" i="7" s="1"/>
  <c r="W118" i="7" s="1"/>
  <c r="X118" i="7" s="1"/>
  <c r="Y118" i="7" s="1"/>
  <c r="Z118" i="7" s="1"/>
  <c r="AA118" i="7" s="1"/>
  <c r="AB118" i="7" s="1"/>
  <c r="AC118" i="7" s="1"/>
  <c r="AD118" i="7" s="1"/>
  <c r="AE118" i="7" s="1"/>
  <c r="AF118" i="7" s="1"/>
  <c r="B118" i="7" s="1"/>
  <c r="D118" i="7"/>
  <c r="E118" i="7" s="1"/>
  <c r="F118" i="7" s="1"/>
  <c r="G118" i="7" s="1"/>
  <c r="D117" i="7"/>
  <c r="E117" i="7" s="1"/>
  <c r="F117" i="7" s="1"/>
  <c r="G117" i="7" s="1"/>
  <c r="H117" i="7" s="1"/>
  <c r="I117" i="7" s="1"/>
  <c r="J117" i="7" s="1"/>
  <c r="K117" i="7" s="1"/>
  <c r="L117" i="7" s="1"/>
  <c r="M117" i="7" s="1"/>
  <c r="N117" i="7" s="1"/>
  <c r="O117" i="7" s="1"/>
  <c r="P117" i="7" s="1"/>
  <c r="Q117" i="7" s="1"/>
  <c r="R117" i="7" s="1"/>
  <c r="S117" i="7" s="1"/>
  <c r="T117" i="7" s="1"/>
  <c r="U117" i="7" s="1"/>
  <c r="V117" i="7" s="1"/>
  <c r="W117" i="7" s="1"/>
  <c r="X117" i="7" s="1"/>
  <c r="Y117" i="7" s="1"/>
  <c r="Z117" i="7" s="1"/>
  <c r="AA117" i="7" s="1"/>
  <c r="AB117" i="7" s="1"/>
  <c r="AC117" i="7" s="1"/>
  <c r="AD117" i="7" s="1"/>
  <c r="AE117" i="7" s="1"/>
  <c r="AF117" i="7" s="1"/>
  <c r="B117" i="7" s="1"/>
  <c r="D116" i="7"/>
  <c r="E116" i="7" s="1"/>
  <c r="F116" i="7" s="1"/>
  <c r="G116" i="7" s="1"/>
  <c r="H116" i="7" s="1"/>
  <c r="I116" i="7" s="1"/>
  <c r="J116" i="7" s="1"/>
  <c r="K116" i="7" s="1"/>
  <c r="L116" i="7" s="1"/>
  <c r="M116" i="7" s="1"/>
  <c r="N116" i="7" s="1"/>
  <c r="O116" i="7" s="1"/>
  <c r="P116" i="7" s="1"/>
  <c r="Q116" i="7" s="1"/>
  <c r="R116" i="7" s="1"/>
  <c r="S116" i="7" s="1"/>
  <c r="T116" i="7" s="1"/>
  <c r="U116" i="7" s="1"/>
  <c r="V116" i="7" s="1"/>
  <c r="W116" i="7" s="1"/>
  <c r="X116" i="7" s="1"/>
  <c r="Y116" i="7" s="1"/>
  <c r="Z116" i="7" s="1"/>
  <c r="AA116" i="7" s="1"/>
  <c r="AB116" i="7" s="1"/>
  <c r="AC116" i="7" s="1"/>
  <c r="AD116" i="7" s="1"/>
  <c r="AE116" i="7" s="1"/>
  <c r="AF116" i="7" s="1"/>
  <c r="B116" i="7" s="1"/>
  <c r="D115" i="7"/>
  <c r="E115" i="7" s="1"/>
  <c r="F115" i="7" s="1"/>
  <c r="G115" i="7" s="1"/>
  <c r="H115" i="7" s="1"/>
  <c r="I115" i="7" s="1"/>
  <c r="J115" i="7" s="1"/>
  <c r="K115" i="7" s="1"/>
  <c r="L115" i="7" s="1"/>
  <c r="M115" i="7" s="1"/>
  <c r="N115" i="7" s="1"/>
  <c r="O115" i="7" s="1"/>
  <c r="P115" i="7" s="1"/>
  <c r="Q115" i="7" s="1"/>
  <c r="R115" i="7" s="1"/>
  <c r="S115" i="7" s="1"/>
  <c r="T115" i="7" s="1"/>
  <c r="U115" i="7" s="1"/>
  <c r="V115" i="7" s="1"/>
  <c r="W115" i="7" s="1"/>
  <c r="X115" i="7" s="1"/>
  <c r="Y115" i="7" s="1"/>
  <c r="Z115" i="7" s="1"/>
  <c r="AA115" i="7" s="1"/>
  <c r="AB115" i="7" s="1"/>
  <c r="AC115" i="7" s="1"/>
  <c r="AD115" i="7" s="1"/>
  <c r="AE115" i="7" s="1"/>
  <c r="AF115" i="7" s="1"/>
  <c r="B115" i="7" s="1"/>
  <c r="K114" i="7"/>
  <c r="L114" i="7" s="1"/>
  <c r="M114" i="7" s="1"/>
  <c r="N114" i="7" s="1"/>
  <c r="O114" i="7" s="1"/>
  <c r="P114" i="7" s="1"/>
  <c r="Q114" i="7" s="1"/>
  <c r="R114" i="7" s="1"/>
  <c r="S114" i="7" s="1"/>
  <c r="T114" i="7" s="1"/>
  <c r="U114" i="7" s="1"/>
  <c r="V114" i="7" s="1"/>
  <c r="W114" i="7" s="1"/>
  <c r="X114" i="7" s="1"/>
  <c r="Y114" i="7" s="1"/>
  <c r="Z114" i="7" s="1"/>
  <c r="AA114" i="7" s="1"/>
  <c r="AB114" i="7" s="1"/>
  <c r="AC114" i="7" s="1"/>
  <c r="AD114" i="7" s="1"/>
  <c r="AE114" i="7" s="1"/>
  <c r="AF114" i="7" s="1"/>
  <c r="B114" i="7" s="1"/>
  <c r="D114" i="7"/>
  <c r="E114" i="7" s="1"/>
  <c r="F114" i="7" s="1"/>
  <c r="G114" i="7" s="1"/>
  <c r="H114" i="7" s="1"/>
  <c r="I114" i="7" s="1"/>
  <c r="D113" i="7"/>
  <c r="E113" i="7" s="1"/>
  <c r="F113" i="7" s="1"/>
  <c r="G113" i="7" s="1"/>
  <c r="H113" i="7" s="1"/>
  <c r="I113" i="7" s="1"/>
  <c r="J113" i="7" s="1"/>
  <c r="K113" i="7" s="1"/>
  <c r="L113" i="7" s="1"/>
  <c r="M113" i="7" s="1"/>
  <c r="N113" i="7" s="1"/>
  <c r="O113" i="7" s="1"/>
  <c r="P113" i="7" s="1"/>
  <c r="Q113" i="7" s="1"/>
  <c r="R113" i="7" s="1"/>
  <c r="S113" i="7" s="1"/>
  <c r="T113" i="7" s="1"/>
  <c r="U113" i="7" s="1"/>
  <c r="V113" i="7" s="1"/>
  <c r="W113" i="7" s="1"/>
  <c r="X113" i="7" s="1"/>
  <c r="Y113" i="7" s="1"/>
  <c r="Z113" i="7" s="1"/>
  <c r="AA113" i="7" s="1"/>
  <c r="AB113" i="7" s="1"/>
  <c r="AC113" i="7" s="1"/>
  <c r="AD113" i="7" s="1"/>
  <c r="AE113" i="7" s="1"/>
  <c r="AF113" i="7" s="1"/>
  <c r="B113" i="7" s="1"/>
  <c r="G112" i="7"/>
  <c r="H112" i="7" s="1"/>
  <c r="I112" i="7" s="1"/>
  <c r="J112" i="7" s="1"/>
  <c r="K112" i="7" s="1"/>
  <c r="L112" i="7" s="1"/>
  <c r="M112" i="7" s="1"/>
  <c r="N112" i="7" s="1"/>
  <c r="O112" i="7" s="1"/>
  <c r="P112" i="7" s="1"/>
  <c r="Q112" i="7" s="1"/>
  <c r="R112" i="7" s="1"/>
  <c r="S112" i="7" s="1"/>
  <c r="T112" i="7" s="1"/>
  <c r="U112" i="7" s="1"/>
  <c r="V112" i="7" s="1"/>
  <c r="W112" i="7" s="1"/>
  <c r="X112" i="7" s="1"/>
  <c r="Y112" i="7" s="1"/>
  <c r="Z112" i="7" s="1"/>
  <c r="AA112" i="7" s="1"/>
  <c r="AB112" i="7" s="1"/>
  <c r="AC112" i="7" s="1"/>
  <c r="AD112" i="7" s="1"/>
  <c r="AE112" i="7" s="1"/>
  <c r="AF112" i="7" s="1"/>
  <c r="B112" i="7" s="1"/>
  <c r="F112" i="7"/>
  <c r="D112" i="7"/>
  <c r="E112" i="7" s="1"/>
  <c r="D110" i="7"/>
  <c r="E110" i="7" s="1"/>
  <c r="F110" i="7" s="1"/>
  <c r="G110" i="7" s="1"/>
  <c r="H110" i="7" s="1"/>
  <c r="I110" i="7" s="1"/>
  <c r="J110" i="7" s="1"/>
  <c r="K110" i="7" s="1"/>
  <c r="L110" i="7" s="1"/>
  <c r="M110" i="7" s="1"/>
  <c r="N110" i="7" s="1"/>
  <c r="O110" i="7" s="1"/>
  <c r="P110" i="7" s="1"/>
  <c r="Q110" i="7" s="1"/>
  <c r="R110" i="7" s="1"/>
  <c r="S110" i="7" s="1"/>
  <c r="T110" i="7" s="1"/>
  <c r="U110" i="7" s="1"/>
  <c r="V110" i="7" s="1"/>
  <c r="W110" i="7" s="1"/>
  <c r="X110" i="7" s="1"/>
  <c r="Y110" i="7" s="1"/>
  <c r="Z110" i="7" s="1"/>
  <c r="AA110" i="7" s="1"/>
  <c r="AB110" i="7" s="1"/>
  <c r="AC110" i="7" s="1"/>
  <c r="AD110" i="7" s="1"/>
  <c r="AE110" i="7" s="1"/>
  <c r="AF110" i="7" s="1"/>
  <c r="B110" i="7" s="1"/>
  <c r="D109" i="7"/>
  <c r="E109" i="7" s="1"/>
  <c r="F109" i="7" s="1"/>
  <c r="G109" i="7" s="1"/>
  <c r="H109" i="7" s="1"/>
  <c r="I109" i="7" s="1"/>
  <c r="J109" i="7" s="1"/>
  <c r="K109" i="7" s="1"/>
  <c r="L109" i="7" s="1"/>
  <c r="M109" i="7" s="1"/>
  <c r="N109" i="7" s="1"/>
  <c r="O109" i="7" s="1"/>
  <c r="P109" i="7" s="1"/>
  <c r="Q109" i="7" s="1"/>
  <c r="R109" i="7" s="1"/>
  <c r="S109" i="7" s="1"/>
  <c r="T109" i="7" s="1"/>
  <c r="U109" i="7" s="1"/>
  <c r="V109" i="7" s="1"/>
  <c r="W109" i="7" s="1"/>
  <c r="X109" i="7" s="1"/>
  <c r="Y109" i="7" s="1"/>
  <c r="Z109" i="7" s="1"/>
  <c r="AA109" i="7" s="1"/>
  <c r="AB109" i="7" s="1"/>
  <c r="AC109" i="7" s="1"/>
  <c r="AD109" i="7" s="1"/>
  <c r="AE109" i="7" s="1"/>
  <c r="AF109" i="7" s="1"/>
  <c r="B109" i="7" s="1"/>
  <c r="D107" i="7"/>
  <c r="E107" i="7" s="1"/>
  <c r="F107" i="7" s="1"/>
  <c r="G107" i="7" s="1"/>
  <c r="H107" i="7" s="1"/>
  <c r="I107" i="7" s="1"/>
  <c r="J107" i="7" s="1"/>
  <c r="K107" i="7" s="1"/>
  <c r="L107" i="7" s="1"/>
  <c r="M107" i="7" s="1"/>
  <c r="N107" i="7" s="1"/>
  <c r="O107" i="7" s="1"/>
  <c r="P107" i="7" s="1"/>
  <c r="Q107" i="7" s="1"/>
  <c r="R107" i="7" s="1"/>
  <c r="S107" i="7" s="1"/>
  <c r="T107" i="7" s="1"/>
  <c r="U107" i="7" s="1"/>
  <c r="V107" i="7" s="1"/>
  <c r="W107" i="7" s="1"/>
  <c r="X107" i="7" s="1"/>
  <c r="Y107" i="7" s="1"/>
  <c r="Z107" i="7" s="1"/>
  <c r="AA107" i="7" s="1"/>
  <c r="AB107" i="7" s="1"/>
  <c r="AC107" i="7" s="1"/>
  <c r="AD107" i="7" s="1"/>
  <c r="AE107" i="7" s="1"/>
  <c r="AF107" i="7" s="1"/>
  <c r="B107" i="7" s="1"/>
  <c r="V106" i="7"/>
  <c r="W106" i="7" s="1"/>
  <c r="X106" i="7" s="1"/>
  <c r="Y106" i="7" s="1"/>
  <c r="Z106" i="7" s="1"/>
  <c r="AA106" i="7" s="1"/>
  <c r="AB106" i="7" s="1"/>
  <c r="AC106" i="7" s="1"/>
  <c r="AD106" i="7" s="1"/>
  <c r="AE106" i="7" s="1"/>
  <c r="AF106" i="7" s="1"/>
  <c r="B106" i="7" s="1"/>
  <c r="D106" i="7"/>
  <c r="E106" i="7" s="1"/>
  <c r="F106" i="7" s="1"/>
  <c r="G106" i="7" s="1"/>
  <c r="H106" i="7" s="1"/>
  <c r="I106" i="7" s="1"/>
  <c r="J106" i="7" s="1"/>
  <c r="K106" i="7" s="1"/>
  <c r="L106" i="7" s="1"/>
  <c r="M106" i="7" s="1"/>
  <c r="N106" i="7" s="1"/>
  <c r="O106" i="7" s="1"/>
  <c r="P106" i="7" s="1"/>
  <c r="Q106" i="7" s="1"/>
  <c r="R106" i="7" s="1"/>
  <c r="S106" i="7" s="1"/>
  <c r="T106" i="7" s="1"/>
  <c r="U106" i="7" s="1"/>
  <c r="E105" i="7"/>
  <c r="F105" i="7" s="1"/>
  <c r="G105" i="7" s="1"/>
  <c r="H105" i="7" s="1"/>
  <c r="I105" i="7" s="1"/>
  <c r="J105" i="7" s="1"/>
  <c r="K105" i="7" s="1"/>
  <c r="L105" i="7" s="1"/>
  <c r="M105" i="7" s="1"/>
  <c r="N105" i="7" s="1"/>
  <c r="O105" i="7" s="1"/>
  <c r="P105" i="7" s="1"/>
  <c r="Q105" i="7" s="1"/>
  <c r="R105" i="7" s="1"/>
  <c r="S105" i="7" s="1"/>
  <c r="T105" i="7" s="1"/>
  <c r="U105" i="7" s="1"/>
  <c r="V105" i="7" s="1"/>
  <c r="W105" i="7" s="1"/>
  <c r="X105" i="7" s="1"/>
  <c r="Y105" i="7" s="1"/>
  <c r="Z105" i="7" s="1"/>
  <c r="AA105" i="7" s="1"/>
  <c r="AB105" i="7" s="1"/>
  <c r="AC105" i="7" s="1"/>
  <c r="AD105" i="7" s="1"/>
  <c r="AE105" i="7" s="1"/>
  <c r="AF105" i="7" s="1"/>
  <c r="B105" i="7" s="1"/>
  <c r="D105" i="7"/>
  <c r="D104" i="7"/>
  <c r="E104" i="7" s="1"/>
  <c r="F104" i="7" s="1"/>
  <c r="G104" i="7" s="1"/>
  <c r="H104" i="7" s="1"/>
  <c r="I104" i="7" s="1"/>
  <c r="J104" i="7" s="1"/>
  <c r="K104" i="7" s="1"/>
  <c r="L104" i="7" s="1"/>
  <c r="M104" i="7" s="1"/>
  <c r="N104" i="7" s="1"/>
  <c r="O104" i="7" s="1"/>
  <c r="P104" i="7" s="1"/>
  <c r="Q104" i="7" s="1"/>
  <c r="R104" i="7" s="1"/>
  <c r="S104" i="7" s="1"/>
  <c r="T104" i="7" s="1"/>
  <c r="U104" i="7" s="1"/>
  <c r="V104" i="7" s="1"/>
  <c r="W104" i="7" s="1"/>
  <c r="X104" i="7" s="1"/>
  <c r="Y104" i="7" s="1"/>
  <c r="Z104" i="7" s="1"/>
  <c r="AA104" i="7" s="1"/>
  <c r="AB104" i="7" s="1"/>
  <c r="AC104" i="7" s="1"/>
  <c r="AD104" i="7" s="1"/>
  <c r="AE104" i="7" s="1"/>
  <c r="AF104" i="7" s="1"/>
  <c r="B104" i="7" s="1"/>
  <c r="D103" i="7"/>
  <c r="E103" i="7" s="1"/>
  <c r="F103" i="7" s="1"/>
  <c r="D102" i="7"/>
  <c r="AH100" i="7"/>
  <c r="AI100" i="7" s="1"/>
  <c r="AH99" i="7"/>
  <c r="AI99" i="7" s="1"/>
  <c r="AH98" i="7"/>
  <c r="AI98" i="7" s="1"/>
  <c r="AH97" i="7"/>
  <c r="AI97" i="7" s="1"/>
  <c r="AH96" i="7"/>
  <c r="AI96" i="7" s="1"/>
  <c r="AH94" i="7"/>
  <c r="AI94" i="7" s="1"/>
  <c r="C93" i="7"/>
  <c r="AI91" i="7"/>
  <c r="AH91" i="7"/>
  <c r="AI90" i="7"/>
  <c r="AH90" i="7"/>
  <c r="AI89" i="7"/>
  <c r="AH89" i="7"/>
  <c r="AI88" i="7"/>
  <c r="AH88" i="7"/>
  <c r="AI87" i="7"/>
  <c r="AH87" i="7"/>
  <c r="AI86" i="7"/>
  <c r="AH86" i="7"/>
  <c r="AI85" i="7"/>
  <c r="AH85" i="7"/>
  <c r="AI84" i="7"/>
  <c r="AH84" i="7"/>
  <c r="AG82" i="7"/>
  <c r="AI81" i="7"/>
  <c r="AH81" i="7"/>
  <c r="AI74" i="7"/>
  <c r="AH74" i="7"/>
  <c r="AG72" i="7"/>
  <c r="AI71" i="7"/>
  <c r="AH71" i="7"/>
  <c r="AI70" i="7"/>
  <c r="AH70" i="7"/>
  <c r="AI69" i="7"/>
  <c r="AH69" i="7"/>
  <c r="AG68" i="7"/>
  <c r="AG73" i="7" s="1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I60" i="7"/>
  <c r="AH60" i="7"/>
  <c r="AI59" i="7"/>
  <c r="AH59" i="7"/>
  <c r="AI57" i="7"/>
  <c r="AH57" i="7"/>
  <c r="AG56" i="7"/>
  <c r="AG4" i="7" s="1"/>
  <c r="AI55" i="7"/>
  <c r="AH55" i="7"/>
  <c r="AI54" i="7"/>
  <c r="AH54" i="7"/>
  <c r="AI53" i="7"/>
  <c r="AH53" i="7"/>
  <c r="AG51" i="7"/>
  <c r="AG52" i="7" s="1"/>
  <c r="AG3" i="7" s="1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I42" i="7"/>
  <c r="AH42" i="7"/>
  <c r="AI41" i="7"/>
  <c r="AH41" i="7"/>
  <c r="AI40" i="7"/>
  <c r="AH40" i="7"/>
  <c r="AI39" i="7"/>
  <c r="AH39" i="7"/>
  <c r="AG38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AE5" i="7"/>
  <c r="AD5" i="7"/>
  <c r="AB5" i="7"/>
  <c r="AA5" i="7"/>
  <c r="Y5" i="7"/>
  <c r="X5" i="7"/>
  <c r="V5" i="7"/>
  <c r="U5" i="7"/>
  <c r="Q5" i="7"/>
  <c r="P5" i="7"/>
  <c r="M5" i="7"/>
  <c r="I5" i="7"/>
  <c r="H5" i="7"/>
  <c r="F5" i="7"/>
  <c r="E5" i="7"/>
  <c r="C5" i="7"/>
  <c r="K4" i="7"/>
  <c r="B4" i="7"/>
  <c r="AG2" i="7"/>
  <c r="AF95" i="6"/>
  <c r="AF37" i="6"/>
  <c r="AE95" i="6"/>
  <c r="AE37" i="6"/>
  <c r="AD95" i="6"/>
  <c r="AD37" i="6"/>
  <c r="AC95" i="6"/>
  <c r="AC37" i="6"/>
  <c r="Z38" i="6"/>
  <c r="Y37" i="6"/>
  <c r="X37" i="6"/>
  <c r="W37" i="6"/>
  <c r="V37" i="6"/>
  <c r="U58" i="6"/>
  <c r="U37" i="6"/>
  <c r="T58" i="6"/>
  <c r="T37" i="6"/>
  <c r="S58" i="6"/>
  <c r="E4" i="7"/>
  <c r="AA7" i="8" l="1"/>
  <c r="AC7" i="8"/>
  <c r="AS214" i="8"/>
  <c r="B82" i="7"/>
  <c r="G73" i="7"/>
  <c r="AC75" i="7"/>
  <c r="E75" i="7"/>
  <c r="AU214" i="8"/>
  <c r="S7" i="8"/>
  <c r="D75" i="7"/>
  <c r="AG75" i="7"/>
  <c r="AT214" i="8"/>
  <c r="AE7" i="8"/>
  <c r="U7" i="8"/>
  <c r="AM214" i="8"/>
  <c r="W7" i="8"/>
  <c r="AO214" i="8"/>
  <c r="K7" i="8"/>
  <c r="AC214" i="8"/>
  <c r="AN214" i="8"/>
  <c r="G7" i="8"/>
  <c r="F7" i="8"/>
  <c r="X214" i="8"/>
  <c r="E7" i="8"/>
  <c r="W214" i="8"/>
  <c r="D7" i="8"/>
  <c r="C209" i="8"/>
  <c r="V214" i="8"/>
  <c r="Y214" i="8"/>
  <c r="AD7" i="8"/>
  <c r="V7" i="8"/>
  <c r="AV214" i="8"/>
  <c r="E192" i="8"/>
  <c r="F102" i="8"/>
  <c r="AI214" i="8"/>
  <c r="Q7" i="8"/>
  <c r="AF214" i="8"/>
  <c r="N7" i="8"/>
  <c r="E235" i="8"/>
  <c r="G199" i="8"/>
  <c r="AQ214" i="8"/>
  <c r="Y7" i="8"/>
  <c r="AD214" i="8"/>
  <c r="L7" i="8"/>
  <c r="AR214" i="8"/>
  <c r="Z7" i="8"/>
  <c r="AA214" i="8"/>
  <c r="I7" i="8"/>
  <c r="AJ214" i="8"/>
  <c r="R7" i="8"/>
  <c r="AG214" i="8"/>
  <c r="O7" i="8"/>
  <c r="AB214" i="8"/>
  <c r="J7" i="8"/>
  <c r="AX214" i="8"/>
  <c r="AF7" i="8"/>
  <c r="T214" i="8"/>
  <c r="B7" i="8"/>
  <c r="AI82" i="8"/>
  <c r="AH82" i="8"/>
  <c r="AP214" i="8"/>
  <c r="X7" i="8"/>
  <c r="B209" i="8"/>
  <c r="AH77" i="8"/>
  <c r="Z214" i="8"/>
  <c r="H7" i="8"/>
  <c r="AE214" i="8"/>
  <c r="M7" i="8"/>
  <c r="F194" i="8"/>
  <c r="F93" i="8" s="1"/>
  <c r="E200" i="8"/>
  <c r="H103" i="8"/>
  <c r="O5" i="8"/>
  <c r="AF73" i="7"/>
  <c r="AE75" i="7"/>
  <c r="AD73" i="7"/>
  <c r="AC73" i="7"/>
  <c r="AB75" i="7"/>
  <c r="AT214" i="7" s="1"/>
  <c r="AI76" i="7"/>
  <c r="Z75" i="7"/>
  <c r="AR214" i="7" s="1"/>
  <c r="AA75" i="7"/>
  <c r="AS214" i="7" s="1"/>
  <c r="X75" i="7"/>
  <c r="AH80" i="7"/>
  <c r="W75" i="7"/>
  <c r="W7" i="7" s="1"/>
  <c r="V75" i="7"/>
  <c r="V7" i="7" s="1"/>
  <c r="AI78" i="7"/>
  <c r="T75" i="7"/>
  <c r="S75" i="7"/>
  <c r="R75" i="7"/>
  <c r="AJ214" i="7" s="1"/>
  <c r="Q75" i="7"/>
  <c r="U75" i="7"/>
  <c r="U73" i="7"/>
  <c r="O73" i="7"/>
  <c r="N5" i="7"/>
  <c r="O75" i="7"/>
  <c r="N75" i="7"/>
  <c r="AF214" i="7" s="1"/>
  <c r="AI79" i="7"/>
  <c r="M75" i="7"/>
  <c r="Z7" i="7"/>
  <c r="AB73" i="7"/>
  <c r="W83" i="7"/>
  <c r="P73" i="7"/>
  <c r="P83" i="7" s="1"/>
  <c r="AF75" i="7"/>
  <c r="AX214" i="7" s="1"/>
  <c r="N73" i="7"/>
  <c r="X73" i="7"/>
  <c r="X83" i="7" s="1"/>
  <c r="AE83" i="7"/>
  <c r="T73" i="7"/>
  <c r="T83" i="7" s="1"/>
  <c r="AD83" i="7"/>
  <c r="AA73" i="7"/>
  <c r="S73" i="7"/>
  <c r="V73" i="7"/>
  <c r="V83" i="7" s="1"/>
  <c r="AC83" i="7"/>
  <c r="J75" i="7"/>
  <c r="J7" i="7" s="1"/>
  <c r="I75" i="7"/>
  <c r="H75" i="7"/>
  <c r="Z214" i="7" s="1"/>
  <c r="L73" i="7"/>
  <c r="K73" i="7"/>
  <c r="G75" i="7"/>
  <c r="Y214" i="7" s="1"/>
  <c r="L75" i="7"/>
  <c r="K75" i="7"/>
  <c r="H73" i="7"/>
  <c r="I73" i="7"/>
  <c r="I83" i="7" s="1"/>
  <c r="O83" i="7"/>
  <c r="F75" i="7"/>
  <c r="F73" i="7"/>
  <c r="C73" i="7"/>
  <c r="AH38" i="7"/>
  <c r="D73" i="7"/>
  <c r="D83" i="7" s="1"/>
  <c r="M73" i="7"/>
  <c r="E73" i="7"/>
  <c r="E83" i="7" s="1"/>
  <c r="Q73" i="7"/>
  <c r="Q83" i="7" s="1"/>
  <c r="C75" i="7"/>
  <c r="U214" i="7" s="1"/>
  <c r="Y73" i="7"/>
  <c r="Y83" i="7" s="1"/>
  <c r="Z73" i="7"/>
  <c r="R73" i="7"/>
  <c r="R83" i="7" s="1"/>
  <c r="J73" i="7"/>
  <c r="B75" i="7"/>
  <c r="B73" i="7"/>
  <c r="H4" i="7"/>
  <c r="S211" i="7"/>
  <c r="D211" i="7"/>
  <c r="AI37" i="7"/>
  <c r="R5" i="7"/>
  <c r="D5" i="7"/>
  <c r="L5" i="7"/>
  <c r="R7" i="7"/>
  <c r="S5" i="7"/>
  <c r="AI58" i="7"/>
  <c r="AH58" i="7"/>
  <c r="AC5" i="7"/>
  <c r="AI38" i="7"/>
  <c r="AG6" i="7"/>
  <c r="AH76" i="7"/>
  <c r="AH72" i="7"/>
  <c r="N7" i="7"/>
  <c r="AN214" i="7"/>
  <c r="AW214" i="7"/>
  <c r="AE7" i="7"/>
  <c r="AU214" i="7"/>
  <c r="AC7" i="7"/>
  <c r="AG214" i="7"/>
  <c r="O7" i="7"/>
  <c r="AO214" i="7"/>
  <c r="AV214" i="7"/>
  <c r="AD7" i="7"/>
  <c r="AH214" i="7"/>
  <c r="P7" i="7"/>
  <c r="AP214" i="7"/>
  <c r="X7" i="7"/>
  <c r="AH79" i="7"/>
  <c r="AI56" i="7"/>
  <c r="AI214" i="7"/>
  <c r="Q7" i="7"/>
  <c r="AH78" i="7"/>
  <c r="D93" i="7"/>
  <c r="AH95" i="7"/>
  <c r="AI95" i="7" s="1"/>
  <c r="G103" i="7"/>
  <c r="G5" i="7"/>
  <c r="O5" i="7"/>
  <c r="W5" i="7"/>
  <c r="AH56" i="7"/>
  <c r="AI77" i="7"/>
  <c r="AG83" i="7"/>
  <c r="AH37" i="7"/>
  <c r="AH68" i="7"/>
  <c r="AI72" i="7"/>
  <c r="D192" i="7"/>
  <c r="E102" i="7"/>
  <c r="G194" i="7"/>
  <c r="D200" i="7"/>
  <c r="C235" i="7"/>
  <c r="E199" i="7"/>
  <c r="AB83" i="7" l="1"/>
  <c r="AB7" i="7"/>
  <c r="K83" i="7"/>
  <c r="N83" i="7"/>
  <c r="L83" i="7"/>
  <c r="Z83" i="7"/>
  <c r="S83" i="7"/>
  <c r="K6" i="8"/>
  <c r="F235" i="8"/>
  <c r="H199" i="8"/>
  <c r="G194" i="8"/>
  <c r="G93" i="8" s="1"/>
  <c r="F200" i="8"/>
  <c r="I103" i="8"/>
  <c r="AH214" i="8"/>
  <c r="P7" i="8"/>
  <c r="A7" i="8" s="1"/>
  <c r="AI83" i="8"/>
  <c r="AH73" i="8"/>
  <c r="AH75" i="8"/>
  <c r="F192" i="8"/>
  <c r="G102" i="8"/>
  <c r="AH83" i="8"/>
  <c r="AI75" i="8"/>
  <c r="AI73" i="8"/>
  <c r="AF7" i="7"/>
  <c r="AF83" i="7"/>
  <c r="AA83" i="7"/>
  <c r="AA7" i="7"/>
  <c r="U83" i="7"/>
  <c r="M83" i="7"/>
  <c r="J83" i="7"/>
  <c r="H7" i="7"/>
  <c r="AB214" i="7"/>
  <c r="G83" i="7"/>
  <c r="H83" i="7"/>
  <c r="G7" i="7"/>
  <c r="B209" i="7"/>
  <c r="K7" i="7"/>
  <c r="AC214" i="7"/>
  <c r="F83" i="7"/>
  <c r="C7" i="7"/>
  <c r="C83" i="7"/>
  <c r="B83" i="7"/>
  <c r="F199" i="7"/>
  <c r="F93" i="7" s="1"/>
  <c r="D235" i="7"/>
  <c r="E93" i="7"/>
  <c r="E200" i="7"/>
  <c r="AE214" i="7"/>
  <c r="M7" i="7"/>
  <c r="T5" i="7"/>
  <c r="W214" i="7"/>
  <c r="E7" i="7"/>
  <c r="AD214" i="7"/>
  <c r="L7" i="7"/>
  <c r="AL214" i="7"/>
  <c r="T7" i="7"/>
  <c r="H194" i="7"/>
  <c r="V214" i="7"/>
  <c r="D7" i="7"/>
  <c r="X214" i="7"/>
  <c r="F7" i="7"/>
  <c r="AH77" i="7"/>
  <c r="AK214" i="7"/>
  <c r="S7" i="7"/>
  <c r="AI68" i="7"/>
  <c r="AQ214" i="7"/>
  <c r="Y7" i="7"/>
  <c r="E192" i="7"/>
  <c r="F102" i="7"/>
  <c r="H103" i="7"/>
  <c r="AA214" i="7"/>
  <c r="I7" i="7"/>
  <c r="C209" i="7"/>
  <c r="AF239" i="6"/>
  <c r="AE239" i="6"/>
  <c r="AD239" i="6"/>
  <c r="AC239" i="6"/>
  <c r="AB239" i="6"/>
  <c r="AA239" i="6"/>
  <c r="Z239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F239" i="6"/>
  <c r="E239" i="6"/>
  <c r="D239" i="6"/>
  <c r="C239" i="6"/>
  <c r="B239" i="6"/>
  <c r="A239" i="6"/>
  <c r="AF238" i="6"/>
  <c r="AE238" i="6"/>
  <c r="AD238" i="6"/>
  <c r="AC238" i="6"/>
  <c r="AB238" i="6"/>
  <c r="AA238" i="6"/>
  <c r="Z238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H238" i="6"/>
  <c r="G238" i="6"/>
  <c r="F238" i="6"/>
  <c r="E238" i="6"/>
  <c r="D238" i="6"/>
  <c r="C238" i="6"/>
  <c r="B238" i="6"/>
  <c r="A238" i="6"/>
  <c r="AF237" i="6"/>
  <c r="AE237" i="6"/>
  <c r="AD237" i="6"/>
  <c r="AC237" i="6"/>
  <c r="AB237" i="6"/>
  <c r="AA237" i="6"/>
  <c r="Z237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H237" i="6"/>
  <c r="G237" i="6"/>
  <c r="F237" i="6"/>
  <c r="E237" i="6"/>
  <c r="D237" i="6"/>
  <c r="C237" i="6"/>
  <c r="B237" i="6"/>
  <c r="A237" i="6"/>
  <c r="AF236" i="6"/>
  <c r="AE236" i="6"/>
  <c r="AD236" i="6"/>
  <c r="AC236" i="6"/>
  <c r="AB236" i="6"/>
  <c r="AA236" i="6"/>
  <c r="Z236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H236" i="6"/>
  <c r="G236" i="6"/>
  <c r="F236" i="6"/>
  <c r="E236" i="6"/>
  <c r="D236" i="6"/>
  <c r="C236" i="6"/>
  <c r="B236" i="6"/>
  <c r="A236" i="6"/>
  <c r="B235" i="6"/>
  <c r="AR214" i="6"/>
  <c r="S210" i="6"/>
  <c r="AG200" i="6"/>
  <c r="C200" i="6"/>
  <c r="D199" i="6"/>
  <c r="C235" i="6" s="1"/>
  <c r="D198" i="6"/>
  <c r="D197" i="6"/>
  <c r="E197" i="6" s="1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A197" i="6" s="1"/>
  <c r="AB197" i="6" s="1"/>
  <c r="AC197" i="6" s="1"/>
  <c r="AD197" i="6" s="1"/>
  <c r="AE197" i="6" s="1"/>
  <c r="AF197" i="6" s="1"/>
  <c r="B197" i="6" s="1"/>
  <c r="D196" i="6"/>
  <c r="E196" i="6" s="1"/>
  <c r="F196" i="6" s="1"/>
  <c r="G196" i="6" s="1"/>
  <c r="H196" i="6" s="1"/>
  <c r="I196" i="6" s="1"/>
  <c r="J196" i="6" s="1"/>
  <c r="K196" i="6" s="1"/>
  <c r="L196" i="6" s="1"/>
  <c r="M196" i="6" s="1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A196" i="6" s="1"/>
  <c r="AB196" i="6" s="1"/>
  <c r="AC196" i="6" s="1"/>
  <c r="AD196" i="6" s="1"/>
  <c r="AE196" i="6" s="1"/>
  <c r="AF196" i="6" s="1"/>
  <c r="B196" i="6" s="1"/>
  <c r="D195" i="6"/>
  <c r="E195" i="6" s="1"/>
  <c r="F195" i="6" s="1"/>
  <c r="G195" i="6" s="1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A195" i="6" s="1"/>
  <c r="AB195" i="6" s="1"/>
  <c r="AC195" i="6" s="1"/>
  <c r="AD195" i="6" s="1"/>
  <c r="AE195" i="6" s="1"/>
  <c r="AF195" i="6" s="1"/>
  <c r="B195" i="6" s="1"/>
  <c r="D194" i="6"/>
  <c r="E194" i="6" s="1"/>
  <c r="AG192" i="6"/>
  <c r="C192" i="6"/>
  <c r="D191" i="6"/>
  <c r="E191" i="6" s="1"/>
  <c r="F191" i="6" s="1"/>
  <c r="G191" i="6" s="1"/>
  <c r="H191" i="6" s="1"/>
  <c r="I191" i="6" s="1"/>
  <c r="J191" i="6" s="1"/>
  <c r="K191" i="6" s="1"/>
  <c r="L191" i="6" s="1"/>
  <c r="M191" i="6" s="1"/>
  <c r="N191" i="6" s="1"/>
  <c r="O191" i="6" s="1"/>
  <c r="P191" i="6" s="1"/>
  <c r="Q191" i="6" s="1"/>
  <c r="R191" i="6" s="1"/>
  <c r="S191" i="6" s="1"/>
  <c r="T191" i="6" s="1"/>
  <c r="U191" i="6" s="1"/>
  <c r="V191" i="6" s="1"/>
  <c r="W191" i="6" s="1"/>
  <c r="X191" i="6" s="1"/>
  <c r="Y191" i="6" s="1"/>
  <c r="Z191" i="6" s="1"/>
  <c r="AA191" i="6" s="1"/>
  <c r="AB191" i="6" s="1"/>
  <c r="AC191" i="6" s="1"/>
  <c r="AD191" i="6" s="1"/>
  <c r="AE191" i="6" s="1"/>
  <c r="AF191" i="6" s="1"/>
  <c r="B191" i="6" s="1"/>
  <c r="F190" i="6"/>
  <c r="G190" i="6" s="1"/>
  <c r="H190" i="6" s="1"/>
  <c r="I190" i="6" s="1"/>
  <c r="J190" i="6" s="1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Z190" i="6" s="1"/>
  <c r="AA190" i="6" s="1"/>
  <c r="AB190" i="6" s="1"/>
  <c r="AC190" i="6" s="1"/>
  <c r="AD190" i="6" s="1"/>
  <c r="AE190" i="6" s="1"/>
  <c r="AF190" i="6" s="1"/>
  <c r="B190" i="6" s="1"/>
  <c r="D190" i="6"/>
  <c r="E190" i="6" s="1"/>
  <c r="D189" i="6"/>
  <c r="E189" i="6" s="1"/>
  <c r="F189" i="6" s="1"/>
  <c r="G189" i="6" s="1"/>
  <c r="H189" i="6" s="1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A189" i="6" s="1"/>
  <c r="AB189" i="6" s="1"/>
  <c r="AC189" i="6" s="1"/>
  <c r="AD189" i="6" s="1"/>
  <c r="AE189" i="6" s="1"/>
  <c r="AF189" i="6" s="1"/>
  <c r="B189" i="6" s="1"/>
  <c r="D188" i="6"/>
  <c r="E188" i="6" s="1"/>
  <c r="F188" i="6" s="1"/>
  <c r="G188" i="6" s="1"/>
  <c r="H188" i="6" s="1"/>
  <c r="I188" i="6" s="1"/>
  <c r="J188" i="6" s="1"/>
  <c r="K188" i="6" s="1"/>
  <c r="L188" i="6" s="1"/>
  <c r="M188" i="6" s="1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A188" i="6" s="1"/>
  <c r="AB188" i="6" s="1"/>
  <c r="AC188" i="6" s="1"/>
  <c r="AD188" i="6" s="1"/>
  <c r="AE188" i="6" s="1"/>
  <c r="AF188" i="6" s="1"/>
  <c r="B188" i="6" s="1"/>
  <c r="D187" i="6"/>
  <c r="E187" i="6" s="1"/>
  <c r="F187" i="6" s="1"/>
  <c r="G187" i="6" s="1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A187" i="6" s="1"/>
  <c r="AB187" i="6" s="1"/>
  <c r="AC187" i="6" s="1"/>
  <c r="AD187" i="6" s="1"/>
  <c r="AE187" i="6" s="1"/>
  <c r="AF187" i="6" s="1"/>
  <c r="B187" i="6" s="1"/>
  <c r="D186" i="6"/>
  <c r="E186" i="6" s="1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A186" i="6" s="1"/>
  <c r="AB186" i="6" s="1"/>
  <c r="AC186" i="6" s="1"/>
  <c r="AD186" i="6" s="1"/>
  <c r="AE186" i="6" s="1"/>
  <c r="AF186" i="6" s="1"/>
  <c r="B186" i="6" s="1"/>
  <c r="D185" i="6"/>
  <c r="E185" i="6" s="1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A185" i="6" s="1"/>
  <c r="AB185" i="6" s="1"/>
  <c r="AC185" i="6" s="1"/>
  <c r="AD185" i="6" s="1"/>
  <c r="AE185" i="6" s="1"/>
  <c r="AF185" i="6" s="1"/>
  <c r="B185" i="6" s="1"/>
  <c r="D184" i="6"/>
  <c r="E184" i="6" s="1"/>
  <c r="F184" i="6" s="1"/>
  <c r="G184" i="6" s="1"/>
  <c r="H184" i="6" s="1"/>
  <c r="I184" i="6" s="1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A184" i="6" s="1"/>
  <c r="AB184" i="6" s="1"/>
  <c r="AC184" i="6" s="1"/>
  <c r="AD184" i="6" s="1"/>
  <c r="AE184" i="6" s="1"/>
  <c r="AF184" i="6" s="1"/>
  <c r="B184" i="6" s="1"/>
  <c r="D183" i="6"/>
  <c r="E183" i="6" s="1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A183" i="6" s="1"/>
  <c r="AB183" i="6" s="1"/>
  <c r="AC183" i="6" s="1"/>
  <c r="AD183" i="6" s="1"/>
  <c r="AE183" i="6" s="1"/>
  <c r="AF183" i="6" s="1"/>
  <c r="B183" i="6" s="1"/>
  <c r="D182" i="6"/>
  <c r="E182" i="6" s="1"/>
  <c r="F182" i="6" s="1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A182" i="6" s="1"/>
  <c r="AB182" i="6" s="1"/>
  <c r="AC182" i="6" s="1"/>
  <c r="AD182" i="6" s="1"/>
  <c r="AE182" i="6" s="1"/>
  <c r="AF182" i="6" s="1"/>
  <c r="B182" i="6" s="1"/>
  <c r="D181" i="6"/>
  <c r="E181" i="6" s="1"/>
  <c r="F181" i="6" s="1"/>
  <c r="G181" i="6" s="1"/>
  <c r="H181" i="6" s="1"/>
  <c r="I181" i="6" s="1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A181" i="6" s="1"/>
  <c r="AB181" i="6" s="1"/>
  <c r="AC181" i="6" s="1"/>
  <c r="AD181" i="6" s="1"/>
  <c r="AE181" i="6" s="1"/>
  <c r="AF181" i="6" s="1"/>
  <c r="B181" i="6" s="1"/>
  <c r="D180" i="6"/>
  <c r="E180" i="6" s="1"/>
  <c r="F180" i="6" s="1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A180" i="6" s="1"/>
  <c r="AB180" i="6" s="1"/>
  <c r="AC180" i="6" s="1"/>
  <c r="AD180" i="6" s="1"/>
  <c r="AE180" i="6" s="1"/>
  <c r="AF180" i="6" s="1"/>
  <c r="B180" i="6" s="1"/>
  <c r="D179" i="6"/>
  <c r="E179" i="6" s="1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P179" i="6" s="1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A179" i="6" s="1"/>
  <c r="AB179" i="6" s="1"/>
  <c r="AC179" i="6" s="1"/>
  <c r="AD179" i="6" s="1"/>
  <c r="AE179" i="6" s="1"/>
  <c r="AF179" i="6" s="1"/>
  <c r="B179" i="6" s="1"/>
  <c r="K177" i="6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A177" i="6" s="1"/>
  <c r="AB177" i="6" s="1"/>
  <c r="AC177" i="6" s="1"/>
  <c r="AD177" i="6" s="1"/>
  <c r="AE177" i="6" s="1"/>
  <c r="AF177" i="6" s="1"/>
  <c r="B177" i="6" s="1"/>
  <c r="D177" i="6"/>
  <c r="E177" i="6" s="1"/>
  <c r="F177" i="6" s="1"/>
  <c r="G177" i="6" s="1"/>
  <c r="H177" i="6" s="1"/>
  <c r="I177" i="6" s="1"/>
  <c r="J177" i="6" s="1"/>
  <c r="E176" i="6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B176" i="6" s="1"/>
  <c r="D176" i="6"/>
  <c r="E175" i="6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A175" i="6" s="1"/>
  <c r="AB175" i="6" s="1"/>
  <c r="AC175" i="6" s="1"/>
  <c r="AD175" i="6" s="1"/>
  <c r="AE175" i="6" s="1"/>
  <c r="AF175" i="6" s="1"/>
  <c r="B175" i="6" s="1"/>
  <c r="D175" i="6"/>
  <c r="D174" i="6"/>
  <c r="E174" i="6" s="1"/>
  <c r="F174" i="6" s="1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AF174" i="6" s="1"/>
  <c r="B174" i="6" s="1"/>
  <c r="D173" i="6"/>
  <c r="E173" i="6" s="1"/>
  <c r="F173" i="6" s="1"/>
  <c r="G173" i="6" s="1"/>
  <c r="H173" i="6" s="1"/>
  <c r="I173" i="6" s="1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B173" i="6" s="1"/>
  <c r="E172" i="6"/>
  <c r="F172" i="6" s="1"/>
  <c r="G172" i="6" s="1"/>
  <c r="H172" i="6" s="1"/>
  <c r="I172" i="6" s="1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A172" i="6" s="1"/>
  <c r="AB172" i="6" s="1"/>
  <c r="AC172" i="6" s="1"/>
  <c r="AD172" i="6" s="1"/>
  <c r="AE172" i="6" s="1"/>
  <c r="AF172" i="6" s="1"/>
  <c r="B172" i="6" s="1"/>
  <c r="D172" i="6"/>
  <c r="D171" i="6"/>
  <c r="E171" i="6" s="1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A171" i="6" s="1"/>
  <c r="AB171" i="6" s="1"/>
  <c r="AC171" i="6" s="1"/>
  <c r="AD171" i="6" s="1"/>
  <c r="AE171" i="6" s="1"/>
  <c r="AF171" i="6" s="1"/>
  <c r="B171" i="6" s="1"/>
  <c r="D170" i="6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A170" i="6" s="1"/>
  <c r="AB170" i="6" s="1"/>
  <c r="AC170" i="6" s="1"/>
  <c r="AD170" i="6" s="1"/>
  <c r="AE170" i="6" s="1"/>
  <c r="AF170" i="6" s="1"/>
  <c r="B170" i="6" s="1"/>
  <c r="D168" i="6"/>
  <c r="E168" i="6" s="1"/>
  <c r="F168" i="6" s="1"/>
  <c r="G168" i="6" s="1"/>
  <c r="H168" i="6" s="1"/>
  <c r="I168" i="6" s="1"/>
  <c r="J168" i="6" s="1"/>
  <c r="K168" i="6" s="1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AA168" i="6" s="1"/>
  <c r="AB168" i="6" s="1"/>
  <c r="AC168" i="6" s="1"/>
  <c r="AD168" i="6" s="1"/>
  <c r="AE168" i="6" s="1"/>
  <c r="AF168" i="6" s="1"/>
  <c r="B168" i="6" s="1"/>
  <c r="D167" i="6"/>
  <c r="E167" i="6" s="1"/>
  <c r="F167" i="6" s="1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A167" i="6" s="1"/>
  <c r="AB167" i="6" s="1"/>
  <c r="AC167" i="6" s="1"/>
  <c r="AD167" i="6" s="1"/>
  <c r="AE167" i="6" s="1"/>
  <c r="AF167" i="6" s="1"/>
  <c r="B167" i="6" s="1"/>
  <c r="D166" i="6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A166" i="6" s="1"/>
  <c r="AB166" i="6" s="1"/>
  <c r="AC166" i="6" s="1"/>
  <c r="AD166" i="6" s="1"/>
  <c r="AE166" i="6" s="1"/>
  <c r="AF166" i="6" s="1"/>
  <c r="B166" i="6" s="1"/>
  <c r="I165" i="6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A165" i="6" s="1"/>
  <c r="AB165" i="6" s="1"/>
  <c r="AC165" i="6" s="1"/>
  <c r="AD165" i="6" s="1"/>
  <c r="AE165" i="6" s="1"/>
  <c r="AF165" i="6" s="1"/>
  <c r="B165" i="6" s="1"/>
  <c r="D165" i="6"/>
  <c r="E165" i="6" s="1"/>
  <c r="F165" i="6" s="1"/>
  <c r="G165" i="6" s="1"/>
  <c r="H165" i="6" s="1"/>
  <c r="D164" i="6"/>
  <c r="E164" i="6" s="1"/>
  <c r="F164" i="6" s="1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B164" i="6" s="1"/>
  <c r="D163" i="6"/>
  <c r="E163" i="6" s="1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A163" i="6" s="1"/>
  <c r="AB163" i="6" s="1"/>
  <c r="AC163" i="6" s="1"/>
  <c r="AD163" i="6" s="1"/>
  <c r="AE163" i="6" s="1"/>
  <c r="AF163" i="6" s="1"/>
  <c r="B163" i="6" s="1"/>
  <c r="D162" i="6"/>
  <c r="E162" i="6" s="1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B162" i="6" s="1"/>
  <c r="D161" i="6"/>
  <c r="E161" i="6" s="1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A161" i="6" s="1"/>
  <c r="AB161" i="6" s="1"/>
  <c r="AC161" i="6" s="1"/>
  <c r="AD161" i="6" s="1"/>
  <c r="AE161" i="6" s="1"/>
  <c r="AF161" i="6" s="1"/>
  <c r="B161" i="6" s="1"/>
  <c r="D160" i="6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A160" i="6" s="1"/>
  <c r="AB160" i="6" s="1"/>
  <c r="AC160" i="6" s="1"/>
  <c r="AD160" i="6" s="1"/>
  <c r="AE160" i="6" s="1"/>
  <c r="AF160" i="6" s="1"/>
  <c r="B160" i="6" s="1"/>
  <c r="D159" i="6"/>
  <c r="E159" i="6" s="1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B159" i="6" s="1"/>
  <c r="D158" i="6"/>
  <c r="E158" i="6" s="1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A158" i="6" s="1"/>
  <c r="AB158" i="6" s="1"/>
  <c r="AC158" i="6" s="1"/>
  <c r="AD158" i="6" s="1"/>
  <c r="AE158" i="6" s="1"/>
  <c r="AF158" i="6" s="1"/>
  <c r="B158" i="6" s="1"/>
  <c r="E157" i="6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A157" i="6" s="1"/>
  <c r="AB157" i="6" s="1"/>
  <c r="AC157" i="6" s="1"/>
  <c r="AD157" i="6" s="1"/>
  <c r="AE157" i="6" s="1"/>
  <c r="AF157" i="6" s="1"/>
  <c r="B157" i="6" s="1"/>
  <c r="D157" i="6"/>
  <c r="D156" i="6"/>
  <c r="E156" i="6" s="1"/>
  <c r="F156" i="6" s="1"/>
  <c r="G156" i="6" s="1"/>
  <c r="H156" i="6" s="1"/>
  <c r="I156" i="6" s="1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A156" i="6" s="1"/>
  <c r="AB156" i="6" s="1"/>
  <c r="AC156" i="6" s="1"/>
  <c r="AD156" i="6" s="1"/>
  <c r="AE156" i="6" s="1"/>
  <c r="AF156" i="6" s="1"/>
  <c r="B156" i="6" s="1"/>
  <c r="D154" i="6"/>
  <c r="E154" i="6" s="1"/>
  <c r="F154" i="6" s="1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A154" i="6" s="1"/>
  <c r="AB154" i="6" s="1"/>
  <c r="AC154" i="6" s="1"/>
  <c r="AD154" i="6" s="1"/>
  <c r="AE154" i="6" s="1"/>
  <c r="AF154" i="6" s="1"/>
  <c r="B154" i="6" s="1"/>
  <c r="D153" i="6"/>
  <c r="E153" i="6" s="1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A153" i="6" s="1"/>
  <c r="AB153" i="6" s="1"/>
  <c r="AC153" i="6" s="1"/>
  <c r="AD153" i="6" s="1"/>
  <c r="AE153" i="6" s="1"/>
  <c r="AF153" i="6" s="1"/>
  <c r="B153" i="6" s="1"/>
  <c r="D152" i="6"/>
  <c r="E152" i="6" s="1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A152" i="6" s="1"/>
  <c r="AB152" i="6" s="1"/>
  <c r="AC152" i="6" s="1"/>
  <c r="AD152" i="6" s="1"/>
  <c r="AE152" i="6" s="1"/>
  <c r="AF152" i="6" s="1"/>
  <c r="B152" i="6" s="1"/>
  <c r="D151" i="6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A151" i="6" s="1"/>
  <c r="AB151" i="6" s="1"/>
  <c r="AC151" i="6" s="1"/>
  <c r="AD151" i="6" s="1"/>
  <c r="AE151" i="6" s="1"/>
  <c r="AF151" i="6" s="1"/>
  <c r="B151" i="6" s="1"/>
  <c r="D149" i="6"/>
  <c r="E149" i="6" s="1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A149" i="6" s="1"/>
  <c r="AB149" i="6" s="1"/>
  <c r="AC149" i="6" s="1"/>
  <c r="AD149" i="6" s="1"/>
  <c r="AE149" i="6" s="1"/>
  <c r="AF149" i="6" s="1"/>
  <c r="B149" i="6" s="1"/>
  <c r="D148" i="6"/>
  <c r="E148" i="6" s="1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B148" i="6" s="1"/>
  <c r="D146" i="6"/>
  <c r="E146" i="6" s="1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AF146" i="6" s="1"/>
  <c r="B146" i="6" s="1"/>
  <c r="D145" i="6"/>
  <c r="E145" i="6" s="1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B145" i="6" s="1"/>
  <c r="S144" i="6"/>
  <c r="T144" i="6" s="1"/>
  <c r="U144" i="6" s="1"/>
  <c r="V144" i="6" s="1"/>
  <c r="W144" i="6" s="1"/>
  <c r="X144" i="6" s="1"/>
  <c r="Y144" i="6" s="1"/>
  <c r="Z144" i="6" s="1"/>
  <c r="AA144" i="6" s="1"/>
  <c r="AB144" i="6" s="1"/>
  <c r="AC144" i="6" s="1"/>
  <c r="AD144" i="6" s="1"/>
  <c r="AE144" i="6" s="1"/>
  <c r="AF144" i="6" s="1"/>
  <c r="B144" i="6" s="1"/>
  <c r="D144" i="6"/>
  <c r="E144" i="6" s="1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D143" i="6"/>
  <c r="E143" i="6" s="1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A143" i="6" s="1"/>
  <c r="AB143" i="6" s="1"/>
  <c r="AC143" i="6" s="1"/>
  <c r="AD143" i="6" s="1"/>
  <c r="AE143" i="6" s="1"/>
  <c r="AF143" i="6" s="1"/>
  <c r="B143" i="6" s="1"/>
  <c r="D142" i="6"/>
  <c r="E142" i="6" s="1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A142" i="6" s="1"/>
  <c r="AB142" i="6" s="1"/>
  <c r="AC142" i="6" s="1"/>
  <c r="AD142" i="6" s="1"/>
  <c r="AE142" i="6" s="1"/>
  <c r="AF142" i="6" s="1"/>
  <c r="B142" i="6" s="1"/>
  <c r="D141" i="6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A141" i="6" s="1"/>
  <c r="AB141" i="6" s="1"/>
  <c r="AC141" i="6" s="1"/>
  <c r="AD141" i="6" s="1"/>
  <c r="AE141" i="6" s="1"/>
  <c r="AF141" i="6" s="1"/>
  <c r="B141" i="6" s="1"/>
  <c r="D140" i="6"/>
  <c r="E140" i="6" s="1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A140" i="6" s="1"/>
  <c r="AB140" i="6" s="1"/>
  <c r="AC140" i="6" s="1"/>
  <c r="AD140" i="6" s="1"/>
  <c r="AE140" i="6" s="1"/>
  <c r="AF140" i="6" s="1"/>
  <c r="B140" i="6" s="1"/>
  <c r="E138" i="6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A138" i="6" s="1"/>
  <c r="AB138" i="6" s="1"/>
  <c r="AC138" i="6" s="1"/>
  <c r="AD138" i="6" s="1"/>
  <c r="AE138" i="6" s="1"/>
  <c r="AF138" i="6" s="1"/>
  <c r="B138" i="6" s="1"/>
  <c r="D138" i="6"/>
  <c r="D137" i="6"/>
  <c r="E137" i="6" s="1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B137" i="6" s="1"/>
  <c r="D136" i="6"/>
  <c r="E136" i="6" s="1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B136" i="6" s="1"/>
  <c r="E135" i="6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B135" i="6" s="1"/>
  <c r="D135" i="6"/>
  <c r="D134" i="6"/>
  <c r="E134" i="6" s="1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B134" i="6" s="1"/>
  <c r="E133" i="6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B133" i="6" s="1"/>
  <c r="D133" i="6"/>
  <c r="F132" i="6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B132" i="6" s="1"/>
  <c r="D132" i="6"/>
  <c r="E132" i="6" s="1"/>
  <c r="D131" i="6"/>
  <c r="E131" i="6" s="1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B131" i="6" s="1"/>
  <c r="E129" i="6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B129" i="6" s="1"/>
  <c r="D129" i="6"/>
  <c r="D128" i="6"/>
  <c r="E128" i="6" s="1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B128" i="6" s="1"/>
  <c r="D127" i="6"/>
  <c r="E127" i="6" s="1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B127" i="6" s="1"/>
  <c r="D126" i="6"/>
  <c r="E126" i="6" s="1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AE126" i="6" s="1"/>
  <c r="AF126" i="6" s="1"/>
  <c r="B126" i="6" s="1"/>
  <c r="D125" i="6"/>
  <c r="E125" i="6" s="1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B125" i="6" s="1"/>
  <c r="D124" i="6"/>
  <c r="E124" i="6" s="1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B124" i="6" s="1"/>
  <c r="D123" i="6"/>
  <c r="E123" i="6" s="1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B123" i="6" s="1"/>
  <c r="D122" i="6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B122" i="6" s="1"/>
  <c r="D121" i="6"/>
  <c r="E121" i="6" s="1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B121" i="6" s="1"/>
  <c r="D120" i="6"/>
  <c r="E120" i="6" s="1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B120" i="6" s="1"/>
  <c r="D119" i="6"/>
  <c r="E119" i="6" s="1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B119" i="6" s="1"/>
  <c r="D118" i="6"/>
  <c r="E118" i="6" s="1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AF118" i="6" s="1"/>
  <c r="B118" i="6" s="1"/>
  <c r="D117" i="6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B117" i="6" s="1"/>
  <c r="E116" i="6"/>
  <c r="F116" i="6" s="1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B116" i="6" s="1"/>
  <c r="D116" i="6"/>
  <c r="D115" i="6"/>
  <c r="E115" i="6" s="1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A115" i="6" s="1"/>
  <c r="AB115" i="6" s="1"/>
  <c r="AC115" i="6" s="1"/>
  <c r="AD115" i="6" s="1"/>
  <c r="AE115" i="6" s="1"/>
  <c r="AF115" i="6" s="1"/>
  <c r="B115" i="6" s="1"/>
  <c r="K114" i="6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B114" i="6" s="1"/>
  <c r="D114" i="6"/>
  <c r="E114" i="6" s="1"/>
  <c r="F114" i="6" s="1"/>
  <c r="G114" i="6" s="1"/>
  <c r="H114" i="6" s="1"/>
  <c r="I114" i="6" s="1"/>
  <c r="D113" i="6"/>
  <c r="E113" i="6" s="1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B113" i="6" s="1"/>
  <c r="D112" i="6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A112" i="6" s="1"/>
  <c r="AB112" i="6" s="1"/>
  <c r="AC112" i="6" s="1"/>
  <c r="AD112" i="6" s="1"/>
  <c r="AE112" i="6" s="1"/>
  <c r="AF112" i="6" s="1"/>
  <c r="B112" i="6" s="1"/>
  <c r="D110" i="6"/>
  <c r="E110" i="6" s="1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B110" i="6" s="1"/>
  <c r="D109" i="6"/>
  <c r="E109" i="6" s="1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B109" i="6" s="1"/>
  <c r="F107" i="6"/>
  <c r="G107" i="6" s="1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A107" i="6" s="1"/>
  <c r="AB107" i="6" s="1"/>
  <c r="AC107" i="6" s="1"/>
  <c r="AD107" i="6" s="1"/>
  <c r="AE107" i="6" s="1"/>
  <c r="AF107" i="6" s="1"/>
  <c r="B107" i="6" s="1"/>
  <c r="D107" i="6"/>
  <c r="E107" i="6" s="1"/>
  <c r="D106" i="6"/>
  <c r="E106" i="6" s="1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B106" i="6" s="1"/>
  <c r="D105" i="6"/>
  <c r="E105" i="6" s="1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A105" i="6" s="1"/>
  <c r="AB105" i="6" s="1"/>
  <c r="AC105" i="6" s="1"/>
  <c r="AD105" i="6" s="1"/>
  <c r="AE105" i="6" s="1"/>
  <c r="AF105" i="6" s="1"/>
  <c r="B105" i="6" s="1"/>
  <c r="D104" i="6"/>
  <c r="E104" i="6" s="1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B104" i="6" s="1"/>
  <c r="D103" i="6"/>
  <c r="D102" i="6"/>
  <c r="E102" i="6" s="1"/>
  <c r="AH100" i="6"/>
  <c r="AI100" i="6" s="1"/>
  <c r="AH99" i="6"/>
  <c r="AI99" i="6" s="1"/>
  <c r="AH98" i="6"/>
  <c r="AI98" i="6" s="1"/>
  <c r="AH97" i="6"/>
  <c r="AI97" i="6" s="1"/>
  <c r="AH96" i="6"/>
  <c r="AI96" i="6" s="1"/>
  <c r="C93" i="6"/>
  <c r="AI91" i="6"/>
  <c r="AH91" i="6"/>
  <c r="AI90" i="6"/>
  <c r="AH90" i="6"/>
  <c r="AI89" i="6"/>
  <c r="AH89" i="6"/>
  <c r="AI88" i="6"/>
  <c r="AH88" i="6"/>
  <c r="AI87" i="6"/>
  <c r="AH87" i="6"/>
  <c r="AI86" i="6"/>
  <c r="AH86" i="6"/>
  <c r="AI85" i="6"/>
  <c r="AH85" i="6"/>
  <c r="AI84" i="6"/>
  <c r="AH84" i="6"/>
  <c r="AG82" i="6"/>
  <c r="AI81" i="6"/>
  <c r="AH81" i="6"/>
  <c r="AF80" i="6"/>
  <c r="AE80" i="6"/>
  <c r="AD80" i="6"/>
  <c r="AC80" i="6"/>
  <c r="AB80" i="6"/>
  <c r="AA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F79" i="6"/>
  <c r="AE79" i="6"/>
  <c r="AD79" i="6"/>
  <c r="AC79" i="6"/>
  <c r="AB79" i="6"/>
  <c r="AA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F78" i="6"/>
  <c r="AE78" i="6"/>
  <c r="AD78" i="6"/>
  <c r="AC78" i="6"/>
  <c r="AB78" i="6"/>
  <c r="AA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D78" i="6"/>
  <c r="C78" i="6"/>
  <c r="B78" i="6"/>
  <c r="AF77" i="6"/>
  <c r="AE77" i="6"/>
  <c r="AD77" i="6"/>
  <c r="AC77" i="6"/>
  <c r="AB77" i="6"/>
  <c r="AA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D77" i="6"/>
  <c r="C77" i="6"/>
  <c r="B77" i="6"/>
  <c r="AF76" i="6"/>
  <c r="AE76" i="6"/>
  <c r="AD76" i="6"/>
  <c r="AC76" i="6"/>
  <c r="AB76" i="6"/>
  <c r="AA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I74" i="6"/>
  <c r="AH74" i="6"/>
  <c r="AG72" i="6"/>
  <c r="AF72" i="6"/>
  <c r="AE72" i="6"/>
  <c r="AD72" i="6"/>
  <c r="AC72" i="6"/>
  <c r="AB72" i="6"/>
  <c r="AA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I71" i="6"/>
  <c r="AH71" i="6"/>
  <c r="AI70" i="6"/>
  <c r="AH70" i="6"/>
  <c r="AI69" i="6"/>
  <c r="AH69" i="6"/>
  <c r="AG68" i="6"/>
  <c r="AF68" i="6"/>
  <c r="AE5" i="6" s="1"/>
  <c r="AE68" i="6"/>
  <c r="AD5" i="6" s="1"/>
  <c r="AD68" i="6"/>
  <c r="AC5" i="6" s="1"/>
  <c r="AC68" i="6"/>
  <c r="AB5" i="6" s="1"/>
  <c r="AB68" i="6"/>
  <c r="AA68" i="6"/>
  <c r="Y68" i="6"/>
  <c r="X5" i="6" s="1"/>
  <c r="X68" i="6"/>
  <c r="W5" i="6" s="1"/>
  <c r="W68" i="6"/>
  <c r="V68" i="6"/>
  <c r="U5" i="6" s="1"/>
  <c r="U68" i="6"/>
  <c r="T5" i="6" s="1"/>
  <c r="T68" i="6"/>
  <c r="S68" i="6"/>
  <c r="R68" i="6"/>
  <c r="Q5" i="6" s="1"/>
  <c r="Q68" i="6"/>
  <c r="P5" i="6" s="1"/>
  <c r="P68" i="6"/>
  <c r="O5" i="6" s="1"/>
  <c r="O68" i="6"/>
  <c r="N68" i="6"/>
  <c r="M5" i="6" s="1"/>
  <c r="M68" i="6"/>
  <c r="L68" i="6"/>
  <c r="K68" i="6"/>
  <c r="J68" i="6"/>
  <c r="I5" i="6" s="1"/>
  <c r="I68" i="6"/>
  <c r="H68" i="6"/>
  <c r="G5" i="6" s="1"/>
  <c r="G68" i="6"/>
  <c r="F68" i="6"/>
  <c r="E5" i="6" s="1"/>
  <c r="E68" i="6"/>
  <c r="D5" i="6" s="1"/>
  <c r="D68" i="6"/>
  <c r="C68" i="6"/>
  <c r="B68" i="6"/>
  <c r="AI67" i="6"/>
  <c r="AH67" i="6"/>
  <c r="AI66" i="6"/>
  <c r="AH66" i="6"/>
  <c r="AI65" i="6"/>
  <c r="AH65" i="6"/>
  <c r="AI64" i="6"/>
  <c r="AH64" i="6"/>
  <c r="AI63" i="6"/>
  <c r="AH63" i="6"/>
  <c r="AI62" i="6"/>
  <c r="AH62" i="6"/>
  <c r="AI61" i="6"/>
  <c r="AH61" i="6"/>
  <c r="AI60" i="6"/>
  <c r="AH60" i="6"/>
  <c r="AI59" i="6"/>
  <c r="AH59" i="6"/>
  <c r="AI58" i="6"/>
  <c r="AH58" i="6"/>
  <c r="AI57" i="6"/>
  <c r="AH57" i="6"/>
  <c r="AG56" i="6"/>
  <c r="AF56" i="6"/>
  <c r="AE56" i="6"/>
  <c r="AD56" i="6"/>
  <c r="AC56" i="6"/>
  <c r="AB56" i="6"/>
  <c r="AA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I55" i="6"/>
  <c r="AH55" i="6"/>
  <c r="AI54" i="6"/>
  <c r="AH54" i="6"/>
  <c r="AI53" i="6"/>
  <c r="AH53" i="6"/>
  <c r="AF52" i="6"/>
  <c r="AE52" i="6"/>
  <c r="AD52" i="6"/>
  <c r="AC52" i="6"/>
  <c r="AB52" i="6"/>
  <c r="AA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AG51" i="6"/>
  <c r="AG52" i="6" s="1"/>
  <c r="AG3" i="6" s="1"/>
  <c r="AI50" i="6"/>
  <c r="AH50" i="6"/>
  <c r="AI49" i="6"/>
  <c r="AH49" i="6"/>
  <c r="AI48" i="6"/>
  <c r="AH48" i="6"/>
  <c r="AI47" i="6"/>
  <c r="AH47" i="6"/>
  <c r="AI46" i="6"/>
  <c r="AH46" i="6"/>
  <c r="AI45" i="6"/>
  <c r="AH45" i="6"/>
  <c r="AI44" i="6"/>
  <c r="AH44" i="6"/>
  <c r="AI43" i="6"/>
  <c r="AH43" i="6"/>
  <c r="AI42" i="6"/>
  <c r="AH42" i="6"/>
  <c r="AI41" i="6"/>
  <c r="AH41" i="6"/>
  <c r="AI40" i="6"/>
  <c r="AH40" i="6"/>
  <c r="AI39" i="6"/>
  <c r="AH39" i="6"/>
  <c r="AG38" i="6"/>
  <c r="AF38" i="6"/>
  <c r="AE38" i="6"/>
  <c r="AD38" i="6"/>
  <c r="AC38" i="6"/>
  <c r="AB38" i="6"/>
  <c r="AA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Z7" i="6"/>
  <c r="AA5" i="6"/>
  <c r="Z5" i="6"/>
  <c r="Y5" i="6"/>
  <c r="V5" i="6"/>
  <c r="R5" i="6"/>
  <c r="N5" i="6"/>
  <c r="L5" i="6"/>
  <c r="J5" i="6"/>
  <c r="H5" i="6"/>
  <c r="F5" i="6"/>
  <c r="B5" i="6"/>
  <c r="AG4" i="6"/>
  <c r="K4" i="6"/>
  <c r="B4" i="6"/>
  <c r="AG2" i="6"/>
  <c r="AA95" i="4"/>
  <c r="AA37" i="4"/>
  <c r="Y95" i="4"/>
  <c r="Y37" i="4"/>
  <c r="X95" i="4"/>
  <c r="X37" i="4"/>
  <c r="E4" i="6"/>
  <c r="X82" i="6" l="1"/>
  <c r="G192" i="8"/>
  <c r="H102" i="8"/>
  <c r="J103" i="8"/>
  <c r="G200" i="8"/>
  <c r="H194" i="8"/>
  <c r="H93" i="8" s="1"/>
  <c r="I199" i="8"/>
  <c r="G235" i="8"/>
  <c r="K6" i="7"/>
  <c r="I103" i="7"/>
  <c r="F192" i="7"/>
  <c r="G102" i="7"/>
  <c r="I194" i="7"/>
  <c r="AM214" i="7"/>
  <c r="U7" i="7"/>
  <c r="E235" i="7"/>
  <c r="G199" i="7"/>
  <c r="G93" i="7" s="1"/>
  <c r="F200" i="7"/>
  <c r="AI82" i="7"/>
  <c r="AH82" i="7"/>
  <c r="W82" i="6"/>
  <c r="P82" i="6"/>
  <c r="O75" i="6"/>
  <c r="AG6" i="6"/>
  <c r="T82" i="6"/>
  <c r="AC82" i="6"/>
  <c r="E199" i="6"/>
  <c r="O82" i="6"/>
  <c r="AF82" i="6"/>
  <c r="Q82" i="6"/>
  <c r="L82" i="6"/>
  <c r="H82" i="6"/>
  <c r="G82" i="6"/>
  <c r="AI79" i="6"/>
  <c r="D82" i="6"/>
  <c r="AI38" i="6"/>
  <c r="B82" i="6"/>
  <c r="J82" i="6"/>
  <c r="R82" i="6"/>
  <c r="AA82" i="6"/>
  <c r="AI78" i="6"/>
  <c r="AI76" i="6"/>
  <c r="E82" i="6"/>
  <c r="M82" i="6"/>
  <c r="U82" i="6"/>
  <c r="AD82" i="6"/>
  <c r="AI80" i="6"/>
  <c r="Y82" i="6"/>
  <c r="I82" i="6"/>
  <c r="AH77" i="6"/>
  <c r="R73" i="6"/>
  <c r="E73" i="6"/>
  <c r="U73" i="6"/>
  <c r="AD73" i="6"/>
  <c r="J73" i="6"/>
  <c r="AD75" i="6"/>
  <c r="AV214" i="6" s="1"/>
  <c r="C73" i="6"/>
  <c r="C75" i="6" s="1"/>
  <c r="U214" i="6" s="1"/>
  <c r="K73" i="6"/>
  <c r="S73" i="6"/>
  <c r="AB73" i="6"/>
  <c r="F75" i="6"/>
  <c r="F7" i="6" s="1"/>
  <c r="N75" i="6"/>
  <c r="AF214" i="6" s="1"/>
  <c r="V75" i="6"/>
  <c r="AN214" i="6" s="1"/>
  <c r="AE75" i="6"/>
  <c r="AW214" i="6" s="1"/>
  <c r="I75" i="6"/>
  <c r="AA214" i="6" s="1"/>
  <c r="Q75" i="6"/>
  <c r="Q7" i="6" s="1"/>
  <c r="Y75" i="6"/>
  <c r="AQ214" i="6" s="1"/>
  <c r="D73" i="6"/>
  <c r="L73" i="6"/>
  <c r="T73" i="6"/>
  <c r="AC73" i="6"/>
  <c r="O73" i="6"/>
  <c r="G73" i="6"/>
  <c r="W73" i="6"/>
  <c r="AF73" i="6"/>
  <c r="AH38" i="6"/>
  <c r="J75" i="6"/>
  <c r="AB214" i="6" s="1"/>
  <c r="AA73" i="6"/>
  <c r="H4" i="6"/>
  <c r="M75" i="6"/>
  <c r="AG214" i="6"/>
  <c r="O7" i="6"/>
  <c r="AH56" i="6"/>
  <c r="U75" i="6"/>
  <c r="AB82" i="6"/>
  <c r="T75" i="6"/>
  <c r="F73" i="6"/>
  <c r="N73" i="6"/>
  <c r="V73" i="6"/>
  <c r="AE73" i="6"/>
  <c r="H75" i="6"/>
  <c r="P75" i="6"/>
  <c r="X75" i="6"/>
  <c r="AG75" i="6"/>
  <c r="W75" i="6"/>
  <c r="AH94" i="6"/>
  <c r="AI94" i="6" s="1"/>
  <c r="E103" i="6"/>
  <c r="D93" i="6"/>
  <c r="E75" i="6"/>
  <c r="M73" i="6"/>
  <c r="S82" i="6"/>
  <c r="D75" i="6"/>
  <c r="AA75" i="6"/>
  <c r="F82" i="6"/>
  <c r="N82" i="6"/>
  <c r="V82" i="6"/>
  <c r="AE82" i="6"/>
  <c r="AH95" i="6"/>
  <c r="AI95" i="6" s="1"/>
  <c r="AI56" i="6"/>
  <c r="K82" i="6"/>
  <c r="H73" i="6"/>
  <c r="P73" i="6"/>
  <c r="X73" i="6"/>
  <c r="AG73" i="6"/>
  <c r="AH72" i="6"/>
  <c r="G75" i="6"/>
  <c r="AC75" i="6"/>
  <c r="AI77" i="6"/>
  <c r="AH80" i="6"/>
  <c r="S211" i="6"/>
  <c r="D211" i="6"/>
  <c r="R75" i="6"/>
  <c r="AI37" i="6"/>
  <c r="I73" i="6"/>
  <c r="Q73" i="6"/>
  <c r="Y73" i="6"/>
  <c r="AI68" i="6"/>
  <c r="K75" i="6"/>
  <c r="S75" i="6"/>
  <c r="AB75" i="6"/>
  <c r="AF75" i="6"/>
  <c r="AH79" i="6"/>
  <c r="F102" i="6"/>
  <c r="AH76" i="6"/>
  <c r="C82" i="6"/>
  <c r="C5" i="6"/>
  <c r="K5" i="6"/>
  <c r="S5" i="6"/>
  <c r="AF5" i="6"/>
  <c r="AH68" i="6"/>
  <c r="L75" i="6"/>
  <c r="AH78" i="6"/>
  <c r="AI72" i="6"/>
  <c r="D192" i="6"/>
  <c r="E198" i="6"/>
  <c r="F198" i="6" s="1"/>
  <c r="G198" i="6" s="1"/>
  <c r="H198" i="6" s="1"/>
  <c r="I198" i="6" s="1"/>
  <c r="J198" i="6" s="1"/>
  <c r="K198" i="6" s="1"/>
  <c r="L198" i="6" s="1"/>
  <c r="M198" i="6" s="1"/>
  <c r="N198" i="6" s="1"/>
  <c r="O198" i="6" s="1"/>
  <c r="P198" i="6" s="1"/>
  <c r="Q198" i="6" s="1"/>
  <c r="R198" i="6" s="1"/>
  <c r="S198" i="6" s="1"/>
  <c r="T198" i="6" s="1"/>
  <c r="U198" i="6" s="1"/>
  <c r="V198" i="6" s="1"/>
  <c r="W198" i="6" s="1"/>
  <c r="X198" i="6" s="1"/>
  <c r="Y198" i="6" s="1"/>
  <c r="Z198" i="6" s="1"/>
  <c r="AA198" i="6" s="1"/>
  <c r="AB198" i="6" s="1"/>
  <c r="AC198" i="6" s="1"/>
  <c r="AD198" i="6" s="1"/>
  <c r="AE198" i="6" s="1"/>
  <c r="AF198" i="6" s="1"/>
  <c r="B198" i="6" s="1"/>
  <c r="D200" i="6"/>
  <c r="F194" i="6"/>
  <c r="AG83" i="6" l="1"/>
  <c r="I194" i="8"/>
  <c r="I93" i="8" s="1"/>
  <c r="H200" i="8"/>
  <c r="K103" i="8"/>
  <c r="H235" i="8"/>
  <c r="J199" i="8"/>
  <c r="H192" i="8"/>
  <c r="I102" i="8"/>
  <c r="J194" i="7"/>
  <c r="G192" i="7"/>
  <c r="H102" i="7"/>
  <c r="F235" i="7"/>
  <c r="H199" i="7"/>
  <c r="H93" i="7" s="1"/>
  <c r="G200" i="7"/>
  <c r="J103" i="7"/>
  <c r="AD7" i="6"/>
  <c r="V83" i="6"/>
  <c r="V7" i="6"/>
  <c r="O83" i="6"/>
  <c r="P83" i="6"/>
  <c r="AE7" i="6"/>
  <c r="C83" i="6"/>
  <c r="AE83" i="6"/>
  <c r="F199" i="6"/>
  <c r="D235" i="6"/>
  <c r="U83" i="6"/>
  <c r="X214" i="6"/>
  <c r="I7" i="6"/>
  <c r="I83" i="6"/>
  <c r="C7" i="6"/>
  <c r="AB83" i="6"/>
  <c r="D83" i="6"/>
  <c r="AI82" i="6"/>
  <c r="G83" i="6"/>
  <c r="E83" i="6"/>
  <c r="AD83" i="6"/>
  <c r="T83" i="6"/>
  <c r="W83" i="6"/>
  <c r="N7" i="6"/>
  <c r="Q83" i="6"/>
  <c r="X83" i="6"/>
  <c r="Y7" i="6"/>
  <c r="Y83" i="6"/>
  <c r="AI214" i="6"/>
  <c r="N83" i="6"/>
  <c r="F83" i="6"/>
  <c r="J83" i="6"/>
  <c r="J7" i="6"/>
  <c r="M83" i="6"/>
  <c r="AX214" i="6"/>
  <c r="AF7" i="6"/>
  <c r="AF83" i="6"/>
  <c r="W214" i="6"/>
  <c r="E7" i="6"/>
  <c r="AP214" i="6"/>
  <c r="X7" i="6"/>
  <c r="AM214" i="6"/>
  <c r="U7" i="6"/>
  <c r="F103" i="6"/>
  <c r="F192" i="6" s="1"/>
  <c r="E93" i="6"/>
  <c r="AH82" i="6"/>
  <c r="AC214" i="6"/>
  <c r="K7" i="6"/>
  <c r="B209" i="6"/>
  <c r="C209" i="6"/>
  <c r="Y214" i="6"/>
  <c r="G7" i="6"/>
  <c r="V214" i="6"/>
  <c r="D7" i="6"/>
  <c r="K83" i="6"/>
  <c r="AJ214" i="6"/>
  <c r="R7" i="6"/>
  <c r="AH214" i="6"/>
  <c r="P7" i="6"/>
  <c r="E200" i="6"/>
  <c r="AK214" i="6"/>
  <c r="S7" i="6"/>
  <c r="AU214" i="6"/>
  <c r="AC7" i="6"/>
  <c r="AS214" i="6"/>
  <c r="AA7" i="6"/>
  <c r="Z214" i="6"/>
  <c r="H7" i="6"/>
  <c r="AD214" i="6"/>
  <c r="L7" i="6"/>
  <c r="AC83" i="6"/>
  <c r="G102" i="6"/>
  <c r="AA83" i="6"/>
  <c r="AT214" i="6"/>
  <c r="AB7" i="6"/>
  <c r="R83" i="6"/>
  <c r="L83" i="6"/>
  <c r="E192" i="6"/>
  <c r="AO214" i="6"/>
  <c r="W7" i="6"/>
  <c r="S83" i="6"/>
  <c r="G194" i="6"/>
  <c r="F200" i="6"/>
  <c r="H83" i="6"/>
  <c r="AL214" i="6"/>
  <c r="T7" i="6"/>
  <c r="AE214" i="6"/>
  <c r="M7" i="6"/>
  <c r="K199" i="8" l="1"/>
  <c r="I235" i="8"/>
  <c r="L103" i="8"/>
  <c r="I192" i="8"/>
  <c r="J102" i="8"/>
  <c r="I200" i="8"/>
  <c r="J194" i="8"/>
  <c r="J93" i="8" s="1"/>
  <c r="H192" i="7"/>
  <c r="I102" i="7"/>
  <c r="K103" i="7"/>
  <c r="K194" i="7"/>
  <c r="G235" i="7"/>
  <c r="I199" i="7"/>
  <c r="I93" i="7" s="1"/>
  <c r="H200" i="7"/>
  <c r="G199" i="6"/>
  <c r="G200" i="6" s="1"/>
  <c r="E235" i="6"/>
  <c r="H194" i="6"/>
  <c r="G103" i="6"/>
  <c r="F93" i="6"/>
  <c r="H102" i="6"/>
  <c r="K6" i="6"/>
  <c r="M103" i="8" l="1"/>
  <c r="J200" i="8"/>
  <c r="K194" i="8"/>
  <c r="K93" i="8" s="1"/>
  <c r="J192" i="8"/>
  <c r="K102" i="8"/>
  <c r="J235" i="8"/>
  <c r="L199" i="8"/>
  <c r="L194" i="7"/>
  <c r="L103" i="7"/>
  <c r="I192" i="7"/>
  <c r="J102" i="7"/>
  <c r="H235" i="7"/>
  <c r="J199" i="7"/>
  <c r="J93" i="7" s="1"/>
  <c r="I200" i="7"/>
  <c r="F235" i="6"/>
  <c r="H199" i="6"/>
  <c r="H200" i="6"/>
  <c r="I194" i="6"/>
  <c r="I102" i="6"/>
  <c r="H103" i="6"/>
  <c r="G93" i="6"/>
  <c r="G192" i="6"/>
  <c r="L194" i="8" l="1"/>
  <c r="L93" i="8" s="1"/>
  <c r="K200" i="8"/>
  <c r="K235" i="8"/>
  <c r="M199" i="8"/>
  <c r="N103" i="8"/>
  <c r="K192" i="8"/>
  <c r="L102" i="8"/>
  <c r="J192" i="7"/>
  <c r="K102" i="7"/>
  <c r="M103" i="7"/>
  <c r="I235" i="7"/>
  <c r="K199" i="7"/>
  <c r="K93" i="7" s="1"/>
  <c r="J200" i="7"/>
  <c r="M194" i="7"/>
  <c r="I199" i="6"/>
  <c r="G235" i="6"/>
  <c r="H93" i="6"/>
  <c r="I103" i="6"/>
  <c r="I192" i="6"/>
  <c r="J102" i="6"/>
  <c r="H192" i="6"/>
  <c r="I200" i="6"/>
  <c r="J194" i="6"/>
  <c r="O103" i="8" l="1"/>
  <c r="L235" i="8"/>
  <c r="N199" i="8"/>
  <c r="L192" i="8"/>
  <c r="M102" i="8"/>
  <c r="L200" i="8"/>
  <c r="M194" i="8"/>
  <c r="M93" i="8" s="1"/>
  <c r="N103" i="7"/>
  <c r="N194" i="7"/>
  <c r="K192" i="7"/>
  <c r="L102" i="7"/>
  <c r="J235" i="7"/>
  <c r="L199" i="7"/>
  <c r="L93" i="7" s="1"/>
  <c r="K200" i="7"/>
  <c r="H235" i="6"/>
  <c r="J199" i="6"/>
  <c r="K102" i="6"/>
  <c r="I93" i="6"/>
  <c r="J103" i="6"/>
  <c r="J200" i="6"/>
  <c r="K194" i="6"/>
  <c r="N194" i="8" l="1"/>
  <c r="N93" i="8" s="1"/>
  <c r="M200" i="8"/>
  <c r="M192" i="8"/>
  <c r="N102" i="8"/>
  <c r="M235" i="8"/>
  <c r="O199" i="8"/>
  <c r="P103" i="8"/>
  <c r="L192" i="7"/>
  <c r="M102" i="7"/>
  <c r="O194" i="7"/>
  <c r="K235" i="7"/>
  <c r="M199" i="7"/>
  <c r="M93" i="7" s="1"/>
  <c r="L200" i="7"/>
  <c r="O103" i="7"/>
  <c r="K199" i="6"/>
  <c r="K200" i="6" s="1"/>
  <c r="I235" i="6"/>
  <c r="L194" i="6"/>
  <c r="K103" i="6"/>
  <c r="J93" i="6"/>
  <c r="K192" i="6"/>
  <c r="L102" i="6"/>
  <c r="J192" i="6"/>
  <c r="Q103" i="8" l="1"/>
  <c r="N235" i="8"/>
  <c r="P199" i="8"/>
  <c r="N192" i="8"/>
  <c r="O102" i="8"/>
  <c r="O194" i="8"/>
  <c r="O93" i="8" s="1"/>
  <c r="N200" i="8"/>
  <c r="N199" i="7"/>
  <c r="N93" i="7" s="1"/>
  <c r="L235" i="7"/>
  <c r="M200" i="7"/>
  <c r="M192" i="7"/>
  <c r="N102" i="7"/>
  <c r="P194" i="7"/>
  <c r="P103" i="7"/>
  <c r="J235" i="6"/>
  <c r="L199" i="6"/>
  <c r="L200" i="6" s="1"/>
  <c r="M102" i="6"/>
  <c r="M194" i="6"/>
  <c r="L103" i="6"/>
  <c r="K93" i="6"/>
  <c r="O200" i="8" l="1"/>
  <c r="P194" i="8"/>
  <c r="P93" i="8" s="1"/>
  <c r="Q199" i="8"/>
  <c r="O235" i="8"/>
  <c r="O192" i="8"/>
  <c r="P102" i="8"/>
  <c r="R103" i="8"/>
  <c r="Q194" i="7"/>
  <c r="N192" i="7"/>
  <c r="O102" i="7"/>
  <c r="Q103" i="7"/>
  <c r="M235" i="7"/>
  <c r="O199" i="7"/>
  <c r="O93" i="7" s="1"/>
  <c r="N200" i="7"/>
  <c r="K235" i="6"/>
  <c r="M199" i="6"/>
  <c r="M103" i="6"/>
  <c r="M192" i="6" s="1"/>
  <c r="L93" i="6"/>
  <c r="N194" i="6"/>
  <c r="M200" i="6"/>
  <c r="N102" i="6"/>
  <c r="L192" i="6"/>
  <c r="P235" i="8" l="1"/>
  <c r="R199" i="8"/>
  <c r="Q194" i="8"/>
  <c r="Q93" i="8" s="1"/>
  <c r="P200" i="8"/>
  <c r="S103" i="8"/>
  <c r="P192" i="8"/>
  <c r="Q102" i="8"/>
  <c r="N235" i="7"/>
  <c r="P199" i="7"/>
  <c r="P93" i="7" s="1"/>
  <c r="O200" i="7"/>
  <c r="O192" i="7"/>
  <c r="P102" i="7"/>
  <c r="R194" i="7"/>
  <c r="R103" i="7"/>
  <c r="N199" i="6"/>
  <c r="N200" i="6" s="1"/>
  <c r="L235" i="6"/>
  <c r="O194" i="6"/>
  <c r="N103" i="6"/>
  <c r="N192" i="6" s="1"/>
  <c r="M93" i="6"/>
  <c r="O102" i="6"/>
  <c r="T103" i="8" l="1"/>
  <c r="Q200" i="8"/>
  <c r="R194" i="8"/>
  <c r="R93" i="8" s="1"/>
  <c r="S199" i="8"/>
  <c r="Q235" i="8"/>
  <c r="Q192" i="8"/>
  <c r="R102" i="8"/>
  <c r="S194" i="7"/>
  <c r="P192" i="7"/>
  <c r="Q102" i="7"/>
  <c r="O235" i="7"/>
  <c r="Q199" i="7"/>
  <c r="Q93" i="7" s="1"/>
  <c r="P200" i="7"/>
  <c r="S103" i="7"/>
  <c r="O199" i="6"/>
  <c r="M235" i="6"/>
  <c r="P102" i="6"/>
  <c r="O103" i="6"/>
  <c r="N93" i="6"/>
  <c r="O200" i="6"/>
  <c r="P194" i="6"/>
  <c r="R235" i="8" l="1"/>
  <c r="T199" i="8"/>
  <c r="U103" i="8"/>
  <c r="R200" i="8"/>
  <c r="S194" i="8"/>
  <c r="S93" i="8" s="1"/>
  <c r="R192" i="8"/>
  <c r="S102" i="8"/>
  <c r="Q192" i="7"/>
  <c r="R102" i="7"/>
  <c r="T103" i="7"/>
  <c r="T194" i="7"/>
  <c r="P235" i="7"/>
  <c r="R199" i="7"/>
  <c r="R93" i="7" s="1"/>
  <c r="Q200" i="7"/>
  <c r="N235" i="6"/>
  <c r="P199" i="6"/>
  <c r="P200" i="6" s="1"/>
  <c r="Q194" i="6"/>
  <c r="P103" i="6"/>
  <c r="P192" i="6" s="1"/>
  <c r="O93" i="6"/>
  <c r="Q102" i="6"/>
  <c r="O192" i="6"/>
  <c r="T194" i="8" l="1"/>
  <c r="T93" i="8" s="1"/>
  <c r="S200" i="8"/>
  <c r="V103" i="8"/>
  <c r="S235" i="8"/>
  <c r="U199" i="8"/>
  <c r="S192" i="8"/>
  <c r="T102" i="8"/>
  <c r="U194" i="7"/>
  <c r="U103" i="7"/>
  <c r="R192" i="7"/>
  <c r="S102" i="7"/>
  <c r="Q235" i="7"/>
  <c r="S199" i="7"/>
  <c r="S93" i="7" s="1"/>
  <c r="R200" i="7"/>
  <c r="Q199" i="6"/>
  <c r="O235" i="6"/>
  <c r="Q200" i="6"/>
  <c r="R194" i="6"/>
  <c r="R102" i="6"/>
  <c r="Q103" i="6"/>
  <c r="P93" i="6"/>
  <c r="T235" i="8" l="1"/>
  <c r="V199" i="8"/>
  <c r="W103" i="8"/>
  <c r="T192" i="8"/>
  <c r="U102" i="8"/>
  <c r="T200" i="8"/>
  <c r="U194" i="8"/>
  <c r="U93" i="8" s="1"/>
  <c r="R235" i="7"/>
  <c r="T199" i="7"/>
  <c r="T93" i="7" s="1"/>
  <c r="S200" i="7"/>
  <c r="S192" i="7"/>
  <c r="T102" i="7"/>
  <c r="V103" i="7"/>
  <c r="V194" i="7"/>
  <c r="R199" i="6"/>
  <c r="P235" i="6"/>
  <c r="Q93" i="6"/>
  <c r="R103" i="6"/>
  <c r="R192" i="6"/>
  <c r="S102" i="6"/>
  <c r="R200" i="6"/>
  <c r="S194" i="6"/>
  <c r="Q192" i="6"/>
  <c r="V194" i="8" l="1"/>
  <c r="V93" i="8" s="1"/>
  <c r="U200" i="8"/>
  <c r="U192" i="8"/>
  <c r="V102" i="8"/>
  <c r="X103" i="8"/>
  <c r="U235" i="8"/>
  <c r="W199" i="8"/>
  <c r="W103" i="7"/>
  <c r="T192" i="7"/>
  <c r="U102" i="7"/>
  <c r="S235" i="7"/>
  <c r="U199" i="7"/>
  <c r="U93" i="7" s="1"/>
  <c r="T200" i="7"/>
  <c r="W194" i="7"/>
  <c r="S199" i="6"/>
  <c r="Q235" i="6"/>
  <c r="S200" i="6"/>
  <c r="T194" i="6"/>
  <c r="T102" i="6"/>
  <c r="S103" i="6"/>
  <c r="R93" i="6"/>
  <c r="Y103" i="8" l="1"/>
  <c r="V192" i="8"/>
  <c r="W102" i="8"/>
  <c r="V235" i="8"/>
  <c r="X199" i="8"/>
  <c r="W194" i="8"/>
  <c r="W93" i="8" s="1"/>
  <c r="V200" i="8"/>
  <c r="U192" i="7"/>
  <c r="V102" i="7"/>
  <c r="V199" i="7"/>
  <c r="V93" i="7" s="1"/>
  <c r="T235" i="7"/>
  <c r="U200" i="7"/>
  <c r="X194" i="7"/>
  <c r="X103" i="7"/>
  <c r="T199" i="6"/>
  <c r="R235" i="6"/>
  <c r="T103" i="6"/>
  <c r="S93" i="6"/>
  <c r="T192" i="6"/>
  <c r="U102" i="6"/>
  <c r="S192" i="6"/>
  <c r="T200" i="6"/>
  <c r="U194" i="6"/>
  <c r="Y199" i="8" l="1"/>
  <c r="W235" i="8"/>
  <c r="W192" i="8"/>
  <c r="X102" i="8"/>
  <c r="Z103" i="8"/>
  <c r="W200" i="8"/>
  <c r="X194" i="8"/>
  <c r="X93" i="8" s="1"/>
  <c r="Y194" i="7"/>
  <c r="V192" i="7"/>
  <c r="W102" i="7"/>
  <c r="U235" i="7"/>
  <c r="W199" i="7"/>
  <c r="W93" i="7" s="1"/>
  <c r="V200" i="7"/>
  <c r="Y103" i="7"/>
  <c r="U199" i="6"/>
  <c r="U200" i="6" s="1"/>
  <c r="S235" i="6"/>
  <c r="V102" i="6"/>
  <c r="V194" i="6"/>
  <c r="U103" i="6"/>
  <c r="T93" i="6"/>
  <c r="X192" i="8" l="1"/>
  <c r="Y102" i="8"/>
  <c r="Y194" i="8"/>
  <c r="Y93" i="8" s="1"/>
  <c r="X200" i="8"/>
  <c r="AA103" i="8"/>
  <c r="X235" i="8"/>
  <c r="Z199" i="8"/>
  <c r="W192" i="7"/>
  <c r="X102" i="7"/>
  <c r="V235" i="7"/>
  <c r="X199" i="7"/>
  <c r="X93" i="7" s="1"/>
  <c r="W200" i="7"/>
  <c r="Z103" i="7"/>
  <c r="Z194" i="7"/>
  <c r="V199" i="6"/>
  <c r="T235" i="6"/>
  <c r="V103" i="6"/>
  <c r="V192" i="6" s="1"/>
  <c r="U93" i="6"/>
  <c r="W194" i="6"/>
  <c r="V200" i="6"/>
  <c r="W102" i="6"/>
  <c r="U192" i="6"/>
  <c r="AA103" i="7" l="1"/>
  <c r="Y200" i="8"/>
  <c r="Z194" i="8"/>
  <c r="Z93" i="8" s="1"/>
  <c r="AB103" i="8"/>
  <c r="Y192" i="8"/>
  <c r="Z102" i="8"/>
  <c r="AA199" i="8"/>
  <c r="Y235" i="8"/>
  <c r="AB103" i="7"/>
  <c r="AA194" i="7"/>
  <c r="X192" i="7"/>
  <c r="Y102" i="7"/>
  <c r="W235" i="7"/>
  <c r="Y199" i="7"/>
  <c r="Y93" i="7" s="1"/>
  <c r="X200" i="7"/>
  <c r="U235" i="6"/>
  <c r="W199" i="6"/>
  <c r="X102" i="6"/>
  <c r="X194" i="6"/>
  <c r="W200" i="6"/>
  <c r="W103" i="6"/>
  <c r="V93" i="6"/>
  <c r="Z192" i="8" l="1"/>
  <c r="AA102" i="8"/>
  <c r="AC103" i="8"/>
  <c r="Z235" i="8"/>
  <c r="AB199" i="8"/>
  <c r="Z200" i="8"/>
  <c r="AA194" i="8"/>
  <c r="AA93" i="8" s="1"/>
  <c r="Y192" i="7"/>
  <c r="Z102" i="7"/>
  <c r="AB194" i="7"/>
  <c r="X235" i="7"/>
  <c r="Z199" i="7"/>
  <c r="Z93" i="7" s="1"/>
  <c r="Y200" i="7"/>
  <c r="AC103" i="7"/>
  <c r="V235" i="6"/>
  <c r="X199" i="6"/>
  <c r="X103" i="6"/>
  <c r="W93" i="6"/>
  <c r="X200" i="6"/>
  <c r="Y194" i="6"/>
  <c r="X192" i="6"/>
  <c r="Y102" i="6"/>
  <c r="W192" i="6"/>
  <c r="AB194" i="8" l="1"/>
  <c r="AB93" i="8" s="1"/>
  <c r="AA200" i="8"/>
  <c r="AA235" i="8"/>
  <c r="AC199" i="8"/>
  <c r="AD103" i="8"/>
  <c r="AA192" i="8"/>
  <c r="AB102" i="8"/>
  <c r="Z192" i="7"/>
  <c r="AA102" i="7"/>
  <c r="Y235" i="7"/>
  <c r="AA199" i="7"/>
  <c r="AA93" i="7" s="1"/>
  <c r="Z200" i="7"/>
  <c r="AC194" i="7"/>
  <c r="AD103" i="7"/>
  <c r="Y199" i="6"/>
  <c r="W235" i="6"/>
  <c r="Z102" i="6"/>
  <c r="Y200" i="6"/>
  <c r="Z194" i="6"/>
  <c r="Y103" i="6"/>
  <c r="X93" i="6"/>
  <c r="AE103" i="8" l="1"/>
  <c r="AB235" i="8"/>
  <c r="AD199" i="8"/>
  <c r="AB192" i="8"/>
  <c r="AC102" i="8"/>
  <c r="AB200" i="8"/>
  <c r="AC194" i="8"/>
  <c r="AC93" i="8" s="1"/>
  <c r="Z235" i="7"/>
  <c r="AB199" i="7"/>
  <c r="AB93" i="7" s="1"/>
  <c r="AA200" i="7"/>
  <c r="AA192" i="7"/>
  <c r="AB102" i="7"/>
  <c r="AE103" i="7"/>
  <c r="AD194" i="7"/>
  <c r="X235" i="6"/>
  <c r="Z199" i="6"/>
  <c r="AA102" i="6"/>
  <c r="Z103" i="6"/>
  <c r="AA103" i="6" s="1"/>
  <c r="Y93" i="6"/>
  <c r="Z200" i="6"/>
  <c r="AA194" i="6"/>
  <c r="Y192" i="6"/>
  <c r="AD194" i="8" l="1"/>
  <c r="AD93" i="8" s="1"/>
  <c r="AC200" i="8"/>
  <c r="AC192" i="8"/>
  <c r="AD102" i="8"/>
  <c r="AC235" i="8"/>
  <c r="AE199" i="8"/>
  <c r="AF103" i="8"/>
  <c r="AB192" i="7"/>
  <c r="AC102" i="7"/>
  <c r="AF103" i="7"/>
  <c r="AA235" i="7"/>
  <c r="AC199" i="7"/>
  <c r="AC93" i="7" s="1"/>
  <c r="AB200" i="7"/>
  <c r="AE194" i="7"/>
  <c r="AA199" i="6"/>
  <c r="Y235" i="6"/>
  <c r="AA192" i="6"/>
  <c r="AB102" i="6"/>
  <c r="Z192" i="6"/>
  <c r="AB194" i="6"/>
  <c r="AA200" i="6"/>
  <c r="AB103" i="6"/>
  <c r="AA93" i="6"/>
  <c r="B103" i="8" l="1"/>
  <c r="AD235" i="8"/>
  <c r="AF199" i="8"/>
  <c r="AD192" i="8"/>
  <c r="AE102" i="8"/>
  <c r="AE194" i="8"/>
  <c r="AE93" i="8" s="1"/>
  <c r="AD200" i="8"/>
  <c r="AB235" i="7"/>
  <c r="AD199" i="7"/>
  <c r="AD93" i="7" s="1"/>
  <c r="AC200" i="7"/>
  <c r="AC192" i="7"/>
  <c r="AD102" i="7"/>
  <c r="B103" i="7"/>
  <c r="AF194" i="7"/>
  <c r="Z235" i="6"/>
  <c r="AB199" i="6"/>
  <c r="AC103" i="6"/>
  <c r="AB93" i="6"/>
  <c r="AB200" i="6"/>
  <c r="AC194" i="6"/>
  <c r="AB192" i="6"/>
  <c r="AC102" i="6"/>
  <c r="AE192" i="8" l="1"/>
  <c r="AF102" i="8"/>
  <c r="B199" i="8"/>
  <c r="AF235" i="8" s="1"/>
  <c r="AE235" i="8"/>
  <c r="AE200" i="8"/>
  <c r="AF194" i="8"/>
  <c r="AF93" i="8" s="1"/>
  <c r="AD192" i="7"/>
  <c r="AE102" i="7"/>
  <c r="AC235" i="7"/>
  <c r="AE199" i="7"/>
  <c r="AE93" i="7" s="1"/>
  <c r="AD200" i="7"/>
  <c r="B194" i="7"/>
  <c r="AA235" i="6"/>
  <c r="AC199" i="6"/>
  <c r="AC200" i="6" s="1"/>
  <c r="AC192" i="6"/>
  <c r="AD102" i="6"/>
  <c r="AD194" i="6"/>
  <c r="AC93" i="6"/>
  <c r="AD103" i="6"/>
  <c r="AF200" i="8" l="1"/>
  <c r="B194" i="8"/>
  <c r="B93" i="8" s="1"/>
  <c r="AF192" i="8"/>
  <c r="B102" i="8"/>
  <c r="B192" i="8" s="1"/>
  <c r="AD235" i="7"/>
  <c r="AF199" i="7"/>
  <c r="AF93" i="7" s="1"/>
  <c r="AE200" i="7"/>
  <c r="AE192" i="7"/>
  <c r="AF102" i="7"/>
  <c r="AB235" i="6"/>
  <c r="AD199" i="6"/>
  <c r="AE194" i="6"/>
  <c r="AD200" i="6"/>
  <c r="AD192" i="6"/>
  <c r="AE102" i="6"/>
  <c r="AE103" i="6"/>
  <c r="AD93" i="6"/>
  <c r="B200" i="8" l="1"/>
  <c r="AH93" i="8"/>
  <c r="AI93" i="8"/>
  <c r="AF192" i="7"/>
  <c r="B102" i="7"/>
  <c r="B192" i="7" s="1"/>
  <c r="AE235" i="7"/>
  <c r="B199" i="7"/>
  <c r="B93" i="7" s="1"/>
  <c r="AF200" i="7"/>
  <c r="AC235" i="6"/>
  <c r="AE199" i="6"/>
  <c r="AE93" i="6"/>
  <c r="AF103" i="6"/>
  <c r="AE192" i="6"/>
  <c r="AF102" i="6"/>
  <c r="AF194" i="6"/>
  <c r="AE200" i="6"/>
  <c r="AH93" i="7" l="1"/>
  <c r="AI93" i="7"/>
  <c r="AF235" i="7"/>
  <c r="B200" i="7"/>
  <c r="AD235" i="6"/>
  <c r="AF199" i="6"/>
  <c r="AF192" i="6"/>
  <c r="B102" i="6"/>
  <c r="B103" i="6"/>
  <c r="AF93" i="6"/>
  <c r="B194" i="6"/>
  <c r="AF200" i="6"/>
  <c r="AI51" i="7" l="1"/>
  <c r="AH51" i="7"/>
  <c r="B93" i="6"/>
  <c r="AE235" i="6"/>
  <c r="B199" i="6"/>
  <c r="AF235" i="6" s="1"/>
  <c r="B192" i="6"/>
  <c r="AI93" i="6"/>
  <c r="AH93" i="6"/>
  <c r="AH52" i="7" l="1"/>
  <c r="AI52" i="7"/>
  <c r="B200" i="6"/>
  <c r="B51" i="6" s="1"/>
  <c r="AI73" i="7" l="1"/>
  <c r="AH73" i="7"/>
  <c r="T214" i="7"/>
  <c r="AH75" i="7"/>
  <c r="B7" i="7"/>
  <c r="A7" i="7" s="1"/>
  <c r="AI75" i="7"/>
  <c r="AI51" i="6"/>
  <c r="AH51" i="6"/>
  <c r="B52" i="6"/>
  <c r="AI83" i="7" l="1"/>
  <c r="AH83" i="7"/>
  <c r="AH52" i="6"/>
  <c r="B73" i="6"/>
  <c r="B75" i="6"/>
  <c r="AI52" i="6"/>
  <c r="AI75" i="6" l="1"/>
  <c r="T214" i="6"/>
  <c r="AH75" i="6"/>
  <c r="B7" i="6"/>
  <c r="A7" i="6" s="1"/>
  <c r="AI73" i="6"/>
  <c r="AH73" i="6"/>
  <c r="B83" i="6"/>
  <c r="AI83" i="6" l="1"/>
  <c r="AH83" i="6"/>
  <c r="W95" i="4" l="1"/>
  <c r="W37" i="4"/>
  <c r="V95" i="4"/>
  <c r="V37" i="4"/>
  <c r="T95" i="4"/>
  <c r="T94" i="4"/>
  <c r="T37" i="4"/>
  <c r="S95" i="4"/>
  <c r="AH95" i="4" s="1"/>
  <c r="AI95" i="4" s="1"/>
  <c r="S37" i="4"/>
  <c r="L37" i="4"/>
  <c r="K37" i="4"/>
  <c r="J37" i="4"/>
  <c r="I37" i="4"/>
  <c r="H37" i="4"/>
  <c r="G37" i="4"/>
  <c r="E37" i="4"/>
  <c r="AI37" i="4" s="1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A236" i="4"/>
  <c r="B235" i="4"/>
  <c r="S210" i="4"/>
  <c r="AG200" i="4"/>
  <c r="C200" i="4"/>
  <c r="D199" i="4"/>
  <c r="C235" i="4" s="1"/>
  <c r="D198" i="4"/>
  <c r="E198" i="4" s="1"/>
  <c r="F198" i="4" s="1"/>
  <c r="G198" i="4" s="1"/>
  <c r="H198" i="4" s="1"/>
  <c r="I198" i="4" s="1"/>
  <c r="J198" i="4" s="1"/>
  <c r="K198" i="4" s="1"/>
  <c r="L198" i="4" s="1"/>
  <c r="M198" i="4" s="1"/>
  <c r="N198" i="4" s="1"/>
  <c r="O198" i="4" s="1"/>
  <c r="P198" i="4" s="1"/>
  <c r="Q198" i="4" s="1"/>
  <c r="R198" i="4" s="1"/>
  <c r="S198" i="4" s="1"/>
  <c r="T198" i="4" s="1"/>
  <c r="U198" i="4" s="1"/>
  <c r="V198" i="4" s="1"/>
  <c r="W198" i="4" s="1"/>
  <c r="X198" i="4" s="1"/>
  <c r="Y198" i="4" s="1"/>
  <c r="Z198" i="4" s="1"/>
  <c r="AA198" i="4" s="1"/>
  <c r="AB198" i="4" s="1"/>
  <c r="AC198" i="4" s="1"/>
  <c r="AD198" i="4" s="1"/>
  <c r="AE198" i="4" s="1"/>
  <c r="AF198" i="4" s="1"/>
  <c r="B198" i="4" s="1"/>
  <c r="D197" i="4"/>
  <c r="E197" i="4" s="1"/>
  <c r="F197" i="4" s="1"/>
  <c r="G197" i="4" s="1"/>
  <c r="H197" i="4" s="1"/>
  <c r="I197" i="4" s="1"/>
  <c r="J197" i="4" s="1"/>
  <c r="K197" i="4" s="1"/>
  <c r="L197" i="4" s="1"/>
  <c r="M197" i="4" s="1"/>
  <c r="N197" i="4" s="1"/>
  <c r="O197" i="4" s="1"/>
  <c r="P197" i="4" s="1"/>
  <c r="Q197" i="4" s="1"/>
  <c r="R197" i="4" s="1"/>
  <c r="S197" i="4" s="1"/>
  <c r="T197" i="4" s="1"/>
  <c r="U197" i="4" s="1"/>
  <c r="V197" i="4" s="1"/>
  <c r="W197" i="4" s="1"/>
  <c r="X197" i="4" s="1"/>
  <c r="Y197" i="4" s="1"/>
  <c r="Z197" i="4" s="1"/>
  <c r="AA197" i="4" s="1"/>
  <c r="AB197" i="4" s="1"/>
  <c r="AC197" i="4" s="1"/>
  <c r="AD197" i="4" s="1"/>
  <c r="AE197" i="4" s="1"/>
  <c r="AF197" i="4" s="1"/>
  <c r="B197" i="4" s="1"/>
  <c r="D196" i="4"/>
  <c r="E196" i="4" s="1"/>
  <c r="F196" i="4" s="1"/>
  <c r="G196" i="4" s="1"/>
  <c r="H196" i="4" s="1"/>
  <c r="I196" i="4" s="1"/>
  <c r="J196" i="4" s="1"/>
  <c r="K196" i="4" s="1"/>
  <c r="L196" i="4" s="1"/>
  <c r="M196" i="4" s="1"/>
  <c r="N196" i="4" s="1"/>
  <c r="O196" i="4" s="1"/>
  <c r="P196" i="4" s="1"/>
  <c r="Q196" i="4" s="1"/>
  <c r="R196" i="4" s="1"/>
  <c r="S196" i="4" s="1"/>
  <c r="T196" i="4" s="1"/>
  <c r="U196" i="4" s="1"/>
  <c r="V196" i="4" s="1"/>
  <c r="W196" i="4" s="1"/>
  <c r="X196" i="4" s="1"/>
  <c r="Y196" i="4" s="1"/>
  <c r="Z196" i="4" s="1"/>
  <c r="AA196" i="4" s="1"/>
  <c r="AB196" i="4" s="1"/>
  <c r="AC196" i="4" s="1"/>
  <c r="AD196" i="4" s="1"/>
  <c r="AE196" i="4" s="1"/>
  <c r="AF196" i="4" s="1"/>
  <c r="B196" i="4" s="1"/>
  <c r="D195" i="4"/>
  <c r="E195" i="4" s="1"/>
  <c r="F195" i="4" s="1"/>
  <c r="G195" i="4" s="1"/>
  <c r="H195" i="4" s="1"/>
  <c r="I195" i="4" s="1"/>
  <c r="J195" i="4" s="1"/>
  <c r="K195" i="4" s="1"/>
  <c r="L195" i="4" s="1"/>
  <c r="M195" i="4" s="1"/>
  <c r="N195" i="4" s="1"/>
  <c r="O195" i="4" s="1"/>
  <c r="P195" i="4" s="1"/>
  <c r="Q195" i="4" s="1"/>
  <c r="R195" i="4" s="1"/>
  <c r="S195" i="4" s="1"/>
  <c r="T195" i="4" s="1"/>
  <c r="U195" i="4" s="1"/>
  <c r="V195" i="4" s="1"/>
  <c r="W195" i="4" s="1"/>
  <c r="X195" i="4" s="1"/>
  <c r="Y195" i="4" s="1"/>
  <c r="Z195" i="4" s="1"/>
  <c r="AA195" i="4" s="1"/>
  <c r="AB195" i="4" s="1"/>
  <c r="AC195" i="4" s="1"/>
  <c r="AD195" i="4" s="1"/>
  <c r="AE195" i="4" s="1"/>
  <c r="AF195" i="4" s="1"/>
  <c r="B195" i="4" s="1"/>
  <c r="E194" i="4"/>
  <c r="D194" i="4"/>
  <c r="AG192" i="4"/>
  <c r="C192" i="4"/>
  <c r="F191" i="4"/>
  <c r="G191" i="4" s="1"/>
  <c r="H191" i="4" s="1"/>
  <c r="I191" i="4" s="1"/>
  <c r="J191" i="4" s="1"/>
  <c r="K191" i="4" s="1"/>
  <c r="L191" i="4" s="1"/>
  <c r="M191" i="4" s="1"/>
  <c r="N191" i="4" s="1"/>
  <c r="O191" i="4" s="1"/>
  <c r="P191" i="4" s="1"/>
  <c r="Q191" i="4" s="1"/>
  <c r="R191" i="4" s="1"/>
  <c r="S191" i="4" s="1"/>
  <c r="T191" i="4" s="1"/>
  <c r="U191" i="4" s="1"/>
  <c r="V191" i="4" s="1"/>
  <c r="W191" i="4" s="1"/>
  <c r="X191" i="4" s="1"/>
  <c r="Y191" i="4" s="1"/>
  <c r="Z191" i="4" s="1"/>
  <c r="AA191" i="4" s="1"/>
  <c r="AB191" i="4" s="1"/>
  <c r="AC191" i="4" s="1"/>
  <c r="AD191" i="4" s="1"/>
  <c r="AE191" i="4" s="1"/>
  <c r="AF191" i="4" s="1"/>
  <c r="B191" i="4" s="1"/>
  <c r="D191" i="4"/>
  <c r="E191" i="4" s="1"/>
  <c r="O190" i="4"/>
  <c r="P190" i="4" s="1"/>
  <c r="Q190" i="4" s="1"/>
  <c r="R190" i="4" s="1"/>
  <c r="S190" i="4" s="1"/>
  <c r="T190" i="4" s="1"/>
  <c r="U190" i="4" s="1"/>
  <c r="V190" i="4" s="1"/>
  <c r="W190" i="4" s="1"/>
  <c r="X190" i="4" s="1"/>
  <c r="Y190" i="4" s="1"/>
  <c r="Z190" i="4" s="1"/>
  <c r="AA190" i="4" s="1"/>
  <c r="AB190" i="4" s="1"/>
  <c r="AC190" i="4" s="1"/>
  <c r="AD190" i="4" s="1"/>
  <c r="AE190" i="4" s="1"/>
  <c r="AF190" i="4" s="1"/>
  <c r="B190" i="4" s="1"/>
  <c r="D190" i="4"/>
  <c r="E190" i="4" s="1"/>
  <c r="F190" i="4" s="1"/>
  <c r="G190" i="4" s="1"/>
  <c r="H190" i="4" s="1"/>
  <c r="I190" i="4" s="1"/>
  <c r="J190" i="4" s="1"/>
  <c r="K190" i="4" s="1"/>
  <c r="L190" i="4" s="1"/>
  <c r="M190" i="4" s="1"/>
  <c r="N190" i="4" s="1"/>
  <c r="D189" i="4"/>
  <c r="E189" i="4" s="1"/>
  <c r="F189" i="4" s="1"/>
  <c r="G189" i="4" s="1"/>
  <c r="H189" i="4" s="1"/>
  <c r="I189" i="4" s="1"/>
  <c r="J189" i="4" s="1"/>
  <c r="K189" i="4" s="1"/>
  <c r="L189" i="4" s="1"/>
  <c r="M189" i="4" s="1"/>
  <c r="N189" i="4" s="1"/>
  <c r="O189" i="4" s="1"/>
  <c r="P189" i="4" s="1"/>
  <c r="Q189" i="4" s="1"/>
  <c r="R189" i="4" s="1"/>
  <c r="S189" i="4" s="1"/>
  <c r="T189" i="4" s="1"/>
  <c r="U189" i="4" s="1"/>
  <c r="V189" i="4" s="1"/>
  <c r="W189" i="4" s="1"/>
  <c r="X189" i="4" s="1"/>
  <c r="Y189" i="4" s="1"/>
  <c r="Z189" i="4" s="1"/>
  <c r="AA189" i="4" s="1"/>
  <c r="AB189" i="4" s="1"/>
  <c r="AC189" i="4" s="1"/>
  <c r="AD189" i="4" s="1"/>
  <c r="AE189" i="4" s="1"/>
  <c r="AF189" i="4" s="1"/>
  <c r="B189" i="4" s="1"/>
  <c r="D188" i="4"/>
  <c r="E188" i="4" s="1"/>
  <c r="F188" i="4" s="1"/>
  <c r="G188" i="4" s="1"/>
  <c r="H188" i="4" s="1"/>
  <c r="I188" i="4" s="1"/>
  <c r="J188" i="4" s="1"/>
  <c r="K188" i="4" s="1"/>
  <c r="L188" i="4" s="1"/>
  <c r="M188" i="4" s="1"/>
  <c r="N188" i="4" s="1"/>
  <c r="O188" i="4" s="1"/>
  <c r="P188" i="4" s="1"/>
  <c r="Q188" i="4" s="1"/>
  <c r="R188" i="4" s="1"/>
  <c r="S188" i="4" s="1"/>
  <c r="T188" i="4" s="1"/>
  <c r="U188" i="4" s="1"/>
  <c r="V188" i="4" s="1"/>
  <c r="W188" i="4" s="1"/>
  <c r="X188" i="4" s="1"/>
  <c r="Y188" i="4" s="1"/>
  <c r="Z188" i="4" s="1"/>
  <c r="AA188" i="4" s="1"/>
  <c r="AB188" i="4" s="1"/>
  <c r="AC188" i="4" s="1"/>
  <c r="AD188" i="4" s="1"/>
  <c r="AE188" i="4" s="1"/>
  <c r="AF188" i="4" s="1"/>
  <c r="B188" i="4" s="1"/>
  <c r="J187" i="4"/>
  <c r="K187" i="4" s="1"/>
  <c r="L187" i="4" s="1"/>
  <c r="M187" i="4" s="1"/>
  <c r="N187" i="4" s="1"/>
  <c r="O187" i="4" s="1"/>
  <c r="P187" i="4" s="1"/>
  <c r="Q187" i="4" s="1"/>
  <c r="R187" i="4" s="1"/>
  <c r="S187" i="4" s="1"/>
  <c r="T187" i="4" s="1"/>
  <c r="U187" i="4" s="1"/>
  <c r="V187" i="4" s="1"/>
  <c r="W187" i="4" s="1"/>
  <c r="X187" i="4" s="1"/>
  <c r="Y187" i="4" s="1"/>
  <c r="Z187" i="4" s="1"/>
  <c r="AA187" i="4" s="1"/>
  <c r="AB187" i="4" s="1"/>
  <c r="AC187" i="4" s="1"/>
  <c r="AD187" i="4" s="1"/>
  <c r="AE187" i="4" s="1"/>
  <c r="AF187" i="4" s="1"/>
  <c r="B187" i="4" s="1"/>
  <c r="D187" i="4"/>
  <c r="E187" i="4" s="1"/>
  <c r="F187" i="4" s="1"/>
  <c r="G187" i="4" s="1"/>
  <c r="H187" i="4" s="1"/>
  <c r="I187" i="4" s="1"/>
  <c r="D186" i="4"/>
  <c r="E186" i="4" s="1"/>
  <c r="F186" i="4" s="1"/>
  <c r="G186" i="4" s="1"/>
  <c r="H186" i="4" s="1"/>
  <c r="I186" i="4" s="1"/>
  <c r="J186" i="4" s="1"/>
  <c r="K186" i="4" s="1"/>
  <c r="L186" i="4" s="1"/>
  <c r="M186" i="4" s="1"/>
  <c r="N186" i="4" s="1"/>
  <c r="O186" i="4" s="1"/>
  <c r="P186" i="4" s="1"/>
  <c r="Q186" i="4" s="1"/>
  <c r="R186" i="4" s="1"/>
  <c r="S186" i="4" s="1"/>
  <c r="T186" i="4" s="1"/>
  <c r="U186" i="4" s="1"/>
  <c r="V186" i="4" s="1"/>
  <c r="W186" i="4" s="1"/>
  <c r="X186" i="4" s="1"/>
  <c r="Y186" i="4" s="1"/>
  <c r="Z186" i="4" s="1"/>
  <c r="AA186" i="4" s="1"/>
  <c r="AB186" i="4" s="1"/>
  <c r="AC186" i="4" s="1"/>
  <c r="AD186" i="4" s="1"/>
  <c r="AE186" i="4" s="1"/>
  <c r="AF186" i="4" s="1"/>
  <c r="B186" i="4" s="1"/>
  <c r="D185" i="4"/>
  <c r="E185" i="4" s="1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B185" i="4" s="1"/>
  <c r="F184" i="4"/>
  <c r="G184" i="4" s="1"/>
  <c r="H184" i="4" s="1"/>
  <c r="I184" i="4" s="1"/>
  <c r="J184" i="4" s="1"/>
  <c r="K184" i="4" s="1"/>
  <c r="L184" i="4" s="1"/>
  <c r="M184" i="4" s="1"/>
  <c r="N184" i="4" s="1"/>
  <c r="O184" i="4" s="1"/>
  <c r="P184" i="4" s="1"/>
  <c r="Q184" i="4" s="1"/>
  <c r="R184" i="4" s="1"/>
  <c r="S184" i="4" s="1"/>
  <c r="T184" i="4" s="1"/>
  <c r="U184" i="4" s="1"/>
  <c r="V184" i="4" s="1"/>
  <c r="W184" i="4" s="1"/>
  <c r="X184" i="4" s="1"/>
  <c r="Y184" i="4" s="1"/>
  <c r="Z184" i="4" s="1"/>
  <c r="AA184" i="4" s="1"/>
  <c r="AB184" i="4" s="1"/>
  <c r="AC184" i="4" s="1"/>
  <c r="AD184" i="4" s="1"/>
  <c r="AE184" i="4" s="1"/>
  <c r="AF184" i="4" s="1"/>
  <c r="B184" i="4" s="1"/>
  <c r="E184" i="4"/>
  <c r="D184" i="4"/>
  <c r="F183" i="4"/>
  <c r="G183" i="4" s="1"/>
  <c r="H183" i="4" s="1"/>
  <c r="I183" i="4" s="1"/>
  <c r="J183" i="4" s="1"/>
  <c r="K183" i="4" s="1"/>
  <c r="L183" i="4" s="1"/>
  <c r="M183" i="4" s="1"/>
  <c r="N183" i="4" s="1"/>
  <c r="O183" i="4" s="1"/>
  <c r="P183" i="4" s="1"/>
  <c r="Q183" i="4" s="1"/>
  <c r="R183" i="4" s="1"/>
  <c r="S183" i="4" s="1"/>
  <c r="T183" i="4" s="1"/>
  <c r="U183" i="4" s="1"/>
  <c r="V183" i="4" s="1"/>
  <c r="W183" i="4" s="1"/>
  <c r="X183" i="4" s="1"/>
  <c r="Y183" i="4" s="1"/>
  <c r="Z183" i="4" s="1"/>
  <c r="AA183" i="4" s="1"/>
  <c r="AB183" i="4" s="1"/>
  <c r="AC183" i="4" s="1"/>
  <c r="AD183" i="4" s="1"/>
  <c r="AE183" i="4" s="1"/>
  <c r="AF183" i="4" s="1"/>
  <c r="B183" i="4" s="1"/>
  <c r="D183" i="4"/>
  <c r="E183" i="4" s="1"/>
  <c r="E182" i="4"/>
  <c r="F182" i="4" s="1"/>
  <c r="G182" i="4" s="1"/>
  <c r="H182" i="4" s="1"/>
  <c r="I182" i="4" s="1"/>
  <c r="J182" i="4" s="1"/>
  <c r="K182" i="4" s="1"/>
  <c r="L182" i="4" s="1"/>
  <c r="M182" i="4" s="1"/>
  <c r="N182" i="4" s="1"/>
  <c r="O182" i="4" s="1"/>
  <c r="P182" i="4" s="1"/>
  <c r="Q182" i="4" s="1"/>
  <c r="R182" i="4" s="1"/>
  <c r="S182" i="4" s="1"/>
  <c r="T182" i="4" s="1"/>
  <c r="U182" i="4" s="1"/>
  <c r="V182" i="4" s="1"/>
  <c r="W182" i="4" s="1"/>
  <c r="X182" i="4" s="1"/>
  <c r="Y182" i="4" s="1"/>
  <c r="Z182" i="4" s="1"/>
  <c r="AA182" i="4" s="1"/>
  <c r="AB182" i="4" s="1"/>
  <c r="AC182" i="4" s="1"/>
  <c r="AD182" i="4" s="1"/>
  <c r="AE182" i="4" s="1"/>
  <c r="AF182" i="4" s="1"/>
  <c r="B182" i="4" s="1"/>
  <c r="D182" i="4"/>
  <c r="D181" i="4"/>
  <c r="E181" i="4" s="1"/>
  <c r="F181" i="4" s="1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R181" i="4" s="1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B181" i="4" s="1"/>
  <c r="F180" i="4"/>
  <c r="G180" i="4" s="1"/>
  <c r="H180" i="4" s="1"/>
  <c r="I180" i="4" s="1"/>
  <c r="J180" i="4" s="1"/>
  <c r="K180" i="4" s="1"/>
  <c r="L180" i="4" s="1"/>
  <c r="M180" i="4" s="1"/>
  <c r="N180" i="4" s="1"/>
  <c r="O180" i="4" s="1"/>
  <c r="P180" i="4" s="1"/>
  <c r="Q180" i="4" s="1"/>
  <c r="R180" i="4" s="1"/>
  <c r="S180" i="4" s="1"/>
  <c r="T180" i="4" s="1"/>
  <c r="U180" i="4" s="1"/>
  <c r="V180" i="4" s="1"/>
  <c r="W180" i="4" s="1"/>
  <c r="X180" i="4" s="1"/>
  <c r="Y180" i="4" s="1"/>
  <c r="Z180" i="4" s="1"/>
  <c r="AA180" i="4" s="1"/>
  <c r="AB180" i="4" s="1"/>
  <c r="AC180" i="4" s="1"/>
  <c r="AD180" i="4" s="1"/>
  <c r="AE180" i="4" s="1"/>
  <c r="AF180" i="4" s="1"/>
  <c r="B180" i="4" s="1"/>
  <c r="D180" i="4"/>
  <c r="E180" i="4" s="1"/>
  <c r="D179" i="4"/>
  <c r="E179" i="4" s="1"/>
  <c r="F179" i="4" s="1"/>
  <c r="G179" i="4" s="1"/>
  <c r="H179" i="4" s="1"/>
  <c r="I179" i="4" s="1"/>
  <c r="J179" i="4" s="1"/>
  <c r="K179" i="4" s="1"/>
  <c r="L179" i="4" s="1"/>
  <c r="M179" i="4" s="1"/>
  <c r="N179" i="4" s="1"/>
  <c r="O179" i="4" s="1"/>
  <c r="P179" i="4" s="1"/>
  <c r="Q179" i="4" s="1"/>
  <c r="R179" i="4" s="1"/>
  <c r="S179" i="4" s="1"/>
  <c r="T179" i="4" s="1"/>
  <c r="U179" i="4" s="1"/>
  <c r="V179" i="4" s="1"/>
  <c r="W179" i="4" s="1"/>
  <c r="X179" i="4" s="1"/>
  <c r="Y179" i="4" s="1"/>
  <c r="Z179" i="4" s="1"/>
  <c r="AA179" i="4" s="1"/>
  <c r="AB179" i="4" s="1"/>
  <c r="AC179" i="4" s="1"/>
  <c r="AD179" i="4" s="1"/>
  <c r="AE179" i="4" s="1"/>
  <c r="AF179" i="4" s="1"/>
  <c r="B179" i="4" s="1"/>
  <c r="D177" i="4"/>
  <c r="E177" i="4" s="1"/>
  <c r="F177" i="4" s="1"/>
  <c r="G177" i="4" s="1"/>
  <c r="H177" i="4" s="1"/>
  <c r="I177" i="4" s="1"/>
  <c r="J177" i="4" s="1"/>
  <c r="K177" i="4" s="1"/>
  <c r="L177" i="4" s="1"/>
  <c r="M177" i="4" s="1"/>
  <c r="N177" i="4" s="1"/>
  <c r="O177" i="4" s="1"/>
  <c r="P177" i="4" s="1"/>
  <c r="Q177" i="4" s="1"/>
  <c r="R177" i="4" s="1"/>
  <c r="S177" i="4" s="1"/>
  <c r="T177" i="4" s="1"/>
  <c r="U177" i="4" s="1"/>
  <c r="V177" i="4" s="1"/>
  <c r="W177" i="4" s="1"/>
  <c r="X177" i="4" s="1"/>
  <c r="Y177" i="4" s="1"/>
  <c r="Z177" i="4" s="1"/>
  <c r="AA177" i="4" s="1"/>
  <c r="AB177" i="4" s="1"/>
  <c r="AC177" i="4" s="1"/>
  <c r="AD177" i="4" s="1"/>
  <c r="AE177" i="4" s="1"/>
  <c r="AF177" i="4" s="1"/>
  <c r="B177" i="4" s="1"/>
  <c r="D176" i="4"/>
  <c r="E176" i="4" s="1"/>
  <c r="F176" i="4" s="1"/>
  <c r="G176" i="4" s="1"/>
  <c r="H176" i="4" s="1"/>
  <c r="I176" i="4" s="1"/>
  <c r="J176" i="4" s="1"/>
  <c r="K176" i="4" s="1"/>
  <c r="L176" i="4" s="1"/>
  <c r="M176" i="4" s="1"/>
  <c r="N176" i="4" s="1"/>
  <c r="O176" i="4" s="1"/>
  <c r="P176" i="4" s="1"/>
  <c r="Q176" i="4" s="1"/>
  <c r="R176" i="4" s="1"/>
  <c r="S176" i="4" s="1"/>
  <c r="T176" i="4" s="1"/>
  <c r="U176" i="4" s="1"/>
  <c r="V176" i="4" s="1"/>
  <c r="W176" i="4" s="1"/>
  <c r="X176" i="4" s="1"/>
  <c r="Y176" i="4" s="1"/>
  <c r="Z176" i="4" s="1"/>
  <c r="AA176" i="4" s="1"/>
  <c r="AB176" i="4" s="1"/>
  <c r="AC176" i="4" s="1"/>
  <c r="AD176" i="4" s="1"/>
  <c r="AE176" i="4" s="1"/>
  <c r="AF176" i="4" s="1"/>
  <c r="B176" i="4" s="1"/>
  <c r="N175" i="4"/>
  <c r="O175" i="4" s="1"/>
  <c r="P175" i="4" s="1"/>
  <c r="Q175" i="4" s="1"/>
  <c r="R175" i="4" s="1"/>
  <c r="S175" i="4" s="1"/>
  <c r="T175" i="4" s="1"/>
  <c r="U175" i="4" s="1"/>
  <c r="V175" i="4" s="1"/>
  <c r="W175" i="4" s="1"/>
  <c r="X175" i="4" s="1"/>
  <c r="Y175" i="4" s="1"/>
  <c r="Z175" i="4" s="1"/>
  <c r="AA175" i="4" s="1"/>
  <c r="AB175" i="4" s="1"/>
  <c r="AC175" i="4" s="1"/>
  <c r="AD175" i="4" s="1"/>
  <c r="AE175" i="4" s="1"/>
  <c r="AF175" i="4" s="1"/>
  <c r="B175" i="4" s="1"/>
  <c r="E175" i="4"/>
  <c r="F175" i="4" s="1"/>
  <c r="G175" i="4" s="1"/>
  <c r="H175" i="4" s="1"/>
  <c r="I175" i="4" s="1"/>
  <c r="J175" i="4" s="1"/>
  <c r="K175" i="4" s="1"/>
  <c r="L175" i="4" s="1"/>
  <c r="M175" i="4" s="1"/>
  <c r="D175" i="4"/>
  <c r="D174" i="4"/>
  <c r="E174" i="4" s="1"/>
  <c r="F174" i="4" s="1"/>
  <c r="G174" i="4" s="1"/>
  <c r="H174" i="4" s="1"/>
  <c r="I174" i="4" s="1"/>
  <c r="J174" i="4" s="1"/>
  <c r="K174" i="4" s="1"/>
  <c r="L174" i="4" s="1"/>
  <c r="M174" i="4" s="1"/>
  <c r="N174" i="4" s="1"/>
  <c r="O174" i="4" s="1"/>
  <c r="P174" i="4" s="1"/>
  <c r="Q174" i="4" s="1"/>
  <c r="R174" i="4" s="1"/>
  <c r="S174" i="4" s="1"/>
  <c r="T174" i="4" s="1"/>
  <c r="U174" i="4" s="1"/>
  <c r="V174" i="4" s="1"/>
  <c r="W174" i="4" s="1"/>
  <c r="X174" i="4" s="1"/>
  <c r="Y174" i="4" s="1"/>
  <c r="Z174" i="4" s="1"/>
  <c r="AA174" i="4" s="1"/>
  <c r="AB174" i="4" s="1"/>
  <c r="AC174" i="4" s="1"/>
  <c r="AD174" i="4" s="1"/>
  <c r="AE174" i="4" s="1"/>
  <c r="AF174" i="4" s="1"/>
  <c r="B174" i="4" s="1"/>
  <c r="I173" i="4"/>
  <c r="J173" i="4" s="1"/>
  <c r="K173" i="4" s="1"/>
  <c r="L173" i="4" s="1"/>
  <c r="M173" i="4" s="1"/>
  <c r="N173" i="4" s="1"/>
  <c r="O173" i="4" s="1"/>
  <c r="P173" i="4" s="1"/>
  <c r="Q173" i="4" s="1"/>
  <c r="R173" i="4" s="1"/>
  <c r="S173" i="4" s="1"/>
  <c r="T173" i="4" s="1"/>
  <c r="U173" i="4" s="1"/>
  <c r="V173" i="4" s="1"/>
  <c r="W173" i="4" s="1"/>
  <c r="X173" i="4" s="1"/>
  <c r="Y173" i="4" s="1"/>
  <c r="Z173" i="4" s="1"/>
  <c r="AA173" i="4" s="1"/>
  <c r="AB173" i="4" s="1"/>
  <c r="AC173" i="4" s="1"/>
  <c r="AD173" i="4" s="1"/>
  <c r="AE173" i="4" s="1"/>
  <c r="AF173" i="4" s="1"/>
  <c r="B173" i="4" s="1"/>
  <c r="D173" i="4"/>
  <c r="E173" i="4" s="1"/>
  <c r="F173" i="4" s="1"/>
  <c r="G173" i="4" s="1"/>
  <c r="H173" i="4" s="1"/>
  <c r="D172" i="4"/>
  <c r="E172" i="4" s="1"/>
  <c r="F172" i="4" s="1"/>
  <c r="G172" i="4" s="1"/>
  <c r="H172" i="4" s="1"/>
  <c r="I172" i="4" s="1"/>
  <c r="J172" i="4" s="1"/>
  <c r="K172" i="4" s="1"/>
  <c r="L172" i="4" s="1"/>
  <c r="M172" i="4" s="1"/>
  <c r="N172" i="4" s="1"/>
  <c r="O172" i="4" s="1"/>
  <c r="P172" i="4" s="1"/>
  <c r="Q172" i="4" s="1"/>
  <c r="R172" i="4" s="1"/>
  <c r="S172" i="4" s="1"/>
  <c r="T172" i="4" s="1"/>
  <c r="U172" i="4" s="1"/>
  <c r="V172" i="4" s="1"/>
  <c r="W172" i="4" s="1"/>
  <c r="X172" i="4" s="1"/>
  <c r="Y172" i="4" s="1"/>
  <c r="Z172" i="4" s="1"/>
  <c r="AA172" i="4" s="1"/>
  <c r="AB172" i="4" s="1"/>
  <c r="AC172" i="4" s="1"/>
  <c r="AD172" i="4" s="1"/>
  <c r="AE172" i="4" s="1"/>
  <c r="AF172" i="4" s="1"/>
  <c r="B172" i="4" s="1"/>
  <c r="F171" i="4"/>
  <c r="G171" i="4" s="1"/>
  <c r="H171" i="4" s="1"/>
  <c r="I171" i="4" s="1"/>
  <c r="J171" i="4" s="1"/>
  <c r="K171" i="4" s="1"/>
  <c r="L171" i="4" s="1"/>
  <c r="M171" i="4" s="1"/>
  <c r="N171" i="4" s="1"/>
  <c r="O171" i="4" s="1"/>
  <c r="P171" i="4" s="1"/>
  <c r="Q171" i="4" s="1"/>
  <c r="R171" i="4" s="1"/>
  <c r="S171" i="4" s="1"/>
  <c r="T171" i="4" s="1"/>
  <c r="U171" i="4" s="1"/>
  <c r="V171" i="4" s="1"/>
  <c r="W171" i="4" s="1"/>
  <c r="X171" i="4" s="1"/>
  <c r="Y171" i="4" s="1"/>
  <c r="Z171" i="4" s="1"/>
  <c r="AA171" i="4" s="1"/>
  <c r="AB171" i="4" s="1"/>
  <c r="AC171" i="4" s="1"/>
  <c r="AD171" i="4" s="1"/>
  <c r="AE171" i="4" s="1"/>
  <c r="AF171" i="4" s="1"/>
  <c r="B171" i="4" s="1"/>
  <c r="E171" i="4"/>
  <c r="D171" i="4"/>
  <c r="M170" i="4"/>
  <c r="N170" i="4" s="1"/>
  <c r="O170" i="4" s="1"/>
  <c r="P170" i="4" s="1"/>
  <c r="Q170" i="4" s="1"/>
  <c r="R170" i="4" s="1"/>
  <c r="S170" i="4" s="1"/>
  <c r="T170" i="4" s="1"/>
  <c r="U170" i="4" s="1"/>
  <c r="V170" i="4" s="1"/>
  <c r="W170" i="4" s="1"/>
  <c r="X170" i="4" s="1"/>
  <c r="Y170" i="4" s="1"/>
  <c r="Z170" i="4" s="1"/>
  <c r="AA170" i="4" s="1"/>
  <c r="AB170" i="4" s="1"/>
  <c r="AC170" i="4" s="1"/>
  <c r="AD170" i="4" s="1"/>
  <c r="AE170" i="4" s="1"/>
  <c r="AF170" i="4" s="1"/>
  <c r="B170" i="4" s="1"/>
  <c r="D170" i="4"/>
  <c r="E170" i="4" s="1"/>
  <c r="F170" i="4" s="1"/>
  <c r="G170" i="4" s="1"/>
  <c r="H170" i="4" s="1"/>
  <c r="I170" i="4" s="1"/>
  <c r="J170" i="4" s="1"/>
  <c r="K170" i="4" s="1"/>
  <c r="L170" i="4" s="1"/>
  <c r="D168" i="4"/>
  <c r="E168" i="4" s="1"/>
  <c r="F168" i="4" s="1"/>
  <c r="G168" i="4" s="1"/>
  <c r="H168" i="4" s="1"/>
  <c r="I168" i="4" s="1"/>
  <c r="J168" i="4" s="1"/>
  <c r="K168" i="4" s="1"/>
  <c r="L168" i="4" s="1"/>
  <c r="M168" i="4" s="1"/>
  <c r="N168" i="4" s="1"/>
  <c r="O168" i="4" s="1"/>
  <c r="P168" i="4" s="1"/>
  <c r="Q168" i="4" s="1"/>
  <c r="R168" i="4" s="1"/>
  <c r="S168" i="4" s="1"/>
  <c r="T168" i="4" s="1"/>
  <c r="U168" i="4" s="1"/>
  <c r="V168" i="4" s="1"/>
  <c r="W168" i="4" s="1"/>
  <c r="X168" i="4" s="1"/>
  <c r="Y168" i="4" s="1"/>
  <c r="Z168" i="4" s="1"/>
  <c r="AA168" i="4" s="1"/>
  <c r="AB168" i="4" s="1"/>
  <c r="AC168" i="4" s="1"/>
  <c r="AD168" i="4" s="1"/>
  <c r="AE168" i="4" s="1"/>
  <c r="AF168" i="4" s="1"/>
  <c r="B168" i="4" s="1"/>
  <c r="D167" i="4"/>
  <c r="E167" i="4" s="1"/>
  <c r="F167" i="4" s="1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B167" i="4" s="1"/>
  <c r="E166" i="4"/>
  <c r="F166" i="4" s="1"/>
  <c r="G166" i="4" s="1"/>
  <c r="H166" i="4" s="1"/>
  <c r="I166" i="4" s="1"/>
  <c r="J166" i="4" s="1"/>
  <c r="K166" i="4" s="1"/>
  <c r="L166" i="4" s="1"/>
  <c r="M166" i="4" s="1"/>
  <c r="N166" i="4" s="1"/>
  <c r="O166" i="4" s="1"/>
  <c r="P166" i="4" s="1"/>
  <c r="Q166" i="4" s="1"/>
  <c r="R166" i="4" s="1"/>
  <c r="S166" i="4" s="1"/>
  <c r="T166" i="4" s="1"/>
  <c r="U166" i="4" s="1"/>
  <c r="V166" i="4" s="1"/>
  <c r="W166" i="4" s="1"/>
  <c r="X166" i="4" s="1"/>
  <c r="Y166" i="4" s="1"/>
  <c r="Z166" i="4" s="1"/>
  <c r="AA166" i="4" s="1"/>
  <c r="AB166" i="4" s="1"/>
  <c r="AC166" i="4" s="1"/>
  <c r="AD166" i="4" s="1"/>
  <c r="AE166" i="4" s="1"/>
  <c r="AF166" i="4" s="1"/>
  <c r="B166" i="4" s="1"/>
  <c r="D166" i="4"/>
  <c r="D165" i="4"/>
  <c r="E165" i="4" s="1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AF165" i="4" s="1"/>
  <c r="B165" i="4" s="1"/>
  <c r="G164" i="4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B164" i="4" s="1"/>
  <c r="D164" i="4"/>
  <c r="E164" i="4" s="1"/>
  <c r="F164" i="4" s="1"/>
  <c r="E163" i="4"/>
  <c r="F163" i="4" s="1"/>
  <c r="G163" i="4" s="1"/>
  <c r="H163" i="4" s="1"/>
  <c r="I163" i="4" s="1"/>
  <c r="J163" i="4" s="1"/>
  <c r="K163" i="4" s="1"/>
  <c r="L163" i="4" s="1"/>
  <c r="M163" i="4" s="1"/>
  <c r="N163" i="4" s="1"/>
  <c r="O163" i="4" s="1"/>
  <c r="P163" i="4" s="1"/>
  <c r="Q163" i="4" s="1"/>
  <c r="R163" i="4" s="1"/>
  <c r="S163" i="4" s="1"/>
  <c r="T163" i="4" s="1"/>
  <c r="U163" i="4" s="1"/>
  <c r="V163" i="4" s="1"/>
  <c r="W163" i="4" s="1"/>
  <c r="X163" i="4" s="1"/>
  <c r="Y163" i="4" s="1"/>
  <c r="Z163" i="4" s="1"/>
  <c r="AA163" i="4" s="1"/>
  <c r="AB163" i="4" s="1"/>
  <c r="AC163" i="4" s="1"/>
  <c r="AD163" i="4" s="1"/>
  <c r="AE163" i="4" s="1"/>
  <c r="AF163" i="4" s="1"/>
  <c r="B163" i="4" s="1"/>
  <c r="D163" i="4"/>
  <c r="D162" i="4"/>
  <c r="E162" i="4" s="1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B162" i="4" s="1"/>
  <c r="T161" i="4"/>
  <c r="U161" i="4" s="1"/>
  <c r="V161" i="4" s="1"/>
  <c r="W161" i="4" s="1"/>
  <c r="X161" i="4" s="1"/>
  <c r="Y161" i="4" s="1"/>
  <c r="Z161" i="4" s="1"/>
  <c r="AA161" i="4" s="1"/>
  <c r="AB161" i="4" s="1"/>
  <c r="AC161" i="4" s="1"/>
  <c r="AD161" i="4" s="1"/>
  <c r="AE161" i="4" s="1"/>
  <c r="AF161" i="4" s="1"/>
  <c r="B161" i="4" s="1"/>
  <c r="D161" i="4"/>
  <c r="E161" i="4" s="1"/>
  <c r="F161" i="4" s="1"/>
  <c r="G161" i="4" s="1"/>
  <c r="H161" i="4" s="1"/>
  <c r="I161" i="4" s="1"/>
  <c r="J161" i="4" s="1"/>
  <c r="K161" i="4" s="1"/>
  <c r="L161" i="4" s="1"/>
  <c r="M161" i="4" s="1"/>
  <c r="N161" i="4" s="1"/>
  <c r="O161" i="4" s="1"/>
  <c r="P161" i="4" s="1"/>
  <c r="Q161" i="4" s="1"/>
  <c r="R161" i="4" s="1"/>
  <c r="S161" i="4" s="1"/>
  <c r="D160" i="4"/>
  <c r="E160" i="4" s="1"/>
  <c r="F160" i="4" s="1"/>
  <c r="G160" i="4" s="1"/>
  <c r="H160" i="4" s="1"/>
  <c r="I160" i="4" s="1"/>
  <c r="J160" i="4" s="1"/>
  <c r="K160" i="4" s="1"/>
  <c r="L160" i="4" s="1"/>
  <c r="M160" i="4" s="1"/>
  <c r="N160" i="4" s="1"/>
  <c r="O160" i="4" s="1"/>
  <c r="P160" i="4" s="1"/>
  <c r="Q160" i="4" s="1"/>
  <c r="R160" i="4" s="1"/>
  <c r="S160" i="4" s="1"/>
  <c r="T160" i="4" s="1"/>
  <c r="U160" i="4" s="1"/>
  <c r="V160" i="4" s="1"/>
  <c r="W160" i="4" s="1"/>
  <c r="X160" i="4" s="1"/>
  <c r="Y160" i="4" s="1"/>
  <c r="Z160" i="4" s="1"/>
  <c r="AA160" i="4" s="1"/>
  <c r="AB160" i="4" s="1"/>
  <c r="AC160" i="4" s="1"/>
  <c r="AD160" i="4" s="1"/>
  <c r="AE160" i="4" s="1"/>
  <c r="AF160" i="4" s="1"/>
  <c r="B160" i="4" s="1"/>
  <c r="E159" i="4"/>
  <c r="F159" i="4" s="1"/>
  <c r="G159" i="4" s="1"/>
  <c r="H159" i="4" s="1"/>
  <c r="I159" i="4" s="1"/>
  <c r="J159" i="4" s="1"/>
  <c r="K159" i="4" s="1"/>
  <c r="L159" i="4" s="1"/>
  <c r="M159" i="4" s="1"/>
  <c r="N159" i="4" s="1"/>
  <c r="O159" i="4" s="1"/>
  <c r="P159" i="4" s="1"/>
  <c r="Q159" i="4" s="1"/>
  <c r="R159" i="4" s="1"/>
  <c r="S159" i="4" s="1"/>
  <c r="T159" i="4" s="1"/>
  <c r="U159" i="4" s="1"/>
  <c r="V159" i="4" s="1"/>
  <c r="W159" i="4" s="1"/>
  <c r="X159" i="4" s="1"/>
  <c r="Y159" i="4" s="1"/>
  <c r="Z159" i="4" s="1"/>
  <c r="AA159" i="4" s="1"/>
  <c r="AB159" i="4" s="1"/>
  <c r="AC159" i="4" s="1"/>
  <c r="AD159" i="4" s="1"/>
  <c r="AE159" i="4" s="1"/>
  <c r="AF159" i="4" s="1"/>
  <c r="B159" i="4" s="1"/>
  <c r="D159" i="4"/>
  <c r="D158" i="4"/>
  <c r="E158" i="4" s="1"/>
  <c r="F158" i="4" s="1"/>
  <c r="G158" i="4" s="1"/>
  <c r="H158" i="4" s="1"/>
  <c r="I158" i="4" s="1"/>
  <c r="J158" i="4" s="1"/>
  <c r="K158" i="4" s="1"/>
  <c r="L158" i="4" s="1"/>
  <c r="M158" i="4" s="1"/>
  <c r="N158" i="4" s="1"/>
  <c r="O158" i="4" s="1"/>
  <c r="P158" i="4" s="1"/>
  <c r="Q158" i="4" s="1"/>
  <c r="R158" i="4" s="1"/>
  <c r="S158" i="4" s="1"/>
  <c r="T158" i="4" s="1"/>
  <c r="U158" i="4" s="1"/>
  <c r="V158" i="4" s="1"/>
  <c r="W158" i="4" s="1"/>
  <c r="X158" i="4" s="1"/>
  <c r="Y158" i="4" s="1"/>
  <c r="Z158" i="4" s="1"/>
  <c r="AA158" i="4" s="1"/>
  <c r="AB158" i="4" s="1"/>
  <c r="AC158" i="4" s="1"/>
  <c r="AD158" i="4" s="1"/>
  <c r="AE158" i="4" s="1"/>
  <c r="AF158" i="4" s="1"/>
  <c r="B158" i="4" s="1"/>
  <c r="D157" i="4"/>
  <c r="E157" i="4" s="1"/>
  <c r="F157" i="4" s="1"/>
  <c r="G157" i="4" s="1"/>
  <c r="H157" i="4" s="1"/>
  <c r="I157" i="4" s="1"/>
  <c r="J157" i="4" s="1"/>
  <c r="K157" i="4" s="1"/>
  <c r="L157" i="4" s="1"/>
  <c r="M157" i="4" s="1"/>
  <c r="N157" i="4" s="1"/>
  <c r="O157" i="4" s="1"/>
  <c r="P157" i="4" s="1"/>
  <c r="Q157" i="4" s="1"/>
  <c r="R157" i="4" s="1"/>
  <c r="S157" i="4" s="1"/>
  <c r="T157" i="4" s="1"/>
  <c r="U157" i="4" s="1"/>
  <c r="V157" i="4" s="1"/>
  <c r="W157" i="4" s="1"/>
  <c r="X157" i="4" s="1"/>
  <c r="Y157" i="4" s="1"/>
  <c r="Z157" i="4" s="1"/>
  <c r="AA157" i="4" s="1"/>
  <c r="AB157" i="4" s="1"/>
  <c r="AC157" i="4" s="1"/>
  <c r="AD157" i="4" s="1"/>
  <c r="AE157" i="4" s="1"/>
  <c r="AF157" i="4" s="1"/>
  <c r="B157" i="4" s="1"/>
  <c r="D156" i="4"/>
  <c r="E156" i="4" s="1"/>
  <c r="F156" i="4" s="1"/>
  <c r="G156" i="4" s="1"/>
  <c r="H156" i="4" s="1"/>
  <c r="I156" i="4" s="1"/>
  <c r="J156" i="4" s="1"/>
  <c r="K156" i="4" s="1"/>
  <c r="L156" i="4" s="1"/>
  <c r="M156" i="4" s="1"/>
  <c r="N156" i="4" s="1"/>
  <c r="O156" i="4" s="1"/>
  <c r="P156" i="4" s="1"/>
  <c r="Q156" i="4" s="1"/>
  <c r="R156" i="4" s="1"/>
  <c r="S156" i="4" s="1"/>
  <c r="T156" i="4" s="1"/>
  <c r="U156" i="4" s="1"/>
  <c r="V156" i="4" s="1"/>
  <c r="W156" i="4" s="1"/>
  <c r="X156" i="4" s="1"/>
  <c r="Y156" i="4" s="1"/>
  <c r="Z156" i="4" s="1"/>
  <c r="AA156" i="4" s="1"/>
  <c r="AB156" i="4" s="1"/>
  <c r="AC156" i="4" s="1"/>
  <c r="AD156" i="4" s="1"/>
  <c r="AE156" i="4" s="1"/>
  <c r="AF156" i="4" s="1"/>
  <c r="B156" i="4" s="1"/>
  <c r="D154" i="4"/>
  <c r="E154" i="4" s="1"/>
  <c r="F154" i="4" s="1"/>
  <c r="G154" i="4" s="1"/>
  <c r="H154" i="4" s="1"/>
  <c r="I154" i="4" s="1"/>
  <c r="J154" i="4" s="1"/>
  <c r="K154" i="4" s="1"/>
  <c r="L154" i="4" s="1"/>
  <c r="M154" i="4" s="1"/>
  <c r="N154" i="4" s="1"/>
  <c r="O154" i="4" s="1"/>
  <c r="P154" i="4" s="1"/>
  <c r="Q154" i="4" s="1"/>
  <c r="R154" i="4" s="1"/>
  <c r="S154" i="4" s="1"/>
  <c r="T154" i="4" s="1"/>
  <c r="U154" i="4" s="1"/>
  <c r="V154" i="4" s="1"/>
  <c r="W154" i="4" s="1"/>
  <c r="X154" i="4" s="1"/>
  <c r="Y154" i="4" s="1"/>
  <c r="Z154" i="4" s="1"/>
  <c r="AA154" i="4" s="1"/>
  <c r="AB154" i="4" s="1"/>
  <c r="AC154" i="4" s="1"/>
  <c r="AD154" i="4" s="1"/>
  <c r="AE154" i="4" s="1"/>
  <c r="AF154" i="4" s="1"/>
  <c r="B154" i="4" s="1"/>
  <c r="D153" i="4"/>
  <c r="E153" i="4" s="1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D153" i="4" s="1"/>
  <c r="AE153" i="4" s="1"/>
  <c r="AF153" i="4" s="1"/>
  <c r="B153" i="4" s="1"/>
  <c r="D152" i="4"/>
  <c r="E152" i="4" s="1"/>
  <c r="F152" i="4" s="1"/>
  <c r="G152" i="4" s="1"/>
  <c r="H152" i="4" s="1"/>
  <c r="I152" i="4" s="1"/>
  <c r="J152" i="4" s="1"/>
  <c r="K152" i="4" s="1"/>
  <c r="L152" i="4" s="1"/>
  <c r="M152" i="4" s="1"/>
  <c r="N152" i="4" s="1"/>
  <c r="O152" i="4" s="1"/>
  <c r="P152" i="4" s="1"/>
  <c r="Q152" i="4" s="1"/>
  <c r="R152" i="4" s="1"/>
  <c r="S152" i="4" s="1"/>
  <c r="T152" i="4" s="1"/>
  <c r="U152" i="4" s="1"/>
  <c r="V152" i="4" s="1"/>
  <c r="W152" i="4" s="1"/>
  <c r="X152" i="4" s="1"/>
  <c r="Y152" i="4" s="1"/>
  <c r="Z152" i="4" s="1"/>
  <c r="AA152" i="4" s="1"/>
  <c r="AB152" i="4" s="1"/>
  <c r="AC152" i="4" s="1"/>
  <c r="AD152" i="4" s="1"/>
  <c r="AE152" i="4" s="1"/>
  <c r="AF152" i="4" s="1"/>
  <c r="B152" i="4" s="1"/>
  <c r="D151" i="4"/>
  <c r="E151" i="4" s="1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B151" i="4" s="1"/>
  <c r="E149" i="4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AF149" i="4" s="1"/>
  <c r="B149" i="4" s="1"/>
  <c r="D149" i="4"/>
  <c r="F148" i="4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B148" i="4" s="1"/>
  <c r="D148" i="4"/>
  <c r="E148" i="4" s="1"/>
  <c r="D146" i="4"/>
  <c r="E146" i="4" s="1"/>
  <c r="F146" i="4" s="1"/>
  <c r="G146" i="4" s="1"/>
  <c r="H146" i="4" s="1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B146" i="4" s="1"/>
  <c r="D145" i="4"/>
  <c r="E145" i="4" s="1"/>
  <c r="F145" i="4" s="1"/>
  <c r="G145" i="4" s="1"/>
  <c r="H145" i="4" s="1"/>
  <c r="I145" i="4" s="1"/>
  <c r="J145" i="4" s="1"/>
  <c r="K145" i="4" s="1"/>
  <c r="L145" i="4" s="1"/>
  <c r="M145" i="4" s="1"/>
  <c r="N145" i="4" s="1"/>
  <c r="O145" i="4" s="1"/>
  <c r="P145" i="4" s="1"/>
  <c r="Q145" i="4" s="1"/>
  <c r="R145" i="4" s="1"/>
  <c r="S145" i="4" s="1"/>
  <c r="T145" i="4" s="1"/>
  <c r="U145" i="4" s="1"/>
  <c r="V145" i="4" s="1"/>
  <c r="W145" i="4" s="1"/>
  <c r="X145" i="4" s="1"/>
  <c r="Y145" i="4" s="1"/>
  <c r="Z145" i="4" s="1"/>
  <c r="AA145" i="4" s="1"/>
  <c r="AB145" i="4" s="1"/>
  <c r="AC145" i="4" s="1"/>
  <c r="AD145" i="4" s="1"/>
  <c r="AE145" i="4" s="1"/>
  <c r="AF145" i="4" s="1"/>
  <c r="B145" i="4" s="1"/>
  <c r="G144" i="4"/>
  <c r="H144" i="4" s="1"/>
  <c r="I144" i="4" s="1"/>
  <c r="J144" i="4" s="1"/>
  <c r="K144" i="4" s="1"/>
  <c r="L144" i="4" s="1"/>
  <c r="M144" i="4" s="1"/>
  <c r="N144" i="4" s="1"/>
  <c r="O144" i="4" s="1"/>
  <c r="P144" i="4" s="1"/>
  <c r="Q144" i="4" s="1"/>
  <c r="R144" i="4" s="1"/>
  <c r="S144" i="4" s="1"/>
  <c r="T144" i="4" s="1"/>
  <c r="U144" i="4" s="1"/>
  <c r="V144" i="4" s="1"/>
  <c r="W144" i="4" s="1"/>
  <c r="X144" i="4" s="1"/>
  <c r="Y144" i="4" s="1"/>
  <c r="Z144" i="4" s="1"/>
  <c r="AA144" i="4" s="1"/>
  <c r="AB144" i="4" s="1"/>
  <c r="AC144" i="4" s="1"/>
  <c r="AD144" i="4" s="1"/>
  <c r="AE144" i="4" s="1"/>
  <c r="AF144" i="4" s="1"/>
  <c r="B144" i="4" s="1"/>
  <c r="E144" i="4"/>
  <c r="F144" i="4" s="1"/>
  <c r="D144" i="4"/>
  <c r="D143" i="4"/>
  <c r="E143" i="4" s="1"/>
  <c r="F143" i="4" s="1"/>
  <c r="G143" i="4" s="1"/>
  <c r="H143" i="4" s="1"/>
  <c r="I143" i="4" s="1"/>
  <c r="J143" i="4" s="1"/>
  <c r="K143" i="4" s="1"/>
  <c r="L143" i="4" s="1"/>
  <c r="M143" i="4" s="1"/>
  <c r="N143" i="4" s="1"/>
  <c r="O143" i="4" s="1"/>
  <c r="P143" i="4" s="1"/>
  <c r="Q143" i="4" s="1"/>
  <c r="R143" i="4" s="1"/>
  <c r="S143" i="4" s="1"/>
  <c r="T143" i="4" s="1"/>
  <c r="U143" i="4" s="1"/>
  <c r="V143" i="4" s="1"/>
  <c r="W143" i="4" s="1"/>
  <c r="X143" i="4" s="1"/>
  <c r="Y143" i="4" s="1"/>
  <c r="Z143" i="4" s="1"/>
  <c r="AA143" i="4" s="1"/>
  <c r="AB143" i="4" s="1"/>
  <c r="AC143" i="4" s="1"/>
  <c r="AD143" i="4" s="1"/>
  <c r="AE143" i="4" s="1"/>
  <c r="AF143" i="4" s="1"/>
  <c r="B143" i="4" s="1"/>
  <c r="E142" i="4"/>
  <c r="F142" i="4" s="1"/>
  <c r="G142" i="4" s="1"/>
  <c r="H142" i="4" s="1"/>
  <c r="I142" i="4" s="1"/>
  <c r="J142" i="4" s="1"/>
  <c r="K142" i="4" s="1"/>
  <c r="L142" i="4" s="1"/>
  <c r="M142" i="4" s="1"/>
  <c r="N142" i="4" s="1"/>
  <c r="O142" i="4" s="1"/>
  <c r="P142" i="4" s="1"/>
  <c r="Q142" i="4" s="1"/>
  <c r="R142" i="4" s="1"/>
  <c r="S142" i="4" s="1"/>
  <c r="T142" i="4" s="1"/>
  <c r="U142" i="4" s="1"/>
  <c r="V142" i="4" s="1"/>
  <c r="W142" i="4" s="1"/>
  <c r="X142" i="4" s="1"/>
  <c r="Y142" i="4" s="1"/>
  <c r="Z142" i="4" s="1"/>
  <c r="AA142" i="4" s="1"/>
  <c r="AB142" i="4" s="1"/>
  <c r="AC142" i="4" s="1"/>
  <c r="AD142" i="4" s="1"/>
  <c r="AE142" i="4" s="1"/>
  <c r="AF142" i="4" s="1"/>
  <c r="B142" i="4" s="1"/>
  <c r="D142" i="4"/>
  <c r="D141" i="4"/>
  <c r="E141" i="4" s="1"/>
  <c r="F141" i="4" s="1"/>
  <c r="G141" i="4" s="1"/>
  <c r="H141" i="4" s="1"/>
  <c r="I141" i="4" s="1"/>
  <c r="J141" i="4" s="1"/>
  <c r="K141" i="4" s="1"/>
  <c r="L141" i="4" s="1"/>
  <c r="M141" i="4" s="1"/>
  <c r="N141" i="4" s="1"/>
  <c r="O141" i="4" s="1"/>
  <c r="P141" i="4" s="1"/>
  <c r="Q141" i="4" s="1"/>
  <c r="R141" i="4" s="1"/>
  <c r="S141" i="4" s="1"/>
  <c r="T141" i="4" s="1"/>
  <c r="U141" i="4" s="1"/>
  <c r="V141" i="4" s="1"/>
  <c r="W141" i="4" s="1"/>
  <c r="X141" i="4" s="1"/>
  <c r="Y141" i="4" s="1"/>
  <c r="Z141" i="4" s="1"/>
  <c r="AA141" i="4" s="1"/>
  <c r="AB141" i="4" s="1"/>
  <c r="AC141" i="4" s="1"/>
  <c r="AD141" i="4" s="1"/>
  <c r="AE141" i="4" s="1"/>
  <c r="AF141" i="4" s="1"/>
  <c r="B141" i="4" s="1"/>
  <c r="K140" i="4"/>
  <c r="L140" i="4" s="1"/>
  <c r="M140" i="4" s="1"/>
  <c r="N140" i="4" s="1"/>
  <c r="O140" i="4" s="1"/>
  <c r="P140" i="4" s="1"/>
  <c r="Q140" i="4" s="1"/>
  <c r="R140" i="4" s="1"/>
  <c r="S140" i="4" s="1"/>
  <c r="T140" i="4" s="1"/>
  <c r="U140" i="4" s="1"/>
  <c r="V140" i="4" s="1"/>
  <c r="W140" i="4" s="1"/>
  <c r="X140" i="4" s="1"/>
  <c r="Y140" i="4" s="1"/>
  <c r="Z140" i="4" s="1"/>
  <c r="AA140" i="4" s="1"/>
  <c r="AB140" i="4" s="1"/>
  <c r="AC140" i="4" s="1"/>
  <c r="AD140" i="4" s="1"/>
  <c r="AE140" i="4" s="1"/>
  <c r="AF140" i="4" s="1"/>
  <c r="B140" i="4" s="1"/>
  <c r="D140" i="4"/>
  <c r="E140" i="4" s="1"/>
  <c r="F140" i="4" s="1"/>
  <c r="G140" i="4" s="1"/>
  <c r="H140" i="4" s="1"/>
  <c r="I140" i="4" s="1"/>
  <c r="J140" i="4" s="1"/>
  <c r="D138" i="4"/>
  <c r="E138" i="4" s="1"/>
  <c r="F138" i="4" s="1"/>
  <c r="G138" i="4" s="1"/>
  <c r="H138" i="4" s="1"/>
  <c r="I138" i="4" s="1"/>
  <c r="J138" i="4" s="1"/>
  <c r="K138" i="4" s="1"/>
  <c r="L138" i="4" s="1"/>
  <c r="M138" i="4" s="1"/>
  <c r="N138" i="4" s="1"/>
  <c r="O138" i="4" s="1"/>
  <c r="P138" i="4" s="1"/>
  <c r="Q138" i="4" s="1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B138" i="4" s="1"/>
  <c r="H137" i="4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B137" i="4" s="1"/>
  <c r="D137" i="4"/>
  <c r="E137" i="4" s="1"/>
  <c r="F137" i="4" s="1"/>
  <c r="G137" i="4" s="1"/>
  <c r="D136" i="4"/>
  <c r="E136" i="4" s="1"/>
  <c r="F136" i="4" s="1"/>
  <c r="G136" i="4" s="1"/>
  <c r="H136" i="4" s="1"/>
  <c r="I136" i="4" s="1"/>
  <c r="J136" i="4" s="1"/>
  <c r="K136" i="4" s="1"/>
  <c r="L136" i="4" s="1"/>
  <c r="M136" i="4" s="1"/>
  <c r="N136" i="4" s="1"/>
  <c r="O136" i="4" s="1"/>
  <c r="P136" i="4" s="1"/>
  <c r="Q136" i="4" s="1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B136" i="4" s="1"/>
  <c r="G135" i="4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B135" i="4" s="1"/>
  <c r="D135" i="4"/>
  <c r="E135" i="4" s="1"/>
  <c r="F135" i="4" s="1"/>
  <c r="E134" i="4"/>
  <c r="F134" i="4" s="1"/>
  <c r="G134" i="4" s="1"/>
  <c r="H134" i="4" s="1"/>
  <c r="I134" i="4" s="1"/>
  <c r="J134" i="4" s="1"/>
  <c r="K134" i="4" s="1"/>
  <c r="L134" i="4" s="1"/>
  <c r="M134" i="4" s="1"/>
  <c r="N134" i="4" s="1"/>
  <c r="O134" i="4" s="1"/>
  <c r="P134" i="4" s="1"/>
  <c r="Q134" i="4" s="1"/>
  <c r="R134" i="4" s="1"/>
  <c r="S134" i="4" s="1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B134" i="4" s="1"/>
  <c r="D134" i="4"/>
  <c r="D133" i="4"/>
  <c r="E133" i="4" s="1"/>
  <c r="F133" i="4" s="1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B133" i="4" s="1"/>
  <c r="D132" i="4"/>
  <c r="E132" i="4" s="1"/>
  <c r="F132" i="4" s="1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B132" i="4" s="1"/>
  <c r="G131" i="4"/>
  <c r="H131" i="4" s="1"/>
  <c r="I131" i="4" s="1"/>
  <c r="J131" i="4" s="1"/>
  <c r="K131" i="4" s="1"/>
  <c r="L131" i="4" s="1"/>
  <c r="M131" i="4" s="1"/>
  <c r="N131" i="4" s="1"/>
  <c r="O131" i="4" s="1"/>
  <c r="P131" i="4" s="1"/>
  <c r="Q131" i="4" s="1"/>
  <c r="R131" i="4" s="1"/>
  <c r="S131" i="4" s="1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B131" i="4" s="1"/>
  <c r="D131" i="4"/>
  <c r="E131" i="4" s="1"/>
  <c r="F131" i="4" s="1"/>
  <c r="E129" i="4"/>
  <c r="F129" i="4" s="1"/>
  <c r="G129" i="4" s="1"/>
  <c r="H129" i="4" s="1"/>
  <c r="I129" i="4" s="1"/>
  <c r="J129" i="4" s="1"/>
  <c r="K129" i="4" s="1"/>
  <c r="L129" i="4" s="1"/>
  <c r="M129" i="4" s="1"/>
  <c r="N129" i="4" s="1"/>
  <c r="O129" i="4" s="1"/>
  <c r="P129" i="4" s="1"/>
  <c r="Q129" i="4" s="1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B129" i="4" s="1"/>
  <c r="D129" i="4"/>
  <c r="D128" i="4"/>
  <c r="E128" i="4" s="1"/>
  <c r="F128" i="4" s="1"/>
  <c r="G128" i="4" s="1"/>
  <c r="H128" i="4" s="1"/>
  <c r="I128" i="4" s="1"/>
  <c r="J128" i="4" s="1"/>
  <c r="K128" i="4" s="1"/>
  <c r="L128" i="4" s="1"/>
  <c r="M128" i="4" s="1"/>
  <c r="N128" i="4" s="1"/>
  <c r="O128" i="4" s="1"/>
  <c r="P128" i="4" s="1"/>
  <c r="Q128" i="4" s="1"/>
  <c r="R128" i="4" s="1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B128" i="4" s="1"/>
  <c r="U127" i="4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B127" i="4" s="1"/>
  <c r="E127" i="4"/>
  <c r="F127" i="4" s="1"/>
  <c r="G127" i="4" s="1"/>
  <c r="H127" i="4" s="1"/>
  <c r="I127" i="4" s="1"/>
  <c r="J127" i="4" s="1"/>
  <c r="K127" i="4" s="1"/>
  <c r="L127" i="4" s="1"/>
  <c r="M127" i="4" s="1"/>
  <c r="N127" i="4" s="1"/>
  <c r="O127" i="4" s="1"/>
  <c r="P127" i="4" s="1"/>
  <c r="Q127" i="4" s="1"/>
  <c r="R127" i="4" s="1"/>
  <c r="S127" i="4" s="1"/>
  <c r="T127" i="4" s="1"/>
  <c r="D127" i="4"/>
  <c r="F126" i="4"/>
  <c r="G126" i="4" s="1"/>
  <c r="H126" i="4" s="1"/>
  <c r="I126" i="4" s="1"/>
  <c r="J126" i="4" s="1"/>
  <c r="K126" i="4" s="1"/>
  <c r="L126" i="4" s="1"/>
  <c r="M126" i="4" s="1"/>
  <c r="N126" i="4" s="1"/>
  <c r="O126" i="4" s="1"/>
  <c r="P126" i="4" s="1"/>
  <c r="Q126" i="4" s="1"/>
  <c r="R126" i="4" s="1"/>
  <c r="S126" i="4" s="1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B126" i="4" s="1"/>
  <c r="D126" i="4"/>
  <c r="E126" i="4" s="1"/>
  <c r="D125" i="4"/>
  <c r="E125" i="4" s="1"/>
  <c r="F125" i="4" s="1"/>
  <c r="G125" i="4" s="1"/>
  <c r="H125" i="4" s="1"/>
  <c r="I125" i="4" s="1"/>
  <c r="J125" i="4" s="1"/>
  <c r="K125" i="4" s="1"/>
  <c r="L125" i="4" s="1"/>
  <c r="M125" i="4" s="1"/>
  <c r="N125" i="4" s="1"/>
  <c r="O125" i="4" s="1"/>
  <c r="P125" i="4" s="1"/>
  <c r="Q125" i="4" s="1"/>
  <c r="R125" i="4" s="1"/>
  <c r="S125" i="4" s="1"/>
  <c r="T125" i="4" s="1"/>
  <c r="U125" i="4" s="1"/>
  <c r="V125" i="4" s="1"/>
  <c r="W125" i="4" s="1"/>
  <c r="X125" i="4" s="1"/>
  <c r="Y125" i="4" s="1"/>
  <c r="Z125" i="4" s="1"/>
  <c r="AA125" i="4" s="1"/>
  <c r="AB125" i="4" s="1"/>
  <c r="AC125" i="4" s="1"/>
  <c r="AD125" i="4" s="1"/>
  <c r="AE125" i="4" s="1"/>
  <c r="AF125" i="4" s="1"/>
  <c r="B125" i="4" s="1"/>
  <c r="D124" i="4"/>
  <c r="E124" i="4" s="1"/>
  <c r="F124" i="4" s="1"/>
  <c r="G124" i="4" s="1"/>
  <c r="H124" i="4" s="1"/>
  <c r="I124" i="4" s="1"/>
  <c r="J124" i="4" s="1"/>
  <c r="K124" i="4" s="1"/>
  <c r="L124" i="4" s="1"/>
  <c r="M124" i="4" s="1"/>
  <c r="N124" i="4" s="1"/>
  <c r="O124" i="4" s="1"/>
  <c r="P124" i="4" s="1"/>
  <c r="Q124" i="4" s="1"/>
  <c r="R124" i="4" s="1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B124" i="4" s="1"/>
  <c r="D123" i="4"/>
  <c r="E123" i="4" s="1"/>
  <c r="F123" i="4" s="1"/>
  <c r="G123" i="4" s="1"/>
  <c r="H123" i="4" s="1"/>
  <c r="I123" i="4" s="1"/>
  <c r="J123" i="4" s="1"/>
  <c r="K123" i="4" s="1"/>
  <c r="L123" i="4" s="1"/>
  <c r="M123" i="4" s="1"/>
  <c r="N123" i="4" s="1"/>
  <c r="O123" i="4" s="1"/>
  <c r="P123" i="4" s="1"/>
  <c r="Q123" i="4" s="1"/>
  <c r="R123" i="4" s="1"/>
  <c r="S123" i="4" s="1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B123" i="4" s="1"/>
  <c r="D122" i="4"/>
  <c r="E122" i="4" s="1"/>
  <c r="F122" i="4" s="1"/>
  <c r="G122" i="4" s="1"/>
  <c r="H122" i="4" s="1"/>
  <c r="I122" i="4" s="1"/>
  <c r="J122" i="4" s="1"/>
  <c r="K122" i="4" s="1"/>
  <c r="L122" i="4" s="1"/>
  <c r="M122" i="4" s="1"/>
  <c r="N122" i="4" s="1"/>
  <c r="O122" i="4" s="1"/>
  <c r="P122" i="4" s="1"/>
  <c r="Q122" i="4" s="1"/>
  <c r="R122" i="4" s="1"/>
  <c r="S122" i="4" s="1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B122" i="4" s="1"/>
  <c r="E121" i="4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B121" i="4" s="1"/>
  <c r="D121" i="4"/>
  <c r="D120" i="4"/>
  <c r="E120" i="4" s="1"/>
  <c r="F120" i="4" s="1"/>
  <c r="G120" i="4" s="1"/>
  <c r="H120" i="4" s="1"/>
  <c r="I120" i="4" s="1"/>
  <c r="J120" i="4" s="1"/>
  <c r="K120" i="4" s="1"/>
  <c r="L120" i="4" s="1"/>
  <c r="M120" i="4" s="1"/>
  <c r="N120" i="4" s="1"/>
  <c r="O120" i="4" s="1"/>
  <c r="P120" i="4" s="1"/>
  <c r="Q120" i="4" s="1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B120" i="4" s="1"/>
  <c r="D119" i="4"/>
  <c r="E119" i="4" s="1"/>
  <c r="F119" i="4" s="1"/>
  <c r="G119" i="4" s="1"/>
  <c r="H119" i="4" s="1"/>
  <c r="I119" i="4" s="1"/>
  <c r="J119" i="4" s="1"/>
  <c r="K119" i="4" s="1"/>
  <c r="L119" i="4" s="1"/>
  <c r="M119" i="4" s="1"/>
  <c r="N119" i="4" s="1"/>
  <c r="O119" i="4" s="1"/>
  <c r="P119" i="4" s="1"/>
  <c r="Q119" i="4" s="1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AC119" i="4" s="1"/>
  <c r="AD119" i="4" s="1"/>
  <c r="AE119" i="4" s="1"/>
  <c r="AF119" i="4" s="1"/>
  <c r="B119" i="4" s="1"/>
  <c r="E118" i="4"/>
  <c r="F118" i="4" s="1"/>
  <c r="G118" i="4" s="1"/>
  <c r="H118" i="4" s="1"/>
  <c r="I118" i="4" s="1"/>
  <c r="J118" i="4" s="1"/>
  <c r="K118" i="4" s="1"/>
  <c r="L118" i="4" s="1"/>
  <c r="M118" i="4" s="1"/>
  <c r="N118" i="4" s="1"/>
  <c r="O118" i="4" s="1"/>
  <c r="P118" i="4" s="1"/>
  <c r="Q118" i="4" s="1"/>
  <c r="R118" i="4" s="1"/>
  <c r="S118" i="4" s="1"/>
  <c r="T118" i="4" s="1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B118" i="4" s="1"/>
  <c r="D118" i="4"/>
  <c r="D117" i="4"/>
  <c r="E117" i="4" s="1"/>
  <c r="F117" i="4" s="1"/>
  <c r="G117" i="4" s="1"/>
  <c r="H117" i="4" s="1"/>
  <c r="I117" i="4" s="1"/>
  <c r="J117" i="4" s="1"/>
  <c r="K117" i="4" s="1"/>
  <c r="L117" i="4" s="1"/>
  <c r="M117" i="4" s="1"/>
  <c r="N117" i="4" s="1"/>
  <c r="O117" i="4" s="1"/>
  <c r="P117" i="4" s="1"/>
  <c r="Q117" i="4" s="1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B117" i="4" s="1"/>
  <c r="D116" i="4"/>
  <c r="E116" i="4" s="1"/>
  <c r="F116" i="4" s="1"/>
  <c r="G116" i="4" s="1"/>
  <c r="H116" i="4" s="1"/>
  <c r="I116" i="4" s="1"/>
  <c r="J116" i="4" s="1"/>
  <c r="K116" i="4" s="1"/>
  <c r="L116" i="4" s="1"/>
  <c r="M116" i="4" s="1"/>
  <c r="N116" i="4" s="1"/>
  <c r="O116" i="4" s="1"/>
  <c r="P116" i="4" s="1"/>
  <c r="Q116" i="4" s="1"/>
  <c r="R116" i="4" s="1"/>
  <c r="S116" i="4" s="1"/>
  <c r="T116" i="4" s="1"/>
  <c r="U116" i="4" s="1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B116" i="4" s="1"/>
  <c r="D115" i="4"/>
  <c r="E115" i="4" s="1"/>
  <c r="F115" i="4" s="1"/>
  <c r="G115" i="4" s="1"/>
  <c r="H115" i="4" s="1"/>
  <c r="I115" i="4" s="1"/>
  <c r="J115" i="4" s="1"/>
  <c r="K115" i="4" s="1"/>
  <c r="L115" i="4" s="1"/>
  <c r="M115" i="4" s="1"/>
  <c r="N115" i="4" s="1"/>
  <c r="O115" i="4" s="1"/>
  <c r="P115" i="4" s="1"/>
  <c r="Q115" i="4" s="1"/>
  <c r="R115" i="4" s="1"/>
  <c r="S115" i="4" s="1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B115" i="4" s="1"/>
  <c r="K114" i="4"/>
  <c r="L114" i="4" s="1"/>
  <c r="M114" i="4" s="1"/>
  <c r="N114" i="4" s="1"/>
  <c r="O114" i="4" s="1"/>
  <c r="P114" i="4" s="1"/>
  <c r="Q114" i="4" s="1"/>
  <c r="R114" i="4" s="1"/>
  <c r="S114" i="4" s="1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B114" i="4" s="1"/>
  <c r="D114" i="4"/>
  <c r="E114" i="4" s="1"/>
  <c r="F114" i="4" s="1"/>
  <c r="G114" i="4" s="1"/>
  <c r="H114" i="4" s="1"/>
  <c r="I114" i="4" s="1"/>
  <c r="D113" i="4"/>
  <c r="E113" i="4" s="1"/>
  <c r="F113" i="4" s="1"/>
  <c r="G113" i="4" s="1"/>
  <c r="H113" i="4" s="1"/>
  <c r="I113" i="4" s="1"/>
  <c r="J113" i="4" s="1"/>
  <c r="K113" i="4" s="1"/>
  <c r="L113" i="4" s="1"/>
  <c r="M113" i="4" s="1"/>
  <c r="N113" i="4" s="1"/>
  <c r="O113" i="4" s="1"/>
  <c r="P113" i="4" s="1"/>
  <c r="Q113" i="4" s="1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B113" i="4" s="1"/>
  <c r="H112" i="4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B112" i="4" s="1"/>
  <c r="E112" i="4"/>
  <c r="F112" i="4" s="1"/>
  <c r="G112" i="4" s="1"/>
  <c r="D112" i="4"/>
  <c r="H110" i="4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B110" i="4" s="1"/>
  <c r="D110" i="4"/>
  <c r="E110" i="4" s="1"/>
  <c r="F110" i="4" s="1"/>
  <c r="G110" i="4" s="1"/>
  <c r="D109" i="4"/>
  <c r="E109" i="4" s="1"/>
  <c r="F109" i="4" s="1"/>
  <c r="G109" i="4" s="1"/>
  <c r="H109" i="4" s="1"/>
  <c r="I109" i="4" s="1"/>
  <c r="J109" i="4" s="1"/>
  <c r="K109" i="4" s="1"/>
  <c r="L109" i="4" s="1"/>
  <c r="M109" i="4" s="1"/>
  <c r="N109" i="4" s="1"/>
  <c r="O109" i="4" s="1"/>
  <c r="P109" i="4" s="1"/>
  <c r="Q109" i="4" s="1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B109" i="4" s="1"/>
  <c r="D107" i="4"/>
  <c r="E107" i="4" s="1"/>
  <c r="F107" i="4" s="1"/>
  <c r="G107" i="4" s="1"/>
  <c r="H107" i="4" s="1"/>
  <c r="I107" i="4" s="1"/>
  <c r="J107" i="4" s="1"/>
  <c r="K107" i="4" s="1"/>
  <c r="L107" i="4" s="1"/>
  <c r="M107" i="4" s="1"/>
  <c r="N107" i="4" s="1"/>
  <c r="O107" i="4" s="1"/>
  <c r="P107" i="4" s="1"/>
  <c r="Q107" i="4" s="1"/>
  <c r="R107" i="4" s="1"/>
  <c r="S107" i="4" s="1"/>
  <c r="T107" i="4" s="1"/>
  <c r="U107" i="4" s="1"/>
  <c r="V107" i="4" s="1"/>
  <c r="W107" i="4" s="1"/>
  <c r="X107" i="4" s="1"/>
  <c r="Y107" i="4" s="1"/>
  <c r="Z107" i="4" s="1"/>
  <c r="AA107" i="4" s="1"/>
  <c r="AB107" i="4" s="1"/>
  <c r="AC107" i="4" s="1"/>
  <c r="AD107" i="4" s="1"/>
  <c r="AE107" i="4" s="1"/>
  <c r="AF107" i="4" s="1"/>
  <c r="B107" i="4" s="1"/>
  <c r="D106" i="4"/>
  <c r="E106" i="4" s="1"/>
  <c r="F106" i="4" s="1"/>
  <c r="G106" i="4" s="1"/>
  <c r="H106" i="4" s="1"/>
  <c r="I106" i="4" s="1"/>
  <c r="J106" i="4" s="1"/>
  <c r="K106" i="4" s="1"/>
  <c r="L106" i="4" s="1"/>
  <c r="M106" i="4" s="1"/>
  <c r="N106" i="4" s="1"/>
  <c r="O106" i="4" s="1"/>
  <c r="P106" i="4" s="1"/>
  <c r="Q106" i="4" s="1"/>
  <c r="R106" i="4" s="1"/>
  <c r="S106" i="4" s="1"/>
  <c r="T106" i="4" s="1"/>
  <c r="U106" i="4" s="1"/>
  <c r="V106" i="4" s="1"/>
  <c r="W106" i="4" s="1"/>
  <c r="X106" i="4" s="1"/>
  <c r="Y106" i="4" s="1"/>
  <c r="Z106" i="4" s="1"/>
  <c r="AA106" i="4" s="1"/>
  <c r="AB106" i="4" s="1"/>
  <c r="AC106" i="4" s="1"/>
  <c r="AD106" i="4" s="1"/>
  <c r="AE106" i="4" s="1"/>
  <c r="AF106" i="4" s="1"/>
  <c r="B106" i="4" s="1"/>
  <c r="D105" i="4"/>
  <c r="E105" i="4" s="1"/>
  <c r="F105" i="4" s="1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Z105" i="4" s="1"/>
  <c r="AA105" i="4" s="1"/>
  <c r="AB105" i="4" s="1"/>
  <c r="AC105" i="4" s="1"/>
  <c r="AD105" i="4" s="1"/>
  <c r="AE105" i="4" s="1"/>
  <c r="AF105" i="4" s="1"/>
  <c r="B105" i="4" s="1"/>
  <c r="L104" i="4"/>
  <c r="M104" i="4" s="1"/>
  <c r="N104" i="4" s="1"/>
  <c r="O104" i="4" s="1"/>
  <c r="P104" i="4" s="1"/>
  <c r="Q104" i="4" s="1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B104" i="4" s="1"/>
  <c r="D104" i="4"/>
  <c r="E104" i="4" s="1"/>
  <c r="F104" i="4" s="1"/>
  <c r="G104" i="4" s="1"/>
  <c r="H104" i="4" s="1"/>
  <c r="I104" i="4" s="1"/>
  <c r="J104" i="4" s="1"/>
  <c r="K104" i="4" s="1"/>
  <c r="D103" i="4"/>
  <c r="E103" i="4" s="1"/>
  <c r="D102" i="4"/>
  <c r="AH100" i="4"/>
  <c r="AI100" i="4" s="1"/>
  <c r="AH99" i="4"/>
  <c r="AI99" i="4" s="1"/>
  <c r="AH98" i="4"/>
  <c r="AI98" i="4" s="1"/>
  <c r="AH97" i="4"/>
  <c r="AI97" i="4" s="1"/>
  <c r="AH96" i="4"/>
  <c r="AI96" i="4" s="1"/>
  <c r="AH94" i="4"/>
  <c r="AI94" i="4" s="1"/>
  <c r="C93" i="4"/>
  <c r="AI91" i="4"/>
  <c r="AH91" i="4"/>
  <c r="AI90" i="4"/>
  <c r="AH90" i="4"/>
  <c r="AI89" i="4"/>
  <c r="AH89" i="4"/>
  <c r="AI88" i="4"/>
  <c r="AH88" i="4"/>
  <c r="AI87" i="4"/>
  <c r="AH87" i="4"/>
  <c r="AI86" i="4"/>
  <c r="AH86" i="4"/>
  <c r="AI85" i="4"/>
  <c r="AH85" i="4"/>
  <c r="AI84" i="4"/>
  <c r="AH84" i="4"/>
  <c r="AG82" i="4"/>
  <c r="AI81" i="4"/>
  <c r="AH81" i="4"/>
  <c r="AF80" i="4"/>
  <c r="AE80" i="4"/>
  <c r="AD80" i="4"/>
  <c r="AC80" i="4"/>
  <c r="AB80" i="4"/>
  <c r="AA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AF79" i="4"/>
  <c r="AE79" i="4"/>
  <c r="AD79" i="4"/>
  <c r="AC79" i="4"/>
  <c r="AB79" i="4"/>
  <c r="AA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AF78" i="4"/>
  <c r="AE78" i="4"/>
  <c r="AD78" i="4"/>
  <c r="AC78" i="4"/>
  <c r="AB78" i="4"/>
  <c r="AA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AF77" i="4"/>
  <c r="AE77" i="4"/>
  <c r="AD77" i="4"/>
  <c r="AC77" i="4"/>
  <c r="AB77" i="4"/>
  <c r="AA77" i="4"/>
  <c r="Y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AF76" i="4"/>
  <c r="AE76" i="4"/>
  <c r="AD76" i="4"/>
  <c r="AC76" i="4"/>
  <c r="AB76" i="4"/>
  <c r="AA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AI74" i="4"/>
  <c r="AH74" i="4"/>
  <c r="AG72" i="4"/>
  <c r="AF72" i="4"/>
  <c r="AE72" i="4"/>
  <c r="AD72" i="4"/>
  <c r="AC72" i="4"/>
  <c r="AB72" i="4"/>
  <c r="AA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AI71" i="4"/>
  <c r="AH71" i="4"/>
  <c r="AI70" i="4"/>
  <c r="AH70" i="4"/>
  <c r="AI69" i="4"/>
  <c r="AH69" i="4"/>
  <c r="AG68" i="4"/>
  <c r="AF68" i="4"/>
  <c r="AE5" i="4" s="1"/>
  <c r="AE68" i="4"/>
  <c r="AD68" i="4"/>
  <c r="AC5" i="4" s="1"/>
  <c r="AC68" i="4"/>
  <c r="AB68" i="4"/>
  <c r="AA68" i="4"/>
  <c r="Y68" i="4"/>
  <c r="W68" i="4"/>
  <c r="V5" i="4" s="1"/>
  <c r="V68" i="4"/>
  <c r="U5" i="4" s="1"/>
  <c r="U68" i="4"/>
  <c r="T5" i="4" s="1"/>
  <c r="T68" i="4"/>
  <c r="S5" i="4" s="1"/>
  <c r="S68" i="4"/>
  <c r="R5" i="4" s="1"/>
  <c r="R68" i="4"/>
  <c r="Q5" i="4" s="1"/>
  <c r="Q68" i="4"/>
  <c r="P68" i="4"/>
  <c r="O5" i="4" s="1"/>
  <c r="O68" i="4"/>
  <c r="N68" i="4"/>
  <c r="M5" i="4" s="1"/>
  <c r="M68" i="4"/>
  <c r="L68" i="4"/>
  <c r="K5" i="4" s="1"/>
  <c r="K68" i="4"/>
  <c r="J5" i="4" s="1"/>
  <c r="J68" i="4"/>
  <c r="I5" i="4" s="1"/>
  <c r="I68" i="4"/>
  <c r="H5" i="4" s="1"/>
  <c r="H68" i="4"/>
  <c r="G5" i="4" s="1"/>
  <c r="G68" i="4"/>
  <c r="F5" i="4" s="1"/>
  <c r="F68" i="4"/>
  <c r="E5" i="4" s="1"/>
  <c r="E68" i="4"/>
  <c r="D5" i="4" s="1"/>
  <c r="D68" i="4"/>
  <c r="C5" i="4" s="1"/>
  <c r="C68" i="4"/>
  <c r="B68" i="4"/>
  <c r="AI67" i="4"/>
  <c r="AH67" i="4"/>
  <c r="AI66" i="4"/>
  <c r="AH66" i="4"/>
  <c r="AI65" i="4"/>
  <c r="AH65" i="4"/>
  <c r="AI64" i="4"/>
  <c r="AH64" i="4"/>
  <c r="AI63" i="4"/>
  <c r="AH63" i="4"/>
  <c r="AI62" i="4"/>
  <c r="AH62" i="4"/>
  <c r="AI61" i="4"/>
  <c r="AH61" i="4"/>
  <c r="AI60" i="4"/>
  <c r="AH60" i="4"/>
  <c r="AI59" i="4"/>
  <c r="AH59" i="4"/>
  <c r="AI58" i="4"/>
  <c r="AI57" i="4"/>
  <c r="AH57" i="4"/>
  <c r="AG56" i="4"/>
  <c r="AG4" i="4" s="1"/>
  <c r="AF56" i="4"/>
  <c r="AE56" i="4"/>
  <c r="AD56" i="4"/>
  <c r="AC56" i="4"/>
  <c r="AB56" i="4"/>
  <c r="AA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I55" i="4"/>
  <c r="AH55" i="4"/>
  <c r="AI54" i="4"/>
  <c r="AH54" i="4"/>
  <c r="AI53" i="4"/>
  <c r="AH53" i="4"/>
  <c r="AF52" i="4"/>
  <c r="AE52" i="4"/>
  <c r="AD52" i="4"/>
  <c r="AC52" i="4"/>
  <c r="AB52" i="4"/>
  <c r="AA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AG51" i="4"/>
  <c r="AG52" i="4" s="1"/>
  <c r="AI50" i="4"/>
  <c r="AH50" i="4"/>
  <c r="AI49" i="4"/>
  <c r="AH49" i="4"/>
  <c r="AI48" i="4"/>
  <c r="AH48" i="4"/>
  <c r="AI47" i="4"/>
  <c r="AH47" i="4"/>
  <c r="AI46" i="4"/>
  <c r="AH46" i="4"/>
  <c r="AI45" i="4"/>
  <c r="AH45" i="4"/>
  <c r="AI44" i="4"/>
  <c r="AH44" i="4"/>
  <c r="AI43" i="4"/>
  <c r="AH43" i="4"/>
  <c r="AI42" i="4"/>
  <c r="AH42" i="4"/>
  <c r="AI41" i="4"/>
  <c r="AH41" i="4"/>
  <c r="AI40" i="4"/>
  <c r="AH40" i="4"/>
  <c r="AI39" i="4"/>
  <c r="AH39" i="4"/>
  <c r="AG38" i="4"/>
  <c r="AG2" i="4" s="1"/>
  <c r="AF38" i="4"/>
  <c r="AE38" i="4"/>
  <c r="AD38" i="4"/>
  <c r="AC38" i="4"/>
  <c r="AB38" i="4"/>
  <c r="AA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AF5" i="4"/>
  <c r="AD5" i="4"/>
  <c r="AB5" i="4"/>
  <c r="AA5" i="4"/>
  <c r="Y5" i="4"/>
  <c r="X5" i="4"/>
  <c r="P5" i="4"/>
  <c r="N5" i="4"/>
  <c r="L5" i="4"/>
  <c r="B5" i="4"/>
  <c r="K4" i="4"/>
  <c r="B4" i="4"/>
  <c r="AF37" i="2"/>
  <c r="AE37" i="2"/>
  <c r="AD37" i="2"/>
  <c r="AC37" i="2"/>
  <c r="X58" i="2"/>
  <c r="X37" i="2"/>
  <c r="R95" i="2"/>
  <c r="Q95" i="2"/>
  <c r="R37" i="2"/>
  <c r="E4" i="4"/>
  <c r="F194" i="4" l="1"/>
  <c r="E199" i="4"/>
  <c r="I82" i="4"/>
  <c r="Q82" i="4"/>
  <c r="D93" i="4"/>
  <c r="V82" i="4"/>
  <c r="Y82" i="4"/>
  <c r="Y75" i="4"/>
  <c r="Y7" i="4" s="1"/>
  <c r="T82" i="4"/>
  <c r="Q73" i="4"/>
  <c r="N82" i="4"/>
  <c r="L82" i="4"/>
  <c r="F82" i="4"/>
  <c r="D82" i="4"/>
  <c r="AI80" i="4"/>
  <c r="G82" i="4"/>
  <c r="AE82" i="4"/>
  <c r="AH78" i="4"/>
  <c r="AB82" i="4"/>
  <c r="O82" i="4"/>
  <c r="W82" i="4"/>
  <c r="C82" i="4"/>
  <c r="K82" i="4"/>
  <c r="S82" i="4"/>
  <c r="AA82" i="4"/>
  <c r="H82" i="4"/>
  <c r="P82" i="4"/>
  <c r="AF82" i="4"/>
  <c r="AD82" i="4"/>
  <c r="AI56" i="4"/>
  <c r="AQ214" i="4"/>
  <c r="L73" i="4"/>
  <c r="T73" i="4"/>
  <c r="AB73" i="4"/>
  <c r="H75" i="4"/>
  <c r="Z214" i="4" s="1"/>
  <c r="P75" i="4"/>
  <c r="AH214" i="4" s="1"/>
  <c r="AF75" i="4"/>
  <c r="AX214" i="4" s="1"/>
  <c r="Q75" i="4"/>
  <c r="Q83" i="4" s="1"/>
  <c r="I75" i="4"/>
  <c r="AA214" i="4" s="1"/>
  <c r="Y73" i="4"/>
  <c r="Y83" i="4" s="1"/>
  <c r="D73" i="4"/>
  <c r="AI38" i="4"/>
  <c r="E75" i="4"/>
  <c r="W214" i="4" s="1"/>
  <c r="M73" i="4"/>
  <c r="U73" i="4"/>
  <c r="AC75" i="4"/>
  <c r="AC7" i="4" s="1"/>
  <c r="H4" i="4"/>
  <c r="AG73" i="4"/>
  <c r="AG3" i="4"/>
  <c r="AG6" i="4" s="1"/>
  <c r="AG75" i="4"/>
  <c r="AH37" i="4"/>
  <c r="J73" i="4"/>
  <c r="R73" i="4"/>
  <c r="AA73" i="4"/>
  <c r="E73" i="4"/>
  <c r="M75" i="4"/>
  <c r="Z5" i="4"/>
  <c r="C73" i="4"/>
  <c r="C75" i="4" s="1"/>
  <c r="K73" i="4"/>
  <c r="S73" i="4"/>
  <c r="AB75" i="4"/>
  <c r="I73" i="4"/>
  <c r="AC73" i="4"/>
  <c r="AI76" i="4"/>
  <c r="J82" i="4"/>
  <c r="R82" i="4"/>
  <c r="AH38" i="4"/>
  <c r="T75" i="4"/>
  <c r="F75" i="4"/>
  <c r="X77" i="4"/>
  <c r="X82" i="4" s="1"/>
  <c r="X68" i="4"/>
  <c r="AI68" i="4" s="1"/>
  <c r="AD73" i="4"/>
  <c r="G75" i="4"/>
  <c r="O75" i="4"/>
  <c r="W75" i="4"/>
  <c r="AE75" i="4"/>
  <c r="U75" i="4"/>
  <c r="E93" i="4"/>
  <c r="F103" i="4"/>
  <c r="D211" i="4"/>
  <c r="S211" i="4"/>
  <c r="AH58" i="4"/>
  <c r="F73" i="4"/>
  <c r="N73" i="4"/>
  <c r="V73" i="4"/>
  <c r="AE73" i="4"/>
  <c r="E82" i="4"/>
  <c r="M82" i="4"/>
  <c r="U82" i="4"/>
  <c r="AC82" i="4"/>
  <c r="L75" i="4"/>
  <c r="N75" i="4"/>
  <c r="O73" i="4"/>
  <c r="AF73" i="4"/>
  <c r="H73" i="4"/>
  <c r="P73" i="4"/>
  <c r="AH72" i="4"/>
  <c r="J75" i="4"/>
  <c r="R75" i="4"/>
  <c r="AI72" i="4"/>
  <c r="AI77" i="4"/>
  <c r="AH80" i="4"/>
  <c r="D75" i="4"/>
  <c r="V75" i="4"/>
  <c r="AD75" i="4"/>
  <c r="G73" i="4"/>
  <c r="W73" i="4"/>
  <c r="AG83" i="4"/>
  <c r="AH56" i="4"/>
  <c r="K75" i="4"/>
  <c r="S75" i="4"/>
  <c r="AA75" i="4"/>
  <c r="AI78" i="4"/>
  <c r="AH79" i="4"/>
  <c r="AI79" i="4"/>
  <c r="AH76" i="4"/>
  <c r="B82" i="4"/>
  <c r="D192" i="4"/>
  <c r="E102" i="4"/>
  <c r="G194" i="4"/>
  <c r="D200" i="4"/>
  <c r="D235" i="4" l="1"/>
  <c r="F199" i="4"/>
  <c r="AH77" i="4"/>
  <c r="E200" i="4"/>
  <c r="AD83" i="4"/>
  <c r="AU214" i="4"/>
  <c r="AA83" i="4"/>
  <c r="I83" i="4"/>
  <c r="P83" i="4"/>
  <c r="I7" i="4"/>
  <c r="D83" i="4"/>
  <c r="C83" i="4"/>
  <c r="AF83" i="4"/>
  <c r="AC83" i="4"/>
  <c r="O83" i="4"/>
  <c r="V83" i="4"/>
  <c r="U83" i="4"/>
  <c r="H7" i="4"/>
  <c r="G83" i="4"/>
  <c r="K83" i="4"/>
  <c r="E7" i="4"/>
  <c r="H83" i="4"/>
  <c r="AE83" i="4"/>
  <c r="M83" i="4"/>
  <c r="N83" i="4"/>
  <c r="AF7" i="4"/>
  <c r="F83" i="4"/>
  <c r="R83" i="4"/>
  <c r="P7" i="4"/>
  <c r="AI214" i="4"/>
  <c r="Q7" i="4"/>
  <c r="H194" i="4"/>
  <c r="E192" i="4"/>
  <c r="F102" i="4"/>
  <c r="AW214" i="4"/>
  <c r="AE7" i="4"/>
  <c r="AR214" i="4"/>
  <c r="Z7" i="4"/>
  <c r="AO214" i="4"/>
  <c r="W7" i="4"/>
  <c r="AE214" i="4"/>
  <c r="M7" i="4"/>
  <c r="J83" i="4"/>
  <c r="X73" i="4"/>
  <c r="W5" i="4"/>
  <c r="X75" i="4"/>
  <c r="AV214" i="4"/>
  <c r="AD7" i="4"/>
  <c r="W83" i="4"/>
  <c r="E83" i="4"/>
  <c r="AS214" i="4"/>
  <c r="AA7" i="4"/>
  <c r="AK214" i="4"/>
  <c r="S7" i="4"/>
  <c r="AF214" i="4"/>
  <c r="N7" i="4"/>
  <c r="AG214" i="4"/>
  <c r="O7" i="4"/>
  <c r="X214" i="4"/>
  <c r="F7" i="4"/>
  <c r="AT214" i="4"/>
  <c r="AB7" i="4"/>
  <c r="AB83" i="4"/>
  <c r="AH68" i="4"/>
  <c r="AC214" i="4"/>
  <c r="K7" i="4"/>
  <c r="AN214" i="4"/>
  <c r="V7" i="4"/>
  <c r="AD214" i="4"/>
  <c r="L7" i="4"/>
  <c r="F93" i="4"/>
  <c r="G103" i="4"/>
  <c r="AL214" i="4"/>
  <c r="T7" i="4"/>
  <c r="T83" i="4"/>
  <c r="AI82" i="4"/>
  <c r="AH82" i="4"/>
  <c r="AJ214" i="4"/>
  <c r="R7" i="4"/>
  <c r="S83" i="4"/>
  <c r="AB214" i="4"/>
  <c r="J7" i="4"/>
  <c r="V214" i="4"/>
  <c r="D7" i="4"/>
  <c r="B209" i="4"/>
  <c r="C209" i="4"/>
  <c r="Y214" i="4"/>
  <c r="G7" i="4"/>
  <c r="L83" i="4"/>
  <c r="AM214" i="4"/>
  <c r="U7" i="4"/>
  <c r="U214" i="4"/>
  <c r="C7" i="4"/>
  <c r="E235" i="4" l="1"/>
  <c r="F200" i="4"/>
  <c r="G199" i="4"/>
  <c r="G93" i="4"/>
  <c r="H103" i="4"/>
  <c r="F192" i="4"/>
  <c r="G102" i="4"/>
  <c r="AP214" i="4"/>
  <c r="X7" i="4"/>
  <c r="X83" i="4"/>
  <c r="K6" i="4"/>
  <c r="I194" i="4"/>
  <c r="G200" i="4" l="1"/>
  <c r="F235" i="4"/>
  <c r="H199" i="4"/>
  <c r="J194" i="4"/>
  <c r="G192" i="4"/>
  <c r="H102" i="4"/>
  <c r="I103" i="4"/>
  <c r="H93" i="4"/>
  <c r="G235" i="4" l="1"/>
  <c r="I199" i="4"/>
  <c r="H200" i="4"/>
  <c r="I93" i="4"/>
  <c r="J103" i="4"/>
  <c r="H192" i="4"/>
  <c r="I102" i="4"/>
  <c r="K194" i="4"/>
  <c r="H235" i="4" l="1"/>
  <c r="I200" i="4"/>
  <c r="J199" i="4"/>
  <c r="I192" i="4"/>
  <c r="J102" i="4"/>
  <c r="K103" i="4"/>
  <c r="J93" i="4"/>
  <c r="L194" i="4"/>
  <c r="I235" i="4" l="1"/>
  <c r="J200" i="4"/>
  <c r="K199" i="4"/>
  <c r="L103" i="4"/>
  <c r="K93" i="4"/>
  <c r="J192" i="4"/>
  <c r="K102" i="4"/>
  <c r="M194" i="4"/>
  <c r="K200" i="4" l="1"/>
  <c r="L199" i="4"/>
  <c r="J235" i="4"/>
  <c r="N194" i="4"/>
  <c r="L93" i="4"/>
  <c r="M103" i="4"/>
  <c r="K192" i="4"/>
  <c r="L102" i="4"/>
  <c r="L200" i="4" l="1"/>
  <c r="M199" i="4"/>
  <c r="K235" i="4"/>
  <c r="L192" i="4"/>
  <c r="M102" i="4"/>
  <c r="M93" i="4"/>
  <c r="N103" i="4"/>
  <c r="O194" i="4"/>
  <c r="M200" i="4" l="1"/>
  <c r="N199" i="4"/>
  <c r="L235" i="4"/>
  <c r="P194" i="4"/>
  <c r="N93" i="4"/>
  <c r="O103" i="4"/>
  <c r="M192" i="4"/>
  <c r="N102" i="4"/>
  <c r="O199" i="4" l="1"/>
  <c r="N200" i="4"/>
  <c r="M235" i="4"/>
  <c r="N192" i="4"/>
  <c r="O102" i="4"/>
  <c r="O93" i="4"/>
  <c r="P103" i="4"/>
  <c r="Q194" i="4"/>
  <c r="N235" i="4" l="1"/>
  <c r="O200" i="4"/>
  <c r="P199" i="4"/>
  <c r="R194" i="4"/>
  <c r="Q103" i="4"/>
  <c r="O192" i="4"/>
  <c r="P102" i="4"/>
  <c r="O235" i="4" l="1"/>
  <c r="P200" i="4"/>
  <c r="Q199" i="4"/>
  <c r="P93" i="4"/>
  <c r="P192" i="4"/>
  <c r="Q102" i="4"/>
  <c r="Q93" i="4"/>
  <c r="R103" i="4"/>
  <c r="S194" i="4"/>
  <c r="R199" i="4" l="1"/>
  <c r="P235" i="4"/>
  <c r="Q200" i="4"/>
  <c r="T194" i="4"/>
  <c r="S103" i="4"/>
  <c r="R93" i="4"/>
  <c r="Q192" i="4"/>
  <c r="R102" i="4"/>
  <c r="R200" i="4" l="1"/>
  <c r="Q235" i="4"/>
  <c r="S199" i="4"/>
  <c r="R192" i="4"/>
  <c r="S102" i="4"/>
  <c r="T103" i="4"/>
  <c r="S93" i="4"/>
  <c r="U194" i="4"/>
  <c r="T199" i="4" l="1"/>
  <c r="S200" i="4"/>
  <c r="R235" i="4"/>
  <c r="S192" i="4"/>
  <c r="T102" i="4"/>
  <c r="V194" i="4"/>
  <c r="U103" i="4"/>
  <c r="T93" i="4"/>
  <c r="T200" i="4" l="1"/>
  <c r="S235" i="4"/>
  <c r="U199" i="4"/>
  <c r="U93" i="4"/>
  <c r="V103" i="4"/>
  <c r="T192" i="4"/>
  <c r="U102" i="4"/>
  <c r="W194" i="4"/>
  <c r="U200" i="4" l="1"/>
  <c r="V199" i="4"/>
  <c r="T235" i="4"/>
  <c r="X194" i="4"/>
  <c r="V93" i="4"/>
  <c r="W103" i="4"/>
  <c r="U192" i="4"/>
  <c r="V102" i="4"/>
  <c r="V200" i="4" l="1"/>
  <c r="W199" i="4"/>
  <c r="U235" i="4"/>
  <c r="V192" i="4"/>
  <c r="W102" i="4"/>
  <c r="W93" i="4"/>
  <c r="X103" i="4"/>
  <c r="Y194" i="4"/>
  <c r="X199" i="4" l="1"/>
  <c r="W200" i="4"/>
  <c r="V235" i="4"/>
  <c r="Y103" i="4"/>
  <c r="X93" i="4"/>
  <c r="Z194" i="4"/>
  <c r="W192" i="4"/>
  <c r="X102" i="4"/>
  <c r="Y199" i="4" l="1"/>
  <c r="W235" i="4"/>
  <c r="X200" i="4"/>
  <c r="X192" i="4"/>
  <c r="Y102" i="4"/>
  <c r="AA194" i="4"/>
  <c r="Y93" i="4"/>
  <c r="Z103" i="4"/>
  <c r="Y200" i="4" l="1"/>
  <c r="X235" i="4"/>
  <c r="Z199" i="4"/>
  <c r="AA103" i="4"/>
  <c r="AB194" i="4"/>
  <c r="Y192" i="4"/>
  <c r="Z102" i="4"/>
  <c r="Y235" i="4" l="1"/>
  <c r="AA199" i="4"/>
  <c r="Z200" i="4"/>
  <c r="Z192" i="4"/>
  <c r="AA102" i="4"/>
  <c r="AC194" i="4"/>
  <c r="AB103" i="4"/>
  <c r="AA93" i="4"/>
  <c r="AB199" i="4" l="1"/>
  <c r="AA200" i="4"/>
  <c r="Z235" i="4"/>
  <c r="AC103" i="4"/>
  <c r="AB93" i="4"/>
  <c r="AD194" i="4"/>
  <c r="AA192" i="4"/>
  <c r="AB102" i="4"/>
  <c r="AA235" i="4" l="1"/>
  <c r="AC199" i="4"/>
  <c r="AB200" i="4"/>
  <c r="AE194" i="4"/>
  <c r="AB192" i="4"/>
  <c r="AC102" i="4"/>
  <c r="AD103" i="4"/>
  <c r="AC93" i="4"/>
  <c r="AB235" i="4" l="1"/>
  <c r="AD199" i="4"/>
  <c r="AC200" i="4"/>
  <c r="AD93" i="4"/>
  <c r="AE103" i="4"/>
  <c r="AC192" i="4"/>
  <c r="AD102" i="4"/>
  <c r="AF194" i="4"/>
  <c r="AD200" i="4" l="1"/>
  <c r="AE199" i="4"/>
  <c r="AC235" i="4"/>
  <c r="B194" i="4"/>
  <c r="AD192" i="4"/>
  <c r="AE102" i="4"/>
  <c r="AE93" i="4"/>
  <c r="AF103" i="4"/>
  <c r="AF199" i="4" l="1"/>
  <c r="AE200" i="4"/>
  <c r="AD235" i="4"/>
  <c r="B103" i="4"/>
  <c r="AF93" i="4"/>
  <c r="AE192" i="4"/>
  <c r="AF102" i="4"/>
  <c r="B93" i="4" l="1"/>
  <c r="AE235" i="4"/>
  <c r="B199" i="4"/>
  <c r="AF200" i="4"/>
  <c r="AI93" i="4"/>
  <c r="AH93" i="4"/>
  <c r="AF192" i="4"/>
  <c r="B102" i="4"/>
  <c r="B192" i="4" s="1"/>
  <c r="AF235" i="4" l="1"/>
  <c r="B200" i="4"/>
  <c r="B51" i="4" s="1"/>
  <c r="AI51" i="4" l="1"/>
  <c r="B52" i="4"/>
  <c r="AH51" i="4"/>
  <c r="AH52" i="4" l="1"/>
  <c r="B75" i="4"/>
  <c r="B73" i="4"/>
  <c r="AI52" i="4"/>
  <c r="P95" i="2"/>
  <c r="P37" i="2"/>
  <c r="AI73" i="4" l="1"/>
  <c r="B83" i="4"/>
  <c r="AH73" i="4"/>
  <c r="B7" i="4"/>
  <c r="A7" i="4" s="1"/>
  <c r="AI75" i="4"/>
  <c r="AH75" i="4"/>
  <c r="T214" i="4"/>
  <c r="O95" i="2"/>
  <c r="O37" i="2"/>
  <c r="AH83" i="4" l="1"/>
  <c r="AI83" i="4"/>
  <c r="N95" i="2"/>
  <c r="N37" i="2"/>
  <c r="M95" i="2"/>
  <c r="M58" i="2"/>
  <c r="M37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B235" i="2"/>
  <c r="S210" i="2"/>
  <c r="AG200" i="2"/>
  <c r="C200" i="2"/>
  <c r="D199" i="2"/>
  <c r="D198" i="2"/>
  <c r="E198" i="2" s="1"/>
  <c r="F198" i="2" s="1"/>
  <c r="G198" i="2" s="1"/>
  <c r="H198" i="2" s="1"/>
  <c r="I198" i="2" s="1"/>
  <c r="J198" i="2" s="1"/>
  <c r="K198" i="2" s="1"/>
  <c r="L198" i="2" s="1"/>
  <c r="M198" i="2" s="1"/>
  <c r="N198" i="2" s="1"/>
  <c r="O198" i="2" s="1"/>
  <c r="P198" i="2" s="1"/>
  <c r="Q198" i="2" s="1"/>
  <c r="R198" i="2" s="1"/>
  <c r="S198" i="2" s="1"/>
  <c r="T198" i="2" s="1"/>
  <c r="U198" i="2" s="1"/>
  <c r="V198" i="2" s="1"/>
  <c r="W198" i="2" s="1"/>
  <c r="X198" i="2" s="1"/>
  <c r="Y198" i="2" s="1"/>
  <c r="Z198" i="2" s="1"/>
  <c r="AA198" i="2" s="1"/>
  <c r="AB198" i="2" s="1"/>
  <c r="AC198" i="2" s="1"/>
  <c r="AD198" i="2" s="1"/>
  <c r="AE198" i="2" s="1"/>
  <c r="AF198" i="2" s="1"/>
  <c r="B198" i="2" s="1"/>
  <c r="D197" i="2"/>
  <c r="E197" i="2" s="1"/>
  <c r="F197" i="2" s="1"/>
  <c r="G197" i="2" s="1"/>
  <c r="H197" i="2" s="1"/>
  <c r="I197" i="2" s="1"/>
  <c r="J197" i="2" s="1"/>
  <c r="K197" i="2" s="1"/>
  <c r="L197" i="2" s="1"/>
  <c r="M197" i="2" s="1"/>
  <c r="N197" i="2" s="1"/>
  <c r="O197" i="2" s="1"/>
  <c r="P197" i="2" s="1"/>
  <c r="Q197" i="2" s="1"/>
  <c r="R197" i="2" s="1"/>
  <c r="S197" i="2" s="1"/>
  <c r="T197" i="2" s="1"/>
  <c r="U197" i="2" s="1"/>
  <c r="V197" i="2" s="1"/>
  <c r="W197" i="2" s="1"/>
  <c r="X197" i="2" s="1"/>
  <c r="Y197" i="2" s="1"/>
  <c r="Z197" i="2" s="1"/>
  <c r="AA197" i="2" s="1"/>
  <c r="AB197" i="2" s="1"/>
  <c r="AC197" i="2" s="1"/>
  <c r="AD197" i="2" s="1"/>
  <c r="AE197" i="2" s="1"/>
  <c r="AF197" i="2" s="1"/>
  <c r="B197" i="2" s="1"/>
  <c r="D196" i="2"/>
  <c r="E196" i="2" s="1"/>
  <c r="F196" i="2" s="1"/>
  <c r="G196" i="2" s="1"/>
  <c r="H196" i="2" s="1"/>
  <c r="I196" i="2" s="1"/>
  <c r="J196" i="2" s="1"/>
  <c r="K196" i="2" s="1"/>
  <c r="L196" i="2" s="1"/>
  <c r="M196" i="2" s="1"/>
  <c r="N196" i="2" s="1"/>
  <c r="O196" i="2" s="1"/>
  <c r="P196" i="2" s="1"/>
  <c r="Q196" i="2" s="1"/>
  <c r="R196" i="2" s="1"/>
  <c r="S196" i="2" s="1"/>
  <c r="T196" i="2" s="1"/>
  <c r="U196" i="2" s="1"/>
  <c r="V196" i="2" s="1"/>
  <c r="W196" i="2" s="1"/>
  <c r="X196" i="2" s="1"/>
  <c r="Y196" i="2" s="1"/>
  <c r="Z196" i="2" s="1"/>
  <c r="AA196" i="2" s="1"/>
  <c r="AB196" i="2" s="1"/>
  <c r="AC196" i="2" s="1"/>
  <c r="AD196" i="2" s="1"/>
  <c r="AE196" i="2" s="1"/>
  <c r="AF196" i="2" s="1"/>
  <c r="B196" i="2" s="1"/>
  <c r="D195" i="2"/>
  <c r="E195" i="2" s="1"/>
  <c r="F195" i="2" s="1"/>
  <c r="G195" i="2" s="1"/>
  <c r="H195" i="2" s="1"/>
  <c r="I195" i="2" s="1"/>
  <c r="J195" i="2" s="1"/>
  <c r="K195" i="2" s="1"/>
  <c r="L195" i="2" s="1"/>
  <c r="M195" i="2" s="1"/>
  <c r="N195" i="2" s="1"/>
  <c r="O195" i="2" s="1"/>
  <c r="P195" i="2" s="1"/>
  <c r="Q195" i="2" s="1"/>
  <c r="R195" i="2" s="1"/>
  <c r="S195" i="2" s="1"/>
  <c r="T195" i="2" s="1"/>
  <c r="U195" i="2" s="1"/>
  <c r="V195" i="2" s="1"/>
  <c r="W195" i="2" s="1"/>
  <c r="X195" i="2" s="1"/>
  <c r="Y195" i="2" s="1"/>
  <c r="Z195" i="2" s="1"/>
  <c r="AA195" i="2" s="1"/>
  <c r="AB195" i="2" s="1"/>
  <c r="AC195" i="2" s="1"/>
  <c r="AD195" i="2" s="1"/>
  <c r="AE195" i="2" s="1"/>
  <c r="AF195" i="2" s="1"/>
  <c r="B195" i="2" s="1"/>
  <c r="D194" i="2"/>
  <c r="D200" i="2" s="1"/>
  <c r="AG192" i="2"/>
  <c r="C192" i="2"/>
  <c r="D191" i="2"/>
  <c r="E191" i="2" s="1"/>
  <c r="F191" i="2" s="1"/>
  <c r="G191" i="2" s="1"/>
  <c r="H191" i="2" s="1"/>
  <c r="I191" i="2" s="1"/>
  <c r="J191" i="2" s="1"/>
  <c r="K191" i="2" s="1"/>
  <c r="L191" i="2" s="1"/>
  <c r="M191" i="2" s="1"/>
  <c r="N191" i="2" s="1"/>
  <c r="O191" i="2" s="1"/>
  <c r="P191" i="2" s="1"/>
  <c r="Q191" i="2" s="1"/>
  <c r="R191" i="2" s="1"/>
  <c r="S191" i="2" s="1"/>
  <c r="T191" i="2" s="1"/>
  <c r="U191" i="2" s="1"/>
  <c r="V191" i="2" s="1"/>
  <c r="W191" i="2" s="1"/>
  <c r="X191" i="2" s="1"/>
  <c r="Y191" i="2" s="1"/>
  <c r="Z191" i="2" s="1"/>
  <c r="AA191" i="2" s="1"/>
  <c r="AB191" i="2" s="1"/>
  <c r="AC191" i="2" s="1"/>
  <c r="AD191" i="2" s="1"/>
  <c r="AE191" i="2" s="1"/>
  <c r="AF191" i="2" s="1"/>
  <c r="B191" i="2" s="1"/>
  <c r="E190" i="2"/>
  <c r="F190" i="2" s="1"/>
  <c r="G190" i="2" s="1"/>
  <c r="H190" i="2" s="1"/>
  <c r="I190" i="2" s="1"/>
  <c r="J190" i="2" s="1"/>
  <c r="K190" i="2" s="1"/>
  <c r="L190" i="2" s="1"/>
  <c r="M190" i="2" s="1"/>
  <c r="N190" i="2" s="1"/>
  <c r="O190" i="2" s="1"/>
  <c r="P190" i="2" s="1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B190" i="2" s="1"/>
  <c r="D190" i="2"/>
  <c r="E189" i="2"/>
  <c r="F189" i="2" s="1"/>
  <c r="G189" i="2" s="1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R189" i="2" s="1"/>
  <c r="S189" i="2" s="1"/>
  <c r="T189" i="2" s="1"/>
  <c r="U189" i="2" s="1"/>
  <c r="V189" i="2" s="1"/>
  <c r="W189" i="2" s="1"/>
  <c r="X189" i="2" s="1"/>
  <c r="Y189" i="2" s="1"/>
  <c r="Z189" i="2" s="1"/>
  <c r="AA189" i="2" s="1"/>
  <c r="AB189" i="2" s="1"/>
  <c r="AC189" i="2" s="1"/>
  <c r="AD189" i="2" s="1"/>
  <c r="AE189" i="2" s="1"/>
  <c r="AF189" i="2" s="1"/>
  <c r="B189" i="2" s="1"/>
  <c r="D189" i="2"/>
  <c r="D188" i="2"/>
  <c r="E188" i="2" s="1"/>
  <c r="F188" i="2" s="1"/>
  <c r="G188" i="2" s="1"/>
  <c r="H188" i="2" s="1"/>
  <c r="I188" i="2" s="1"/>
  <c r="J188" i="2" s="1"/>
  <c r="K188" i="2" s="1"/>
  <c r="L188" i="2" s="1"/>
  <c r="M188" i="2" s="1"/>
  <c r="N188" i="2" s="1"/>
  <c r="O188" i="2" s="1"/>
  <c r="P188" i="2" s="1"/>
  <c r="Q188" i="2" s="1"/>
  <c r="R188" i="2" s="1"/>
  <c r="S188" i="2" s="1"/>
  <c r="T188" i="2" s="1"/>
  <c r="U188" i="2" s="1"/>
  <c r="V188" i="2" s="1"/>
  <c r="W188" i="2" s="1"/>
  <c r="X188" i="2" s="1"/>
  <c r="Y188" i="2" s="1"/>
  <c r="Z188" i="2" s="1"/>
  <c r="AA188" i="2" s="1"/>
  <c r="AB188" i="2" s="1"/>
  <c r="AC188" i="2" s="1"/>
  <c r="AD188" i="2" s="1"/>
  <c r="AE188" i="2" s="1"/>
  <c r="AF188" i="2" s="1"/>
  <c r="B188" i="2" s="1"/>
  <c r="D187" i="2"/>
  <c r="E187" i="2" s="1"/>
  <c r="F187" i="2" s="1"/>
  <c r="G187" i="2" s="1"/>
  <c r="H187" i="2" s="1"/>
  <c r="I187" i="2" s="1"/>
  <c r="J187" i="2" s="1"/>
  <c r="K187" i="2" s="1"/>
  <c r="L187" i="2" s="1"/>
  <c r="M187" i="2" s="1"/>
  <c r="N187" i="2" s="1"/>
  <c r="O187" i="2" s="1"/>
  <c r="P187" i="2" s="1"/>
  <c r="Q187" i="2" s="1"/>
  <c r="R187" i="2" s="1"/>
  <c r="S187" i="2" s="1"/>
  <c r="T187" i="2" s="1"/>
  <c r="U187" i="2" s="1"/>
  <c r="V187" i="2" s="1"/>
  <c r="W187" i="2" s="1"/>
  <c r="X187" i="2" s="1"/>
  <c r="Y187" i="2" s="1"/>
  <c r="Z187" i="2" s="1"/>
  <c r="AA187" i="2" s="1"/>
  <c r="AB187" i="2" s="1"/>
  <c r="AC187" i="2" s="1"/>
  <c r="AD187" i="2" s="1"/>
  <c r="AE187" i="2" s="1"/>
  <c r="AF187" i="2" s="1"/>
  <c r="B187" i="2" s="1"/>
  <c r="E186" i="2"/>
  <c r="F186" i="2" s="1"/>
  <c r="G186" i="2" s="1"/>
  <c r="H186" i="2" s="1"/>
  <c r="I186" i="2" s="1"/>
  <c r="J186" i="2" s="1"/>
  <c r="K186" i="2" s="1"/>
  <c r="L186" i="2" s="1"/>
  <c r="M186" i="2" s="1"/>
  <c r="N186" i="2" s="1"/>
  <c r="O186" i="2" s="1"/>
  <c r="P186" i="2" s="1"/>
  <c r="Q186" i="2" s="1"/>
  <c r="R186" i="2" s="1"/>
  <c r="S186" i="2" s="1"/>
  <c r="T186" i="2" s="1"/>
  <c r="U186" i="2" s="1"/>
  <c r="V186" i="2" s="1"/>
  <c r="W186" i="2" s="1"/>
  <c r="X186" i="2" s="1"/>
  <c r="Y186" i="2" s="1"/>
  <c r="Z186" i="2" s="1"/>
  <c r="AA186" i="2" s="1"/>
  <c r="AB186" i="2" s="1"/>
  <c r="AC186" i="2" s="1"/>
  <c r="AD186" i="2" s="1"/>
  <c r="AE186" i="2" s="1"/>
  <c r="AF186" i="2" s="1"/>
  <c r="B186" i="2" s="1"/>
  <c r="D186" i="2"/>
  <c r="G185" i="2"/>
  <c r="H185" i="2" s="1"/>
  <c r="I185" i="2" s="1"/>
  <c r="J185" i="2" s="1"/>
  <c r="K185" i="2" s="1"/>
  <c r="L185" i="2" s="1"/>
  <c r="M185" i="2" s="1"/>
  <c r="N185" i="2" s="1"/>
  <c r="O185" i="2" s="1"/>
  <c r="P185" i="2" s="1"/>
  <c r="Q185" i="2" s="1"/>
  <c r="R185" i="2" s="1"/>
  <c r="S185" i="2" s="1"/>
  <c r="T185" i="2" s="1"/>
  <c r="U185" i="2" s="1"/>
  <c r="V185" i="2" s="1"/>
  <c r="W185" i="2" s="1"/>
  <c r="X185" i="2" s="1"/>
  <c r="Y185" i="2" s="1"/>
  <c r="Z185" i="2" s="1"/>
  <c r="AA185" i="2" s="1"/>
  <c r="AB185" i="2" s="1"/>
  <c r="AC185" i="2" s="1"/>
  <c r="AD185" i="2" s="1"/>
  <c r="AE185" i="2" s="1"/>
  <c r="AF185" i="2" s="1"/>
  <c r="B185" i="2" s="1"/>
  <c r="D185" i="2"/>
  <c r="E185" i="2" s="1"/>
  <c r="F185" i="2" s="1"/>
  <c r="D184" i="2"/>
  <c r="E184" i="2" s="1"/>
  <c r="F184" i="2" s="1"/>
  <c r="G184" i="2" s="1"/>
  <c r="H184" i="2" s="1"/>
  <c r="I184" i="2" s="1"/>
  <c r="J184" i="2" s="1"/>
  <c r="K184" i="2" s="1"/>
  <c r="L184" i="2" s="1"/>
  <c r="M184" i="2" s="1"/>
  <c r="N184" i="2" s="1"/>
  <c r="O184" i="2" s="1"/>
  <c r="P184" i="2" s="1"/>
  <c r="Q184" i="2" s="1"/>
  <c r="R184" i="2" s="1"/>
  <c r="S184" i="2" s="1"/>
  <c r="T184" i="2" s="1"/>
  <c r="U184" i="2" s="1"/>
  <c r="V184" i="2" s="1"/>
  <c r="W184" i="2" s="1"/>
  <c r="X184" i="2" s="1"/>
  <c r="Y184" i="2" s="1"/>
  <c r="Z184" i="2" s="1"/>
  <c r="AA184" i="2" s="1"/>
  <c r="AB184" i="2" s="1"/>
  <c r="AC184" i="2" s="1"/>
  <c r="AD184" i="2" s="1"/>
  <c r="AE184" i="2" s="1"/>
  <c r="AF184" i="2" s="1"/>
  <c r="B184" i="2" s="1"/>
  <c r="D183" i="2"/>
  <c r="E183" i="2" s="1"/>
  <c r="F183" i="2" s="1"/>
  <c r="G183" i="2" s="1"/>
  <c r="H183" i="2" s="1"/>
  <c r="I183" i="2" s="1"/>
  <c r="J183" i="2" s="1"/>
  <c r="K183" i="2" s="1"/>
  <c r="L183" i="2" s="1"/>
  <c r="M183" i="2" s="1"/>
  <c r="N183" i="2" s="1"/>
  <c r="O183" i="2" s="1"/>
  <c r="P183" i="2" s="1"/>
  <c r="Q183" i="2" s="1"/>
  <c r="R183" i="2" s="1"/>
  <c r="S183" i="2" s="1"/>
  <c r="T183" i="2" s="1"/>
  <c r="U183" i="2" s="1"/>
  <c r="V183" i="2" s="1"/>
  <c r="W183" i="2" s="1"/>
  <c r="X183" i="2" s="1"/>
  <c r="Y183" i="2" s="1"/>
  <c r="Z183" i="2" s="1"/>
  <c r="AA183" i="2" s="1"/>
  <c r="AB183" i="2" s="1"/>
  <c r="AC183" i="2" s="1"/>
  <c r="AD183" i="2" s="1"/>
  <c r="AE183" i="2" s="1"/>
  <c r="AF183" i="2" s="1"/>
  <c r="B183" i="2" s="1"/>
  <c r="E182" i="2"/>
  <c r="F182" i="2" s="1"/>
  <c r="G182" i="2" s="1"/>
  <c r="H182" i="2" s="1"/>
  <c r="I182" i="2" s="1"/>
  <c r="J182" i="2" s="1"/>
  <c r="K182" i="2" s="1"/>
  <c r="L182" i="2" s="1"/>
  <c r="M182" i="2" s="1"/>
  <c r="N182" i="2" s="1"/>
  <c r="O182" i="2" s="1"/>
  <c r="P182" i="2" s="1"/>
  <c r="Q182" i="2" s="1"/>
  <c r="R182" i="2" s="1"/>
  <c r="S182" i="2" s="1"/>
  <c r="T182" i="2" s="1"/>
  <c r="U182" i="2" s="1"/>
  <c r="V182" i="2" s="1"/>
  <c r="W182" i="2" s="1"/>
  <c r="X182" i="2" s="1"/>
  <c r="Y182" i="2" s="1"/>
  <c r="Z182" i="2" s="1"/>
  <c r="AA182" i="2" s="1"/>
  <c r="AB182" i="2" s="1"/>
  <c r="AC182" i="2" s="1"/>
  <c r="AD182" i="2" s="1"/>
  <c r="AE182" i="2" s="1"/>
  <c r="AF182" i="2" s="1"/>
  <c r="B182" i="2" s="1"/>
  <c r="D182" i="2"/>
  <c r="E181" i="2"/>
  <c r="F181" i="2" s="1"/>
  <c r="G181" i="2" s="1"/>
  <c r="H181" i="2" s="1"/>
  <c r="I181" i="2" s="1"/>
  <c r="J181" i="2" s="1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B181" i="2" s="1"/>
  <c r="D181" i="2"/>
  <c r="D180" i="2"/>
  <c r="E180" i="2" s="1"/>
  <c r="F180" i="2" s="1"/>
  <c r="G180" i="2" s="1"/>
  <c r="H180" i="2" s="1"/>
  <c r="I180" i="2" s="1"/>
  <c r="J180" i="2" s="1"/>
  <c r="K180" i="2" s="1"/>
  <c r="L180" i="2" s="1"/>
  <c r="M180" i="2" s="1"/>
  <c r="N180" i="2" s="1"/>
  <c r="O180" i="2" s="1"/>
  <c r="P180" i="2" s="1"/>
  <c r="Q180" i="2" s="1"/>
  <c r="R180" i="2" s="1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B180" i="2" s="1"/>
  <c r="E179" i="2"/>
  <c r="F179" i="2" s="1"/>
  <c r="G179" i="2" s="1"/>
  <c r="H179" i="2" s="1"/>
  <c r="I179" i="2" s="1"/>
  <c r="J179" i="2" s="1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B179" i="2" s="1"/>
  <c r="D179" i="2"/>
  <c r="E177" i="2"/>
  <c r="F177" i="2" s="1"/>
  <c r="G177" i="2" s="1"/>
  <c r="H177" i="2" s="1"/>
  <c r="I177" i="2" s="1"/>
  <c r="J177" i="2" s="1"/>
  <c r="K177" i="2" s="1"/>
  <c r="L177" i="2" s="1"/>
  <c r="M177" i="2" s="1"/>
  <c r="N177" i="2" s="1"/>
  <c r="O177" i="2" s="1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B177" i="2" s="1"/>
  <c r="D177" i="2"/>
  <c r="D176" i="2"/>
  <c r="E176" i="2" s="1"/>
  <c r="F176" i="2" s="1"/>
  <c r="G176" i="2" s="1"/>
  <c r="H176" i="2" s="1"/>
  <c r="I176" i="2" s="1"/>
  <c r="J176" i="2" s="1"/>
  <c r="K176" i="2" s="1"/>
  <c r="L176" i="2" s="1"/>
  <c r="M176" i="2" s="1"/>
  <c r="N176" i="2" s="1"/>
  <c r="O176" i="2" s="1"/>
  <c r="P176" i="2" s="1"/>
  <c r="Q176" i="2" s="1"/>
  <c r="R176" i="2" s="1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B176" i="2" s="1"/>
  <c r="E175" i="2"/>
  <c r="F175" i="2" s="1"/>
  <c r="G175" i="2" s="1"/>
  <c r="H175" i="2" s="1"/>
  <c r="I175" i="2" s="1"/>
  <c r="J175" i="2" s="1"/>
  <c r="K175" i="2" s="1"/>
  <c r="L175" i="2" s="1"/>
  <c r="M175" i="2" s="1"/>
  <c r="N175" i="2" s="1"/>
  <c r="O175" i="2" s="1"/>
  <c r="P175" i="2" s="1"/>
  <c r="Q175" i="2" s="1"/>
  <c r="R175" i="2" s="1"/>
  <c r="S175" i="2" s="1"/>
  <c r="T175" i="2" s="1"/>
  <c r="U175" i="2" s="1"/>
  <c r="V175" i="2" s="1"/>
  <c r="W175" i="2" s="1"/>
  <c r="X175" i="2" s="1"/>
  <c r="Y175" i="2" s="1"/>
  <c r="Z175" i="2" s="1"/>
  <c r="AA175" i="2" s="1"/>
  <c r="AB175" i="2" s="1"/>
  <c r="AC175" i="2" s="1"/>
  <c r="AD175" i="2" s="1"/>
  <c r="AE175" i="2" s="1"/>
  <c r="AF175" i="2" s="1"/>
  <c r="B175" i="2" s="1"/>
  <c r="D175" i="2"/>
  <c r="I174" i="2"/>
  <c r="J174" i="2" s="1"/>
  <c r="K174" i="2" s="1"/>
  <c r="L174" i="2" s="1"/>
  <c r="M174" i="2" s="1"/>
  <c r="N174" i="2" s="1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B174" i="2" s="1"/>
  <c r="D174" i="2"/>
  <c r="E174" i="2" s="1"/>
  <c r="F174" i="2" s="1"/>
  <c r="G174" i="2" s="1"/>
  <c r="H174" i="2" s="1"/>
  <c r="D173" i="2"/>
  <c r="E173" i="2" s="1"/>
  <c r="F173" i="2" s="1"/>
  <c r="G173" i="2" s="1"/>
  <c r="H173" i="2" s="1"/>
  <c r="I173" i="2" s="1"/>
  <c r="J173" i="2" s="1"/>
  <c r="K173" i="2" s="1"/>
  <c r="L173" i="2" s="1"/>
  <c r="M173" i="2" s="1"/>
  <c r="N173" i="2" s="1"/>
  <c r="O173" i="2" s="1"/>
  <c r="P173" i="2" s="1"/>
  <c r="Q173" i="2" s="1"/>
  <c r="R173" i="2" s="1"/>
  <c r="S173" i="2" s="1"/>
  <c r="T173" i="2" s="1"/>
  <c r="U173" i="2" s="1"/>
  <c r="V173" i="2" s="1"/>
  <c r="W173" i="2" s="1"/>
  <c r="X173" i="2" s="1"/>
  <c r="Y173" i="2" s="1"/>
  <c r="Z173" i="2" s="1"/>
  <c r="AA173" i="2" s="1"/>
  <c r="AB173" i="2" s="1"/>
  <c r="AC173" i="2" s="1"/>
  <c r="AD173" i="2" s="1"/>
  <c r="AE173" i="2" s="1"/>
  <c r="AF173" i="2" s="1"/>
  <c r="B173" i="2" s="1"/>
  <c r="J172" i="2"/>
  <c r="K172" i="2" s="1"/>
  <c r="L172" i="2" s="1"/>
  <c r="M172" i="2" s="1"/>
  <c r="N172" i="2" s="1"/>
  <c r="O172" i="2" s="1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Z172" i="2" s="1"/>
  <c r="AA172" i="2" s="1"/>
  <c r="AB172" i="2" s="1"/>
  <c r="AC172" i="2" s="1"/>
  <c r="AD172" i="2" s="1"/>
  <c r="AE172" i="2" s="1"/>
  <c r="AF172" i="2" s="1"/>
  <c r="B172" i="2" s="1"/>
  <c r="D172" i="2"/>
  <c r="E172" i="2" s="1"/>
  <c r="F172" i="2" s="1"/>
  <c r="G172" i="2" s="1"/>
  <c r="H172" i="2" s="1"/>
  <c r="I172" i="2" s="1"/>
  <c r="D171" i="2"/>
  <c r="E171" i="2" s="1"/>
  <c r="F171" i="2" s="1"/>
  <c r="G171" i="2" s="1"/>
  <c r="H171" i="2" s="1"/>
  <c r="I171" i="2" s="1"/>
  <c r="J171" i="2" s="1"/>
  <c r="K171" i="2" s="1"/>
  <c r="L171" i="2" s="1"/>
  <c r="M171" i="2" s="1"/>
  <c r="N171" i="2" s="1"/>
  <c r="O171" i="2" s="1"/>
  <c r="P171" i="2" s="1"/>
  <c r="Q171" i="2" s="1"/>
  <c r="R171" i="2" s="1"/>
  <c r="S171" i="2" s="1"/>
  <c r="T171" i="2" s="1"/>
  <c r="U171" i="2" s="1"/>
  <c r="V171" i="2" s="1"/>
  <c r="W171" i="2" s="1"/>
  <c r="X171" i="2" s="1"/>
  <c r="Y171" i="2" s="1"/>
  <c r="Z171" i="2" s="1"/>
  <c r="AA171" i="2" s="1"/>
  <c r="AB171" i="2" s="1"/>
  <c r="AC171" i="2" s="1"/>
  <c r="AD171" i="2" s="1"/>
  <c r="AE171" i="2" s="1"/>
  <c r="AF171" i="2" s="1"/>
  <c r="B171" i="2" s="1"/>
  <c r="E170" i="2"/>
  <c r="F170" i="2" s="1"/>
  <c r="G170" i="2" s="1"/>
  <c r="H170" i="2" s="1"/>
  <c r="I170" i="2" s="1"/>
  <c r="J170" i="2" s="1"/>
  <c r="K170" i="2" s="1"/>
  <c r="L170" i="2" s="1"/>
  <c r="M170" i="2" s="1"/>
  <c r="N170" i="2" s="1"/>
  <c r="O170" i="2" s="1"/>
  <c r="P170" i="2" s="1"/>
  <c r="Q170" i="2" s="1"/>
  <c r="R170" i="2" s="1"/>
  <c r="S170" i="2" s="1"/>
  <c r="T170" i="2" s="1"/>
  <c r="U170" i="2" s="1"/>
  <c r="V170" i="2" s="1"/>
  <c r="W170" i="2" s="1"/>
  <c r="X170" i="2" s="1"/>
  <c r="Y170" i="2" s="1"/>
  <c r="Z170" i="2" s="1"/>
  <c r="AA170" i="2" s="1"/>
  <c r="AB170" i="2" s="1"/>
  <c r="AC170" i="2" s="1"/>
  <c r="AD170" i="2" s="1"/>
  <c r="AE170" i="2" s="1"/>
  <c r="AF170" i="2" s="1"/>
  <c r="B170" i="2" s="1"/>
  <c r="D170" i="2"/>
  <c r="D168" i="2"/>
  <c r="E168" i="2" s="1"/>
  <c r="F168" i="2" s="1"/>
  <c r="G168" i="2" s="1"/>
  <c r="H168" i="2" s="1"/>
  <c r="I168" i="2" s="1"/>
  <c r="J168" i="2" s="1"/>
  <c r="K168" i="2" s="1"/>
  <c r="L168" i="2" s="1"/>
  <c r="M168" i="2" s="1"/>
  <c r="N168" i="2" s="1"/>
  <c r="O168" i="2" s="1"/>
  <c r="P168" i="2" s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B168" i="2" s="1"/>
  <c r="J167" i="2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B167" i="2" s="1"/>
  <c r="D167" i="2"/>
  <c r="E167" i="2" s="1"/>
  <c r="F167" i="2" s="1"/>
  <c r="G167" i="2" s="1"/>
  <c r="H167" i="2" s="1"/>
  <c r="I167" i="2" s="1"/>
  <c r="D166" i="2"/>
  <c r="E166" i="2" s="1"/>
  <c r="F166" i="2" s="1"/>
  <c r="G166" i="2" s="1"/>
  <c r="H166" i="2" s="1"/>
  <c r="I166" i="2" s="1"/>
  <c r="J166" i="2" s="1"/>
  <c r="K166" i="2" s="1"/>
  <c r="L166" i="2" s="1"/>
  <c r="M166" i="2" s="1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B166" i="2" s="1"/>
  <c r="D165" i="2"/>
  <c r="E165" i="2" s="1"/>
  <c r="F165" i="2" s="1"/>
  <c r="G165" i="2" s="1"/>
  <c r="H165" i="2" s="1"/>
  <c r="I165" i="2" s="1"/>
  <c r="J165" i="2" s="1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B165" i="2" s="1"/>
  <c r="D164" i="2"/>
  <c r="E164" i="2" s="1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B164" i="2" s="1"/>
  <c r="D163" i="2"/>
  <c r="E163" i="2" s="1"/>
  <c r="F163" i="2" s="1"/>
  <c r="G163" i="2" s="1"/>
  <c r="H163" i="2" s="1"/>
  <c r="I163" i="2" s="1"/>
  <c r="J163" i="2" s="1"/>
  <c r="K163" i="2" s="1"/>
  <c r="L163" i="2" s="1"/>
  <c r="M163" i="2" s="1"/>
  <c r="N163" i="2" s="1"/>
  <c r="O163" i="2" s="1"/>
  <c r="P163" i="2" s="1"/>
  <c r="Q163" i="2" s="1"/>
  <c r="R163" i="2" s="1"/>
  <c r="S163" i="2" s="1"/>
  <c r="T163" i="2" s="1"/>
  <c r="U163" i="2" s="1"/>
  <c r="V163" i="2" s="1"/>
  <c r="W163" i="2" s="1"/>
  <c r="X163" i="2" s="1"/>
  <c r="Y163" i="2" s="1"/>
  <c r="Z163" i="2" s="1"/>
  <c r="AA163" i="2" s="1"/>
  <c r="AB163" i="2" s="1"/>
  <c r="AC163" i="2" s="1"/>
  <c r="AD163" i="2" s="1"/>
  <c r="AE163" i="2" s="1"/>
  <c r="AF163" i="2" s="1"/>
  <c r="B163" i="2" s="1"/>
  <c r="D162" i="2"/>
  <c r="E162" i="2" s="1"/>
  <c r="F162" i="2" s="1"/>
  <c r="G162" i="2" s="1"/>
  <c r="H162" i="2" s="1"/>
  <c r="I162" i="2" s="1"/>
  <c r="J162" i="2" s="1"/>
  <c r="K162" i="2" s="1"/>
  <c r="L162" i="2" s="1"/>
  <c r="M162" i="2" s="1"/>
  <c r="N162" i="2" s="1"/>
  <c r="O162" i="2" s="1"/>
  <c r="P162" i="2" s="1"/>
  <c r="Q162" i="2" s="1"/>
  <c r="R162" i="2" s="1"/>
  <c r="S162" i="2" s="1"/>
  <c r="T162" i="2" s="1"/>
  <c r="U162" i="2" s="1"/>
  <c r="V162" i="2" s="1"/>
  <c r="W162" i="2" s="1"/>
  <c r="X162" i="2" s="1"/>
  <c r="Y162" i="2" s="1"/>
  <c r="Z162" i="2" s="1"/>
  <c r="AA162" i="2" s="1"/>
  <c r="AB162" i="2" s="1"/>
  <c r="AC162" i="2" s="1"/>
  <c r="AD162" i="2" s="1"/>
  <c r="AE162" i="2" s="1"/>
  <c r="AF162" i="2" s="1"/>
  <c r="B162" i="2" s="1"/>
  <c r="D161" i="2"/>
  <c r="E161" i="2" s="1"/>
  <c r="F161" i="2" s="1"/>
  <c r="G161" i="2" s="1"/>
  <c r="H161" i="2" s="1"/>
  <c r="I161" i="2" s="1"/>
  <c r="J161" i="2" s="1"/>
  <c r="K161" i="2" s="1"/>
  <c r="L161" i="2" s="1"/>
  <c r="M161" i="2" s="1"/>
  <c r="N161" i="2" s="1"/>
  <c r="O161" i="2" s="1"/>
  <c r="P161" i="2" s="1"/>
  <c r="Q161" i="2" s="1"/>
  <c r="R161" i="2" s="1"/>
  <c r="S161" i="2" s="1"/>
  <c r="T161" i="2" s="1"/>
  <c r="U161" i="2" s="1"/>
  <c r="V161" i="2" s="1"/>
  <c r="W161" i="2" s="1"/>
  <c r="X161" i="2" s="1"/>
  <c r="Y161" i="2" s="1"/>
  <c r="Z161" i="2" s="1"/>
  <c r="AA161" i="2" s="1"/>
  <c r="AB161" i="2" s="1"/>
  <c r="AC161" i="2" s="1"/>
  <c r="AD161" i="2" s="1"/>
  <c r="AE161" i="2" s="1"/>
  <c r="AF161" i="2" s="1"/>
  <c r="B161" i="2" s="1"/>
  <c r="D160" i="2"/>
  <c r="E160" i="2" s="1"/>
  <c r="F160" i="2" s="1"/>
  <c r="G160" i="2" s="1"/>
  <c r="H160" i="2" s="1"/>
  <c r="I160" i="2" s="1"/>
  <c r="J160" i="2" s="1"/>
  <c r="K160" i="2" s="1"/>
  <c r="L160" i="2" s="1"/>
  <c r="M160" i="2" s="1"/>
  <c r="N160" i="2" s="1"/>
  <c r="O160" i="2" s="1"/>
  <c r="P160" i="2" s="1"/>
  <c r="Q160" i="2" s="1"/>
  <c r="R160" i="2" s="1"/>
  <c r="S160" i="2" s="1"/>
  <c r="T160" i="2" s="1"/>
  <c r="U160" i="2" s="1"/>
  <c r="V160" i="2" s="1"/>
  <c r="W160" i="2" s="1"/>
  <c r="X160" i="2" s="1"/>
  <c r="Y160" i="2" s="1"/>
  <c r="Z160" i="2" s="1"/>
  <c r="AA160" i="2" s="1"/>
  <c r="AB160" i="2" s="1"/>
  <c r="AC160" i="2" s="1"/>
  <c r="AD160" i="2" s="1"/>
  <c r="AE160" i="2" s="1"/>
  <c r="AF160" i="2" s="1"/>
  <c r="B160" i="2" s="1"/>
  <c r="D159" i="2"/>
  <c r="E159" i="2" s="1"/>
  <c r="F159" i="2" s="1"/>
  <c r="G159" i="2" s="1"/>
  <c r="H159" i="2" s="1"/>
  <c r="I159" i="2" s="1"/>
  <c r="J159" i="2" s="1"/>
  <c r="K159" i="2" s="1"/>
  <c r="L159" i="2" s="1"/>
  <c r="M159" i="2" s="1"/>
  <c r="N159" i="2" s="1"/>
  <c r="O159" i="2" s="1"/>
  <c r="P159" i="2" s="1"/>
  <c r="Q159" i="2" s="1"/>
  <c r="R159" i="2" s="1"/>
  <c r="S159" i="2" s="1"/>
  <c r="T159" i="2" s="1"/>
  <c r="U159" i="2" s="1"/>
  <c r="V159" i="2" s="1"/>
  <c r="W159" i="2" s="1"/>
  <c r="X159" i="2" s="1"/>
  <c r="Y159" i="2" s="1"/>
  <c r="Z159" i="2" s="1"/>
  <c r="AA159" i="2" s="1"/>
  <c r="AB159" i="2" s="1"/>
  <c r="AC159" i="2" s="1"/>
  <c r="AD159" i="2" s="1"/>
  <c r="AE159" i="2" s="1"/>
  <c r="AF159" i="2" s="1"/>
  <c r="B159" i="2" s="1"/>
  <c r="D158" i="2"/>
  <c r="E158" i="2" s="1"/>
  <c r="F158" i="2" s="1"/>
  <c r="G158" i="2" s="1"/>
  <c r="H158" i="2" s="1"/>
  <c r="I158" i="2" s="1"/>
  <c r="J158" i="2" s="1"/>
  <c r="K158" i="2" s="1"/>
  <c r="L158" i="2" s="1"/>
  <c r="M158" i="2" s="1"/>
  <c r="N158" i="2" s="1"/>
  <c r="O158" i="2" s="1"/>
  <c r="P158" i="2" s="1"/>
  <c r="Q158" i="2" s="1"/>
  <c r="R158" i="2" s="1"/>
  <c r="S158" i="2" s="1"/>
  <c r="T158" i="2" s="1"/>
  <c r="U158" i="2" s="1"/>
  <c r="V158" i="2" s="1"/>
  <c r="W158" i="2" s="1"/>
  <c r="X158" i="2" s="1"/>
  <c r="Y158" i="2" s="1"/>
  <c r="Z158" i="2" s="1"/>
  <c r="AA158" i="2" s="1"/>
  <c r="AB158" i="2" s="1"/>
  <c r="AC158" i="2" s="1"/>
  <c r="AD158" i="2" s="1"/>
  <c r="AE158" i="2" s="1"/>
  <c r="AF158" i="2" s="1"/>
  <c r="B158" i="2" s="1"/>
  <c r="E157" i="2"/>
  <c r="F157" i="2" s="1"/>
  <c r="G157" i="2" s="1"/>
  <c r="H157" i="2" s="1"/>
  <c r="I157" i="2" s="1"/>
  <c r="J157" i="2" s="1"/>
  <c r="K157" i="2" s="1"/>
  <c r="L157" i="2" s="1"/>
  <c r="M157" i="2" s="1"/>
  <c r="N157" i="2" s="1"/>
  <c r="O157" i="2" s="1"/>
  <c r="P157" i="2" s="1"/>
  <c r="Q157" i="2" s="1"/>
  <c r="R157" i="2" s="1"/>
  <c r="S157" i="2" s="1"/>
  <c r="T157" i="2" s="1"/>
  <c r="U157" i="2" s="1"/>
  <c r="V157" i="2" s="1"/>
  <c r="W157" i="2" s="1"/>
  <c r="X157" i="2" s="1"/>
  <c r="Y157" i="2" s="1"/>
  <c r="Z157" i="2" s="1"/>
  <c r="AA157" i="2" s="1"/>
  <c r="AB157" i="2" s="1"/>
  <c r="AC157" i="2" s="1"/>
  <c r="AD157" i="2" s="1"/>
  <c r="AE157" i="2" s="1"/>
  <c r="AF157" i="2" s="1"/>
  <c r="B157" i="2" s="1"/>
  <c r="D157" i="2"/>
  <c r="F156" i="2"/>
  <c r="G156" i="2" s="1"/>
  <c r="H156" i="2" s="1"/>
  <c r="I156" i="2" s="1"/>
  <c r="J156" i="2" s="1"/>
  <c r="K156" i="2" s="1"/>
  <c r="L156" i="2" s="1"/>
  <c r="M156" i="2" s="1"/>
  <c r="N156" i="2" s="1"/>
  <c r="O156" i="2" s="1"/>
  <c r="P156" i="2" s="1"/>
  <c r="Q156" i="2" s="1"/>
  <c r="R156" i="2" s="1"/>
  <c r="S156" i="2" s="1"/>
  <c r="T156" i="2" s="1"/>
  <c r="U156" i="2" s="1"/>
  <c r="V156" i="2" s="1"/>
  <c r="W156" i="2" s="1"/>
  <c r="X156" i="2" s="1"/>
  <c r="Y156" i="2" s="1"/>
  <c r="Z156" i="2" s="1"/>
  <c r="AA156" i="2" s="1"/>
  <c r="AB156" i="2" s="1"/>
  <c r="AC156" i="2" s="1"/>
  <c r="AD156" i="2" s="1"/>
  <c r="AE156" i="2" s="1"/>
  <c r="AF156" i="2" s="1"/>
  <c r="B156" i="2" s="1"/>
  <c r="D156" i="2"/>
  <c r="E156" i="2" s="1"/>
  <c r="D154" i="2"/>
  <c r="E154" i="2" s="1"/>
  <c r="F154" i="2" s="1"/>
  <c r="G154" i="2" s="1"/>
  <c r="H154" i="2" s="1"/>
  <c r="I154" i="2" s="1"/>
  <c r="J154" i="2" s="1"/>
  <c r="K154" i="2" s="1"/>
  <c r="L154" i="2" s="1"/>
  <c r="M154" i="2" s="1"/>
  <c r="N154" i="2" s="1"/>
  <c r="O154" i="2" s="1"/>
  <c r="P154" i="2" s="1"/>
  <c r="Q154" i="2" s="1"/>
  <c r="R154" i="2" s="1"/>
  <c r="S154" i="2" s="1"/>
  <c r="T154" i="2" s="1"/>
  <c r="U154" i="2" s="1"/>
  <c r="V154" i="2" s="1"/>
  <c r="W154" i="2" s="1"/>
  <c r="X154" i="2" s="1"/>
  <c r="Y154" i="2" s="1"/>
  <c r="Z154" i="2" s="1"/>
  <c r="AA154" i="2" s="1"/>
  <c r="AB154" i="2" s="1"/>
  <c r="AC154" i="2" s="1"/>
  <c r="AD154" i="2" s="1"/>
  <c r="AE154" i="2" s="1"/>
  <c r="AF154" i="2" s="1"/>
  <c r="B154" i="2" s="1"/>
  <c r="D153" i="2"/>
  <c r="E153" i="2" s="1"/>
  <c r="F153" i="2" s="1"/>
  <c r="G153" i="2" s="1"/>
  <c r="H153" i="2" s="1"/>
  <c r="I153" i="2" s="1"/>
  <c r="J153" i="2" s="1"/>
  <c r="K153" i="2" s="1"/>
  <c r="L153" i="2" s="1"/>
  <c r="M153" i="2" s="1"/>
  <c r="N153" i="2" s="1"/>
  <c r="O153" i="2" s="1"/>
  <c r="P153" i="2" s="1"/>
  <c r="Q153" i="2" s="1"/>
  <c r="R153" i="2" s="1"/>
  <c r="S153" i="2" s="1"/>
  <c r="T153" i="2" s="1"/>
  <c r="U153" i="2" s="1"/>
  <c r="V153" i="2" s="1"/>
  <c r="W153" i="2" s="1"/>
  <c r="X153" i="2" s="1"/>
  <c r="Y153" i="2" s="1"/>
  <c r="Z153" i="2" s="1"/>
  <c r="AA153" i="2" s="1"/>
  <c r="AB153" i="2" s="1"/>
  <c r="AC153" i="2" s="1"/>
  <c r="AD153" i="2" s="1"/>
  <c r="AE153" i="2" s="1"/>
  <c r="AF153" i="2" s="1"/>
  <c r="B153" i="2" s="1"/>
  <c r="D152" i="2"/>
  <c r="E152" i="2" s="1"/>
  <c r="F152" i="2" s="1"/>
  <c r="G152" i="2" s="1"/>
  <c r="H152" i="2" s="1"/>
  <c r="I152" i="2" s="1"/>
  <c r="J152" i="2" s="1"/>
  <c r="K152" i="2" s="1"/>
  <c r="L152" i="2" s="1"/>
  <c r="M152" i="2" s="1"/>
  <c r="N152" i="2" s="1"/>
  <c r="O152" i="2" s="1"/>
  <c r="P152" i="2" s="1"/>
  <c r="Q152" i="2" s="1"/>
  <c r="R152" i="2" s="1"/>
  <c r="S152" i="2" s="1"/>
  <c r="T152" i="2" s="1"/>
  <c r="U152" i="2" s="1"/>
  <c r="V152" i="2" s="1"/>
  <c r="W152" i="2" s="1"/>
  <c r="X152" i="2" s="1"/>
  <c r="Y152" i="2" s="1"/>
  <c r="Z152" i="2" s="1"/>
  <c r="AA152" i="2" s="1"/>
  <c r="AB152" i="2" s="1"/>
  <c r="AC152" i="2" s="1"/>
  <c r="AD152" i="2" s="1"/>
  <c r="AE152" i="2" s="1"/>
  <c r="AF152" i="2" s="1"/>
  <c r="B152" i="2" s="1"/>
  <c r="D151" i="2"/>
  <c r="E151" i="2" s="1"/>
  <c r="F151" i="2" s="1"/>
  <c r="G151" i="2" s="1"/>
  <c r="H151" i="2" s="1"/>
  <c r="I151" i="2" s="1"/>
  <c r="J151" i="2" s="1"/>
  <c r="K151" i="2" s="1"/>
  <c r="L151" i="2" s="1"/>
  <c r="M151" i="2" s="1"/>
  <c r="N151" i="2" s="1"/>
  <c r="O151" i="2" s="1"/>
  <c r="P151" i="2" s="1"/>
  <c r="Q151" i="2" s="1"/>
  <c r="R151" i="2" s="1"/>
  <c r="S151" i="2" s="1"/>
  <c r="T151" i="2" s="1"/>
  <c r="U151" i="2" s="1"/>
  <c r="V151" i="2" s="1"/>
  <c r="W151" i="2" s="1"/>
  <c r="X151" i="2" s="1"/>
  <c r="Y151" i="2" s="1"/>
  <c r="Z151" i="2" s="1"/>
  <c r="AA151" i="2" s="1"/>
  <c r="AB151" i="2" s="1"/>
  <c r="AC151" i="2" s="1"/>
  <c r="AD151" i="2" s="1"/>
  <c r="AE151" i="2" s="1"/>
  <c r="AF151" i="2" s="1"/>
  <c r="B151" i="2" s="1"/>
  <c r="D149" i="2"/>
  <c r="E149" i="2" s="1"/>
  <c r="F149" i="2" s="1"/>
  <c r="G149" i="2" s="1"/>
  <c r="H149" i="2" s="1"/>
  <c r="I149" i="2" s="1"/>
  <c r="J149" i="2" s="1"/>
  <c r="K149" i="2" s="1"/>
  <c r="L149" i="2" s="1"/>
  <c r="M149" i="2" s="1"/>
  <c r="N149" i="2" s="1"/>
  <c r="O149" i="2" s="1"/>
  <c r="P149" i="2" s="1"/>
  <c r="Q149" i="2" s="1"/>
  <c r="R149" i="2" s="1"/>
  <c r="S149" i="2" s="1"/>
  <c r="T149" i="2" s="1"/>
  <c r="U149" i="2" s="1"/>
  <c r="V149" i="2" s="1"/>
  <c r="W149" i="2" s="1"/>
  <c r="X149" i="2" s="1"/>
  <c r="Y149" i="2" s="1"/>
  <c r="Z149" i="2" s="1"/>
  <c r="AA149" i="2" s="1"/>
  <c r="AB149" i="2" s="1"/>
  <c r="AC149" i="2" s="1"/>
  <c r="AD149" i="2" s="1"/>
  <c r="AE149" i="2" s="1"/>
  <c r="AF149" i="2" s="1"/>
  <c r="B149" i="2" s="1"/>
  <c r="D148" i="2"/>
  <c r="E148" i="2" s="1"/>
  <c r="F148" i="2" s="1"/>
  <c r="G148" i="2" s="1"/>
  <c r="H148" i="2" s="1"/>
  <c r="I148" i="2" s="1"/>
  <c r="J148" i="2" s="1"/>
  <c r="K148" i="2" s="1"/>
  <c r="L148" i="2" s="1"/>
  <c r="M148" i="2" s="1"/>
  <c r="N148" i="2" s="1"/>
  <c r="O148" i="2" s="1"/>
  <c r="P148" i="2" s="1"/>
  <c r="Q148" i="2" s="1"/>
  <c r="R148" i="2" s="1"/>
  <c r="S148" i="2" s="1"/>
  <c r="T148" i="2" s="1"/>
  <c r="U148" i="2" s="1"/>
  <c r="V148" i="2" s="1"/>
  <c r="W148" i="2" s="1"/>
  <c r="X148" i="2" s="1"/>
  <c r="Y148" i="2" s="1"/>
  <c r="Z148" i="2" s="1"/>
  <c r="AA148" i="2" s="1"/>
  <c r="AB148" i="2" s="1"/>
  <c r="AC148" i="2" s="1"/>
  <c r="AD148" i="2" s="1"/>
  <c r="AE148" i="2" s="1"/>
  <c r="AF148" i="2" s="1"/>
  <c r="B148" i="2" s="1"/>
  <c r="D146" i="2"/>
  <c r="E146" i="2" s="1"/>
  <c r="F146" i="2" s="1"/>
  <c r="G146" i="2" s="1"/>
  <c r="H146" i="2" s="1"/>
  <c r="I146" i="2" s="1"/>
  <c r="J146" i="2" s="1"/>
  <c r="K146" i="2" s="1"/>
  <c r="L146" i="2" s="1"/>
  <c r="M146" i="2" s="1"/>
  <c r="N146" i="2" s="1"/>
  <c r="O146" i="2" s="1"/>
  <c r="P146" i="2" s="1"/>
  <c r="Q146" i="2" s="1"/>
  <c r="R146" i="2" s="1"/>
  <c r="S146" i="2" s="1"/>
  <c r="T146" i="2" s="1"/>
  <c r="U146" i="2" s="1"/>
  <c r="V146" i="2" s="1"/>
  <c r="W146" i="2" s="1"/>
  <c r="X146" i="2" s="1"/>
  <c r="Y146" i="2" s="1"/>
  <c r="Z146" i="2" s="1"/>
  <c r="AA146" i="2" s="1"/>
  <c r="AB146" i="2" s="1"/>
  <c r="AC146" i="2" s="1"/>
  <c r="AD146" i="2" s="1"/>
  <c r="AE146" i="2" s="1"/>
  <c r="AF146" i="2" s="1"/>
  <c r="B146" i="2" s="1"/>
  <c r="D145" i="2"/>
  <c r="E145" i="2" s="1"/>
  <c r="F145" i="2" s="1"/>
  <c r="G145" i="2" s="1"/>
  <c r="H145" i="2" s="1"/>
  <c r="I145" i="2" s="1"/>
  <c r="J145" i="2" s="1"/>
  <c r="K145" i="2" s="1"/>
  <c r="L145" i="2" s="1"/>
  <c r="M145" i="2" s="1"/>
  <c r="N145" i="2" s="1"/>
  <c r="O145" i="2" s="1"/>
  <c r="P145" i="2" s="1"/>
  <c r="Q145" i="2" s="1"/>
  <c r="R145" i="2" s="1"/>
  <c r="S145" i="2" s="1"/>
  <c r="T145" i="2" s="1"/>
  <c r="U145" i="2" s="1"/>
  <c r="V145" i="2" s="1"/>
  <c r="W145" i="2" s="1"/>
  <c r="X145" i="2" s="1"/>
  <c r="Y145" i="2" s="1"/>
  <c r="Z145" i="2" s="1"/>
  <c r="AA145" i="2" s="1"/>
  <c r="AB145" i="2" s="1"/>
  <c r="AC145" i="2" s="1"/>
  <c r="AD145" i="2" s="1"/>
  <c r="AE145" i="2" s="1"/>
  <c r="AF145" i="2" s="1"/>
  <c r="B145" i="2" s="1"/>
  <c r="D144" i="2"/>
  <c r="E144" i="2" s="1"/>
  <c r="F144" i="2" s="1"/>
  <c r="G144" i="2" s="1"/>
  <c r="H144" i="2" s="1"/>
  <c r="I144" i="2" s="1"/>
  <c r="J144" i="2" s="1"/>
  <c r="K144" i="2" s="1"/>
  <c r="L144" i="2" s="1"/>
  <c r="M144" i="2" s="1"/>
  <c r="N144" i="2" s="1"/>
  <c r="O144" i="2" s="1"/>
  <c r="P144" i="2" s="1"/>
  <c r="Q144" i="2" s="1"/>
  <c r="R144" i="2" s="1"/>
  <c r="S144" i="2" s="1"/>
  <c r="T144" i="2" s="1"/>
  <c r="U144" i="2" s="1"/>
  <c r="V144" i="2" s="1"/>
  <c r="W144" i="2" s="1"/>
  <c r="X144" i="2" s="1"/>
  <c r="Y144" i="2" s="1"/>
  <c r="Z144" i="2" s="1"/>
  <c r="AA144" i="2" s="1"/>
  <c r="AB144" i="2" s="1"/>
  <c r="AC144" i="2" s="1"/>
  <c r="AD144" i="2" s="1"/>
  <c r="AE144" i="2" s="1"/>
  <c r="AF144" i="2" s="1"/>
  <c r="B144" i="2" s="1"/>
  <c r="D143" i="2"/>
  <c r="E143" i="2" s="1"/>
  <c r="F143" i="2" s="1"/>
  <c r="G143" i="2" s="1"/>
  <c r="H143" i="2" s="1"/>
  <c r="I143" i="2" s="1"/>
  <c r="J143" i="2" s="1"/>
  <c r="K143" i="2" s="1"/>
  <c r="L143" i="2" s="1"/>
  <c r="M143" i="2" s="1"/>
  <c r="N143" i="2" s="1"/>
  <c r="O143" i="2" s="1"/>
  <c r="P143" i="2" s="1"/>
  <c r="Q143" i="2" s="1"/>
  <c r="R143" i="2" s="1"/>
  <c r="S143" i="2" s="1"/>
  <c r="T143" i="2" s="1"/>
  <c r="U143" i="2" s="1"/>
  <c r="V143" i="2" s="1"/>
  <c r="W143" i="2" s="1"/>
  <c r="X143" i="2" s="1"/>
  <c r="Y143" i="2" s="1"/>
  <c r="Z143" i="2" s="1"/>
  <c r="AA143" i="2" s="1"/>
  <c r="AB143" i="2" s="1"/>
  <c r="AC143" i="2" s="1"/>
  <c r="AD143" i="2" s="1"/>
  <c r="AE143" i="2" s="1"/>
  <c r="AF143" i="2" s="1"/>
  <c r="B143" i="2" s="1"/>
  <c r="D142" i="2"/>
  <c r="E142" i="2" s="1"/>
  <c r="F142" i="2" s="1"/>
  <c r="G142" i="2" s="1"/>
  <c r="H142" i="2" s="1"/>
  <c r="I142" i="2" s="1"/>
  <c r="J142" i="2" s="1"/>
  <c r="K142" i="2" s="1"/>
  <c r="L142" i="2" s="1"/>
  <c r="M142" i="2" s="1"/>
  <c r="N142" i="2" s="1"/>
  <c r="O142" i="2" s="1"/>
  <c r="P142" i="2" s="1"/>
  <c r="Q142" i="2" s="1"/>
  <c r="R142" i="2" s="1"/>
  <c r="S142" i="2" s="1"/>
  <c r="T142" i="2" s="1"/>
  <c r="U142" i="2" s="1"/>
  <c r="V142" i="2" s="1"/>
  <c r="W142" i="2" s="1"/>
  <c r="X142" i="2" s="1"/>
  <c r="Y142" i="2" s="1"/>
  <c r="Z142" i="2" s="1"/>
  <c r="AA142" i="2" s="1"/>
  <c r="AB142" i="2" s="1"/>
  <c r="AC142" i="2" s="1"/>
  <c r="AD142" i="2" s="1"/>
  <c r="AE142" i="2" s="1"/>
  <c r="AF142" i="2" s="1"/>
  <c r="B142" i="2" s="1"/>
  <c r="D141" i="2"/>
  <c r="E141" i="2" s="1"/>
  <c r="F141" i="2" s="1"/>
  <c r="G141" i="2" s="1"/>
  <c r="H141" i="2" s="1"/>
  <c r="I141" i="2" s="1"/>
  <c r="J141" i="2" s="1"/>
  <c r="K141" i="2" s="1"/>
  <c r="L141" i="2" s="1"/>
  <c r="M141" i="2" s="1"/>
  <c r="N141" i="2" s="1"/>
  <c r="O141" i="2" s="1"/>
  <c r="P141" i="2" s="1"/>
  <c r="Q141" i="2" s="1"/>
  <c r="R141" i="2" s="1"/>
  <c r="S141" i="2" s="1"/>
  <c r="T141" i="2" s="1"/>
  <c r="U141" i="2" s="1"/>
  <c r="V141" i="2" s="1"/>
  <c r="W141" i="2" s="1"/>
  <c r="X141" i="2" s="1"/>
  <c r="Y141" i="2" s="1"/>
  <c r="Z141" i="2" s="1"/>
  <c r="AA141" i="2" s="1"/>
  <c r="AB141" i="2" s="1"/>
  <c r="AC141" i="2" s="1"/>
  <c r="AD141" i="2" s="1"/>
  <c r="AE141" i="2" s="1"/>
  <c r="AF141" i="2" s="1"/>
  <c r="B141" i="2" s="1"/>
  <c r="D140" i="2"/>
  <c r="E140" i="2" s="1"/>
  <c r="F140" i="2" s="1"/>
  <c r="G140" i="2" s="1"/>
  <c r="H140" i="2" s="1"/>
  <c r="I140" i="2" s="1"/>
  <c r="J140" i="2" s="1"/>
  <c r="K140" i="2" s="1"/>
  <c r="L140" i="2" s="1"/>
  <c r="M140" i="2" s="1"/>
  <c r="N140" i="2" s="1"/>
  <c r="O140" i="2" s="1"/>
  <c r="P140" i="2" s="1"/>
  <c r="Q140" i="2" s="1"/>
  <c r="R140" i="2" s="1"/>
  <c r="S140" i="2" s="1"/>
  <c r="T140" i="2" s="1"/>
  <c r="U140" i="2" s="1"/>
  <c r="V140" i="2" s="1"/>
  <c r="W140" i="2" s="1"/>
  <c r="X140" i="2" s="1"/>
  <c r="Y140" i="2" s="1"/>
  <c r="Z140" i="2" s="1"/>
  <c r="AA140" i="2" s="1"/>
  <c r="AB140" i="2" s="1"/>
  <c r="AC140" i="2" s="1"/>
  <c r="AD140" i="2" s="1"/>
  <c r="AE140" i="2" s="1"/>
  <c r="AF140" i="2" s="1"/>
  <c r="B140" i="2" s="1"/>
  <c r="E138" i="2"/>
  <c r="F138" i="2" s="1"/>
  <c r="G138" i="2" s="1"/>
  <c r="H138" i="2" s="1"/>
  <c r="I138" i="2" s="1"/>
  <c r="J138" i="2" s="1"/>
  <c r="K138" i="2" s="1"/>
  <c r="L138" i="2" s="1"/>
  <c r="M138" i="2" s="1"/>
  <c r="N138" i="2" s="1"/>
  <c r="O138" i="2" s="1"/>
  <c r="P138" i="2" s="1"/>
  <c r="Q138" i="2" s="1"/>
  <c r="R138" i="2" s="1"/>
  <c r="S138" i="2" s="1"/>
  <c r="T138" i="2" s="1"/>
  <c r="U138" i="2" s="1"/>
  <c r="V138" i="2" s="1"/>
  <c r="W138" i="2" s="1"/>
  <c r="X138" i="2" s="1"/>
  <c r="Y138" i="2" s="1"/>
  <c r="Z138" i="2" s="1"/>
  <c r="AA138" i="2" s="1"/>
  <c r="AB138" i="2" s="1"/>
  <c r="AC138" i="2" s="1"/>
  <c r="AD138" i="2" s="1"/>
  <c r="AE138" i="2" s="1"/>
  <c r="AF138" i="2" s="1"/>
  <c r="B138" i="2" s="1"/>
  <c r="D138" i="2"/>
  <c r="E137" i="2"/>
  <c r="F137" i="2" s="1"/>
  <c r="G137" i="2" s="1"/>
  <c r="H137" i="2" s="1"/>
  <c r="I137" i="2" s="1"/>
  <c r="J137" i="2" s="1"/>
  <c r="K137" i="2" s="1"/>
  <c r="L137" i="2" s="1"/>
  <c r="M137" i="2" s="1"/>
  <c r="N137" i="2" s="1"/>
  <c r="O137" i="2" s="1"/>
  <c r="P137" i="2" s="1"/>
  <c r="Q137" i="2" s="1"/>
  <c r="R137" i="2" s="1"/>
  <c r="S137" i="2" s="1"/>
  <c r="T137" i="2" s="1"/>
  <c r="U137" i="2" s="1"/>
  <c r="V137" i="2" s="1"/>
  <c r="W137" i="2" s="1"/>
  <c r="X137" i="2" s="1"/>
  <c r="Y137" i="2" s="1"/>
  <c r="Z137" i="2" s="1"/>
  <c r="AA137" i="2" s="1"/>
  <c r="AB137" i="2" s="1"/>
  <c r="AC137" i="2" s="1"/>
  <c r="AD137" i="2" s="1"/>
  <c r="AE137" i="2" s="1"/>
  <c r="AF137" i="2" s="1"/>
  <c r="B137" i="2" s="1"/>
  <c r="D137" i="2"/>
  <c r="D136" i="2"/>
  <c r="E136" i="2" s="1"/>
  <c r="F136" i="2" s="1"/>
  <c r="G136" i="2" s="1"/>
  <c r="H136" i="2" s="1"/>
  <c r="I136" i="2" s="1"/>
  <c r="J136" i="2" s="1"/>
  <c r="K136" i="2" s="1"/>
  <c r="L136" i="2" s="1"/>
  <c r="M136" i="2" s="1"/>
  <c r="N136" i="2" s="1"/>
  <c r="O136" i="2" s="1"/>
  <c r="P136" i="2" s="1"/>
  <c r="Q136" i="2" s="1"/>
  <c r="R136" i="2" s="1"/>
  <c r="S136" i="2" s="1"/>
  <c r="T136" i="2" s="1"/>
  <c r="U136" i="2" s="1"/>
  <c r="V136" i="2" s="1"/>
  <c r="W136" i="2" s="1"/>
  <c r="X136" i="2" s="1"/>
  <c r="Y136" i="2" s="1"/>
  <c r="Z136" i="2" s="1"/>
  <c r="AA136" i="2" s="1"/>
  <c r="AB136" i="2" s="1"/>
  <c r="AC136" i="2" s="1"/>
  <c r="AD136" i="2" s="1"/>
  <c r="AE136" i="2" s="1"/>
  <c r="AF136" i="2" s="1"/>
  <c r="B136" i="2" s="1"/>
  <c r="D135" i="2"/>
  <c r="E135" i="2" s="1"/>
  <c r="F135" i="2" s="1"/>
  <c r="G135" i="2" s="1"/>
  <c r="H135" i="2" s="1"/>
  <c r="I135" i="2" s="1"/>
  <c r="J135" i="2" s="1"/>
  <c r="K135" i="2" s="1"/>
  <c r="L135" i="2" s="1"/>
  <c r="M135" i="2" s="1"/>
  <c r="N135" i="2" s="1"/>
  <c r="O135" i="2" s="1"/>
  <c r="P135" i="2" s="1"/>
  <c r="Q135" i="2" s="1"/>
  <c r="R135" i="2" s="1"/>
  <c r="S135" i="2" s="1"/>
  <c r="T135" i="2" s="1"/>
  <c r="U135" i="2" s="1"/>
  <c r="V135" i="2" s="1"/>
  <c r="W135" i="2" s="1"/>
  <c r="X135" i="2" s="1"/>
  <c r="Y135" i="2" s="1"/>
  <c r="Z135" i="2" s="1"/>
  <c r="AA135" i="2" s="1"/>
  <c r="AB135" i="2" s="1"/>
  <c r="AC135" i="2" s="1"/>
  <c r="AD135" i="2" s="1"/>
  <c r="AE135" i="2" s="1"/>
  <c r="AF135" i="2" s="1"/>
  <c r="B135" i="2" s="1"/>
  <c r="E134" i="2"/>
  <c r="F134" i="2" s="1"/>
  <c r="G134" i="2" s="1"/>
  <c r="H134" i="2" s="1"/>
  <c r="I134" i="2" s="1"/>
  <c r="J134" i="2" s="1"/>
  <c r="K134" i="2" s="1"/>
  <c r="L134" i="2" s="1"/>
  <c r="M134" i="2" s="1"/>
  <c r="N134" i="2" s="1"/>
  <c r="O134" i="2" s="1"/>
  <c r="P134" i="2" s="1"/>
  <c r="Q134" i="2" s="1"/>
  <c r="R134" i="2" s="1"/>
  <c r="S134" i="2" s="1"/>
  <c r="T134" i="2" s="1"/>
  <c r="U134" i="2" s="1"/>
  <c r="V134" i="2" s="1"/>
  <c r="W134" i="2" s="1"/>
  <c r="X134" i="2" s="1"/>
  <c r="Y134" i="2" s="1"/>
  <c r="Z134" i="2" s="1"/>
  <c r="AA134" i="2" s="1"/>
  <c r="AB134" i="2" s="1"/>
  <c r="AC134" i="2" s="1"/>
  <c r="AD134" i="2" s="1"/>
  <c r="AE134" i="2" s="1"/>
  <c r="AF134" i="2" s="1"/>
  <c r="B134" i="2" s="1"/>
  <c r="D134" i="2"/>
  <c r="M133" i="2"/>
  <c r="N133" i="2" s="1"/>
  <c r="O133" i="2" s="1"/>
  <c r="P133" i="2" s="1"/>
  <c r="Q133" i="2" s="1"/>
  <c r="R133" i="2" s="1"/>
  <c r="S133" i="2" s="1"/>
  <c r="T133" i="2" s="1"/>
  <c r="U133" i="2" s="1"/>
  <c r="V133" i="2" s="1"/>
  <c r="W133" i="2" s="1"/>
  <c r="X133" i="2" s="1"/>
  <c r="Y133" i="2" s="1"/>
  <c r="Z133" i="2" s="1"/>
  <c r="AA133" i="2" s="1"/>
  <c r="AB133" i="2" s="1"/>
  <c r="AC133" i="2" s="1"/>
  <c r="AD133" i="2" s="1"/>
  <c r="AE133" i="2" s="1"/>
  <c r="AF133" i="2" s="1"/>
  <c r="B133" i="2" s="1"/>
  <c r="D133" i="2"/>
  <c r="E133" i="2" s="1"/>
  <c r="F133" i="2" s="1"/>
  <c r="G133" i="2" s="1"/>
  <c r="H133" i="2" s="1"/>
  <c r="I133" i="2" s="1"/>
  <c r="J133" i="2" s="1"/>
  <c r="K133" i="2" s="1"/>
  <c r="L133" i="2" s="1"/>
  <c r="D132" i="2"/>
  <c r="E132" i="2" s="1"/>
  <c r="F132" i="2" s="1"/>
  <c r="G132" i="2" s="1"/>
  <c r="H132" i="2" s="1"/>
  <c r="I132" i="2" s="1"/>
  <c r="J132" i="2" s="1"/>
  <c r="K132" i="2" s="1"/>
  <c r="L132" i="2" s="1"/>
  <c r="M132" i="2" s="1"/>
  <c r="N132" i="2" s="1"/>
  <c r="O132" i="2" s="1"/>
  <c r="P132" i="2" s="1"/>
  <c r="Q132" i="2" s="1"/>
  <c r="R132" i="2" s="1"/>
  <c r="S132" i="2" s="1"/>
  <c r="T132" i="2" s="1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B132" i="2" s="1"/>
  <c r="E131" i="2"/>
  <c r="F131" i="2" s="1"/>
  <c r="G131" i="2" s="1"/>
  <c r="H131" i="2" s="1"/>
  <c r="I131" i="2" s="1"/>
  <c r="J131" i="2" s="1"/>
  <c r="K131" i="2" s="1"/>
  <c r="L131" i="2" s="1"/>
  <c r="M131" i="2" s="1"/>
  <c r="N131" i="2" s="1"/>
  <c r="O131" i="2" s="1"/>
  <c r="P131" i="2" s="1"/>
  <c r="Q131" i="2" s="1"/>
  <c r="R131" i="2" s="1"/>
  <c r="S131" i="2" s="1"/>
  <c r="T131" i="2" s="1"/>
  <c r="U131" i="2" s="1"/>
  <c r="V131" i="2" s="1"/>
  <c r="W131" i="2" s="1"/>
  <c r="X131" i="2" s="1"/>
  <c r="Y131" i="2" s="1"/>
  <c r="Z131" i="2" s="1"/>
  <c r="AA131" i="2" s="1"/>
  <c r="AB131" i="2" s="1"/>
  <c r="AC131" i="2" s="1"/>
  <c r="AD131" i="2" s="1"/>
  <c r="AE131" i="2" s="1"/>
  <c r="AF131" i="2" s="1"/>
  <c r="B131" i="2" s="1"/>
  <c r="D131" i="2"/>
  <c r="E129" i="2"/>
  <c r="F129" i="2" s="1"/>
  <c r="G129" i="2" s="1"/>
  <c r="H129" i="2" s="1"/>
  <c r="I129" i="2" s="1"/>
  <c r="J129" i="2" s="1"/>
  <c r="K129" i="2" s="1"/>
  <c r="L129" i="2" s="1"/>
  <c r="M129" i="2" s="1"/>
  <c r="N129" i="2" s="1"/>
  <c r="O129" i="2" s="1"/>
  <c r="P129" i="2" s="1"/>
  <c r="Q129" i="2" s="1"/>
  <c r="R129" i="2" s="1"/>
  <c r="S129" i="2" s="1"/>
  <c r="T129" i="2" s="1"/>
  <c r="U129" i="2" s="1"/>
  <c r="V129" i="2" s="1"/>
  <c r="W129" i="2" s="1"/>
  <c r="X129" i="2" s="1"/>
  <c r="Y129" i="2" s="1"/>
  <c r="Z129" i="2" s="1"/>
  <c r="AA129" i="2" s="1"/>
  <c r="AB129" i="2" s="1"/>
  <c r="AC129" i="2" s="1"/>
  <c r="AD129" i="2" s="1"/>
  <c r="AE129" i="2" s="1"/>
  <c r="AF129" i="2" s="1"/>
  <c r="B129" i="2" s="1"/>
  <c r="D129" i="2"/>
  <c r="D128" i="2"/>
  <c r="E128" i="2" s="1"/>
  <c r="F128" i="2" s="1"/>
  <c r="G128" i="2" s="1"/>
  <c r="H128" i="2" s="1"/>
  <c r="I128" i="2" s="1"/>
  <c r="J128" i="2" s="1"/>
  <c r="K128" i="2" s="1"/>
  <c r="L128" i="2" s="1"/>
  <c r="M128" i="2" s="1"/>
  <c r="N128" i="2" s="1"/>
  <c r="O128" i="2" s="1"/>
  <c r="P128" i="2" s="1"/>
  <c r="Q128" i="2" s="1"/>
  <c r="R128" i="2" s="1"/>
  <c r="S128" i="2" s="1"/>
  <c r="T128" i="2" s="1"/>
  <c r="U128" i="2" s="1"/>
  <c r="V128" i="2" s="1"/>
  <c r="W128" i="2" s="1"/>
  <c r="X128" i="2" s="1"/>
  <c r="Y128" i="2" s="1"/>
  <c r="Z128" i="2" s="1"/>
  <c r="AA128" i="2" s="1"/>
  <c r="AB128" i="2" s="1"/>
  <c r="AC128" i="2" s="1"/>
  <c r="AD128" i="2" s="1"/>
  <c r="AE128" i="2" s="1"/>
  <c r="AF128" i="2" s="1"/>
  <c r="B128" i="2" s="1"/>
  <c r="E127" i="2"/>
  <c r="F127" i="2" s="1"/>
  <c r="G127" i="2" s="1"/>
  <c r="H127" i="2" s="1"/>
  <c r="I127" i="2" s="1"/>
  <c r="J127" i="2" s="1"/>
  <c r="K127" i="2" s="1"/>
  <c r="L127" i="2" s="1"/>
  <c r="M127" i="2" s="1"/>
  <c r="N127" i="2" s="1"/>
  <c r="O127" i="2" s="1"/>
  <c r="P127" i="2" s="1"/>
  <c r="Q127" i="2" s="1"/>
  <c r="R127" i="2" s="1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B127" i="2" s="1"/>
  <c r="D127" i="2"/>
  <c r="D126" i="2"/>
  <c r="E126" i="2" s="1"/>
  <c r="F126" i="2" s="1"/>
  <c r="G126" i="2" s="1"/>
  <c r="H126" i="2" s="1"/>
  <c r="I126" i="2" s="1"/>
  <c r="J126" i="2" s="1"/>
  <c r="K126" i="2" s="1"/>
  <c r="L126" i="2" s="1"/>
  <c r="M126" i="2" s="1"/>
  <c r="N126" i="2" s="1"/>
  <c r="O126" i="2" s="1"/>
  <c r="P126" i="2" s="1"/>
  <c r="Q126" i="2" s="1"/>
  <c r="R126" i="2" s="1"/>
  <c r="S126" i="2" s="1"/>
  <c r="T126" i="2" s="1"/>
  <c r="U126" i="2" s="1"/>
  <c r="V126" i="2" s="1"/>
  <c r="W126" i="2" s="1"/>
  <c r="X126" i="2" s="1"/>
  <c r="Y126" i="2" s="1"/>
  <c r="Z126" i="2" s="1"/>
  <c r="AA126" i="2" s="1"/>
  <c r="AB126" i="2" s="1"/>
  <c r="AC126" i="2" s="1"/>
  <c r="AD126" i="2" s="1"/>
  <c r="AE126" i="2" s="1"/>
  <c r="AF126" i="2" s="1"/>
  <c r="B126" i="2" s="1"/>
  <c r="E125" i="2"/>
  <c r="F125" i="2" s="1"/>
  <c r="G125" i="2" s="1"/>
  <c r="H125" i="2" s="1"/>
  <c r="I125" i="2" s="1"/>
  <c r="J125" i="2" s="1"/>
  <c r="K125" i="2" s="1"/>
  <c r="L125" i="2" s="1"/>
  <c r="M125" i="2" s="1"/>
  <c r="N125" i="2" s="1"/>
  <c r="O125" i="2" s="1"/>
  <c r="P125" i="2" s="1"/>
  <c r="Q125" i="2" s="1"/>
  <c r="R125" i="2" s="1"/>
  <c r="S125" i="2" s="1"/>
  <c r="T125" i="2" s="1"/>
  <c r="U125" i="2" s="1"/>
  <c r="V125" i="2" s="1"/>
  <c r="W125" i="2" s="1"/>
  <c r="X125" i="2" s="1"/>
  <c r="Y125" i="2" s="1"/>
  <c r="Z125" i="2" s="1"/>
  <c r="AA125" i="2" s="1"/>
  <c r="AB125" i="2" s="1"/>
  <c r="AC125" i="2" s="1"/>
  <c r="AD125" i="2" s="1"/>
  <c r="AE125" i="2" s="1"/>
  <c r="AF125" i="2" s="1"/>
  <c r="B125" i="2" s="1"/>
  <c r="D125" i="2"/>
  <c r="D124" i="2"/>
  <c r="E124" i="2" s="1"/>
  <c r="D123" i="2"/>
  <c r="E123" i="2" s="1"/>
  <c r="F123" i="2" s="1"/>
  <c r="G123" i="2" s="1"/>
  <c r="H123" i="2" s="1"/>
  <c r="I123" i="2" s="1"/>
  <c r="J123" i="2" s="1"/>
  <c r="K123" i="2" s="1"/>
  <c r="L123" i="2" s="1"/>
  <c r="M123" i="2" s="1"/>
  <c r="N123" i="2" s="1"/>
  <c r="O123" i="2" s="1"/>
  <c r="P123" i="2" s="1"/>
  <c r="Q123" i="2" s="1"/>
  <c r="R123" i="2" s="1"/>
  <c r="S123" i="2" s="1"/>
  <c r="T123" i="2" s="1"/>
  <c r="U123" i="2" s="1"/>
  <c r="V123" i="2" s="1"/>
  <c r="W123" i="2" s="1"/>
  <c r="X123" i="2" s="1"/>
  <c r="Y123" i="2" s="1"/>
  <c r="Z123" i="2" s="1"/>
  <c r="AA123" i="2" s="1"/>
  <c r="AB123" i="2" s="1"/>
  <c r="AC123" i="2" s="1"/>
  <c r="AD123" i="2" s="1"/>
  <c r="AE123" i="2" s="1"/>
  <c r="AF123" i="2" s="1"/>
  <c r="B123" i="2" s="1"/>
  <c r="E122" i="2"/>
  <c r="F122" i="2" s="1"/>
  <c r="G122" i="2" s="1"/>
  <c r="H122" i="2" s="1"/>
  <c r="I122" i="2" s="1"/>
  <c r="J122" i="2" s="1"/>
  <c r="K122" i="2" s="1"/>
  <c r="L122" i="2" s="1"/>
  <c r="M122" i="2" s="1"/>
  <c r="N122" i="2" s="1"/>
  <c r="O122" i="2" s="1"/>
  <c r="P122" i="2" s="1"/>
  <c r="Q122" i="2" s="1"/>
  <c r="R122" i="2" s="1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B122" i="2" s="1"/>
  <c r="D122" i="2"/>
  <c r="E121" i="2"/>
  <c r="F121" i="2" s="1"/>
  <c r="G121" i="2" s="1"/>
  <c r="H121" i="2" s="1"/>
  <c r="I121" i="2" s="1"/>
  <c r="J121" i="2" s="1"/>
  <c r="K121" i="2" s="1"/>
  <c r="L121" i="2" s="1"/>
  <c r="M121" i="2" s="1"/>
  <c r="N121" i="2" s="1"/>
  <c r="O121" i="2" s="1"/>
  <c r="P121" i="2" s="1"/>
  <c r="Q121" i="2" s="1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B121" i="2" s="1"/>
  <c r="D121" i="2"/>
  <c r="D120" i="2"/>
  <c r="E120" i="2" s="1"/>
  <c r="F120" i="2" s="1"/>
  <c r="G120" i="2" s="1"/>
  <c r="H120" i="2" s="1"/>
  <c r="I120" i="2" s="1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B120" i="2" s="1"/>
  <c r="E119" i="2"/>
  <c r="F119" i="2" s="1"/>
  <c r="G119" i="2" s="1"/>
  <c r="H119" i="2" s="1"/>
  <c r="I119" i="2" s="1"/>
  <c r="J119" i="2" s="1"/>
  <c r="K119" i="2" s="1"/>
  <c r="L119" i="2" s="1"/>
  <c r="M119" i="2" s="1"/>
  <c r="N119" i="2" s="1"/>
  <c r="O119" i="2" s="1"/>
  <c r="P119" i="2" s="1"/>
  <c r="Q119" i="2" s="1"/>
  <c r="R119" i="2" s="1"/>
  <c r="S119" i="2" s="1"/>
  <c r="T119" i="2" s="1"/>
  <c r="U119" i="2" s="1"/>
  <c r="V119" i="2" s="1"/>
  <c r="W119" i="2" s="1"/>
  <c r="X119" i="2" s="1"/>
  <c r="Y119" i="2" s="1"/>
  <c r="Z119" i="2" s="1"/>
  <c r="AA119" i="2" s="1"/>
  <c r="AB119" i="2" s="1"/>
  <c r="AC119" i="2" s="1"/>
  <c r="AD119" i="2" s="1"/>
  <c r="AE119" i="2" s="1"/>
  <c r="AF119" i="2" s="1"/>
  <c r="B119" i="2" s="1"/>
  <c r="D119" i="2"/>
  <c r="E118" i="2"/>
  <c r="F118" i="2" s="1"/>
  <c r="G118" i="2" s="1"/>
  <c r="H118" i="2" s="1"/>
  <c r="I118" i="2" s="1"/>
  <c r="J118" i="2" s="1"/>
  <c r="K118" i="2" s="1"/>
  <c r="L118" i="2" s="1"/>
  <c r="M118" i="2" s="1"/>
  <c r="N118" i="2" s="1"/>
  <c r="O118" i="2" s="1"/>
  <c r="P118" i="2" s="1"/>
  <c r="Q118" i="2" s="1"/>
  <c r="R118" i="2" s="1"/>
  <c r="S118" i="2" s="1"/>
  <c r="T118" i="2" s="1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B118" i="2" s="1"/>
  <c r="D118" i="2"/>
  <c r="D117" i="2"/>
  <c r="E117" i="2" s="1"/>
  <c r="F117" i="2" s="1"/>
  <c r="G117" i="2" s="1"/>
  <c r="H117" i="2" s="1"/>
  <c r="I117" i="2" s="1"/>
  <c r="J117" i="2" s="1"/>
  <c r="K117" i="2" s="1"/>
  <c r="L117" i="2" s="1"/>
  <c r="M117" i="2" s="1"/>
  <c r="N117" i="2" s="1"/>
  <c r="O117" i="2" s="1"/>
  <c r="P117" i="2" s="1"/>
  <c r="Q117" i="2" s="1"/>
  <c r="R117" i="2" s="1"/>
  <c r="S117" i="2" s="1"/>
  <c r="T117" i="2" s="1"/>
  <c r="U117" i="2" s="1"/>
  <c r="V117" i="2" s="1"/>
  <c r="W117" i="2" s="1"/>
  <c r="X117" i="2" s="1"/>
  <c r="Y117" i="2" s="1"/>
  <c r="Z117" i="2" s="1"/>
  <c r="AA117" i="2" s="1"/>
  <c r="AB117" i="2" s="1"/>
  <c r="AC117" i="2" s="1"/>
  <c r="AD117" i="2" s="1"/>
  <c r="AE117" i="2" s="1"/>
  <c r="AF117" i="2" s="1"/>
  <c r="B117" i="2" s="1"/>
  <c r="D116" i="2"/>
  <c r="E116" i="2" s="1"/>
  <c r="F116" i="2" s="1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Q116" i="2" s="1"/>
  <c r="R116" i="2" s="1"/>
  <c r="S116" i="2" s="1"/>
  <c r="T116" i="2" s="1"/>
  <c r="U116" i="2" s="1"/>
  <c r="V116" i="2" s="1"/>
  <c r="W116" i="2" s="1"/>
  <c r="X116" i="2" s="1"/>
  <c r="Y116" i="2" s="1"/>
  <c r="Z116" i="2" s="1"/>
  <c r="AA116" i="2" s="1"/>
  <c r="AB116" i="2" s="1"/>
  <c r="AC116" i="2" s="1"/>
  <c r="AD116" i="2" s="1"/>
  <c r="AE116" i="2" s="1"/>
  <c r="AF116" i="2" s="1"/>
  <c r="B116" i="2" s="1"/>
  <c r="D115" i="2"/>
  <c r="E115" i="2" s="1"/>
  <c r="F115" i="2" s="1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Q115" i="2" s="1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AC115" i="2" s="1"/>
  <c r="AD115" i="2" s="1"/>
  <c r="AE115" i="2" s="1"/>
  <c r="AF115" i="2" s="1"/>
  <c r="B115" i="2" s="1"/>
  <c r="K114" i="2"/>
  <c r="L114" i="2" s="1"/>
  <c r="M114" i="2" s="1"/>
  <c r="N114" i="2" s="1"/>
  <c r="O114" i="2" s="1"/>
  <c r="P114" i="2" s="1"/>
  <c r="Q114" i="2" s="1"/>
  <c r="R114" i="2" s="1"/>
  <c r="S114" i="2" s="1"/>
  <c r="T114" i="2" s="1"/>
  <c r="U114" i="2" s="1"/>
  <c r="V114" i="2" s="1"/>
  <c r="W114" i="2" s="1"/>
  <c r="X114" i="2" s="1"/>
  <c r="Y114" i="2" s="1"/>
  <c r="Z114" i="2" s="1"/>
  <c r="AA114" i="2" s="1"/>
  <c r="AB114" i="2" s="1"/>
  <c r="AC114" i="2" s="1"/>
  <c r="AD114" i="2" s="1"/>
  <c r="AE114" i="2" s="1"/>
  <c r="AF114" i="2" s="1"/>
  <c r="B114" i="2" s="1"/>
  <c r="F114" i="2"/>
  <c r="G114" i="2" s="1"/>
  <c r="H114" i="2" s="1"/>
  <c r="I114" i="2" s="1"/>
  <c r="D114" i="2"/>
  <c r="E114" i="2" s="1"/>
  <c r="D113" i="2"/>
  <c r="E113" i="2" s="1"/>
  <c r="F113" i="2" s="1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Q113" i="2" s="1"/>
  <c r="R113" i="2" s="1"/>
  <c r="S113" i="2" s="1"/>
  <c r="T113" i="2" s="1"/>
  <c r="U113" i="2" s="1"/>
  <c r="V113" i="2" s="1"/>
  <c r="W113" i="2" s="1"/>
  <c r="X113" i="2" s="1"/>
  <c r="Y113" i="2" s="1"/>
  <c r="Z113" i="2" s="1"/>
  <c r="AA113" i="2" s="1"/>
  <c r="AB113" i="2" s="1"/>
  <c r="AC113" i="2" s="1"/>
  <c r="AD113" i="2" s="1"/>
  <c r="AE113" i="2" s="1"/>
  <c r="AF113" i="2" s="1"/>
  <c r="B113" i="2" s="1"/>
  <c r="E112" i="2"/>
  <c r="F112" i="2" s="1"/>
  <c r="G112" i="2" s="1"/>
  <c r="H112" i="2" s="1"/>
  <c r="I112" i="2" s="1"/>
  <c r="J112" i="2" s="1"/>
  <c r="K112" i="2" s="1"/>
  <c r="L112" i="2" s="1"/>
  <c r="M112" i="2" s="1"/>
  <c r="N112" i="2" s="1"/>
  <c r="O112" i="2" s="1"/>
  <c r="P112" i="2" s="1"/>
  <c r="Q112" i="2" s="1"/>
  <c r="R112" i="2" s="1"/>
  <c r="S112" i="2" s="1"/>
  <c r="T112" i="2" s="1"/>
  <c r="U112" i="2" s="1"/>
  <c r="V112" i="2" s="1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B112" i="2" s="1"/>
  <c r="D112" i="2"/>
  <c r="D110" i="2"/>
  <c r="E110" i="2" s="1"/>
  <c r="F110" i="2" s="1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Q110" i="2" s="1"/>
  <c r="R110" i="2" s="1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B110" i="2" s="1"/>
  <c r="D109" i="2"/>
  <c r="E109" i="2" s="1"/>
  <c r="F109" i="2" s="1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Q109" i="2" s="1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B109" i="2" s="1"/>
  <c r="E107" i="2"/>
  <c r="F107" i="2" s="1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Q107" i="2" s="1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AC107" i="2" s="1"/>
  <c r="AD107" i="2" s="1"/>
  <c r="AE107" i="2" s="1"/>
  <c r="AF107" i="2" s="1"/>
  <c r="B107" i="2" s="1"/>
  <c r="D107" i="2"/>
  <c r="D106" i="2"/>
  <c r="E106" i="2" s="1"/>
  <c r="F106" i="2" s="1"/>
  <c r="G106" i="2" s="1"/>
  <c r="H106" i="2" s="1"/>
  <c r="I106" i="2" s="1"/>
  <c r="J106" i="2" s="1"/>
  <c r="K106" i="2" s="1"/>
  <c r="L106" i="2" s="1"/>
  <c r="M106" i="2" s="1"/>
  <c r="N106" i="2" s="1"/>
  <c r="O106" i="2" s="1"/>
  <c r="P106" i="2" s="1"/>
  <c r="Q106" i="2" s="1"/>
  <c r="R106" i="2" s="1"/>
  <c r="S106" i="2" s="1"/>
  <c r="T106" i="2" s="1"/>
  <c r="U106" i="2" s="1"/>
  <c r="V106" i="2" s="1"/>
  <c r="W106" i="2" s="1"/>
  <c r="X106" i="2" s="1"/>
  <c r="Y106" i="2" s="1"/>
  <c r="Z106" i="2" s="1"/>
  <c r="AA106" i="2" s="1"/>
  <c r="AB106" i="2" s="1"/>
  <c r="AC106" i="2" s="1"/>
  <c r="AD106" i="2" s="1"/>
  <c r="AE106" i="2" s="1"/>
  <c r="AF106" i="2" s="1"/>
  <c r="B106" i="2" s="1"/>
  <c r="D105" i="2"/>
  <c r="E105" i="2" s="1"/>
  <c r="F105" i="2" s="1"/>
  <c r="G105" i="2" s="1"/>
  <c r="H105" i="2" s="1"/>
  <c r="I105" i="2" s="1"/>
  <c r="J105" i="2" s="1"/>
  <c r="K105" i="2" s="1"/>
  <c r="L105" i="2" s="1"/>
  <c r="M105" i="2" s="1"/>
  <c r="N105" i="2" s="1"/>
  <c r="O105" i="2" s="1"/>
  <c r="P105" i="2" s="1"/>
  <c r="Q105" i="2" s="1"/>
  <c r="R105" i="2" s="1"/>
  <c r="S105" i="2" s="1"/>
  <c r="T105" i="2" s="1"/>
  <c r="U105" i="2" s="1"/>
  <c r="V105" i="2" s="1"/>
  <c r="W105" i="2" s="1"/>
  <c r="X105" i="2" s="1"/>
  <c r="Y105" i="2" s="1"/>
  <c r="Z105" i="2" s="1"/>
  <c r="AA105" i="2" s="1"/>
  <c r="AB105" i="2" s="1"/>
  <c r="AC105" i="2" s="1"/>
  <c r="AD105" i="2" s="1"/>
  <c r="AE105" i="2" s="1"/>
  <c r="AF105" i="2" s="1"/>
  <c r="B105" i="2" s="1"/>
  <c r="F104" i="2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Q104" i="2" s="1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AC104" i="2" s="1"/>
  <c r="AD104" i="2" s="1"/>
  <c r="AE104" i="2" s="1"/>
  <c r="AF104" i="2" s="1"/>
  <c r="B104" i="2" s="1"/>
  <c r="D104" i="2"/>
  <c r="E104" i="2" s="1"/>
  <c r="D103" i="2"/>
  <c r="D93" i="2" s="1"/>
  <c r="D102" i="2"/>
  <c r="AH100" i="2"/>
  <c r="AI100" i="2" s="1"/>
  <c r="AH99" i="2"/>
  <c r="AI99" i="2" s="1"/>
  <c r="AH98" i="2"/>
  <c r="AI98" i="2" s="1"/>
  <c r="AH97" i="2"/>
  <c r="AI97" i="2" s="1"/>
  <c r="AH96" i="2"/>
  <c r="AI96" i="2" s="1"/>
  <c r="AH95" i="2"/>
  <c r="AI95" i="2" s="1"/>
  <c r="AH94" i="2"/>
  <c r="AI94" i="2" s="1"/>
  <c r="C93" i="2"/>
  <c r="AI91" i="2"/>
  <c r="AH91" i="2"/>
  <c r="AI90" i="2"/>
  <c r="AH90" i="2"/>
  <c r="AI89" i="2"/>
  <c r="AH89" i="2"/>
  <c r="AI88" i="2"/>
  <c r="AH88" i="2"/>
  <c r="AI87" i="2"/>
  <c r="AH87" i="2"/>
  <c r="AI86" i="2"/>
  <c r="AH86" i="2"/>
  <c r="AI85" i="2"/>
  <c r="AH85" i="2"/>
  <c r="AI84" i="2"/>
  <c r="AH84" i="2"/>
  <c r="AG82" i="2"/>
  <c r="AI81" i="2"/>
  <c r="AH81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R82" i="2" s="1"/>
  <c r="Q76" i="2"/>
  <c r="P76" i="2"/>
  <c r="O76" i="2"/>
  <c r="N76" i="2"/>
  <c r="M76" i="2"/>
  <c r="L76" i="2"/>
  <c r="K76" i="2"/>
  <c r="J76" i="2"/>
  <c r="J82" i="2" s="1"/>
  <c r="I76" i="2"/>
  <c r="H76" i="2"/>
  <c r="G76" i="2"/>
  <c r="F76" i="2"/>
  <c r="E76" i="2"/>
  <c r="D76" i="2"/>
  <c r="C76" i="2"/>
  <c r="B76" i="2"/>
  <c r="AI74" i="2"/>
  <c r="AH74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I71" i="2"/>
  <c r="AH71" i="2"/>
  <c r="AI70" i="2"/>
  <c r="AH70" i="2"/>
  <c r="AI69" i="2"/>
  <c r="AH69" i="2"/>
  <c r="AG68" i="2"/>
  <c r="AF68" i="2"/>
  <c r="AE5" i="2" s="1"/>
  <c r="AE68" i="2"/>
  <c r="AD5" i="2" s="1"/>
  <c r="AD68" i="2"/>
  <c r="AC5" i="2" s="1"/>
  <c r="AC68" i="2"/>
  <c r="AB68" i="2"/>
  <c r="AA5" i="2" s="1"/>
  <c r="AA68" i="2"/>
  <c r="Z5" i="2" s="1"/>
  <c r="Z68" i="2"/>
  <c r="Y5" i="2" s="1"/>
  <c r="Y68" i="2"/>
  <c r="X5" i="2" s="1"/>
  <c r="X68" i="2"/>
  <c r="W68" i="2"/>
  <c r="V5" i="2" s="1"/>
  <c r="V68" i="2"/>
  <c r="U5" i="2" s="1"/>
  <c r="U68" i="2"/>
  <c r="T68" i="2"/>
  <c r="S5" i="2" s="1"/>
  <c r="S68" i="2"/>
  <c r="R5" i="2" s="1"/>
  <c r="R68" i="2"/>
  <c r="Q5" i="2" s="1"/>
  <c r="Q68" i="2"/>
  <c r="P5" i="2" s="1"/>
  <c r="P68" i="2"/>
  <c r="O5" i="2" s="1"/>
  <c r="O68" i="2"/>
  <c r="N68" i="2"/>
  <c r="M5" i="2" s="1"/>
  <c r="M68" i="2"/>
  <c r="L68" i="2"/>
  <c r="K5" i="2" s="1"/>
  <c r="K68" i="2"/>
  <c r="J5" i="2" s="1"/>
  <c r="J68" i="2"/>
  <c r="I5" i="2" s="1"/>
  <c r="I68" i="2"/>
  <c r="H5" i="2" s="1"/>
  <c r="H68" i="2"/>
  <c r="G5" i="2" s="1"/>
  <c r="G68" i="2"/>
  <c r="F5" i="2" s="1"/>
  <c r="F68" i="2"/>
  <c r="E5" i="2" s="1"/>
  <c r="E68" i="2"/>
  <c r="D68" i="2"/>
  <c r="C5" i="2" s="1"/>
  <c r="C68" i="2"/>
  <c r="B5" i="2" s="1"/>
  <c r="B68" i="2"/>
  <c r="AI67" i="2"/>
  <c r="AH67" i="2"/>
  <c r="AI66" i="2"/>
  <c r="AH66" i="2"/>
  <c r="AI65" i="2"/>
  <c r="AH65" i="2"/>
  <c r="AI64" i="2"/>
  <c r="AH64" i="2"/>
  <c r="AI63" i="2"/>
  <c r="AH63" i="2"/>
  <c r="AI62" i="2"/>
  <c r="AH62" i="2"/>
  <c r="AI61" i="2"/>
  <c r="AH61" i="2"/>
  <c r="AI60" i="2"/>
  <c r="AH60" i="2"/>
  <c r="AI59" i="2"/>
  <c r="AH59" i="2"/>
  <c r="AI58" i="2"/>
  <c r="AH58" i="2"/>
  <c r="AI57" i="2"/>
  <c r="AH57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I55" i="2"/>
  <c r="AH55" i="2"/>
  <c r="AI54" i="2"/>
  <c r="AH54" i="2"/>
  <c r="AI53" i="2"/>
  <c r="AH53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G51" i="2"/>
  <c r="AG52" i="2" s="1"/>
  <c r="AG3" i="2" s="1"/>
  <c r="AI50" i="2"/>
  <c r="AH50" i="2"/>
  <c r="AI49" i="2"/>
  <c r="AH49" i="2"/>
  <c r="AI48" i="2"/>
  <c r="AH48" i="2"/>
  <c r="AI47" i="2"/>
  <c r="AH47" i="2"/>
  <c r="AI46" i="2"/>
  <c r="AH46" i="2"/>
  <c r="AI45" i="2"/>
  <c r="AH45" i="2"/>
  <c r="AI44" i="2"/>
  <c r="AH44" i="2"/>
  <c r="AI43" i="2"/>
  <c r="AH43" i="2"/>
  <c r="AI42" i="2"/>
  <c r="AH42" i="2"/>
  <c r="AI41" i="2"/>
  <c r="AH41" i="2"/>
  <c r="AI40" i="2"/>
  <c r="AH40" i="2"/>
  <c r="AI39" i="2"/>
  <c r="AH39" i="2"/>
  <c r="AG38" i="2"/>
  <c r="AG2" i="2" s="1"/>
  <c r="AG6" i="2" s="1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O75" i="2" s="1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I36" i="2"/>
  <c r="AH36" i="2"/>
  <c r="AI35" i="2"/>
  <c r="AH35" i="2"/>
  <c r="AI34" i="2"/>
  <c r="AH34" i="2"/>
  <c r="AI33" i="2"/>
  <c r="AH33" i="2"/>
  <c r="AI32" i="2"/>
  <c r="AH32" i="2"/>
  <c r="AI31" i="2"/>
  <c r="AH31" i="2"/>
  <c r="AI30" i="2"/>
  <c r="AH30" i="2"/>
  <c r="AI29" i="2"/>
  <c r="AH29" i="2"/>
  <c r="AI28" i="2"/>
  <c r="AH28" i="2"/>
  <c r="AI27" i="2"/>
  <c r="AH27" i="2"/>
  <c r="AI26" i="2"/>
  <c r="AH26" i="2"/>
  <c r="AI25" i="2"/>
  <c r="AH25" i="2"/>
  <c r="AI24" i="2"/>
  <c r="AH24" i="2"/>
  <c r="AI23" i="2"/>
  <c r="AH23" i="2"/>
  <c r="AI22" i="2"/>
  <c r="AH22" i="2"/>
  <c r="AI21" i="2"/>
  <c r="AH21" i="2"/>
  <c r="AI20" i="2"/>
  <c r="AH20" i="2"/>
  <c r="AI19" i="2"/>
  <c r="AH19" i="2"/>
  <c r="AI18" i="2"/>
  <c r="AH18" i="2"/>
  <c r="AI17" i="2"/>
  <c r="AH17" i="2"/>
  <c r="AI16" i="2"/>
  <c r="AH16" i="2"/>
  <c r="AI15" i="2"/>
  <c r="AH15" i="2"/>
  <c r="AI14" i="2"/>
  <c r="AH14" i="2"/>
  <c r="AI13" i="2"/>
  <c r="AH13" i="2"/>
  <c r="AI12" i="2"/>
  <c r="AH12" i="2"/>
  <c r="AI11" i="2"/>
  <c r="AH11" i="2"/>
  <c r="AF5" i="2"/>
  <c r="W5" i="2"/>
  <c r="N5" i="2"/>
  <c r="AG4" i="2"/>
  <c r="K4" i="2"/>
  <c r="B4" i="2"/>
  <c r="S37" i="1"/>
  <c r="R37" i="1"/>
  <c r="P37" i="1"/>
  <c r="O37" i="1"/>
  <c r="E4" i="2"/>
  <c r="E103" i="2" l="1"/>
  <c r="F103" i="2" s="1"/>
  <c r="E194" i="2"/>
  <c r="AG75" i="2"/>
  <c r="AF73" i="2"/>
  <c r="AE75" i="2"/>
  <c r="AE7" i="2" s="1"/>
  <c r="AD82" i="2"/>
  <c r="AC82" i="2"/>
  <c r="AB73" i="2"/>
  <c r="AA82" i="2"/>
  <c r="AA73" i="2"/>
  <c r="Z82" i="2"/>
  <c r="Y82" i="2"/>
  <c r="X82" i="2"/>
  <c r="X73" i="2"/>
  <c r="W75" i="2"/>
  <c r="W7" i="2" s="1"/>
  <c r="V82" i="2"/>
  <c r="U82" i="2"/>
  <c r="T82" i="2"/>
  <c r="T73" i="2"/>
  <c r="S82" i="2"/>
  <c r="S73" i="2"/>
  <c r="Q82" i="2"/>
  <c r="P82" i="2"/>
  <c r="P73" i="2"/>
  <c r="N82" i="2"/>
  <c r="M82" i="2"/>
  <c r="K73" i="2"/>
  <c r="K82" i="2"/>
  <c r="I82" i="2"/>
  <c r="L73" i="2"/>
  <c r="F82" i="2"/>
  <c r="E82" i="2"/>
  <c r="L82" i="2"/>
  <c r="H82" i="2"/>
  <c r="D82" i="2"/>
  <c r="D73" i="2"/>
  <c r="C82" i="2"/>
  <c r="AI80" i="2"/>
  <c r="AH80" i="2"/>
  <c r="C73" i="2"/>
  <c r="C75" i="2" s="1"/>
  <c r="U214" i="2" s="1"/>
  <c r="G73" i="2"/>
  <c r="H73" i="2"/>
  <c r="E73" i="2"/>
  <c r="I73" i="2"/>
  <c r="G75" i="2"/>
  <c r="G7" i="2" s="1"/>
  <c r="I75" i="2"/>
  <c r="I7" i="2" s="1"/>
  <c r="AB82" i="2"/>
  <c r="AE82" i="2"/>
  <c r="AF82" i="2"/>
  <c r="AI76" i="2"/>
  <c r="AH77" i="2"/>
  <c r="AH78" i="2"/>
  <c r="AI56" i="2"/>
  <c r="AG214" i="2"/>
  <c r="O7" i="2"/>
  <c r="AW214" i="2"/>
  <c r="Q73" i="2"/>
  <c r="Y73" i="2"/>
  <c r="M73" i="2"/>
  <c r="U73" i="2"/>
  <c r="AC73" i="2"/>
  <c r="O73" i="2"/>
  <c r="W73" i="2"/>
  <c r="AE73" i="2"/>
  <c r="Q75" i="2"/>
  <c r="AI214" i="2" s="1"/>
  <c r="Y75" i="2"/>
  <c r="Y7" i="2" s="1"/>
  <c r="H4" i="2"/>
  <c r="D192" i="2"/>
  <c r="E102" i="2"/>
  <c r="AI37" i="2"/>
  <c r="E75" i="2"/>
  <c r="M75" i="2"/>
  <c r="U75" i="2"/>
  <c r="AC75" i="2"/>
  <c r="L75" i="2"/>
  <c r="N73" i="2"/>
  <c r="AD73" i="2"/>
  <c r="T75" i="2"/>
  <c r="F73" i="2"/>
  <c r="V73" i="2"/>
  <c r="H75" i="2"/>
  <c r="P75" i="2"/>
  <c r="X75" i="2"/>
  <c r="X83" i="2" s="1"/>
  <c r="AF75" i="2"/>
  <c r="G82" i="2"/>
  <c r="O82" i="2"/>
  <c r="W82" i="2"/>
  <c r="F124" i="2"/>
  <c r="G124" i="2" s="1"/>
  <c r="H124" i="2" s="1"/>
  <c r="I124" i="2" s="1"/>
  <c r="J124" i="2" s="1"/>
  <c r="K124" i="2" s="1"/>
  <c r="L124" i="2" s="1"/>
  <c r="M124" i="2" s="1"/>
  <c r="N124" i="2" s="1"/>
  <c r="O124" i="2" s="1"/>
  <c r="P124" i="2" s="1"/>
  <c r="Q124" i="2" s="1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B124" i="2" s="1"/>
  <c r="AB75" i="2"/>
  <c r="G103" i="2"/>
  <c r="D5" i="2"/>
  <c r="L5" i="2"/>
  <c r="T5" i="2"/>
  <c r="AB5" i="2"/>
  <c r="AH37" i="2"/>
  <c r="AI72" i="2"/>
  <c r="J75" i="2"/>
  <c r="R75" i="2"/>
  <c r="Z75" i="2"/>
  <c r="AH72" i="2"/>
  <c r="AI79" i="2"/>
  <c r="AH56" i="2"/>
  <c r="S211" i="2"/>
  <c r="D211" i="2"/>
  <c r="AH38" i="2"/>
  <c r="AI38" i="2"/>
  <c r="AG73" i="2"/>
  <c r="AG83" i="2" s="1"/>
  <c r="AI68" i="2"/>
  <c r="J73" i="2"/>
  <c r="R73" i="2"/>
  <c r="Z73" i="2"/>
  <c r="AH68" i="2"/>
  <c r="D75" i="2"/>
  <c r="D83" i="2" s="1"/>
  <c r="B82" i="2"/>
  <c r="AH76" i="2"/>
  <c r="AI77" i="2"/>
  <c r="AI78" i="2"/>
  <c r="K75" i="2"/>
  <c r="S75" i="2"/>
  <c r="AA75" i="2"/>
  <c r="F75" i="2"/>
  <c r="N75" i="2"/>
  <c r="V75" i="2"/>
  <c r="AD75" i="2"/>
  <c r="AH79" i="2"/>
  <c r="C235" i="2"/>
  <c r="E199" i="2"/>
  <c r="E93" i="2" s="1"/>
  <c r="F194" i="2"/>
  <c r="E200" i="2"/>
  <c r="N37" i="1"/>
  <c r="B4" i="1"/>
  <c r="C83" i="2" l="1"/>
  <c r="P83" i="2"/>
  <c r="AE83" i="2"/>
  <c r="AF83" i="2"/>
  <c r="AQ214" i="2"/>
  <c r="AO214" i="2"/>
  <c r="U83" i="2"/>
  <c r="L83" i="2"/>
  <c r="H83" i="2"/>
  <c r="J83" i="2"/>
  <c r="C7" i="2"/>
  <c r="AA214" i="2"/>
  <c r="Y214" i="2"/>
  <c r="F83" i="2"/>
  <c r="G83" i="2"/>
  <c r="B209" i="2"/>
  <c r="I83" i="2"/>
  <c r="Q83" i="2"/>
  <c r="W83" i="2"/>
  <c r="O83" i="2"/>
  <c r="Y83" i="2"/>
  <c r="AD83" i="2"/>
  <c r="N83" i="2"/>
  <c r="C209" i="2"/>
  <c r="R83" i="2"/>
  <c r="V83" i="2"/>
  <c r="Q7" i="2"/>
  <c r="AE214" i="2"/>
  <c r="M7" i="2"/>
  <c r="AR214" i="2"/>
  <c r="Z7" i="2"/>
  <c r="AT214" i="2"/>
  <c r="AB7" i="2"/>
  <c r="AJ214" i="2"/>
  <c r="R7" i="2"/>
  <c r="M83" i="2"/>
  <c r="E192" i="2"/>
  <c r="F102" i="2"/>
  <c r="W214" i="2"/>
  <c r="E7" i="2"/>
  <c r="AV214" i="2"/>
  <c r="AD7" i="2"/>
  <c r="V214" i="2"/>
  <c r="D7" i="2"/>
  <c r="AB214" i="2"/>
  <c r="J7" i="2"/>
  <c r="AX214" i="2"/>
  <c r="AF7" i="2"/>
  <c r="AD214" i="2"/>
  <c r="L7" i="2"/>
  <c r="E83" i="2"/>
  <c r="AH82" i="2"/>
  <c r="AI82" i="2"/>
  <c r="G194" i="2"/>
  <c r="F200" i="2"/>
  <c r="AN214" i="2"/>
  <c r="V7" i="2"/>
  <c r="AS214" i="2"/>
  <c r="AA7" i="2"/>
  <c r="AA83" i="2"/>
  <c r="F93" i="2"/>
  <c r="AP214" i="2"/>
  <c r="X7" i="2"/>
  <c r="AU214" i="2"/>
  <c r="AC7" i="2"/>
  <c r="AB83" i="2"/>
  <c r="D235" i="2"/>
  <c r="F199" i="2"/>
  <c r="AF214" i="2"/>
  <c r="N7" i="2"/>
  <c r="AK214" i="2"/>
  <c r="S7" i="2"/>
  <c r="S83" i="2"/>
  <c r="H103" i="2"/>
  <c r="AH214" i="2"/>
  <c r="P7" i="2"/>
  <c r="AL214" i="2"/>
  <c r="T7" i="2"/>
  <c r="AC83" i="2"/>
  <c r="T83" i="2"/>
  <c r="X214" i="2"/>
  <c r="F7" i="2"/>
  <c r="AC214" i="2"/>
  <c r="K7" i="2"/>
  <c r="K83" i="2"/>
  <c r="Z83" i="2"/>
  <c r="Z214" i="2"/>
  <c r="H7" i="2"/>
  <c r="AM214" i="2"/>
  <c r="U7" i="2"/>
  <c r="B80" i="1"/>
  <c r="B79" i="1"/>
  <c r="B78" i="1"/>
  <c r="B77" i="1"/>
  <c r="B76" i="1"/>
  <c r="B82" i="1" s="1"/>
  <c r="B72" i="1"/>
  <c r="B68" i="1"/>
  <c r="B56" i="1"/>
  <c r="B38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235" i="1"/>
  <c r="S210" i="1"/>
  <c r="AG200" i="1"/>
  <c r="AG51" i="1" s="1"/>
  <c r="AG52" i="1" s="1"/>
  <c r="AG3" i="1" s="1"/>
  <c r="C200" i="1"/>
  <c r="D199" i="1"/>
  <c r="D198" i="1"/>
  <c r="E198" i="1" s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B198" i="1" s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B197" i="1" s="1"/>
  <c r="D196" i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B196" i="1" s="1"/>
  <c r="F195" i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B195" i="1" s="1"/>
  <c r="D195" i="1"/>
  <c r="E195" i="1" s="1"/>
  <c r="D194" i="1"/>
  <c r="AG192" i="1"/>
  <c r="C192" i="1"/>
  <c r="D191" i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B191" i="1" s="1"/>
  <c r="D190" i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B190" i="1" s="1"/>
  <c r="D189" i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B189" i="1" s="1"/>
  <c r="D188" i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B188" i="1" s="1"/>
  <c r="K187" i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B187" i="1" s="1"/>
  <c r="D187" i="1"/>
  <c r="E187" i="1" s="1"/>
  <c r="F187" i="1" s="1"/>
  <c r="G187" i="1" s="1"/>
  <c r="H187" i="1" s="1"/>
  <c r="I187" i="1" s="1"/>
  <c r="J187" i="1" s="1"/>
  <c r="D186" i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B186" i="1" s="1"/>
  <c r="D185" i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B185" i="1" s="1"/>
  <c r="E184" i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B184" i="1" s="1"/>
  <c r="D184" i="1"/>
  <c r="D183" i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B183" i="1" s="1"/>
  <c r="D182" i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B182" i="1" s="1"/>
  <c r="G181" i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B181" i="1" s="1"/>
  <c r="F181" i="1"/>
  <c r="D181" i="1"/>
  <c r="E181" i="1" s="1"/>
  <c r="E180" i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B180" i="1" s="1"/>
  <c r="D180" i="1"/>
  <c r="D179" i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B179" i="1" s="1"/>
  <c r="D177" i="1"/>
  <c r="E177" i="1" s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B177" i="1" s="1"/>
  <c r="E176" i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B176" i="1" s="1"/>
  <c r="D176" i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B175" i="1" s="1"/>
  <c r="D174" i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B174" i="1" s="1"/>
  <c r="D173" i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B173" i="1" s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B172" i="1" s="1"/>
  <c r="D172" i="1"/>
  <c r="D171" i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B171" i="1" s="1"/>
  <c r="D170" i="1"/>
  <c r="E170" i="1" s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B170" i="1" s="1"/>
  <c r="D168" i="1"/>
  <c r="E168" i="1" s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B168" i="1" s="1"/>
  <c r="D167" i="1"/>
  <c r="E167" i="1" s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B167" i="1" s="1"/>
  <c r="D166" i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B166" i="1" s="1"/>
  <c r="D165" i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B165" i="1" s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B164" i="1" s="1"/>
  <c r="D163" i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B163" i="1" s="1"/>
  <c r="D162" i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B162" i="1" s="1"/>
  <c r="L161" i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B161" i="1" s="1"/>
  <c r="D161" i="1"/>
  <c r="E161" i="1" s="1"/>
  <c r="F161" i="1" s="1"/>
  <c r="G161" i="1" s="1"/>
  <c r="H161" i="1" s="1"/>
  <c r="I161" i="1" s="1"/>
  <c r="J161" i="1" s="1"/>
  <c r="K161" i="1" s="1"/>
  <c r="R160" i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B160" i="1" s="1"/>
  <c r="J160" i="1"/>
  <c r="K160" i="1" s="1"/>
  <c r="L160" i="1" s="1"/>
  <c r="M160" i="1" s="1"/>
  <c r="N160" i="1" s="1"/>
  <c r="O160" i="1" s="1"/>
  <c r="P160" i="1" s="1"/>
  <c r="Q160" i="1" s="1"/>
  <c r="D160" i="1"/>
  <c r="E160" i="1" s="1"/>
  <c r="F160" i="1" s="1"/>
  <c r="G160" i="1" s="1"/>
  <c r="H160" i="1" s="1"/>
  <c r="I160" i="1" s="1"/>
  <c r="D159" i="1"/>
  <c r="E159" i="1" s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B159" i="1" s="1"/>
  <c r="D158" i="1"/>
  <c r="E158" i="1" s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B158" i="1" s="1"/>
  <c r="D157" i="1"/>
  <c r="E157" i="1" s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B157" i="1" s="1"/>
  <c r="D156" i="1"/>
  <c r="E156" i="1" s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B156" i="1" s="1"/>
  <c r="D154" i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B154" i="1" s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B153" i="1" s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B152" i="1" s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B151" i="1" s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B149" i="1" s="1"/>
  <c r="E148" i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B148" i="1" s="1"/>
  <c r="D148" i="1"/>
  <c r="D146" i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B146" i="1" s="1"/>
  <c r="D145" i="1"/>
  <c r="E145" i="1" s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B145" i="1" s="1"/>
  <c r="D144" i="1"/>
  <c r="E144" i="1" s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B144" i="1" s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B143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B142" i="1" s="1"/>
  <c r="D142" i="1"/>
  <c r="D141" i="1"/>
  <c r="E141" i="1" s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B141" i="1" s="1"/>
  <c r="D140" i="1"/>
  <c r="E140" i="1" s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B140" i="1" s="1"/>
  <c r="G138" i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B138" i="1" s="1"/>
  <c r="D138" i="1"/>
  <c r="E138" i="1" s="1"/>
  <c r="F138" i="1" s="1"/>
  <c r="D137" i="1"/>
  <c r="E137" i="1" s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B137" i="1" s="1"/>
  <c r="D136" i="1"/>
  <c r="E136" i="1" s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B136" i="1" s="1"/>
  <c r="D135" i="1"/>
  <c r="E135" i="1" s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B135" i="1" s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B134" i="1" s="1"/>
  <c r="D133" i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B133" i="1" s="1"/>
  <c r="D132" i="1"/>
  <c r="E132" i="1" s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B132" i="1" s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B131" i="1" s="1"/>
  <c r="D129" i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B129" i="1" s="1"/>
  <c r="D128" i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B128" i="1" s="1"/>
  <c r="D127" i="1"/>
  <c r="E127" i="1" s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B127" i="1" s="1"/>
  <c r="D126" i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B126" i="1" s="1"/>
  <c r="E125" i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B125" i="1" s="1"/>
  <c r="D125" i="1"/>
  <c r="D124" i="1"/>
  <c r="E124" i="1" s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B124" i="1" s="1"/>
  <c r="D123" i="1"/>
  <c r="E123" i="1" s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B123" i="1" s="1"/>
  <c r="D122" i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B122" i="1" s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B121" i="1" s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B120" i="1" s="1"/>
  <c r="D119" i="1"/>
  <c r="E119" i="1" s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B119" i="1" s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B118" i="1" s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B117" i="1" s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B116" i="1" s="1"/>
  <c r="F115" i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B115" i="1" s="1"/>
  <c r="D115" i="1"/>
  <c r="E115" i="1" s="1"/>
  <c r="K114" i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B114" i="1" s="1"/>
  <c r="D114" i="1"/>
  <c r="E114" i="1" s="1"/>
  <c r="F114" i="1" s="1"/>
  <c r="G114" i="1" s="1"/>
  <c r="H114" i="1" s="1"/>
  <c r="I114" i="1" s="1"/>
  <c r="D113" i="1"/>
  <c r="E113" i="1" s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B113" i="1" s="1"/>
  <c r="D112" i="1"/>
  <c r="E112" i="1" s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B112" i="1" s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B110" i="1" s="1"/>
  <c r="D109" i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B109" i="1" s="1"/>
  <c r="D107" i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B107" i="1" s="1"/>
  <c r="E106" i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B106" i="1" s="1"/>
  <c r="D106" i="1"/>
  <c r="D105" i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B105" i="1" s="1"/>
  <c r="D104" i="1"/>
  <c r="E104" i="1" s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B104" i="1" s="1"/>
  <c r="D103" i="1"/>
  <c r="E103" i="1" s="1"/>
  <c r="D102" i="1"/>
  <c r="AH100" i="1"/>
  <c r="AI100" i="1" s="1"/>
  <c r="AH99" i="1"/>
  <c r="AI99" i="1" s="1"/>
  <c r="AH98" i="1"/>
  <c r="AI98" i="1" s="1"/>
  <c r="AH97" i="1"/>
  <c r="AI97" i="1" s="1"/>
  <c r="AH96" i="1"/>
  <c r="AI96" i="1" s="1"/>
  <c r="AH95" i="1"/>
  <c r="AI95" i="1" s="1"/>
  <c r="AH94" i="1"/>
  <c r="AI94" i="1" s="1"/>
  <c r="C93" i="1"/>
  <c r="AI91" i="1"/>
  <c r="AH91" i="1"/>
  <c r="AI90" i="1"/>
  <c r="AH90" i="1"/>
  <c r="AI89" i="1"/>
  <c r="AH89" i="1"/>
  <c r="AI88" i="1"/>
  <c r="AH88" i="1"/>
  <c r="AI87" i="1"/>
  <c r="AH87" i="1"/>
  <c r="AI86" i="1"/>
  <c r="AH86" i="1"/>
  <c r="AI85" i="1"/>
  <c r="AH85" i="1"/>
  <c r="AI84" i="1"/>
  <c r="AH84" i="1"/>
  <c r="AG82" i="1"/>
  <c r="AI81" i="1"/>
  <c r="AH81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AF77" i="1"/>
  <c r="AE77" i="1"/>
  <c r="AD77" i="1"/>
  <c r="AC77" i="1"/>
  <c r="AB77" i="1"/>
  <c r="AA77" i="1"/>
  <c r="Z77" i="1"/>
  <c r="Y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AF76" i="1"/>
  <c r="AE76" i="1"/>
  <c r="AD76" i="1"/>
  <c r="AC76" i="1"/>
  <c r="AC82" i="1" s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I82" i="1" s="1"/>
  <c r="H76" i="1"/>
  <c r="G76" i="1"/>
  <c r="F76" i="1"/>
  <c r="E76" i="1"/>
  <c r="D76" i="1"/>
  <c r="C76" i="1"/>
  <c r="AI74" i="1"/>
  <c r="AH74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AI71" i="1"/>
  <c r="AH71" i="1"/>
  <c r="AI70" i="1"/>
  <c r="AH70" i="1"/>
  <c r="AI69" i="1"/>
  <c r="AH69" i="1"/>
  <c r="AG68" i="1"/>
  <c r="AF68" i="1"/>
  <c r="AE5" i="1" s="1"/>
  <c r="AE68" i="1"/>
  <c r="AD68" i="1"/>
  <c r="AC5" i="1" s="1"/>
  <c r="AC68" i="1"/>
  <c r="AB68" i="1"/>
  <c r="AA5" i="1" s="1"/>
  <c r="AA68" i="1"/>
  <c r="Z5" i="1" s="1"/>
  <c r="Z68" i="1"/>
  <c r="Y5" i="1" s="1"/>
  <c r="Y68" i="1"/>
  <c r="W68" i="1"/>
  <c r="V5" i="1" s="1"/>
  <c r="V68" i="1"/>
  <c r="U5" i="1" s="1"/>
  <c r="U68" i="1"/>
  <c r="T5" i="1" s="1"/>
  <c r="T68" i="1"/>
  <c r="S5" i="1" s="1"/>
  <c r="S68" i="1"/>
  <c r="R5" i="1" s="1"/>
  <c r="R68" i="1"/>
  <c r="Q5" i="1" s="1"/>
  <c r="Q68" i="1"/>
  <c r="P68" i="1"/>
  <c r="O68" i="1"/>
  <c r="N5" i="1" s="1"/>
  <c r="N68" i="1"/>
  <c r="M5" i="1" s="1"/>
  <c r="M68" i="1"/>
  <c r="L5" i="1" s="1"/>
  <c r="L68" i="1"/>
  <c r="K5" i="1" s="1"/>
  <c r="K68" i="1"/>
  <c r="J5" i="1" s="1"/>
  <c r="J68" i="1"/>
  <c r="I5" i="1" s="1"/>
  <c r="I68" i="1"/>
  <c r="H5" i="1" s="1"/>
  <c r="H68" i="1"/>
  <c r="G5" i="1" s="1"/>
  <c r="G68" i="1"/>
  <c r="F5" i="1" s="1"/>
  <c r="F68" i="1"/>
  <c r="E5" i="1" s="1"/>
  <c r="E68" i="1"/>
  <c r="D5" i="1" s="1"/>
  <c r="D68" i="1"/>
  <c r="C5" i="1" s="1"/>
  <c r="C68" i="1"/>
  <c r="B5" i="1" s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X77" i="1"/>
  <c r="W77" i="1"/>
  <c r="AI57" i="1"/>
  <c r="AH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AI55" i="1"/>
  <c r="AH55" i="1"/>
  <c r="AI54" i="1"/>
  <c r="AH54" i="1"/>
  <c r="AI53" i="1"/>
  <c r="AH53" i="1"/>
  <c r="Z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G38" i="1"/>
  <c r="AG2" i="1" s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I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AD5" i="1"/>
  <c r="AB5" i="1"/>
  <c r="X5" i="1"/>
  <c r="P5" i="1"/>
  <c r="O5" i="1"/>
  <c r="AG4" i="1"/>
  <c r="K4" i="1"/>
  <c r="E4" i="1"/>
  <c r="V82" i="1" l="1"/>
  <c r="H82" i="1"/>
  <c r="D200" i="1"/>
  <c r="AG73" i="1"/>
  <c r="D93" i="1"/>
  <c r="K6" i="2"/>
  <c r="H194" i="2"/>
  <c r="F192" i="2"/>
  <c r="G102" i="2"/>
  <c r="G199" i="2"/>
  <c r="E235" i="2"/>
  <c r="I103" i="2"/>
  <c r="AB82" i="1"/>
  <c r="AA82" i="1"/>
  <c r="Y82" i="1"/>
  <c r="U82" i="1"/>
  <c r="S82" i="1"/>
  <c r="S75" i="1"/>
  <c r="S7" i="1" s="1"/>
  <c r="Q82" i="1"/>
  <c r="P82" i="1"/>
  <c r="O75" i="1"/>
  <c r="AG214" i="1" s="1"/>
  <c r="N82" i="1"/>
  <c r="M82" i="1"/>
  <c r="K75" i="1"/>
  <c r="AC214" i="1" s="1"/>
  <c r="AH78" i="1"/>
  <c r="K82" i="1"/>
  <c r="H75" i="1"/>
  <c r="Z214" i="1" s="1"/>
  <c r="AI80" i="1"/>
  <c r="G82" i="1"/>
  <c r="G73" i="1"/>
  <c r="F82" i="1"/>
  <c r="P75" i="1"/>
  <c r="P7" i="1" s="1"/>
  <c r="AI56" i="1"/>
  <c r="AH80" i="1"/>
  <c r="D82" i="1"/>
  <c r="C82" i="1"/>
  <c r="C73" i="1"/>
  <c r="C75" i="1" s="1"/>
  <c r="C7" i="1" s="1"/>
  <c r="AF82" i="1"/>
  <c r="AI76" i="1"/>
  <c r="J82" i="1"/>
  <c r="R82" i="1"/>
  <c r="Z82" i="1"/>
  <c r="L82" i="1"/>
  <c r="T82" i="1"/>
  <c r="AH76" i="1"/>
  <c r="AD82" i="1"/>
  <c r="O82" i="1"/>
  <c r="AE82" i="1"/>
  <c r="H73" i="1"/>
  <c r="H83" i="1" s="1"/>
  <c r="P73" i="1"/>
  <c r="D75" i="1"/>
  <c r="V214" i="1" s="1"/>
  <c r="L75" i="1"/>
  <c r="AD214" i="1" s="1"/>
  <c r="T75" i="1"/>
  <c r="AL214" i="1" s="1"/>
  <c r="AI38" i="1"/>
  <c r="I73" i="1"/>
  <c r="Q73" i="1"/>
  <c r="Z73" i="1"/>
  <c r="E75" i="1"/>
  <c r="E7" i="1" s="1"/>
  <c r="M75" i="1"/>
  <c r="AE214" i="1" s="1"/>
  <c r="J73" i="1"/>
  <c r="R73" i="1"/>
  <c r="E73" i="1"/>
  <c r="M73" i="1"/>
  <c r="D73" i="1"/>
  <c r="L73" i="1"/>
  <c r="T73" i="1"/>
  <c r="F73" i="1"/>
  <c r="N73" i="1"/>
  <c r="O73" i="1"/>
  <c r="H4" i="1"/>
  <c r="X82" i="1"/>
  <c r="AK214" i="1"/>
  <c r="AI77" i="1"/>
  <c r="AH77" i="1"/>
  <c r="F103" i="1"/>
  <c r="AG6" i="1"/>
  <c r="W82" i="1"/>
  <c r="S211" i="1"/>
  <c r="D211" i="1"/>
  <c r="AH37" i="1"/>
  <c r="F75" i="1"/>
  <c r="N75" i="1"/>
  <c r="AI78" i="1"/>
  <c r="AH79" i="1"/>
  <c r="E82" i="1"/>
  <c r="K73" i="1"/>
  <c r="S73" i="1"/>
  <c r="G75" i="1"/>
  <c r="AI79" i="1"/>
  <c r="AH38" i="1"/>
  <c r="AH58" i="1"/>
  <c r="AH56" i="1"/>
  <c r="AI58" i="1"/>
  <c r="I75" i="1"/>
  <c r="Q75" i="1"/>
  <c r="AG75" i="1"/>
  <c r="AG83" i="1" s="1"/>
  <c r="D192" i="1"/>
  <c r="X68" i="1"/>
  <c r="AH68" i="1" s="1"/>
  <c r="J75" i="1"/>
  <c r="R75" i="1"/>
  <c r="Z75" i="1"/>
  <c r="E102" i="1"/>
  <c r="AH72" i="1"/>
  <c r="AI72" i="1"/>
  <c r="E194" i="1"/>
  <c r="C235" i="1"/>
  <c r="E199" i="1"/>
  <c r="K7" i="1" l="1"/>
  <c r="G83" i="1"/>
  <c r="J103" i="2"/>
  <c r="F235" i="2"/>
  <c r="H199" i="2"/>
  <c r="G93" i="2"/>
  <c r="G192" i="2"/>
  <c r="H102" i="2"/>
  <c r="G200" i="2"/>
  <c r="I194" i="2"/>
  <c r="S83" i="1"/>
  <c r="AH214" i="1"/>
  <c r="P83" i="1"/>
  <c r="O83" i="1"/>
  <c r="O7" i="1"/>
  <c r="K83" i="1"/>
  <c r="H7" i="1"/>
  <c r="D83" i="1"/>
  <c r="U214" i="1"/>
  <c r="C83" i="1"/>
  <c r="M7" i="1"/>
  <c r="J83" i="1"/>
  <c r="D7" i="1"/>
  <c r="T7" i="1"/>
  <c r="AI82" i="1"/>
  <c r="N83" i="1"/>
  <c r="L7" i="1"/>
  <c r="W214" i="1"/>
  <c r="L83" i="1"/>
  <c r="T83" i="1"/>
  <c r="Z83" i="1"/>
  <c r="R83" i="1"/>
  <c r="M83" i="1"/>
  <c r="E83" i="1"/>
  <c r="F83" i="1"/>
  <c r="AB214" i="1"/>
  <c r="J7" i="1"/>
  <c r="F194" i="1"/>
  <c r="E200" i="1"/>
  <c r="E93" i="1"/>
  <c r="W5" i="1"/>
  <c r="G103" i="1"/>
  <c r="AH82" i="1"/>
  <c r="E192" i="1"/>
  <c r="F102" i="1"/>
  <c r="Y214" i="1"/>
  <c r="C209" i="1"/>
  <c r="B209" i="1"/>
  <c r="G7" i="1"/>
  <c r="AI68" i="1"/>
  <c r="AR214" i="1"/>
  <c r="Z7" i="1"/>
  <c r="AI214" i="1"/>
  <c r="Q7" i="1"/>
  <c r="AF214" i="1"/>
  <c r="N7" i="1"/>
  <c r="Q83" i="1"/>
  <c r="D235" i="1"/>
  <c r="F199" i="1"/>
  <c r="AJ214" i="1"/>
  <c r="R7" i="1"/>
  <c r="AA214" i="1"/>
  <c r="I7" i="1"/>
  <c r="X214" i="1"/>
  <c r="F7" i="1"/>
  <c r="I83" i="1"/>
  <c r="H192" i="2" l="1"/>
  <c r="I102" i="2"/>
  <c r="G235" i="2"/>
  <c r="I199" i="2"/>
  <c r="H93" i="2"/>
  <c r="I200" i="2"/>
  <c r="J194" i="2"/>
  <c r="I93" i="2"/>
  <c r="H200" i="2"/>
  <c r="K103" i="2"/>
  <c r="K6" i="1"/>
  <c r="F192" i="1"/>
  <c r="G102" i="1"/>
  <c r="E235" i="1"/>
  <c r="G199" i="1"/>
  <c r="G194" i="1"/>
  <c r="G93" i="1" s="1"/>
  <c r="F200" i="1"/>
  <c r="H103" i="1"/>
  <c r="F93" i="1"/>
  <c r="K194" i="2" l="1"/>
  <c r="J199" i="2"/>
  <c r="H235" i="2"/>
  <c r="L103" i="2"/>
  <c r="I192" i="2"/>
  <c r="J102" i="2"/>
  <c r="H194" i="1"/>
  <c r="G200" i="1"/>
  <c r="F235" i="1"/>
  <c r="H199" i="1"/>
  <c r="I103" i="1"/>
  <c r="H93" i="1"/>
  <c r="G192" i="1"/>
  <c r="H102" i="1"/>
  <c r="J192" i="2" l="1"/>
  <c r="K102" i="2"/>
  <c r="M103" i="2"/>
  <c r="K199" i="2"/>
  <c r="I235" i="2"/>
  <c r="J93" i="2"/>
  <c r="K200" i="2"/>
  <c r="L194" i="2"/>
  <c r="J200" i="2"/>
  <c r="J103" i="1"/>
  <c r="G235" i="1"/>
  <c r="I199" i="1"/>
  <c r="H192" i="1"/>
  <c r="I102" i="1"/>
  <c r="I194" i="1"/>
  <c r="H200" i="1"/>
  <c r="J235" i="2" l="1"/>
  <c r="L199" i="2"/>
  <c r="K93" i="2"/>
  <c r="N103" i="2"/>
  <c r="K192" i="2"/>
  <c r="L102" i="2"/>
  <c r="M194" i="2"/>
  <c r="J194" i="1"/>
  <c r="I200" i="1"/>
  <c r="I192" i="1"/>
  <c r="J102" i="1"/>
  <c r="H235" i="1"/>
  <c r="J199" i="1"/>
  <c r="I93" i="1"/>
  <c r="K103" i="1"/>
  <c r="N194" i="2" l="1"/>
  <c r="L192" i="2"/>
  <c r="M102" i="2"/>
  <c r="M93" i="2"/>
  <c r="O103" i="2"/>
  <c r="K235" i="2"/>
  <c r="M199" i="2"/>
  <c r="L93" i="2"/>
  <c r="L200" i="2"/>
  <c r="L103" i="1"/>
  <c r="K93" i="1"/>
  <c r="K199" i="1"/>
  <c r="I235" i="1"/>
  <c r="J192" i="1"/>
  <c r="K102" i="1"/>
  <c r="J93" i="1"/>
  <c r="J200" i="1"/>
  <c r="K194" i="1"/>
  <c r="P103" i="2" l="1"/>
  <c r="M192" i="2"/>
  <c r="N102" i="2"/>
  <c r="O194" i="2"/>
  <c r="L235" i="2"/>
  <c r="N199" i="2"/>
  <c r="N200" i="2" s="1"/>
  <c r="M200" i="2"/>
  <c r="K192" i="1"/>
  <c r="L102" i="1"/>
  <c r="J235" i="1"/>
  <c r="L199" i="1"/>
  <c r="K200" i="1"/>
  <c r="L194" i="1"/>
  <c r="M103" i="1"/>
  <c r="L93" i="1"/>
  <c r="P194" i="2" l="1"/>
  <c r="N192" i="2"/>
  <c r="O102" i="2"/>
  <c r="O93" i="2"/>
  <c r="O199" i="2"/>
  <c r="M235" i="2"/>
  <c r="N93" i="2"/>
  <c r="Q103" i="2"/>
  <c r="K235" i="1"/>
  <c r="M199" i="1"/>
  <c r="N103" i="1"/>
  <c r="L200" i="1"/>
  <c r="M194" i="1"/>
  <c r="L192" i="1"/>
  <c r="M102" i="1"/>
  <c r="N235" i="2" l="1"/>
  <c r="P199" i="2"/>
  <c r="O192" i="2"/>
  <c r="P102" i="2"/>
  <c r="O200" i="2"/>
  <c r="R103" i="2"/>
  <c r="P200" i="2"/>
  <c r="Q194" i="2"/>
  <c r="M192" i="1"/>
  <c r="N102" i="1"/>
  <c r="M200" i="1"/>
  <c r="N194" i="1"/>
  <c r="M93" i="1"/>
  <c r="O103" i="1"/>
  <c r="N93" i="1"/>
  <c r="L235" i="1"/>
  <c r="N199" i="1"/>
  <c r="S103" i="2" l="1"/>
  <c r="P192" i="2"/>
  <c r="Q102" i="2"/>
  <c r="O235" i="2"/>
  <c r="Q199" i="2"/>
  <c r="P93" i="2"/>
  <c r="R194" i="2"/>
  <c r="P103" i="1"/>
  <c r="O194" i="1"/>
  <c r="N200" i="1"/>
  <c r="N192" i="1"/>
  <c r="O102" i="1"/>
  <c r="M235" i="1"/>
  <c r="O199" i="1"/>
  <c r="S194" i="2" l="1"/>
  <c r="R199" i="2"/>
  <c r="R93" i="2" s="1"/>
  <c r="P235" i="2"/>
  <c r="Q93" i="2"/>
  <c r="Q192" i="2"/>
  <c r="R102" i="2"/>
  <c r="Q200" i="2"/>
  <c r="T103" i="2"/>
  <c r="N235" i="1"/>
  <c r="P199" i="1"/>
  <c r="O192" i="1"/>
  <c r="P102" i="1"/>
  <c r="P194" i="1"/>
  <c r="O200" i="1"/>
  <c r="Q103" i="1"/>
  <c r="P93" i="1"/>
  <c r="O93" i="1"/>
  <c r="R200" i="2" l="1"/>
  <c r="R192" i="2"/>
  <c r="S102" i="2"/>
  <c r="U103" i="2"/>
  <c r="Q235" i="2"/>
  <c r="S199" i="2"/>
  <c r="S200" i="2"/>
  <c r="T194" i="2"/>
  <c r="R103" i="1"/>
  <c r="Q194" i="1"/>
  <c r="P200" i="1"/>
  <c r="P192" i="1"/>
  <c r="Q102" i="1"/>
  <c r="O235" i="1"/>
  <c r="Q199" i="1"/>
  <c r="U194" i="2" l="1"/>
  <c r="R235" i="2"/>
  <c r="T199" i="2"/>
  <c r="S93" i="2"/>
  <c r="V103" i="2"/>
  <c r="T93" i="2"/>
  <c r="S192" i="2"/>
  <c r="T102" i="2"/>
  <c r="P235" i="1"/>
  <c r="R199" i="1"/>
  <c r="Q192" i="1"/>
  <c r="R102" i="1"/>
  <c r="Q200" i="1"/>
  <c r="R194" i="1"/>
  <c r="Q93" i="1"/>
  <c r="S103" i="1"/>
  <c r="W103" i="2" l="1"/>
  <c r="U199" i="2"/>
  <c r="S235" i="2"/>
  <c r="T192" i="2"/>
  <c r="U102" i="2"/>
  <c r="U200" i="2"/>
  <c r="V194" i="2"/>
  <c r="T200" i="2"/>
  <c r="T103" i="1"/>
  <c r="R200" i="1"/>
  <c r="S194" i="1"/>
  <c r="R192" i="1"/>
  <c r="S102" i="1"/>
  <c r="S199" i="1"/>
  <c r="Q235" i="1"/>
  <c r="R93" i="1"/>
  <c r="U192" i="2" l="1"/>
  <c r="V102" i="2"/>
  <c r="T235" i="2"/>
  <c r="V199" i="2"/>
  <c r="U93" i="2"/>
  <c r="V200" i="2"/>
  <c r="W194" i="2"/>
  <c r="V93" i="2"/>
  <c r="X103" i="2"/>
  <c r="R235" i="1"/>
  <c r="T199" i="1"/>
  <c r="S192" i="1"/>
  <c r="T102" i="1"/>
  <c r="S200" i="1"/>
  <c r="T194" i="1"/>
  <c r="S93" i="1"/>
  <c r="U103" i="1"/>
  <c r="X194" i="2" l="1"/>
  <c r="W199" i="2"/>
  <c r="U235" i="2"/>
  <c r="W93" i="2"/>
  <c r="V192" i="2"/>
  <c r="W102" i="2"/>
  <c r="Y103" i="2"/>
  <c r="V103" i="1"/>
  <c r="T200" i="1"/>
  <c r="U194" i="1"/>
  <c r="T192" i="1"/>
  <c r="U102" i="1"/>
  <c r="S235" i="1"/>
  <c r="U199" i="1"/>
  <c r="T93" i="1"/>
  <c r="Z103" i="2" l="1"/>
  <c r="V235" i="2"/>
  <c r="X199" i="2"/>
  <c r="W200" i="2"/>
  <c r="W192" i="2"/>
  <c r="X102" i="2"/>
  <c r="X200" i="2"/>
  <c r="Y194" i="2"/>
  <c r="T235" i="1"/>
  <c r="V199" i="1"/>
  <c r="U192" i="1"/>
  <c r="V102" i="1"/>
  <c r="U200" i="1"/>
  <c r="U52" i="1" s="1"/>
  <c r="V194" i="1"/>
  <c r="U93" i="1"/>
  <c r="W103" i="1"/>
  <c r="X192" i="2" l="1"/>
  <c r="Y102" i="2"/>
  <c r="W235" i="2"/>
  <c r="Y199" i="2"/>
  <c r="X93" i="2"/>
  <c r="Z194" i="2"/>
  <c r="Y200" i="2"/>
  <c r="AA103" i="2"/>
  <c r="X103" i="1"/>
  <c r="W194" i="1"/>
  <c r="V200" i="1"/>
  <c r="V52" i="1" s="1"/>
  <c r="U73" i="1"/>
  <c r="U75" i="1"/>
  <c r="V192" i="1"/>
  <c r="W102" i="1"/>
  <c r="U235" i="1"/>
  <c r="W199" i="1"/>
  <c r="V93" i="1"/>
  <c r="AB103" i="2" l="1"/>
  <c r="AA194" i="2"/>
  <c r="Z199" i="2"/>
  <c r="X235" i="2"/>
  <c r="Y93" i="2"/>
  <c r="Y192" i="2"/>
  <c r="Z102" i="2"/>
  <c r="Z93" i="2"/>
  <c r="W192" i="1"/>
  <c r="X102" i="1"/>
  <c r="AM214" i="1"/>
  <c r="U7" i="1"/>
  <c r="U83" i="1"/>
  <c r="V75" i="1"/>
  <c r="V73" i="1"/>
  <c r="V83" i="1" s="1"/>
  <c r="X194" i="1"/>
  <c r="W200" i="1"/>
  <c r="W52" i="1" s="1"/>
  <c r="V235" i="1"/>
  <c r="X199" i="1"/>
  <c r="W93" i="1"/>
  <c r="Y103" i="1"/>
  <c r="X93" i="1"/>
  <c r="Y235" i="2" l="1"/>
  <c r="AA199" i="2"/>
  <c r="AA200" i="2" s="1"/>
  <c r="Z200" i="2"/>
  <c r="AB194" i="2"/>
  <c r="Z192" i="2"/>
  <c r="AA102" i="2"/>
  <c r="AC103" i="2"/>
  <c r="Y194" i="1"/>
  <c r="X200" i="1"/>
  <c r="X52" i="1" s="1"/>
  <c r="AN214" i="1"/>
  <c r="V7" i="1"/>
  <c r="Z103" i="1"/>
  <c r="W235" i="1"/>
  <c r="Y199" i="1"/>
  <c r="Y93" i="1" s="1"/>
  <c r="X192" i="1"/>
  <c r="Y102" i="1"/>
  <c r="W73" i="1"/>
  <c r="W75" i="1"/>
  <c r="AA192" i="2" l="1"/>
  <c r="AB102" i="2"/>
  <c r="AC194" i="2"/>
  <c r="Z235" i="2"/>
  <c r="AB199" i="2"/>
  <c r="AA93" i="2"/>
  <c r="AD103" i="2"/>
  <c r="X235" i="1"/>
  <c r="Z199" i="1"/>
  <c r="AA103" i="1"/>
  <c r="Z93" i="1"/>
  <c r="AO214" i="1"/>
  <c r="W7" i="1"/>
  <c r="W83" i="1"/>
  <c r="Y192" i="1"/>
  <c r="Z102" i="1"/>
  <c r="X73" i="1"/>
  <c r="X75" i="1"/>
  <c r="Y200" i="1"/>
  <c r="Y52" i="1" s="1"/>
  <c r="Z194" i="1"/>
  <c r="AA235" i="2" l="1"/>
  <c r="AC199" i="2"/>
  <c r="AB93" i="2"/>
  <c r="AC200" i="2"/>
  <c r="AD194" i="2"/>
  <c r="AB200" i="2"/>
  <c r="AB192" i="2"/>
  <c r="AC102" i="2"/>
  <c r="AE103" i="2"/>
  <c r="Z200" i="1"/>
  <c r="AA194" i="1"/>
  <c r="AP214" i="1"/>
  <c r="X7" i="1"/>
  <c r="AB103" i="1"/>
  <c r="AA93" i="1"/>
  <c r="Y73" i="1"/>
  <c r="Y75" i="1"/>
  <c r="X83" i="1"/>
  <c r="AA199" i="1"/>
  <c r="Y235" i="1"/>
  <c r="Z192" i="1"/>
  <c r="AA102" i="1"/>
  <c r="AC192" i="2" l="1"/>
  <c r="AD102" i="2"/>
  <c r="AE194" i="2"/>
  <c r="AF103" i="2"/>
  <c r="AB235" i="2"/>
  <c r="AD199" i="2"/>
  <c r="AC93" i="2"/>
  <c r="Y83" i="1"/>
  <c r="AA192" i="1"/>
  <c r="AB102" i="1"/>
  <c r="AC103" i="1"/>
  <c r="Z235" i="1"/>
  <c r="AB199" i="1"/>
  <c r="AA200" i="1"/>
  <c r="AA52" i="1" s="1"/>
  <c r="AB194" i="1"/>
  <c r="AQ214" i="1"/>
  <c r="Y7" i="1"/>
  <c r="AE199" i="2" l="1"/>
  <c r="AC235" i="2"/>
  <c r="B103" i="2"/>
  <c r="AF194" i="2"/>
  <c r="AE200" i="2"/>
  <c r="AD200" i="2"/>
  <c r="AD93" i="2"/>
  <c r="AD192" i="2"/>
  <c r="AE102" i="2"/>
  <c r="AA75" i="1"/>
  <c r="AA73" i="1"/>
  <c r="AA83" i="1" s="1"/>
  <c r="AA235" i="1"/>
  <c r="AC199" i="1"/>
  <c r="AB93" i="1"/>
  <c r="AD103" i="1"/>
  <c r="AC93" i="1"/>
  <c r="AB192" i="1"/>
  <c r="AC102" i="1"/>
  <c r="AB200" i="1"/>
  <c r="AB52" i="1" s="1"/>
  <c r="AC194" i="1"/>
  <c r="B194" i="2" l="1"/>
  <c r="AE192" i="2"/>
  <c r="AF102" i="2"/>
  <c r="AD235" i="2"/>
  <c r="AF199" i="2"/>
  <c r="AE93" i="2"/>
  <c r="AB235" i="1"/>
  <c r="AD199" i="1"/>
  <c r="AD194" i="1"/>
  <c r="AC200" i="1"/>
  <c r="AC52" i="1" s="1"/>
  <c r="AB75" i="1"/>
  <c r="AB73" i="1"/>
  <c r="AB83" i="1" s="1"/>
  <c r="AE103" i="1"/>
  <c r="AD93" i="1"/>
  <c r="AC192" i="1"/>
  <c r="AD102" i="1"/>
  <c r="AS214" i="1"/>
  <c r="AA7" i="1"/>
  <c r="AF192" i="2" l="1"/>
  <c r="B102" i="2"/>
  <c r="B192" i="2" s="1"/>
  <c r="AE235" i="2"/>
  <c r="B199" i="2"/>
  <c r="AF93" i="2"/>
  <c r="AF200" i="2"/>
  <c r="AF103" i="1"/>
  <c r="AT214" i="1"/>
  <c r="AB7" i="1"/>
  <c r="AC75" i="1"/>
  <c r="AC73" i="1"/>
  <c r="AE194" i="1"/>
  <c r="AD200" i="1"/>
  <c r="AD52" i="1" s="1"/>
  <c r="AD192" i="1"/>
  <c r="AE102" i="1"/>
  <c r="AC235" i="1"/>
  <c r="AE199" i="1"/>
  <c r="AC83" i="1" l="1"/>
  <c r="AI93" i="2"/>
  <c r="AH93" i="2"/>
  <c r="AF235" i="2"/>
  <c r="B93" i="2"/>
  <c r="B200" i="2"/>
  <c r="B51" i="2" s="1"/>
  <c r="AD75" i="1"/>
  <c r="AD73" i="1"/>
  <c r="AD83" i="1" s="1"/>
  <c r="AF194" i="1"/>
  <c r="AE200" i="1"/>
  <c r="AE52" i="1" s="1"/>
  <c r="AU214" i="1"/>
  <c r="AC7" i="1"/>
  <c r="AD235" i="1"/>
  <c r="AF199" i="1"/>
  <c r="AE192" i="1"/>
  <c r="AF102" i="1"/>
  <c r="AE93" i="1"/>
  <c r="B103" i="1"/>
  <c r="AH51" i="2" l="1"/>
  <c r="AI51" i="2"/>
  <c r="B52" i="2"/>
  <c r="B199" i="1"/>
  <c r="AF235" i="1" s="1"/>
  <c r="AE235" i="1"/>
  <c r="AF93" i="1"/>
  <c r="AE73" i="1"/>
  <c r="AE75" i="1"/>
  <c r="AF200" i="1"/>
  <c r="AF52" i="1" s="1"/>
  <c r="B194" i="1"/>
  <c r="B200" i="1" s="1"/>
  <c r="B51" i="1" s="1"/>
  <c r="B52" i="1" s="1"/>
  <c r="AF192" i="1"/>
  <c r="B102" i="1"/>
  <c r="B192" i="1" s="1"/>
  <c r="AV214" i="1"/>
  <c r="AD7" i="1"/>
  <c r="B75" i="1" l="1"/>
  <c r="B73" i="1"/>
  <c r="B93" i="1"/>
  <c r="AI52" i="2"/>
  <c r="AH52" i="2"/>
  <c r="B75" i="2"/>
  <c r="B73" i="2"/>
  <c r="AI51" i="1"/>
  <c r="AH51" i="1"/>
  <c r="AF75" i="1"/>
  <c r="AF73" i="1"/>
  <c r="AW214" i="1"/>
  <c r="AE7" i="1"/>
  <c r="AE83" i="1"/>
  <c r="AI93" i="1"/>
  <c r="AH93" i="1"/>
  <c r="B83" i="1" l="1"/>
  <c r="AI73" i="2"/>
  <c r="AH73" i="2"/>
  <c r="B83" i="2"/>
  <c r="T214" i="2"/>
  <c r="AH75" i="2"/>
  <c r="AI75" i="2"/>
  <c r="B7" i="2"/>
  <c r="A7" i="2" s="1"/>
  <c r="AF83" i="1"/>
  <c r="AX214" i="1"/>
  <c r="AF7" i="1"/>
  <c r="AI52" i="1"/>
  <c r="AH52" i="1"/>
  <c r="AI83" i="2" l="1"/>
  <c r="AH83" i="2"/>
  <c r="T214" i="1"/>
  <c r="B7" i="1"/>
  <c r="A7" i="1" s="1"/>
  <c r="AI75" i="1"/>
  <c r="AH75" i="1"/>
  <c r="AI73" i="1"/>
  <c r="AH73" i="1"/>
  <c r="AH83" i="1" l="1"/>
  <c r="AI83" i="1"/>
  <c r="AH94" i="21" l="1"/>
  <c r="AI94" i="21" s="1"/>
  <c r="AH93" i="21" l="1"/>
  <c r="AI93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<sst xmlns="http://schemas.openxmlformats.org/spreadsheetml/2006/main" count="7689" uniqueCount="235">
  <si>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</si>
  <si>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</si>
  <si>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</si>
  <si>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</si>
  <si>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</si>
  <si>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</si>
  <si>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</si>
  <si>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</si>
  <si>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</si>
  <si>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</si>
  <si>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</si>
  <si>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</si>
  <si>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</si>
  <si>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</si>
  <si>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</si>
  <si>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</si>
  <si>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</si>
  <si>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</si>
  <si>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</si>
  <si>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Upper Tama Koshi (456)</t>
  </si>
  <si>
    <t>Khimti Khola (60)</t>
  </si>
  <si>
    <t>Likhu IV (52.4)</t>
  </si>
  <si>
    <t>Upper Marsyangdi "A" (50)</t>
  </si>
  <si>
    <t>Bhotekoshi Khola (45)</t>
  </si>
  <si>
    <t>Mistri Khola (42)</t>
  </si>
  <si>
    <t>Kabeli B-1 (25)</t>
  </si>
  <si>
    <t>Singati Khola (25)</t>
  </si>
  <si>
    <t>Upper Madi (25)</t>
  </si>
  <si>
    <t>Solu Khola (23.5)</t>
  </si>
  <si>
    <t>Upper Chaku A (22.2)</t>
  </si>
  <si>
    <t>Chilime (22.1)</t>
  </si>
  <si>
    <t>Lower Hewa Khola (22.1)</t>
  </si>
  <si>
    <t>Bagmati KholaSmall (22)</t>
  </si>
  <si>
    <t>Sanima Mai Khola (22)</t>
  </si>
  <si>
    <t>Lower Modi (20)</t>
  </si>
  <si>
    <t>Hewa Khola A (14.9)</t>
  </si>
  <si>
    <t>Thapa Khola (13.6)</t>
  </si>
  <si>
    <t>Sikles Khola (13)</t>
  </si>
  <si>
    <t>Jhimruk Khola (12)</t>
  </si>
  <si>
    <t>Upper Mai Khola (12)</t>
  </si>
  <si>
    <t>Namarjun Madi (11.8)</t>
  </si>
  <si>
    <t>Tallo Khare Khola(11)</t>
  </si>
  <si>
    <t>Lower Modi 1 (10)</t>
  </si>
  <si>
    <t>Mithila Solar PV Electric Project (10)</t>
  </si>
  <si>
    <t>Other IPP Total</t>
  </si>
  <si>
    <t>Kabeli Corridor</t>
  </si>
  <si>
    <t>Total IPP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</si>
  <si>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</si>
  <si>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</si>
  <si>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</si>
  <si>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</si>
  <si>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</si>
  <si>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</si>
  <si>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</si>
  <si>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</si>
  <si>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</si>
  <si>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</si>
  <si>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</si>
  <si>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</si>
  <si>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</si>
  <si>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</si>
  <si>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</si>
  <si>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</si>
  <si>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</si>
  <si>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</si>
  <si>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</si>
  <si>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</si>
  <si>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</si>
  <si>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</si>
  <si>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</si>
  <si>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</si>
  <si>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</si>
  <si>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>JALESHWOR(33kV)</t>
  </si>
  <si>
    <t>RAJBIRAJ(33kV)</t>
  </si>
  <si>
    <t>RAXAUL(33kV)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</si>
  <si>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</si>
  <si>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</si>
  <si>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</si>
  <si>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</si>
  <si>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</si>
  <si>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</si>
  <si>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</si>
  <si>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</si>
  <si>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</si>
  <si>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</si>
  <si>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</si>
  <si>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</si>
  <si>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</si>
  <si>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</si>
  <si>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</si>
  <si>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</si>
  <si>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</si>
  <si>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</si>
  <si>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</si>
  <si>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</si>
  <si>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</si>
  <si>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</si>
  <si>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>Kathmandu Load</t>
  </si>
  <si>
    <t>MRS-SYU</t>
  </si>
  <si>
    <t>KL2-MATA</t>
  </si>
  <si>
    <t>KL1-SYU</t>
  </si>
  <si>
    <t>KHIMTI-LAMOSAGU</t>
  </si>
  <si>
    <t>DHALKE-CHAPUR I</t>
  </si>
  <si>
    <t>BHARATPUR - KAWASOTI</t>
  </si>
  <si>
    <t>DHALKE-MIRCHYA</t>
  </si>
  <si>
    <t>Others IPP Detail</t>
  </si>
  <si>
    <t>Iwa Khola (9.9)</t>
  </si>
  <si>
    <t>Sipring Khola (9.658)</t>
  </si>
  <si>
    <t>Super Mai A (9.6)</t>
  </si>
  <si>
    <t>Andhi Khola (9.4)</t>
  </si>
  <si>
    <t>Rudi Khola A (8.8)</t>
  </si>
  <si>
    <t>Api (Naugadh gad Khola) (8.5)</t>
  </si>
  <si>
    <t>Butwal Solar Project (8.5)</t>
  </si>
  <si>
    <t>Ankhu Khola - 1 (8.4)</t>
  </si>
  <si>
    <t>Mai Sana Cascade (8)</t>
  </si>
  <si>
    <t>Taksar Pikhuwa (8)</t>
  </si>
  <si>
    <t>Upper Naugad Gad (8)</t>
  </si>
  <si>
    <t>Super Mai (7.8)</t>
  </si>
  <si>
    <t>Jogmai (7.6)</t>
  </si>
  <si>
    <t>Indrawati - III (7.5)</t>
  </si>
  <si>
    <t>Upper Khorunga (7.5)</t>
  </si>
  <si>
    <t>Molung Khola (7)</t>
  </si>
  <si>
    <t>Sanima Mai Cascade (7)</t>
  </si>
  <si>
    <t>Upper Mardi (7)</t>
  </si>
  <si>
    <t>Rudi Khola B (6.6)</t>
  </si>
  <si>
    <t>Daraudi Khola A (6)</t>
  </si>
  <si>
    <t>Upper Mai C (5.1)</t>
  </si>
  <si>
    <t>Ghalemdi Khola (5)</t>
  </si>
  <si>
    <t>Mailung Khola (5)</t>
  </si>
  <si>
    <t>Pikhuwa Khola (5)</t>
  </si>
  <si>
    <t>Tadi Khola (Thaprek) (5)</t>
  </si>
  <si>
    <t>Upper Hugdi Khola (5)</t>
  </si>
  <si>
    <t>Phawa Khola (4.95)</t>
  </si>
  <si>
    <t>Siuri Khola (4.95)</t>
  </si>
  <si>
    <t>Khorunga Khola (4.8)</t>
  </si>
  <si>
    <t>Mardi Khola (4.8)</t>
  </si>
  <si>
    <t>Padam Khola (4.8)</t>
  </si>
  <si>
    <t>Mai Khola Small (4.5)</t>
  </si>
  <si>
    <t>Hewa Khola (4.455)</t>
  </si>
  <si>
    <t>Bijayapur-1 (4.41)</t>
  </si>
  <si>
    <t>Radhi Khola (4.4)</t>
  </si>
  <si>
    <t>Tungun-Thosne (4.36)</t>
  </si>
  <si>
    <t>Baramchi Khola (4.2)</t>
  </si>
  <si>
    <t>Chandranigahpur Solar (4)</t>
  </si>
  <si>
    <t>Khudi Khola (4)</t>
  </si>
  <si>
    <t>Puwa Khola -1 (4)</t>
  </si>
  <si>
    <t>Sabha Khola (4)</t>
  </si>
  <si>
    <t>Sardi Khola (4)</t>
  </si>
  <si>
    <t>Dwari Khola (3.75)</t>
  </si>
  <si>
    <t>Charanawati Khola (3.52)</t>
  </si>
  <si>
    <t>Kapadi Gad (3.33)</t>
  </si>
  <si>
    <t>Gelun  (3.2)</t>
  </si>
  <si>
    <t>Bhairab Kunda (3)</t>
  </si>
  <si>
    <t>Chaku Khola (3)</t>
  </si>
  <si>
    <t>Everest Sugar &amp; Chemical Inds. Ltd. (3)</t>
  </si>
  <si>
    <t>Midim Karapu (3)</t>
  </si>
  <si>
    <t>Piluwa Khola Small (3)</t>
  </si>
  <si>
    <t>Super Mai Cascade (3)</t>
  </si>
  <si>
    <t>Upper Puwa -1 (3)</t>
  </si>
  <si>
    <t>Upper Rawa (3)</t>
  </si>
  <si>
    <t>Chake Khola (2.83)</t>
  </si>
  <si>
    <t>Daram Khola A (2.5)</t>
  </si>
  <si>
    <t>Sunkoshi Small (2.5)</t>
  </si>
  <si>
    <t>Ridi Khola (2.4)</t>
  </si>
  <si>
    <t>Jiri Khola Small (2.2)</t>
  </si>
  <si>
    <t>Chhandi (2)</t>
  </si>
  <si>
    <t>Jhyadi Khola (2)</t>
  </si>
  <si>
    <t>Khani Khola (2)</t>
  </si>
  <si>
    <t>Lower Chaku Khola (1.8)</t>
  </si>
  <si>
    <t>Middle Chaku (1.8)</t>
  </si>
  <si>
    <t>Thoppal Khola (1.65)</t>
  </si>
  <si>
    <t>Theule Khola (1.5)</t>
  </si>
  <si>
    <t>Kuthali(Suspa) Bukhari (0.998)</t>
  </si>
  <si>
    <t>Hadi Khola Sunkoshi A (0.997)</t>
  </si>
  <si>
    <t>Tallo Chhote Khola (0.997)</t>
  </si>
  <si>
    <t>Jeuligad Small Hydropower Project (0.996)</t>
  </si>
  <si>
    <t>Miya Khola (0.996)</t>
  </si>
  <si>
    <t>Pati Khola Small (0.996)</t>
  </si>
  <si>
    <t>Pheme Khola (0.995)</t>
  </si>
  <si>
    <t>Chhote Khola (0.993)</t>
  </si>
  <si>
    <t>Lower Piluwa Small (0.99)</t>
  </si>
  <si>
    <t>Seti-II (0.979)</t>
  </si>
  <si>
    <t>Idi Khola (0.975)</t>
  </si>
  <si>
    <t>Bishnu Priya Solar Farm Project (0.96)</t>
  </si>
  <si>
    <t>Sisne Khola Small (0.75)</t>
  </si>
  <si>
    <t>Solar KUKL (0.6804)</t>
  </si>
  <si>
    <t>Dhunge-Jiri (0.6)</t>
  </si>
  <si>
    <t>Jhankre Khola Small (0.6)</t>
  </si>
  <si>
    <t>Belkhu (0.518)</t>
  </si>
  <si>
    <t>Rairang Khola (0.5)</t>
  </si>
  <si>
    <t>Sali Nadi (0.25)</t>
  </si>
  <si>
    <t>Syange Khola (0.183)</t>
  </si>
  <si>
    <t>Midim Khola (0.1)</t>
  </si>
  <si>
    <t>Sobuwa Khola-2 MHP (0.09)</t>
  </si>
  <si>
    <t>Leguwa Khola (0.04)</t>
  </si>
  <si>
    <t>Syauri Bhumey 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</si>
  <si>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</si>
  <si>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</si>
  <si>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</si>
  <si>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</si>
  <si>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</si>
  <si>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</si>
  <si>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</si>
  <si>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</si>
  <si>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</si>
  <si>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</si>
  <si>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</si>
  <si>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</si>
  <si>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</si>
  <si>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</si>
  <si>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</si>
  <si>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</si>
  <si>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</si>
  <si>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</si>
  <si>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</si>
  <si>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</si>
  <si>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</si>
  <si>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</si>
  <si>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</si>
  <si>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q</t>
  </si>
  <si>
    <t>;/</t>
  </si>
  <si>
    <t xml:space="preserve">                   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</si>
  <si>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</si>
  <si>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</si>
  <si>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</si>
  <si>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</si>
  <si>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</si>
  <si>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</si>
  <si>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</si>
  <si>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</si>
  <si>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</si>
  <si>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</si>
  <si>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 xml:space="preserve"> çl</t>
  </si>
  <si>
    <t>.4.3</t>
  </si>
  <si>
    <t>32..4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</si>
</sst>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h:mm;@"/>
    <numFmt numFmtId="165" formatCode="[$-409]d\-mmm\-yyyy;@"/>
    <numFmt numFmtId="166" formatCode="[$-F800]dddd\,\ mmmm\ dd\,\ yyyy"/>
    <numFmt numFmtId="167" formatCode="0.0"/>
    <numFmt numFmtId="168" formatCode="[hh]:mm"/>
    <numFmt numFmtId="169" formatCode="00.00"/>
    <numFmt numFmtId="170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2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Protection="1">
      <protection locked="0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0" fontId="9" fillId="3" borderId="0" xfId="0" applyFont="1" applyFill="1"/>
    <xf numFmtId="0" fontId="0" fillId="3" borderId="0" xfId="0" applyFill="1"/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64" fontId="14" fillId="0" borderId="0" xfId="0" applyNumberFormat="1" applyFont="1"/>
    <xf numFmtId="0" fontId="15" fillId="4" borderId="0" xfId="0" applyFont="1" applyFill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4" borderId="0" xfId="0" applyFont="1" applyFill="1" applyAlignment="1">
      <alignment vertical="center"/>
    </xf>
    <xf numFmtId="167" fontId="0" fillId="5" borderId="0" xfId="0" applyNumberFormat="1" applyFill="1"/>
    <xf numFmtId="0" fontId="0" fillId="5" borderId="0" xfId="0" applyFill="1"/>
    <xf numFmtId="166" fontId="15" fillId="4" borderId="0" xfId="0" applyNumberFormat="1" applyFont="1" applyFill="1" applyAlignment="1">
      <alignment horizontal="left" vertical="center"/>
    </xf>
    <xf numFmtId="0" fontId="18" fillId="3" borderId="0" xfId="0" applyFont="1" applyFill="1"/>
    <xf numFmtId="0" fontId="19" fillId="0" borderId="0" xfId="0" applyFont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0" fontId="2" fillId="0" borderId="0" xfId="0" applyFont="1"/>
    <xf numFmtId="0" fontId="12" fillId="0" borderId="12" xfId="0" applyFont="1" applyBorder="1" applyAlignment="1">
      <alignment vertical="center"/>
    </xf>
    <xf numFmtId="2" fontId="12" fillId="6" borderId="1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2" fillId="0" borderId="23" xfId="0" applyFont="1" applyBorder="1" applyAlignment="1">
      <alignment horizontal="right" vertical="center"/>
    </xf>
    <xf numFmtId="167" fontId="12" fillId="0" borderId="24" xfId="0" applyNumberFormat="1" applyFont="1" applyBorder="1" applyAlignment="1" applyProtection="1">
      <alignment horizontal="center" vertical="center"/>
      <protection locked="0"/>
    </xf>
    <xf numFmtId="167" fontId="12" fillId="8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26" xfId="0" applyNumberFormat="1" applyFont="1" applyBorder="1" applyAlignment="1" applyProtection="1">
      <alignment horizontal="center" vertical="center"/>
      <protection locked="0"/>
    </xf>
    <xf numFmtId="2" fontId="12" fillId="0" borderId="24" xfId="0" applyNumberFormat="1" applyFont="1" applyBorder="1" applyAlignment="1" applyProtection="1">
      <alignment horizontal="center" vertic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20" fontId="0" fillId="0" borderId="0" xfId="0" applyNumberFormat="1"/>
    <xf numFmtId="0" fontId="12" fillId="0" borderId="27" xfId="0" applyFont="1" applyBorder="1" applyAlignment="1">
      <alignment horizontal="right" vertical="center"/>
    </xf>
    <xf numFmtId="2" fontId="12" fillId="0" borderId="25" xfId="0" applyNumberFormat="1" applyFont="1" applyBorder="1" applyAlignment="1" applyProtection="1">
      <alignment horizontal="center" vertical="center"/>
      <protection locked="0"/>
    </xf>
    <xf numFmtId="167" fontId="12" fillId="0" borderId="24" xfId="0" applyNumberFormat="1" applyFont="1" applyBorder="1" applyAlignment="1">
      <alignment horizontal="center" vertical="center"/>
    </xf>
    <xf numFmtId="167" fontId="12" fillId="8" borderId="6" xfId="0" applyNumberFormat="1" applyFont="1" applyFill="1" applyBorder="1" applyAlignment="1" applyProtection="1">
      <alignment horizontal="center" vertical="center"/>
      <protection locked="0"/>
    </xf>
    <xf numFmtId="2" fontId="25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right" vertical="center"/>
    </xf>
    <xf numFmtId="2" fontId="25" fillId="0" borderId="30" xfId="0" applyNumberFormat="1" applyFont="1" applyBorder="1" applyAlignment="1">
      <alignment horizontal="center" vertical="center"/>
    </xf>
    <xf numFmtId="0" fontId="26" fillId="0" borderId="29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167" fontId="12" fillId="9" borderId="24" xfId="0" applyNumberFormat="1" applyFont="1" applyFill="1" applyBorder="1" applyAlignment="1" applyProtection="1">
      <alignment horizontal="center" vertical="center"/>
      <protection locked="0"/>
    </xf>
    <xf numFmtId="0" fontId="16" fillId="0" borderId="31" xfId="0" applyFont="1" applyBorder="1" applyAlignment="1">
      <alignment horizontal="left" vertical="center"/>
    </xf>
    <xf numFmtId="167" fontId="16" fillId="0" borderId="32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 applyProtection="1">
      <alignment horizontal="center" vertical="center"/>
      <protection locked="0"/>
    </xf>
    <xf numFmtId="0" fontId="27" fillId="0" borderId="0" xfId="0" applyFont="1"/>
    <xf numFmtId="0" fontId="12" fillId="0" borderId="33" xfId="0" applyFont="1" applyBorder="1" applyAlignment="1">
      <alignment horizontal="right" vertical="center"/>
    </xf>
    <xf numFmtId="2" fontId="26" fillId="0" borderId="34" xfId="0" applyNumberFormat="1" applyFont="1" applyBorder="1" applyAlignment="1">
      <alignment horizontal="center" vertical="center"/>
    </xf>
    <xf numFmtId="2" fontId="16" fillId="0" borderId="35" xfId="0" applyNumberFormat="1" applyFont="1" applyBorder="1" applyAlignment="1">
      <alignment horizontal="center" vertical="center"/>
    </xf>
    <xf numFmtId="167" fontId="12" fillId="5" borderId="6" xfId="0" applyNumberFormat="1" applyFont="1" applyFill="1" applyBorder="1" applyAlignment="1" applyProtection="1">
      <alignment horizontal="center" vertical="center"/>
      <protection locked="0"/>
    </xf>
    <xf numFmtId="167" fontId="12" fillId="0" borderId="36" xfId="0" applyNumberFormat="1" applyFont="1" applyBorder="1" applyAlignment="1" applyProtection="1">
      <alignment horizontal="center" vertical="center"/>
      <protection locked="0"/>
    </xf>
    <xf numFmtId="167" fontId="12" fillId="8" borderId="36" xfId="0" applyNumberFormat="1" applyFont="1" applyFill="1" applyBorder="1" applyAlignment="1" applyProtection="1">
      <alignment horizontal="center" vertical="center"/>
      <protection locked="0"/>
    </xf>
    <xf numFmtId="167" fontId="12" fillId="5" borderId="36" xfId="0" applyNumberFormat="1" applyFont="1" applyFill="1" applyBorder="1" applyAlignment="1" applyProtection="1">
      <alignment horizontal="center" vertical="center"/>
      <protection locked="0"/>
    </xf>
    <xf numFmtId="2" fontId="25" fillId="0" borderId="22" xfId="0" applyNumberFormat="1" applyFont="1" applyBorder="1" applyAlignment="1">
      <alignment horizontal="center" vertical="center"/>
    </xf>
    <xf numFmtId="167" fontId="12" fillId="5" borderId="24" xfId="0" applyNumberFormat="1" applyFont="1" applyFill="1" applyBorder="1" applyAlignment="1" applyProtection="1">
      <alignment horizontal="center" vertical="center"/>
      <protection locked="0"/>
    </xf>
    <xf numFmtId="167" fontId="12" fillId="10" borderId="24" xfId="0" applyNumberFormat="1" applyFont="1" applyFill="1" applyBorder="1" applyAlignment="1" applyProtection="1">
      <alignment horizontal="center" vertical="center"/>
      <protection locked="0"/>
    </xf>
    <xf numFmtId="167" fontId="12" fillId="10" borderId="6" xfId="0" applyNumberFormat="1" applyFont="1" applyFill="1" applyBorder="1" applyAlignment="1" applyProtection="1">
      <alignment horizontal="center" vertical="center"/>
      <protection locked="0"/>
    </xf>
    <xf numFmtId="2" fontId="12" fillId="0" borderId="30" xfId="0" applyNumberFormat="1" applyFont="1" applyBorder="1" applyAlignment="1">
      <alignment horizontal="center" vertical="center"/>
    </xf>
    <xf numFmtId="167" fontId="12" fillId="0" borderId="6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right" vertical="center"/>
    </xf>
    <xf numFmtId="167" fontId="12" fillId="0" borderId="34" xfId="0" applyNumberFormat="1" applyFont="1" applyBorder="1" applyAlignment="1">
      <alignment horizontal="center" vertical="center"/>
    </xf>
    <xf numFmtId="2" fontId="12" fillId="0" borderId="38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1" fontId="16" fillId="0" borderId="32" xfId="0" applyNumberFormat="1" applyFont="1" applyBorder="1" applyAlignment="1">
      <alignment horizontal="center" vertical="center"/>
    </xf>
    <xf numFmtId="0" fontId="16" fillId="11" borderId="31" xfId="0" applyFont="1" applyFill="1" applyBorder="1" applyAlignment="1">
      <alignment vertical="center" wrapText="1"/>
    </xf>
    <xf numFmtId="167" fontId="12" fillId="0" borderId="32" xfId="0" applyNumberFormat="1" applyFont="1" applyBorder="1" applyAlignment="1" applyProtection="1">
      <alignment horizontal="center" vertical="center"/>
      <protection locked="0"/>
    </xf>
    <xf numFmtId="2" fontId="25" fillId="0" borderId="38" xfId="0" applyNumberFormat="1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9" xfId="0" applyFont="1" applyBorder="1" applyAlignment="1">
      <alignment vertical="center"/>
    </xf>
    <xf numFmtId="2" fontId="12" fillId="0" borderId="2" xfId="0" applyNumberFormat="1" applyFont="1" applyBorder="1" applyAlignment="1" applyProtection="1">
      <alignment horizontal="center" vertical="center"/>
      <protection locked="0"/>
    </xf>
    <xf numFmtId="2" fontId="12" fillId="0" borderId="40" xfId="0" applyNumberFormat="1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167" fontId="12" fillId="0" borderId="34" xfId="0" applyNumberFormat="1" applyFont="1" applyBorder="1" applyAlignment="1" applyProtection="1">
      <alignment horizontal="center" vertical="center"/>
      <protection locked="0"/>
    </xf>
    <xf numFmtId="2" fontId="12" fillId="0" borderId="42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167" fontId="12" fillId="0" borderId="6" xfId="0" applyNumberFormat="1" applyFont="1" applyBorder="1" applyAlignment="1" applyProtection="1">
      <alignment horizontal="center"/>
      <protection locked="0"/>
    </xf>
    <xf numFmtId="2" fontId="12" fillId="0" borderId="42" xfId="0" applyNumberFormat="1" applyFont="1" applyBorder="1" applyAlignment="1">
      <alignment horizontal="center"/>
    </xf>
    <xf numFmtId="167" fontId="12" fillId="0" borderId="8" xfId="0" applyNumberFormat="1" applyFont="1" applyBorder="1" applyAlignment="1" applyProtection="1">
      <alignment horizontal="center" vertical="center"/>
      <protection locked="0"/>
    </xf>
    <xf numFmtId="2" fontId="12" fillId="0" borderId="4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2" fillId="0" borderId="1" xfId="0" applyFont="1" applyBorder="1" applyAlignment="1">
      <alignment vertical="center"/>
    </xf>
    <xf numFmtId="167" fontId="16" fillId="0" borderId="3" xfId="0" applyNumberFormat="1" applyFont="1" applyBorder="1" applyAlignment="1">
      <alignment horizontal="center" vertical="center"/>
    </xf>
    <xf numFmtId="167" fontId="16" fillId="0" borderId="6" xfId="0" applyNumberFormat="1" applyFont="1" applyBorder="1" applyAlignment="1">
      <alignment horizontal="center" vertical="center"/>
    </xf>
    <xf numFmtId="2" fontId="0" fillId="0" borderId="0" xfId="0" applyNumberFormat="1"/>
    <xf numFmtId="0" fontId="12" fillId="0" borderId="39" xfId="0" applyFont="1" applyBorder="1" applyAlignment="1">
      <alignment vertical="center"/>
    </xf>
    <xf numFmtId="167" fontId="12" fillId="0" borderId="45" xfId="0" applyNumberFormat="1" applyFont="1" applyBorder="1" applyAlignment="1" applyProtection="1">
      <alignment horizontal="center" vertical="center"/>
      <protection locked="0"/>
    </xf>
    <xf numFmtId="167" fontId="12" fillId="0" borderId="2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 applyProtection="1">
      <alignment horizontal="center" vertical="center"/>
      <protection locked="0"/>
    </xf>
    <xf numFmtId="2" fontId="0" fillId="0" borderId="6" xfId="0" applyNumberFormat="1" applyBorder="1" applyAlignment="1">
      <alignment horizontal="center"/>
    </xf>
    <xf numFmtId="164" fontId="0" fillId="0" borderId="0" xfId="0" applyNumberFormat="1" applyProtection="1">
      <protection locked="0"/>
    </xf>
    <xf numFmtId="0" fontId="12" fillId="0" borderId="41" xfId="0" applyFont="1" applyBorder="1" applyAlignment="1">
      <alignment vertical="center"/>
    </xf>
    <xf numFmtId="167" fontId="12" fillId="0" borderId="46" xfId="0" applyNumberFormat="1" applyFont="1" applyBorder="1" applyAlignment="1" applyProtection="1">
      <alignment horizontal="center" vertical="center"/>
      <protection locked="0"/>
    </xf>
    <xf numFmtId="0" fontId="12" fillId="0" borderId="47" xfId="0" applyFont="1" applyBorder="1" applyAlignment="1">
      <alignment vertical="center"/>
    </xf>
    <xf numFmtId="167" fontId="12" fillId="0" borderId="48" xfId="0" applyNumberFormat="1" applyFont="1" applyBorder="1" applyAlignment="1" applyProtection="1">
      <alignment horizontal="center"/>
      <protection locked="0"/>
    </xf>
    <xf numFmtId="167" fontId="12" fillId="0" borderId="34" xfId="0" applyNumberFormat="1" applyFont="1" applyBorder="1" applyAlignment="1" applyProtection="1">
      <alignment horizontal="center"/>
      <protection locked="0"/>
    </xf>
    <xf numFmtId="2" fontId="0" fillId="0" borderId="34" xfId="0" applyNumberFormat="1" applyBorder="1" applyAlignment="1">
      <alignment horizontal="center"/>
    </xf>
    <xf numFmtId="0" fontId="12" fillId="0" borderId="6" xfId="0" applyFont="1" applyBorder="1" applyAlignment="1">
      <alignment vertical="center"/>
    </xf>
    <xf numFmtId="0" fontId="16" fillId="0" borderId="49" xfId="0" applyFont="1" applyBorder="1" applyAlignment="1">
      <alignment vertical="center"/>
    </xf>
    <xf numFmtId="0" fontId="0" fillId="0" borderId="50" xfId="0" applyBorder="1" applyAlignment="1">
      <alignment horizontal="center"/>
    </xf>
    <xf numFmtId="2" fontId="0" fillId="0" borderId="51" xfId="0" applyNumberFormat="1" applyBorder="1" applyAlignment="1">
      <alignment horizontal="center"/>
    </xf>
    <xf numFmtId="0" fontId="12" fillId="0" borderId="52" xfId="0" applyFont="1" applyBorder="1" applyAlignment="1">
      <alignment vertical="center"/>
    </xf>
    <xf numFmtId="2" fontId="12" fillId="0" borderId="24" xfId="0" applyNumberFormat="1" applyFont="1" applyBorder="1" applyAlignment="1">
      <alignment horizontal="center" vertical="center"/>
    </xf>
    <xf numFmtId="170" fontId="25" fillId="0" borderId="53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 applyProtection="1">
      <alignment horizontal="center" vertical="center"/>
      <protection locked="0"/>
    </xf>
    <xf numFmtId="170" fontId="25" fillId="0" borderId="54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12" fillId="0" borderId="56" xfId="0" applyFont="1" applyBorder="1" applyAlignment="1">
      <alignment vertical="center"/>
    </xf>
    <xf numFmtId="2" fontId="12" fillId="0" borderId="9" xfId="0" applyNumberFormat="1" applyFont="1" applyBorder="1" applyAlignment="1">
      <alignment horizontal="center" vertical="center"/>
    </xf>
    <xf numFmtId="2" fontId="25" fillId="0" borderId="10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2" fontId="28" fillId="0" borderId="54" xfId="0" applyNumberFormat="1" applyFont="1" applyBorder="1" applyAlignment="1">
      <alignment horizontal="center" vertical="center"/>
    </xf>
    <xf numFmtId="2" fontId="12" fillId="0" borderId="34" xfId="0" applyNumberFormat="1" applyFont="1" applyBorder="1" applyAlignment="1">
      <alignment horizontal="center" vertical="center"/>
    </xf>
    <xf numFmtId="2" fontId="28" fillId="0" borderId="55" xfId="0" applyNumberFormat="1" applyFont="1" applyBorder="1" applyAlignment="1">
      <alignment horizontal="center" vertical="center"/>
    </xf>
    <xf numFmtId="0" fontId="12" fillId="0" borderId="57" xfId="0" applyFont="1" applyBorder="1" applyAlignment="1">
      <alignment vertical="center"/>
    </xf>
    <xf numFmtId="2" fontId="12" fillId="0" borderId="32" xfId="0" applyNumberFormat="1" applyFont="1" applyBorder="1" applyAlignment="1">
      <alignment horizontal="center" vertical="center"/>
    </xf>
    <xf numFmtId="2" fontId="0" fillId="0" borderId="58" xfId="0" applyNumberFormat="1" applyBorder="1" applyAlignment="1">
      <alignment horizontal="center"/>
    </xf>
    <xf numFmtId="2" fontId="29" fillId="0" borderId="2" xfId="0" applyNumberFormat="1" applyFont="1" applyBorder="1" applyAlignment="1">
      <alignment horizontal="center" vertical="center"/>
    </xf>
    <xf numFmtId="2" fontId="29" fillId="0" borderId="4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vertical="center"/>
    </xf>
    <xf numFmtId="2" fontId="29" fillId="0" borderId="24" xfId="0" applyNumberFormat="1" applyFont="1" applyBorder="1" applyAlignment="1">
      <alignment horizontal="center" vertical="center"/>
    </xf>
    <xf numFmtId="2" fontId="29" fillId="0" borderId="53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/>
    </xf>
    <xf numFmtId="2" fontId="29" fillId="0" borderId="6" xfId="0" applyNumberFormat="1" applyFont="1" applyBorder="1" applyAlignment="1">
      <alignment horizontal="center" vertical="center"/>
    </xf>
    <xf numFmtId="2" fontId="29" fillId="0" borderId="54" xfId="0" applyNumberFormat="1" applyFont="1" applyBorder="1" applyAlignment="1">
      <alignment horizontal="center" vertical="center"/>
    </xf>
    <xf numFmtId="0" fontId="16" fillId="0" borderId="56" xfId="0" applyFont="1" applyBorder="1" applyAlignment="1">
      <alignment vertical="center"/>
    </xf>
    <xf numFmtId="2" fontId="29" fillId="0" borderId="8" xfId="0" applyNumberFormat="1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0" fontId="12" fillId="12" borderId="6" xfId="0" applyFont="1" applyFill="1" applyBorder="1" applyAlignment="1">
      <alignment vertical="center"/>
    </xf>
    <xf numFmtId="1" fontId="0" fillId="12" borderId="6" xfId="0" applyNumberFormat="1" applyFill="1" applyBorder="1"/>
    <xf numFmtId="20" fontId="30" fillId="12" borderId="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1" fillId="13" borderId="0" xfId="0" applyFont="1" applyFill="1"/>
    <xf numFmtId="0" fontId="0" fillId="14" borderId="0" xfId="0" applyFill="1" applyProtection="1">
      <protection locked="0"/>
    </xf>
    <xf numFmtId="0" fontId="16" fillId="0" borderId="0" xfId="0" applyFont="1" applyAlignment="1">
      <alignment vertical="top" wrapText="1"/>
    </xf>
    <xf numFmtId="20" fontId="12" fillId="0" borderId="34" xfId="0" applyNumberFormat="1" applyFont="1" applyBorder="1" applyAlignment="1">
      <alignment vertical="center"/>
    </xf>
    <xf numFmtId="168" fontId="12" fillId="0" borderId="60" xfId="0" applyNumberFormat="1" applyFont="1" applyBorder="1" applyAlignment="1">
      <alignment vertical="center"/>
    </xf>
    <xf numFmtId="168" fontId="12" fillId="0" borderId="34" xfId="0" applyNumberFormat="1" applyFont="1" applyBorder="1" applyAlignment="1">
      <alignment vertical="center"/>
    </xf>
    <xf numFmtId="168" fontId="12" fillId="0" borderId="18" xfId="0" applyNumberFormat="1" applyFont="1" applyBorder="1" applyAlignment="1">
      <alignment vertical="center"/>
    </xf>
    <xf numFmtId="1" fontId="0" fillId="0" borderId="0" xfId="0" applyNumberFormat="1" applyAlignment="1">
      <alignment horizontal="center"/>
    </xf>
    <xf numFmtId="164" fontId="0" fillId="14" borderId="0" xfId="0" applyNumberFormat="1" applyFill="1" applyProtection="1">
      <protection locked="0"/>
    </xf>
    <xf numFmtId="0" fontId="0" fillId="0" borderId="6" xfId="0" applyBorder="1"/>
    <xf numFmtId="167" fontId="0" fillId="0" borderId="6" xfId="0" applyNumberFormat="1" applyBorder="1" applyAlignment="1">
      <alignment horizontal="center"/>
    </xf>
    <xf numFmtId="167" fontId="12" fillId="15" borderId="24" xfId="0" applyNumberFormat="1" applyFont="1" applyFill="1" applyBorder="1" applyAlignment="1" applyProtection="1">
      <alignment horizontal="center" vertical="center"/>
      <protection locked="0"/>
    </xf>
    <xf numFmtId="167" fontId="12" fillId="16" borderId="24" xfId="0" applyNumberFormat="1" applyFont="1" applyFill="1" applyBorder="1" applyAlignment="1" applyProtection="1">
      <alignment horizontal="center" vertical="center"/>
      <protection locked="0"/>
    </xf>
    <xf numFmtId="167" fontId="12" fillId="16" borderId="6" xfId="0" applyNumberFormat="1" applyFont="1" applyFill="1" applyBorder="1" applyAlignment="1" applyProtection="1">
      <alignment horizontal="center" vertical="center"/>
      <protection locked="0"/>
    </xf>
    <xf numFmtId="167" fontId="12" fillId="17" borderId="24" xfId="0" applyNumberFormat="1" applyFont="1" applyFill="1" applyBorder="1" applyAlignment="1" applyProtection="1">
      <alignment horizontal="center" vertical="center"/>
      <protection locked="0"/>
    </xf>
    <xf numFmtId="167" fontId="12" fillId="17" borderId="6" xfId="0" applyNumberFormat="1" applyFont="1" applyFill="1" applyBorder="1" applyAlignment="1" applyProtection="1">
      <alignment horizontal="center" vertical="center"/>
      <protection locked="0"/>
    </xf>
    <xf numFmtId="167" fontId="12" fillId="17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Border="1" applyAlignment="1" applyProtection="1">
      <alignment horizontal="center" vertical="center" wrapText="1"/>
      <protection locked="0"/>
    </xf>
    <xf numFmtId="167" fontId="12" fillId="5" borderId="6" xfId="0" applyNumberFormat="1" applyFont="1" applyFill="1" applyBorder="1" applyAlignment="1">
      <alignment horizontal="center" vertical="center"/>
    </xf>
    <xf numFmtId="167" fontId="12" fillId="18" borderId="24" xfId="0" applyNumberFormat="1" applyFont="1" applyFill="1" applyBorder="1" applyAlignment="1" applyProtection="1">
      <alignment horizontal="center" vertical="center"/>
      <protection locked="0"/>
    </xf>
    <xf numFmtId="167" fontId="12" fillId="18" borderId="6" xfId="0" applyNumberFormat="1" applyFont="1" applyFill="1" applyBorder="1" applyAlignment="1" applyProtection="1">
      <alignment horizontal="center" vertical="center"/>
      <protection locked="0"/>
    </xf>
    <xf numFmtId="167" fontId="33" fillId="19" borderId="34" xfId="0" applyNumberFormat="1" applyFont="1" applyFill="1" applyBorder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textRotation="90"/>
    </xf>
    <xf numFmtId="0" fontId="15" fillId="4" borderId="11" xfId="0" applyFont="1" applyFill="1" applyBorder="1" applyAlignment="1">
      <alignment horizontal="left" vertical="center"/>
    </xf>
    <xf numFmtId="165" fontId="15" fillId="4" borderId="11" xfId="0" applyNumberFormat="1" applyFont="1" applyFill="1" applyBorder="1" applyAlignment="1">
      <alignment horizontal="center" vertical="center"/>
    </xf>
    <xf numFmtId="166" fontId="15" fillId="4" borderId="11" xfId="0" applyNumberFormat="1" applyFont="1" applyFill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2" fontId="22" fillId="0" borderId="14" xfId="0" applyNumberFormat="1" applyFont="1" applyBorder="1" applyAlignment="1">
      <alignment horizontal="center" vertical="center"/>
    </xf>
    <xf numFmtId="2" fontId="22" fillId="0" borderId="15" xfId="0" applyNumberFormat="1" applyFont="1" applyBorder="1" applyAlignment="1">
      <alignment horizontal="center" vertical="center"/>
    </xf>
    <xf numFmtId="2" fontId="23" fillId="0" borderId="13" xfId="0" applyNumberFormat="1" applyFont="1" applyBorder="1" applyAlignment="1">
      <alignment horizontal="center" vertical="center"/>
    </xf>
    <xf numFmtId="2" fontId="23" fillId="0" borderId="14" xfId="0" applyNumberFormat="1" applyFont="1" applyBorder="1" applyAlignment="1">
      <alignment horizontal="center" vertical="center"/>
    </xf>
    <xf numFmtId="2" fontId="23" fillId="0" borderId="15" xfId="0" applyNumberFormat="1" applyFont="1" applyBorder="1" applyAlignment="1">
      <alignment horizontal="center" vertical="center"/>
    </xf>
    <xf numFmtId="168" fontId="12" fillId="0" borderId="18" xfId="0" applyNumberFormat="1" applyFont="1" applyBorder="1" applyAlignment="1">
      <alignment horizontal="center" vertical="center"/>
    </xf>
    <xf numFmtId="168" fontId="12" fillId="0" borderId="21" xfId="0" applyNumberFormat="1" applyFont="1" applyBorder="1" applyAlignment="1">
      <alignment horizontal="center" vertical="center"/>
    </xf>
    <xf numFmtId="0" fontId="16" fillId="0" borderId="17" xfId="0" applyFont="1" applyBorder="1" applyAlignment="1">
      <alignment horizontal="left" vertical="top" wrapText="1"/>
    </xf>
    <xf numFmtId="0" fontId="16" fillId="0" borderId="20" xfId="0" applyFont="1" applyBorder="1" applyAlignment="1">
      <alignment horizontal="left" vertical="top" wrapText="1"/>
    </xf>
    <xf numFmtId="20" fontId="12" fillId="0" borderId="18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169" fontId="24" fillId="7" borderId="19" xfId="0" applyNumberFormat="1" applyFont="1" applyFill="1" applyBorder="1" applyAlignment="1">
      <alignment horizontal="center" vertical="center" wrapText="1"/>
    </xf>
    <xf numFmtId="169" fontId="24" fillId="7" borderId="22" xfId="0" applyNumberFormat="1" applyFont="1" applyFill="1" applyBorder="1" applyAlignment="1">
      <alignment horizontal="center" vertical="center" wrapText="1"/>
    </xf>
    <xf numFmtId="0" fontId="31" fillId="10" borderId="0" xfId="0" applyFont="1" applyFill="1" applyAlignment="1">
      <alignment horizontal="center"/>
    </xf>
    <xf numFmtId="168" fontId="12" fillId="17" borderId="18" xfId="0" applyNumberFormat="1" applyFont="1" applyFill="1" applyBorder="1" applyAlignment="1">
      <alignment horizontal="center" vertical="center"/>
    </xf>
    <xf numFmtId="168" fontId="12" fillId="17" borderId="21" xfId="0" applyNumberFormat="1" applyFont="1" applyFill="1" applyBorder="1" applyAlignment="1">
      <alignment horizontal="center" vertical="center"/>
    </xf>
    <xf numFmtId="168" fontId="12" fillId="0" borderId="36" xfId="0" applyNumberFormat="1" applyFont="1" applyBorder="1" applyAlignment="1">
      <alignment horizontal="center" vertical="center"/>
    </xf>
    <xf numFmtId="2" fontId="22" fillId="0" borderId="65" xfId="0" applyNumberFormat="1" applyFont="1" applyBorder="1" applyAlignment="1">
      <alignment horizontal="center" vertical="center"/>
    </xf>
    <xf numFmtId="20" fontId="12" fillId="0" borderId="61" xfId="0" applyNumberFormat="1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168" fontId="12" fillId="0" borderId="6" xfId="0" applyNumberFormat="1" applyFont="1" applyBorder="1" applyAlignment="1">
      <alignment horizontal="center" vertical="center"/>
    </xf>
    <xf numFmtId="168" fontId="12" fillId="0" borderId="8" xfId="0" applyNumberFormat="1" applyFont="1" applyBorder="1" applyAlignment="1">
      <alignment horizontal="center" vertical="center"/>
    </xf>
    <xf numFmtId="168" fontId="12" fillId="0" borderId="63" xfId="0" applyNumberFormat="1" applyFont="1" applyBorder="1" applyAlignment="1">
      <alignment horizontal="center" vertical="center"/>
    </xf>
    <xf numFmtId="168" fontId="12" fillId="0" borderId="64" xfId="0" applyNumberFormat="1" applyFont="1" applyBorder="1" applyAlignment="1">
      <alignment horizontal="center" vertical="center"/>
    </xf>
    <xf numFmtId="2" fontId="23" fillId="0" borderId="65" xfId="0" applyNumberFormat="1" applyFont="1" applyBorder="1" applyAlignment="1">
      <alignment horizontal="center" vertical="center"/>
    </xf>
    <xf numFmtId="168" fontId="12" fillId="0" borderId="61" xfId="0" applyNumberFormat="1" applyFont="1" applyBorder="1" applyAlignment="1">
      <alignment horizontal="center" vertical="center"/>
    </xf>
    <xf numFmtId="168" fontId="12" fillId="0" borderId="62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054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'1'!$T$212:$AX$212</c:f>
              <c:numCache>
                <c:formatCode>General</c:formatCode>
                <c:ptCount val="31"/>
              </c:numCache>
            </c:numRef>
          </c:cat>
          <c:val>
            <c:numRef>
              <c:f>'1'!$U$213:$AX$213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550720"/>
        <c:axId val="441552896"/>
      </c:lineChart>
      <c:catAx>
        <c:axId val="441550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52896"/>
        <c:crosses val="autoZero"/>
        <c:auto val="1"/>
        <c:lblAlgn val="ctr"/>
        <c:lblOffset val="100"/>
        <c:noMultiLvlLbl val="0"/>
      </c:catAx>
      <c:valAx>
        <c:axId val="441552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5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'2'!$T$212:$AX$212</c:f>
              <c:numCache>
                <c:formatCode>General</c:formatCode>
                <c:ptCount val="31"/>
              </c:numCache>
            </c:numRef>
          </c:cat>
          <c:val>
            <c:numRef>
              <c:f>'2'!$U$213:$AX$213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478272"/>
        <c:axId val="471480192"/>
      </c:lineChart>
      <c:catAx>
        <c:axId val="471478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80192"/>
        <c:crosses val="autoZero"/>
        <c:auto val="1"/>
        <c:lblAlgn val="ctr"/>
        <c:lblOffset val="100"/>
        <c:noMultiLvlLbl val="0"/>
      </c:catAx>
      <c:valAx>
        <c:axId val="4714801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'3'!$T$212:$AX$212</c:f>
              <c:numCache>
                <c:formatCode>General</c:formatCode>
                <c:ptCount val="31"/>
              </c:numCache>
            </c:numRef>
          </c:cat>
          <c:val>
            <c:numRef>
              <c:f>'3'!$U$213:$AX$213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912192"/>
        <c:axId val="513922560"/>
      </c:lineChart>
      <c:catAx>
        <c:axId val="513912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922560"/>
        <c:crosses val="autoZero"/>
        <c:auto val="1"/>
        <c:lblAlgn val="ctr"/>
        <c:lblOffset val="100"/>
        <c:noMultiLvlLbl val="0"/>
      </c:catAx>
      <c:valAx>
        <c:axId val="5139225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91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'4'!$T$212:$AX$212</c:f>
              <c:numCache>
                <c:formatCode>General</c:formatCode>
                <c:ptCount val="31"/>
              </c:numCache>
            </c:numRef>
          </c:cat>
          <c:val>
            <c:numRef>
              <c:f>'4'!$U$213:$AX$213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913600"/>
        <c:axId val="515919872"/>
      </c:lineChart>
      <c:catAx>
        <c:axId val="515913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19872"/>
        <c:crosses val="autoZero"/>
        <c:auto val="1"/>
        <c:lblAlgn val="ctr"/>
        <c:lblOffset val="100"/>
        <c:noMultiLvlLbl val="0"/>
      </c:catAx>
      <c:valAx>
        <c:axId val="515919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91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'5'!$T$212:$AX$212</c:f>
              <c:numCache>
                <c:formatCode>General</c:formatCode>
                <c:ptCount val="31"/>
              </c:numCache>
            </c:numRef>
          </c:cat>
          <c:val>
            <c:numRef>
              <c:f>'5'!$U$213:$AX$213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25696"/>
        <c:axId val="520527872"/>
      </c:lineChart>
      <c:catAx>
        <c:axId val="520525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27872"/>
        <c:crosses val="autoZero"/>
        <c:auto val="1"/>
        <c:lblAlgn val="ctr"/>
        <c:lblOffset val="100"/>
        <c:noMultiLvlLbl val="0"/>
      </c:catAx>
      <c:valAx>
        <c:axId val="520527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2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'6'!$T$212:$AX$212</c:f>
              <c:numCache>
                <c:formatCode>General</c:formatCode>
                <c:ptCount val="31"/>
              </c:numCache>
            </c:numRef>
          </c:cat>
          <c:val>
            <c:numRef>
              <c:f>'6'!$U$213:$AX$213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860608"/>
        <c:axId val="523870976"/>
      </c:lineChart>
      <c:catAx>
        <c:axId val="523860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70976"/>
        <c:crosses val="autoZero"/>
        <c:auto val="1"/>
        <c:lblAlgn val="ctr"/>
        <c:lblOffset val="100"/>
        <c:noMultiLvlLbl val="0"/>
      </c:catAx>
      <c:valAx>
        <c:axId val="523870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86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'7'!$T$212:$AX$212</c:f>
              <c:numCache>
                <c:formatCode>General</c:formatCode>
                <c:ptCount val="31"/>
              </c:numCache>
            </c:numRef>
          </c:cat>
          <c:val>
            <c:numRef>
              <c:f>'7'!$U$213:$AX$213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956416"/>
        <c:axId val="526958592"/>
      </c:lineChart>
      <c:catAx>
        <c:axId val="526956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58592"/>
        <c:crosses val="autoZero"/>
        <c:auto val="1"/>
        <c:lblAlgn val="ctr"/>
        <c:lblOffset val="100"/>
        <c:noMultiLvlLbl val="0"/>
      </c:catAx>
      <c:valAx>
        <c:axId val="5269585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95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'8'!$T$212:$AX$212</c:f>
              <c:numCache>
                <c:formatCode>General</c:formatCode>
                <c:ptCount val="31"/>
              </c:numCache>
            </c:numRef>
          </c:cat>
          <c:val>
            <c:numRef>
              <c:f>'8'!$U$213:$AX$213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328000"/>
        <c:axId val="529666048"/>
      </c:lineChart>
      <c:catAx>
        <c:axId val="529328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666048"/>
        <c:crosses val="autoZero"/>
        <c:auto val="1"/>
        <c:lblAlgn val="ctr"/>
        <c:lblOffset val="100"/>
        <c:noMultiLvlLbl val="0"/>
      </c:catAx>
      <c:valAx>
        <c:axId val="5296660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32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'9'!$T$212:$AX$212</c:f>
              <c:numCache>
                <c:formatCode>General</c:formatCode>
                <c:ptCount val="31"/>
              </c:numCache>
            </c:numRef>
          </c:cat>
          <c:val>
            <c:numRef>
              <c:f>'9'!$U$213:$AX$213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840000"/>
        <c:axId val="336791040"/>
      </c:lineChart>
      <c:catAx>
        <c:axId val="297840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791040"/>
        <c:crosses val="autoZero"/>
        <c:auto val="1"/>
        <c:lblAlgn val="ctr"/>
        <c:lblOffset val="100"/>
        <c:noMultiLvlLbl val="0"/>
      </c:catAx>
      <c:valAx>
        <c:axId val="336791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84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'10'!$T$212:$AX$212</c:f>
              <c:numCache>
                <c:formatCode>General</c:formatCode>
                <c:ptCount val="31"/>
              </c:numCache>
            </c:numRef>
          </c:cat>
          <c:val>
            <c:numRef>
              <c:f>'10'!$U$213:$AX$213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643072"/>
        <c:axId val="300644992"/>
      </c:lineChart>
      <c:catAx>
        <c:axId val="300643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44992"/>
        <c:crosses val="autoZero"/>
        <c:auto val="1"/>
        <c:lblAlgn val="ctr"/>
        <c:lblOffset val="100"/>
        <c:noMultiLvlLbl val="0"/>
      </c:catAx>
      <c:valAx>
        <c:axId val="300644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64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'11'!$T$212:$AX$212</c:f>
              <c:numCache>
                <c:formatCode>General</c:formatCode>
                <c:ptCount val="31"/>
              </c:numCache>
            </c:numRef>
          </c:cat>
          <c:val>
            <c:numRef>
              <c:f>'11'!$U$213:$AX$213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5020288"/>
        <c:axId val="305034752"/>
      </c:lineChart>
      <c:catAx>
        <c:axId val="305020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34752"/>
        <c:crosses val="autoZero"/>
        <c:auto val="1"/>
        <c:lblAlgn val="ctr"/>
        <c:lblOffset val="100"/>
        <c:noMultiLvlLbl val="0"/>
      </c:catAx>
      <c:valAx>
        <c:axId val="305034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0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'12'!$T$212:$AX$212</c:f>
              <c:numCache>
                <c:formatCode>General</c:formatCode>
                <c:ptCount val="31"/>
              </c:numCache>
            </c:numRef>
          </c:cat>
          <c:val>
            <c:numRef>
              <c:f>'12'!$U$213:$AX$213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146432"/>
        <c:axId val="296148352"/>
      </c:lineChart>
      <c:catAx>
        <c:axId val="2961464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48352"/>
        <c:crosses val="autoZero"/>
        <c:auto val="1"/>
        <c:lblAlgn val="ctr"/>
        <c:lblOffset val="100"/>
        <c:noMultiLvlLbl val="0"/>
      </c:catAx>
      <c:valAx>
        <c:axId val="296148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14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'13'!$T$212:$AX$212</c:f>
              <c:numCache>
                <c:formatCode>General</c:formatCode>
                <c:ptCount val="31"/>
              </c:numCache>
            </c:numRef>
          </c:cat>
          <c:val>
            <c:numRef>
              <c:f>'13'!$U$213:$AX$213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257024"/>
        <c:axId val="424258944"/>
      </c:lineChart>
      <c:catAx>
        <c:axId val="424257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58944"/>
        <c:crosses val="autoZero"/>
        <c:auto val="1"/>
        <c:lblAlgn val="ctr"/>
        <c:lblOffset val="100"/>
        <c:noMultiLvlLbl val="0"/>
      </c:catAx>
      <c:valAx>
        <c:axId val="424258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5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'14'!$T$212:$AX$212</c:f>
              <c:numCache>
                <c:formatCode>General</c:formatCode>
                <c:ptCount val="31"/>
              </c:numCache>
            </c:numRef>
          </c:cat>
          <c:val>
            <c:numRef>
              <c:f>'14'!$U$213:$AX$213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267392"/>
        <c:axId val="448269312"/>
      </c:lineChart>
      <c:catAx>
        <c:axId val="448267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269312"/>
        <c:crosses val="autoZero"/>
        <c:auto val="1"/>
        <c:lblAlgn val="ctr"/>
        <c:lblOffset val="100"/>
        <c:noMultiLvlLbl val="0"/>
      </c:catAx>
      <c:valAx>
        <c:axId val="448269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26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'15'!$T$212:$AX$212</c:f>
              <c:numCache>
                <c:formatCode>General</c:formatCode>
                <c:ptCount val="31"/>
              </c:numCache>
            </c:numRef>
          </c:cat>
          <c:val>
            <c:numRef>
              <c:f>'15'!$U$213:$AX$213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977536"/>
        <c:axId val="448983808"/>
      </c:lineChart>
      <c:catAx>
        <c:axId val="448977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83808"/>
        <c:crosses val="autoZero"/>
        <c:auto val="1"/>
        <c:lblAlgn val="ctr"/>
        <c:lblOffset val="100"/>
        <c:noMultiLvlLbl val="0"/>
      </c:catAx>
      <c:valAx>
        <c:axId val="44898380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97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'16'!$T$212:$AX$212</c:f>
              <c:numCache>
                <c:formatCode>General</c:formatCode>
                <c:ptCount val="31"/>
              </c:numCache>
            </c:numRef>
          </c:cat>
          <c:val>
            <c:numRef>
              <c:f>'16'!$U$213:$AX$213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24480"/>
        <c:axId val="469930752"/>
      </c:lineChart>
      <c:catAx>
        <c:axId val="4699244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30752"/>
        <c:crosses val="autoZero"/>
        <c:auto val="1"/>
        <c:lblAlgn val="ctr"/>
        <c:lblOffset val="100"/>
        <c:noMultiLvlLbl val="0"/>
      </c:catAx>
      <c:valAx>
        <c:axId val="4699307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92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'17'!$T$212:$AX$212</c:f>
              <c:numCache>
                <c:formatCode>General</c:formatCode>
                <c:ptCount val="31"/>
              </c:numCache>
            </c:numRef>
          </c:cat>
          <c:val>
            <c:numRef>
              <c:f>'17'!$U$213:$AX$213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862272"/>
        <c:axId val="470454272"/>
      </c:lineChart>
      <c:catAx>
        <c:axId val="4698622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54272"/>
        <c:crosses val="autoZero"/>
        <c:auto val="1"/>
        <c:lblAlgn val="ctr"/>
        <c:lblOffset val="100"/>
        <c:noMultiLvlLbl val="0"/>
      </c:catAx>
      <c:valAx>
        <c:axId val="470454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86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'18'!$T$212:$AX$212</c:f>
              <c:numCache>
                <c:formatCode>General</c:formatCode>
                <c:ptCount val="31"/>
              </c:numCache>
            </c:numRef>
          </c:cat>
          <c:val>
            <c:numRef>
              <c:f>'18'!$U$213:$AX$213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579456"/>
        <c:axId val="470581632"/>
      </c:lineChart>
      <c:catAx>
        <c:axId val="470579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81632"/>
        <c:crosses val="autoZero"/>
        <c:auto val="1"/>
        <c:lblAlgn val="ctr"/>
        <c:lblOffset val="100"/>
        <c:noMultiLvlLbl val="0"/>
      </c:catAx>
      <c:valAx>
        <c:axId val="470581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'19'!$T$212:$AX$212</c:f>
              <c:numCache>
                <c:formatCode>General</c:formatCode>
                <c:ptCount val="31"/>
              </c:numCache>
            </c:numRef>
          </c:cat>
          <c:val>
            <c:numRef>
              <c:f>'19'!$U$213:$AX$213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769408"/>
        <c:axId val="424771584"/>
      </c:lineChart>
      <c:catAx>
        <c:axId val="424769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71584"/>
        <c:crosses val="autoZero"/>
        <c:auto val="1"/>
        <c:lblAlgn val="ctr"/>
        <c:lblOffset val="100"/>
        <c:noMultiLvlLbl val="0"/>
      </c:catAx>
      <c:valAx>
        <c:axId val="424771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6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'20'!$T$212:$AX$212</c:f>
              <c:numCache>
                <c:formatCode>General</c:formatCode>
                <c:ptCount val="31"/>
              </c:numCache>
            </c:numRef>
          </c:cat>
          <c:val>
            <c:numRef>
              <c:f>'20'!$U$213:$AX$213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27008"/>
        <c:axId val="500429184"/>
      </c:lineChart>
      <c:catAx>
        <c:axId val="500427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29184"/>
        <c:crosses val="autoZero"/>
        <c:auto val="1"/>
        <c:lblAlgn val="ctr"/>
        <c:lblOffset val="100"/>
        <c:noMultiLvlLbl val="0"/>
      </c:catAx>
      <c:valAx>
        <c:axId val="500429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42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'21'!$T$212:$AX$212</c:f>
              <c:numCache>
                <c:formatCode>General</c:formatCode>
                <c:ptCount val="31"/>
              </c:numCache>
            </c:numRef>
          </c:cat>
          <c:val>
            <c:numRef>
              <c:f>'21'!$U$213:$AX$213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4804608"/>
        <c:axId val="474806528"/>
      </c:lineChart>
      <c:catAx>
        <c:axId val="474804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06528"/>
        <c:crosses val="autoZero"/>
        <c:auto val="1"/>
        <c:lblAlgn val="ctr"/>
        <c:lblOffset val="100"/>
        <c:noMultiLvlLbl val="0"/>
      </c:catAx>
      <c:valAx>
        <c:axId val="474806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80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'22'!$T$212:$AX$212</c:f>
              <c:numCache>
                <c:formatCode>General</c:formatCode>
                <c:ptCount val="31"/>
              </c:numCache>
            </c:numRef>
          </c:cat>
          <c:val>
            <c:numRef>
              <c:f>'22'!$U$213:$AX$213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63744"/>
        <c:axId val="501274112"/>
      </c:lineChart>
      <c:catAx>
        <c:axId val="501263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74112"/>
        <c:crosses val="autoZero"/>
        <c:auto val="1"/>
        <c:lblAlgn val="ctr"/>
        <c:lblOffset val="100"/>
        <c:noMultiLvlLbl val="0"/>
      </c:catAx>
      <c:valAx>
        <c:axId val="5012741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6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'23'!$T$212:$AX$212</c:f>
              <c:numCache>
                <c:formatCode>General</c:formatCode>
                <c:ptCount val="31"/>
              </c:numCache>
            </c:numRef>
          </c:cat>
          <c:val>
            <c:numRef>
              <c:f>'23'!$U$213:$AX$213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083072"/>
        <c:axId val="514118016"/>
      </c:lineChart>
      <c:catAx>
        <c:axId val="514083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118016"/>
        <c:crosses val="autoZero"/>
        <c:auto val="1"/>
        <c:lblAlgn val="ctr"/>
        <c:lblOffset val="100"/>
        <c:noMultiLvlLbl val="0"/>
      </c:catAx>
      <c:valAx>
        <c:axId val="514118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0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'24'!$T$212:$AX$212</c:f>
              <c:numCache>
                <c:formatCode>General</c:formatCode>
                <c:ptCount val="31"/>
              </c:numCache>
            </c:numRef>
          </c:cat>
          <c:val>
            <c:numRef>
              <c:f>'24'!$U$213:$AX$213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819968"/>
        <c:axId val="514822144"/>
      </c:lineChart>
      <c:catAx>
        <c:axId val="514819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22144"/>
        <c:crosses val="autoZero"/>
        <c:auto val="1"/>
        <c:lblAlgn val="ctr"/>
        <c:lblOffset val="100"/>
        <c:noMultiLvlLbl val="0"/>
      </c:catAx>
      <c:valAx>
        <c:axId val="514822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8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'25'!$T$212:$AX$212</c:f>
              <c:numCache>
                <c:formatCode>General</c:formatCode>
                <c:ptCount val="31"/>
              </c:numCache>
            </c:numRef>
          </c:cat>
          <c:val>
            <c:numRef>
              <c:f>'25'!$U$213:$AX$213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954944"/>
        <c:axId val="471956864"/>
      </c:lineChart>
      <c:catAx>
        <c:axId val="471954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56864"/>
        <c:crosses val="autoZero"/>
        <c:auto val="1"/>
        <c:lblAlgn val="ctr"/>
        <c:lblOffset val="100"/>
        <c:noMultiLvlLbl val="0"/>
      </c:catAx>
      <c:valAx>
        <c:axId val="471956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95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'26'!$T$212:$AX$212</c:f>
              <c:numCache>
                <c:formatCode>General</c:formatCode>
                <c:ptCount val="31"/>
              </c:numCache>
            </c:numRef>
          </c:cat>
          <c:val>
            <c:numRef>
              <c:f>'26'!$U$213:$AX$213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101248"/>
        <c:axId val="516103168"/>
      </c:lineChart>
      <c:catAx>
        <c:axId val="516101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03168"/>
        <c:crosses val="autoZero"/>
        <c:auto val="1"/>
        <c:lblAlgn val="ctr"/>
        <c:lblOffset val="100"/>
        <c:noMultiLvlLbl val="0"/>
      </c:catAx>
      <c:valAx>
        <c:axId val="516103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0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'27'!$T$212:$AX$212</c:f>
              <c:numCache>
                <c:formatCode>General</c:formatCode>
                <c:ptCount val="31"/>
              </c:numCache>
            </c:numRef>
          </c:cat>
          <c:val>
            <c:numRef>
              <c:f>'27'!$U$213:$AX$213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493504"/>
        <c:axId val="517495424"/>
      </c:lineChart>
      <c:catAx>
        <c:axId val="517493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95424"/>
        <c:crosses val="autoZero"/>
        <c:auto val="1"/>
        <c:lblAlgn val="ctr"/>
        <c:lblOffset val="100"/>
        <c:noMultiLvlLbl val="0"/>
      </c:catAx>
      <c:valAx>
        <c:axId val="517495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9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'28'!$T$212:$AX$212</c:f>
              <c:numCache>
                <c:formatCode>General</c:formatCode>
                <c:ptCount val="31"/>
              </c:numCache>
            </c:numRef>
          </c:cat>
          <c:val>
            <c:numRef>
              <c:f>'28'!$U$213:$AX$213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453888"/>
        <c:axId val="501023488"/>
      </c:lineChart>
      <c:catAx>
        <c:axId val="518453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23488"/>
        <c:crosses val="autoZero"/>
        <c:auto val="1"/>
        <c:lblAlgn val="ctr"/>
        <c:lblOffset val="100"/>
        <c:noMultiLvlLbl val="0"/>
      </c:catAx>
      <c:valAx>
        <c:axId val="5010234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5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'29'!$T$212:$AX$212</c:f>
              <c:numCache>
                <c:formatCode>General</c:formatCode>
                <c:ptCount val="31"/>
              </c:numCache>
            </c:numRef>
          </c:cat>
          <c:val>
            <c:numRef>
              <c:f>'29'!$U$213:$AX$213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847296"/>
        <c:axId val="519849472"/>
      </c:lineChart>
      <c:catAx>
        <c:axId val="519847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49472"/>
        <c:crosses val="autoZero"/>
        <c:auto val="1"/>
        <c:lblAlgn val="ctr"/>
        <c:lblOffset val="100"/>
        <c:noMultiLvlLbl val="0"/>
      </c:catAx>
      <c:valAx>
        <c:axId val="519849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4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'30'!$T$212:$AX$212</c:f>
              <c:numCache>
                <c:formatCode>General</c:formatCode>
                <c:ptCount val="31"/>
              </c:numCache>
            </c:numRef>
          </c:cat>
          <c:val>
            <c:numRef>
              <c:f>'30'!$U$213:$AX$213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574080"/>
        <c:axId val="520576000"/>
      </c:lineChart>
      <c:catAx>
        <c:axId val="520574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76000"/>
        <c:crosses val="autoZero"/>
        <c:auto val="1"/>
        <c:lblAlgn val="ctr"/>
        <c:lblOffset val="100"/>
        <c:noMultiLvlLbl val="0"/>
      </c:catAx>
      <c:valAx>
        <c:axId val="520576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57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'31'!$A$212:$A$216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'31'!$T$212:$AX$212</c:f>
              <c:numCache>
                <c:formatCode>General</c:formatCode>
                <c:ptCount val="31"/>
              </c:numCache>
            </c:numRef>
          </c:cat>
          <c:val>
            <c:numRef>
              <c:f>'31'!$U$213:$AX$213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623808"/>
        <c:axId val="519625728"/>
      </c:lineChart>
      <c:catAx>
        <c:axId val="5196238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25728"/>
        <c:crosses val="autoZero"/>
        <c:auto val="1"/>
        <c:lblAlgn val="ctr"/>
        <c:lblOffset val="100"/>
        <c:noMultiLvlLbl val="0"/>
      </c:catAx>
      <c:valAx>
        <c:axId val="519625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62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Jestha1!$A$212:$A$216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Jestha1!$B$212:$B$216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Jestha1!$S$214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Jestha1!$T$212:$AX$212</c:f>
              <c:numCache>
                <c:formatCode>General</c:formatCode>
                <c:ptCount val="31"/>
              </c:numCache>
            </c:numRef>
          </c:cat>
          <c:val>
            <c:numRef>
              <c:f>Jestha1!$U$213:$AX$213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001792"/>
        <c:axId val="522028544"/>
      </c:lineChart>
      <c:catAx>
        <c:axId val="5220017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28544"/>
        <c:crosses val="autoZero"/>
        <c:auto val="1"/>
        <c:lblAlgn val="ctr"/>
        <c:lblOffset val="100"/>
        <c:noMultiLvlLbl val="0"/>
      </c:catAx>
      <c:valAx>
        <c:axId val="522028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0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04-4DC2-8B6F-9C3AB6613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04-4DC2-8B6F-9C3AB6613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04-4DC2-8B6F-9C3AB66137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04-4DC2-8B6F-9C3AB66137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04-4DC2-8B6F-9C3AB6613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Sample!$A$212:$A$216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Sample!$B$212:$B$216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8504-4DC2-8B6F-9C3AB6613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Sample!$S$214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Sample!$T$212:$AX$212</c:f>
              <c:numCache>
                <c:formatCode>General</c:formatCode>
                <c:ptCount val="31"/>
              </c:numCache>
            </c:numRef>
          </c:cat>
          <c:val>
            <c:numRef>
              <c:f>Sample!$U$213:$AX$213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3A-473A-B4CF-0AF311D4D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750784"/>
        <c:axId val="521752960"/>
      </c:lineChart>
      <c:catAx>
        <c:axId val="521750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52960"/>
        <c:crosses val="autoZero"/>
        <c:auto val="1"/>
        <c:lblAlgn val="ctr"/>
        <c:lblOffset val="100"/>
        <c:noMultiLvlLbl val="0"/>
      </c:catAx>
      <c:valAx>
        <c:axId val="521752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5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211</xdr:row>
      <xdr:rowOff>57156</xdr:rowOff>
    </xdr:from>
    <xdr:to>
      <xdr:col>15</xdr:col>
      <xdr:colOff>219074</xdr:colOff>
      <xdr:row>233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A17AA-210A-4FC2-9197-E1089FAB0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214</xdr:row>
      <xdr:rowOff>133356</xdr:rowOff>
    </xdr:from>
    <xdr:to>
      <xdr:col>32</xdr:col>
      <xdr:colOff>9524</xdr:colOff>
      <xdr:row>232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79565-8E68-4115-B003-E72D235A9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8-08-Mangs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new_sample"/>
      <sheetName val="Sheet1"/>
      <sheetName val="Sheet2"/>
      <sheetName val="Sheet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11">
          <cell r="A211" t="str">
            <v>IPP</v>
          </cell>
        </row>
      </sheetData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3"/>
  <dimension ref="A1:CJ246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F40" sqref="F4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205.6</v>
      </c>
      <c r="C5" s="29">
        <f t="shared" si="0"/>
        <v>244.18</v>
      </c>
      <c r="D5" s="29">
        <f t="shared" si="0"/>
        <v>344.8</v>
      </c>
      <c r="E5" s="29">
        <f t="shared" si="0"/>
        <v>335.6</v>
      </c>
      <c r="F5" s="29">
        <f t="shared" si="0"/>
        <v>341</v>
      </c>
      <c r="G5" s="29">
        <f t="shared" si="0"/>
        <v>319.60000000000002</v>
      </c>
      <c r="H5" s="29">
        <f t="shared" si="0"/>
        <v>331</v>
      </c>
      <c r="I5" s="29">
        <f t="shared" si="0"/>
        <v>396.49999999999994</v>
      </c>
      <c r="J5" s="29">
        <f t="shared" si="0"/>
        <v>419.79999999999995</v>
      </c>
      <c r="K5" s="29">
        <f t="shared" si="0"/>
        <v>476.3</v>
      </c>
      <c r="L5" s="29">
        <f t="shared" si="0"/>
        <v>534</v>
      </c>
      <c r="M5" s="29">
        <f t="shared" si="0"/>
        <v>544.79999999999995</v>
      </c>
      <c r="N5" s="29">
        <f t="shared" si="0"/>
        <v>553.69999999999993</v>
      </c>
      <c r="O5" s="29">
        <f t="shared" si="0"/>
        <v>525.29999999999995</v>
      </c>
      <c r="P5" s="29">
        <f t="shared" si="0"/>
        <v>541.29999999999995</v>
      </c>
      <c r="Q5" s="29">
        <f t="shared" si="0"/>
        <v>465.9</v>
      </c>
      <c r="R5" s="29">
        <f t="shared" si="0"/>
        <v>476</v>
      </c>
      <c r="S5" s="29">
        <f t="shared" si="0"/>
        <v>374.9</v>
      </c>
      <c r="T5" s="29">
        <f t="shared" si="0"/>
        <v>365.1</v>
      </c>
      <c r="U5" s="29">
        <f t="shared" si="0"/>
        <v>284.2</v>
      </c>
      <c r="V5" s="29">
        <f t="shared" si="0"/>
        <v>272.3</v>
      </c>
      <c r="W5" s="29">
        <f t="shared" si="0"/>
        <v>223.2</v>
      </c>
      <c r="X5" s="29">
        <f t="shared" si="0"/>
        <v>169.1</v>
      </c>
      <c r="Y5" s="29">
        <f t="shared" si="0"/>
        <v>113.2</v>
      </c>
      <c r="Z5" s="29">
        <f t="shared" si="0"/>
        <v>113.5</v>
      </c>
      <c r="AA5" s="29">
        <f t="shared" si="0"/>
        <v>121</v>
      </c>
      <c r="AB5" s="29">
        <f t="shared" si="0"/>
        <v>121</v>
      </c>
      <c r="AC5" s="29">
        <f t="shared" si="0"/>
        <v>249</v>
      </c>
      <c r="AD5" s="29">
        <f t="shared" si="0"/>
        <v>283</v>
      </c>
      <c r="AE5" s="29">
        <f t="shared" si="0"/>
        <v>262</v>
      </c>
      <c r="AF5" s="29">
        <f>B68</f>
        <v>137.39999999999998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1266MW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Load=1130</v>
      </c>
      <c r="B7" s="34">
        <f>B75</f>
        <v>1344.1399999999999</v>
      </c>
      <c r="C7" s="34">
        <f t="shared" ref="C7:AF7" si="1">C75</f>
        <v>1366.04</v>
      </c>
      <c r="D7" s="34">
        <f t="shared" si="1"/>
        <v>1300.52</v>
      </c>
      <c r="E7" s="34">
        <f t="shared" si="1"/>
        <v>1250.3400000000001</v>
      </c>
      <c r="F7" s="34">
        <f t="shared" si="1"/>
        <v>1243.24</v>
      </c>
      <c r="G7" s="34">
        <f t="shared" si="1"/>
        <v>1246.6399999999999</v>
      </c>
      <c r="H7" s="34">
        <f t="shared" si="1"/>
        <v>1230.54</v>
      </c>
      <c r="I7" s="34">
        <f t="shared" si="1"/>
        <v>1144.3400000000001</v>
      </c>
      <c r="J7" s="34">
        <f t="shared" si="1"/>
        <v>1164.54</v>
      </c>
      <c r="K7" s="34">
        <f t="shared" si="1"/>
        <v>1177.44</v>
      </c>
      <c r="L7" s="34">
        <f t="shared" si="1"/>
        <v>1197.1399999999999</v>
      </c>
      <c r="M7" s="34">
        <f t="shared" si="1"/>
        <v>1235.8400000000001</v>
      </c>
      <c r="N7" s="34">
        <f t="shared" si="1"/>
        <v>1265.6399999999999</v>
      </c>
      <c r="O7" s="34">
        <f t="shared" si="1"/>
        <v>1259.54</v>
      </c>
      <c r="P7" s="34">
        <f t="shared" si="1"/>
        <v>1265.1399999999999</v>
      </c>
      <c r="Q7" s="34">
        <f t="shared" si="1"/>
        <v>1264.24</v>
      </c>
      <c r="R7" s="34">
        <f t="shared" si="1"/>
        <v>1226.8399999999999</v>
      </c>
      <c r="S7" s="34">
        <f t="shared" si="1"/>
        <v>1252.44</v>
      </c>
      <c r="T7" s="34">
        <f t="shared" si="1"/>
        <v>1230.04</v>
      </c>
      <c r="U7" s="34">
        <f t="shared" si="1"/>
        <v>1236.3399999999999</v>
      </c>
      <c r="V7" s="34">
        <f t="shared" si="1"/>
        <v>1191.74</v>
      </c>
      <c r="W7" s="34">
        <f t="shared" si="1"/>
        <v>1229.8399999999999</v>
      </c>
      <c r="X7" s="34">
        <f t="shared" si="1"/>
        <v>1130.1399999999999</v>
      </c>
      <c r="Y7" s="34">
        <f t="shared" si="1"/>
        <v>1371.24</v>
      </c>
      <c r="Z7" s="34">
        <f t="shared" si="1"/>
        <v>1491.6399999999999</v>
      </c>
      <c r="AA7" s="34">
        <f t="shared" si="1"/>
        <v>1533.54</v>
      </c>
      <c r="AB7" s="34">
        <f t="shared" si="1"/>
        <v>1337.1399999999999</v>
      </c>
      <c r="AC7" s="34">
        <f t="shared" si="1"/>
        <v>1337.84</v>
      </c>
      <c r="AD7" s="34">
        <f t="shared" si="1"/>
        <v>1390.84</v>
      </c>
      <c r="AE7" s="34">
        <f t="shared" si="1"/>
        <v>1342.94</v>
      </c>
      <c r="AF7" s="34">
        <f t="shared" si="1"/>
        <v>1209.44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5">
        <v>260</v>
      </c>
      <c r="C11" s="44">
        <v>240</v>
      </c>
      <c r="D11" s="44">
        <v>240</v>
      </c>
      <c r="E11" s="45">
        <v>140</v>
      </c>
      <c r="F11" s="45">
        <v>140</v>
      </c>
      <c r="G11" s="45">
        <v>140</v>
      </c>
      <c r="H11" s="45">
        <v>140</v>
      </c>
      <c r="I11" s="45">
        <v>80</v>
      </c>
      <c r="J11" s="45">
        <v>80</v>
      </c>
      <c r="K11" s="45">
        <v>70</v>
      </c>
      <c r="L11" s="45">
        <v>50</v>
      </c>
      <c r="M11" s="44">
        <v>30</v>
      </c>
      <c r="N11" s="44">
        <v>40</v>
      </c>
      <c r="O11" s="44">
        <v>20</v>
      </c>
      <c r="P11" s="44">
        <v>20</v>
      </c>
      <c r="Q11" s="44">
        <v>15</v>
      </c>
      <c r="R11" s="46">
        <v>30</v>
      </c>
      <c r="S11" s="46">
        <v>30</v>
      </c>
      <c r="T11" s="46">
        <v>100</v>
      </c>
      <c r="U11" s="44">
        <v>120</v>
      </c>
      <c r="V11" s="44">
        <v>170</v>
      </c>
      <c r="W11" s="44">
        <v>220</v>
      </c>
      <c r="X11" s="44">
        <v>180</v>
      </c>
      <c r="Y11" s="44">
        <v>280</v>
      </c>
      <c r="Z11" s="47">
        <v>430</v>
      </c>
      <c r="AA11" s="47">
        <v>456</v>
      </c>
      <c r="AB11" s="47">
        <v>399</v>
      </c>
      <c r="AC11" s="47">
        <v>400</v>
      </c>
      <c r="AD11" s="44">
        <v>340</v>
      </c>
      <c r="AE11" s="44">
        <v>245</v>
      </c>
      <c r="AF11" s="45">
        <v>190</v>
      </c>
      <c r="AG11" s="48">
        <v>456</v>
      </c>
      <c r="AH11" s="49">
        <f>MAX(B11:AF11)</f>
        <v>456</v>
      </c>
      <c r="AI11" s="50">
        <f>MIN(B11:AF11)</f>
        <v>15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27</v>
      </c>
      <c r="C12" s="44">
        <v>27</v>
      </c>
      <c r="D12" s="44">
        <v>27</v>
      </c>
      <c r="E12" s="44">
        <v>27</v>
      </c>
      <c r="F12" s="44">
        <v>27</v>
      </c>
      <c r="G12" s="44">
        <v>27</v>
      </c>
      <c r="H12" s="44">
        <v>27</v>
      </c>
      <c r="I12" s="44">
        <v>27</v>
      </c>
      <c r="J12" s="44">
        <v>27</v>
      </c>
      <c r="K12" s="45">
        <v>27</v>
      </c>
      <c r="L12" s="45">
        <v>27</v>
      </c>
      <c r="M12" s="45">
        <v>26</v>
      </c>
      <c r="N12" s="45">
        <v>26</v>
      </c>
      <c r="O12" s="45">
        <v>26</v>
      </c>
      <c r="P12" s="45">
        <v>26</v>
      </c>
      <c r="Q12" s="45">
        <v>26</v>
      </c>
      <c r="R12" s="45">
        <v>26</v>
      </c>
      <c r="S12" s="45">
        <v>26</v>
      </c>
      <c r="T12" s="45">
        <v>26</v>
      </c>
      <c r="U12" s="45">
        <v>26</v>
      </c>
      <c r="V12" s="45">
        <v>26</v>
      </c>
      <c r="W12" s="45">
        <v>26</v>
      </c>
      <c r="X12" s="45">
        <v>26</v>
      </c>
      <c r="Y12" s="45">
        <v>26</v>
      </c>
      <c r="Z12" s="44">
        <v>26</v>
      </c>
      <c r="AA12" s="44">
        <v>26</v>
      </c>
      <c r="AB12" s="44">
        <v>26</v>
      </c>
      <c r="AC12" s="44">
        <v>26</v>
      </c>
      <c r="AD12" s="44">
        <v>26</v>
      </c>
      <c r="AE12" s="44">
        <v>26</v>
      </c>
      <c r="AF12" s="44">
        <v>26</v>
      </c>
      <c r="AG12" s="53">
        <v>60</v>
      </c>
      <c r="AH12" s="49">
        <f t="shared" ref="AH12:AH75" si="2">MAX(B12:AF12)</f>
        <v>27</v>
      </c>
      <c r="AI12" s="50">
        <f t="shared" ref="AI12:AI75" si="3">MIN(B12:AF12)</f>
        <v>26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17.7</v>
      </c>
      <c r="C13" s="44">
        <v>17.7</v>
      </c>
      <c r="D13" s="44">
        <v>17.7</v>
      </c>
      <c r="E13" s="44">
        <v>20</v>
      </c>
      <c r="F13" s="44">
        <v>20.100000000000001</v>
      </c>
      <c r="G13" s="44">
        <v>19.3</v>
      </c>
      <c r="H13" s="44">
        <v>19</v>
      </c>
      <c r="I13" s="44">
        <v>19</v>
      </c>
      <c r="J13" s="44">
        <v>19</v>
      </c>
      <c r="K13" s="45">
        <v>19</v>
      </c>
      <c r="L13" s="45">
        <v>19</v>
      </c>
      <c r="M13" s="45">
        <v>19</v>
      </c>
      <c r="N13" s="45">
        <v>19</v>
      </c>
      <c r="O13" s="45">
        <v>17.5</v>
      </c>
      <c r="P13" s="45">
        <v>17.5</v>
      </c>
      <c r="Q13" s="45">
        <v>17.5</v>
      </c>
      <c r="R13" s="45">
        <v>17.5</v>
      </c>
      <c r="S13" s="45">
        <v>17.5</v>
      </c>
      <c r="T13" s="45">
        <v>17.5</v>
      </c>
      <c r="U13" s="45">
        <v>17.5</v>
      </c>
      <c r="V13" s="45">
        <v>17.5</v>
      </c>
      <c r="W13" s="45">
        <v>17.5</v>
      </c>
      <c r="X13" s="45">
        <v>17.5</v>
      </c>
      <c r="Y13" s="45">
        <v>17.5</v>
      </c>
      <c r="Z13" s="44">
        <v>17.5</v>
      </c>
      <c r="AA13" s="44">
        <v>17.5</v>
      </c>
      <c r="AB13" s="44">
        <v>15.7</v>
      </c>
      <c r="AC13" s="44">
        <v>15.7</v>
      </c>
      <c r="AD13" s="44">
        <v>15.7</v>
      </c>
      <c r="AE13" s="44">
        <v>15.7</v>
      </c>
      <c r="AF13" s="44">
        <v>16.3</v>
      </c>
      <c r="AG13" s="53">
        <v>52.4</v>
      </c>
      <c r="AH13" s="49">
        <f t="shared" si="2"/>
        <v>20.100000000000001</v>
      </c>
      <c r="AI13" s="50">
        <f t="shared" si="3"/>
        <v>15.7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53">
        <v>50</v>
      </c>
      <c r="AH14" s="49">
        <f t="shared" si="2"/>
        <v>0</v>
      </c>
      <c r="AI14" s="50">
        <f t="shared" si="3"/>
        <v>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22.9</v>
      </c>
      <c r="C15" s="44">
        <v>22.9</v>
      </c>
      <c r="D15" s="44">
        <v>22.9</v>
      </c>
      <c r="E15" s="44">
        <v>22.8</v>
      </c>
      <c r="F15" s="44">
        <v>22.8</v>
      </c>
      <c r="G15" s="44">
        <v>22.7</v>
      </c>
      <c r="H15" s="44">
        <v>22.8</v>
      </c>
      <c r="I15" s="44">
        <v>22.8</v>
      </c>
      <c r="J15" s="44">
        <v>22.8</v>
      </c>
      <c r="K15" s="44">
        <v>22.8</v>
      </c>
      <c r="L15" s="44">
        <v>22.8</v>
      </c>
      <c r="M15" s="44">
        <v>22.8</v>
      </c>
      <c r="N15" s="44">
        <v>22.8</v>
      </c>
      <c r="O15" s="44">
        <v>22.8</v>
      </c>
      <c r="P15" s="44">
        <v>22.8</v>
      </c>
      <c r="Q15" s="44">
        <v>22.8</v>
      </c>
      <c r="R15" s="44">
        <v>22.8</v>
      </c>
      <c r="S15" s="44">
        <v>22.8</v>
      </c>
      <c r="T15" s="44">
        <v>22.8</v>
      </c>
      <c r="U15" s="44">
        <v>22.8</v>
      </c>
      <c r="V15" s="44">
        <v>22.8</v>
      </c>
      <c r="W15" s="44">
        <v>22.8</v>
      </c>
      <c r="X15" s="44">
        <v>22.8</v>
      </c>
      <c r="Y15" s="44">
        <v>22.8</v>
      </c>
      <c r="Z15" s="44">
        <v>22.8</v>
      </c>
      <c r="AA15" s="44">
        <v>22.8</v>
      </c>
      <c r="AB15" s="44">
        <v>22.8</v>
      </c>
      <c r="AC15" s="44">
        <v>22.8</v>
      </c>
      <c r="AD15" s="44">
        <v>22.8</v>
      </c>
      <c r="AE15" s="44">
        <v>22.8</v>
      </c>
      <c r="AF15" s="44">
        <v>22.8</v>
      </c>
      <c r="AG15" s="56">
        <v>45</v>
      </c>
      <c r="AH15" s="49">
        <f t="shared" si="2"/>
        <v>22.9</v>
      </c>
      <c r="AI15" s="50">
        <f t="shared" si="3"/>
        <v>22.7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20</v>
      </c>
      <c r="C16" s="44">
        <v>20</v>
      </c>
      <c r="D16" s="44">
        <v>20</v>
      </c>
      <c r="E16" s="44">
        <v>20</v>
      </c>
      <c r="F16" s="44">
        <v>20</v>
      </c>
      <c r="G16" s="44">
        <v>20</v>
      </c>
      <c r="H16" s="44">
        <v>20</v>
      </c>
      <c r="I16" s="44">
        <v>20</v>
      </c>
      <c r="J16" s="44">
        <v>20</v>
      </c>
      <c r="K16" s="44">
        <v>20</v>
      </c>
      <c r="L16" s="44">
        <v>20</v>
      </c>
      <c r="M16" s="44">
        <v>20</v>
      </c>
      <c r="N16" s="44">
        <v>20</v>
      </c>
      <c r="O16" s="44">
        <v>20</v>
      </c>
      <c r="P16" s="44">
        <v>20</v>
      </c>
      <c r="Q16" s="44">
        <v>20</v>
      </c>
      <c r="R16" s="44">
        <v>20</v>
      </c>
      <c r="S16" s="44">
        <v>20</v>
      </c>
      <c r="T16" s="44">
        <v>20</v>
      </c>
      <c r="U16" s="44">
        <v>20</v>
      </c>
      <c r="V16" s="44">
        <v>20</v>
      </c>
      <c r="W16" s="44">
        <v>20</v>
      </c>
      <c r="X16" s="44">
        <v>20</v>
      </c>
      <c r="Y16" s="44">
        <v>20</v>
      </c>
      <c r="Z16" s="44">
        <v>20</v>
      </c>
      <c r="AA16" s="44">
        <v>20</v>
      </c>
      <c r="AB16" s="44">
        <v>20</v>
      </c>
      <c r="AC16" s="44">
        <v>20</v>
      </c>
      <c r="AD16" s="44">
        <v>20</v>
      </c>
      <c r="AE16" s="44">
        <v>20</v>
      </c>
      <c r="AF16" s="44">
        <v>20</v>
      </c>
      <c r="AG16" s="53">
        <v>45</v>
      </c>
      <c r="AH16" s="49">
        <f t="shared" si="2"/>
        <v>20</v>
      </c>
      <c r="AI16" s="50">
        <f t="shared" si="3"/>
        <v>20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53">
        <v>42</v>
      </c>
      <c r="AH17" s="49">
        <f t="shared" si="2"/>
        <v>14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23.8</v>
      </c>
      <c r="C19" s="44">
        <v>22.1</v>
      </c>
      <c r="D19" s="44">
        <v>19.3</v>
      </c>
      <c r="E19" s="44">
        <v>19.3</v>
      </c>
      <c r="F19" s="44">
        <v>19.3</v>
      </c>
      <c r="G19" s="44">
        <v>19.3</v>
      </c>
      <c r="H19" s="44">
        <v>19.3</v>
      </c>
      <c r="I19" s="44">
        <v>19.3</v>
      </c>
      <c r="J19" s="44">
        <v>19.3</v>
      </c>
      <c r="K19" s="44">
        <v>19.3</v>
      </c>
      <c r="L19" s="44">
        <v>19.3</v>
      </c>
      <c r="M19" s="44">
        <v>19.3</v>
      </c>
      <c r="N19" s="44">
        <v>19.3</v>
      </c>
      <c r="O19" s="44">
        <v>19.3</v>
      </c>
      <c r="P19" s="44">
        <v>19.3</v>
      </c>
      <c r="Q19" s="44">
        <v>19.3</v>
      </c>
      <c r="R19" s="44">
        <v>19.3</v>
      </c>
      <c r="S19" s="44">
        <v>19.3</v>
      </c>
      <c r="T19" s="44">
        <v>19.3</v>
      </c>
      <c r="U19" s="44">
        <v>19.3</v>
      </c>
      <c r="V19" s="44">
        <v>19.3</v>
      </c>
      <c r="W19" s="44">
        <v>19.3</v>
      </c>
      <c r="X19" s="44">
        <v>19.3</v>
      </c>
      <c r="Y19" s="44">
        <v>19.3</v>
      </c>
      <c r="Z19" s="44">
        <v>19.3</v>
      </c>
      <c r="AA19" s="44">
        <v>19.3</v>
      </c>
      <c r="AB19" s="44">
        <v>19.3</v>
      </c>
      <c r="AC19" s="44">
        <v>19.3</v>
      </c>
      <c r="AD19" s="44">
        <v>19.3</v>
      </c>
      <c r="AE19" s="44">
        <v>19.3</v>
      </c>
      <c r="AF19" s="44">
        <v>24</v>
      </c>
      <c r="AG19" s="53">
        <v>30</v>
      </c>
      <c r="AH19" s="49">
        <f t="shared" si="2"/>
        <v>24</v>
      </c>
      <c r="AI19" s="50">
        <f t="shared" si="3"/>
        <v>19.3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6.2</v>
      </c>
      <c r="C20" s="44">
        <v>6.2</v>
      </c>
      <c r="D20" s="44">
        <v>6.2</v>
      </c>
      <c r="E20" s="44">
        <v>6.2</v>
      </c>
      <c r="F20" s="44">
        <v>6.2</v>
      </c>
      <c r="G20" s="44">
        <v>6.2</v>
      </c>
      <c r="H20" s="44">
        <v>6.2</v>
      </c>
      <c r="I20" s="44">
        <v>6.2</v>
      </c>
      <c r="J20" s="44">
        <v>6.2</v>
      </c>
      <c r="K20" s="44">
        <v>6.2</v>
      </c>
      <c r="L20" s="44">
        <v>6.2</v>
      </c>
      <c r="M20" s="44">
        <v>6.2</v>
      </c>
      <c r="N20" s="44">
        <v>6.2</v>
      </c>
      <c r="O20" s="44">
        <v>6.2</v>
      </c>
      <c r="P20" s="44">
        <v>6.2</v>
      </c>
      <c r="Q20" s="44">
        <v>6.2</v>
      </c>
      <c r="R20" s="44">
        <v>6.2</v>
      </c>
      <c r="S20" s="44">
        <v>6.2</v>
      </c>
      <c r="T20" s="44">
        <v>6.2</v>
      </c>
      <c r="U20" s="44">
        <v>6.2</v>
      </c>
      <c r="V20" s="44">
        <v>6.2</v>
      </c>
      <c r="W20" s="44">
        <v>6.2</v>
      </c>
      <c r="X20" s="44">
        <v>6.2</v>
      </c>
      <c r="Y20" s="44">
        <v>6.2</v>
      </c>
      <c r="Z20" s="44">
        <v>6.2</v>
      </c>
      <c r="AA20" s="44">
        <v>6.2</v>
      </c>
      <c r="AB20" s="44">
        <v>6.2</v>
      </c>
      <c r="AC20" s="44">
        <v>6.2</v>
      </c>
      <c r="AD20" s="44">
        <v>6.2</v>
      </c>
      <c r="AE20" s="44">
        <v>6.2</v>
      </c>
      <c r="AF20" s="44">
        <v>6.2</v>
      </c>
      <c r="AG20" s="53">
        <v>27</v>
      </c>
      <c r="AH20" s="49">
        <f t="shared" si="2"/>
        <v>6.2</v>
      </c>
      <c r="AI20" s="50">
        <f t="shared" si="3"/>
        <v>6.2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22.4</v>
      </c>
      <c r="P22" s="44">
        <v>22.4</v>
      </c>
      <c r="Q22" s="44">
        <v>22.4</v>
      </c>
      <c r="R22" s="44">
        <v>22.4</v>
      </c>
      <c r="S22" s="44">
        <v>22.4</v>
      </c>
      <c r="T22" s="44">
        <v>22.4</v>
      </c>
      <c r="U22" s="44">
        <v>22.4</v>
      </c>
      <c r="V22" s="44">
        <v>22.4</v>
      </c>
      <c r="W22" s="44">
        <v>22.4</v>
      </c>
      <c r="X22" s="44">
        <v>22.4</v>
      </c>
      <c r="Y22" s="44">
        <v>22.4</v>
      </c>
      <c r="Z22" s="44">
        <v>22.4</v>
      </c>
      <c r="AA22" s="44">
        <v>22.4</v>
      </c>
      <c r="AB22" s="44">
        <v>22.4</v>
      </c>
      <c r="AC22" s="44">
        <v>22.4</v>
      </c>
      <c r="AD22" s="44">
        <v>22.4</v>
      </c>
      <c r="AE22" s="44">
        <v>22.4</v>
      </c>
      <c r="AF22" s="44">
        <v>22.4</v>
      </c>
      <c r="AG22" s="53">
        <v>25</v>
      </c>
      <c r="AH22" s="49">
        <f t="shared" si="2"/>
        <v>22.4</v>
      </c>
      <c r="AI22" s="50">
        <f t="shared" si="3"/>
        <v>0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7.9</v>
      </c>
      <c r="C23" s="44">
        <v>7.9</v>
      </c>
      <c r="D23" s="44">
        <v>7.9</v>
      </c>
      <c r="E23" s="44">
        <v>7.9</v>
      </c>
      <c r="F23" s="44">
        <v>7.9</v>
      </c>
      <c r="G23" s="44">
        <v>7.9</v>
      </c>
      <c r="H23" s="44">
        <v>7.9</v>
      </c>
      <c r="I23" s="44">
        <v>7.9</v>
      </c>
      <c r="J23" s="44">
        <v>7.9</v>
      </c>
      <c r="K23" s="44">
        <v>7.9</v>
      </c>
      <c r="L23" s="44">
        <v>7.9</v>
      </c>
      <c r="M23" s="44">
        <v>7.9</v>
      </c>
      <c r="N23" s="44">
        <v>7.9</v>
      </c>
      <c r="O23" s="44">
        <v>7.9</v>
      </c>
      <c r="P23" s="44">
        <v>7.9</v>
      </c>
      <c r="Q23" s="44">
        <v>7.9</v>
      </c>
      <c r="R23" s="44">
        <v>7.9</v>
      </c>
      <c r="S23" s="44">
        <v>7.9</v>
      </c>
      <c r="T23" s="44">
        <v>7.9</v>
      </c>
      <c r="U23" s="44">
        <v>7.9</v>
      </c>
      <c r="V23" s="44">
        <v>7.9</v>
      </c>
      <c r="W23" s="44">
        <v>7.9</v>
      </c>
      <c r="X23" s="44">
        <v>7.9</v>
      </c>
      <c r="Y23" s="44">
        <v>7.9</v>
      </c>
      <c r="Z23" s="44">
        <v>7.9</v>
      </c>
      <c r="AA23" s="44">
        <v>7.9</v>
      </c>
      <c r="AB23" s="44">
        <v>7.9</v>
      </c>
      <c r="AC23" s="44">
        <v>7.9</v>
      </c>
      <c r="AD23" s="44">
        <v>7.9</v>
      </c>
      <c r="AE23" s="44">
        <v>7.9</v>
      </c>
      <c r="AF23" s="44">
        <v>7.9</v>
      </c>
      <c r="AG23" s="53">
        <v>25</v>
      </c>
      <c r="AH23" s="49">
        <f t="shared" si="2"/>
        <v>7.9</v>
      </c>
      <c r="AI23" s="50">
        <f t="shared" si="3"/>
        <v>7.9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8.5</v>
      </c>
      <c r="C24" s="44">
        <v>10.5</v>
      </c>
      <c r="D24" s="44">
        <v>10</v>
      </c>
      <c r="E24" s="44">
        <v>10</v>
      </c>
      <c r="F24" s="44">
        <v>10</v>
      </c>
      <c r="G24" s="44">
        <v>10</v>
      </c>
      <c r="H24" s="44">
        <v>10</v>
      </c>
      <c r="I24" s="44">
        <v>10</v>
      </c>
      <c r="J24" s="44">
        <v>10</v>
      </c>
      <c r="K24" s="44">
        <v>10</v>
      </c>
      <c r="L24" s="44">
        <v>10</v>
      </c>
      <c r="M24" s="44">
        <v>10</v>
      </c>
      <c r="N24" s="44">
        <v>10</v>
      </c>
      <c r="O24" s="44">
        <v>10</v>
      </c>
      <c r="P24" s="44">
        <v>10</v>
      </c>
      <c r="Q24" s="44">
        <v>8.5</v>
      </c>
      <c r="R24" s="44">
        <v>8.5</v>
      </c>
      <c r="S24" s="44">
        <v>8.5</v>
      </c>
      <c r="T24" s="44">
        <v>8.5</v>
      </c>
      <c r="U24" s="44">
        <v>8.5</v>
      </c>
      <c r="V24" s="44">
        <v>8.5</v>
      </c>
      <c r="W24" s="44">
        <v>8.5</v>
      </c>
      <c r="X24" s="44">
        <v>8.5</v>
      </c>
      <c r="Y24" s="44">
        <v>8.5</v>
      </c>
      <c r="Z24" s="44">
        <v>8.5</v>
      </c>
      <c r="AA24" s="44">
        <v>8.5</v>
      </c>
      <c r="AB24" s="44">
        <v>8.5</v>
      </c>
      <c r="AC24" s="44">
        <v>8.5</v>
      </c>
      <c r="AD24" s="44">
        <v>8.5</v>
      </c>
      <c r="AE24" s="44">
        <v>8.5</v>
      </c>
      <c r="AF24" s="44">
        <v>8.5</v>
      </c>
      <c r="AG24" s="53">
        <v>25</v>
      </c>
      <c r="AH24" s="49">
        <f t="shared" si="2"/>
        <v>10.5</v>
      </c>
      <c r="AI24" s="50">
        <f t="shared" si="3"/>
        <v>8.5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5">
        <v>3.9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44">
        <v>3.9</v>
      </c>
      <c r="N27" s="44">
        <v>3.9</v>
      </c>
      <c r="O27" s="44">
        <v>3.9</v>
      </c>
      <c r="P27" s="44">
        <v>3.9</v>
      </c>
      <c r="Q27" s="44">
        <v>3.9</v>
      </c>
      <c r="R27" s="44">
        <v>3.9</v>
      </c>
      <c r="S27" s="44">
        <v>3.9</v>
      </c>
      <c r="T27" s="44">
        <v>3.9</v>
      </c>
      <c r="U27" s="44">
        <v>3.9</v>
      </c>
      <c r="V27" s="44">
        <v>3.9</v>
      </c>
      <c r="W27" s="44">
        <v>3.9</v>
      </c>
      <c r="X27" s="44">
        <v>3.9</v>
      </c>
      <c r="Y27" s="44">
        <v>3.9</v>
      </c>
      <c r="Z27" s="44">
        <v>3.9</v>
      </c>
      <c r="AA27" s="44">
        <v>3.9</v>
      </c>
      <c r="AB27" s="44">
        <v>3.9</v>
      </c>
      <c r="AC27" s="44">
        <v>3.9</v>
      </c>
      <c r="AD27" s="44">
        <v>3.9</v>
      </c>
      <c r="AE27" s="44">
        <v>3.9</v>
      </c>
      <c r="AF27" s="44">
        <v>3.9</v>
      </c>
      <c r="AG27" s="53">
        <v>23.5</v>
      </c>
      <c r="AH27" s="49">
        <f t="shared" si="2"/>
        <v>3.9</v>
      </c>
      <c r="AI27" s="50">
        <f t="shared" si="3"/>
        <v>3.9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10</v>
      </c>
      <c r="P28" s="44">
        <v>10</v>
      </c>
      <c r="Q28" s="44">
        <v>10</v>
      </c>
      <c r="R28" s="44">
        <v>10</v>
      </c>
      <c r="S28" s="44">
        <v>10</v>
      </c>
      <c r="T28" s="44">
        <v>10</v>
      </c>
      <c r="U28" s="44">
        <v>10</v>
      </c>
      <c r="V28" s="44">
        <v>10</v>
      </c>
      <c r="W28" s="44">
        <v>10</v>
      </c>
      <c r="X28" s="44">
        <v>10</v>
      </c>
      <c r="Y28" s="44">
        <v>10</v>
      </c>
      <c r="Z28" s="44">
        <v>10</v>
      </c>
      <c r="AA28" s="44">
        <v>10</v>
      </c>
      <c r="AB28" s="44">
        <v>10</v>
      </c>
      <c r="AC28" s="44">
        <v>10</v>
      </c>
      <c r="AD28" s="44">
        <v>10</v>
      </c>
      <c r="AE28" s="44">
        <v>10</v>
      </c>
      <c r="AF28" s="44">
        <v>10</v>
      </c>
      <c r="AG28" s="53">
        <v>22.2</v>
      </c>
      <c r="AH28" s="49">
        <f t="shared" si="2"/>
        <v>10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55">
        <v>34.799999999999997</v>
      </c>
      <c r="C37" s="61">
        <v>34.5</v>
      </c>
      <c r="D37" s="61">
        <v>33.700000000000003</v>
      </c>
      <c r="E37" s="55">
        <v>34.9</v>
      </c>
      <c r="F37" s="55">
        <v>35</v>
      </c>
      <c r="G37" s="55">
        <v>34</v>
      </c>
      <c r="H37" s="55">
        <v>33</v>
      </c>
      <c r="I37" s="55">
        <v>29.1</v>
      </c>
      <c r="J37" s="55">
        <v>30.1</v>
      </c>
      <c r="K37" s="55">
        <v>25.3</v>
      </c>
      <c r="L37" s="55">
        <v>23.1</v>
      </c>
      <c r="M37" s="61">
        <v>23.1</v>
      </c>
      <c r="N37" s="61">
        <f>8.5+20.9</f>
        <v>29.4</v>
      </c>
      <c r="O37" s="61">
        <f>8.5+26.2</f>
        <v>34.700000000000003</v>
      </c>
      <c r="P37" s="61">
        <f>13.3+29.5</f>
        <v>42.8</v>
      </c>
      <c r="Q37" s="61">
        <v>38.5</v>
      </c>
      <c r="R37" s="61">
        <f>26.2+21.3</f>
        <v>47.5</v>
      </c>
      <c r="S37" s="61">
        <f>32.9+21.5</f>
        <v>54.4</v>
      </c>
      <c r="T37" s="61">
        <v>58</v>
      </c>
      <c r="U37" s="61">
        <v>69</v>
      </c>
      <c r="V37" s="61">
        <v>59.7</v>
      </c>
      <c r="W37" s="61">
        <v>59</v>
      </c>
      <c r="X37" s="61">
        <v>56</v>
      </c>
      <c r="Y37" s="61">
        <v>56.2</v>
      </c>
      <c r="Z37" s="61">
        <v>54</v>
      </c>
      <c r="AA37" s="61">
        <v>37</v>
      </c>
      <c r="AB37" s="61">
        <v>37</v>
      </c>
      <c r="AC37" s="61">
        <v>52</v>
      </c>
      <c r="AD37" s="61">
        <v>52</v>
      </c>
      <c r="AE37" s="61">
        <v>48</v>
      </c>
      <c r="AF37" s="61">
        <v>47</v>
      </c>
      <c r="AG37" s="58">
        <v>240</v>
      </c>
      <c r="AH37" s="49">
        <f t="shared" si="2"/>
        <v>69</v>
      </c>
      <c r="AI37" s="50">
        <f t="shared" si="3"/>
        <v>23.1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620.69999999999993</v>
      </c>
      <c r="C38" s="63">
        <f t="shared" ref="C38:AF38" si="5">SUM(C11:C36)</f>
        <v>601</v>
      </c>
      <c r="D38" s="63">
        <f t="shared" si="5"/>
        <v>597.69999999999993</v>
      </c>
      <c r="E38" s="63">
        <f t="shared" si="5"/>
        <v>499.9</v>
      </c>
      <c r="F38" s="63">
        <f t="shared" si="5"/>
        <v>499.99999999999994</v>
      </c>
      <c r="G38" s="63">
        <f t="shared" si="5"/>
        <v>499.09999999999997</v>
      </c>
      <c r="H38" s="63">
        <f t="shared" si="5"/>
        <v>498.9</v>
      </c>
      <c r="I38" s="63">
        <f t="shared" si="5"/>
        <v>438.90000000000003</v>
      </c>
      <c r="J38" s="63">
        <f t="shared" si="5"/>
        <v>438.90000000000003</v>
      </c>
      <c r="K38" s="63">
        <f t="shared" si="5"/>
        <v>428.90000000000003</v>
      </c>
      <c r="L38" s="63">
        <f t="shared" si="5"/>
        <v>408.9</v>
      </c>
      <c r="M38" s="63">
        <f t="shared" si="5"/>
        <v>387.9</v>
      </c>
      <c r="N38" s="63">
        <f t="shared" si="5"/>
        <v>397.9</v>
      </c>
      <c r="O38" s="63">
        <f t="shared" si="5"/>
        <v>408.79999999999995</v>
      </c>
      <c r="P38" s="63">
        <f t="shared" si="5"/>
        <v>408.79999999999995</v>
      </c>
      <c r="Q38" s="63">
        <f t="shared" si="5"/>
        <v>402.29999999999995</v>
      </c>
      <c r="R38" s="63">
        <f t="shared" si="5"/>
        <v>417.29999999999995</v>
      </c>
      <c r="S38" s="63">
        <f t="shared" si="5"/>
        <v>431.3</v>
      </c>
      <c r="T38" s="63">
        <f t="shared" si="5"/>
        <v>501.29999999999995</v>
      </c>
      <c r="U38" s="63">
        <f t="shared" si="5"/>
        <v>521.29999999999995</v>
      </c>
      <c r="V38" s="63">
        <f t="shared" si="5"/>
        <v>571.29999999999995</v>
      </c>
      <c r="W38" s="63">
        <f t="shared" si="5"/>
        <v>621.29999999999995</v>
      </c>
      <c r="X38" s="63">
        <f t="shared" si="5"/>
        <v>581.29999999999995</v>
      </c>
      <c r="Y38" s="63">
        <f t="shared" si="5"/>
        <v>681.3</v>
      </c>
      <c r="Z38" s="63">
        <f t="shared" si="5"/>
        <v>831.3</v>
      </c>
      <c r="AA38" s="63">
        <f t="shared" si="5"/>
        <v>843.3</v>
      </c>
      <c r="AB38" s="63">
        <f t="shared" si="5"/>
        <v>784.5</v>
      </c>
      <c r="AC38" s="63">
        <f t="shared" si="5"/>
        <v>785.5</v>
      </c>
      <c r="AD38" s="63">
        <f t="shared" si="5"/>
        <v>725.5</v>
      </c>
      <c r="AE38" s="63">
        <f t="shared" si="5"/>
        <v>630.5</v>
      </c>
      <c r="AF38" s="63">
        <f t="shared" si="5"/>
        <v>580.79999999999995</v>
      </c>
      <c r="AG38" s="58">
        <f>SUM(AG11:AG37)</f>
        <v>1492.8299999999997</v>
      </c>
      <c r="AH38" s="49">
        <f t="shared" si="2"/>
        <v>843.3</v>
      </c>
      <c r="AI38" s="50">
        <f t="shared" si="3"/>
        <v>387.9</v>
      </c>
      <c r="AK38" s="51"/>
    </row>
    <row r="39" spans="1:88" x14ac:dyDescent="0.25">
      <c r="A39" s="52" t="s">
        <v>47</v>
      </c>
      <c r="B39" s="45">
        <v>106.3</v>
      </c>
      <c r="C39" s="44">
        <v>97.4</v>
      </c>
      <c r="D39" s="55">
        <v>86</v>
      </c>
      <c r="E39" s="55">
        <v>63.3</v>
      </c>
      <c r="F39" s="55">
        <v>63.6</v>
      </c>
      <c r="G39" s="55">
        <v>63</v>
      </c>
      <c r="H39" s="55">
        <v>62</v>
      </c>
      <c r="I39" s="55">
        <v>63.1</v>
      </c>
      <c r="J39" s="55">
        <v>63</v>
      </c>
      <c r="K39" s="55">
        <v>63</v>
      </c>
      <c r="L39" s="55">
        <v>63.5</v>
      </c>
      <c r="M39" s="44">
        <v>64</v>
      </c>
      <c r="N39" s="44">
        <v>81.099999999999994</v>
      </c>
      <c r="O39" s="44">
        <v>71.3</v>
      </c>
      <c r="P39" s="44">
        <v>91.1</v>
      </c>
      <c r="Q39" s="44">
        <v>97</v>
      </c>
      <c r="R39" s="44">
        <v>130</v>
      </c>
      <c r="S39" s="44">
        <v>131.30000000000001</v>
      </c>
      <c r="T39" s="44">
        <v>131.30000000000001</v>
      </c>
      <c r="U39" s="44">
        <v>131.30000000000001</v>
      </c>
      <c r="V39" s="44">
        <v>110.8</v>
      </c>
      <c r="W39" s="44">
        <v>110.8</v>
      </c>
      <c r="X39" s="44">
        <v>110.8</v>
      </c>
      <c r="Y39" s="44">
        <v>145.80000000000001</v>
      </c>
      <c r="Z39" s="44">
        <v>145.80000000000001</v>
      </c>
      <c r="AA39" s="44">
        <v>145.80000000000001</v>
      </c>
      <c r="AB39" s="44">
        <v>144.5</v>
      </c>
      <c r="AC39" s="44">
        <v>145</v>
      </c>
      <c r="AD39" s="44">
        <v>145</v>
      </c>
      <c r="AE39" s="44">
        <v>135</v>
      </c>
      <c r="AF39" s="45">
        <v>122</v>
      </c>
      <c r="AG39" s="56">
        <v>144</v>
      </c>
      <c r="AH39" s="49">
        <f t="shared" si="2"/>
        <v>145.80000000000001</v>
      </c>
      <c r="AI39" s="50">
        <f t="shared" si="3"/>
        <v>62</v>
      </c>
      <c r="AK39" s="51"/>
    </row>
    <row r="40" spans="1:88" x14ac:dyDescent="0.25">
      <c r="A40" s="57" t="s">
        <v>48</v>
      </c>
      <c r="B40" s="55">
        <v>59.6</v>
      </c>
      <c r="C40" s="64">
        <v>59.7</v>
      </c>
      <c r="D40" s="55">
        <v>70</v>
      </c>
      <c r="E40" s="55">
        <v>60.2</v>
      </c>
      <c r="F40" s="55">
        <v>59.7</v>
      </c>
      <c r="G40" s="55">
        <v>60</v>
      </c>
      <c r="H40" s="55">
        <v>60.2</v>
      </c>
      <c r="I40" s="55">
        <v>44.5</v>
      </c>
      <c r="J40" s="55">
        <v>44.4</v>
      </c>
      <c r="K40" s="55">
        <v>44.1</v>
      </c>
      <c r="L40" s="55">
        <v>44.7</v>
      </c>
      <c r="M40" s="64">
        <v>45</v>
      </c>
      <c r="N40" s="64">
        <v>60</v>
      </c>
      <c r="O40" s="64">
        <v>49.3</v>
      </c>
      <c r="P40" s="64">
        <v>63.7</v>
      </c>
      <c r="Q40" s="64">
        <v>52</v>
      </c>
      <c r="R40" s="64">
        <v>47.4</v>
      </c>
      <c r="S40" s="64">
        <v>47.5</v>
      </c>
      <c r="T40" s="64">
        <v>47.5</v>
      </c>
      <c r="U40" s="64">
        <v>47.5</v>
      </c>
      <c r="V40" s="64">
        <v>46.6</v>
      </c>
      <c r="W40" s="64">
        <v>46.6</v>
      </c>
      <c r="X40" s="64" t="s">
        <v>219</v>
      </c>
      <c r="Y40" s="64">
        <v>71.5</v>
      </c>
      <c r="Z40" s="64">
        <v>71.5</v>
      </c>
      <c r="AA40" s="64">
        <v>71.5</v>
      </c>
      <c r="AB40" s="64">
        <v>70.599999999999994</v>
      </c>
      <c r="AC40" s="64">
        <v>71</v>
      </c>
      <c r="AD40" s="64">
        <v>71</v>
      </c>
      <c r="AE40" s="64">
        <v>70.8</v>
      </c>
      <c r="AF40" s="55">
        <v>47.6</v>
      </c>
      <c r="AG40" s="58">
        <v>70</v>
      </c>
      <c r="AH40" s="49">
        <f t="shared" si="2"/>
        <v>71.5</v>
      </c>
      <c r="AI40" s="50">
        <f t="shared" si="3"/>
        <v>44.1</v>
      </c>
      <c r="AK40" s="51"/>
    </row>
    <row r="41" spans="1:88" x14ac:dyDescent="0.25">
      <c r="A41" s="57" t="s">
        <v>49</v>
      </c>
      <c r="B41" s="55">
        <v>57.1</v>
      </c>
      <c r="C41" s="64">
        <v>57.1</v>
      </c>
      <c r="D41" s="55">
        <v>62.2</v>
      </c>
      <c r="E41" s="55">
        <v>55.2</v>
      </c>
      <c r="F41" s="55">
        <v>55.2</v>
      </c>
      <c r="G41" s="55">
        <v>55.2</v>
      </c>
      <c r="H41" s="55">
        <v>55</v>
      </c>
      <c r="I41" s="55">
        <v>52</v>
      </c>
      <c r="J41" s="55">
        <v>52.1</v>
      </c>
      <c r="K41" s="55">
        <v>52.3</v>
      </c>
      <c r="L41" s="55">
        <v>52.4</v>
      </c>
      <c r="M41" s="64">
        <v>52.7</v>
      </c>
      <c r="N41" s="64">
        <v>62.3</v>
      </c>
      <c r="O41" s="64">
        <v>56.8</v>
      </c>
      <c r="P41" s="64">
        <v>56.6</v>
      </c>
      <c r="Q41" s="64">
        <v>52</v>
      </c>
      <c r="R41" s="64">
        <v>51.3</v>
      </c>
      <c r="S41" s="64">
        <v>51.4</v>
      </c>
      <c r="T41" s="64">
        <v>60.1</v>
      </c>
      <c r="U41" s="64">
        <v>53.2</v>
      </c>
      <c r="V41" s="64">
        <v>60.9</v>
      </c>
      <c r="W41" s="64">
        <v>60.9</v>
      </c>
      <c r="X41" s="64">
        <v>69.5</v>
      </c>
      <c r="Y41" s="64">
        <v>69.5</v>
      </c>
      <c r="Z41" s="64">
        <v>69.5</v>
      </c>
      <c r="AA41" s="64">
        <v>69.5</v>
      </c>
      <c r="AB41" s="64">
        <v>69.400000000000006</v>
      </c>
      <c r="AC41" s="64">
        <v>68.400000000000006</v>
      </c>
      <c r="AD41" s="64">
        <v>68.400000000000006</v>
      </c>
      <c r="AE41" s="64">
        <v>68.7</v>
      </c>
      <c r="AF41" s="55">
        <v>61.8</v>
      </c>
      <c r="AG41" s="58">
        <v>69</v>
      </c>
      <c r="AH41" s="49">
        <f t="shared" si="2"/>
        <v>69.5</v>
      </c>
      <c r="AI41" s="50">
        <f t="shared" si="3"/>
        <v>51.3</v>
      </c>
      <c r="AK41" s="51"/>
    </row>
    <row r="42" spans="1:88" x14ac:dyDescent="0.25">
      <c r="A42" s="57" t="s">
        <v>50</v>
      </c>
      <c r="B42" s="55">
        <v>60</v>
      </c>
      <c r="C42" s="64">
        <v>60</v>
      </c>
      <c r="D42" s="55">
        <v>60</v>
      </c>
      <c r="E42" s="55">
        <v>60</v>
      </c>
      <c r="F42" s="55">
        <v>60</v>
      </c>
      <c r="G42" s="55">
        <v>60</v>
      </c>
      <c r="H42" s="55">
        <v>59.7</v>
      </c>
      <c r="I42" s="55">
        <v>59.7</v>
      </c>
      <c r="J42" s="55">
        <v>59.7</v>
      </c>
      <c r="K42" s="55">
        <v>60</v>
      </c>
      <c r="L42" s="55">
        <v>60</v>
      </c>
      <c r="M42" s="64">
        <v>60</v>
      </c>
      <c r="N42" s="64">
        <v>60</v>
      </c>
      <c r="O42" s="64">
        <v>60</v>
      </c>
      <c r="P42" s="64">
        <v>60</v>
      </c>
      <c r="Q42" s="64">
        <v>60</v>
      </c>
      <c r="R42" s="64">
        <v>60.4</v>
      </c>
      <c r="S42" s="64">
        <v>60.4</v>
      </c>
      <c r="T42" s="64">
        <v>60.4</v>
      </c>
      <c r="U42" s="64">
        <v>60.4</v>
      </c>
      <c r="V42" s="64">
        <v>60.4</v>
      </c>
      <c r="W42" s="64">
        <v>60.4</v>
      </c>
      <c r="X42" s="64">
        <v>60.4</v>
      </c>
      <c r="Y42" s="64">
        <v>60.4</v>
      </c>
      <c r="Z42" s="64">
        <v>60.4</v>
      </c>
      <c r="AA42" s="64">
        <v>60.4</v>
      </c>
      <c r="AB42" s="64">
        <v>60.4</v>
      </c>
      <c r="AC42" s="64">
        <v>60.4</v>
      </c>
      <c r="AD42" s="64">
        <v>60.4</v>
      </c>
      <c r="AE42" s="64">
        <v>60.4</v>
      </c>
      <c r="AF42" s="55">
        <v>60.7</v>
      </c>
      <c r="AG42" s="58">
        <v>60</v>
      </c>
      <c r="AH42" s="49">
        <f t="shared" si="2"/>
        <v>60.7</v>
      </c>
      <c r="AI42" s="50">
        <f t="shared" si="3"/>
        <v>59.7</v>
      </c>
      <c r="AK42" s="51"/>
    </row>
    <row r="43" spans="1:88" x14ac:dyDescent="0.25">
      <c r="A43" s="57" t="s">
        <v>51</v>
      </c>
      <c r="B43" s="55">
        <v>0</v>
      </c>
      <c r="C43" s="64">
        <v>0</v>
      </c>
      <c r="D43" s="55">
        <v>10</v>
      </c>
      <c r="E43" s="55">
        <v>10</v>
      </c>
      <c r="F43" s="55">
        <v>10</v>
      </c>
      <c r="G43" s="55">
        <v>10</v>
      </c>
      <c r="H43" s="55">
        <v>15</v>
      </c>
      <c r="I43" s="55">
        <v>15</v>
      </c>
      <c r="J43" s="55">
        <v>25</v>
      </c>
      <c r="K43" s="55">
        <v>25</v>
      </c>
      <c r="L43" s="55">
        <v>25</v>
      </c>
      <c r="M43" s="44">
        <v>25</v>
      </c>
      <c r="N43" s="44">
        <v>15</v>
      </c>
      <c r="O43" s="44">
        <v>15.1</v>
      </c>
      <c r="P43" s="44">
        <v>15.1</v>
      </c>
      <c r="Q43" s="44">
        <v>15.1</v>
      </c>
      <c r="R43" s="44">
        <v>10</v>
      </c>
      <c r="S43" s="44">
        <v>10</v>
      </c>
      <c r="T43" s="44">
        <v>10</v>
      </c>
      <c r="U43" s="44">
        <v>13</v>
      </c>
      <c r="V43" s="44">
        <v>13</v>
      </c>
      <c r="W43" s="44">
        <v>13</v>
      </c>
      <c r="X43" s="44">
        <v>20</v>
      </c>
      <c r="Y43" s="44">
        <v>20</v>
      </c>
      <c r="Z43" s="64">
        <v>20</v>
      </c>
      <c r="AA43" s="64">
        <v>20</v>
      </c>
      <c r="AB43" s="64">
        <v>20</v>
      </c>
      <c r="AC43" s="64">
        <v>20</v>
      </c>
      <c r="AD43" s="64">
        <v>20</v>
      </c>
      <c r="AE43" s="64">
        <v>20</v>
      </c>
      <c r="AF43" s="55">
        <v>20</v>
      </c>
      <c r="AG43" s="58">
        <v>30</v>
      </c>
      <c r="AH43" s="49">
        <f t="shared" si="2"/>
        <v>25</v>
      </c>
      <c r="AI43" s="50">
        <f t="shared" si="3"/>
        <v>0</v>
      </c>
      <c r="AK43" s="51"/>
    </row>
    <row r="44" spans="1:88" x14ac:dyDescent="0.25">
      <c r="A44" s="57" t="s">
        <v>52</v>
      </c>
      <c r="B44" s="55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55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55">
        <v>17.3</v>
      </c>
      <c r="C45" s="44">
        <v>17.3</v>
      </c>
      <c r="D45" s="44">
        <v>17.2</v>
      </c>
      <c r="E45" s="44">
        <v>17.2</v>
      </c>
      <c r="F45" s="44">
        <v>17.2</v>
      </c>
      <c r="G45" s="44">
        <v>17.2</v>
      </c>
      <c r="H45" s="44">
        <v>17.2</v>
      </c>
      <c r="I45" s="44">
        <v>17.2</v>
      </c>
      <c r="J45" s="44">
        <v>17.3</v>
      </c>
      <c r="K45" s="44">
        <v>17.3</v>
      </c>
      <c r="L45" s="44">
        <v>17.3</v>
      </c>
      <c r="M45" s="44">
        <v>17.3</v>
      </c>
      <c r="N45" s="44">
        <v>17.3</v>
      </c>
      <c r="O45" s="44">
        <v>17.3</v>
      </c>
      <c r="P45" s="44">
        <v>17.3</v>
      </c>
      <c r="Q45" s="44">
        <v>17.3</v>
      </c>
      <c r="R45" s="44">
        <v>17.3</v>
      </c>
      <c r="S45" s="44">
        <v>17.3</v>
      </c>
      <c r="T45" s="44">
        <v>17.3</v>
      </c>
      <c r="U45" s="44">
        <v>17.3</v>
      </c>
      <c r="V45" s="44">
        <v>17.3</v>
      </c>
      <c r="W45" s="44">
        <v>17.3</v>
      </c>
      <c r="X45" s="44">
        <v>17.3</v>
      </c>
      <c r="Y45" s="44">
        <v>17.3</v>
      </c>
      <c r="Z45" s="44">
        <v>17.3</v>
      </c>
      <c r="AA45" s="44">
        <v>17.3</v>
      </c>
      <c r="AB45" s="44">
        <v>17.3</v>
      </c>
      <c r="AC45" s="44">
        <v>17.3</v>
      </c>
      <c r="AD45" s="44">
        <v>17.3</v>
      </c>
      <c r="AE45" s="44">
        <v>17.3</v>
      </c>
      <c r="AF45" s="44">
        <v>17.3</v>
      </c>
      <c r="AG45" s="58">
        <v>24</v>
      </c>
      <c r="AH45" s="49">
        <f t="shared" si="2"/>
        <v>17.3</v>
      </c>
      <c r="AI45" s="50">
        <f t="shared" si="3"/>
        <v>17.2</v>
      </c>
      <c r="AK45" s="51"/>
    </row>
    <row r="46" spans="1:88" x14ac:dyDescent="0.25">
      <c r="A46" s="57" t="s">
        <v>54</v>
      </c>
      <c r="B46" s="55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55">
        <v>12</v>
      </c>
      <c r="C47" s="44">
        <v>12</v>
      </c>
      <c r="D47" s="44">
        <v>12</v>
      </c>
      <c r="E47" s="44">
        <v>12</v>
      </c>
      <c r="F47" s="44">
        <v>12</v>
      </c>
      <c r="G47" s="44">
        <v>12</v>
      </c>
      <c r="H47" s="44">
        <v>12</v>
      </c>
      <c r="I47" s="44">
        <v>12</v>
      </c>
      <c r="J47" s="44">
        <v>12</v>
      </c>
      <c r="K47" s="44">
        <v>12</v>
      </c>
      <c r="L47" s="44">
        <v>12</v>
      </c>
      <c r="M47" s="44">
        <v>12</v>
      </c>
      <c r="N47" s="44">
        <v>12</v>
      </c>
      <c r="O47" s="44">
        <v>12</v>
      </c>
      <c r="P47" s="44">
        <v>12</v>
      </c>
      <c r="Q47" s="44">
        <v>12</v>
      </c>
      <c r="R47" s="44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55">
        <v>7.2</v>
      </c>
      <c r="C48" s="44">
        <v>7.2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58">
        <v>14</v>
      </c>
      <c r="AH48" s="49">
        <f t="shared" si="2"/>
        <v>7.2</v>
      </c>
      <c r="AI48" s="50">
        <f t="shared" si="3"/>
        <v>0</v>
      </c>
      <c r="AK48" s="51"/>
    </row>
    <row r="49" spans="1:37" x14ac:dyDescent="0.25">
      <c r="A49" s="57" t="s">
        <v>57</v>
      </c>
      <c r="B49" s="55">
        <v>8.6999999999999993</v>
      </c>
      <c r="C49" s="44">
        <v>8.6999999999999993</v>
      </c>
      <c r="D49" s="44">
        <v>8.6999999999999993</v>
      </c>
      <c r="E49" s="44">
        <v>8.6999999999999993</v>
      </c>
      <c r="F49" s="44">
        <v>8.6999999999999993</v>
      </c>
      <c r="G49" s="44">
        <v>8.6999999999999993</v>
      </c>
      <c r="H49" s="44">
        <v>8.6999999999999993</v>
      </c>
      <c r="I49" s="44">
        <v>8.6999999999999993</v>
      </c>
      <c r="J49" s="44">
        <v>8.6999999999999993</v>
      </c>
      <c r="K49" s="44">
        <v>8.6999999999999993</v>
      </c>
      <c r="L49" s="44">
        <v>8.6999999999999993</v>
      </c>
      <c r="M49" s="44">
        <v>8.6999999999999993</v>
      </c>
      <c r="N49" s="44">
        <v>8.6999999999999993</v>
      </c>
      <c r="O49" s="44">
        <v>8.6999999999999993</v>
      </c>
      <c r="P49" s="44">
        <v>8.6999999999999993</v>
      </c>
      <c r="Q49" s="44">
        <v>8.6999999999999993</v>
      </c>
      <c r="R49" s="44">
        <v>8.6999999999999993</v>
      </c>
      <c r="S49" s="44">
        <v>8.6999999999999993</v>
      </c>
      <c r="T49" s="44">
        <v>8.6999999999999993</v>
      </c>
      <c r="U49" s="44">
        <v>8.6999999999999993</v>
      </c>
      <c r="V49" s="44">
        <v>8.6999999999999993</v>
      </c>
      <c r="W49" s="44">
        <v>8.6999999999999993</v>
      </c>
      <c r="X49" s="44">
        <v>8.6999999999999993</v>
      </c>
      <c r="Y49" s="44">
        <v>8.6999999999999993</v>
      </c>
      <c r="Z49" s="44">
        <v>8.6999999999999993</v>
      </c>
      <c r="AA49" s="44">
        <v>8.6999999999999993</v>
      </c>
      <c r="AB49" s="44">
        <v>8.6999999999999993</v>
      </c>
      <c r="AC49" s="44">
        <v>8.6999999999999993</v>
      </c>
      <c r="AD49" s="44">
        <v>8.6999999999999993</v>
      </c>
      <c r="AE49" s="44">
        <v>8.6999999999999993</v>
      </c>
      <c r="AF49" s="44">
        <v>8.6999999999999993</v>
      </c>
      <c r="AG49" s="58">
        <v>10.050000000000001</v>
      </c>
      <c r="AH49" s="49">
        <f t="shared" si="2"/>
        <v>8.6999999999999993</v>
      </c>
      <c r="AI49" s="50">
        <f t="shared" si="3"/>
        <v>8.6999999999999993</v>
      </c>
      <c r="AK49" s="51"/>
    </row>
    <row r="50" spans="1:37" x14ac:dyDescent="0.25">
      <c r="A50" s="57" t="s">
        <v>58</v>
      </c>
      <c r="B50" s="55">
        <v>3</v>
      </c>
      <c r="C50" s="44">
        <v>3</v>
      </c>
      <c r="D50" s="44">
        <v>3</v>
      </c>
      <c r="E50" s="44">
        <v>3</v>
      </c>
      <c r="F50" s="44">
        <v>3</v>
      </c>
      <c r="G50" s="44">
        <v>3</v>
      </c>
      <c r="H50" s="44">
        <v>3</v>
      </c>
      <c r="I50" s="44">
        <v>3</v>
      </c>
      <c r="J50" s="44">
        <v>3</v>
      </c>
      <c r="K50" s="44">
        <v>3</v>
      </c>
      <c r="L50" s="44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f t="shared" ref="B51" si="6">B200</f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7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8">SUM(B39:B51)</f>
        <v>334.74</v>
      </c>
      <c r="C52" s="63">
        <f t="shared" ref="C52:AF52" si="9">SUM(C39:C51)</f>
        <v>325.94000000000005</v>
      </c>
      <c r="D52" s="63">
        <f t="shared" si="9"/>
        <v>332.64</v>
      </c>
      <c r="E52" s="63">
        <f t="shared" si="9"/>
        <v>293.14</v>
      </c>
      <c r="F52" s="63">
        <f t="shared" si="9"/>
        <v>292.94</v>
      </c>
      <c r="G52" s="63">
        <f t="shared" si="9"/>
        <v>292.64</v>
      </c>
      <c r="H52" s="63">
        <f t="shared" si="9"/>
        <v>296.33999999999997</v>
      </c>
      <c r="I52" s="63">
        <f t="shared" si="9"/>
        <v>278.74</v>
      </c>
      <c r="J52" s="63">
        <f t="shared" si="9"/>
        <v>288.74</v>
      </c>
      <c r="K52" s="63">
        <f t="shared" si="9"/>
        <v>288.94</v>
      </c>
      <c r="L52" s="63">
        <f t="shared" si="9"/>
        <v>290.14</v>
      </c>
      <c r="M52" s="63">
        <f t="shared" si="9"/>
        <v>291.24</v>
      </c>
      <c r="N52" s="63">
        <f t="shared" si="9"/>
        <v>322.94</v>
      </c>
      <c r="O52" s="63">
        <f t="shared" si="9"/>
        <v>297.03999999999996</v>
      </c>
      <c r="P52" s="63">
        <f t="shared" si="9"/>
        <v>331.04</v>
      </c>
      <c r="Q52" s="63">
        <f t="shared" si="9"/>
        <v>320.64000000000004</v>
      </c>
      <c r="R52" s="63">
        <f t="shared" si="9"/>
        <v>343.64</v>
      </c>
      <c r="S52" s="63">
        <f t="shared" si="9"/>
        <v>345.14000000000004</v>
      </c>
      <c r="T52" s="63">
        <f t="shared" si="9"/>
        <v>353.84000000000003</v>
      </c>
      <c r="U52" s="63">
        <f t="shared" si="9"/>
        <v>349.94</v>
      </c>
      <c r="V52" s="63">
        <f t="shared" si="9"/>
        <v>336.24</v>
      </c>
      <c r="W52" s="63">
        <f t="shared" si="9"/>
        <v>336.24</v>
      </c>
      <c r="X52" s="63">
        <f t="shared" si="9"/>
        <v>305.24000000000007</v>
      </c>
      <c r="Y52" s="63">
        <f t="shared" si="9"/>
        <v>411.74</v>
      </c>
      <c r="Z52" s="63">
        <f t="shared" si="9"/>
        <v>411.74</v>
      </c>
      <c r="AA52" s="63">
        <f t="shared" si="9"/>
        <v>411.74</v>
      </c>
      <c r="AB52" s="63">
        <f t="shared" si="9"/>
        <v>409.44</v>
      </c>
      <c r="AC52" s="63">
        <f t="shared" si="9"/>
        <v>409.34</v>
      </c>
      <c r="AD52" s="63">
        <f t="shared" si="9"/>
        <v>409.34</v>
      </c>
      <c r="AE52" s="63">
        <f t="shared" si="9"/>
        <v>399.44</v>
      </c>
      <c r="AF52" s="63">
        <f t="shared" si="9"/>
        <v>356.64</v>
      </c>
      <c r="AG52" s="68">
        <f>SUM(AG39:AG51)</f>
        <v>489.91</v>
      </c>
      <c r="AH52" s="49">
        <f t="shared" si="2"/>
        <v>411.74</v>
      </c>
      <c r="AI52" s="50">
        <f t="shared" si="3"/>
        <v>278.74</v>
      </c>
      <c r="AK52" s="51"/>
    </row>
    <row r="53" spans="1:37" x14ac:dyDescent="0.25">
      <c r="A53" s="52" t="s">
        <v>61</v>
      </c>
      <c r="B53" s="44">
        <v>60.1</v>
      </c>
      <c r="C53" s="44">
        <v>50</v>
      </c>
      <c r="D53" s="44">
        <v>35</v>
      </c>
      <c r="E53" s="55">
        <v>39.700000000000003</v>
      </c>
      <c r="F53" s="55">
        <v>39.700000000000003</v>
      </c>
      <c r="G53" s="55">
        <v>40</v>
      </c>
      <c r="H53" s="55">
        <v>40</v>
      </c>
      <c r="I53" s="55">
        <v>40</v>
      </c>
      <c r="J53" s="55">
        <v>25</v>
      </c>
      <c r="K53" s="55">
        <v>20</v>
      </c>
      <c r="L53" s="55">
        <v>14</v>
      </c>
      <c r="M53" s="69">
        <v>14</v>
      </c>
      <c r="N53" s="69">
        <v>0</v>
      </c>
      <c r="O53" s="69">
        <v>0</v>
      </c>
      <c r="P53" s="69">
        <v>0</v>
      </c>
      <c r="Q53" s="69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14</v>
      </c>
      <c r="Y53" s="44">
        <v>33.6</v>
      </c>
      <c r="Z53" s="44">
        <v>55</v>
      </c>
      <c r="AA53" s="44">
        <v>60</v>
      </c>
      <c r="AB53" s="44">
        <v>13.6</v>
      </c>
      <c r="AC53" s="44">
        <v>10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60.1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30.2</v>
      </c>
      <c r="C54" s="64">
        <v>24.5</v>
      </c>
      <c r="D54" s="64">
        <v>15.4</v>
      </c>
      <c r="E54" s="55">
        <v>16.7</v>
      </c>
      <c r="F54" s="55">
        <v>18.3</v>
      </c>
      <c r="G54" s="55">
        <v>17.5</v>
      </c>
      <c r="H54" s="55">
        <v>18.8</v>
      </c>
      <c r="I54" s="55">
        <v>18.8</v>
      </c>
      <c r="J54" s="55">
        <v>11.3</v>
      </c>
      <c r="K54" s="55">
        <v>14.5</v>
      </c>
      <c r="L54" s="55">
        <v>5.7</v>
      </c>
      <c r="M54" s="69">
        <v>5.7</v>
      </c>
      <c r="N54" s="69">
        <v>0</v>
      </c>
      <c r="O54" s="69">
        <v>0</v>
      </c>
      <c r="P54" s="69">
        <v>0</v>
      </c>
      <c r="Q54" s="69">
        <v>0</v>
      </c>
      <c r="R54" s="64">
        <v>0</v>
      </c>
      <c r="S54" s="64">
        <v>0</v>
      </c>
      <c r="T54" s="44">
        <v>0</v>
      </c>
      <c r="U54" s="44">
        <v>0</v>
      </c>
      <c r="V54" s="44">
        <v>0</v>
      </c>
      <c r="W54" s="44">
        <v>0</v>
      </c>
      <c r="X54" s="64">
        <v>4.7</v>
      </c>
      <c r="Y54" s="64">
        <v>11.1</v>
      </c>
      <c r="Z54" s="64">
        <v>15</v>
      </c>
      <c r="AA54" s="64">
        <v>29.3</v>
      </c>
      <c r="AB54" s="64">
        <v>6.3</v>
      </c>
      <c r="AC54" s="64">
        <v>8</v>
      </c>
      <c r="AD54" s="64">
        <v>5</v>
      </c>
      <c r="AE54" s="64">
        <v>0</v>
      </c>
      <c r="AF54" s="64">
        <v>0</v>
      </c>
      <c r="AG54" s="58">
        <v>32</v>
      </c>
      <c r="AH54" s="49">
        <f t="shared" si="2"/>
        <v>30.2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11</v>
      </c>
      <c r="C55" s="70">
        <v>9</v>
      </c>
      <c r="D55" s="70">
        <v>5.6</v>
      </c>
      <c r="E55" s="71">
        <v>6.1</v>
      </c>
      <c r="F55" s="71">
        <v>6.7</v>
      </c>
      <c r="G55" s="71">
        <v>6.4</v>
      </c>
      <c r="H55" s="71">
        <v>6.9</v>
      </c>
      <c r="I55" s="71">
        <v>6.9</v>
      </c>
      <c r="J55" s="71">
        <v>4.0999999999999996</v>
      </c>
      <c r="K55" s="71">
        <v>5.3</v>
      </c>
      <c r="L55" s="71">
        <v>2.1</v>
      </c>
      <c r="M55" s="72">
        <v>3</v>
      </c>
      <c r="N55" s="72">
        <v>0</v>
      </c>
      <c r="O55" s="72">
        <v>0</v>
      </c>
      <c r="P55" s="72">
        <v>0</v>
      </c>
      <c r="Q55" s="72">
        <v>0</v>
      </c>
      <c r="R55" s="70">
        <v>0</v>
      </c>
      <c r="S55" s="70">
        <v>0</v>
      </c>
      <c r="T55" s="44">
        <v>0</v>
      </c>
      <c r="U55" s="44">
        <v>0</v>
      </c>
      <c r="V55" s="44">
        <v>0</v>
      </c>
      <c r="W55" s="44">
        <v>0</v>
      </c>
      <c r="X55" s="70">
        <v>1.7</v>
      </c>
      <c r="Y55" s="70">
        <v>4.4000000000000004</v>
      </c>
      <c r="Z55" s="70">
        <v>5.4</v>
      </c>
      <c r="AA55" s="70">
        <v>10.7</v>
      </c>
      <c r="AB55" s="70">
        <v>2.2999999999999998</v>
      </c>
      <c r="AC55" s="70">
        <v>4</v>
      </c>
      <c r="AD55" s="70">
        <v>2</v>
      </c>
      <c r="AE55" s="70">
        <v>0</v>
      </c>
      <c r="AF55" s="70">
        <v>0</v>
      </c>
      <c r="AG55" s="73">
        <v>14</v>
      </c>
      <c r="AH55" s="49">
        <f t="shared" si="2"/>
        <v>11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10">SUM(B53:B55)</f>
        <v>101.3</v>
      </c>
      <c r="C56" s="63">
        <f>SUM(C53:C55)</f>
        <v>83.5</v>
      </c>
      <c r="D56" s="63">
        <f t="shared" ref="D56:AF56" si="11">SUM(D53:D55)</f>
        <v>56</v>
      </c>
      <c r="E56" s="63">
        <f t="shared" si="11"/>
        <v>62.500000000000007</v>
      </c>
      <c r="F56" s="63">
        <f t="shared" si="11"/>
        <v>64.7</v>
      </c>
      <c r="G56" s="63">
        <f t="shared" si="11"/>
        <v>63.9</v>
      </c>
      <c r="H56" s="63">
        <f t="shared" si="11"/>
        <v>65.7</v>
      </c>
      <c r="I56" s="63">
        <f t="shared" si="11"/>
        <v>65.7</v>
      </c>
      <c r="J56" s="63">
        <f t="shared" si="11"/>
        <v>40.4</v>
      </c>
      <c r="K56" s="63">
        <f t="shared" si="11"/>
        <v>39.799999999999997</v>
      </c>
      <c r="L56" s="63">
        <f t="shared" si="11"/>
        <v>21.8</v>
      </c>
      <c r="M56" s="63">
        <f t="shared" si="11"/>
        <v>22.7</v>
      </c>
      <c r="N56" s="63">
        <f t="shared" si="11"/>
        <v>0</v>
      </c>
      <c r="O56" s="63">
        <f t="shared" si="11"/>
        <v>0</v>
      </c>
      <c r="P56" s="63">
        <f t="shared" si="11"/>
        <v>0</v>
      </c>
      <c r="Q56" s="63">
        <f t="shared" si="11"/>
        <v>0</v>
      </c>
      <c r="R56" s="63">
        <f t="shared" si="11"/>
        <v>0</v>
      </c>
      <c r="S56" s="63">
        <f t="shared" si="11"/>
        <v>0</v>
      </c>
      <c r="T56" s="63">
        <f t="shared" si="11"/>
        <v>0</v>
      </c>
      <c r="U56" s="63">
        <f t="shared" si="11"/>
        <v>0</v>
      </c>
      <c r="V56" s="63">
        <f t="shared" si="11"/>
        <v>0</v>
      </c>
      <c r="W56" s="63">
        <f t="shared" si="11"/>
        <v>0</v>
      </c>
      <c r="X56" s="63">
        <f t="shared" si="11"/>
        <v>20.399999999999999</v>
      </c>
      <c r="Y56" s="63">
        <f t="shared" si="11"/>
        <v>49.1</v>
      </c>
      <c r="Z56" s="63">
        <f t="shared" si="11"/>
        <v>75.400000000000006</v>
      </c>
      <c r="AA56" s="63">
        <f t="shared" si="11"/>
        <v>100</v>
      </c>
      <c r="AB56" s="63">
        <f t="shared" si="11"/>
        <v>22.2</v>
      </c>
      <c r="AC56" s="63">
        <f t="shared" si="11"/>
        <v>22</v>
      </c>
      <c r="AD56" s="63">
        <f t="shared" si="11"/>
        <v>7</v>
      </c>
      <c r="AE56" s="63">
        <f t="shared" si="11"/>
        <v>0</v>
      </c>
      <c r="AF56" s="63">
        <f t="shared" si="11"/>
        <v>0</v>
      </c>
      <c r="AG56" s="68">
        <f>SUM(AG53:AG55)</f>
        <v>106</v>
      </c>
      <c r="AH56" s="49">
        <f t="shared" si="2"/>
        <v>101.3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0</v>
      </c>
      <c r="C57" s="44">
        <v>0</v>
      </c>
      <c r="D57" s="44">
        <v>40.380000000000003</v>
      </c>
      <c r="E57" s="44">
        <v>32.9</v>
      </c>
      <c r="F57" s="44">
        <v>30.8</v>
      </c>
      <c r="G57" s="44">
        <v>32.799999999999997</v>
      </c>
      <c r="H57" s="44">
        <v>29.3</v>
      </c>
      <c r="I57" s="44">
        <v>40.700000000000003</v>
      </c>
      <c r="J57" s="44">
        <v>40.9</v>
      </c>
      <c r="K57" s="44">
        <v>35.799999999999997</v>
      </c>
      <c r="L57" s="44">
        <v>20.5</v>
      </c>
      <c r="M57" s="44">
        <v>23</v>
      </c>
      <c r="N57" s="44">
        <v>30</v>
      </c>
      <c r="O57" s="44">
        <v>30.8</v>
      </c>
      <c r="P57" s="44">
        <v>36.9</v>
      </c>
      <c r="Q57" s="44">
        <v>45</v>
      </c>
      <c r="R57" s="44">
        <v>35</v>
      </c>
      <c r="S57" s="44">
        <v>36</v>
      </c>
      <c r="T57" s="44">
        <v>28.5</v>
      </c>
      <c r="U57" s="44">
        <v>28.5</v>
      </c>
      <c r="V57" s="44">
        <v>24.6</v>
      </c>
      <c r="W57" s="44">
        <v>27</v>
      </c>
      <c r="X57" s="44">
        <v>27</v>
      </c>
      <c r="Y57" s="44">
        <v>26</v>
      </c>
      <c r="Z57" s="44">
        <v>16</v>
      </c>
      <c r="AA57" s="44">
        <v>16</v>
      </c>
      <c r="AB57" s="74">
        <v>24</v>
      </c>
      <c r="AC57" s="74">
        <v>24</v>
      </c>
      <c r="AD57" s="44">
        <v>33</v>
      </c>
      <c r="AE57" s="44">
        <v>45</v>
      </c>
      <c r="AF57" s="44">
        <v>45</v>
      </c>
      <c r="AG57" s="56"/>
      <c r="AH57" s="49">
        <f t="shared" si="2"/>
        <v>45</v>
      </c>
      <c r="AI57" s="50">
        <f t="shared" si="3"/>
        <v>0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100.8</v>
      </c>
      <c r="K58" s="64">
        <v>92.1</v>
      </c>
      <c r="L58" s="64">
        <v>80.2</v>
      </c>
      <c r="M58" s="44">
        <v>125</v>
      </c>
      <c r="N58" s="44">
        <v>48.2</v>
      </c>
      <c r="O58" s="44">
        <v>49.7</v>
      </c>
      <c r="P58" s="44">
        <v>50.3</v>
      </c>
      <c r="Q58" s="44">
        <v>50.7</v>
      </c>
      <c r="R58" s="44">
        <v>0</v>
      </c>
      <c r="S58" s="44">
        <v>0</v>
      </c>
      <c r="T58" s="44">
        <v>0</v>
      </c>
      <c r="U58" s="44">
        <v>0</v>
      </c>
      <c r="V58" s="44">
        <v>0</v>
      </c>
      <c r="W58" s="44">
        <v>0</v>
      </c>
      <c r="X58" s="75">
        <v>0</v>
      </c>
      <c r="Y58" s="75">
        <v>0</v>
      </c>
      <c r="Z58" s="75">
        <v>0</v>
      </c>
      <c r="AA58" s="75">
        <v>0</v>
      </c>
      <c r="AB58" s="74">
        <v>0</v>
      </c>
      <c r="AC58" s="74">
        <v>0</v>
      </c>
      <c r="AD58" s="64">
        <v>0</v>
      </c>
      <c r="AE58" s="64">
        <v>95</v>
      </c>
      <c r="AF58" s="64">
        <v>70</v>
      </c>
      <c r="AG58" s="58"/>
      <c r="AH58" s="49">
        <f t="shared" si="2"/>
        <v>125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61.1</v>
      </c>
      <c r="C59" s="64">
        <v>129.80000000000001</v>
      </c>
      <c r="D59" s="64">
        <v>127.7</v>
      </c>
      <c r="E59" s="64">
        <v>214.3</v>
      </c>
      <c r="F59" s="64">
        <v>209.4</v>
      </c>
      <c r="G59" s="64">
        <v>211</v>
      </c>
      <c r="H59" s="44">
        <v>196.7</v>
      </c>
      <c r="I59" s="44">
        <v>196.7</v>
      </c>
      <c r="J59" s="44">
        <v>118.2</v>
      </c>
      <c r="K59" s="44">
        <v>175.5</v>
      </c>
      <c r="L59" s="44">
        <v>235.1</v>
      </c>
      <c r="M59" s="64">
        <v>259</v>
      </c>
      <c r="N59" s="64">
        <v>319.60000000000002</v>
      </c>
      <c r="O59" s="64">
        <v>322.89999999999998</v>
      </c>
      <c r="P59" s="64">
        <v>298</v>
      </c>
      <c r="Q59" s="64">
        <v>306</v>
      </c>
      <c r="R59" s="64">
        <v>294</v>
      </c>
      <c r="S59" s="64">
        <v>300.7</v>
      </c>
      <c r="T59" s="64">
        <v>289.7</v>
      </c>
      <c r="U59" s="64">
        <v>281.60000000000002</v>
      </c>
      <c r="V59" s="64">
        <v>204.3</v>
      </c>
      <c r="W59" s="64">
        <v>190</v>
      </c>
      <c r="X59" s="76">
        <v>145.19999999999999</v>
      </c>
      <c r="Y59" s="76">
        <v>115.1</v>
      </c>
      <c r="Z59" s="76">
        <v>67.2</v>
      </c>
      <c r="AA59" s="76">
        <v>67.5</v>
      </c>
      <c r="AB59" s="69">
        <v>67</v>
      </c>
      <c r="AC59" s="69">
        <v>67</v>
      </c>
      <c r="AD59" s="64">
        <v>90</v>
      </c>
      <c r="AE59" s="64">
        <v>76</v>
      </c>
      <c r="AF59" s="64">
        <v>80</v>
      </c>
      <c r="AG59" s="77"/>
      <c r="AH59" s="49">
        <f t="shared" si="2"/>
        <v>322.89999999999998</v>
      </c>
      <c r="AI59" s="50">
        <f t="shared" si="3"/>
        <v>61.1</v>
      </c>
      <c r="AK59" s="51"/>
    </row>
    <row r="60" spans="1:37" x14ac:dyDescent="0.25">
      <c r="A60" s="57" t="s">
        <v>68</v>
      </c>
      <c r="B60" s="54">
        <v>16</v>
      </c>
      <c r="C60" s="54">
        <v>15.2</v>
      </c>
      <c r="D60" s="54">
        <v>15.4</v>
      </c>
      <c r="E60" s="54">
        <v>38.200000000000003</v>
      </c>
      <c r="F60" s="54">
        <v>37.200000000000003</v>
      </c>
      <c r="G60" s="54">
        <v>38.5</v>
      </c>
      <c r="H60" s="54">
        <v>35.299999999999997</v>
      </c>
      <c r="I60" s="54">
        <v>35.299999999999997</v>
      </c>
      <c r="J60" s="54">
        <v>32.4</v>
      </c>
      <c r="K60" s="54">
        <v>30.2</v>
      </c>
      <c r="L60" s="54">
        <v>32.200000000000003</v>
      </c>
      <c r="M60" s="64">
        <v>33</v>
      </c>
      <c r="N60" s="64">
        <v>39.5</v>
      </c>
      <c r="O60" s="64">
        <v>41.5</v>
      </c>
      <c r="P60" s="64">
        <v>41.5</v>
      </c>
      <c r="Q60" s="64">
        <v>44</v>
      </c>
      <c r="R60" s="64">
        <v>43.5</v>
      </c>
      <c r="S60" s="64">
        <v>43.5</v>
      </c>
      <c r="T60" s="64">
        <v>40.700000000000003</v>
      </c>
      <c r="U60" s="64">
        <v>39</v>
      </c>
      <c r="V60" s="64">
        <v>39.299999999999997</v>
      </c>
      <c r="W60" s="64">
        <v>39.299999999999997</v>
      </c>
      <c r="X60" s="64">
        <v>35</v>
      </c>
      <c r="Y60" s="64">
        <v>12</v>
      </c>
      <c r="Z60" s="64">
        <v>14</v>
      </c>
      <c r="AA60" s="64">
        <v>14</v>
      </c>
      <c r="AB60" s="69">
        <v>14</v>
      </c>
      <c r="AC60" s="69">
        <v>14</v>
      </c>
      <c r="AD60" s="64">
        <v>33</v>
      </c>
      <c r="AE60" s="64">
        <v>33</v>
      </c>
      <c r="AF60" s="64">
        <v>33</v>
      </c>
      <c r="AG60" s="77"/>
      <c r="AH60" s="49">
        <f t="shared" si="2"/>
        <v>44</v>
      </c>
      <c r="AI60" s="50">
        <f t="shared" si="3"/>
        <v>12</v>
      </c>
      <c r="AK60" s="51"/>
    </row>
    <row r="61" spans="1:37" x14ac:dyDescent="0.25">
      <c r="A61" s="57" t="s">
        <v>69</v>
      </c>
      <c r="B61" s="44">
        <v>29.3</v>
      </c>
      <c r="C61" s="44">
        <v>29.6</v>
      </c>
      <c r="D61" s="44">
        <v>29.7</v>
      </c>
      <c r="E61" s="54">
        <v>28.4</v>
      </c>
      <c r="F61" s="54">
        <v>27.2</v>
      </c>
      <c r="G61" s="54">
        <v>27.7</v>
      </c>
      <c r="H61" s="54">
        <v>27.3</v>
      </c>
      <c r="I61" s="54">
        <v>27.3</v>
      </c>
      <c r="J61" s="54">
        <v>73.2</v>
      </c>
      <c r="K61" s="54">
        <v>55.2</v>
      </c>
      <c r="L61" s="54">
        <v>77.3</v>
      </c>
      <c r="M61" s="44">
        <v>70</v>
      </c>
      <c r="N61" s="44">
        <v>83.5</v>
      </c>
      <c r="O61" s="44">
        <v>77.8</v>
      </c>
      <c r="P61" s="44">
        <v>74.599999999999994</v>
      </c>
      <c r="Q61" s="44">
        <v>79.599999999999994</v>
      </c>
      <c r="R61" s="44">
        <v>77.400000000000006</v>
      </c>
      <c r="S61" s="44">
        <v>79.8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77</v>
      </c>
      <c r="AE61" s="44">
        <v>18</v>
      </c>
      <c r="AF61" s="44">
        <v>18</v>
      </c>
      <c r="AG61" s="77"/>
      <c r="AH61" s="49">
        <f t="shared" si="2"/>
        <v>83.5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64">
        <v>8</v>
      </c>
      <c r="N62" s="78">
        <v>8</v>
      </c>
      <c r="O62" s="78">
        <v>8</v>
      </c>
      <c r="P62" s="78">
        <v>8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  <c r="AF62" s="78">
        <v>0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44">
        <v>0</v>
      </c>
      <c r="N63" s="44">
        <v>0</v>
      </c>
      <c r="O63" s="44">
        <v>0</v>
      </c>
      <c r="P63" s="44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7</v>
      </c>
      <c r="C64" s="54">
        <v>7</v>
      </c>
      <c r="D64" s="54">
        <v>7</v>
      </c>
      <c r="E64" s="54">
        <v>7</v>
      </c>
      <c r="F64" s="54">
        <v>7</v>
      </c>
      <c r="G64" s="54">
        <v>7</v>
      </c>
      <c r="H64" s="54">
        <v>7</v>
      </c>
      <c r="I64" s="54">
        <v>7</v>
      </c>
      <c r="J64" s="54">
        <v>7</v>
      </c>
      <c r="K64" s="54">
        <v>7</v>
      </c>
      <c r="L64" s="54">
        <v>7</v>
      </c>
      <c r="M64" s="54">
        <v>0</v>
      </c>
      <c r="N64" s="54">
        <v>0</v>
      </c>
      <c r="O64" s="54">
        <v>7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7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2</v>
      </c>
      <c r="AK65" s="51"/>
    </row>
    <row r="66" spans="1:37" x14ac:dyDescent="0.25">
      <c r="A66" s="79" t="s">
        <v>74</v>
      </c>
      <c r="B66" s="80">
        <v>14</v>
      </c>
      <c r="C66" s="80">
        <v>14</v>
      </c>
      <c r="D66" s="80">
        <v>14</v>
      </c>
      <c r="E66" s="80">
        <v>14</v>
      </c>
      <c r="F66" s="80">
        <v>14</v>
      </c>
      <c r="G66" s="80">
        <v>14</v>
      </c>
      <c r="H66" s="80">
        <v>14</v>
      </c>
      <c r="I66" s="80">
        <v>14</v>
      </c>
      <c r="J66" s="80">
        <v>14</v>
      </c>
      <c r="K66" s="80">
        <v>14</v>
      </c>
      <c r="L66" s="80">
        <v>14</v>
      </c>
      <c r="M66" s="64">
        <v>14</v>
      </c>
      <c r="N66" s="64">
        <v>14</v>
      </c>
      <c r="O66" s="64">
        <v>14</v>
      </c>
      <c r="P66" s="64">
        <v>14</v>
      </c>
      <c r="Q66" s="80">
        <v>14</v>
      </c>
      <c r="R66" s="80">
        <v>14</v>
      </c>
      <c r="S66" s="80">
        <v>14</v>
      </c>
      <c r="T66" s="80">
        <v>14</v>
      </c>
      <c r="U66" s="80">
        <v>14</v>
      </c>
      <c r="V66" s="80">
        <v>14</v>
      </c>
      <c r="W66" s="80">
        <v>14</v>
      </c>
      <c r="X66" s="80">
        <v>14</v>
      </c>
      <c r="Y66" s="80">
        <v>14</v>
      </c>
      <c r="Z66" s="80">
        <v>14</v>
      </c>
      <c r="AA66" s="80">
        <v>14</v>
      </c>
      <c r="AB66" s="80">
        <v>14</v>
      </c>
      <c r="AC66" s="80">
        <v>14</v>
      </c>
      <c r="AD66" s="80">
        <v>14</v>
      </c>
      <c r="AE66" s="80">
        <v>14</v>
      </c>
      <c r="AF66" s="80">
        <v>14</v>
      </c>
      <c r="AG66" s="81"/>
      <c r="AH66" s="49">
        <f t="shared" si="2"/>
        <v>14</v>
      </c>
      <c r="AI66" s="50">
        <f t="shared" si="3"/>
        <v>14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44">
        <v>0</v>
      </c>
      <c r="N67" s="44">
        <v>0</v>
      </c>
      <c r="O67" s="44">
        <v>0</v>
      </c>
      <c r="P67" s="44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2">SUM(B57:B67)</f>
        <v>137.39999999999998</v>
      </c>
      <c r="C68" s="63">
        <f>SUM(C57:C67)</f>
        <v>205.6</v>
      </c>
      <c r="D68" s="63">
        <f t="shared" ref="D68:AF68" si="13">SUM(D57:D67)</f>
        <v>244.18</v>
      </c>
      <c r="E68" s="63">
        <f t="shared" si="13"/>
        <v>344.8</v>
      </c>
      <c r="F68" s="63">
        <f t="shared" si="13"/>
        <v>335.6</v>
      </c>
      <c r="G68" s="63">
        <f t="shared" si="13"/>
        <v>341</v>
      </c>
      <c r="H68" s="63">
        <f t="shared" si="13"/>
        <v>319.60000000000002</v>
      </c>
      <c r="I68" s="63">
        <f t="shared" si="13"/>
        <v>331</v>
      </c>
      <c r="J68" s="63">
        <f t="shared" si="13"/>
        <v>396.49999999999994</v>
      </c>
      <c r="K68" s="63">
        <f t="shared" si="13"/>
        <v>419.79999999999995</v>
      </c>
      <c r="L68" s="63">
        <f t="shared" si="13"/>
        <v>476.3</v>
      </c>
      <c r="M68" s="63">
        <f t="shared" si="13"/>
        <v>534</v>
      </c>
      <c r="N68" s="63">
        <f t="shared" si="13"/>
        <v>544.79999999999995</v>
      </c>
      <c r="O68" s="63">
        <f t="shared" si="13"/>
        <v>553.69999999999993</v>
      </c>
      <c r="P68" s="63">
        <f t="shared" si="13"/>
        <v>525.29999999999995</v>
      </c>
      <c r="Q68" s="63">
        <f t="shared" si="13"/>
        <v>541.29999999999995</v>
      </c>
      <c r="R68" s="63">
        <f t="shared" si="13"/>
        <v>465.9</v>
      </c>
      <c r="S68" s="63">
        <f t="shared" si="13"/>
        <v>476</v>
      </c>
      <c r="T68" s="63">
        <f t="shared" si="13"/>
        <v>374.9</v>
      </c>
      <c r="U68" s="63">
        <f t="shared" si="13"/>
        <v>365.1</v>
      </c>
      <c r="V68" s="63">
        <f t="shared" si="13"/>
        <v>284.2</v>
      </c>
      <c r="W68" s="63">
        <f t="shared" si="13"/>
        <v>272.3</v>
      </c>
      <c r="X68" s="63">
        <f t="shared" si="13"/>
        <v>223.2</v>
      </c>
      <c r="Y68" s="63">
        <f t="shared" si="13"/>
        <v>169.1</v>
      </c>
      <c r="Z68" s="63">
        <f t="shared" si="13"/>
        <v>113.2</v>
      </c>
      <c r="AA68" s="63">
        <f t="shared" si="13"/>
        <v>113.5</v>
      </c>
      <c r="AB68" s="63">
        <f t="shared" si="13"/>
        <v>121</v>
      </c>
      <c r="AC68" s="63">
        <f t="shared" si="13"/>
        <v>121</v>
      </c>
      <c r="AD68" s="63">
        <f t="shared" si="13"/>
        <v>249</v>
      </c>
      <c r="AE68" s="63">
        <f t="shared" si="13"/>
        <v>283</v>
      </c>
      <c r="AF68" s="63">
        <f t="shared" si="13"/>
        <v>262</v>
      </c>
      <c r="AG68" s="68">
        <f>SUM(AG57:AG67)</f>
        <v>0</v>
      </c>
      <c r="AH68" s="49">
        <f t="shared" si="2"/>
        <v>553.69999999999993</v>
      </c>
      <c r="AI68" s="50">
        <f t="shared" si="3"/>
        <v>113.2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f t="shared" ref="B72" si="14">SUM(B69:B71)</f>
        <v>0</v>
      </c>
      <c r="C72" s="63">
        <f>SUM(C69:C71)</f>
        <v>0</v>
      </c>
      <c r="D72" s="63">
        <f t="shared" ref="D72:AF72" si="15">SUM(D69:D71)</f>
        <v>0</v>
      </c>
      <c r="E72" s="63">
        <f t="shared" si="15"/>
        <v>0</v>
      </c>
      <c r="F72" s="63">
        <f t="shared" si="15"/>
        <v>0</v>
      </c>
      <c r="G72" s="63">
        <f t="shared" si="15"/>
        <v>0</v>
      </c>
      <c r="H72" s="63">
        <f t="shared" si="15"/>
        <v>0</v>
      </c>
      <c r="I72" s="63">
        <f t="shared" si="15"/>
        <v>0</v>
      </c>
      <c r="J72" s="63">
        <f t="shared" si="15"/>
        <v>0</v>
      </c>
      <c r="K72" s="63">
        <f t="shared" si="15"/>
        <v>0</v>
      </c>
      <c r="L72" s="63">
        <f t="shared" si="15"/>
        <v>0</v>
      </c>
      <c r="M72" s="63">
        <f t="shared" si="15"/>
        <v>0</v>
      </c>
      <c r="N72" s="63">
        <f t="shared" si="15"/>
        <v>0</v>
      </c>
      <c r="O72" s="63">
        <f t="shared" si="15"/>
        <v>0</v>
      </c>
      <c r="P72" s="63">
        <f t="shared" si="15"/>
        <v>0</v>
      </c>
      <c r="Q72" s="63">
        <f t="shared" si="15"/>
        <v>0</v>
      </c>
      <c r="R72" s="63">
        <f t="shared" si="15"/>
        <v>0</v>
      </c>
      <c r="S72" s="63">
        <f t="shared" si="15"/>
        <v>0</v>
      </c>
      <c r="T72" s="63">
        <f t="shared" si="15"/>
        <v>0</v>
      </c>
      <c r="U72" s="63">
        <f t="shared" si="15"/>
        <v>0</v>
      </c>
      <c r="V72" s="63">
        <f t="shared" si="15"/>
        <v>0</v>
      </c>
      <c r="W72" s="63">
        <f t="shared" si="15"/>
        <v>0</v>
      </c>
      <c r="X72" s="63">
        <f t="shared" si="15"/>
        <v>0</v>
      </c>
      <c r="Y72" s="63">
        <f t="shared" si="15"/>
        <v>0</v>
      </c>
      <c r="Z72" s="63">
        <f t="shared" si="15"/>
        <v>0</v>
      </c>
      <c r="AA72" s="63">
        <f t="shared" si="15"/>
        <v>0</v>
      </c>
      <c r="AB72" s="63">
        <f t="shared" si="15"/>
        <v>0</v>
      </c>
      <c r="AC72" s="63">
        <f t="shared" si="15"/>
        <v>0</v>
      </c>
      <c r="AD72" s="63">
        <f t="shared" si="15"/>
        <v>0</v>
      </c>
      <c r="AE72" s="63">
        <f t="shared" si="15"/>
        <v>0</v>
      </c>
      <c r="AF72" s="63">
        <f t="shared" si="15"/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f t="shared" ref="B73" si="16">B68+B56+B52+B38+B72</f>
        <v>1194.1399999999999</v>
      </c>
      <c r="C73" s="83">
        <f>C68+C56+C52+C38+C72</f>
        <v>1216.04</v>
      </c>
      <c r="D73" s="83">
        <f t="shared" ref="D73:AG73" si="17">D68+D56+D52+D38+D72</f>
        <v>1230.52</v>
      </c>
      <c r="E73" s="83">
        <f t="shared" si="17"/>
        <v>1200.3400000000001</v>
      </c>
      <c r="F73" s="83">
        <f t="shared" si="17"/>
        <v>1193.24</v>
      </c>
      <c r="G73" s="83">
        <f t="shared" si="17"/>
        <v>1196.6399999999999</v>
      </c>
      <c r="H73" s="83">
        <f t="shared" si="17"/>
        <v>1180.54</v>
      </c>
      <c r="I73" s="83">
        <f t="shared" si="17"/>
        <v>1114.3400000000001</v>
      </c>
      <c r="J73" s="83">
        <f t="shared" si="17"/>
        <v>1164.54</v>
      </c>
      <c r="K73" s="83">
        <f t="shared" si="17"/>
        <v>1177.44</v>
      </c>
      <c r="L73" s="83">
        <f t="shared" si="17"/>
        <v>1197.1399999999999</v>
      </c>
      <c r="M73" s="83">
        <f t="shared" si="17"/>
        <v>1235.8400000000001</v>
      </c>
      <c r="N73" s="83">
        <f t="shared" si="17"/>
        <v>1265.6399999999999</v>
      </c>
      <c r="O73" s="83">
        <f t="shared" si="17"/>
        <v>1259.54</v>
      </c>
      <c r="P73" s="83">
        <f t="shared" si="17"/>
        <v>1265.1399999999999</v>
      </c>
      <c r="Q73" s="83">
        <f t="shared" si="17"/>
        <v>1264.24</v>
      </c>
      <c r="R73" s="83">
        <f t="shared" si="17"/>
        <v>1226.8399999999999</v>
      </c>
      <c r="S73" s="83">
        <f t="shared" si="17"/>
        <v>1252.44</v>
      </c>
      <c r="T73" s="83">
        <f t="shared" si="17"/>
        <v>1230.04</v>
      </c>
      <c r="U73" s="83">
        <f t="shared" si="17"/>
        <v>1236.3399999999999</v>
      </c>
      <c r="V73" s="83">
        <f t="shared" si="17"/>
        <v>1191.74</v>
      </c>
      <c r="W73" s="83">
        <f t="shared" si="17"/>
        <v>1229.8399999999999</v>
      </c>
      <c r="X73" s="83">
        <f t="shared" si="17"/>
        <v>1130.1399999999999</v>
      </c>
      <c r="Y73" s="83">
        <f t="shared" si="17"/>
        <v>1311.24</v>
      </c>
      <c r="Z73" s="83">
        <f t="shared" si="17"/>
        <v>1431.6399999999999</v>
      </c>
      <c r="AA73" s="83">
        <f t="shared" si="17"/>
        <v>1468.54</v>
      </c>
      <c r="AB73" s="83">
        <f t="shared" si="17"/>
        <v>1337.1399999999999</v>
      </c>
      <c r="AC73" s="83">
        <f t="shared" si="17"/>
        <v>1337.84</v>
      </c>
      <c r="AD73" s="83">
        <f t="shared" si="17"/>
        <v>1390.84</v>
      </c>
      <c r="AE73" s="83">
        <f t="shared" si="17"/>
        <v>1312.94</v>
      </c>
      <c r="AF73" s="83">
        <f t="shared" si="17"/>
        <v>1199.44</v>
      </c>
      <c r="AG73" s="83">
        <f t="shared" si="17"/>
        <v>2144.14</v>
      </c>
      <c r="AH73" s="49">
        <f t="shared" si="2"/>
        <v>1468.54</v>
      </c>
      <c r="AI73" s="50">
        <f t="shared" si="3"/>
        <v>1114.3400000000001</v>
      </c>
    </row>
    <row r="74" spans="1:37" ht="15.75" thickBot="1" x14ac:dyDescent="0.3">
      <c r="A74" s="84" t="s">
        <v>82</v>
      </c>
      <c r="B74" s="85">
        <v>150</v>
      </c>
      <c r="C74" s="85">
        <v>150</v>
      </c>
      <c r="D74" s="85">
        <v>70</v>
      </c>
      <c r="E74" s="85">
        <v>50</v>
      </c>
      <c r="F74" s="85">
        <v>50</v>
      </c>
      <c r="G74" s="85">
        <v>50</v>
      </c>
      <c r="H74" s="85">
        <v>50</v>
      </c>
      <c r="I74" s="85">
        <v>30</v>
      </c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>
        <v>60</v>
      </c>
      <c r="Z74" s="85">
        <v>60</v>
      </c>
      <c r="AA74" s="85">
        <v>65</v>
      </c>
      <c r="AB74" s="85"/>
      <c r="AC74" s="85"/>
      <c r="AD74" s="85"/>
      <c r="AE74" s="85">
        <v>30</v>
      </c>
      <c r="AF74" s="85">
        <v>10</v>
      </c>
      <c r="AG74" s="68"/>
      <c r="AH74" s="49">
        <f t="shared" si="2"/>
        <v>150</v>
      </c>
      <c r="AI74" s="50">
        <f t="shared" si="3"/>
        <v>10</v>
      </c>
    </row>
    <row r="75" spans="1:37" ht="15.75" thickBot="1" x14ac:dyDescent="0.3">
      <c r="A75" s="62" t="s">
        <v>83</v>
      </c>
      <c r="B75" s="83">
        <f t="shared" ref="B75" si="18">B72+B68+B56+B52+B38+B74</f>
        <v>1344.1399999999999</v>
      </c>
      <c r="C75" s="83">
        <f>C73+C74</f>
        <v>1366.04</v>
      </c>
      <c r="D75" s="83">
        <f t="shared" ref="D75:AF75" si="19">D72+D68+D56+D52+D38+D74</f>
        <v>1300.52</v>
      </c>
      <c r="E75" s="83">
        <f t="shared" si="19"/>
        <v>1250.3400000000001</v>
      </c>
      <c r="F75" s="83">
        <f t="shared" si="19"/>
        <v>1243.24</v>
      </c>
      <c r="G75" s="83">
        <f t="shared" si="19"/>
        <v>1246.6399999999999</v>
      </c>
      <c r="H75" s="83">
        <f t="shared" si="19"/>
        <v>1230.54</v>
      </c>
      <c r="I75" s="83">
        <f t="shared" si="19"/>
        <v>1144.3400000000001</v>
      </c>
      <c r="J75" s="83">
        <f t="shared" si="19"/>
        <v>1164.54</v>
      </c>
      <c r="K75" s="83">
        <f t="shared" si="19"/>
        <v>1177.44</v>
      </c>
      <c r="L75" s="83">
        <f t="shared" si="19"/>
        <v>1197.1399999999999</v>
      </c>
      <c r="M75" s="83">
        <f t="shared" si="19"/>
        <v>1235.8400000000001</v>
      </c>
      <c r="N75" s="83">
        <f t="shared" si="19"/>
        <v>1265.6399999999999</v>
      </c>
      <c r="O75" s="83">
        <f t="shared" si="19"/>
        <v>1259.54</v>
      </c>
      <c r="P75" s="83">
        <f t="shared" si="19"/>
        <v>1265.1399999999999</v>
      </c>
      <c r="Q75" s="83">
        <f t="shared" si="19"/>
        <v>1264.24</v>
      </c>
      <c r="R75" s="83">
        <f t="shared" si="19"/>
        <v>1226.8399999999999</v>
      </c>
      <c r="S75" s="83">
        <f t="shared" si="19"/>
        <v>1252.44</v>
      </c>
      <c r="T75" s="83">
        <f t="shared" si="19"/>
        <v>1230.04</v>
      </c>
      <c r="U75" s="83">
        <f t="shared" si="19"/>
        <v>1236.3399999999999</v>
      </c>
      <c r="V75" s="83">
        <f t="shared" si="19"/>
        <v>1191.74</v>
      </c>
      <c r="W75" s="83">
        <f t="shared" si="19"/>
        <v>1229.8399999999999</v>
      </c>
      <c r="X75" s="83">
        <f t="shared" si="19"/>
        <v>1130.1399999999999</v>
      </c>
      <c r="Y75" s="83">
        <f t="shared" si="19"/>
        <v>1371.24</v>
      </c>
      <c r="Z75" s="83">
        <f t="shared" si="19"/>
        <v>1491.6399999999999</v>
      </c>
      <c r="AA75" s="83">
        <f t="shared" si="19"/>
        <v>1533.54</v>
      </c>
      <c r="AB75" s="83">
        <f t="shared" si="19"/>
        <v>1337.1399999999999</v>
      </c>
      <c r="AC75" s="83">
        <f t="shared" si="19"/>
        <v>1337.84</v>
      </c>
      <c r="AD75" s="83">
        <f t="shared" si="19"/>
        <v>1390.84</v>
      </c>
      <c r="AE75" s="83">
        <f t="shared" si="19"/>
        <v>1342.94</v>
      </c>
      <c r="AF75" s="83">
        <f t="shared" si="19"/>
        <v>1209.44</v>
      </c>
      <c r="AG75" s="68">
        <f>AG72+AG68+AG56+AG52+AG38+AG74</f>
        <v>2144.14</v>
      </c>
      <c r="AH75" s="49">
        <f t="shared" si="2"/>
        <v>1533.54</v>
      </c>
      <c r="AI75" s="50">
        <f t="shared" si="3"/>
        <v>1130.1399999999999</v>
      </c>
    </row>
    <row r="76" spans="1:37" x14ac:dyDescent="0.25">
      <c r="A76" s="52" t="s">
        <v>68</v>
      </c>
      <c r="B76" s="54">
        <f t="shared" ref="B76" si="20">IF(B60&lt;0,B60*-1,0)</f>
        <v>0</v>
      </c>
      <c r="C76" s="54">
        <f>IF(C60&lt;0,C60*-1,0)</f>
        <v>0</v>
      </c>
      <c r="D76" s="54">
        <f t="shared" ref="D76:AF76" si="21">IF(D60&lt;0,D60*-1,0)</f>
        <v>0</v>
      </c>
      <c r="E76" s="54">
        <f t="shared" si="21"/>
        <v>0</v>
      </c>
      <c r="F76" s="54">
        <f t="shared" si="21"/>
        <v>0</v>
      </c>
      <c r="G76" s="54">
        <f t="shared" si="21"/>
        <v>0</v>
      </c>
      <c r="H76" s="54">
        <f t="shared" si="21"/>
        <v>0</v>
      </c>
      <c r="I76" s="54">
        <f t="shared" si="21"/>
        <v>0</v>
      </c>
      <c r="J76" s="54">
        <f t="shared" si="21"/>
        <v>0</v>
      </c>
      <c r="K76" s="54">
        <f t="shared" si="21"/>
        <v>0</v>
      </c>
      <c r="L76" s="54">
        <f t="shared" si="21"/>
        <v>0</v>
      </c>
      <c r="M76" s="54">
        <f t="shared" si="21"/>
        <v>0</v>
      </c>
      <c r="N76" s="54">
        <f t="shared" si="21"/>
        <v>0</v>
      </c>
      <c r="O76" s="54">
        <f t="shared" si="21"/>
        <v>0</v>
      </c>
      <c r="P76" s="54">
        <f t="shared" si="21"/>
        <v>0</v>
      </c>
      <c r="Q76" s="54">
        <f t="shared" si="21"/>
        <v>0</v>
      </c>
      <c r="R76" s="54">
        <f t="shared" si="21"/>
        <v>0</v>
      </c>
      <c r="S76" s="54">
        <f t="shared" si="21"/>
        <v>0</v>
      </c>
      <c r="T76" s="54">
        <f t="shared" si="21"/>
        <v>0</v>
      </c>
      <c r="U76" s="54">
        <f t="shared" si="21"/>
        <v>0</v>
      </c>
      <c r="V76" s="54">
        <f t="shared" si="21"/>
        <v>0</v>
      </c>
      <c r="W76" s="54">
        <f t="shared" si="21"/>
        <v>0</v>
      </c>
      <c r="X76" s="54">
        <f t="shared" si="21"/>
        <v>0</v>
      </c>
      <c r="Y76" s="54">
        <f t="shared" si="21"/>
        <v>0</v>
      </c>
      <c r="Z76" s="54">
        <f t="shared" si="21"/>
        <v>0</v>
      </c>
      <c r="AA76" s="54">
        <f t="shared" si="21"/>
        <v>0</v>
      </c>
      <c r="AB76" s="54">
        <f t="shared" si="21"/>
        <v>0</v>
      </c>
      <c r="AC76" s="54">
        <f t="shared" si="21"/>
        <v>0</v>
      </c>
      <c r="AD76" s="54">
        <f t="shared" si="21"/>
        <v>0</v>
      </c>
      <c r="AE76" s="54">
        <f t="shared" si="21"/>
        <v>0</v>
      </c>
      <c r="AF76" s="54">
        <f t="shared" si="21"/>
        <v>0</v>
      </c>
      <c r="AG76" s="56"/>
      <c r="AH76" s="49">
        <f t="shared" ref="AH76:AH91" si="22">MAX(B76:AF76)</f>
        <v>0</v>
      </c>
      <c r="AI76" s="50">
        <f t="shared" ref="AI76:AI91" si="23">MIN(B76:AF76)</f>
        <v>0</v>
      </c>
    </row>
    <row r="77" spans="1:37" x14ac:dyDescent="0.25">
      <c r="A77" s="57" t="s">
        <v>66</v>
      </c>
      <c r="B77" s="54">
        <f t="shared" ref="B77" si="24">IF(B58&lt;0,B58*-1,0)</f>
        <v>0</v>
      </c>
      <c r="C77" s="54">
        <f>IF(C58&lt;0,C58*-1,0)</f>
        <v>0</v>
      </c>
      <c r="D77" s="54">
        <f t="shared" ref="D77:AF77" si="25">IF(D58&lt;0,D58*-1,0)</f>
        <v>0</v>
      </c>
      <c r="E77" s="54">
        <f t="shared" si="25"/>
        <v>0</v>
      </c>
      <c r="F77" s="54">
        <f t="shared" si="25"/>
        <v>0</v>
      </c>
      <c r="G77" s="54">
        <f t="shared" si="25"/>
        <v>0</v>
      </c>
      <c r="H77" s="54">
        <f t="shared" si="25"/>
        <v>0</v>
      </c>
      <c r="I77" s="54">
        <f t="shared" si="25"/>
        <v>0</v>
      </c>
      <c r="J77" s="54">
        <f t="shared" si="25"/>
        <v>0</v>
      </c>
      <c r="K77" s="54">
        <f t="shared" si="25"/>
        <v>0</v>
      </c>
      <c r="L77" s="54">
        <f t="shared" si="25"/>
        <v>0</v>
      </c>
      <c r="M77" s="54">
        <f t="shared" si="25"/>
        <v>0</v>
      </c>
      <c r="N77" s="54">
        <f t="shared" si="25"/>
        <v>0</v>
      </c>
      <c r="O77" s="54">
        <f t="shared" si="25"/>
        <v>0</v>
      </c>
      <c r="P77" s="54">
        <f t="shared" si="25"/>
        <v>0</v>
      </c>
      <c r="Q77" s="54">
        <f t="shared" si="25"/>
        <v>0</v>
      </c>
      <c r="R77" s="54">
        <f t="shared" si="25"/>
        <v>0</v>
      </c>
      <c r="S77" s="54">
        <f t="shared" si="25"/>
        <v>0</v>
      </c>
      <c r="T77" s="54">
        <f t="shared" si="25"/>
        <v>0</v>
      </c>
      <c r="U77" s="54">
        <f t="shared" si="25"/>
        <v>0</v>
      </c>
      <c r="V77" s="54">
        <f t="shared" si="25"/>
        <v>0</v>
      </c>
      <c r="W77" s="54">
        <f t="shared" si="25"/>
        <v>0</v>
      </c>
      <c r="X77" s="54">
        <f t="shared" si="25"/>
        <v>0</v>
      </c>
      <c r="Y77" s="54">
        <f t="shared" si="25"/>
        <v>0</v>
      </c>
      <c r="Z77" s="54">
        <f t="shared" si="25"/>
        <v>0</v>
      </c>
      <c r="AA77" s="54">
        <f t="shared" si="25"/>
        <v>0</v>
      </c>
      <c r="AB77" s="54">
        <f t="shared" si="25"/>
        <v>0</v>
      </c>
      <c r="AC77" s="54">
        <f t="shared" si="25"/>
        <v>0</v>
      </c>
      <c r="AD77" s="54">
        <f t="shared" si="25"/>
        <v>0</v>
      </c>
      <c r="AE77" s="54">
        <f t="shared" si="25"/>
        <v>0</v>
      </c>
      <c r="AF77" s="54">
        <f t="shared" si="25"/>
        <v>0</v>
      </c>
      <c r="AG77" s="58"/>
      <c r="AH77" s="49">
        <f t="shared" si="22"/>
        <v>0</v>
      </c>
      <c r="AI77" s="50">
        <f t="shared" si="23"/>
        <v>0</v>
      </c>
    </row>
    <row r="78" spans="1:37" x14ac:dyDescent="0.25">
      <c r="A78" s="79" t="s">
        <v>84</v>
      </c>
      <c r="B78" s="54">
        <f t="shared" ref="B78" si="26">IF(B61&lt;0,B61*-1,0)</f>
        <v>0</v>
      </c>
      <c r="C78" s="54">
        <f>IF(C61&lt;0,C61*-1,0)</f>
        <v>0</v>
      </c>
      <c r="D78" s="54">
        <f t="shared" ref="D78:AF78" si="27">IF(D61&lt;0,D61*-1,0)</f>
        <v>0</v>
      </c>
      <c r="E78" s="54">
        <f t="shared" si="27"/>
        <v>0</v>
      </c>
      <c r="F78" s="54">
        <f t="shared" si="27"/>
        <v>0</v>
      </c>
      <c r="G78" s="54">
        <f t="shared" si="27"/>
        <v>0</v>
      </c>
      <c r="H78" s="54">
        <f t="shared" si="27"/>
        <v>0</v>
      </c>
      <c r="I78" s="54">
        <f t="shared" si="27"/>
        <v>0</v>
      </c>
      <c r="J78" s="54">
        <f t="shared" si="27"/>
        <v>0</v>
      </c>
      <c r="K78" s="54">
        <f t="shared" si="27"/>
        <v>0</v>
      </c>
      <c r="L78" s="54">
        <f t="shared" si="27"/>
        <v>0</v>
      </c>
      <c r="M78" s="54">
        <f t="shared" si="27"/>
        <v>0</v>
      </c>
      <c r="N78" s="54">
        <f t="shared" si="27"/>
        <v>0</v>
      </c>
      <c r="O78" s="54">
        <f t="shared" si="27"/>
        <v>0</v>
      </c>
      <c r="P78" s="54">
        <f t="shared" si="27"/>
        <v>0</v>
      </c>
      <c r="Q78" s="54">
        <f t="shared" si="27"/>
        <v>0</v>
      </c>
      <c r="R78" s="54">
        <f t="shared" si="27"/>
        <v>0</v>
      </c>
      <c r="S78" s="54">
        <f t="shared" si="27"/>
        <v>0</v>
      </c>
      <c r="T78" s="54">
        <f t="shared" si="27"/>
        <v>0</v>
      </c>
      <c r="U78" s="54">
        <f t="shared" si="27"/>
        <v>0</v>
      </c>
      <c r="V78" s="54">
        <f t="shared" si="27"/>
        <v>0</v>
      </c>
      <c r="W78" s="54">
        <f t="shared" si="27"/>
        <v>0</v>
      </c>
      <c r="X78" s="54">
        <f t="shared" si="27"/>
        <v>0</v>
      </c>
      <c r="Y78" s="54">
        <f t="shared" si="27"/>
        <v>0</v>
      </c>
      <c r="Z78" s="54">
        <f t="shared" si="27"/>
        <v>0</v>
      </c>
      <c r="AA78" s="54">
        <f t="shared" si="27"/>
        <v>0</v>
      </c>
      <c r="AB78" s="54">
        <f t="shared" si="27"/>
        <v>0</v>
      </c>
      <c r="AC78" s="54">
        <f t="shared" si="27"/>
        <v>0</v>
      </c>
      <c r="AD78" s="54">
        <f t="shared" si="27"/>
        <v>0</v>
      </c>
      <c r="AE78" s="54">
        <f t="shared" si="27"/>
        <v>0</v>
      </c>
      <c r="AF78" s="54">
        <f t="shared" si="27"/>
        <v>0</v>
      </c>
      <c r="AG78" s="86"/>
      <c r="AH78" s="49">
        <f t="shared" si="22"/>
        <v>0</v>
      </c>
      <c r="AI78" s="50">
        <f t="shared" si="23"/>
        <v>0</v>
      </c>
    </row>
    <row r="79" spans="1:37" x14ac:dyDescent="0.25">
      <c r="A79" s="79" t="s">
        <v>85</v>
      </c>
      <c r="B79" s="54">
        <f t="shared" ref="B79" si="28">IF(B59&lt;0,B59*-1,0)</f>
        <v>0</v>
      </c>
      <c r="C79" s="54">
        <f>IF(C59&lt;0,C59*-1,0)</f>
        <v>0</v>
      </c>
      <c r="D79" s="54">
        <f t="shared" ref="D79:AF79" si="29">IF(D59&lt;0,D59*-1,0)</f>
        <v>0</v>
      </c>
      <c r="E79" s="54">
        <f t="shared" si="29"/>
        <v>0</v>
      </c>
      <c r="F79" s="54">
        <f t="shared" si="29"/>
        <v>0</v>
      </c>
      <c r="G79" s="54">
        <f t="shared" si="29"/>
        <v>0</v>
      </c>
      <c r="H79" s="54">
        <f t="shared" si="29"/>
        <v>0</v>
      </c>
      <c r="I79" s="54">
        <f t="shared" si="29"/>
        <v>0</v>
      </c>
      <c r="J79" s="54">
        <f t="shared" si="29"/>
        <v>0</v>
      </c>
      <c r="K79" s="54">
        <f t="shared" si="29"/>
        <v>0</v>
      </c>
      <c r="L79" s="54">
        <f t="shared" si="29"/>
        <v>0</v>
      </c>
      <c r="M79" s="54">
        <f t="shared" si="29"/>
        <v>0</v>
      </c>
      <c r="N79" s="54">
        <f t="shared" si="29"/>
        <v>0</v>
      </c>
      <c r="O79" s="54">
        <f t="shared" si="29"/>
        <v>0</v>
      </c>
      <c r="P79" s="54">
        <f t="shared" si="29"/>
        <v>0</v>
      </c>
      <c r="Q79" s="54">
        <f t="shared" si="29"/>
        <v>0</v>
      </c>
      <c r="R79" s="54">
        <f t="shared" si="29"/>
        <v>0</v>
      </c>
      <c r="S79" s="54">
        <f t="shared" si="29"/>
        <v>0</v>
      </c>
      <c r="T79" s="54">
        <f t="shared" si="29"/>
        <v>0</v>
      </c>
      <c r="U79" s="54">
        <f t="shared" si="29"/>
        <v>0</v>
      </c>
      <c r="V79" s="54">
        <f t="shared" si="29"/>
        <v>0</v>
      </c>
      <c r="W79" s="54">
        <f t="shared" si="29"/>
        <v>0</v>
      </c>
      <c r="X79" s="54">
        <f t="shared" si="29"/>
        <v>0</v>
      </c>
      <c r="Y79" s="54">
        <f t="shared" si="29"/>
        <v>0</v>
      </c>
      <c r="Z79" s="54">
        <f t="shared" si="29"/>
        <v>0</v>
      </c>
      <c r="AA79" s="54">
        <f t="shared" si="29"/>
        <v>0</v>
      </c>
      <c r="AB79" s="54">
        <f t="shared" si="29"/>
        <v>0</v>
      </c>
      <c r="AC79" s="54">
        <f t="shared" si="29"/>
        <v>0</v>
      </c>
      <c r="AD79" s="54">
        <f t="shared" si="29"/>
        <v>0</v>
      </c>
      <c r="AE79" s="54">
        <f t="shared" si="29"/>
        <v>0</v>
      </c>
      <c r="AF79" s="54">
        <f t="shared" si="29"/>
        <v>0</v>
      </c>
      <c r="AG79" s="86"/>
      <c r="AH79" s="49">
        <f t="shared" si="22"/>
        <v>0</v>
      </c>
      <c r="AI79" s="50">
        <f t="shared" si="23"/>
        <v>0</v>
      </c>
    </row>
    <row r="80" spans="1:37" x14ac:dyDescent="0.25">
      <c r="A80" s="79" t="s">
        <v>65</v>
      </c>
      <c r="B80" s="54">
        <f t="shared" ref="B80" si="30">IF(B57&lt;0,B57*-1,0)</f>
        <v>0</v>
      </c>
      <c r="C80" s="54">
        <f>IF(C57&lt;0,C57*-1,0)</f>
        <v>0</v>
      </c>
      <c r="D80" s="54">
        <f t="shared" ref="D80:AF80" si="31">IF(D57&lt;0,D57*-1,0)</f>
        <v>0</v>
      </c>
      <c r="E80" s="54">
        <f t="shared" si="31"/>
        <v>0</v>
      </c>
      <c r="F80" s="54">
        <f t="shared" si="31"/>
        <v>0</v>
      </c>
      <c r="G80" s="54">
        <f t="shared" si="31"/>
        <v>0</v>
      </c>
      <c r="H80" s="54">
        <f t="shared" si="31"/>
        <v>0</v>
      </c>
      <c r="I80" s="54">
        <f t="shared" si="31"/>
        <v>0</v>
      </c>
      <c r="J80" s="54">
        <f t="shared" si="31"/>
        <v>0</v>
      </c>
      <c r="K80" s="54">
        <f t="shared" si="31"/>
        <v>0</v>
      </c>
      <c r="L80" s="54">
        <f t="shared" si="31"/>
        <v>0</v>
      </c>
      <c r="M80" s="54">
        <f t="shared" si="31"/>
        <v>0</v>
      </c>
      <c r="N80" s="54">
        <f t="shared" si="31"/>
        <v>0</v>
      </c>
      <c r="O80" s="54">
        <f t="shared" si="31"/>
        <v>0</v>
      </c>
      <c r="P80" s="54">
        <f t="shared" si="31"/>
        <v>0</v>
      </c>
      <c r="Q80" s="54">
        <f t="shared" si="31"/>
        <v>0</v>
      </c>
      <c r="R80" s="54">
        <f t="shared" si="31"/>
        <v>0</v>
      </c>
      <c r="S80" s="54">
        <f t="shared" si="31"/>
        <v>0</v>
      </c>
      <c r="T80" s="54">
        <f t="shared" si="31"/>
        <v>0</v>
      </c>
      <c r="U80" s="54">
        <f t="shared" si="31"/>
        <v>0</v>
      </c>
      <c r="V80" s="54">
        <f t="shared" si="31"/>
        <v>0</v>
      </c>
      <c r="W80" s="54">
        <f t="shared" si="31"/>
        <v>0</v>
      </c>
      <c r="X80" s="54">
        <f t="shared" si="31"/>
        <v>0</v>
      </c>
      <c r="Y80" s="54">
        <f t="shared" si="31"/>
        <v>0</v>
      </c>
      <c r="Z80" s="54">
        <f t="shared" si="31"/>
        <v>0</v>
      </c>
      <c r="AA80" s="54">
        <f t="shared" si="31"/>
        <v>0</v>
      </c>
      <c r="AB80" s="54">
        <f t="shared" si="31"/>
        <v>0</v>
      </c>
      <c r="AC80" s="54">
        <f t="shared" si="31"/>
        <v>0</v>
      </c>
      <c r="AD80" s="54">
        <f t="shared" si="31"/>
        <v>0</v>
      </c>
      <c r="AE80" s="54">
        <f t="shared" si="31"/>
        <v>0</v>
      </c>
      <c r="AF80" s="54">
        <f t="shared" si="31"/>
        <v>0</v>
      </c>
      <c r="AG80" s="86"/>
      <c r="AH80" s="49">
        <f t="shared" si="22"/>
        <v>0</v>
      </c>
      <c r="AI80" s="50">
        <f t="shared" si="23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44"/>
      <c r="T81" s="44"/>
      <c r="U81" s="44"/>
      <c r="V81" s="44"/>
      <c r="W81" s="44"/>
      <c r="X81" s="44"/>
      <c r="Y81" s="44"/>
      <c r="Z81" s="44"/>
      <c r="AA81" s="44"/>
      <c r="AB81" s="80"/>
      <c r="AC81" s="80"/>
      <c r="AD81" s="80"/>
      <c r="AE81" s="80"/>
      <c r="AF81" s="80"/>
      <c r="AG81" s="81"/>
      <c r="AH81" s="49">
        <f t="shared" si="22"/>
        <v>0</v>
      </c>
      <c r="AI81" s="50">
        <f t="shared" si="23"/>
        <v>0</v>
      </c>
    </row>
    <row r="82" spans="1:37" ht="15.75" thickBot="1" x14ac:dyDescent="0.3">
      <c r="A82" s="87" t="s">
        <v>87</v>
      </c>
      <c r="B82" s="63">
        <f t="shared" ref="B82" si="32">SUM(B76:B81)</f>
        <v>0</v>
      </c>
      <c r="C82" s="63">
        <f t="shared" ref="C82:AG82" si="33">SUM(C76:C81)</f>
        <v>0</v>
      </c>
      <c r="D82" s="63">
        <f t="shared" si="33"/>
        <v>0</v>
      </c>
      <c r="E82" s="63">
        <f t="shared" si="33"/>
        <v>0</v>
      </c>
      <c r="F82" s="63">
        <f t="shared" si="33"/>
        <v>0</v>
      </c>
      <c r="G82" s="63">
        <f t="shared" si="33"/>
        <v>0</v>
      </c>
      <c r="H82" s="63">
        <f t="shared" si="33"/>
        <v>0</v>
      </c>
      <c r="I82" s="63">
        <f t="shared" si="33"/>
        <v>0</v>
      </c>
      <c r="J82" s="63">
        <f t="shared" si="33"/>
        <v>0</v>
      </c>
      <c r="K82" s="63">
        <f t="shared" si="33"/>
        <v>0</v>
      </c>
      <c r="L82" s="63">
        <f t="shared" si="33"/>
        <v>0</v>
      </c>
      <c r="M82" s="63">
        <f t="shared" si="33"/>
        <v>0</v>
      </c>
      <c r="N82" s="63">
        <f t="shared" si="33"/>
        <v>0</v>
      </c>
      <c r="O82" s="63">
        <f t="shared" si="33"/>
        <v>0</v>
      </c>
      <c r="P82" s="63">
        <f t="shared" si="33"/>
        <v>0</v>
      </c>
      <c r="Q82" s="63">
        <f t="shared" si="33"/>
        <v>0</v>
      </c>
      <c r="R82" s="63">
        <f t="shared" si="33"/>
        <v>0</v>
      </c>
      <c r="S82" s="63">
        <f t="shared" si="33"/>
        <v>0</v>
      </c>
      <c r="T82" s="63">
        <f t="shared" si="33"/>
        <v>0</v>
      </c>
      <c r="U82" s="63">
        <f t="shared" si="33"/>
        <v>0</v>
      </c>
      <c r="V82" s="63">
        <f t="shared" si="33"/>
        <v>0</v>
      </c>
      <c r="W82" s="63">
        <f t="shared" si="33"/>
        <v>0</v>
      </c>
      <c r="X82" s="63">
        <f t="shared" si="33"/>
        <v>0</v>
      </c>
      <c r="Y82" s="63">
        <f t="shared" si="33"/>
        <v>0</v>
      </c>
      <c r="Z82" s="63">
        <f t="shared" si="33"/>
        <v>0</v>
      </c>
      <c r="AA82" s="63">
        <f t="shared" si="33"/>
        <v>0</v>
      </c>
      <c r="AB82" s="63">
        <f t="shared" si="33"/>
        <v>0</v>
      </c>
      <c r="AC82" s="63">
        <f t="shared" si="33"/>
        <v>0</v>
      </c>
      <c r="AD82" s="63">
        <f t="shared" si="33"/>
        <v>0</v>
      </c>
      <c r="AE82" s="63">
        <f t="shared" si="33"/>
        <v>0</v>
      </c>
      <c r="AF82" s="63">
        <f t="shared" si="33"/>
        <v>0</v>
      </c>
      <c r="AG82" s="68">
        <f t="shared" si="33"/>
        <v>0</v>
      </c>
      <c r="AH82" s="49">
        <f t="shared" si="22"/>
        <v>0</v>
      </c>
      <c r="AI82" s="50">
        <f t="shared" si="23"/>
        <v>0</v>
      </c>
      <c r="AK82" s="51"/>
    </row>
    <row r="83" spans="1:37" ht="15.75" thickBot="1" x14ac:dyDescent="0.3">
      <c r="A83" s="62" t="s">
        <v>88</v>
      </c>
      <c r="B83" s="63">
        <f t="shared" ref="B83" si="34">SUM(B70:B82)</f>
        <v>2688.2799999999997</v>
      </c>
      <c r="C83" s="63">
        <f t="shared" ref="C83:AG83" si="35">SUM(C70:C82)</f>
        <v>2732.08</v>
      </c>
      <c r="D83" s="63">
        <f t="shared" si="35"/>
        <v>2601.04</v>
      </c>
      <c r="E83" s="63">
        <f t="shared" si="35"/>
        <v>2500.6800000000003</v>
      </c>
      <c r="F83" s="63">
        <f t="shared" si="35"/>
        <v>2486.48</v>
      </c>
      <c r="G83" s="63">
        <f t="shared" si="35"/>
        <v>2493.2799999999997</v>
      </c>
      <c r="H83" s="63">
        <f t="shared" si="35"/>
        <v>2461.08</v>
      </c>
      <c r="I83" s="63">
        <f t="shared" si="35"/>
        <v>2288.6800000000003</v>
      </c>
      <c r="J83" s="63">
        <f t="shared" si="35"/>
        <v>2329.08</v>
      </c>
      <c r="K83" s="63">
        <f t="shared" si="35"/>
        <v>2354.88</v>
      </c>
      <c r="L83" s="63">
        <f t="shared" si="35"/>
        <v>2394.2799999999997</v>
      </c>
      <c r="M83" s="63">
        <f t="shared" si="35"/>
        <v>2471.6800000000003</v>
      </c>
      <c r="N83" s="63">
        <f t="shared" si="35"/>
        <v>2531.2799999999997</v>
      </c>
      <c r="O83" s="63">
        <f t="shared" si="35"/>
        <v>2519.08</v>
      </c>
      <c r="P83" s="63">
        <f t="shared" si="35"/>
        <v>2530.2799999999997</v>
      </c>
      <c r="Q83" s="63">
        <f t="shared" si="35"/>
        <v>2528.48</v>
      </c>
      <c r="R83" s="63">
        <f t="shared" si="35"/>
        <v>2453.6799999999998</v>
      </c>
      <c r="S83" s="63">
        <f t="shared" si="35"/>
        <v>2504.88</v>
      </c>
      <c r="T83" s="63">
        <f t="shared" si="35"/>
        <v>2460.08</v>
      </c>
      <c r="U83" s="63">
        <f t="shared" si="35"/>
        <v>2472.6799999999998</v>
      </c>
      <c r="V83" s="63">
        <f t="shared" si="35"/>
        <v>2383.48</v>
      </c>
      <c r="W83" s="63">
        <f t="shared" si="35"/>
        <v>2459.6799999999998</v>
      </c>
      <c r="X83" s="63">
        <f t="shared" si="35"/>
        <v>2260.2799999999997</v>
      </c>
      <c r="Y83" s="63">
        <f t="shared" si="35"/>
        <v>2742.48</v>
      </c>
      <c r="Z83" s="63">
        <f t="shared" si="35"/>
        <v>2983.2799999999997</v>
      </c>
      <c r="AA83" s="63">
        <f t="shared" si="35"/>
        <v>3067.08</v>
      </c>
      <c r="AB83" s="63">
        <f t="shared" si="35"/>
        <v>2674.2799999999997</v>
      </c>
      <c r="AC83" s="63">
        <f t="shared" si="35"/>
        <v>2675.68</v>
      </c>
      <c r="AD83" s="63">
        <f t="shared" si="35"/>
        <v>2781.68</v>
      </c>
      <c r="AE83" s="63">
        <f t="shared" si="35"/>
        <v>2685.88</v>
      </c>
      <c r="AF83" s="63">
        <f t="shared" si="35"/>
        <v>2418.88</v>
      </c>
      <c r="AG83" s="68">
        <f t="shared" si="35"/>
        <v>4360.08</v>
      </c>
      <c r="AH83" s="49">
        <f t="shared" si="22"/>
        <v>3067.08</v>
      </c>
      <c r="AI83" s="50">
        <f t="shared" si="23"/>
        <v>2260.2799999999997</v>
      </c>
    </row>
    <row r="84" spans="1:37" x14ac:dyDescent="0.25">
      <c r="A84" s="88" t="s">
        <v>89</v>
      </c>
      <c r="B84" s="89">
        <v>49.883000000000003</v>
      </c>
      <c r="C84" s="89">
        <v>49.881999999999998</v>
      </c>
      <c r="D84" s="89">
        <v>49.923999999999999</v>
      </c>
      <c r="E84" s="89">
        <v>49.951000000000001</v>
      </c>
      <c r="F84" s="89">
        <v>50.018999999999998</v>
      </c>
      <c r="G84" s="89">
        <v>49.970999999999997</v>
      </c>
      <c r="H84" s="89">
        <v>49.957000000000001</v>
      </c>
      <c r="I84" s="89">
        <v>50.024999999999999</v>
      </c>
      <c r="J84" s="89">
        <v>50.021000000000001</v>
      </c>
      <c r="K84" s="89">
        <v>50.018000000000001</v>
      </c>
      <c r="L84" s="89">
        <v>49.956000000000003</v>
      </c>
      <c r="M84" s="89">
        <v>50.033999999999999</v>
      </c>
      <c r="N84" s="89">
        <v>50.051000000000002</v>
      </c>
      <c r="O84" s="89">
        <v>50.029000000000003</v>
      </c>
      <c r="P84" s="89">
        <v>49.942999999999998</v>
      </c>
      <c r="Q84" s="89">
        <v>49.984999999999999</v>
      </c>
      <c r="R84" s="89">
        <v>50.02</v>
      </c>
      <c r="S84" s="89">
        <v>49.954999999999998</v>
      </c>
      <c r="T84" s="89">
        <v>49.954999999999998</v>
      </c>
      <c r="U84" s="89">
        <v>50.005000000000003</v>
      </c>
      <c r="V84" s="89">
        <v>50.04</v>
      </c>
      <c r="W84" s="89">
        <v>50.088999999999999</v>
      </c>
      <c r="X84" s="89">
        <v>50.031999999999996</v>
      </c>
      <c r="Y84" s="89">
        <v>50.012</v>
      </c>
      <c r="Z84" s="89">
        <v>50.055999999999997</v>
      </c>
      <c r="AA84" s="89">
        <v>50.045999999999999</v>
      </c>
      <c r="AB84" s="89">
        <v>50.012999999999998</v>
      </c>
      <c r="AC84" s="89">
        <v>50.012999999999998</v>
      </c>
      <c r="AD84" s="89">
        <v>49.94</v>
      </c>
      <c r="AE84" s="89">
        <v>50.01</v>
      </c>
      <c r="AF84" s="89">
        <v>49.98</v>
      </c>
      <c r="AG84" s="90"/>
      <c r="AH84" s="49">
        <f t="shared" si="22"/>
        <v>50.088999999999999</v>
      </c>
      <c r="AI84" s="50">
        <f t="shared" si="23"/>
        <v>49.881999999999998</v>
      </c>
    </row>
    <row r="85" spans="1:37" x14ac:dyDescent="0.25">
      <c r="A85" s="91" t="s">
        <v>90</v>
      </c>
      <c r="B85" s="64">
        <v>129.19999999999999</v>
      </c>
      <c r="C85" s="64">
        <v>128.1</v>
      </c>
      <c r="D85" s="64">
        <v>128.5</v>
      </c>
      <c r="E85" s="64">
        <v>128.19999999999999</v>
      </c>
      <c r="F85" s="64">
        <v>128.19999999999999</v>
      </c>
      <c r="G85" s="64">
        <v>128.19999999999999</v>
      </c>
      <c r="H85" s="64">
        <v>128.19999999999999</v>
      </c>
      <c r="I85" s="64">
        <v>128.69999999999999</v>
      </c>
      <c r="J85" s="64">
        <v>128</v>
      </c>
      <c r="K85" s="64">
        <v>127.9</v>
      </c>
      <c r="L85" s="64">
        <v>126.1</v>
      </c>
      <c r="M85" s="64">
        <v>125</v>
      </c>
      <c r="N85" s="64">
        <v>125.4</v>
      </c>
      <c r="O85" s="64">
        <v>125.6</v>
      </c>
      <c r="P85" s="64">
        <v>125.1</v>
      </c>
      <c r="Q85" s="64">
        <v>125</v>
      </c>
      <c r="R85" s="64">
        <v>126.6</v>
      </c>
      <c r="S85" s="64">
        <v>126.6</v>
      </c>
      <c r="T85" s="64">
        <v>123.4</v>
      </c>
      <c r="U85" s="92">
        <v>123.4</v>
      </c>
      <c r="V85" s="92">
        <v>123.7</v>
      </c>
      <c r="W85" s="92">
        <v>123.6</v>
      </c>
      <c r="X85" s="92">
        <v>127.5</v>
      </c>
      <c r="Y85" s="92">
        <v>126.4</v>
      </c>
      <c r="Z85" s="92">
        <v>125.5</v>
      </c>
      <c r="AA85" s="92">
        <v>126.2</v>
      </c>
      <c r="AB85" s="64">
        <v>124.9</v>
      </c>
      <c r="AC85" s="64">
        <v>124.9</v>
      </c>
      <c r="AD85" s="64">
        <v>125</v>
      </c>
      <c r="AE85" s="64">
        <v>125.9</v>
      </c>
      <c r="AF85" s="64">
        <v>126</v>
      </c>
      <c r="AG85" s="93"/>
      <c r="AH85" s="49">
        <f t="shared" si="22"/>
        <v>129.19999999999999</v>
      </c>
      <c r="AI85" s="50">
        <f t="shared" si="23"/>
        <v>123.4</v>
      </c>
    </row>
    <row r="86" spans="1:37" x14ac:dyDescent="0.25">
      <c r="A86" s="91" t="s">
        <v>91</v>
      </c>
      <c r="B86" s="64">
        <v>132.5</v>
      </c>
      <c r="C86" s="64">
        <v>131.9</v>
      </c>
      <c r="D86" s="64">
        <v>132.19999999999999</v>
      </c>
      <c r="E86" s="64">
        <v>132.30000000000001</v>
      </c>
      <c r="F86" s="64">
        <v>132.30000000000001</v>
      </c>
      <c r="G86" s="64">
        <v>132.19999999999999</v>
      </c>
      <c r="H86" s="64">
        <v>131.88</v>
      </c>
      <c r="I86" s="64">
        <v>131.4</v>
      </c>
      <c r="J86" s="64">
        <v>130.6</v>
      </c>
      <c r="K86" s="64">
        <v>130.5</v>
      </c>
      <c r="L86" s="64">
        <v>129.1</v>
      </c>
      <c r="M86" s="64">
        <v>128</v>
      </c>
      <c r="N86" s="64">
        <v>127.9</v>
      </c>
      <c r="O86" s="64">
        <v>127.7</v>
      </c>
      <c r="P86" s="64">
        <v>128</v>
      </c>
      <c r="Q86" s="64">
        <v>128</v>
      </c>
      <c r="R86" s="64">
        <v>129.19999999999999</v>
      </c>
      <c r="S86" s="64">
        <v>129.19999999999999</v>
      </c>
      <c r="T86" s="64">
        <v>126.8</v>
      </c>
      <c r="U86" s="92">
        <v>126.6</v>
      </c>
      <c r="V86" s="92">
        <v>127.1</v>
      </c>
      <c r="W86" s="92">
        <v>127</v>
      </c>
      <c r="X86" s="92">
        <v>131</v>
      </c>
      <c r="Y86" s="92">
        <v>130</v>
      </c>
      <c r="Z86" s="92">
        <v>129.19999999999999</v>
      </c>
      <c r="AA86" s="92">
        <v>129.69999999999999</v>
      </c>
      <c r="AB86" s="64">
        <v>128.80000000000001</v>
      </c>
      <c r="AC86" s="64">
        <v>128.80000000000001</v>
      </c>
      <c r="AD86" s="64">
        <v>128</v>
      </c>
      <c r="AE86" s="64">
        <v>129.6</v>
      </c>
      <c r="AF86" s="64">
        <v>130</v>
      </c>
      <c r="AG86" s="93"/>
      <c r="AH86" s="49">
        <f t="shared" si="22"/>
        <v>132.5</v>
      </c>
      <c r="AI86" s="50">
        <f t="shared" si="23"/>
        <v>126.6</v>
      </c>
    </row>
    <row r="87" spans="1:37" x14ac:dyDescent="0.25">
      <c r="A87" s="91" t="s">
        <v>92</v>
      </c>
      <c r="B87" s="64">
        <v>126.3</v>
      </c>
      <c r="C87" s="64">
        <v>126.5</v>
      </c>
      <c r="D87" s="64">
        <v>128.80000000000001</v>
      </c>
      <c r="E87" s="64">
        <v>126.6</v>
      </c>
      <c r="F87" s="64">
        <v>126.7</v>
      </c>
      <c r="G87" s="64">
        <v>128.19999999999999</v>
      </c>
      <c r="H87" s="64">
        <v>130.1</v>
      </c>
      <c r="I87" s="64">
        <v>130.1</v>
      </c>
      <c r="J87" s="64">
        <v>131</v>
      </c>
      <c r="K87" s="64">
        <v>127.5</v>
      </c>
      <c r="L87" s="64">
        <v>123.6</v>
      </c>
      <c r="M87" s="64">
        <v>130</v>
      </c>
      <c r="N87" s="64">
        <v>132.5</v>
      </c>
      <c r="O87" s="64">
        <v>131.19999999999999</v>
      </c>
      <c r="P87" s="64">
        <v>129.9</v>
      </c>
      <c r="Q87" s="64">
        <v>129</v>
      </c>
      <c r="R87" s="64">
        <v>127.9</v>
      </c>
      <c r="S87" s="64">
        <v>127.9</v>
      </c>
      <c r="T87" s="64">
        <v>125.5</v>
      </c>
      <c r="U87" s="64">
        <v>127.5</v>
      </c>
      <c r="V87" s="64">
        <v>127.9</v>
      </c>
      <c r="W87" s="64">
        <v>127.7</v>
      </c>
      <c r="X87" s="92">
        <v>129.1</v>
      </c>
      <c r="Y87" s="92">
        <v>127.1</v>
      </c>
      <c r="Z87" s="92">
        <v>127.3</v>
      </c>
      <c r="AA87" s="92">
        <v>124.3</v>
      </c>
      <c r="AB87" s="64">
        <v>127.1</v>
      </c>
      <c r="AC87" s="64">
        <v>127.1</v>
      </c>
      <c r="AD87" s="64">
        <v>128</v>
      </c>
      <c r="AE87" s="64">
        <v>129</v>
      </c>
      <c r="AF87" s="64">
        <v>129</v>
      </c>
      <c r="AG87" s="93"/>
      <c r="AH87" s="49">
        <f t="shared" si="22"/>
        <v>132.5</v>
      </c>
      <c r="AI87" s="50">
        <f t="shared" si="23"/>
        <v>123.6</v>
      </c>
    </row>
    <row r="88" spans="1:37" x14ac:dyDescent="0.25">
      <c r="A88" s="94" t="s">
        <v>93</v>
      </c>
      <c r="B88" s="64">
        <v>130.30000000000001</v>
      </c>
      <c r="C88" s="64">
        <v>130.69999999999999</v>
      </c>
      <c r="D88" s="64">
        <v>132.5</v>
      </c>
      <c r="E88" s="64">
        <v>129.9</v>
      </c>
      <c r="F88" s="64">
        <v>130.6</v>
      </c>
      <c r="G88" s="64">
        <v>131.69999999999999</v>
      </c>
      <c r="H88" s="64">
        <v>132.4</v>
      </c>
      <c r="I88" s="64">
        <v>132</v>
      </c>
      <c r="J88" s="64">
        <v>133.80000000000001</v>
      </c>
      <c r="K88" s="64">
        <v>129.69999999999999</v>
      </c>
      <c r="L88" s="64">
        <v>125.6</v>
      </c>
      <c r="M88" s="64">
        <v>132</v>
      </c>
      <c r="N88" s="64">
        <v>129.4</v>
      </c>
      <c r="O88" s="64">
        <v>130.4</v>
      </c>
      <c r="P88" s="64">
        <v>129.1</v>
      </c>
      <c r="Q88" s="64">
        <v>131</v>
      </c>
      <c r="R88" s="64">
        <v>131.30000000000001</v>
      </c>
      <c r="S88" s="64">
        <v>131.30000000000001</v>
      </c>
      <c r="T88" s="64">
        <v>129.19999999999999</v>
      </c>
      <c r="U88" s="64">
        <v>131.19999999999999</v>
      </c>
      <c r="V88" s="64">
        <v>131.19999999999999</v>
      </c>
      <c r="W88" s="64">
        <v>131.1</v>
      </c>
      <c r="X88" s="92">
        <v>132.4</v>
      </c>
      <c r="Y88" s="92">
        <v>129.19999999999999</v>
      </c>
      <c r="Z88" s="92">
        <v>131</v>
      </c>
      <c r="AA88" s="92">
        <v>125.7</v>
      </c>
      <c r="AB88" s="64">
        <v>129.4</v>
      </c>
      <c r="AC88" s="64">
        <v>129.4</v>
      </c>
      <c r="AD88" s="64">
        <v>132</v>
      </c>
      <c r="AE88" s="64">
        <v>130.69999999999999</v>
      </c>
      <c r="AF88" s="64">
        <v>131</v>
      </c>
      <c r="AG88" s="93"/>
      <c r="AH88" s="49">
        <f t="shared" si="22"/>
        <v>133.80000000000001</v>
      </c>
      <c r="AI88" s="50">
        <f t="shared" si="23"/>
        <v>125.6</v>
      </c>
    </row>
    <row r="89" spans="1:37" x14ac:dyDescent="0.25">
      <c r="A89" s="94" t="s">
        <v>94</v>
      </c>
      <c r="B89" s="95">
        <v>131.1</v>
      </c>
      <c r="C89" s="95">
        <v>130.4</v>
      </c>
      <c r="D89" s="95">
        <v>132</v>
      </c>
      <c r="E89" s="95">
        <v>132.69999999999999</v>
      </c>
      <c r="F89" s="95">
        <v>131.19999999999999</v>
      </c>
      <c r="G89" s="95">
        <v>134.5</v>
      </c>
      <c r="H89" s="95">
        <v>136</v>
      </c>
      <c r="I89" s="95">
        <v>134.1</v>
      </c>
      <c r="J89" s="95">
        <v>131.69999999999999</v>
      </c>
      <c r="K89" s="95">
        <v>132.69999999999999</v>
      </c>
      <c r="L89" s="95">
        <v>127</v>
      </c>
      <c r="M89" s="95">
        <v>130</v>
      </c>
      <c r="N89" s="95">
        <v>132.1</v>
      </c>
      <c r="O89" s="95">
        <v>132.1</v>
      </c>
      <c r="P89" s="95">
        <v>133.5</v>
      </c>
      <c r="Q89" s="95">
        <v>133.6</v>
      </c>
      <c r="R89" s="95">
        <v>134.5</v>
      </c>
      <c r="S89" s="95">
        <v>134.5</v>
      </c>
      <c r="T89" s="95">
        <v>134.4</v>
      </c>
      <c r="U89" s="95">
        <v>131.1</v>
      </c>
      <c r="V89" s="95">
        <v>129.69999999999999</v>
      </c>
      <c r="W89" s="95">
        <v>130.6</v>
      </c>
      <c r="X89" s="92">
        <v>134.30000000000001</v>
      </c>
      <c r="Y89" s="92">
        <v>134.80000000000001</v>
      </c>
      <c r="Z89" s="92">
        <v>132.5</v>
      </c>
      <c r="AA89" s="92">
        <v>134.5</v>
      </c>
      <c r="AB89" s="95">
        <v>131.6</v>
      </c>
      <c r="AC89" s="95">
        <v>131.6</v>
      </c>
      <c r="AD89" s="95">
        <v>131</v>
      </c>
      <c r="AE89" s="95">
        <v>134.69999999999999</v>
      </c>
      <c r="AF89" s="95">
        <v>133</v>
      </c>
      <c r="AG89" s="96"/>
      <c r="AH89" s="49">
        <f t="shared" si="22"/>
        <v>136</v>
      </c>
      <c r="AI89" s="50">
        <f t="shared" si="23"/>
        <v>127</v>
      </c>
    </row>
    <row r="90" spans="1:37" x14ac:dyDescent="0.25">
      <c r="A90" s="91" t="s">
        <v>95</v>
      </c>
      <c r="B90" s="64">
        <v>127</v>
      </c>
      <c r="C90" s="64">
        <v>132.4</v>
      </c>
      <c r="D90" s="64">
        <v>133.30000000000001</v>
      </c>
      <c r="E90" s="64">
        <v>133.4</v>
      </c>
      <c r="F90" s="64">
        <v>134</v>
      </c>
      <c r="G90" s="64">
        <v>134.5</v>
      </c>
      <c r="H90" s="64">
        <v>134.19999999999999</v>
      </c>
      <c r="I90" s="64">
        <v>134.30000000000001</v>
      </c>
      <c r="J90" s="64">
        <v>133.6</v>
      </c>
      <c r="K90" s="64">
        <v>132</v>
      </c>
      <c r="L90" s="64">
        <v>134.1</v>
      </c>
      <c r="M90" s="64">
        <v>133</v>
      </c>
      <c r="N90" s="64">
        <v>131.19999999999999</v>
      </c>
      <c r="O90" s="64">
        <v>132.6</v>
      </c>
      <c r="P90" s="64">
        <v>133.19999999999999</v>
      </c>
      <c r="Q90" s="64">
        <v>130</v>
      </c>
      <c r="R90" s="64">
        <v>126.7</v>
      </c>
      <c r="S90" s="64">
        <v>126.7</v>
      </c>
      <c r="T90" s="64">
        <v>133</v>
      </c>
      <c r="U90" s="64">
        <v>124.8</v>
      </c>
      <c r="V90" s="64">
        <v>118.6</v>
      </c>
      <c r="W90" s="64">
        <v>126.2</v>
      </c>
      <c r="X90" s="92">
        <v>129.5</v>
      </c>
      <c r="Y90" s="92">
        <v>133.69999999999999</v>
      </c>
      <c r="Z90" s="92">
        <v>128</v>
      </c>
      <c r="AA90" s="92">
        <v>133.5</v>
      </c>
      <c r="AB90" s="64"/>
      <c r="AC90" s="64">
        <v>135</v>
      </c>
      <c r="AD90" s="64">
        <v>135</v>
      </c>
      <c r="AE90" s="64">
        <v>135</v>
      </c>
      <c r="AF90" s="64">
        <v>138</v>
      </c>
      <c r="AG90" s="93"/>
      <c r="AH90" s="49">
        <f t="shared" si="22"/>
        <v>138</v>
      </c>
      <c r="AI90" s="50">
        <f t="shared" si="23"/>
        <v>118.6</v>
      </c>
    </row>
    <row r="91" spans="1:37" ht="15.75" thickBot="1" x14ac:dyDescent="0.3">
      <c r="A91" s="91" t="s">
        <v>96</v>
      </c>
      <c r="B91" s="97">
        <v>66.900000000000006</v>
      </c>
      <c r="C91" s="97">
        <v>66.7</v>
      </c>
      <c r="D91" s="97">
        <v>67</v>
      </c>
      <c r="E91" s="97">
        <v>66.900000000000006</v>
      </c>
      <c r="F91" s="97">
        <v>67</v>
      </c>
      <c r="G91" s="97">
        <v>66.900000000000006</v>
      </c>
      <c r="H91" s="97">
        <v>66.7</v>
      </c>
      <c r="I91" s="97">
        <v>66.400000000000006</v>
      </c>
      <c r="J91" s="97">
        <v>66</v>
      </c>
      <c r="K91" s="97">
        <v>69.2</v>
      </c>
      <c r="L91" s="97">
        <v>65.599999999999994</v>
      </c>
      <c r="M91" s="97">
        <v>65</v>
      </c>
      <c r="N91" s="97">
        <v>63.8</v>
      </c>
      <c r="O91" s="97">
        <v>63.4</v>
      </c>
      <c r="P91" s="97">
        <v>63.7</v>
      </c>
      <c r="Q91" s="97">
        <v>63.6</v>
      </c>
      <c r="R91" s="97">
        <v>64.099999999999994</v>
      </c>
      <c r="S91" s="97">
        <v>63.1</v>
      </c>
      <c r="T91" s="97">
        <v>63.1</v>
      </c>
      <c r="U91" s="97">
        <v>62.8</v>
      </c>
      <c r="V91" s="97">
        <v>63.3</v>
      </c>
      <c r="W91" s="97">
        <v>63.3</v>
      </c>
      <c r="X91" s="97">
        <v>66.3</v>
      </c>
      <c r="Y91" s="97">
        <v>65.8</v>
      </c>
      <c r="Z91" s="97">
        <v>65.400000000000006</v>
      </c>
      <c r="AA91" s="97">
        <v>65.5</v>
      </c>
      <c r="AB91" s="97"/>
      <c r="AC91" s="97">
        <v>65</v>
      </c>
      <c r="AD91" s="97">
        <v>64.099999999999994</v>
      </c>
      <c r="AE91" s="97">
        <v>65</v>
      </c>
      <c r="AF91" s="97">
        <v>65</v>
      </c>
      <c r="AG91" s="98"/>
      <c r="AH91" s="49">
        <f t="shared" si="22"/>
        <v>69.2</v>
      </c>
      <c r="AI91" s="50">
        <f t="shared" si="23"/>
        <v>62.8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36">SUM(B15,B18,B21:B22,B42,B44:B45,B47,B49,B94:B97,B103,B109,B115,B124,B126,B138,B145,B148:B149,B156,B158,B160,B164:B166,B168:B170,B175,B181:B182,B184:B186,B194,B199)</f>
        <v>182.14</v>
      </c>
      <c r="C93" s="103">
        <f t="shared" ref="C93:AF93" si="37">SUM(C15,C18,C21:C22,C42,C44:C45,C47,C49,C94:C97,C103,C109,C115,C124,C126,C138,C145,C148:C149,C156,C158,C160,C164:C166,C168:C170,C175,C181:C182,C184:C186,C194,C199)</f>
        <v>174.83999999999997</v>
      </c>
      <c r="D93" s="103">
        <f t="shared" si="37"/>
        <v>171.54</v>
      </c>
      <c r="E93" s="103">
        <f t="shared" si="37"/>
        <v>166.93999999999994</v>
      </c>
      <c r="F93" s="103">
        <f t="shared" si="37"/>
        <v>171.83999999999995</v>
      </c>
      <c r="G93" s="102">
        <f t="shared" si="37"/>
        <v>189.43999999999997</v>
      </c>
      <c r="H93" s="102">
        <f t="shared" si="37"/>
        <v>211.14</v>
      </c>
      <c r="I93" s="102">
        <f t="shared" si="37"/>
        <v>254.24</v>
      </c>
      <c r="J93" s="102">
        <f t="shared" si="37"/>
        <v>256.24</v>
      </c>
      <c r="K93" s="102">
        <f t="shared" si="37"/>
        <v>269.14</v>
      </c>
      <c r="L93" s="102">
        <f t="shared" si="37"/>
        <v>271.73999999999995</v>
      </c>
      <c r="M93" s="102">
        <f t="shared" si="37"/>
        <v>278.64</v>
      </c>
      <c r="N93" s="102">
        <f t="shared" si="37"/>
        <v>286.34000000000003</v>
      </c>
      <c r="O93" s="102">
        <f t="shared" si="37"/>
        <v>274.74</v>
      </c>
      <c r="P93" s="102">
        <f t="shared" si="37"/>
        <v>249.73999999999995</v>
      </c>
      <c r="Q93" s="102">
        <f t="shared" si="37"/>
        <v>239.93999999999994</v>
      </c>
      <c r="R93" s="102">
        <f t="shared" si="37"/>
        <v>228.53999999999996</v>
      </c>
      <c r="S93" s="102">
        <f t="shared" si="37"/>
        <v>251.64</v>
      </c>
      <c r="T93" s="102">
        <f t="shared" si="37"/>
        <v>249.83999999999997</v>
      </c>
      <c r="U93" s="102">
        <f t="shared" si="37"/>
        <v>250.63999999999996</v>
      </c>
      <c r="V93" s="102">
        <f t="shared" si="37"/>
        <v>253.33999999999997</v>
      </c>
      <c r="W93" s="102">
        <f t="shared" si="37"/>
        <v>251.14</v>
      </c>
      <c r="X93" s="102">
        <f t="shared" si="37"/>
        <v>260.1400000000001</v>
      </c>
      <c r="Y93" s="102">
        <f t="shared" si="37"/>
        <v>293.74</v>
      </c>
      <c r="Z93" s="102">
        <f t="shared" si="37"/>
        <v>333.04</v>
      </c>
      <c r="AA93" s="102">
        <f t="shared" si="37"/>
        <v>340.34000000000003</v>
      </c>
      <c r="AB93" s="102">
        <f t="shared" si="37"/>
        <v>315.04000000000002</v>
      </c>
      <c r="AC93" s="102">
        <f t="shared" si="37"/>
        <v>299.94000000000005</v>
      </c>
      <c r="AD93" s="102">
        <f t="shared" si="37"/>
        <v>282.44</v>
      </c>
      <c r="AE93" s="102">
        <f t="shared" si="37"/>
        <v>254.33999999999997</v>
      </c>
      <c r="AF93" s="102">
        <f t="shared" si="37"/>
        <v>186.23999999999998</v>
      </c>
      <c r="AG93" s="104"/>
      <c r="AH93" s="49">
        <f>MAX(C93:AF93)</f>
        <v>340.34000000000003</v>
      </c>
      <c r="AI93" s="50">
        <f>MIN(C93:AF93)</f>
        <v>166.93999999999994</v>
      </c>
    </row>
    <row r="94" spans="1:37" x14ac:dyDescent="0.25">
      <c r="A94" s="105" t="s">
        <v>98</v>
      </c>
      <c r="B94" s="108">
        <v>-3.6</v>
      </c>
      <c r="C94" s="106">
        <v>-8.4</v>
      </c>
      <c r="D94" s="54">
        <v>-0.1</v>
      </c>
      <c r="E94" s="54">
        <v>-5.5</v>
      </c>
      <c r="F94" s="54">
        <v>-6</v>
      </c>
      <c r="G94" s="107">
        <v>-4</v>
      </c>
      <c r="H94" s="107">
        <v>19.2</v>
      </c>
      <c r="I94" s="107">
        <v>24.4</v>
      </c>
      <c r="J94" s="107">
        <v>16.399999999999999</v>
      </c>
      <c r="K94" s="107">
        <v>13.5</v>
      </c>
      <c r="L94" s="107">
        <v>-1.3</v>
      </c>
      <c r="M94" s="108">
        <v>-8.4</v>
      </c>
      <c r="N94" s="107">
        <v>11.9</v>
      </c>
      <c r="O94" s="107">
        <v>-6.8</v>
      </c>
      <c r="P94" s="107">
        <v>7.8</v>
      </c>
      <c r="Q94" s="107">
        <v>2.2000000000000002</v>
      </c>
      <c r="R94" s="107">
        <v>11.9</v>
      </c>
      <c r="S94" s="107">
        <v>6.8</v>
      </c>
      <c r="T94" s="107">
        <v>5</v>
      </c>
      <c r="U94" s="108">
        <v>-0.8</v>
      </c>
      <c r="V94" s="108">
        <v>5.4</v>
      </c>
      <c r="W94" s="108">
        <v>-4.2</v>
      </c>
      <c r="X94" s="107">
        <v>13.8</v>
      </c>
      <c r="Y94" s="107">
        <v>8.9</v>
      </c>
      <c r="Z94" s="107">
        <v>3</v>
      </c>
      <c r="AA94" s="107">
        <v>0</v>
      </c>
      <c r="AB94" s="108">
        <v>16.7</v>
      </c>
      <c r="AC94" s="108">
        <v>20</v>
      </c>
      <c r="AD94" s="108">
        <v>22</v>
      </c>
      <c r="AE94" s="108">
        <v>8.4</v>
      </c>
      <c r="AF94" s="108">
        <v>-11</v>
      </c>
      <c r="AG94" s="109">
        <v>75</v>
      </c>
      <c r="AH94" s="49">
        <f t="shared" ref="AH94:AH100" si="38">IF(ABS(MAX(C94:AF94))&gt;ABS(MIN(C94:AF94)),MAX(C94:AF94),MIN(C94:AF94))</f>
        <v>24.4</v>
      </c>
      <c r="AI94" s="110">
        <f t="shared" ref="AI94:AI100" si="39">INDEX($C$9:$AF$9,1,MATCH(AH94,C94:AF94,0))</f>
        <v>0.25</v>
      </c>
    </row>
    <row r="95" spans="1:37" x14ac:dyDescent="0.25">
      <c r="A95" s="111" t="s">
        <v>99</v>
      </c>
      <c r="B95" s="64">
        <v>-48</v>
      </c>
      <c r="C95" s="112">
        <v>-58</v>
      </c>
      <c r="D95" s="78">
        <v>-60</v>
      </c>
      <c r="E95" s="78">
        <v>-58</v>
      </c>
      <c r="F95" s="78">
        <v>-54.7</v>
      </c>
      <c r="G95" s="78">
        <v>-46.4</v>
      </c>
      <c r="H95" s="78">
        <v>-38.799999999999997</v>
      </c>
      <c r="I95" s="78">
        <v>-10.1</v>
      </c>
      <c r="J95" s="78">
        <v>-10.1</v>
      </c>
      <c r="K95" s="78">
        <v>3.7</v>
      </c>
      <c r="L95" s="78">
        <v>4.4000000000000004</v>
      </c>
      <c r="M95" s="78">
        <v>8</v>
      </c>
      <c r="N95" s="78">
        <v>20.399999999999999</v>
      </c>
      <c r="O95" s="78">
        <v>2</v>
      </c>
      <c r="P95" s="78">
        <v>5.6</v>
      </c>
      <c r="Q95" s="78">
        <v>7</v>
      </c>
      <c r="R95" s="78">
        <v>-10</v>
      </c>
      <c r="S95" s="78">
        <v>-35</v>
      </c>
      <c r="T95" s="78">
        <v>-35</v>
      </c>
      <c r="U95" s="78">
        <v>-31</v>
      </c>
      <c r="V95" s="78">
        <v>-34</v>
      </c>
      <c r="W95" s="78">
        <v>-34</v>
      </c>
      <c r="X95" s="78">
        <v>-30</v>
      </c>
      <c r="Y95" s="78">
        <v>-18</v>
      </c>
      <c r="Z95" s="78">
        <v>12</v>
      </c>
      <c r="AA95" s="78">
        <v>17</v>
      </c>
      <c r="AB95" s="64">
        <v>13</v>
      </c>
      <c r="AC95" s="64">
        <v>10</v>
      </c>
      <c r="AD95" s="64">
        <v>5</v>
      </c>
      <c r="AE95" s="64">
        <v>-21</v>
      </c>
      <c r="AF95" s="64">
        <v>-60</v>
      </c>
      <c r="AG95" s="109">
        <v>240</v>
      </c>
      <c r="AH95" s="49">
        <f t="shared" si="38"/>
        <v>-60</v>
      </c>
      <c r="AI95" s="110">
        <f t="shared" si="39"/>
        <v>8.3333333333333301E-2</v>
      </c>
    </row>
    <row r="96" spans="1:37" x14ac:dyDescent="0.25">
      <c r="A96" s="111" t="s">
        <v>100</v>
      </c>
      <c r="B96" s="64">
        <v>27.3</v>
      </c>
      <c r="C96" s="112">
        <v>18.2</v>
      </c>
      <c r="D96" s="78">
        <v>10.5</v>
      </c>
      <c r="E96" s="78">
        <v>10.1</v>
      </c>
      <c r="F96" s="78">
        <v>12.1</v>
      </c>
      <c r="G96" s="78">
        <v>13.7</v>
      </c>
      <c r="H96" s="78">
        <v>15.4</v>
      </c>
      <c r="I96" s="78">
        <v>17.399999999999999</v>
      </c>
      <c r="J96" s="78">
        <v>22.4</v>
      </c>
      <c r="K96" s="78">
        <v>16.5</v>
      </c>
      <c r="L96" s="78">
        <v>12.6</v>
      </c>
      <c r="M96" s="78">
        <v>15.6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14</v>
      </c>
      <c r="Y96" s="78">
        <v>22.9</v>
      </c>
      <c r="Z96" s="78">
        <v>39</v>
      </c>
      <c r="AA96" s="78">
        <v>43.4</v>
      </c>
      <c r="AB96" s="64">
        <v>15.4</v>
      </c>
      <c r="AC96" s="64">
        <v>10</v>
      </c>
      <c r="AD96" s="64">
        <v>0</v>
      </c>
      <c r="AE96" s="64">
        <v>0</v>
      </c>
      <c r="AF96" s="64">
        <v>0</v>
      </c>
      <c r="AG96" s="109">
        <v>60</v>
      </c>
      <c r="AH96" s="49">
        <f t="shared" si="38"/>
        <v>43.4</v>
      </c>
      <c r="AI96" s="110">
        <f t="shared" si="39"/>
        <v>0.8125</v>
      </c>
    </row>
    <row r="97" spans="1:37" x14ac:dyDescent="0.25">
      <c r="A97" s="113" t="s">
        <v>101</v>
      </c>
      <c r="B97" s="115">
        <v>39.200000000000003</v>
      </c>
      <c r="C97" s="114">
        <v>55.8</v>
      </c>
      <c r="D97" s="80">
        <v>54</v>
      </c>
      <c r="E97" s="80">
        <v>53.3</v>
      </c>
      <c r="F97" s="80">
        <v>53.4</v>
      </c>
      <c r="G97" s="80">
        <v>59.2</v>
      </c>
      <c r="H97" s="80">
        <v>48.6</v>
      </c>
      <c r="I97" s="80">
        <v>55.8</v>
      </c>
      <c r="J97" s="80">
        <v>60.7</v>
      </c>
      <c r="K97" s="80">
        <v>68.3</v>
      </c>
      <c r="L97" s="80">
        <v>88.9</v>
      </c>
      <c r="M97" s="80">
        <v>96.3</v>
      </c>
      <c r="N97" s="80">
        <v>86.9</v>
      </c>
      <c r="O97" s="80">
        <v>90</v>
      </c>
      <c r="P97" s="80">
        <v>46.8</v>
      </c>
      <c r="Q97" s="80">
        <v>41.2</v>
      </c>
      <c r="R97" s="80">
        <v>36.700000000000003</v>
      </c>
      <c r="S97" s="80">
        <v>89.9</v>
      </c>
      <c r="T97" s="80">
        <v>89.9</v>
      </c>
      <c r="U97" s="80">
        <v>92.5</v>
      </c>
      <c r="V97" s="80">
        <v>92</v>
      </c>
      <c r="W97" s="80">
        <v>99.4</v>
      </c>
      <c r="X97" s="80">
        <v>72.400000000000006</v>
      </c>
      <c r="Y97" s="80">
        <v>90</v>
      </c>
      <c r="Z97" s="80">
        <v>89.1</v>
      </c>
      <c r="AA97" s="80">
        <v>90</v>
      </c>
      <c r="AB97" s="115">
        <v>80</v>
      </c>
      <c r="AC97" s="115">
        <v>70</v>
      </c>
      <c r="AD97" s="115">
        <v>65.5</v>
      </c>
      <c r="AE97" s="115">
        <v>77</v>
      </c>
      <c r="AF97" s="115">
        <v>67</v>
      </c>
      <c r="AG97" s="116">
        <v>120</v>
      </c>
      <c r="AH97" s="49">
        <f t="shared" si="38"/>
        <v>99.4</v>
      </c>
      <c r="AI97" s="110">
        <f t="shared" si="39"/>
        <v>0.72916666666666663</v>
      </c>
    </row>
    <row r="98" spans="1:37" x14ac:dyDescent="0.25">
      <c r="A98" s="113" t="s">
        <v>102</v>
      </c>
      <c r="B98" s="115">
        <v>3.4</v>
      </c>
      <c r="C98" s="114">
        <v>56.2</v>
      </c>
      <c r="D98" s="80">
        <v>54</v>
      </c>
      <c r="E98" s="80">
        <v>59.9</v>
      </c>
      <c r="F98" s="80">
        <v>58.6</v>
      </c>
      <c r="G98" s="80">
        <v>63.4</v>
      </c>
      <c r="H98" s="80">
        <v>51</v>
      </c>
      <c r="I98" s="80">
        <v>48.4</v>
      </c>
      <c r="J98" s="80">
        <v>54.4</v>
      </c>
      <c r="K98" s="80">
        <v>62.1</v>
      </c>
      <c r="L98" s="80">
        <v>83.4</v>
      </c>
      <c r="M98" s="80">
        <v>88</v>
      </c>
      <c r="N98" s="80">
        <v>89.9</v>
      </c>
      <c r="O98" s="80">
        <v>84.8</v>
      </c>
      <c r="P98" s="80">
        <v>81.400000000000006</v>
      </c>
      <c r="Q98" s="80">
        <v>90.4</v>
      </c>
      <c r="R98" s="80">
        <v>68</v>
      </c>
      <c r="S98" s="80">
        <v>94.1</v>
      </c>
      <c r="T98" s="80">
        <v>94.1</v>
      </c>
      <c r="U98" s="80">
        <v>97.2</v>
      </c>
      <c r="V98" s="80">
        <v>91.3</v>
      </c>
      <c r="W98" s="80">
        <v>97.2</v>
      </c>
      <c r="X98" s="80">
        <v>69.400000000000006</v>
      </c>
      <c r="Y98" s="80">
        <v>76</v>
      </c>
      <c r="Z98" s="80">
        <v>94</v>
      </c>
      <c r="AA98" s="80">
        <v>95</v>
      </c>
      <c r="AB98" s="115">
        <v>89</v>
      </c>
      <c r="AC98" s="115">
        <v>85</v>
      </c>
      <c r="AD98" s="115">
        <v>80</v>
      </c>
      <c r="AE98" s="115">
        <v>73</v>
      </c>
      <c r="AF98" s="115">
        <v>75</v>
      </c>
      <c r="AG98" s="116"/>
      <c r="AH98" s="49">
        <f t="shared" si="38"/>
        <v>97.2</v>
      </c>
      <c r="AI98" s="110">
        <f t="shared" si="39"/>
        <v>0.66666666666666696</v>
      </c>
    </row>
    <row r="99" spans="1:37" x14ac:dyDescent="0.25">
      <c r="A99" s="113" t="s">
        <v>103</v>
      </c>
      <c r="B99" s="115">
        <v>76.900000000000006</v>
      </c>
      <c r="C99" s="114">
        <v>80.400000000000006</v>
      </c>
      <c r="D99" s="80">
        <v>75.7</v>
      </c>
      <c r="E99" s="80">
        <v>67.8</v>
      </c>
      <c r="F99" s="80">
        <v>73</v>
      </c>
      <c r="G99" s="80">
        <v>64.3</v>
      </c>
      <c r="H99" s="80">
        <v>36.9</v>
      </c>
      <c r="I99" s="80">
        <v>26.8</v>
      </c>
      <c r="J99" s="80">
        <v>35.6</v>
      </c>
      <c r="K99" s="80">
        <v>40.299999999999997</v>
      </c>
      <c r="L99" s="80">
        <v>56.6</v>
      </c>
      <c r="M99" s="80">
        <v>64</v>
      </c>
      <c r="N99" s="80">
        <v>57.8</v>
      </c>
      <c r="O99" s="80">
        <v>68.099999999999994</v>
      </c>
      <c r="P99" s="80">
        <v>64.099999999999994</v>
      </c>
      <c r="Q99" s="80">
        <v>60.7</v>
      </c>
      <c r="R99" s="80">
        <v>50.2</v>
      </c>
      <c r="S99" s="80">
        <v>54.8</v>
      </c>
      <c r="T99" s="80">
        <v>54.8</v>
      </c>
      <c r="U99" s="80">
        <v>60.3</v>
      </c>
      <c r="V99" s="80">
        <v>58.6</v>
      </c>
      <c r="W99" s="80">
        <v>65</v>
      </c>
      <c r="X99" s="80">
        <v>55.7</v>
      </c>
      <c r="Y99" s="80">
        <v>90</v>
      </c>
      <c r="Z99" s="80">
        <v>70.3</v>
      </c>
      <c r="AA99" s="80">
        <v>74.099999999999994</v>
      </c>
      <c r="AB99" s="115">
        <v>59</v>
      </c>
      <c r="AC99" s="115">
        <v>59</v>
      </c>
      <c r="AD99" s="115">
        <v>59</v>
      </c>
      <c r="AE99" s="115">
        <v>67</v>
      </c>
      <c r="AF99" s="115">
        <v>68</v>
      </c>
      <c r="AG99" s="100"/>
      <c r="AH99" s="49">
        <f t="shared" si="38"/>
        <v>90</v>
      </c>
      <c r="AI99" s="110">
        <f t="shared" si="39"/>
        <v>0.77083333333333337</v>
      </c>
    </row>
    <row r="100" spans="1:37" ht="15.75" thickBot="1" x14ac:dyDescent="0.3">
      <c r="A100" s="117" t="s">
        <v>104</v>
      </c>
      <c r="B100" s="95">
        <v>103.5</v>
      </c>
      <c r="C100" s="95">
        <v>101.7</v>
      </c>
      <c r="D100" s="78">
        <v>98</v>
      </c>
      <c r="E100" s="78">
        <v>90.8</v>
      </c>
      <c r="F100" s="78">
        <v>89</v>
      </c>
      <c r="G100" s="78">
        <v>85.7</v>
      </c>
      <c r="H100" s="78">
        <v>49.2</v>
      </c>
      <c r="I100" s="78">
        <v>20.3</v>
      </c>
      <c r="J100" s="78">
        <v>17.7</v>
      </c>
      <c r="K100" s="78">
        <v>30.4</v>
      </c>
      <c r="L100" s="78">
        <v>17.2</v>
      </c>
      <c r="M100" s="78">
        <v>20.100000000000001</v>
      </c>
      <c r="N100" s="78">
        <v>59.9</v>
      </c>
      <c r="O100" s="78">
        <v>58.1</v>
      </c>
      <c r="P100" s="78">
        <v>57.9</v>
      </c>
      <c r="Q100" s="78">
        <v>58.3</v>
      </c>
      <c r="R100" s="78">
        <v>75.5</v>
      </c>
      <c r="S100" s="78">
        <v>71.400000000000006</v>
      </c>
      <c r="T100" s="78">
        <v>71.400000000000006</v>
      </c>
      <c r="U100" s="78">
        <v>62.4</v>
      </c>
      <c r="V100" s="78">
        <v>62</v>
      </c>
      <c r="W100" s="78">
        <v>65</v>
      </c>
      <c r="X100" s="78">
        <v>61.7</v>
      </c>
      <c r="Y100" s="78">
        <v>78</v>
      </c>
      <c r="Z100" s="78">
        <v>100.4</v>
      </c>
      <c r="AA100" s="78">
        <v>112</v>
      </c>
      <c r="AB100" s="95">
        <v>102</v>
      </c>
      <c r="AC100" s="95">
        <v>102</v>
      </c>
      <c r="AD100" s="95">
        <v>103</v>
      </c>
      <c r="AE100" s="95">
        <v>49</v>
      </c>
      <c r="AF100" s="95">
        <v>28</v>
      </c>
      <c r="AG100" s="100"/>
      <c r="AH100" s="49">
        <f t="shared" si="38"/>
        <v>112</v>
      </c>
      <c r="AI100" s="110">
        <f t="shared" si="39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40">AF102</f>
        <v>9.9</v>
      </c>
      <c r="C102" s="48">
        <v>9.9</v>
      </c>
      <c r="D102" s="122">
        <f t="shared" ref="D102:S107" si="41">C102</f>
        <v>9.9</v>
      </c>
      <c r="E102" s="122">
        <f t="shared" si="41"/>
        <v>9.9</v>
      </c>
      <c r="F102" s="122">
        <f t="shared" si="41"/>
        <v>9.9</v>
      </c>
      <c r="G102" s="122">
        <f t="shared" si="41"/>
        <v>9.9</v>
      </c>
      <c r="H102" s="122">
        <f t="shared" si="41"/>
        <v>9.9</v>
      </c>
      <c r="I102" s="122">
        <f t="shared" si="41"/>
        <v>9.9</v>
      </c>
      <c r="J102" s="122">
        <f t="shared" si="41"/>
        <v>9.9</v>
      </c>
      <c r="K102" s="122">
        <f t="shared" si="41"/>
        <v>9.9</v>
      </c>
      <c r="L102" s="122">
        <f t="shared" si="41"/>
        <v>9.9</v>
      </c>
      <c r="M102" s="122">
        <f t="shared" si="41"/>
        <v>9.9</v>
      </c>
      <c r="N102" s="122">
        <f t="shared" si="41"/>
        <v>9.9</v>
      </c>
      <c r="O102" s="122">
        <f t="shared" si="41"/>
        <v>9.9</v>
      </c>
      <c r="P102" s="122">
        <f t="shared" si="41"/>
        <v>9.9</v>
      </c>
      <c r="Q102" s="122">
        <f t="shared" si="41"/>
        <v>9.9</v>
      </c>
      <c r="R102" s="122">
        <f t="shared" si="41"/>
        <v>9.9</v>
      </c>
      <c r="S102" s="122">
        <f t="shared" si="41"/>
        <v>9.9</v>
      </c>
      <c r="T102" s="122">
        <f t="shared" ref="T102:AF107" si="42">S102</f>
        <v>9.9</v>
      </c>
      <c r="U102" s="122">
        <f t="shared" si="42"/>
        <v>9.9</v>
      </c>
      <c r="V102" s="122">
        <f t="shared" si="42"/>
        <v>9.9</v>
      </c>
      <c r="W102" s="122">
        <f t="shared" si="42"/>
        <v>9.9</v>
      </c>
      <c r="X102" s="122">
        <f t="shared" si="42"/>
        <v>9.9</v>
      </c>
      <c r="Y102" s="122">
        <f t="shared" si="42"/>
        <v>9.9</v>
      </c>
      <c r="Z102" s="122">
        <f t="shared" si="42"/>
        <v>9.9</v>
      </c>
      <c r="AA102" s="122">
        <f t="shared" si="42"/>
        <v>9.9</v>
      </c>
      <c r="AB102" s="122">
        <f t="shared" si="42"/>
        <v>9.9</v>
      </c>
      <c r="AC102" s="122">
        <f t="shared" si="42"/>
        <v>9.9</v>
      </c>
      <c r="AD102" s="122">
        <f t="shared" si="42"/>
        <v>9.9</v>
      </c>
      <c r="AE102" s="122">
        <f t="shared" si="42"/>
        <v>9.9</v>
      </c>
      <c r="AF102" s="122">
        <f t="shared" si="42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40"/>
        <v>9.6</v>
      </c>
      <c r="C103" s="125">
        <v>9.6</v>
      </c>
      <c r="D103" s="124">
        <f t="shared" si="41"/>
        <v>9.6</v>
      </c>
      <c r="E103" s="124">
        <f t="shared" si="41"/>
        <v>9.6</v>
      </c>
      <c r="F103" s="124">
        <f t="shared" si="41"/>
        <v>9.6</v>
      </c>
      <c r="G103" s="124">
        <f t="shared" si="41"/>
        <v>9.6</v>
      </c>
      <c r="H103" s="124">
        <f t="shared" si="41"/>
        <v>9.6</v>
      </c>
      <c r="I103" s="124">
        <f t="shared" si="41"/>
        <v>9.6</v>
      </c>
      <c r="J103" s="124">
        <f t="shared" si="41"/>
        <v>9.6</v>
      </c>
      <c r="K103" s="124">
        <f t="shared" si="41"/>
        <v>9.6</v>
      </c>
      <c r="L103" s="124">
        <f t="shared" si="41"/>
        <v>9.6</v>
      </c>
      <c r="M103" s="124">
        <f t="shared" si="41"/>
        <v>9.6</v>
      </c>
      <c r="N103" s="124">
        <f t="shared" si="41"/>
        <v>9.6</v>
      </c>
      <c r="O103" s="124">
        <f t="shared" si="41"/>
        <v>9.6</v>
      </c>
      <c r="P103" s="124">
        <f t="shared" si="41"/>
        <v>9.6</v>
      </c>
      <c r="Q103" s="124">
        <f t="shared" si="41"/>
        <v>9.6</v>
      </c>
      <c r="R103" s="124">
        <f t="shared" si="41"/>
        <v>9.6</v>
      </c>
      <c r="S103" s="124">
        <f t="shared" si="41"/>
        <v>9.6</v>
      </c>
      <c r="T103" s="124">
        <f t="shared" si="42"/>
        <v>9.6</v>
      </c>
      <c r="U103" s="124">
        <f t="shared" si="42"/>
        <v>9.6</v>
      </c>
      <c r="V103" s="124">
        <f t="shared" si="42"/>
        <v>9.6</v>
      </c>
      <c r="W103" s="124">
        <f t="shared" si="42"/>
        <v>9.6</v>
      </c>
      <c r="X103" s="124">
        <f t="shared" si="42"/>
        <v>9.6</v>
      </c>
      <c r="Y103" s="124">
        <f t="shared" si="42"/>
        <v>9.6</v>
      </c>
      <c r="Z103" s="124">
        <f t="shared" si="42"/>
        <v>9.6</v>
      </c>
      <c r="AA103" s="124">
        <f t="shared" si="42"/>
        <v>9.6</v>
      </c>
      <c r="AB103" s="124">
        <f t="shared" si="42"/>
        <v>9.6</v>
      </c>
      <c r="AC103" s="124">
        <f t="shared" si="42"/>
        <v>9.6</v>
      </c>
      <c r="AD103" s="124">
        <f t="shared" si="42"/>
        <v>9.6</v>
      </c>
      <c r="AE103" s="124">
        <f t="shared" si="42"/>
        <v>9.6</v>
      </c>
      <c r="AF103" s="124">
        <f t="shared" si="42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40"/>
        <v>9.98</v>
      </c>
      <c r="C104" s="125">
        <v>9.98</v>
      </c>
      <c r="D104" s="124">
        <f t="shared" si="41"/>
        <v>9.98</v>
      </c>
      <c r="E104" s="124">
        <f t="shared" si="41"/>
        <v>9.98</v>
      </c>
      <c r="F104" s="124">
        <f t="shared" si="41"/>
        <v>9.98</v>
      </c>
      <c r="G104" s="124">
        <f t="shared" si="41"/>
        <v>9.98</v>
      </c>
      <c r="H104" s="124">
        <f t="shared" si="41"/>
        <v>9.98</v>
      </c>
      <c r="I104" s="124">
        <f t="shared" si="41"/>
        <v>9.98</v>
      </c>
      <c r="J104" s="124">
        <f t="shared" si="41"/>
        <v>9.98</v>
      </c>
      <c r="K104" s="124">
        <f t="shared" si="41"/>
        <v>9.98</v>
      </c>
      <c r="L104" s="124">
        <f t="shared" si="41"/>
        <v>9.98</v>
      </c>
      <c r="M104" s="124">
        <f t="shared" si="41"/>
        <v>9.98</v>
      </c>
      <c r="N104" s="124">
        <f t="shared" si="41"/>
        <v>9.98</v>
      </c>
      <c r="O104" s="124">
        <f t="shared" si="41"/>
        <v>9.98</v>
      </c>
      <c r="P104" s="124">
        <f t="shared" si="41"/>
        <v>9.98</v>
      </c>
      <c r="Q104" s="124">
        <f t="shared" si="41"/>
        <v>9.98</v>
      </c>
      <c r="R104" s="124">
        <f t="shared" si="41"/>
        <v>9.98</v>
      </c>
      <c r="S104" s="124">
        <f t="shared" si="41"/>
        <v>9.98</v>
      </c>
      <c r="T104" s="124">
        <f t="shared" si="42"/>
        <v>9.98</v>
      </c>
      <c r="U104" s="124">
        <f t="shared" si="42"/>
        <v>9.98</v>
      </c>
      <c r="V104" s="124">
        <f t="shared" si="42"/>
        <v>9.98</v>
      </c>
      <c r="W104" s="124">
        <f t="shared" si="42"/>
        <v>9.98</v>
      </c>
      <c r="X104" s="124">
        <f t="shared" si="42"/>
        <v>9.98</v>
      </c>
      <c r="Y104" s="124">
        <f t="shared" si="42"/>
        <v>9.98</v>
      </c>
      <c r="Z104" s="124">
        <f t="shared" si="42"/>
        <v>9.98</v>
      </c>
      <c r="AA104" s="124">
        <f t="shared" si="42"/>
        <v>9.98</v>
      </c>
      <c r="AB104" s="124">
        <f t="shared" si="42"/>
        <v>9.98</v>
      </c>
      <c r="AC104" s="124">
        <f t="shared" si="42"/>
        <v>9.98</v>
      </c>
      <c r="AD104" s="124">
        <f t="shared" si="42"/>
        <v>9.98</v>
      </c>
      <c r="AE104" s="124">
        <f t="shared" si="42"/>
        <v>9.98</v>
      </c>
      <c r="AF104" s="124">
        <f t="shared" si="42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40"/>
        <v>9.1</v>
      </c>
      <c r="C105" s="125">
        <v>9.1</v>
      </c>
      <c r="D105" s="124">
        <f t="shared" si="41"/>
        <v>9.1</v>
      </c>
      <c r="E105" s="124">
        <f t="shared" si="41"/>
        <v>9.1</v>
      </c>
      <c r="F105" s="124">
        <f t="shared" si="41"/>
        <v>9.1</v>
      </c>
      <c r="G105" s="124">
        <f t="shared" si="41"/>
        <v>9.1</v>
      </c>
      <c r="H105" s="124">
        <f t="shared" si="41"/>
        <v>9.1</v>
      </c>
      <c r="I105" s="124">
        <f t="shared" si="41"/>
        <v>9.1</v>
      </c>
      <c r="J105" s="124">
        <f t="shared" si="41"/>
        <v>9.1</v>
      </c>
      <c r="K105" s="124">
        <f t="shared" si="41"/>
        <v>9.1</v>
      </c>
      <c r="L105" s="124">
        <f t="shared" si="41"/>
        <v>9.1</v>
      </c>
      <c r="M105" s="124">
        <f t="shared" si="41"/>
        <v>9.1</v>
      </c>
      <c r="N105" s="124">
        <f t="shared" si="41"/>
        <v>9.1</v>
      </c>
      <c r="O105" s="124">
        <f t="shared" si="41"/>
        <v>9.1</v>
      </c>
      <c r="P105" s="124">
        <f t="shared" si="41"/>
        <v>9.1</v>
      </c>
      <c r="Q105" s="124">
        <f t="shared" si="41"/>
        <v>9.1</v>
      </c>
      <c r="R105" s="124">
        <f t="shared" si="41"/>
        <v>9.1</v>
      </c>
      <c r="S105" s="124">
        <f t="shared" si="41"/>
        <v>9.1</v>
      </c>
      <c r="T105" s="124">
        <f t="shared" si="42"/>
        <v>9.1</v>
      </c>
      <c r="U105" s="124">
        <f t="shared" si="42"/>
        <v>9.1</v>
      </c>
      <c r="V105" s="124">
        <f t="shared" si="42"/>
        <v>9.1</v>
      </c>
      <c r="W105" s="124">
        <f t="shared" si="42"/>
        <v>9.1</v>
      </c>
      <c r="X105" s="124">
        <f t="shared" si="42"/>
        <v>9.1</v>
      </c>
      <c r="Y105" s="124">
        <f t="shared" si="42"/>
        <v>9.1</v>
      </c>
      <c r="Z105" s="124">
        <f t="shared" si="42"/>
        <v>9.1</v>
      </c>
      <c r="AA105" s="124">
        <f t="shared" si="42"/>
        <v>9.1</v>
      </c>
      <c r="AB105" s="124">
        <f t="shared" si="42"/>
        <v>9.1</v>
      </c>
      <c r="AC105" s="124">
        <f t="shared" si="42"/>
        <v>9.1</v>
      </c>
      <c r="AD105" s="124">
        <f t="shared" si="42"/>
        <v>9.1</v>
      </c>
      <c r="AE105" s="124">
        <f t="shared" si="42"/>
        <v>9.1</v>
      </c>
      <c r="AF105" s="124">
        <f t="shared" si="42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40"/>
        <v>9.18</v>
      </c>
      <c r="C106" s="125">
        <v>9.18</v>
      </c>
      <c r="D106" s="124">
        <f t="shared" si="41"/>
        <v>9.18</v>
      </c>
      <c r="E106" s="124">
        <f t="shared" si="41"/>
        <v>9.18</v>
      </c>
      <c r="F106" s="124">
        <f t="shared" si="41"/>
        <v>9.18</v>
      </c>
      <c r="G106" s="124">
        <f t="shared" si="41"/>
        <v>9.18</v>
      </c>
      <c r="H106" s="124">
        <f t="shared" si="41"/>
        <v>9.18</v>
      </c>
      <c r="I106" s="124">
        <f t="shared" si="41"/>
        <v>9.18</v>
      </c>
      <c r="J106" s="124">
        <f t="shared" si="41"/>
        <v>9.18</v>
      </c>
      <c r="K106" s="124">
        <f t="shared" si="41"/>
        <v>9.18</v>
      </c>
      <c r="L106" s="124">
        <f t="shared" si="41"/>
        <v>9.18</v>
      </c>
      <c r="M106" s="124">
        <f t="shared" si="41"/>
        <v>9.18</v>
      </c>
      <c r="N106" s="124">
        <f t="shared" si="41"/>
        <v>9.18</v>
      </c>
      <c r="O106" s="124">
        <f t="shared" si="41"/>
        <v>9.18</v>
      </c>
      <c r="P106" s="124">
        <f t="shared" si="41"/>
        <v>9.18</v>
      </c>
      <c r="Q106" s="124">
        <f t="shared" si="41"/>
        <v>9.18</v>
      </c>
      <c r="R106" s="124">
        <f t="shared" si="41"/>
        <v>9.18</v>
      </c>
      <c r="S106" s="124">
        <f t="shared" si="41"/>
        <v>9.18</v>
      </c>
      <c r="T106" s="124">
        <f t="shared" si="42"/>
        <v>9.18</v>
      </c>
      <c r="U106" s="124">
        <f t="shared" si="42"/>
        <v>9.18</v>
      </c>
      <c r="V106" s="124">
        <f t="shared" si="42"/>
        <v>9.18</v>
      </c>
      <c r="W106" s="124">
        <f t="shared" si="42"/>
        <v>9.18</v>
      </c>
      <c r="X106" s="124">
        <f t="shared" si="42"/>
        <v>9.18</v>
      </c>
      <c r="Y106" s="124">
        <f t="shared" si="42"/>
        <v>9.18</v>
      </c>
      <c r="Z106" s="124">
        <f t="shared" si="42"/>
        <v>9.18</v>
      </c>
      <c r="AA106" s="124">
        <f t="shared" si="42"/>
        <v>9.18</v>
      </c>
      <c r="AB106" s="124">
        <f t="shared" si="42"/>
        <v>9.18</v>
      </c>
      <c r="AC106" s="124">
        <f t="shared" si="42"/>
        <v>9.18</v>
      </c>
      <c r="AD106" s="124">
        <f t="shared" si="42"/>
        <v>9.18</v>
      </c>
      <c r="AE106" s="124">
        <f t="shared" si="42"/>
        <v>9.18</v>
      </c>
      <c r="AF106" s="124">
        <f t="shared" si="42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40"/>
        <v>7</v>
      </c>
      <c r="C107" s="125">
        <v>7</v>
      </c>
      <c r="D107" s="124">
        <f t="shared" si="41"/>
        <v>7</v>
      </c>
      <c r="E107" s="124">
        <f t="shared" si="41"/>
        <v>7</v>
      </c>
      <c r="F107" s="124">
        <f t="shared" si="41"/>
        <v>7</v>
      </c>
      <c r="G107" s="124">
        <f t="shared" si="41"/>
        <v>7</v>
      </c>
      <c r="H107" s="124">
        <f t="shared" si="41"/>
        <v>7</v>
      </c>
      <c r="I107" s="124">
        <f t="shared" si="41"/>
        <v>7</v>
      </c>
      <c r="J107" s="124">
        <f t="shared" si="41"/>
        <v>7</v>
      </c>
      <c r="K107" s="124">
        <f t="shared" si="41"/>
        <v>7</v>
      </c>
      <c r="L107" s="124">
        <f t="shared" si="41"/>
        <v>7</v>
      </c>
      <c r="M107" s="124">
        <f t="shared" si="41"/>
        <v>7</v>
      </c>
      <c r="N107" s="124">
        <f t="shared" si="41"/>
        <v>7</v>
      </c>
      <c r="O107" s="124">
        <f t="shared" si="41"/>
        <v>7</v>
      </c>
      <c r="P107" s="124">
        <f t="shared" si="41"/>
        <v>7</v>
      </c>
      <c r="Q107" s="124">
        <f t="shared" si="41"/>
        <v>7</v>
      </c>
      <c r="R107" s="124">
        <f t="shared" si="41"/>
        <v>7</v>
      </c>
      <c r="S107" s="124">
        <f t="shared" si="41"/>
        <v>7</v>
      </c>
      <c r="T107" s="124">
        <f t="shared" si="42"/>
        <v>7</v>
      </c>
      <c r="U107" s="124">
        <f t="shared" si="42"/>
        <v>7</v>
      </c>
      <c r="V107" s="124">
        <f t="shared" si="42"/>
        <v>7</v>
      </c>
      <c r="W107" s="124">
        <f t="shared" si="42"/>
        <v>7</v>
      </c>
      <c r="X107" s="124">
        <f t="shared" si="42"/>
        <v>7</v>
      </c>
      <c r="Y107" s="124">
        <f t="shared" si="42"/>
        <v>7</v>
      </c>
      <c r="Z107" s="124">
        <f t="shared" si="42"/>
        <v>7</v>
      </c>
      <c r="AA107" s="124">
        <f t="shared" si="42"/>
        <v>7</v>
      </c>
      <c r="AB107" s="124">
        <f t="shared" si="42"/>
        <v>7</v>
      </c>
      <c r="AC107" s="124">
        <f t="shared" si="42"/>
        <v>7</v>
      </c>
      <c r="AD107" s="124">
        <f t="shared" si="42"/>
        <v>7</v>
      </c>
      <c r="AE107" s="124">
        <f t="shared" si="42"/>
        <v>7</v>
      </c>
      <c r="AF107" s="124">
        <f t="shared" si="42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43">C109</f>
        <v>2.25</v>
      </c>
      <c r="E109" s="124">
        <f t="shared" si="43"/>
        <v>2.25</v>
      </c>
      <c r="F109" s="124">
        <f t="shared" si="43"/>
        <v>2.25</v>
      </c>
      <c r="G109" s="124">
        <f t="shared" si="43"/>
        <v>2.25</v>
      </c>
      <c r="H109" s="124">
        <f t="shared" si="43"/>
        <v>2.25</v>
      </c>
      <c r="I109" s="124">
        <f t="shared" si="43"/>
        <v>2.25</v>
      </c>
      <c r="J109" s="124">
        <f t="shared" si="43"/>
        <v>2.25</v>
      </c>
      <c r="K109" s="124">
        <f t="shared" si="43"/>
        <v>2.25</v>
      </c>
      <c r="L109" s="124">
        <f t="shared" si="43"/>
        <v>2.25</v>
      </c>
      <c r="M109" s="124">
        <f t="shared" si="43"/>
        <v>2.25</v>
      </c>
      <c r="N109" s="124">
        <f t="shared" si="43"/>
        <v>2.25</v>
      </c>
      <c r="O109" s="124">
        <f t="shared" si="43"/>
        <v>2.25</v>
      </c>
      <c r="P109" s="124">
        <f t="shared" si="43"/>
        <v>2.25</v>
      </c>
      <c r="Q109" s="124">
        <f t="shared" si="43"/>
        <v>2.25</v>
      </c>
      <c r="R109" s="124">
        <f t="shared" si="43"/>
        <v>2.25</v>
      </c>
      <c r="S109" s="124">
        <f t="shared" si="43"/>
        <v>2.25</v>
      </c>
      <c r="T109" s="124">
        <f t="shared" ref="T109:AF110" si="44">S109</f>
        <v>2.25</v>
      </c>
      <c r="U109" s="124">
        <f t="shared" si="44"/>
        <v>2.25</v>
      </c>
      <c r="V109" s="124">
        <f t="shared" si="44"/>
        <v>2.25</v>
      </c>
      <c r="W109" s="124">
        <f t="shared" si="44"/>
        <v>2.25</v>
      </c>
      <c r="X109" s="124">
        <f t="shared" si="44"/>
        <v>2.25</v>
      </c>
      <c r="Y109" s="124">
        <f t="shared" si="44"/>
        <v>2.25</v>
      </c>
      <c r="Z109" s="124">
        <f t="shared" si="44"/>
        <v>2.25</v>
      </c>
      <c r="AA109" s="124">
        <f t="shared" si="44"/>
        <v>2.25</v>
      </c>
      <c r="AB109" s="124">
        <f t="shared" si="44"/>
        <v>2.25</v>
      </c>
      <c r="AC109" s="124">
        <f t="shared" si="44"/>
        <v>2.25</v>
      </c>
      <c r="AD109" s="124">
        <f t="shared" si="44"/>
        <v>2.25</v>
      </c>
      <c r="AE109" s="124">
        <f t="shared" si="44"/>
        <v>2.25</v>
      </c>
      <c r="AF109" s="124">
        <f t="shared" si="44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43"/>
        <v>1.64</v>
      </c>
      <c r="E110" s="124">
        <f t="shared" si="43"/>
        <v>1.64</v>
      </c>
      <c r="F110" s="124">
        <f t="shared" si="43"/>
        <v>1.64</v>
      </c>
      <c r="G110" s="124">
        <f t="shared" si="43"/>
        <v>1.64</v>
      </c>
      <c r="H110" s="124">
        <f t="shared" si="43"/>
        <v>1.64</v>
      </c>
      <c r="I110" s="124">
        <f t="shared" si="43"/>
        <v>1.64</v>
      </c>
      <c r="J110" s="124">
        <f t="shared" si="43"/>
        <v>1.64</v>
      </c>
      <c r="K110" s="124">
        <f t="shared" si="43"/>
        <v>1.64</v>
      </c>
      <c r="L110" s="124">
        <f t="shared" si="43"/>
        <v>1.64</v>
      </c>
      <c r="M110" s="124">
        <f t="shared" si="43"/>
        <v>1.64</v>
      </c>
      <c r="N110" s="124">
        <f t="shared" si="43"/>
        <v>1.64</v>
      </c>
      <c r="O110" s="124">
        <f t="shared" si="43"/>
        <v>1.64</v>
      </c>
      <c r="P110" s="124">
        <f t="shared" si="43"/>
        <v>1.64</v>
      </c>
      <c r="Q110" s="124">
        <f t="shared" si="43"/>
        <v>1.64</v>
      </c>
      <c r="R110" s="124">
        <f t="shared" si="43"/>
        <v>1.64</v>
      </c>
      <c r="S110" s="124">
        <f t="shared" si="43"/>
        <v>1.64</v>
      </c>
      <c r="T110" s="124">
        <f t="shared" si="44"/>
        <v>1.64</v>
      </c>
      <c r="U110" s="124">
        <f t="shared" si="44"/>
        <v>1.64</v>
      </c>
      <c r="V110" s="124">
        <f t="shared" si="44"/>
        <v>1.64</v>
      </c>
      <c r="W110" s="124">
        <f t="shared" si="44"/>
        <v>1.64</v>
      </c>
      <c r="X110" s="124">
        <f t="shared" si="44"/>
        <v>1.64</v>
      </c>
      <c r="Y110" s="124">
        <f t="shared" si="44"/>
        <v>1.64</v>
      </c>
      <c r="Z110" s="124">
        <f t="shared" si="44"/>
        <v>1.64</v>
      </c>
      <c r="AA110" s="124">
        <f t="shared" si="44"/>
        <v>1.64</v>
      </c>
      <c r="AB110" s="124">
        <f t="shared" si="44"/>
        <v>1.64</v>
      </c>
      <c r="AC110" s="124">
        <f t="shared" si="44"/>
        <v>1.64</v>
      </c>
      <c r="AD110" s="124">
        <f t="shared" si="44"/>
        <v>1.64</v>
      </c>
      <c r="AE110" s="124">
        <f t="shared" si="44"/>
        <v>1.64</v>
      </c>
      <c r="AF110" s="124">
        <f t="shared" si="44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45">AF112</f>
        <v>1.62</v>
      </c>
      <c r="C112" s="125">
        <v>1.62</v>
      </c>
      <c r="D112" s="124">
        <f t="shared" ref="D112:S119" si="46">C112</f>
        <v>1.62</v>
      </c>
      <c r="E112" s="124">
        <f t="shared" si="46"/>
        <v>1.62</v>
      </c>
      <c r="F112" s="124">
        <f t="shared" si="46"/>
        <v>1.62</v>
      </c>
      <c r="G112" s="124">
        <f t="shared" si="46"/>
        <v>1.62</v>
      </c>
      <c r="H112" s="124">
        <f t="shared" si="46"/>
        <v>1.62</v>
      </c>
      <c r="I112" s="124">
        <f t="shared" si="46"/>
        <v>1.62</v>
      </c>
      <c r="J112" s="124">
        <f t="shared" si="46"/>
        <v>1.62</v>
      </c>
      <c r="K112" s="124">
        <f t="shared" si="46"/>
        <v>1.62</v>
      </c>
      <c r="L112" s="124">
        <f t="shared" si="46"/>
        <v>1.62</v>
      </c>
      <c r="M112" s="124">
        <f t="shared" si="46"/>
        <v>1.62</v>
      </c>
      <c r="N112" s="124">
        <f t="shared" si="46"/>
        <v>1.62</v>
      </c>
      <c r="O112" s="124">
        <f t="shared" si="46"/>
        <v>1.62</v>
      </c>
      <c r="P112" s="124">
        <f t="shared" si="46"/>
        <v>1.62</v>
      </c>
      <c r="Q112" s="124">
        <f t="shared" si="46"/>
        <v>1.62</v>
      </c>
      <c r="R112" s="124">
        <f t="shared" si="46"/>
        <v>1.62</v>
      </c>
      <c r="S112" s="124">
        <f t="shared" si="46"/>
        <v>1.62</v>
      </c>
      <c r="T112" s="124">
        <f t="shared" ref="T112:AF127" si="47">S112</f>
        <v>1.62</v>
      </c>
      <c r="U112" s="124">
        <f t="shared" si="47"/>
        <v>1.62</v>
      </c>
      <c r="V112" s="124">
        <f t="shared" si="47"/>
        <v>1.62</v>
      </c>
      <c r="W112" s="124">
        <f t="shared" si="47"/>
        <v>1.62</v>
      </c>
      <c r="X112" s="124">
        <f t="shared" si="47"/>
        <v>1.62</v>
      </c>
      <c r="Y112" s="124">
        <f t="shared" si="47"/>
        <v>1.62</v>
      </c>
      <c r="Z112" s="124">
        <f t="shared" si="47"/>
        <v>1.62</v>
      </c>
      <c r="AA112" s="124">
        <f t="shared" si="47"/>
        <v>1.62</v>
      </c>
      <c r="AB112" s="124">
        <f t="shared" si="47"/>
        <v>1.62</v>
      </c>
      <c r="AC112" s="124">
        <f t="shared" si="47"/>
        <v>1.62</v>
      </c>
      <c r="AD112" s="124">
        <f t="shared" si="47"/>
        <v>1.62</v>
      </c>
      <c r="AE112" s="124">
        <f t="shared" si="47"/>
        <v>1.62</v>
      </c>
      <c r="AF112" s="124">
        <f t="shared" si="47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45"/>
        <v>8.36</v>
      </c>
      <c r="C113" s="125">
        <v>8.36</v>
      </c>
      <c r="D113" s="124">
        <f t="shared" si="46"/>
        <v>8.36</v>
      </c>
      <c r="E113" s="124">
        <f t="shared" si="46"/>
        <v>8.36</v>
      </c>
      <c r="F113" s="124">
        <f t="shared" si="46"/>
        <v>8.36</v>
      </c>
      <c r="G113" s="124">
        <f t="shared" si="46"/>
        <v>8.36</v>
      </c>
      <c r="H113" s="124">
        <f t="shared" si="46"/>
        <v>8.36</v>
      </c>
      <c r="I113" s="124">
        <f t="shared" si="46"/>
        <v>8.36</v>
      </c>
      <c r="J113" s="124">
        <f t="shared" si="46"/>
        <v>8.36</v>
      </c>
      <c r="K113" s="124">
        <f t="shared" si="46"/>
        <v>8.36</v>
      </c>
      <c r="L113" s="124">
        <f t="shared" si="46"/>
        <v>8.36</v>
      </c>
      <c r="M113" s="124">
        <f t="shared" si="46"/>
        <v>8.36</v>
      </c>
      <c r="N113" s="124">
        <f t="shared" si="46"/>
        <v>8.36</v>
      </c>
      <c r="O113" s="124">
        <f t="shared" si="46"/>
        <v>8.36</v>
      </c>
      <c r="P113" s="124">
        <f t="shared" si="46"/>
        <v>8.36</v>
      </c>
      <c r="Q113" s="124">
        <f t="shared" si="46"/>
        <v>8.36</v>
      </c>
      <c r="R113" s="124">
        <f t="shared" si="46"/>
        <v>8.36</v>
      </c>
      <c r="S113" s="124">
        <f t="shared" si="46"/>
        <v>8.36</v>
      </c>
      <c r="T113" s="124">
        <f t="shared" si="47"/>
        <v>8.36</v>
      </c>
      <c r="U113" s="124">
        <f t="shared" si="47"/>
        <v>8.36</v>
      </c>
      <c r="V113" s="124">
        <f t="shared" si="47"/>
        <v>8.36</v>
      </c>
      <c r="W113" s="124">
        <f t="shared" si="47"/>
        <v>8.36</v>
      </c>
      <c r="X113" s="124">
        <f t="shared" si="47"/>
        <v>8.36</v>
      </c>
      <c r="Y113" s="124">
        <f t="shared" si="47"/>
        <v>8.36</v>
      </c>
      <c r="Z113" s="124">
        <f t="shared" si="47"/>
        <v>8.36</v>
      </c>
      <c r="AA113" s="124">
        <f t="shared" si="47"/>
        <v>8.36</v>
      </c>
      <c r="AB113" s="124">
        <f t="shared" si="47"/>
        <v>8.36</v>
      </c>
      <c r="AC113" s="124">
        <f t="shared" si="47"/>
        <v>8.36</v>
      </c>
      <c r="AD113" s="124">
        <f t="shared" si="47"/>
        <v>8.36</v>
      </c>
      <c r="AE113" s="124">
        <f t="shared" si="47"/>
        <v>8.36</v>
      </c>
      <c r="AF113" s="124">
        <f t="shared" si="47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45"/>
        <v>5.4</v>
      </c>
      <c r="C114" s="125">
        <v>8</v>
      </c>
      <c r="D114" s="124">
        <f t="shared" si="46"/>
        <v>8</v>
      </c>
      <c r="E114" s="124">
        <f t="shared" si="46"/>
        <v>8</v>
      </c>
      <c r="F114" s="124">
        <f t="shared" si="46"/>
        <v>8</v>
      </c>
      <c r="G114" s="124">
        <f t="shared" si="46"/>
        <v>8</v>
      </c>
      <c r="H114" s="124">
        <f t="shared" si="46"/>
        <v>8</v>
      </c>
      <c r="I114" s="124">
        <f t="shared" si="46"/>
        <v>8</v>
      </c>
      <c r="J114" s="124">
        <v>5.4</v>
      </c>
      <c r="K114" s="124">
        <f t="shared" si="46"/>
        <v>5.4</v>
      </c>
      <c r="L114" s="124">
        <f t="shared" si="46"/>
        <v>5.4</v>
      </c>
      <c r="M114" s="124">
        <f t="shared" si="46"/>
        <v>5.4</v>
      </c>
      <c r="N114" s="124">
        <f t="shared" si="46"/>
        <v>5.4</v>
      </c>
      <c r="O114" s="124">
        <f t="shared" si="46"/>
        <v>5.4</v>
      </c>
      <c r="P114" s="124">
        <f t="shared" si="46"/>
        <v>5.4</v>
      </c>
      <c r="Q114" s="124">
        <f t="shared" si="46"/>
        <v>5.4</v>
      </c>
      <c r="R114" s="124">
        <f t="shared" si="46"/>
        <v>5.4</v>
      </c>
      <c r="S114" s="124">
        <f t="shared" si="46"/>
        <v>5.4</v>
      </c>
      <c r="T114" s="124">
        <f t="shared" si="47"/>
        <v>5.4</v>
      </c>
      <c r="U114" s="124">
        <f t="shared" si="47"/>
        <v>5.4</v>
      </c>
      <c r="V114" s="124">
        <f t="shared" si="47"/>
        <v>5.4</v>
      </c>
      <c r="W114" s="124">
        <f t="shared" si="47"/>
        <v>5.4</v>
      </c>
      <c r="X114" s="124">
        <f t="shared" si="47"/>
        <v>5.4</v>
      </c>
      <c r="Y114" s="124">
        <f t="shared" si="47"/>
        <v>5.4</v>
      </c>
      <c r="Z114" s="124">
        <f t="shared" si="47"/>
        <v>5.4</v>
      </c>
      <c r="AA114" s="124">
        <f t="shared" si="47"/>
        <v>5.4</v>
      </c>
      <c r="AB114" s="124">
        <f t="shared" si="47"/>
        <v>5.4</v>
      </c>
      <c r="AC114" s="124">
        <f t="shared" si="47"/>
        <v>5.4</v>
      </c>
      <c r="AD114" s="124">
        <f t="shared" si="47"/>
        <v>5.4</v>
      </c>
      <c r="AE114" s="124">
        <f t="shared" si="47"/>
        <v>5.4</v>
      </c>
      <c r="AF114" s="124">
        <f t="shared" si="47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45"/>
        <v>6.57</v>
      </c>
      <c r="C115" s="125">
        <v>6.57</v>
      </c>
      <c r="D115" s="124">
        <f t="shared" si="46"/>
        <v>6.57</v>
      </c>
      <c r="E115" s="124">
        <f t="shared" si="46"/>
        <v>6.57</v>
      </c>
      <c r="F115" s="124">
        <f t="shared" si="46"/>
        <v>6.57</v>
      </c>
      <c r="G115" s="124">
        <f t="shared" si="46"/>
        <v>6.57</v>
      </c>
      <c r="H115" s="124">
        <f t="shared" si="46"/>
        <v>6.57</v>
      </c>
      <c r="I115" s="124">
        <f t="shared" si="46"/>
        <v>6.57</v>
      </c>
      <c r="J115" s="124">
        <f t="shared" si="46"/>
        <v>6.57</v>
      </c>
      <c r="K115" s="124">
        <f t="shared" si="46"/>
        <v>6.57</v>
      </c>
      <c r="L115" s="124">
        <f t="shared" si="46"/>
        <v>6.57</v>
      </c>
      <c r="M115" s="124">
        <f t="shared" si="46"/>
        <v>6.57</v>
      </c>
      <c r="N115" s="124">
        <f t="shared" si="46"/>
        <v>6.57</v>
      </c>
      <c r="O115" s="124">
        <f t="shared" si="46"/>
        <v>6.57</v>
      </c>
      <c r="P115" s="124">
        <f t="shared" si="46"/>
        <v>6.57</v>
      </c>
      <c r="Q115" s="124">
        <f t="shared" si="46"/>
        <v>6.57</v>
      </c>
      <c r="R115" s="124">
        <f t="shared" si="46"/>
        <v>6.57</v>
      </c>
      <c r="S115" s="124">
        <f t="shared" si="46"/>
        <v>6.57</v>
      </c>
      <c r="T115" s="124">
        <f t="shared" si="47"/>
        <v>6.57</v>
      </c>
      <c r="U115" s="124">
        <f t="shared" si="47"/>
        <v>6.57</v>
      </c>
      <c r="V115" s="124">
        <f t="shared" si="47"/>
        <v>6.57</v>
      </c>
      <c r="W115" s="124">
        <f t="shared" si="47"/>
        <v>6.57</v>
      </c>
      <c r="X115" s="124">
        <f t="shared" si="47"/>
        <v>6.57</v>
      </c>
      <c r="Y115" s="124">
        <f t="shared" si="47"/>
        <v>6.57</v>
      </c>
      <c r="Z115" s="124">
        <f t="shared" si="47"/>
        <v>6.57</v>
      </c>
      <c r="AA115" s="124">
        <f t="shared" si="47"/>
        <v>6.57</v>
      </c>
      <c r="AB115" s="124">
        <f t="shared" si="47"/>
        <v>6.57</v>
      </c>
      <c r="AC115" s="124">
        <f t="shared" si="47"/>
        <v>6.57</v>
      </c>
      <c r="AD115" s="124">
        <f t="shared" si="47"/>
        <v>6.57</v>
      </c>
      <c r="AE115" s="124">
        <f t="shared" si="47"/>
        <v>6.57</v>
      </c>
      <c r="AF115" s="124">
        <f t="shared" si="47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45"/>
        <v>3.43</v>
      </c>
      <c r="C116" s="125">
        <v>3.43</v>
      </c>
      <c r="D116" s="124">
        <f t="shared" si="46"/>
        <v>3.43</v>
      </c>
      <c r="E116" s="124">
        <f t="shared" si="46"/>
        <v>3.43</v>
      </c>
      <c r="F116" s="124">
        <f t="shared" si="46"/>
        <v>3.43</v>
      </c>
      <c r="G116" s="124">
        <f t="shared" si="46"/>
        <v>3.43</v>
      </c>
      <c r="H116" s="124">
        <f t="shared" si="46"/>
        <v>3.43</v>
      </c>
      <c r="I116" s="124">
        <f t="shared" si="46"/>
        <v>3.43</v>
      </c>
      <c r="J116" s="124">
        <f t="shared" si="46"/>
        <v>3.43</v>
      </c>
      <c r="K116" s="124">
        <f t="shared" si="46"/>
        <v>3.43</v>
      </c>
      <c r="L116" s="124">
        <f t="shared" si="46"/>
        <v>3.43</v>
      </c>
      <c r="M116" s="124">
        <f t="shared" si="46"/>
        <v>3.43</v>
      </c>
      <c r="N116" s="124">
        <f t="shared" si="46"/>
        <v>3.43</v>
      </c>
      <c r="O116" s="124">
        <f t="shared" si="46"/>
        <v>3.43</v>
      </c>
      <c r="P116" s="124">
        <f t="shared" si="46"/>
        <v>3.43</v>
      </c>
      <c r="Q116" s="124">
        <f t="shared" si="46"/>
        <v>3.43</v>
      </c>
      <c r="R116" s="124">
        <f t="shared" si="46"/>
        <v>3.43</v>
      </c>
      <c r="S116" s="124">
        <f t="shared" si="46"/>
        <v>3.43</v>
      </c>
      <c r="T116" s="124">
        <f t="shared" si="47"/>
        <v>3.43</v>
      </c>
      <c r="U116" s="124">
        <f t="shared" si="47"/>
        <v>3.43</v>
      </c>
      <c r="V116" s="124">
        <f t="shared" si="47"/>
        <v>3.43</v>
      </c>
      <c r="W116" s="124">
        <f t="shared" si="47"/>
        <v>3.43</v>
      </c>
      <c r="X116" s="124">
        <f t="shared" si="47"/>
        <v>3.43</v>
      </c>
      <c r="Y116" s="124">
        <f t="shared" si="47"/>
        <v>3.43</v>
      </c>
      <c r="Z116" s="124">
        <f t="shared" si="47"/>
        <v>3.43</v>
      </c>
      <c r="AA116" s="124">
        <f t="shared" si="47"/>
        <v>3.43</v>
      </c>
      <c r="AB116" s="124">
        <f t="shared" si="47"/>
        <v>3.43</v>
      </c>
      <c r="AC116" s="124">
        <f t="shared" si="47"/>
        <v>3.43</v>
      </c>
      <c r="AD116" s="124">
        <f t="shared" si="47"/>
        <v>3.43</v>
      </c>
      <c r="AE116" s="124">
        <f t="shared" si="47"/>
        <v>3.43</v>
      </c>
      <c r="AF116" s="124">
        <f t="shared" si="47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45"/>
        <v>2.96</v>
      </c>
      <c r="C117" s="125">
        <v>2.96</v>
      </c>
      <c r="D117" s="124">
        <f t="shared" si="46"/>
        <v>2.96</v>
      </c>
      <c r="E117" s="124">
        <f t="shared" si="46"/>
        <v>2.96</v>
      </c>
      <c r="F117" s="124">
        <f t="shared" si="46"/>
        <v>2.96</v>
      </c>
      <c r="G117" s="124">
        <f t="shared" si="46"/>
        <v>2.96</v>
      </c>
      <c r="H117" s="124">
        <f t="shared" si="46"/>
        <v>2.96</v>
      </c>
      <c r="I117" s="124">
        <f t="shared" si="46"/>
        <v>2.96</v>
      </c>
      <c r="J117" s="124">
        <f t="shared" si="46"/>
        <v>2.96</v>
      </c>
      <c r="K117" s="124">
        <f t="shared" si="46"/>
        <v>2.96</v>
      </c>
      <c r="L117" s="124">
        <f t="shared" si="46"/>
        <v>2.96</v>
      </c>
      <c r="M117" s="124">
        <f t="shared" si="46"/>
        <v>2.96</v>
      </c>
      <c r="N117" s="124">
        <f t="shared" si="46"/>
        <v>2.96</v>
      </c>
      <c r="O117" s="124">
        <f t="shared" si="46"/>
        <v>2.96</v>
      </c>
      <c r="P117" s="124">
        <f t="shared" si="46"/>
        <v>2.96</v>
      </c>
      <c r="Q117" s="124">
        <f t="shared" si="46"/>
        <v>2.96</v>
      </c>
      <c r="R117" s="124">
        <f t="shared" si="46"/>
        <v>2.96</v>
      </c>
      <c r="S117" s="124">
        <f t="shared" si="46"/>
        <v>2.96</v>
      </c>
      <c r="T117" s="124">
        <f t="shared" si="47"/>
        <v>2.96</v>
      </c>
      <c r="U117" s="124">
        <f t="shared" si="47"/>
        <v>2.96</v>
      </c>
      <c r="V117" s="124">
        <f t="shared" si="47"/>
        <v>2.96</v>
      </c>
      <c r="W117" s="124">
        <f t="shared" si="47"/>
        <v>2.96</v>
      </c>
      <c r="X117" s="124">
        <f t="shared" si="47"/>
        <v>2.96</v>
      </c>
      <c r="Y117" s="124">
        <f t="shared" si="47"/>
        <v>2.96</v>
      </c>
      <c r="Z117" s="124">
        <f t="shared" si="47"/>
        <v>2.96</v>
      </c>
      <c r="AA117" s="124">
        <f t="shared" si="47"/>
        <v>2.96</v>
      </c>
      <c r="AB117" s="124">
        <f t="shared" si="47"/>
        <v>2.96</v>
      </c>
      <c r="AC117" s="124">
        <f t="shared" si="47"/>
        <v>2.96</v>
      </c>
      <c r="AD117" s="124">
        <f t="shared" si="47"/>
        <v>2.96</v>
      </c>
      <c r="AE117" s="124">
        <f t="shared" si="47"/>
        <v>2.96</v>
      </c>
      <c r="AF117" s="124">
        <f t="shared" si="47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45"/>
        <v>8</v>
      </c>
      <c r="C118" s="125">
        <v>8</v>
      </c>
      <c r="D118" s="124">
        <f t="shared" si="46"/>
        <v>8</v>
      </c>
      <c r="E118" s="124">
        <f t="shared" si="46"/>
        <v>8</v>
      </c>
      <c r="F118" s="124">
        <f t="shared" si="46"/>
        <v>8</v>
      </c>
      <c r="G118" s="124">
        <f t="shared" si="46"/>
        <v>8</v>
      </c>
      <c r="H118" s="124">
        <f t="shared" si="46"/>
        <v>8</v>
      </c>
      <c r="I118" s="124">
        <f t="shared" si="46"/>
        <v>8</v>
      </c>
      <c r="J118" s="124">
        <f t="shared" si="46"/>
        <v>8</v>
      </c>
      <c r="K118" s="124">
        <f t="shared" si="46"/>
        <v>8</v>
      </c>
      <c r="L118" s="124">
        <f t="shared" si="46"/>
        <v>8</v>
      </c>
      <c r="M118" s="124">
        <f t="shared" si="46"/>
        <v>8</v>
      </c>
      <c r="N118" s="124">
        <f t="shared" si="46"/>
        <v>8</v>
      </c>
      <c r="O118" s="124">
        <f t="shared" si="46"/>
        <v>8</v>
      </c>
      <c r="P118" s="124">
        <f t="shared" si="46"/>
        <v>8</v>
      </c>
      <c r="Q118" s="124">
        <f t="shared" si="46"/>
        <v>8</v>
      </c>
      <c r="R118" s="124">
        <f t="shared" si="46"/>
        <v>8</v>
      </c>
      <c r="S118" s="124">
        <f t="shared" si="46"/>
        <v>8</v>
      </c>
      <c r="T118" s="124">
        <f t="shared" si="47"/>
        <v>8</v>
      </c>
      <c r="U118" s="124">
        <f t="shared" si="47"/>
        <v>8</v>
      </c>
      <c r="V118" s="124">
        <f t="shared" si="47"/>
        <v>8</v>
      </c>
      <c r="W118" s="124">
        <f t="shared" si="47"/>
        <v>8</v>
      </c>
      <c r="X118" s="124">
        <f t="shared" si="47"/>
        <v>8</v>
      </c>
      <c r="Y118" s="124">
        <f t="shared" si="47"/>
        <v>8</v>
      </c>
      <c r="Z118" s="124">
        <f t="shared" si="47"/>
        <v>8</v>
      </c>
      <c r="AA118" s="124">
        <f t="shared" si="47"/>
        <v>8</v>
      </c>
      <c r="AB118" s="124">
        <f t="shared" si="47"/>
        <v>8</v>
      </c>
      <c r="AC118" s="124">
        <f t="shared" si="47"/>
        <v>8</v>
      </c>
      <c r="AD118" s="124">
        <f t="shared" si="47"/>
        <v>8</v>
      </c>
      <c r="AE118" s="124">
        <f t="shared" si="47"/>
        <v>8</v>
      </c>
      <c r="AF118" s="124">
        <f t="shared" si="47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45"/>
        <v>7</v>
      </c>
      <c r="C119" s="125">
        <v>7</v>
      </c>
      <c r="D119" s="124">
        <f>C119</f>
        <v>7</v>
      </c>
      <c r="E119" s="124">
        <f t="shared" si="46"/>
        <v>7</v>
      </c>
      <c r="F119" s="124">
        <f t="shared" si="46"/>
        <v>7</v>
      </c>
      <c r="G119" s="124">
        <f t="shared" si="46"/>
        <v>7</v>
      </c>
      <c r="H119" s="124">
        <f t="shared" si="46"/>
        <v>7</v>
      </c>
      <c r="I119" s="124">
        <f t="shared" si="46"/>
        <v>7</v>
      </c>
      <c r="J119" s="124">
        <f t="shared" si="46"/>
        <v>7</v>
      </c>
      <c r="K119" s="124">
        <f t="shared" si="46"/>
        <v>7</v>
      </c>
      <c r="L119" s="124">
        <f t="shared" si="46"/>
        <v>7</v>
      </c>
      <c r="M119" s="124">
        <f t="shared" si="46"/>
        <v>7</v>
      </c>
      <c r="N119" s="124">
        <f t="shared" si="46"/>
        <v>7</v>
      </c>
      <c r="O119" s="124">
        <f t="shared" si="46"/>
        <v>7</v>
      </c>
      <c r="P119" s="124">
        <f t="shared" si="46"/>
        <v>7</v>
      </c>
      <c r="Q119" s="124">
        <f t="shared" si="46"/>
        <v>7</v>
      </c>
      <c r="R119" s="124">
        <f t="shared" si="46"/>
        <v>7</v>
      </c>
      <c r="S119" s="124">
        <f t="shared" si="46"/>
        <v>7</v>
      </c>
      <c r="T119" s="124">
        <f t="shared" si="47"/>
        <v>7</v>
      </c>
      <c r="U119" s="124">
        <f t="shared" si="47"/>
        <v>7</v>
      </c>
      <c r="V119" s="124">
        <f t="shared" si="47"/>
        <v>7</v>
      </c>
      <c r="W119" s="124">
        <f t="shared" si="47"/>
        <v>7</v>
      </c>
      <c r="X119" s="124">
        <f t="shared" si="47"/>
        <v>7</v>
      </c>
      <c r="Y119" s="124">
        <f t="shared" si="47"/>
        <v>7</v>
      </c>
      <c r="Z119" s="124">
        <f t="shared" si="47"/>
        <v>7</v>
      </c>
      <c r="AA119" s="124">
        <f t="shared" si="47"/>
        <v>7</v>
      </c>
      <c r="AB119" s="124">
        <f t="shared" si="47"/>
        <v>7</v>
      </c>
      <c r="AC119" s="124">
        <f t="shared" si="47"/>
        <v>7</v>
      </c>
      <c r="AD119" s="124">
        <f t="shared" si="47"/>
        <v>7</v>
      </c>
      <c r="AE119" s="124">
        <f t="shared" si="47"/>
        <v>7</v>
      </c>
      <c r="AF119" s="124">
        <f t="shared" si="47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45"/>
        <v>3.47</v>
      </c>
      <c r="C120" s="125">
        <v>3.47</v>
      </c>
      <c r="D120" s="124">
        <f t="shared" ref="D120:S129" si="48">C120</f>
        <v>3.47</v>
      </c>
      <c r="E120" s="124">
        <f t="shared" si="48"/>
        <v>3.47</v>
      </c>
      <c r="F120" s="124">
        <f t="shared" si="48"/>
        <v>3.47</v>
      </c>
      <c r="G120" s="124">
        <f t="shared" si="48"/>
        <v>3.47</v>
      </c>
      <c r="H120" s="124">
        <f t="shared" si="48"/>
        <v>3.47</v>
      </c>
      <c r="I120" s="124">
        <f t="shared" si="48"/>
        <v>3.47</v>
      </c>
      <c r="J120" s="124">
        <f t="shared" si="48"/>
        <v>3.47</v>
      </c>
      <c r="K120" s="124">
        <f t="shared" si="48"/>
        <v>3.47</v>
      </c>
      <c r="L120" s="124">
        <f t="shared" si="48"/>
        <v>3.47</v>
      </c>
      <c r="M120" s="124">
        <f t="shared" si="48"/>
        <v>3.47</v>
      </c>
      <c r="N120" s="124">
        <f t="shared" si="48"/>
        <v>3.47</v>
      </c>
      <c r="O120" s="124">
        <f t="shared" si="48"/>
        <v>3.47</v>
      </c>
      <c r="P120" s="124">
        <f t="shared" si="48"/>
        <v>3.47</v>
      </c>
      <c r="Q120" s="124">
        <f t="shared" si="48"/>
        <v>3.47</v>
      </c>
      <c r="R120" s="124">
        <f t="shared" si="48"/>
        <v>3.47</v>
      </c>
      <c r="S120" s="124">
        <f t="shared" si="48"/>
        <v>3.47</v>
      </c>
      <c r="T120" s="124">
        <f t="shared" si="47"/>
        <v>3.47</v>
      </c>
      <c r="U120" s="124">
        <f t="shared" si="47"/>
        <v>3.47</v>
      </c>
      <c r="V120" s="124">
        <f t="shared" si="47"/>
        <v>3.47</v>
      </c>
      <c r="W120" s="124">
        <f t="shared" si="47"/>
        <v>3.47</v>
      </c>
      <c r="X120" s="124">
        <f t="shared" si="47"/>
        <v>3.47</v>
      </c>
      <c r="Y120" s="124">
        <f t="shared" si="47"/>
        <v>3.47</v>
      </c>
      <c r="Z120" s="124">
        <f t="shared" si="47"/>
        <v>3.47</v>
      </c>
      <c r="AA120" s="124">
        <f t="shared" si="47"/>
        <v>3.47</v>
      </c>
      <c r="AB120" s="124">
        <f t="shared" si="47"/>
        <v>3.47</v>
      </c>
      <c r="AC120" s="124">
        <f t="shared" si="47"/>
        <v>3.47</v>
      </c>
      <c r="AD120" s="124">
        <f t="shared" si="47"/>
        <v>3.47</v>
      </c>
      <c r="AE120" s="124">
        <f t="shared" si="47"/>
        <v>3.47</v>
      </c>
      <c r="AF120" s="124">
        <f t="shared" si="47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45"/>
        <v>2.1</v>
      </c>
      <c r="C121" s="125">
        <v>2.1</v>
      </c>
      <c r="D121" s="124">
        <f t="shared" si="48"/>
        <v>2.1</v>
      </c>
      <c r="E121" s="124">
        <f t="shared" si="48"/>
        <v>2.1</v>
      </c>
      <c r="F121" s="124">
        <f t="shared" si="48"/>
        <v>2.1</v>
      </c>
      <c r="G121" s="124">
        <f t="shared" si="48"/>
        <v>2.1</v>
      </c>
      <c r="H121" s="124">
        <f t="shared" si="48"/>
        <v>2.1</v>
      </c>
      <c r="I121" s="124">
        <f t="shared" si="48"/>
        <v>2.1</v>
      </c>
      <c r="J121" s="124">
        <f t="shared" si="48"/>
        <v>2.1</v>
      </c>
      <c r="K121" s="124">
        <f t="shared" si="48"/>
        <v>2.1</v>
      </c>
      <c r="L121" s="124">
        <f t="shared" si="48"/>
        <v>2.1</v>
      </c>
      <c r="M121" s="124">
        <f t="shared" si="48"/>
        <v>2.1</v>
      </c>
      <c r="N121" s="124">
        <f t="shared" si="48"/>
        <v>2.1</v>
      </c>
      <c r="O121" s="124">
        <f t="shared" si="48"/>
        <v>2.1</v>
      </c>
      <c r="P121" s="124">
        <f t="shared" si="48"/>
        <v>2.1</v>
      </c>
      <c r="Q121" s="124">
        <f t="shared" si="48"/>
        <v>2.1</v>
      </c>
      <c r="R121" s="124">
        <f t="shared" si="48"/>
        <v>2.1</v>
      </c>
      <c r="S121" s="124">
        <f t="shared" si="48"/>
        <v>2.1</v>
      </c>
      <c r="T121" s="124">
        <f t="shared" si="47"/>
        <v>2.1</v>
      </c>
      <c r="U121" s="124">
        <f t="shared" si="47"/>
        <v>2.1</v>
      </c>
      <c r="V121" s="124">
        <f t="shared" si="47"/>
        <v>2.1</v>
      </c>
      <c r="W121" s="124">
        <f t="shared" si="47"/>
        <v>2.1</v>
      </c>
      <c r="X121" s="124">
        <f t="shared" si="47"/>
        <v>2.1</v>
      </c>
      <c r="Y121" s="124">
        <f t="shared" si="47"/>
        <v>2.1</v>
      </c>
      <c r="Z121" s="124">
        <f t="shared" si="47"/>
        <v>2.1</v>
      </c>
      <c r="AA121" s="124">
        <f t="shared" si="47"/>
        <v>2.1</v>
      </c>
      <c r="AB121" s="124">
        <f t="shared" si="47"/>
        <v>2.1</v>
      </c>
      <c r="AC121" s="124">
        <f t="shared" si="47"/>
        <v>2.1</v>
      </c>
      <c r="AD121" s="124">
        <f t="shared" si="47"/>
        <v>2.1</v>
      </c>
      <c r="AE121" s="124">
        <f t="shared" si="47"/>
        <v>2.1</v>
      </c>
      <c r="AF121" s="124">
        <f t="shared" si="47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45"/>
        <v>9.3000000000000007</v>
      </c>
      <c r="C122" s="125">
        <v>9.3000000000000007</v>
      </c>
      <c r="D122" s="124">
        <f t="shared" si="48"/>
        <v>9.3000000000000007</v>
      </c>
      <c r="E122" s="124">
        <f t="shared" si="48"/>
        <v>9.3000000000000007</v>
      </c>
      <c r="F122" s="124">
        <f t="shared" si="48"/>
        <v>9.3000000000000007</v>
      </c>
      <c r="G122" s="124">
        <f t="shared" si="48"/>
        <v>9.3000000000000007</v>
      </c>
      <c r="H122" s="124">
        <f t="shared" si="48"/>
        <v>9.3000000000000007</v>
      </c>
      <c r="I122" s="124">
        <f t="shared" si="48"/>
        <v>9.3000000000000007</v>
      </c>
      <c r="J122" s="124">
        <f t="shared" si="48"/>
        <v>9.3000000000000007</v>
      </c>
      <c r="K122" s="124">
        <f t="shared" si="48"/>
        <v>9.3000000000000007</v>
      </c>
      <c r="L122" s="124">
        <f t="shared" si="48"/>
        <v>9.3000000000000007</v>
      </c>
      <c r="M122" s="124">
        <f t="shared" si="48"/>
        <v>9.3000000000000007</v>
      </c>
      <c r="N122" s="124">
        <f t="shared" si="48"/>
        <v>9.3000000000000007</v>
      </c>
      <c r="O122" s="124">
        <f t="shared" si="48"/>
        <v>9.3000000000000007</v>
      </c>
      <c r="P122" s="124">
        <f t="shared" si="48"/>
        <v>9.3000000000000007</v>
      </c>
      <c r="Q122" s="124">
        <f t="shared" si="48"/>
        <v>9.3000000000000007</v>
      </c>
      <c r="R122" s="124">
        <f t="shared" si="48"/>
        <v>9.3000000000000007</v>
      </c>
      <c r="S122" s="124">
        <f t="shared" si="48"/>
        <v>9.3000000000000007</v>
      </c>
      <c r="T122" s="124">
        <f t="shared" si="47"/>
        <v>9.3000000000000007</v>
      </c>
      <c r="U122" s="124">
        <f t="shared" si="47"/>
        <v>9.3000000000000007</v>
      </c>
      <c r="V122" s="124">
        <f t="shared" si="47"/>
        <v>9.3000000000000007</v>
      </c>
      <c r="W122" s="124">
        <f t="shared" si="47"/>
        <v>9.3000000000000007</v>
      </c>
      <c r="X122" s="124">
        <f t="shared" si="47"/>
        <v>9.3000000000000007</v>
      </c>
      <c r="Y122" s="124">
        <f t="shared" si="47"/>
        <v>9.3000000000000007</v>
      </c>
      <c r="Z122" s="124">
        <f t="shared" si="47"/>
        <v>9.3000000000000007</v>
      </c>
      <c r="AA122" s="124">
        <f t="shared" si="47"/>
        <v>9.3000000000000007</v>
      </c>
      <c r="AB122" s="124">
        <f t="shared" si="47"/>
        <v>9.3000000000000007</v>
      </c>
      <c r="AC122" s="124">
        <f t="shared" si="47"/>
        <v>9.3000000000000007</v>
      </c>
      <c r="AD122" s="124">
        <f t="shared" si="47"/>
        <v>9.3000000000000007</v>
      </c>
      <c r="AE122" s="124">
        <f t="shared" si="47"/>
        <v>9.3000000000000007</v>
      </c>
      <c r="AF122" s="124">
        <f t="shared" si="47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45"/>
        <v>0</v>
      </c>
      <c r="C123" s="125">
        <v>0</v>
      </c>
      <c r="D123" s="124">
        <f t="shared" si="48"/>
        <v>0</v>
      </c>
      <c r="E123" s="124">
        <f t="shared" si="48"/>
        <v>0</v>
      </c>
      <c r="F123" s="124">
        <f t="shared" si="48"/>
        <v>0</v>
      </c>
      <c r="G123" s="124">
        <f t="shared" si="48"/>
        <v>0</v>
      </c>
      <c r="H123" s="124">
        <f t="shared" si="48"/>
        <v>0</v>
      </c>
      <c r="I123" s="124">
        <f t="shared" si="48"/>
        <v>0</v>
      </c>
      <c r="J123" s="124">
        <f t="shared" si="48"/>
        <v>0</v>
      </c>
      <c r="K123" s="124">
        <f t="shared" si="48"/>
        <v>0</v>
      </c>
      <c r="L123" s="124">
        <f t="shared" si="48"/>
        <v>0</v>
      </c>
      <c r="M123" s="124">
        <f t="shared" si="48"/>
        <v>0</v>
      </c>
      <c r="N123" s="124">
        <f t="shared" si="48"/>
        <v>0</v>
      </c>
      <c r="O123" s="124">
        <f t="shared" si="48"/>
        <v>0</v>
      </c>
      <c r="P123" s="124">
        <f t="shared" si="48"/>
        <v>0</v>
      </c>
      <c r="Q123" s="124">
        <f t="shared" si="48"/>
        <v>0</v>
      </c>
      <c r="R123" s="124">
        <f t="shared" si="48"/>
        <v>0</v>
      </c>
      <c r="S123" s="124">
        <f t="shared" si="48"/>
        <v>0</v>
      </c>
      <c r="T123" s="124">
        <f t="shared" si="47"/>
        <v>0</v>
      </c>
      <c r="U123" s="124">
        <f t="shared" si="47"/>
        <v>0</v>
      </c>
      <c r="V123" s="124">
        <f t="shared" si="47"/>
        <v>0</v>
      </c>
      <c r="W123" s="124">
        <f t="shared" si="47"/>
        <v>0</v>
      </c>
      <c r="X123" s="124">
        <f t="shared" si="47"/>
        <v>0</v>
      </c>
      <c r="Y123" s="124">
        <f t="shared" si="47"/>
        <v>0</v>
      </c>
      <c r="Z123" s="124">
        <f t="shared" si="47"/>
        <v>0</v>
      </c>
      <c r="AA123" s="124">
        <f t="shared" si="47"/>
        <v>0</v>
      </c>
      <c r="AB123" s="124">
        <f t="shared" si="47"/>
        <v>0</v>
      </c>
      <c r="AC123" s="124">
        <f t="shared" si="47"/>
        <v>0</v>
      </c>
      <c r="AD123" s="124">
        <f t="shared" si="47"/>
        <v>0</v>
      </c>
      <c r="AE123" s="124">
        <f t="shared" si="47"/>
        <v>0</v>
      </c>
      <c r="AF123" s="124">
        <f t="shared" si="47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45"/>
        <v>0</v>
      </c>
      <c r="C124" s="125">
        <v>0</v>
      </c>
      <c r="D124" s="124">
        <f t="shared" si="48"/>
        <v>0</v>
      </c>
      <c r="E124" s="124">
        <f t="shared" si="48"/>
        <v>0</v>
      </c>
      <c r="F124" s="124">
        <f t="shared" si="48"/>
        <v>0</v>
      </c>
      <c r="G124" s="124">
        <f t="shared" si="48"/>
        <v>0</v>
      </c>
      <c r="H124" s="124">
        <f t="shared" si="48"/>
        <v>0</v>
      </c>
      <c r="I124" s="124">
        <f t="shared" si="48"/>
        <v>0</v>
      </c>
      <c r="J124" s="124">
        <f t="shared" si="48"/>
        <v>0</v>
      </c>
      <c r="K124" s="124">
        <f t="shared" si="48"/>
        <v>0</v>
      </c>
      <c r="L124" s="124">
        <f t="shared" si="48"/>
        <v>0</v>
      </c>
      <c r="M124" s="124">
        <f t="shared" si="48"/>
        <v>0</v>
      </c>
      <c r="N124" s="124">
        <f t="shared" si="48"/>
        <v>0</v>
      </c>
      <c r="O124" s="124">
        <f t="shared" si="48"/>
        <v>0</v>
      </c>
      <c r="P124" s="124">
        <f t="shared" si="48"/>
        <v>0</v>
      </c>
      <c r="Q124" s="124">
        <f t="shared" si="48"/>
        <v>0</v>
      </c>
      <c r="R124" s="124">
        <f t="shared" si="48"/>
        <v>0</v>
      </c>
      <c r="S124" s="124">
        <f t="shared" si="48"/>
        <v>0</v>
      </c>
      <c r="T124" s="124">
        <f t="shared" si="47"/>
        <v>0</v>
      </c>
      <c r="U124" s="124">
        <f t="shared" si="47"/>
        <v>0</v>
      </c>
      <c r="V124" s="124">
        <f t="shared" si="47"/>
        <v>0</v>
      </c>
      <c r="W124" s="124">
        <f t="shared" si="47"/>
        <v>0</v>
      </c>
      <c r="X124" s="124">
        <f t="shared" si="47"/>
        <v>0</v>
      </c>
      <c r="Y124" s="124">
        <f t="shared" si="47"/>
        <v>0</v>
      </c>
      <c r="Z124" s="124">
        <f t="shared" si="47"/>
        <v>0</v>
      </c>
      <c r="AA124" s="124">
        <f t="shared" si="47"/>
        <v>0</v>
      </c>
      <c r="AB124" s="124">
        <f t="shared" si="47"/>
        <v>0</v>
      </c>
      <c r="AC124" s="124">
        <f t="shared" si="47"/>
        <v>0</v>
      </c>
      <c r="AD124" s="124">
        <f t="shared" si="47"/>
        <v>0</v>
      </c>
      <c r="AE124" s="124">
        <f t="shared" si="47"/>
        <v>0</v>
      </c>
      <c r="AF124" s="124">
        <f t="shared" si="47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45"/>
        <v>5</v>
      </c>
      <c r="C125" s="125">
        <v>5</v>
      </c>
      <c r="D125" s="124">
        <f t="shared" si="48"/>
        <v>5</v>
      </c>
      <c r="E125" s="124">
        <f t="shared" si="48"/>
        <v>5</v>
      </c>
      <c r="F125" s="124">
        <f t="shared" si="48"/>
        <v>5</v>
      </c>
      <c r="G125" s="124">
        <f t="shared" si="48"/>
        <v>5</v>
      </c>
      <c r="H125" s="124">
        <f t="shared" si="48"/>
        <v>5</v>
      </c>
      <c r="I125" s="124">
        <f t="shared" si="48"/>
        <v>5</v>
      </c>
      <c r="J125" s="124">
        <f t="shared" si="48"/>
        <v>5</v>
      </c>
      <c r="K125" s="124">
        <f t="shared" si="48"/>
        <v>5</v>
      </c>
      <c r="L125" s="124">
        <f t="shared" si="48"/>
        <v>5</v>
      </c>
      <c r="M125" s="124">
        <f t="shared" si="48"/>
        <v>5</v>
      </c>
      <c r="N125" s="124">
        <f t="shared" si="48"/>
        <v>5</v>
      </c>
      <c r="O125" s="124">
        <f t="shared" si="48"/>
        <v>5</v>
      </c>
      <c r="P125" s="124">
        <f t="shared" si="48"/>
        <v>5</v>
      </c>
      <c r="Q125" s="124">
        <f t="shared" si="48"/>
        <v>5</v>
      </c>
      <c r="R125" s="124">
        <f t="shared" si="48"/>
        <v>5</v>
      </c>
      <c r="S125" s="124">
        <f t="shared" si="48"/>
        <v>5</v>
      </c>
      <c r="T125" s="124">
        <f t="shared" si="47"/>
        <v>5</v>
      </c>
      <c r="U125" s="124">
        <f t="shared" si="47"/>
        <v>5</v>
      </c>
      <c r="V125" s="124">
        <f t="shared" si="47"/>
        <v>5</v>
      </c>
      <c r="W125" s="124">
        <f t="shared" si="47"/>
        <v>5</v>
      </c>
      <c r="X125" s="124">
        <f t="shared" si="47"/>
        <v>5</v>
      </c>
      <c r="Y125" s="124">
        <f t="shared" si="47"/>
        <v>5</v>
      </c>
      <c r="Z125" s="124">
        <f t="shared" si="47"/>
        <v>5</v>
      </c>
      <c r="AA125" s="124">
        <f t="shared" si="47"/>
        <v>5</v>
      </c>
      <c r="AB125" s="124">
        <f t="shared" si="47"/>
        <v>5</v>
      </c>
      <c r="AC125" s="124">
        <f t="shared" si="47"/>
        <v>5</v>
      </c>
      <c r="AD125" s="124">
        <f t="shared" si="47"/>
        <v>5</v>
      </c>
      <c r="AE125" s="124">
        <f t="shared" si="47"/>
        <v>5</v>
      </c>
      <c r="AF125" s="124">
        <f t="shared" si="47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45"/>
        <v>1</v>
      </c>
      <c r="C126" s="125">
        <v>1</v>
      </c>
      <c r="D126" s="124">
        <f t="shared" si="48"/>
        <v>1</v>
      </c>
      <c r="E126" s="124">
        <f t="shared" si="48"/>
        <v>1</v>
      </c>
      <c r="F126" s="124">
        <f t="shared" si="48"/>
        <v>1</v>
      </c>
      <c r="G126" s="124">
        <f t="shared" si="48"/>
        <v>1</v>
      </c>
      <c r="H126" s="124">
        <f t="shared" si="48"/>
        <v>1</v>
      </c>
      <c r="I126" s="124">
        <f t="shared" si="48"/>
        <v>1</v>
      </c>
      <c r="J126" s="124">
        <f t="shared" si="48"/>
        <v>1</v>
      </c>
      <c r="K126" s="124">
        <f t="shared" si="48"/>
        <v>1</v>
      </c>
      <c r="L126" s="124">
        <f t="shared" si="48"/>
        <v>1</v>
      </c>
      <c r="M126" s="124">
        <f t="shared" si="48"/>
        <v>1</v>
      </c>
      <c r="N126" s="124">
        <f t="shared" si="48"/>
        <v>1</v>
      </c>
      <c r="O126" s="124">
        <f t="shared" si="48"/>
        <v>1</v>
      </c>
      <c r="P126" s="124">
        <f t="shared" si="48"/>
        <v>1</v>
      </c>
      <c r="Q126" s="124">
        <f t="shared" si="48"/>
        <v>1</v>
      </c>
      <c r="R126" s="124">
        <f t="shared" si="48"/>
        <v>1</v>
      </c>
      <c r="S126" s="124">
        <f t="shared" si="48"/>
        <v>1</v>
      </c>
      <c r="T126" s="124">
        <f t="shared" si="47"/>
        <v>1</v>
      </c>
      <c r="U126" s="124">
        <f t="shared" si="47"/>
        <v>1</v>
      </c>
      <c r="V126" s="124">
        <f t="shared" si="47"/>
        <v>1</v>
      </c>
      <c r="W126" s="124">
        <f t="shared" si="47"/>
        <v>1</v>
      </c>
      <c r="X126" s="124">
        <f t="shared" si="47"/>
        <v>1</v>
      </c>
      <c r="Y126" s="124">
        <f t="shared" si="47"/>
        <v>1</v>
      </c>
      <c r="Z126" s="124">
        <f t="shared" si="47"/>
        <v>1</v>
      </c>
      <c r="AA126" s="124">
        <f t="shared" si="47"/>
        <v>1</v>
      </c>
      <c r="AB126" s="124">
        <f t="shared" si="47"/>
        <v>1</v>
      </c>
      <c r="AC126" s="124">
        <f t="shared" si="47"/>
        <v>1</v>
      </c>
      <c r="AD126" s="124">
        <f t="shared" si="47"/>
        <v>1</v>
      </c>
      <c r="AE126" s="124">
        <f t="shared" si="47"/>
        <v>1</v>
      </c>
      <c r="AF126" s="124">
        <f t="shared" si="47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45"/>
        <v>1.58</v>
      </c>
      <c r="C127" s="125">
        <v>1.58</v>
      </c>
      <c r="D127" s="124">
        <f t="shared" si="48"/>
        <v>1.58</v>
      </c>
      <c r="E127" s="124">
        <f t="shared" si="48"/>
        <v>1.58</v>
      </c>
      <c r="F127" s="124">
        <f t="shared" si="48"/>
        <v>1.58</v>
      </c>
      <c r="G127" s="124">
        <f t="shared" si="48"/>
        <v>1.58</v>
      </c>
      <c r="H127" s="124">
        <f t="shared" si="48"/>
        <v>1.58</v>
      </c>
      <c r="I127" s="124">
        <f t="shared" si="48"/>
        <v>1.58</v>
      </c>
      <c r="J127" s="124">
        <f t="shared" si="48"/>
        <v>1.58</v>
      </c>
      <c r="K127" s="124">
        <f t="shared" si="48"/>
        <v>1.58</v>
      </c>
      <c r="L127" s="124">
        <f t="shared" si="48"/>
        <v>1.58</v>
      </c>
      <c r="M127" s="124">
        <f t="shared" si="48"/>
        <v>1.58</v>
      </c>
      <c r="N127" s="124">
        <f t="shared" si="48"/>
        <v>1.58</v>
      </c>
      <c r="O127" s="124">
        <f t="shared" si="48"/>
        <v>1.58</v>
      </c>
      <c r="P127" s="124">
        <f t="shared" si="48"/>
        <v>1.58</v>
      </c>
      <c r="Q127" s="124">
        <f t="shared" si="48"/>
        <v>1.58</v>
      </c>
      <c r="R127" s="124">
        <f t="shared" si="48"/>
        <v>1.58</v>
      </c>
      <c r="S127" s="124">
        <f t="shared" si="48"/>
        <v>1.58</v>
      </c>
      <c r="T127" s="124">
        <f t="shared" si="47"/>
        <v>1.58</v>
      </c>
      <c r="U127" s="124">
        <f t="shared" si="47"/>
        <v>1.58</v>
      </c>
      <c r="V127" s="124">
        <f t="shared" si="47"/>
        <v>1.58</v>
      </c>
      <c r="W127" s="124">
        <f t="shared" si="47"/>
        <v>1.58</v>
      </c>
      <c r="X127" s="124">
        <f t="shared" si="47"/>
        <v>1.58</v>
      </c>
      <c r="Y127" s="124">
        <f t="shared" si="47"/>
        <v>1.58</v>
      </c>
      <c r="Z127" s="124">
        <f t="shared" si="47"/>
        <v>1.58</v>
      </c>
      <c r="AA127" s="124">
        <f t="shared" si="47"/>
        <v>1.58</v>
      </c>
      <c r="AB127" s="124">
        <f t="shared" si="47"/>
        <v>1.58</v>
      </c>
      <c r="AC127" s="124">
        <f t="shared" si="47"/>
        <v>1.58</v>
      </c>
      <c r="AD127" s="124">
        <f t="shared" si="47"/>
        <v>1.58</v>
      </c>
      <c r="AE127" s="124">
        <f t="shared" si="47"/>
        <v>1.58</v>
      </c>
      <c r="AF127" s="124">
        <f t="shared" si="47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45"/>
        <v>1.46</v>
      </c>
      <c r="C128" s="125">
        <v>1.46</v>
      </c>
      <c r="D128" s="124">
        <f t="shared" si="48"/>
        <v>1.46</v>
      </c>
      <c r="E128" s="124">
        <f t="shared" si="48"/>
        <v>1.46</v>
      </c>
      <c r="F128" s="124">
        <f t="shared" si="48"/>
        <v>1.46</v>
      </c>
      <c r="G128" s="124">
        <f t="shared" si="48"/>
        <v>1.46</v>
      </c>
      <c r="H128" s="124">
        <f t="shared" si="48"/>
        <v>1.46</v>
      </c>
      <c r="I128" s="124">
        <f t="shared" si="48"/>
        <v>1.46</v>
      </c>
      <c r="J128" s="124">
        <f t="shared" si="48"/>
        <v>1.46</v>
      </c>
      <c r="K128" s="124">
        <f t="shared" si="48"/>
        <v>1.46</v>
      </c>
      <c r="L128" s="124">
        <f t="shared" si="48"/>
        <v>1.46</v>
      </c>
      <c r="M128" s="124">
        <f t="shared" si="48"/>
        <v>1.46</v>
      </c>
      <c r="N128" s="124">
        <f t="shared" si="48"/>
        <v>1.46</v>
      </c>
      <c r="O128" s="124">
        <f t="shared" si="48"/>
        <v>1.46</v>
      </c>
      <c r="P128" s="124">
        <f t="shared" si="48"/>
        <v>1.46</v>
      </c>
      <c r="Q128" s="124">
        <f t="shared" si="48"/>
        <v>1.46</v>
      </c>
      <c r="R128" s="124">
        <f t="shared" si="48"/>
        <v>1.46</v>
      </c>
      <c r="S128" s="124">
        <f t="shared" si="48"/>
        <v>1.46</v>
      </c>
      <c r="T128" s="124">
        <f t="shared" ref="T128:AF129" si="49">S128</f>
        <v>1.46</v>
      </c>
      <c r="U128" s="124">
        <f t="shared" si="49"/>
        <v>1.46</v>
      </c>
      <c r="V128" s="124">
        <f t="shared" si="49"/>
        <v>1.46</v>
      </c>
      <c r="W128" s="124">
        <f t="shared" si="49"/>
        <v>1.46</v>
      </c>
      <c r="X128" s="124">
        <f t="shared" si="49"/>
        <v>1.46</v>
      </c>
      <c r="Y128" s="124">
        <f t="shared" si="49"/>
        <v>1.46</v>
      </c>
      <c r="Z128" s="124">
        <f t="shared" si="49"/>
        <v>1.46</v>
      </c>
      <c r="AA128" s="124">
        <f t="shared" si="49"/>
        <v>1.46</v>
      </c>
      <c r="AB128" s="124">
        <f t="shared" si="49"/>
        <v>1.46</v>
      </c>
      <c r="AC128" s="124">
        <f t="shared" si="49"/>
        <v>1.46</v>
      </c>
      <c r="AD128" s="124">
        <f t="shared" si="49"/>
        <v>1.46</v>
      </c>
      <c r="AE128" s="124">
        <f t="shared" si="49"/>
        <v>1.46</v>
      </c>
      <c r="AF128" s="124">
        <f t="shared" si="49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45"/>
        <v>1.48</v>
      </c>
      <c r="C129" s="125">
        <v>1.48</v>
      </c>
      <c r="D129" s="124">
        <f t="shared" si="48"/>
        <v>1.48</v>
      </c>
      <c r="E129" s="124">
        <f t="shared" si="48"/>
        <v>1.48</v>
      </c>
      <c r="F129" s="124">
        <f t="shared" si="48"/>
        <v>1.48</v>
      </c>
      <c r="G129" s="124">
        <f t="shared" si="48"/>
        <v>1.48</v>
      </c>
      <c r="H129" s="124">
        <f t="shared" si="48"/>
        <v>1.48</v>
      </c>
      <c r="I129" s="124">
        <f t="shared" si="48"/>
        <v>1.48</v>
      </c>
      <c r="J129" s="124">
        <f t="shared" si="48"/>
        <v>1.48</v>
      </c>
      <c r="K129" s="124">
        <f t="shared" si="48"/>
        <v>1.48</v>
      </c>
      <c r="L129" s="124">
        <f t="shared" si="48"/>
        <v>1.48</v>
      </c>
      <c r="M129" s="124">
        <f t="shared" si="48"/>
        <v>1.48</v>
      </c>
      <c r="N129" s="124">
        <f t="shared" si="48"/>
        <v>1.48</v>
      </c>
      <c r="O129" s="124">
        <f t="shared" si="48"/>
        <v>1.48</v>
      </c>
      <c r="P129" s="124">
        <f t="shared" si="48"/>
        <v>1.48</v>
      </c>
      <c r="Q129" s="124">
        <f t="shared" si="48"/>
        <v>1.48</v>
      </c>
      <c r="R129" s="124">
        <f t="shared" si="48"/>
        <v>1.48</v>
      </c>
      <c r="S129" s="124">
        <f t="shared" si="48"/>
        <v>1.48</v>
      </c>
      <c r="T129" s="124">
        <f t="shared" si="49"/>
        <v>1.48</v>
      </c>
      <c r="U129" s="124">
        <f t="shared" si="49"/>
        <v>1.48</v>
      </c>
      <c r="V129" s="124">
        <f t="shared" si="49"/>
        <v>1.48</v>
      </c>
      <c r="W129" s="124">
        <f t="shared" si="49"/>
        <v>1.48</v>
      </c>
      <c r="X129" s="124">
        <f t="shared" si="49"/>
        <v>1.48</v>
      </c>
      <c r="Y129" s="124">
        <f t="shared" si="49"/>
        <v>1.48</v>
      </c>
      <c r="Z129" s="124">
        <f t="shared" si="49"/>
        <v>1.48</v>
      </c>
      <c r="AA129" s="124">
        <f t="shared" si="49"/>
        <v>1.48</v>
      </c>
      <c r="AB129" s="124">
        <f t="shared" si="49"/>
        <v>1.48</v>
      </c>
      <c r="AC129" s="124">
        <f t="shared" si="49"/>
        <v>1.48</v>
      </c>
      <c r="AD129" s="124">
        <f t="shared" si="49"/>
        <v>1.48</v>
      </c>
      <c r="AE129" s="124">
        <f t="shared" si="49"/>
        <v>1.48</v>
      </c>
      <c r="AF129" s="124">
        <f t="shared" si="49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50">AF131</f>
        <v>2.2000000000000002</v>
      </c>
      <c r="C131" s="125">
        <v>2.2000000000000002</v>
      </c>
      <c r="D131" s="124">
        <f t="shared" ref="D131:S138" si="51">C131</f>
        <v>2.2000000000000002</v>
      </c>
      <c r="E131" s="124">
        <f t="shared" si="51"/>
        <v>2.2000000000000002</v>
      </c>
      <c r="F131" s="124">
        <f t="shared" si="51"/>
        <v>2.2000000000000002</v>
      </c>
      <c r="G131" s="124">
        <f t="shared" si="51"/>
        <v>2.2000000000000002</v>
      </c>
      <c r="H131" s="124">
        <f t="shared" si="51"/>
        <v>2.2000000000000002</v>
      </c>
      <c r="I131" s="124">
        <f t="shared" si="51"/>
        <v>2.2000000000000002</v>
      </c>
      <c r="J131" s="124">
        <f t="shared" si="51"/>
        <v>2.2000000000000002</v>
      </c>
      <c r="K131" s="124">
        <f t="shared" si="51"/>
        <v>2.2000000000000002</v>
      </c>
      <c r="L131" s="124">
        <f t="shared" si="51"/>
        <v>2.2000000000000002</v>
      </c>
      <c r="M131" s="124">
        <f t="shared" si="51"/>
        <v>2.2000000000000002</v>
      </c>
      <c r="N131" s="124">
        <f t="shared" si="51"/>
        <v>2.2000000000000002</v>
      </c>
      <c r="O131" s="124">
        <f t="shared" si="51"/>
        <v>2.2000000000000002</v>
      </c>
      <c r="P131" s="124">
        <f t="shared" si="51"/>
        <v>2.2000000000000002</v>
      </c>
      <c r="Q131" s="124">
        <f t="shared" si="51"/>
        <v>2.2000000000000002</v>
      </c>
      <c r="R131" s="124">
        <f t="shared" si="51"/>
        <v>2.2000000000000002</v>
      </c>
      <c r="S131" s="124">
        <f t="shared" si="51"/>
        <v>2.2000000000000002</v>
      </c>
      <c r="T131" s="124">
        <f t="shared" ref="T131:AF138" si="52">S131</f>
        <v>2.2000000000000002</v>
      </c>
      <c r="U131" s="124">
        <f t="shared" si="52"/>
        <v>2.2000000000000002</v>
      </c>
      <c r="V131" s="124">
        <f t="shared" si="52"/>
        <v>2.2000000000000002</v>
      </c>
      <c r="W131" s="124">
        <f t="shared" si="52"/>
        <v>2.2000000000000002</v>
      </c>
      <c r="X131" s="124">
        <f t="shared" si="52"/>
        <v>2.2000000000000002</v>
      </c>
      <c r="Y131" s="124">
        <f t="shared" si="52"/>
        <v>2.2000000000000002</v>
      </c>
      <c r="Z131" s="124">
        <f t="shared" si="52"/>
        <v>2.2000000000000002</v>
      </c>
      <c r="AA131" s="124">
        <f t="shared" si="52"/>
        <v>2.2000000000000002</v>
      </c>
      <c r="AB131" s="124">
        <f t="shared" si="52"/>
        <v>2.2000000000000002</v>
      </c>
      <c r="AC131" s="124">
        <f t="shared" si="52"/>
        <v>2.2000000000000002</v>
      </c>
      <c r="AD131" s="124">
        <f t="shared" si="52"/>
        <v>2.2000000000000002</v>
      </c>
      <c r="AE131" s="124">
        <f t="shared" si="52"/>
        <v>2.2000000000000002</v>
      </c>
      <c r="AF131" s="124">
        <f t="shared" si="52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50"/>
        <v>2</v>
      </c>
      <c r="C132" s="125">
        <v>2</v>
      </c>
      <c r="D132" s="124">
        <f t="shared" si="51"/>
        <v>2</v>
      </c>
      <c r="E132" s="124">
        <f t="shared" si="51"/>
        <v>2</v>
      </c>
      <c r="F132" s="124">
        <f t="shared" si="51"/>
        <v>2</v>
      </c>
      <c r="G132" s="124">
        <f t="shared" si="51"/>
        <v>2</v>
      </c>
      <c r="H132" s="124">
        <f t="shared" si="51"/>
        <v>2</v>
      </c>
      <c r="I132" s="124">
        <f t="shared" si="51"/>
        <v>2</v>
      </c>
      <c r="J132" s="124">
        <f t="shared" si="51"/>
        <v>2</v>
      </c>
      <c r="K132" s="124">
        <f t="shared" si="51"/>
        <v>2</v>
      </c>
      <c r="L132" s="124">
        <f t="shared" si="51"/>
        <v>2</v>
      </c>
      <c r="M132" s="124">
        <f t="shared" si="51"/>
        <v>2</v>
      </c>
      <c r="N132" s="124">
        <f t="shared" si="51"/>
        <v>2</v>
      </c>
      <c r="O132" s="124">
        <f t="shared" si="51"/>
        <v>2</v>
      </c>
      <c r="P132" s="124">
        <f t="shared" si="51"/>
        <v>2</v>
      </c>
      <c r="Q132" s="124">
        <f t="shared" si="51"/>
        <v>2</v>
      </c>
      <c r="R132" s="124">
        <f t="shared" si="51"/>
        <v>2</v>
      </c>
      <c r="S132" s="124">
        <f t="shared" si="51"/>
        <v>2</v>
      </c>
      <c r="T132" s="124">
        <f t="shared" si="52"/>
        <v>2</v>
      </c>
      <c r="U132" s="124">
        <f t="shared" si="52"/>
        <v>2</v>
      </c>
      <c r="V132" s="124">
        <f t="shared" si="52"/>
        <v>2</v>
      </c>
      <c r="W132" s="124">
        <f t="shared" si="52"/>
        <v>2</v>
      </c>
      <c r="X132" s="124">
        <f t="shared" si="52"/>
        <v>2</v>
      </c>
      <c r="Y132" s="124">
        <f t="shared" si="52"/>
        <v>2</v>
      </c>
      <c r="Z132" s="124">
        <f t="shared" si="52"/>
        <v>2</v>
      </c>
      <c r="AA132" s="124">
        <f t="shared" si="52"/>
        <v>2</v>
      </c>
      <c r="AB132" s="124">
        <f t="shared" si="52"/>
        <v>2</v>
      </c>
      <c r="AC132" s="124">
        <f t="shared" si="52"/>
        <v>2</v>
      </c>
      <c r="AD132" s="124">
        <f t="shared" si="52"/>
        <v>2</v>
      </c>
      <c r="AE132" s="124">
        <f t="shared" si="52"/>
        <v>2</v>
      </c>
      <c r="AF132" s="124">
        <f t="shared" si="52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50"/>
        <v>1.25</v>
      </c>
      <c r="C133" s="125">
        <v>1.25</v>
      </c>
      <c r="D133" s="124">
        <f t="shared" si="51"/>
        <v>1.25</v>
      </c>
      <c r="E133" s="124">
        <f t="shared" si="51"/>
        <v>1.25</v>
      </c>
      <c r="F133" s="124">
        <f t="shared" si="51"/>
        <v>1.25</v>
      </c>
      <c r="G133" s="124">
        <f t="shared" si="51"/>
        <v>1.25</v>
      </c>
      <c r="H133" s="124">
        <f t="shared" si="51"/>
        <v>1.25</v>
      </c>
      <c r="I133" s="124">
        <f t="shared" si="51"/>
        <v>1.25</v>
      </c>
      <c r="J133" s="124">
        <f t="shared" si="51"/>
        <v>1.25</v>
      </c>
      <c r="K133" s="124">
        <f t="shared" si="51"/>
        <v>1.25</v>
      </c>
      <c r="L133" s="124">
        <f t="shared" si="51"/>
        <v>1.25</v>
      </c>
      <c r="M133" s="124">
        <f t="shared" si="51"/>
        <v>1.25</v>
      </c>
      <c r="N133" s="124">
        <f t="shared" si="51"/>
        <v>1.25</v>
      </c>
      <c r="O133" s="124">
        <f t="shared" si="51"/>
        <v>1.25</v>
      </c>
      <c r="P133" s="124">
        <f t="shared" si="51"/>
        <v>1.25</v>
      </c>
      <c r="Q133" s="124">
        <f t="shared" si="51"/>
        <v>1.25</v>
      </c>
      <c r="R133" s="124">
        <f t="shared" si="51"/>
        <v>1.25</v>
      </c>
      <c r="S133" s="124">
        <f t="shared" si="51"/>
        <v>1.25</v>
      </c>
      <c r="T133" s="124">
        <f t="shared" si="52"/>
        <v>1.25</v>
      </c>
      <c r="U133" s="124">
        <f t="shared" si="52"/>
        <v>1.25</v>
      </c>
      <c r="V133" s="124">
        <f t="shared" si="52"/>
        <v>1.25</v>
      </c>
      <c r="W133" s="124">
        <f t="shared" si="52"/>
        <v>1.25</v>
      </c>
      <c r="X133" s="124">
        <f t="shared" si="52"/>
        <v>1.25</v>
      </c>
      <c r="Y133" s="124">
        <f t="shared" si="52"/>
        <v>1.25</v>
      </c>
      <c r="Z133" s="124">
        <f t="shared" si="52"/>
        <v>1.25</v>
      </c>
      <c r="AA133" s="124">
        <f t="shared" si="52"/>
        <v>1.25</v>
      </c>
      <c r="AB133" s="124">
        <f t="shared" si="52"/>
        <v>1.25</v>
      </c>
      <c r="AC133" s="124">
        <f t="shared" si="52"/>
        <v>1.25</v>
      </c>
      <c r="AD133" s="124">
        <f t="shared" si="52"/>
        <v>1.25</v>
      </c>
      <c r="AE133" s="124">
        <f t="shared" si="52"/>
        <v>1.25</v>
      </c>
      <c r="AF133" s="124">
        <f t="shared" si="52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50"/>
        <v>1.1499999999999999</v>
      </c>
      <c r="C134" s="125">
        <v>1.1499999999999999</v>
      </c>
      <c r="D134" s="124">
        <f t="shared" si="51"/>
        <v>1.1499999999999999</v>
      </c>
      <c r="E134" s="124">
        <f t="shared" si="51"/>
        <v>1.1499999999999999</v>
      </c>
      <c r="F134" s="124">
        <f t="shared" si="51"/>
        <v>1.1499999999999999</v>
      </c>
      <c r="G134" s="124">
        <f t="shared" si="51"/>
        <v>1.1499999999999999</v>
      </c>
      <c r="H134" s="124">
        <f t="shared" si="51"/>
        <v>1.1499999999999999</v>
      </c>
      <c r="I134" s="124">
        <f t="shared" si="51"/>
        <v>1.1499999999999999</v>
      </c>
      <c r="J134" s="124">
        <f t="shared" si="51"/>
        <v>1.1499999999999999</v>
      </c>
      <c r="K134" s="124">
        <f t="shared" si="51"/>
        <v>1.1499999999999999</v>
      </c>
      <c r="L134" s="124">
        <f t="shared" si="51"/>
        <v>1.1499999999999999</v>
      </c>
      <c r="M134" s="124">
        <f t="shared" si="51"/>
        <v>1.1499999999999999</v>
      </c>
      <c r="N134" s="124">
        <f t="shared" si="51"/>
        <v>1.1499999999999999</v>
      </c>
      <c r="O134" s="124">
        <f t="shared" si="51"/>
        <v>1.1499999999999999</v>
      </c>
      <c r="P134" s="124">
        <f t="shared" si="51"/>
        <v>1.1499999999999999</v>
      </c>
      <c r="Q134" s="124">
        <f t="shared" si="51"/>
        <v>1.1499999999999999</v>
      </c>
      <c r="R134" s="124">
        <f t="shared" si="51"/>
        <v>1.1499999999999999</v>
      </c>
      <c r="S134" s="124">
        <f t="shared" si="51"/>
        <v>1.1499999999999999</v>
      </c>
      <c r="T134" s="124">
        <f t="shared" si="52"/>
        <v>1.1499999999999999</v>
      </c>
      <c r="U134" s="124">
        <f t="shared" si="52"/>
        <v>1.1499999999999999</v>
      </c>
      <c r="V134" s="124">
        <f t="shared" si="52"/>
        <v>1.1499999999999999</v>
      </c>
      <c r="W134" s="124">
        <f t="shared" si="52"/>
        <v>1.1499999999999999</v>
      </c>
      <c r="X134" s="124">
        <f t="shared" si="52"/>
        <v>1.1499999999999999</v>
      </c>
      <c r="Y134" s="124">
        <f t="shared" si="52"/>
        <v>1.1499999999999999</v>
      </c>
      <c r="Z134" s="124">
        <f t="shared" si="52"/>
        <v>1.1499999999999999</v>
      </c>
      <c r="AA134" s="124">
        <f t="shared" si="52"/>
        <v>1.1499999999999999</v>
      </c>
      <c r="AB134" s="124">
        <f t="shared" si="52"/>
        <v>1.1499999999999999</v>
      </c>
      <c r="AC134" s="124">
        <f t="shared" si="52"/>
        <v>1.1499999999999999</v>
      </c>
      <c r="AD134" s="124">
        <f t="shared" si="52"/>
        <v>1.1499999999999999</v>
      </c>
      <c r="AE134" s="124">
        <f t="shared" si="52"/>
        <v>1.1499999999999999</v>
      </c>
      <c r="AF134" s="124">
        <f t="shared" si="52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50"/>
        <v>2.133</v>
      </c>
      <c r="C135" s="125">
        <v>2.133</v>
      </c>
      <c r="D135" s="124">
        <f t="shared" si="51"/>
        <v>2.133</v>
      </c>
      <c r="E135" s="124">
        <f t="shared" si="51"/>
        <v>2.133</v>
      </c>
      <c r="F135" s="124">
        <f t="shared" si="51"/>
        <v>2.133</v>
      </c>
      <c r="G135" s="124">
        <f t="shared" si="51"/>
        <v>2.133</v>
      </c>
      <c r="H135" s="124">
        <f t="shared" si="51"/>
        <v>2.133</v>
      </c>
      <c r="I135" s="124">
        <f t="shared" si="51"/>
        <v>2.133</v>
      </c>
      <c r="J135" s="124">
        <f t="shared" si="51"/>
        <v>2.133</v>
      </c>
      <c r="K135" s="124">
        <f t="shared" si="51"/>
        <v>2.133</v>
      </c>
      <c r="L135" s="124">
        <f t="shared" si="51"/>
        <v>2.133</v>
      </c>
      <c r="M135" s="124">
        <f t="shared" si="51"/>
        <v>2.133</v>
      </c>
      <c r="N135" s="124">
        <f t="shared" si="51"/>
        <v>2.133</v>
      </c>
      <c r="O135" s="124">
        <f t="shared" si="51"/>
        <v>2.133</v>
      </c>
      <c r="P135" s="124">
        <f t="shared" si="51"/>
        <v>2.133</v>
      </c>
      <c r="Q135" s="124">
        <f t="shared" si="51"/>
        <v>2.133</v>
      </c>
      <c r="R135" s="124">
        <f t="shared" si="51"/>
        <v>2.133</v>
      </c>
      <c r="S135" s="124">
        <f t="shared" si="51"/>
        <v>2.133</v>
      </c>
      <c r="T135" s="124">
        <f t="shared" si="52"/>
        <v>2.133</v>
      </c>
      <c r="U135" s="124">
        <f t="shared" si="52"/>
        <v>2.133</v>
      </c>
      <c r="V135" s="124">
        <f t="shared" si="52"/>
        <v>2.133</v>
      </c>
      <c r="W135" s="124">
        <f t="shared" si="52"/>
        <v>2.133</v>
      </c>
      <c r="X135" s="124">
        <f t="shared" si="52"/>
        <v>2.133</v>
      </c>
      <c r="Y135" s="124">
        <f t="shared" si="52"/>
        <v>2.133</v>
      </c>
      <c r="Z135" s="124">
        <f t="shared" si="52"/>
        <v>2.133</v>
      </c>
      <c r="AA135" s="124">
        <f t="shared" si="52"/>
        <v>2.133</v>
      </c>
      <c r="AB135" s="124">
        <f t="shared" si="52"/>
        <v>2.133</v>
      </c>
      <c r="AC135" s="124">
        <f t="shared" si="52"/>
        <v>2.133</v>
      </c>
      <c r="AD135" s="124">
        <f t="shared" si="52"/>
        <v>2.133</v>
      </c>
      <c r="AE135" s="124">
        <f t="shared" si="52"/>
        <v>2.133</v>
      </c>
      <c r="AF135" s="124">
        <f t="shared" si="52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50"/>
        <v>2.09</v>
      </c>
      <c r="C136" s="125">
        <v>2.09</v>
      </c>
      <c r="D136" s="124">
        <f t="shared" si="51"/>
        <v>2.09</v>
      </c>
      <c r="E136" s="124">
        <f t="shared" si="51"/>
        <v>2.09</v>
      </c>
      <c r="F136" s="124">
        <f t="shared" si="51"/>
        <v>2.09</v>
      </c>
      <c r="G136" s="124">
        <f t="shared" si="51"/>
        <v>2.09</v>
      </c>
      <c r="H136" s="124">
        <f t="shared" si="51"/>
        <v>2.09</v>
      </c>
      <c r="I136" s="124">
        <f t="shared" si="51"/>
        <v>2.09</v>
      </c>
      <c r="J136" s="124">
        <f t="shared" si="51"/>
        <v>2.09</v>
      </c>
      <c r="K136" s="124">
        <f t="shared" si="51"/>
        <v>2.09</v>
      </c>
      <c r="L136" s="124">
        <f t="shared" si="51"/>
        <v>2.09</v>
      </c>
      <c r="M136" s="124">
        <f t="shared" si="51"/>
        <v>2.09</v>
      </c>
      <c r="N136" s="124">
        <f t="shared" si="51"/>
        <v>2.09</v>
      </c>
      <c r="O136" s="124">
        <f t="shared" si="51"/>
        <v>2.09</v>
      </c>
      <c r="P136" s="124">
        <f t="shared" si="51"/>
        <v>2.09</v>
      </c>
      <c r="Q136" s="124">
        <f t="shared" si="51"/>
        <v>2.09</v>
      </c>
      <c r="R136" s="124">
        <f t="shared" si="51"/>
        <v>2.09</v>
      </c>
      <c r="S136" s="124">
        <f t="shared" si="51"/>
        <v>2.09</v>
      </c>
      <c r="T136" s="124">
        <f t="shared" si="52"/>
        <v>2.09</v>
      </c>
      <c r="U136" s="124">
        <f t="shared" si="52"/>
        <v>2.09</v>
      </c>
      <c r="V136" s="124">
        <f t="shared" si="52"/>
        <v>2.09</v>
      </c>
      <c r="W136" s="124">
        <f t="shared" si="52"/>
        <v>2.09</v>
      </c>
      <c r="X136" s="124">
        <f t="shared" si="52"/>
        <v>2.09</v>
      </c>
      <c r="Y136" s="124">
        <f t="shared" si="52"/>
        <v>2.09</v>
      </c>
      <c r="Z136" s="124">
        <f t="shared" si="52"/>
        <v>2.09</v>
      </c>
      <c r="AA136" s="124">
        <f t="shared" si="52"/>
        <v>2.09</v>
      </c>
      <c r="AB136" s="124">
        <f t="shared" si="52"/>
        <v>2.09</v>
      </c>
      <c r="AC136" s="124">
        <f t="shared" si="52"/>
        <v>2.09</v>
      </c>
      <c r="AD136" s="124">
        <f t="shared" si="52"/>
        <v>2.09</v>
      </c>
      <c r="AE136" s="124">
        <f t="shared" si="52"/>
        <v>2.09</v>
      </c>
      <c r="AF136" s="124">
        <f t="shared" si="52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50"/>
        <v>1.1399999999999999</v>
      </c>
      <c r="C137" s="125">
        <v>1.1399999999999999</v>
      </c>
      <c r="D137" s="124">
        <f t="shared" si="51"/>
        <v>1.1399999999999999</v>
      </c>
      <c r="E137" s="124">
        <f t="shared" si="51"/>
        <v>1.1399999999999999</v>
      </c>
      <c r="F137" s="124">
        <f t="shared" si="51"/>
        <v>1.1399999999999999</v>
      </c>
      <c r="G137" s="124">
        <f t="shared" si="51"/>
        <v>1.1399999999999999</v>
      </c>
      <c r="H137" s="124">
        <f t="shared" si="51"/>
        <v>1.1399999999999999</v>
      </c>
      <c r="I137" s="124">
        <f t="shared" si="51"/>
        <v>1.1399999999999999</v>
      </c>
      <c r="J137" s="124">
        <f t="shared" si="51"/>
        <v>1.1399999999999999</v>
      </c>
      <c r="K137" s="124">
        <f t="shared" si="51"/>
        <v>1.1399999999999999</v>
      </c>
      <c r="L137" s="124">
        <f t="shared" si="51"/>
        <v>1.1399999999999999</v>
      </c>
      <c r="M137" s="124">
        <f t="shared" si="51"/>
        <v>1.1399999999999999</v>
      </c>
      <c r="N137" s="124">
        <f t="shared" si="51"/>
        <v>1.1399999999999999</v>
      </c>
      <c r="O137" s="124">
        <f t="shared" si="51"/>
        <v>1.1399999999999999</v>
      </c>
      <c r="P137" s="124">
        <f t="shared" si="51"/>
        <v>1.1399999999999999</v>
      </c>
      <c r="Q137" s="124">
        <f t="shared" si="51"/>
        <v>1.1399999999999999</v>
      </c>
      <c r="R137" s="124">
        <f t="shared" si="51"/>
        <v>1.1399999999999999</v>
      </c>
      <c r="S137" s="124">
        <f t="shared" si="51"/>
        <v>1.1399999999999999</v>
      </c>
      <c r="T137" s="124">
        <f t="shared" si="52"/>
        <v>1.1399999999999999</v>
      </c>
      <c r="U137" s="124">
        <f t="shared" si="52"/>
        <v>1.1399999999999999</v>
      </c>
      <c r="V137" s="124">
        <f t="shared" si="52"/>
        <v>1.1399999999999999</v>
      </c>
      <c r="W137" s="124">
        <f t="shared" si="52"/>
        <v>1.1399999999999999</v>
      </c>
      <c r="X137" s="124">
        <f t="shared" si="52"/>
        <v>1.1399999999999999</v>
      </c>
      <c r="Y137" s="124">
        <f t="shared" si="52"/>
        <v>1.1399999999999999</v>
      </c>
      <c r="Z137" s="124">
        <f t="shared" si="52"/>
        <v>1.1399999999999999</v>
      </c>
      <c r="AA137" s="124">
        <f t="shared" si="52"/>
        <v>1.1399999999999999</v>
      </c>
      <c r="AB137" s="124">
        <f t="shared" si="52"/>
        <v>1.1399999999999999</v>
      </c>
      <c r="AC137" s="124">
        <f t="shared" si="52"/>
        <v>1.1399999999999999</v>
      </c>
      <c r="AD137" s="124">
        <f t="shared" si="52"/>
        <v>1.1399999999999999</v>
      </c>
      <c r="AE137" s="124">
        <f t="shared" si="52"/>
        <v>1.1399999999999999</v>
      </c>
      <c r="AF137" s="124">
        <f t="shared" si="52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50"/>
        <v>0.82</v>
      </c>
      <c r="C138" s="125">
        <v>0.82</v>
      </c>
      <c r="D138" s="124">
        <f t="shared" si="51"/>
        <v>0.82</v>
      </c>
      <c r="E138" s="124">
        <f t="shared" si="51"/>
        <v>0.82</v>
      </c>
      <c r="F138" s="124">
        <f t="shared" si="51"/>
        <v>0.82</v>
      </c>
      <c r="G138" s="124">
        <f t="shared" si="51"/>
        <v>0.82</v>
      </c>
      <c r="H138" s="124">
        <f t="shared" si="51"/>
        <v>0.82</v>
      </c>
      <c r="I138" s="124">
        <f t="shared" si="51"/>
        <v>0.82</v>
      </c>
      <c r="J138" s="124">
        <f t="shared" si="51"/>
        <v>0.82</v>
      </c>
      <c r="K138" s="124">
        <f t="shared" si="51"/>
        <v>0.82</v>
      </c>
      <c r="L138" s="124">
        <f t="shared" si="51"/>
        <v>0.82</v>
      </c>
      <c r="M138" s="124">
        <f t="shared" si="51"/>
        <v>0.82</v>
      </c>
      <c r="N138" s="124">
        <f t="shared" si="51"/>
        <v>0.82</v>
      </c>
      <c r="O138" s="124">
        <f t="shared" si="51"/>
        <v>0.82</v>
      </c>
      <c r="P138" s="124">
        <f t="shared" si="51"/>
        <v>0.82</v>
      </c>
      <c r="Q138" s="124">
        <f t="shared" si="51"/>
        <v>0.82</v>
      </c>
      <c r="R138" s="124">
        <f t="shared" si="51"/>
        <v>0.82</v>
      </c>
      <c r="S138" s="124">
        <f t="shared" si="51"/>
        <v>0.82</v>
      </c>
      <c r="T138" s="124">
        <f t="shared" si="52"/>
        <v>0.82</v>
      </c>
      <c r="U138" s="124">
        <f t="shared" si="52"/>
        <v>0.82</v>
      </c>
      <c r="V138" s="124">
        <f t="shared" si="52"/>
        <v>0.82</v>
      </c>
      <c r="W138" s="124">
        <f t="shared" si="52"/>
        <v>0.82</v>
      </c>
      <c r="X138" s="124">
        <f t="shared" si="52"/>
        <v>0.82</v>
      </c>
      <c r="Y138" s="124">
        <f t="shared" si="52"/>
        <v>0.82</v>
      </c>
      <c r="Z138" s="124">
        <f t="shared" si="52"/>
        <v>0.82</v>
      </c>
      <c r="AA138" s="124">
        <f t="shared" si="52"/>
        <v>0.82</v>
      </c>
      <c r="AB138" s="124">
        <f t="shared" si="52"/>
        <v>0.82</v>
      </c>
      <c r="AC138" s="124">
        <f t="shared" si="52"/>
        <v>0.82</v>
      </c>
      <c r="AD138" s="124">
        <f t="shared" si="52"/>
        <v>0.82</v>
      </c>
      <c r="AE138" s="124">
        <f t="shared" si="52"/>
        <v>0.82</v>
      </c>
      <c r="AF138" s="124">
        <f t="shared" si="52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53">AF140</f>
        <v>2</v>
      </c>
      <c r="C140" s="125">
        <v>2</v>
      </c>
      <c r="D140" s="124">
        <f t="shared" ref="D140:S146" si="54">C140</f>
        <v>2</v>
      </c>
      <c r="E140" s="124">
        <f t="shared" si="54"/>
        <v>2</v>
      </c>
      <c r="F140" s="124">
        <f t="shared" si="54"/>
        <v>2</v>
      </c>
      <c r="G140" s="124">
        <f t="shared" si="54"/>
        <v>2</v>
      </c>
      <c r="H140" s="124">
        <f t="shared" si="54"/>
        <v>2</v>
      </c>
      <c r="I140" s="124">
        <f t="shared" si="54"/>
        <v>2</v>
      </c>
      <c r="J140" s="124">
        <f t="shared" si="54"/>
        <v>2</v>
      </c>
      <c r="K140" s="124">
        <f t="shared" si="54"/>
        <v>2</v>
      </c>
      <c r="L140" s="124">
        <f t="shared" si="54"/>
        <v>2</v>
      </c>
      <c r="M140" s="124">
        <f t="shared" si="54"/>
        <v>2</v>
      </c>
      <c r="N140" s="124">
        <f t="shared" si="54"/>
        <v>2</v>
      </c>
      <c r="O140" s="124">
        <f t="shared" si="54"/>
        <v>2</v>
      </c>
      <c r="P140" s="124">
        <f t="shared" si="54"/>
        <v>2</v>
      </c>
      <c r="Q140" s="124">
        <f t="shared" si="54"/>
        <v>2</v>
      </c>
      <c r="R140" s="124">
        <f t="shared" si="54"/>
        <v>2</v>
      </c>
      <c r="S140" s="124">
        <f t="shared" si="54"/>
        <v>2</v>
      </c>
      <c r="T140" s="124">
        <f t="shared" ref="T140:AF146" si="55">S140</f>
        <v>2</v>
      </c>
      <c r="U140" s="124">
        <f t="shared" si="55"/>
        <v>2</v>
      </c>
      <c r="V140" s="124">
        <f t="shared" si="55"/>
        <v>2</v>
      </c>
      <c r="W140" s="124">
        <f t="shared" si="55"/>
        <v>2</v>
      </c>
      <c r="X140" s="124">
        <f t="shared" si="55"/>
        <v>2</v>
      </c>
      <c r="Y140" s="124">
        <f t="shared" si="55"/>
        <v>2</v>
      </c>
      <c r="Z140" s="124">
        <f t="shared" si="55"/>
        <v>2</v>
      </c>
      <c r="AA140" s="124">
        <f t="shared" si="55"/>
        <v>2</v>
      </c>
      <c r="AB140" s="124">
        <f t="shared" si="55"/>
        <v>2</v>
      </c>
      <c r="AC140" s="124">
        <f t="shared" si="55"/>
        <v>2</v>
      </c>
      <c r="AD140" s="124">
        <f t="shared" si="55"/>
        <v>2</v>
      </c>
      <c r="AE140" s="124">
        <f t="shared" si="55"/>
        <v>2</v>
      </c>
      <c r="AF140" s="124">
        <f t="shared" si="55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53"/>
        <v>5.61</v>
      </c>
      <c r="C141" s="125">
        <v>5.61</v>
      </c>
      <c r="D141" s="124">
        <f t="shared" si="54"/>
        <v>5.61</v>
      </c>
      <c r="E141" s="124">
        <f t="shared" si="54"/>
        <v>5.61</v>
      </c>
      <c r="F141" s="124">
        <f t="shared" si="54"/>
        <v>5.61</v>
      </c>
      <c r="G141" s="124">
        <f t="shared" si="54"/>
        <v>5.61</v>
      </c>
      <c r="H141" s="124">
        <f t="shared" si="54"/>
        <v>5.61</v>
      </c>
      <c r="I141" s="124">
        <f t="shared" si="54"/>
        <v>5.61</v>
      </c>
      <c r="J141" s="124">
        <f t="shared" si="54"/>
        <v>5.61</v>
      </c>
      <c r="K141" s="124">
        <f t="shared" si="54"/>
        <v>5.61</v>
      </c>
      <c r="L141" s="124">
        <f t="shared" si="54"/>
        <v>5.61</v>
      </c>
      <c r="M141" s="124">
        <f t="shared" si="54"/>
        <v>5.61</v>
      </c>
      <c r="N141" s="124">
        <f t="shared" si="54"/>
        <v>5.61</v>
      </c>
      <c r="O141" s="124">
        <f t="shared" si="54"/>
        <v>5.61</v>
      </c>
      <c r="P141" s="124">
        <f t="shared" si="54"/>
        <v>5.61</v>
      </c>
      <c r="Q141" s="124">
        <f t="shared" si="54"/>
        <v>5.61</v>
      </c>
      <c r="R141" s="124">
        <f t="shared" si="54"/>
        <v>5.61</v>
      </c>
      <c r="S141" s="124">
        <f t="shared" si="54"/>
        <v>5.61</v>
      </c>
      <c r="T141" s="124">
        <f t="shared" si="55"/>
        <v>5.61</v>
      </c>
      <c r="U141" s="124">
        <f t="shared" si="55"/>
        <v>5.61</v>
      </c>
      <c r="V141" s="124">
        <f t="shared" si="55"/>
        <v>5.61</v>
      </c>
      <c r="W141" s="124">
        <f t="shared" si="55"/>
        <v>5.61</v>
      </c>
      <c r="X141" s="124">
        <f t="shared" si="55"/>
        <v>5.61</v>
      </c>
      <c r="Y141" s="124">
        <f t="shared" si="55"/>
        <v>5.61</v>
      </c>
      <c r="Z141" s="124">
        <f t="shared" si="55"/>
        <v>5.61</v>
      </c>
      <c r="AA141" s="124">
        <f t="shared" si="55"/>
        <v>5.61</v>
      </c>
      <c r="AB141" s="124">
        <f t="shared" si="55"/>
        <v>5.61</v>
      </c>
      <c r="AC141" s="124">
        <f t="shared" si="55"/>
        <v>5.61</v>
      </c>
      <c r="AD141" s="124">
        <f t="shared" si="55"/>
        <v>5.61</v>
      </c>
      <c r="AE141" s="124">
        <f t="shared" si="55"/>
        <v>5.61</v>
      </c>
      <c r="AF141" s="124">
        <f t="shared" si="55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53"/>
        <v>1.25</v>
      </c>
      <c r="C142" s="125">
        <v>1.25</v>
      </c>
      <c r="D142" s="124">
        <f t="shared" si="54"/>
        <v>1.25</v>
      </c>
      <c r="E142" s="124">
        <f t="shared" si="54"/>
        <v>1.25</v>
      </c>
      <c r="F142" s="124">
        <f t="shared" si="54"/>
        <v>1.25</v>
      </c>
      <c r="G142" s="124">
        <f t="shared" si="54"/>
        <v>1.25</v>
      </c>
      <c r="H142" s="124">
        <f t="shared" si="54"/>
        <v>1.25</v>
      </c>
      <c r="I142" s="124">
        <f t="shared" si="54"/>
        <v>1.25</v>
      </c>
      <c r="J142" s="124">
        <f t="shared" si="54"/>
        <v>1.25</v>
      </c>
      <c r="K142" s="124">
        <f t="shared" si="54"/>
        <v>1.25</v>
      </c>
      <c r="L142" s="124">
        <f t="shared" si="54"/>
        <v>1.25</v>
      </c>
      <c r="M142" s="124">
        <f t="shared" si="54"/>
        <v>1.25</v>
      </c>
      <c r="N142" s="124">
        <f t="shared" si="54"/>
        <v>1.25</v>
      </c>
      <c r="O142" s="124">
        <f t="shared" si="54"/>
        <v>1.25</v>
      </c>
      <c r="P142" s="124">
        <f t="shared" si="54"/>
        <v>1.25</v>
      </c>
      <c r="Q142" s="124">
        <f t="shared" si="54"/>
        <v>1.25</v>
      </c>
      <c r="R142" s="124">
        <f t="shared" si="54"/>
        <v>1.25</v>
      </c>
      <c r="S142" s="124">
        <f t="shared" si="54"/>
        <v>1.25</v>
      </c>
      <c r="T142" s="124">
        <f t="shared" si="55"/>
        <v>1.25</v>
      </c>
      <c r="U142" s="124">
        <f t="shared" si="55"/>
        <v>1.25</v>
      </c>
      <c r="V142" s="124">
        <f t="shared" si="55"/>
        <v>1.25</v>
      </c>
      <c r="W142" s="124">
        <f t="shared" si="55"/>
        <v>1.25</v>
      </c>
      <c r="X142" s="124">
        <f t="shared" si="55"/>
        <v>1.25</v>
      </c>
      <c r="Y142" s="124">
        <f t="shared" si="55"/>
        <v>1.25</v>
      </c>
      <c r="Z142" s="124">
        <f t="shared" si="55"/>
        <v>1.25</v>
      </c>
      <c r="AA142" s="124">
        <f t="shared" si="55"/>
        <v>1.25</v>
      </c>
      <c r="AB142" s="124">
        <f t="shared" si="55"/>
        <v>1.25</v>
      </c>
      <c r="AC142" s="124">
        <f t="shared" si="55"/>
        <v>1.25</v>
      </c>
      <c r="AD142" s="124">
        <f t="shared" si="55"/>
        <v>1.25</v>
      </c>
      <c r="AE142" s="124">
        <f t="shared" si="55"/>
        <v>1.25</v>
      </c>
      <c r="AF142" s="124">
        <f t="shared" si="55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53"/>
        <v>1.25</v>
      </c>
      <c r="C143" s="125">
        <v>1.25</v>
      </c>
      <c r="D143" s="124">
        <f t="shared" si="54"/>
        <v>1.25</v>
      </c>
      <c r="E143" s="124">
        <f t="shared" si="54"/>
        <v>1.25</v>
      </c>
      <c r="F143" s="124">
        <f t="shared" si="54"/>
        <v>1.25</v>
      </c>
      <c r="G143" s="124">
        <f t="shared" si="54"/>
        <v>1.25</v>
      </c>
      <c r="H143" s="124">
        <f t="shared" si="54"/>
        <v>1.25</v>
      </c>
      <c r="I143" s="124">
        <f t="shared" si="54"/>
        <v>1.25</v>
      </c>
      <c r="J143" s="124">
        <f t="shared" si="54"/>
        <v>1.25</v>
      </c>
      <c r="K143" s="124">
        <f t="shared" si="54"/>
        <v>1.25</v>
      </c>
      <c r="L143" s="124">
        <f t="shared" si="54"/>
        <v>1.25</v>
      </c>
      <c r="M143" s="124">
        <f t="shared" si="54"/>
        <v>1.25</v>
      </c>
      <c r="N143" s="124">
        <f t="shared" si="54"/>
        <v>1.25</v>
      </c>
      <c r="O143" s="124">
        <f t="shared" si="54"/>
        <v>1.25</v>
      </c>
      <c r="P143" s="124">
        <f t="shared" si="54"/>
        <v>1.25</v>
      </c>
      <c r="Q143" s="124">
        <f t="shared" si="54"/>
        <v>1.25</v>
      </c>
      <c r="R143" s="124">
        <f t="shared" si="54"/>
        <v>1.25</v>
      </c>
      <c r="S143" s="124">
        <f t="shared" si="54"/>
        <v>1.25</v>
      </c>
      <c r="T143" s="124">
        <f t="shared" si="55"/>
        <v>1.25</v>
      </c>
      <c r="U143" s="124">
        <f t="shared" si="55"/>
        <v>1.25</v>
      </c>
      <c r="V143" s="124">
        <f t="shared" si="55"/>
        <v>1.25</v>
      </c>
      <c r="W143" s="124">
        <f t="shared" si="55"/>
        <v>1.25</v>
      </c>
      <c r="X143" s="124">
        <f t="shared" si="55"/>
        <v>1.25</v>
      </c>
      <c r="Y143" s="124">
        <f t="shared" si="55"/>
        <v>1.25</v>
      </c>
      <c r="Z143" s="124">
        <f t="shared" si="55"/>
        <v>1.25</v>
      </c>
      <c r="AA143" s="124">
        <f t="shared" si="55"/>
        <v>1.25</v>
      </c>
      <c r="AB143" s="124">
        <f t="shared" si="55"/>
        <v>1.25</v>
      </c>
      <c r="AC143" s="124">
        <f t="shared" si="55"/>
        <v>1.25</v>
      </c>
      <c r="AD143" s="124">
        <f t="shared" si="55"/>
        <v>1.25</v>
      </c>
      <c r="AE143" s="124">
        <f t="shared" si="55"/>
        <v>1.25</v>
      </c>
      <c r="AF143" s="124">
        <f t="shared" si="55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53"/>
        <v>1.46</v>
      </c>
      <c r="C144" s="125">
        <v>1.46</v>
      </c>
      <c r="D144" s="124">
        <f t="shared" si="54"/>
        <v>1.46</v>
      </c>
      <c r="E144" s="124">
        <f t="shared" si="54"/>
        <v>1.46</v>
      </c>
      <c r="F144" s="124">
        <f t="shared" si="54"/>
        <v>1.46</v>
      </c>
      <c r="G144" s="124">
        <f t="shared" si="54"/>
        <v>1.46</v>
      </c>
      <c r="H144" s="124">
        <f t="shared" si="54"/>
        <v>1.46</v>
      </c>
      <c r="I144" s="124">
        <f t="shared" si="54"/>
        <v>1.46</v>
      </c>
      <c r="J144" s="124">
        <f t="shared" si="54"/>
        <v>1.46</v>
      </c>
      <c r="K144" s="124">
        <f t="shared" si="54"/>
        <v>1.46</v>
      </c>
      <c r="L144" s="124">
        <f t="shared" si="54"/>
        <v>1.46</v>
      </c>
      <c r="M144" s="124">
        <f t="shared" si="54"/>
        <v>1.46</v>
      </c>
      <c r="N144" s="124">
        <f t="shared" si="54"/>
        <v>1.46</v>
      </c>
      <c r="O144" s="124">
        <f t="shared" si="54"/>
        <v>1.46</v>
      </c>
      <c r="P144" s="124">
        <f t="shared" si="54"/>
        <v>1.46</v>
      </c>
      <c r="Q144" s="124">
        <f t="shared" si="54"/>
        <v>1.46</v>
      </c>
      <c r="R144" s="124">
        <f t="shared" si="54"/>
        <v>1.46</v>
      </c>
      <c r="S144" s="124">
        <f t="shared" si="54"/>
        <v>1.46</v>
      </c>
      <c r="T144" s="124">
        <f t="shared" si="55"/>
        <v>1.46</v>
      </c>
      <c r="U144" s="124">
        <f t="shared" si="55"/>
        <v>1.46</v>
      </c>
      <c r="V144" s="124">
        <f t="shared" si="55"/>
        <v>1.46</v>
      </c>
      <c r="W144" s="124">
        <f t="shared" si="55"/>
        <v>1.46</v>
      </c>
      <c r="X144" s="124">
        <f t="shared" si="55"/>
        <v>1.46</v>
      </c>
      <c r="Y144" s="124">
        <f t="shared" si="55"/>
        <v>1.46</v>
      </c>
      <c r="Z144" s="124">
        <f t="shared" si="55"/>
        <v>1.46</v>
      </c>
      <c r="AA144" s="124">
        <f t="shared" si="55"/>
        <v>1.46</v>
      </c>
      <c r="AB144" s="124">
        <f t="shared" si="55"/>
        <v>1.46</v>
      </c>
      <c r="AC144" s="124">
        <f t="shared" si="55"/>
        <v>1.46</v>
      </c>
      <c r="AD144" s="124">
        <f t="shared" si="55"/>
        <v>1.46</v>
      </c>
      <c r="AE144" s="124">
        <f t="shared" si="55"/>
        <v>1.46</v>
      </c>
      <c r="AF144" s="124">
        <f t="shared" si="55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53"/>
        <v>3</v>
      </c>
      <c r="C145" s="125">
        <v>3</v>
      </c>
      <c r="D145" s="124">
        <f t="shared" si="54"/>
        <v>3</v>
      </c>
      <c r="E145" s="124">
        <f t="shared" si="54"/>
        <v>3</v>
      </c>
      <c r="F145" s="124">
        <f t="shared" si="54"/>
        <v>3</v>
      </c>
      <c r="G145" s="124">
        <f t="shared" si="54"/>
        <v>3</v>
      </c>
      <c r="H145" s="124">
        <f t="shared" si="54"/>
        <v>3</v>
      </c>
      <c r="I145" s="124">
        <f t="shared" si="54"/>
        <v>3</v>
      </c>
      <c r="J145" s="124">
        <f t="shared" si="54"/>
        <v>3</v>
      </c>
      <c r="K145" s="124">
        <f t="shared" si="54"/>
        <v>3</v>
      </c>
      <c r="L145" s="124">
        <f t="shared" si="54"/>
        <v>3</v>
      </c>
      <c r="M145" s="124">
        <f t="shared" si="54"/>
        <v>3</v>
      </c>
      <c r="N145" s="124">
        <f t="shared" si="54"/>
        <v>3</v>
      </c>
      <c r="O145" s="124">
        <f t="shared" si="54"/>
        <v>3</v>
      </c>
      <c r="P145" s="124">
        <f t="shared" si="54"/>
        <v>3</v>
      </c>
      <c r="Q145" s="124">
        <f t="shared" si="54"/>
        <v>3</v>
      </c>
      <c r="R145" s="124">
        <f t="shared" si="54"/>
        <v>3</v>
      </c>
      <c r="S145" s="124">
        <f t="shared" si="54"/>
        <v>3</v>
      </c>
      <c r="T145" s="124">
        <f t="shared" si="55"/>
        <v>3</v>
      </c>
      <c r="U145" s="124">
        <f t="shared" si="55"/>
        <v>3</v>
      </c>
      <c r="V145" s="124">
        <f t="shared" si="55"/>
        <v>3</v>
      </c>
      <c r="W145" s="124">
        <f t="shared" si="55"/>
        <v>3</v>
      </c>
      <c r="X145" s="124">
        <f t="shared" si="55"/>
        <v>3</v>
      </c>
      <c r="Y145" s="124">
        <f t="shared" si="55"/>
        <v>3</v>
      </c>
      <c r="Z145" s="124">
        <f t="shared" si="55"/>
        <v>3</v>
      </c>
      <c r="AA145" s="124">
        <f t="shared" si="55"/>
        <v>3</v>
      </c>
      <c r="AB145" s="124">
        <f t="shared" si="55"/>
        <v>3</v>
      </c>
      <c r="AC145" s="124">
        <f t="shared" si="55"/>
        <v>3</v>
      </c>
      <c r="AD145" s="124">
        <f t="shared" si="55"/>
        <v>3</v>
      </c>
      <c r="AE145" s="124">
        <f t="shared" si="55"/>
        <v>3</v>
      </c>
      <c r="AF145" s="124">
        <f t="shared" si="55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53"/>
        <v>3.3</v>
      </c>
      <c r="C146" s="125">
        <v>3.3</v>
      </c>
      <c r="D146" s="124">
        <f t="shared" si="54"/>
        <v>3.3</v>
      </c>
      <c r="E146" s="124">
        <f t="shared" si="54"/>
        <v>3.3</v>
      </c>
      <c r="F146" s="124">
        <f t="shared" si="54"/>
        <v>3.3</v>
      </c>
      <c r="G146" s="124">
        <f t="shared" si="54"/>
        <v>3.3</v>
      </c>
      <c r="H146" s="124">
        <f t="shared" si="54"/>
        <v>3.3</v>
      </c>
      <c r="I146" s="124">
        <f t="shared" si="54"/>
        <v>3.3</v>
      </c>
      <c r="J146" s="124">
        <f t="shared" si="54"/>
        <v>3.3</v>
      </c>
      <c r="K146" s="124">
        <f t="shared" si="54"/>
        <v>3.3</v>
      </c>
      <c r="L146" s="124">
        <f t="shared" si="54"/>
        <v>3.3</v>
      </c>
      <c r="M146" s="124">
        <f t="shared" si="54"/>
        <v>3.3</v>
      </c>
      <c r="N146" s="124">
        <f t="shared" si="54"/>
        <v>3.3</v>
      </c>
      <c r="O146" s="124">
        <f t="shared" si="54"/>
        <v>3.3</v>
      </c>
      <c r="P146" s="124">
        <f t="shared" si="54"/>
        <v>3.3</v>
      </c>
      <c r="Q146" s="124">
        <f t="shared" si="54"/>
        <v>3.3</v>
      </c>
      <c r="R146" s="124">
        <f t="shared" si="54"/>
        <v>3.3</v>
      </c>
      <c r="S146" s="124">
        <f t="shared" si="54"/>
        <v>3.3</v>
      </c>
      <c r="T146" s="124">
        <f t="shared" si="55"/>
        <v>3.3</v>
      </c>
      <c r="U146" s="124">
        <f t="shared" si="55"/>
        <v>3.3</v>
      </c>
      <c r="V146" s="124">
        <f t="shared" si="55"/>
        <v>3.3</v>
      </c>
      <c r="W146" s="124">
        <f t="shared" si="55"/>
        <v>3.3</v>
      </c>
      <c r="X146" s="124">
        <f t="shared" si="55"/>
        <v>3.3</v>
      </c>
      <c r="Y146" s="124">
        <f t="shared" si="55"/>
        <v>3.3</v>
      </c>
      <c r="Z146" s="124">
        <f t="shared" si="55"/>
        <v>3.3</v>
      </c>
      <c r="AA146" s="124">
        <f t="shared" si="55"/>
        <v>3.3</v>
      </c>
      <c r="AB146" s="124">
        <f t="shared" si="55"/>
        <v>3.3</v>
      </c>
      <c r="AC146" s="124">
        <f t="shared" si="55"/>
        <v>3.3</v>
      </c>
      <c r="AD146" s="124">
        <f t="shared" si="55"/>
        <v>3.3</v>
      </c>
      <c r="AE146" s="124">
        <f t="shared" si="55"/>
        <v>3.3</v>
      </c>
      <c r="AF146" s="124">
        <f t="shared" si="55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56">C148</f>
        <v>1.76</v>
      </c>
      <c r="E148" s="124">
        <f t="shared" si="56"/>
        <v>1.76</v>
      </c>
      <c r="F148" s="124">
        <f t="shared" si="56"/>
        <v>1.76</v>
      </c>
      <c r="G148" s="124">
        <f t="shared" si="56"/>
        <v>1.76</v>
      </c>
      <c r="H148" s="124">
        <f t="shared" si="56"/>
        <v>1.76</v>
      </c>
      <c r="I148" s="124">
        <f t="shared" si="56"/>
        <v>1.76</v>
      </c>
      <c r="J148" s="124">
        <f t="shared" si="56"/>
        <v>1.76</v>
      </c>
      <c r="K148" s="124">
        <f t="shared" si="56"/>
        <v>1.76</v>
      </c>
      <c r="L148" s="124">
        <f t="shared" si="56"/>
        <v>1.76</v>
      </c>
      <c r="M148" s="124">
        <f t="shared" si="56"/>
        <v>1.76</v>
      </c>
      <c r="N148" s="124">
        <f t="shared" si="56"/>
        <v>1.76</v>
      </c>
      <c r="O148" s="124">
        <f t="shared" si="56"/>
        <v>1.76</v>
      </c>
      <c r="P148" s="124">
        <f t="shared" si="56"/>
        <v>1.76</v>
      </c>
      <c r="Q148" s="124">
        <f t="shared" si="56"/>
        <v>1.76</v>
      </c>
      <c r="R148" s="124">
        <f t="shared" si="56"/>
        <v>1.76</v>
      </c>
      <c r="S148" s="124">
        <f t="shared" si="56"/>
        <v>1.76</v>
      </c>
      <c r="T148" s="124">
        <f t="shared" ref="T148:AF149" si="57">S148</f>
        <v>1.76</v>
      </c>
      <c r="U148" s="124">
        <f t="shared" si="57"/>
        <v>1.76</v>
      </c>
      <c r="V148" s="124">
        <f t="shared" si="57"/>
        <v>1.76</v>
      </c>
      <c r="W148" s="124">
        <f t="shared" si="57"/>
        <v>1.76</v>
      </c>
      <c r="X148" s="124">
        <f t="shared" si="57"/>
        <v>1.76</v>
      </c>
      <c r="Y148" s="124">
        <f t="shared" si="57"/>
        <v>1.76</v>
      </c>
      <c r="Z148" s="124">
        <f t="shared" si="57"/>
        <v>1.76</v>
      </c>
      <c r="AA148" s="124">
        <f t="shared" si="57"/>
        <v>1.76</v>
      </c>
      <c r="AB148" s="124">
        <f t="shared" si="57"/>
        <v>1.76</v>
      </c>
      <c r="AC148" s="124">
        <f t="shared" si="57"/>
        <v>1.76</v>
      </c>
      <c r="AD148" s="124">
        <f t="shared" si="57"/>
        <v>1.76</v>
      </c>
      <c r="AE148" s="124">
        <f t="shared" si="57"/>
        <v>1.76</v>
      </c>
      <c r="AF148" s="124">
        <f t="shared" si="57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56"/>
        <v>0</v>
      </c>
      <c r="E149" s="124">
        <f t="shared" si="56"/>
        <v>0</v>
      </c>
      <c r="F149" s="124">
        <f t="shared" si="56"/>
        <v>0</v>
      </c>
      <c r="G149" s="124">
        <f t="shared" si="56"/>
        <v>0</v>
      </c>
      <c r="H149" s="124">
        <f t="shared" si="56"/>
        <v>0</v>
      </c>
      <c r="I149" s="124">
        <f t="shared" si="56"/>
        <v>0</v>
      </c>
      <c r="J149" s="124">
        <f t="shared" si="56"/>
        <v>0</v>
      </c>
      <c r="K149" s="124">
        <f t="shared" si="56"/>
        <v>0</v>
      </c>
      <c r="L149" s="124">
        <f t="shared" si="56"/>
        <v>0</v>
      </c>
      <c r="M149" s="124">
        <f t="shared" si="56"/>
        <v>0</v>
      </c>
      <c r="N149" s="124">
        <f t="shared" si="56"/>
        <v>0</v>
      </c>
      <c r="O149" s="124">
        <f t="shared" si="56"/>
        <v>0</v>
      </c>
      <c r="P149" s="124">
        <f t="shared" si="56"/>
        <v>0</v>
      </c>
      <c r="Q149" s="124">
        <f t="shared" si="56"/>
        <v>0</v>
      </c>
      <c r="R149" s="124">
        <f t="shared" si="56"/>
        <v>0</v>
      </c>
      <c r="S149" s="124">
        <f t="shared" si="56"/>
        <v>0</v>
      </c>
      <c r="T149" s="124">
        <f t="shared" si="57"/>
        <v>0</v>
      </c>
      <c r="U149" s="124">
        <f t="shared" si="57"/>
        <v>0</v>
      </c>
      <c r="V149" s="124">
        <f t="shared" si="57"/>
        <v>0</v>
      </c>
      <c r="W149" s="124">
        <f t="shared" si="57"/>
        <v>0</v>
      </c>
      <c r="X149" s="124">
        <f t="shared" si="57"/>
        <v>0</v>
      </c>
      <c r="Y149" s="124">
        <f t="shared" si="57"/>
        <v>0</v>
      </c>
      <c r="Z149" s="124">
        <f t="shared" si="57"/>
        <v>0</v>
      </c>
      <c r="AA149" s="124">
        <f t="shared" si="57"/>
        <v>0</v>
      </c>
      <c r="AB149" s="124">
        <f t="shared" si="57"/>
        <v>0</v>
      </c>
      <c r="AC149" s="124">
        <f t="shared" si="57"/>
        <v>0</v>
      </c>
      <c r="AD149" s="124">
        <f t="shared" si="57"/>
        <v>0</v>
      </c>
      <c r="AE149" s="124">
        <f t="shared" si="57"/>
        <v>0</v>
      </c>
      <c r="AF149" s="124">
        <f t="shared" si="57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58">C151</f>
        <v>0.1</v>
      </c>
      <c r="E151" s="124">
        <f t="shared" si="58"/>
        <v>0.1</v>
      </c>
      <c r="F151" s="124">
        <f t="shared" si="58"/>
        <v>0.1</v>
      </c>
      <c r="G151" s="124">
        <f t="shared" si="58"/>
        <v>0.1</v>
      </c>
      <c r="H151" s="124">
        <f t="shared" si="58"/>
        <v>0.1</v>
      </c>
      <c r="I151" s="124">
        <f t="shared" si="58"/>
        <v>0.1</v>
      </c>
      <c r="J151" s="124">
        <f t="shared" si="58"/>
        <v>0.1</v>
      </c>
      <c r="K151" s="124">
        <f t="shared" si="58"/>
        <v>0.1</v>
      </c>
      <c r="L151" s="124">
        <f t="shared" si="58"/>
        <v>0.1</v>
      </c>
      <c r="M151" s="124">
        <f t="shared" si="58"/>
        <v>0.1</v>
      </c>
      <c r="N151" s="124">
        <f t="shared" si="58"/>
        <v>0.1</v>
      </c>
      <c r="O151" s="124">
        <f t="shared" si="58"/>
        <v>0.1</v>
      </c>
      <c r="P151" s="124">
        <f t="shared" si="58"/>
        <v>0.1</v>
      </c>
      <c r="Q151" s="124">
        <f t="shared" si="58"/>
        <v>0.1</v>
      </c>
      <c r="R151" s="124">
        <f t="shared" si="58"/>
        <v>0.1</v>
      </c>
      <c r="S151" s="124">
        <f t="shared" si="58"/>
        <v>0.1</v>
      </c>
      <c r="T151" s="124">
        <f t="shared" ref="T151:AF154" si="59">S151</f>
        <v>0.1</v>
      </c>
      <c r="U151" s="124">
        <f t="shared" si="59"/>
        <v>0.1</v>
      </c>
      <c r="V151" s="124">
        <f t="shared" si="59"/>
        <v>0.1</v>
      </c>
      <c r="W151" s="124">
        <f t="shared" si="59"/>
        <v>0.1</v>
      </c>
      <c r="X151" s="124">
        <f t="shared" si="59"/>
        <v>0.1</v>
      </c>
      <c r="Y151" s="124">
        <f t="shared" si="59"/>
        <v>0.1</v>
      </c>
      <c r="Z151" s="124">
        <f t="shared" si="59"/>
        <v>0.1</v>
      </c>
      <c r="AA151" s="124">
        <f t="shared" si="59"/>
        <v>0.1</v>
      </c>
      <c r="AB151" s="124">
        <f t="shared" si="59"/>
        <v>0.1</v>
      </c>
      <c r="AC151" s="124">
        <f t="shared" si="59"/>
        <v>0.1</v>
      </c>
      <c r="AD151" s="124">
        <f t="shared" si="59"/>
        <v>0.1</v>
      </c>
      <c r="AE151" s="124">
        <f t="shared" si="59"/>
        <v>0.1</v>
      </c>
      <c r="AF151" s="124">
        <f t="shared" si="59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58"/>
        <v>2.0499999999999998</v>
      </c>
      <c r="E152" s="124">
        <f t="shared" si="58"/>
        <v>2.0499999999999998</v>
      </c>
      <c r="F152" s="124">
        <f t="shared" si="58"/>
        <v>2.0499999999999998</v>
      </c>
      <c r="G152" s="124">
        <f t="shared" si="58"/>
        <v>2.0499999999999998</v>
      </c>
      <c r="H152" s="124">
        <f t="shared" si="58"/>
        <v>2.0499999999999998</v>
      </c>
      <c r="I152" s="124">
        <f t="shared" si="58"/>
        <v>2.0499999999999998</v>
      </c>
      <c r="J152" s="124">
        <f t="shared" si="58"/>
        <v>2.0499999999999998</v>
      </c>
      <c r="K152" s="124">
        <f t="shared" si="58"/>
        <v>2.0499999999999998</v>
      </c>
      <c r="L152" s="124">
        <f t="shared" si="58"/>
        <v>2.0499999999999998</v>
      </c>
      <c r="M152" s="124">
        <f t="shared" si="58"/>
        <v>2.0499999999999998</v>
      </c>
      <c r="N152" s="124">
        <f t="shared" si="58"/>
        <v>2.0499999999999998</v>
      </c>
      <c r="O152" s="124">
        <f t="shared" si="58"/>
        <v>2.0499999999999998</v>
      </c>
      <c r="P152" s="124">
        <f t="shared" si="58"/>
        <v>2.0499999999999998</v>
      </c>
      <c r="Q152" s="124">
        <f t="shared" si="58"/>
        <v>2.0499999999999998</v>
      </c>
      <c r="R152" s="124">
        <f t="shared" si="58"/>
        <v>2.0499999999999998</v>
      </c>
      <c r="S152" s="124">
        <f t="shared" si="58"/>
        <v>2.0499999999999998</v>
      </c>
      <c r="T152" s="124">
        <f t="shared" si="59"/>
        <v>2.0499999999999998</v>
      </c>
      <c r="U152" s="124">
        <f t="shared" si="59"/>
        <v>2.0499999999999998</v>
      </c>
      <c r="V152" s="124">
        <f t="shared" si="59"/>
        <v>2.0499999999999998</v>
      </c>
      <c r="W152" s="124">
        <f t="shared" si="59"/>
        <v>2.0499999999999998</v>
      </c>
      <c r="X152" s="124">
        <f t="shared" si="59"/>
        <v>2.0499999999999998</v>
      </c>
      <c r="Y152" s="124">
        <f t="shared" si="59"/>
        <v>2.0499999999999998</v>
      </c>
      <c r="Z152" s="124">
        <f t="shared" si="59"/>
        <v>2.0499999999999998</v>
      </c>
      <c r="AA152" s="124">
        <f t="shared" si="59"/>
        <v>2.0499999999999998</v>
      </c>
      <c r="AB152" s="124">
        <f t="shared" si="59"/>
        <v>2.0499999999999998</v>
      </c>
      <c r="AC152" s="124">
        <f t="shared" si="59"/>
        <v>2.0499999999999998</v>
      </c>
      <c r="AD152" s="124">
        <f t="shared" si="59"/>
        <v>2.0499999999999998</v>
      </c>
      <c r="AE152" s="124">
        <f t="shared" si="59"/>
        <v>2.0499999999999998</v>
      </c>
      <c r="AF152" s="124">
        <f t="shared" si="59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58"/>
        <v>2.7</v>
      </c>
      <c r="E153" s="124">
        <f t="shared" si="58"/>
        <v>2.7</v>
      </c>
      <c r="F153" s="124">
        <f t="shared" si="58"/>
        <v>2.7</v>
      </c>
      <c r="G153" s="124">
        <f t="shared" si="58"/>
        <v>2.7</v>
      </c>
      <c r="H153" s="124">
        <f t="shared" si="58"/>
        <v>2.7</v>
      </c>
      <c r="I153" s="124">
        <f t="shared" si="58"/>
        <v>2.7</v>
      </c>
      <c r="J153" s="124">
        <f t="shared" si="58"/>
        <v>2.7</v>
      </c>
      <c r="K153" s="124">
        <f t="shared" si="58"/>
        <v>2.7</v>
      </c>
      <c r="L153" s="124">
        <f t="shared" si="58"/>
        <v>2.7</v>
      </c>
      <c r="M153" s="124">
        <f t="shared" si="58"/>
        <v>2.7</v>
      </c>
      <c r="N153" s="124">
        <f t="shared" si="58"/>
        <v>2.7</v>
      </c>
      <c r="O153" s="124">
        <f t="shared" si="58"/>
        <v>2.7</v>
      </c>
      <c r="P153" s="124">
        <f t="shared" si="58"/>
        <v>2.7</v>
      </c>
      <c r="Q153" s="124">
        <f t="shared" si="58"/>
        <v>2.7</v>
      </c>
      <c r="R153" s="124">
        <f t="shared" si="58"/>
        <v>2.7</v>
      </c>
      <c r="S153" s="124">
        <f t="shared" si="58"/>
        <v>2.7</v>
      </c>
      <c r="T153" s="124">
        <f t="shared" si="59"/>
        <v>2.7</v>
      </c>
      <c r="U153" s="124">
        <f t="shared" si="59"/>
        <v>2.7</v>
      </c>
      <c r="V153" s="124">
        <f t="shared" si="59"/>
        <v>2.7</v>
      </c>
      <c r="W153" s="124">
        <f t="shared" si="59"/>
        <v>2.7</v>
      </c>
      <c r="X153" s="124">
        <f t="shared" si="59"/>
        <v>2.7</v>
      </c>
      <c r="Y153" s="124">
        <f t="shared" si="59"/>
        <v>2.7</v>
      </c>
      <c r="Z153" s="124">
        <f t="shared" si="59"/>
        <v>2.7</v>
      </c>
      <c r="AA153" s="124">
        <f t="shared" si="59"/>
        <v>2.7</v>
      </c>
      <c r="AB153" s="124">
        <f t="shared" si="59"/>
        <v>2.7</v>
      </c>
      <c r="AC153" s="124">
        <f t="shared" si="59"/>
        <v>2.7</v>
      </c>
      <c r="AD153" s="124">
        <f t="shared" si="59"/>
        <v>2.7</v>
      </c>
      <c r="AE153" s="124">
        <f t="shared" si="59"/>
        <v>2.7</v>
      </c>
      <c r="AF153" s="124">
        <f t="shared" si="59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58"/>
        <v>2.15</v>
      </c>
      <c r="E154" s="124">
        <f t="shared" si="58"/>
        <v>2.15</v>
      </c>
      <c r="F154" s="124">
        <f t="shared" si="58"/>
        <v>2.15</v>
      </c>
      <c r="G154" s="124">
        <f t="shared" si="58"/>
        <v>2.15</v>
      </c>
      <c r="H154" s="124">
        <f t="shared" si="58"/>
        <v>2.15</v>
      </c>
      <c r="I154" s="124">
        <f t="shared" si="58"/>
        <v>2.15</v>
      </c>
      <c r="J154" s="124">
        <f t="shared" si="58"/>
        <v>2.15</v>
      </c>
      <c r="K154" s="124">
        <f t="shared" si="58"/>
        <v>2.15</v>
      </c>
      <c r="L154" s="124">
        <f t="shared" si="58"/>
        <v>2.15</v>
      </c>
      <c r="M154" s="124">
        <f t="shared" si="58"/>
        <v>2.15</v>
      </c>
      <c r="N154" s="124">
        <f t="shared" si="58"/>
        <v>2.15</v>
      </c>
      <c r="O154" s="124">
        <f t="shared" si="58"/>
        <v>2.15</v>
      </c>
      <c r="P154" s="124">
        <f t="shared" si="58"/>
        <v>2.15</v>
      </c>
      <c r="Q154" s="124">
        <f t="shared" si="58"/>
        <v>2.15</v>
      </c>
      <c r="R154" s="124">
        <f t="shared" si="58"/>
        <v>2.15</v>
      </c>
      <c r="S154" s="124">
        <f t="shared" si="58"/>
        <v>2.15</v>
      </c>
      <c r="T154" s="124">
        <f t="shared" si="59"/>
        <v>2.15</v>
      </c>
      <c r="U154" s="124">
        <f t="shared" si="59"/>
        <v>2.15</v>
      </c>
      <c r="V154" s="124">
        <f t="shared" si="59"/>
        <v>2.15</v>
      </c>
      <c r="W154" s="124">
        <f t="shared" si="59"/>
        <v>2.15</v>
      </c>
      <c r="X154" s="124">
        <f t="shared" si="59"/>
        <v>2.15</v>
      </c>
      <c r="Y154" s="124">
        <f t="shared" si="59"/>
        <v>2.15</v>
      </c>
      <c r="Z154" s="124">
        <f t="shared" si="59"/>
        <v>2.15</v>
      </c>
      <c r="AA154" s="124">
        <f t="shared" si="59"/>
        <v>2.15</v>
      </c>
      <c r="AB154" s="124">
        <f t="shared" si="59"/>
        <v>2.15</v>
      </c>
      <c r="AC154" s="124">
        <f t="shared" si="59"/>
        <v>2.15</v>
      </c>
      <c r="AD154" s="124">
        <f t="shared" si="59"/>
        <v>2.15</v>
      </c>
      <c r="AE154" s="124">
        <f t="shared" si="59"/>
        <v>2.15</v>
      </c>
      <c r="AF154" s="124">
        <f t="shared" si="59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60">AF156</f>
        <v>0.9</v>
      </c>
      <c r="C156" s="125">
        <v>0.9</v>
      </c>
      <c r="D156" s="124">
        <f t="shared" ref="D156:S168" si="61">C156</f>
        <v>0.9</v>
      </c>
      <c r="E156" s="124">
        <f t="shared" si="61"/>
        <v>0.9</v>
      </c>
      <c r="F156" s="124">
        <f t="shared" si="61"/>
        <v>0.9</v>
      </c>
      <c r="G156" s="124">
        <f t="shared" si="61"/>
        <v>0.9</v>
      </c>
      <c r="H156" s="124">
        <f t="shared" si="61"/>
        <v>0.9</v>
      </c>
      <c r="I156" s="124">
        <f t="shared" si="61"/>
        <v>0.9</v>
      </c>
      <c r="J156" s="124">
        <f t="shared" si="61"/>
        <v>0.9</v>
      </c>
      <c r="K156" s="124">
        <f t="shared" si="61"/>
        <v>0.9</v>
      </c>
      <c r="L156" s="124">
        <f t="shared" si="61"/>
        <v>0.9</v>
      </c>
      <c r="M156" s="124">
        <f t="shared" si="61"/>
        <v>0.9</v>
      </c>
      <c r="N156" s="124">
        <f t="shared" si="61"/>
        <v>0.9</v>
      </c>
      <c r="O156" s="124">
        <f t="shared" si="61"/>
        <v>0.9</v>
      </c>
      <c r="P156" s="124">
        <f t="shared" si="61"/>
        <v>0.9</v>
      </c>
      <c r="Q156" s="124">
        <f t="shared" si="61"/>
        <v>0.9</v>
      </c>
      <c r="R156" s="124">
        <f t="shared" si="61"/>
        <v>0.9</v>
      </c>
      <c r="S156" s="124">
        <f t="shared" si="61"/>
        <v>0.9</v>
      </c>
      <c r="T156" s="124">
        <f t="shared" ref="S156:AF168" si="62">S156</f>
        <v>0.9</v>
      </c>
      <c r="U156" s="124">
        <f t="shared" si="62"/>
        <v>0.9</v>
      </c>
      <c r="V156" s="124">
        <f t="shared" si="62"/>
        <v>0.9</v>
      </c>
      <c r="W156" s="124">
        <f t="shared" si="62"/>
        <v>0.9</v>
      </c>
      <c r="X156" s="124">
        <f t="shared" si="62"/>
        <v>0.9</v>
      </c>
      <c r="Y156" s="124">
        <f t="shared" si="62"/>
        <v>0.9</v>
      </c>
      <c r="Z156" s="124">
        <f t="shared" si="62"/>
        <v>0.9</v>
      </c>
      <c r="AA156" s="124">
        <f t="shared" si="62"/>
        <v>0.9</v>
      </c>
      <c r="AB156" s="124">
        <f t="shared" si="62"/>
        <v>0.9</v>
      </c>
      <c r="AC156" s="124">
        <f t="shared" si="62"/>
        <v>0.9</v>
      </c>
      <c r="AD156" s="124">
        <f t="shared" si="62"/>
        <v>0.9</v>
      </c>
      <c r="AE156" s="124">
        <f t="shared" si="62"/>
        <v>0.9</v>
      </c>
      <c r="AF156" s="124">
        <f t="shared" si="62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60"/>
        <v>1.08</v>
      </c>
      <c r="C157" s="125">
        <v>1.08</v>
      </c>
      <c r="D157" s="124">
        <f t="shared" si="61"/>
        <v>1.08</v>
      </c>
      <c r="E157" s="124">
        <f t="shared" si="61"/>
        <v>1.08</v>
      </c>
      <c r="F157" s="124">
        <f t="shared" si="61"/>
        <v>1.08</v>
      </c>
      <c r="G157" s="124">
        <f t="shared" si="61"/>
        <v>1.08</v>
      </c>
      <c r="H157" s="124">
        <f t="shared" si="61"/>
        <v>1.08</v>
      </c>
      <c r="I157" s="124">
        <f t="shared" si="61"/>
        <v>1.08</v>
      </c>
      <c r="J157" s="124">
        <f t="shared" si="61"/>
        <v>1.08</v>
      </c>
      <c r="K157" s="124">
        <f t="shared" si="61"/>
        <v>1.08</v>
      </c>
      <c r="L157" s="124">
        <f t="shared" si="61"/>
        <v>1.08</v>
      </c>
      <c r="M157" s="124">
        <f t="shared" si="61"/>
        <v>1.08</v>
      </c>
      <c r="N157" s="124">
        <f t="shared" si="61"/>
        <v>1.08</v>
      </c>
      <c r="O157" s="124">
        <f t="shared" si="61"/>
        <v>1.08</v>
      </c>
      <c r="P157" s="124">
        <f t="shared" si="61"/>
        <v>1.08</v>
      </c>
      <c r="Q157" s="124">
        <f t="shared" si="61"/>
        <v>1.08</v>
      </c>
      <c r="R157" s="124">
        <f t="shared" si="61"/>
        <v>1.08</v>
      </c>
      <c r="S157" s="124">
        <f t="shared" si="61"/>
        <v>1.08</v>
      </c>
      <c r="T157" s="124">
        <f t="shared" si="62"/>
        <v>1.08</v>
      </c>
      <c r="U157" s="124">
        <f t="shared" si="62"/>
        <v>1.08</v>
      </c>
      <c r="V157" s="124">
        <f t="shared" si="62"/>
        <v>1.08</v>
      </c>
      <c r="W157" s="124">
        <f t="shared" si="62"/>
        <v>1.08</v>
      </c>
      <c r="X157" s="124">
        <f t="shared" si="62"/>
        <v>1.08</v>
      </c>
      <c r="Y157" s="124">
        <f t="shared" si="62"/>
        <v>1.08</v>
      </c>
      <c r="Z157" s="124">
        <f t="shared" si="62"/>
        <v>1.08</v>
      </c>
      <c r="AA157" s="124">
        <f t="shared" si="62"/>
        <v>1.08</v>
      </c>
      <c r="AB157" s="124">
        <f t="shared" si="62"/>
        <v>1.08</v>
      </c>
      <c r="AC157" s="124">
        <f t="shared" si="62"/>
        <v>1.08</v>
      </c>
      <c r="AD157" s="124">
        <f t="shared" si="62"/>
        <v>1.08</v>
      </c>
      <c r="AE157" s="124">
        <f t="shared" si="62"/>
        <v>1.08</v>
      </c>
      <c r="AF157" s="124">
        <f t="shared" si="62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60"/>
        <v>2.37</v>
      </c>
      <c r="C158" s="125">
        <v>2.37</v>
      </c>
      <c r="D158" s="124">
        <f t="shared" si="61"/>
        <v>2.37</v>
      </c>
      <c r="E158" s="124">
        <f t="shared" si="61"/>
        <v>2.37</v>
      </c>
      <c r="F158" s="124">
        <f t="shared" si="61"/>
        <v>2.37</v>
      </c>
      <c r="G158" s="124">
        <f t="shared" si="61"/>
        <v>2.37</v>
      </c>
      <c r="H158" s="124">
        <f t="shared" si="61"/>
        <v>2.37</v>
      </c>
      <c r="I158" s="124">
        <f t="shared" si="61"/>
        <v>2.37</v>
      </c>
      <c r="J158" s="124">
        <f t="shared" si="61"/>
        <v>2.37</v>
      </c>
      <c r="K158" s="124">
        <f t="shared" si="61"/>
        <v>2.37</v>
      </c>
      <c r="L158" s="124">
        <f t="shared" si="61"/>
        <v>2.37</v>
      </c>
      <c r="M158" s="124">
        <f t="shared" si="61"/>
        <v>2.37</v>
      </c>
      <c r="N158" s="124">
        <f t="shared" si="61"/>
        <v>2.37</v>
      </c>
      <c r="O158" s="124">
        <f t="shared" si="61"/>
        <v>2.37</v>
      </c>
      <c r="P158" s="124">
        <f t="shared" si="61"/>
        <v>2.37</v>
      </c>
      <c r="Q158" s="124">
        <f t="shared" si="61"/>
        <v>2.37</v>
      </c>
      <c r="R158" s="124">
        <f t="shared" si="61"/>
        <v>2.37</v>
      </c>
      <c r="S158" s="124">
        <f t="shared" si="61"/>
        <v>2.37</v>
      </c>
      <c r="T158" s="124">
        <f t="shared" si="62"/>
        <v>2.37</v>
      </c>
      <c r="U158" s="124">
        <f t="shared" si="62"/>
        <v>2.37</v>
      </c>
      <c r="V158" s="124">
        <f t="shared" si="62"/>
        <v>2.37</v>
      </c>
      <c r="W158" s="124">
        <f t="shared" si="62"/>
        <v>2.37</v>
      </c>
      <c r="X158" s="124">
        <f t="shared" si="62"/>
        <v>2.37</v>
      </c>
      <c r="Y158" s="124">
        <f t="shared" si="62"/>
        <v>2.37</v>
      </c>
      <c r="Z158" s="124">
        <f t="shared" si="62"/>
        <v>2.37</v>
      </c>
      <c r="AA158" s="124">
        <f t="shared" si="62"/>
        <v>2.37</v>
      </c>
      <c r="AB158" s="124">
        <f t="shared" si="62"/>
        <v>2.37</v>
      </c>
      <c r="AC158" s="124">
        <f t="shared" si="62"/>
        <v>2.37</v>
      </c>
      <c r="AD158" s="124">
        <f t="shared" si="62"/>
        <v>2.37</v>
      </c>
      <c r="AE158" s="124">
        <f t="shared" si="62"/>
        <v>2.37</v>
      </c>
      <c r="AF158" s="124">
        <f t="shared" si="62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60"/>
        <v>1.81</v>
      </c>
      <c r="C159" s="125">
        <v>1.81</v>
      </c>
      <c r="D159" s="124">
        <f t="shared" si="61"/>
        <v>1.81</v>
      </c>
      <c r="E159" s="124">
        <f t="shared" si="61"/>
        <v>1.81</v>
      </c>
      <c r="F159" s="124">
        <f t="shared" si="61"/>
        <v>1.81</v>
      </c>
      <c r="G159" s="124">
        <f t="shared" si="61"/>
        <v>1.81</v>
      </c>
      <c r="H159" s="124">
        <f t="shared" si="61"/>
        <v>1.81</v>
      </c>
      <c r="I159" s="124">
        <f t="shared" si="61"/>
        <v>1.81</v>
      </c>
      <c r="J159" s="124">
        <f t="shared" si="61"/>
        <v>1.81</v>
      </c>
      <c r="K159" s="124">
        <f t="shared" si="61"/>
        <v>1.81</v>
      </c>
      <c r="L159" s="124">
        <f t="shared" si="61"/>
        <v>1.81</v>
      </c>
      <c r="M159" s="124">
        <f t="shared" si="61"/>
        <v>1.81</v>
      </c>
      <c r="N159" s="124">
        <f t="shared" si="61"/>
        <v>1.81</v>
      </c>
      <c r="O159" s="124">
        <f t="shared" si="61"/>
        <v>1.81</v>
      </c>
      <c r="P159" s="124">
        <f t="shared" si="61"/>
        <v>1.81</v>
      </c>
      <c r="Q159" s="124">
        <f t="shared" si="61"/>
        <v>1.81</v>
      </c>
      <c r="R159" s="124">
        <f t="shared" si="61"/>
        <v>1.81</v>
      </c>
      <c r="S159" s="124">
        <f t="shared" si="61"/>
        <v>1.81</v>
      </c>
      <c r="T159" s="124">
        <f t="shared" si="62"/>
        <v>1.81</v>
      </c>
      <c r="U159" s="124">
        <f t="shared" si="62"/>
        <v>1.81</v>
      </c>
      <c r="V159" s="124">
        <f t="shared" si="62"/>
        <v>1.81</v>
      </c>
      <c r="W159" s="124">
        <f t="shared" si="62"/>
        <v>1.81</v>
      </c>
      <c r="X159" s="124">
        <f t="shared" si="62"/>
        <v>1.81</v>
      </c>
      <c r="Y159" s="124">
        <f t="shared" si="62"/>
        <v>1.81</v>
      </c>
      <c r="Z159" s="124">
        <f t="shared" si="62"/>
        <v>1.81</v>
      </c>
      <c r="AA159" s="124">
        <f t="shared" si="62"/>
        <v>1.81</v>
      </c>
      <c r="AB159" s="124">
        <f t="shared" si="62"/>
        <v>1.81</v>
      </c>
      <c r="AC159" s="124">
        <f t="shared" si="62"/>
        <v>1.81</v>
      </c>
      <c r="AD159" s="124">
        <f t="shared" si="62"/>
        <v>1.81</v>
      </c>
      <c r="AE159" s="124">
        <f t="shared" si="62"/>
        <v>1.81</v>
      </c>
      <c r="AF159" s="124">
        <f t="shared" si="62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60"/>
        <v>1.0900000000000001</v>
      </c>
      <c r="C160" s="125">
        <v>1.0900000000000001</v>
      </c>
      <c r="D160" s="124">
        <f t="shared" si="61"/>
        <v>1.0900000000000001</v>
      </c>
      <c r="E160" s="124">
        <f t="shared" si="61"/>
        <v>1.0900000000000001</v>
      </c>
      <c r="F160" s="124">
        <f t="shared" si="61"/>
        <v>1.0900000000000001</v>
      </c>
      <c r="G160" s="124">
        <f t="shared" si="61"/>
        <v>1.0900000000000001</v>
      </c>
      <c r="H160" s="124">
        <f t="shared" si="61"/>
        <v>1.0900000000000001</v>
      </c>
      <c r="I160" s="124">
        <f t="shared" si="61"/>
        <v>1.0900000000000001</v>
      </c>
      <c r="J160" s="124">
        <f t="shared" si="61"/>
        <v>1.0900000000000001</v>
      </c>
      <c r="K160" s="124">
        <f t="shared" si="61"/>
        <v>1.0900000000000001</v>
      </c>
      <c r="L160" s="124">
        <f t="shared" si="61"/>
        <v>1.0900000000000001</v>
      </c>
      <c r="M160" s="124">
        <f t="shared" si="61"/>
        <v>1.0900000000000001</v>
      </c>
      <c r="N160" s="124">
        <f t="shared" si="61"/>
        <v>1.0900000000000001</v>
      </c>
      <c r="O160" s="124">
        <f t="shared" si="61"/>
        <v>1.0900000000000001</v>
      </c>
      <c r="P160" s="124">
        <f t="shared" si="61"/>
        <v>1.0900000000000001</v>
      </c>
      <c r="Q160" s="124">
        <f t="shared" si="61"/>
        <v>1.0900000000000001</v>
      </c>
      <c r="R160" s="124">
        <f t="shared" si="61"/>
        <v>1.0900000000000001</v>
      </c>
      <c r="S160" s="124">
        <f t="shared" si="61"/>
        <v>1.0900000000000001</v>
      </c>
      <c r="T160" s="124">
        <f t="shared" si="62"/>
        <v>1.0900000000000001</v>
      </c>
      <c r="U160" s="124">
        <f t="shared" si="62"/>
        <v>1.0900000000000001</v>
      </c>
      <c r="V160" s="124">
        <f t="shared" si="62"/>
        <v>1.0900000000000001</v>
      </c>
      <c r="W160" s="124">
        <f t="shared" si="62"/>
        <v>1.0900000000000001</v>
      </c>
      <c r="X160" s="124">
        <f t="shared" si="62"/>
        <v>1.0900000000000001</v>
      </c>
      <c r="Y160" s="124">
        <f t="shared" si="62"/>
        <v>1.0900000000000001</v>
      </c>
      <c r="Z160" s="124">
        <f t="shared" si="62"/>
        <v>1.0900000000000001</v>
      </c>
      <c r="AA160" s="124">
        <f t="shared" si="62"/>
        <v>1.0900000000000001</v>
      </c>
      <c r="AB160" s="124">
        <f t="shared" si="62"/>
        <v>1.0900000000000001</v>
      </c>
      <c r="AC160" s="124">
        <f t="shared" si="62"/>
        <v>1.0900000000000001</v>
      </c>
      <c r="AD160" s="124">
        <f t="shared" si="62"/>
        <v>1.0900000000000001</v>
      </c>
      <c r="AE160" s="124">
        <f t="shared" si="62"/>
        <v>1.0900000000000001</v>
      </c>
      <c r="AF160" s="124">
        <f t="shared" si="62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60"/>
        <v>1.58</v>
      </c>
      <c r="C161" s="125">
        <v>1.58</v>
      </c>
      <c r="D161" s="124">
        <f t="shared" si="61"/>
        <v>1.58</v>
      </c>
      <c r="E161" s="124">
        <f t="shared" si="61"/>
        <v>1.58</v>
      </c>
      <c r="F161" s="124">
        <f t="shared" si="61"/>
        <v>1.58</v>
      </c>
      <c r="G161" s="124">
        <f t="shared" si="61"/>
        <v>1.58</v>
      </c>
      <c r="H161" s="124">
        <f t="shared" si="61"/>
        <v>1.58</v>
      </c>
      <c r="I161" s="124">
        <f t="shared" si="61"/>
        <v>1.58</v>
      </c>
      <c r="J161" s="124">
        <f t="shared" si="61"/>
        <v>1.58</v>
      </c>
      <c r="K161" s="124">
        <f t="shared" si="61"/>
        <v>1.58</v>
      </c>
      <c r="L161" s="124">
        <f t="shared" si="61"/>
        <v>1.58</v>
      </c>
      <c r="M161" s="124">
        <f t="shared" si="61"/>
        <v>1.58</v>
      </c>
      <c r="N161" s="124">
        <f t="shared" si="61"/>
        <v>1.58</v>
      </c>
      <c r="O161" s="124">
        <f t="shared" si="61"/>
        <v>1.58</v>
      </c>
      <c r="P161" s="124">
        <f t="shared" si="61"/>
        <v>1.58</v>
      </c>
      <c r="Q161" s="124">
        <f t="shared" si="61"/>
        <v>1.58</v>
      </c>
      <c r="R161" s="124">
        <f t="shared" si="61"/>
        <v>1.58</v>
      </c>
      <c r="S161" s="124">
        <f t="shared" si="61"/>
        <v>1.58</v>
      </c>
      <c r="T161" s="124">
        <f t="shared" si="62"/>
        <v>1.58</v>
      </c>
      <c r="U161" s="124">
        <f t="shared" si="62"/>
        <v>1.58</v>
      </c>
      <c r="V161" s="124">
        <f t="shared" si="62"/>
        <v>1.58</v>
      </c>
      <c r="W161" s="124">
        <f t="shared" si="62"/>
        <v>1.58</v>
      </c>
      <c r="X161" s="124">
        <f t="shared" si="62"/>
        <v>1.58</v>
      </c>
      <c r="Y161" s="124">
        <f t="shared" si="62"/>
        <v>1.58</v>
      </c>
      <c r="Z161" s="124">
        <f t="shared" si="62"/>
        <v>1.58</v>
      </c>
      <c r="AA161" s="124">
        <f t="shared" si="62"/>
        <v>1.58</v>
      </c>
      <c r="AB161" s="124">
        <f t="shared" si="62"/>
        <v>1.58</v>
      </c>
      <c r="AC161" s="124">
        <f t="shared" si="62"/>
        <v>1.58</v>
      </c>
      <c r="AD161" s="124">
        <f t="shared" si="62"/>
        <v>1.58</v>
      </c>
      <c r="AE161" s="124">
        <f t="shared" si="62"/>
        <v>1.58</v>
      </c>
      <c r="AF161" s="124">
        <f t="shared" si="62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60"/>
        <v>2</v>
      </c>
      <c r="C162" s="125">
        <v>2</v>
      </c>
      <c r="D162" s="124">
        <f t="shared" si="61"/>
        <v>2</v>
      </c>
      <c r="E162" s="124">
        <f t="shared" si="61"/>
        <v>2</v>
      </c>
      <c r="F162" s="124">
        <f t="shared" si="61"/>
        <v>2</v>
      </c>
      <c r="G162" s="124">
        <f t="shared" si="61"/>
        <v>2</v>
      </c>
      <c r="H162" s="124">
        <f t="shared" si="61"/>
        <v>2</v>
      </c>
      <c r="I162" s="124">
        <f t="shared" si="61"/>
        <v>2</v>
      </c>
      <c r="J162" s="124">
        <f t="shared" si="61"/>
        <v>2</v>
      </c>
      <c r="K162" s="124">
        <f t="shared" si="61"/>
        <v>2</v>
      </c>
      <c r="L162" s="124">
        <f t="shared" si="61"/>
        <v>2</v>
      </c>
      <c r="M162" s="124">
        <f t="shared" si="61"/>
        <v>2</v>
      </c>
      <c r="N162" s="124">
        <f t="shared" si="61"/>
        <v>2</v>
      </c>
      <c r="O162" s="124">
        <f t="shared" si="61"/>
        <v>2</v>
      </c>
      <c r="P162" s="124">
        <f t="shared" si="61"/>
        <v>2</v>
      </c>
      <c r="Q162" s="124">
        <f t="shared" si="61"/>
        <v>2</v>
      </c>
      <c r="R162" s="124">
        <f t="shared" si="61"/>
        <v>2</v>
      </c>
      <c r="S162" s="124">
        <f t="shared" si="61"/>
        <v>2</v>
      </c>
      <c r="T162" s="124">
        <f t="shared" si="62"/>
        <v>2</v>
      </c>
      <c r="U162" s="124">
        <f t="shared" si="62"/>
        <v>2</v>
      </c>
      <c r="V162" s="124">
        <f t="shared" si="62"/>
        <v>2</v>
      </c>
      <c r="W162" s="124">
        <f t="shared" si="62"/>
        <v>2</v>
      </c>
      <c r="X162" s="124">
        <f t="shared" si="62"/>
        <v>2</v>
      </c>
      <c r="Y162" s="124">
        <f t="shared" si="62"/>
        <v>2</v>
      </c>
      <c r="Z162" s="124">
        <f t="shared" si="62"/>
        <v>2</v>
      </c>
      <c r="AA162" s="124">
        <f t="shared" si="62"/>
        <v>2</v>
      </c>
      <c r="AB162" s="124">
        <f t="shared" si="62"/>
        <v>2</v>
      </c>
      <c r="AC162" s="124">
        <f t="shared" si="62"/>
        <v>2</v>
      </c>
      <c r="AD162" s="124">
        <f t="shared" si="62"/>
        <v>2</v>
      </c>
      <c r="AE162" s="124">
        <f t="shared" si="62"/>
        <v>2</v>
      </c>
      <c r="AF162" s="124">
        <f t="shared" si="62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60"/>
        <v>0.47</v>
      </c>
      <c r="C163" s="125">
        <v>0.47</v>
      </c>
      <c r="D163" s="124">
        <f t="shared" si="61"/>
        <v>0.47</v>
      </c>
      <c r="E163" s="124">
        <f t="shared" si="61"/>
        <v>0.47</v>
      </c>
      <c r="F163" s="124">
        <f t="shared" si="61"/>
        <v>0.47</v>
      </c>
      <c r="G163" s="124">
        <f t="shared" si="61"/>
        <v>0.47</v>
      </c>
      <c r="H163" s="124">
        <f t="shared" si="61"/>
        <v>0.47</v>
      </c>
      <c r="I163" s="124">
        <f t="shared" si="61"/>
        <v>0.47</v>
      </c>
      <c r="J163" s="124">
        <f t="shared" si="61"/>
        <v>0.47</v>
      </c>
      <c r="K163" s="124">
        <f t="shared" si="61"/>
        <v>0.47</v>
      </c>
      <c r="L163" s="124">
        <f t="shared" si="61"/>
        <v>0.47</v>
      </c>
      <c r="M163" s="124">
        <f t="shared" si="61"/>
        <v>0.47</v>
      </c>
      <c r="N163" s="124">
        <f t="shared" si="61"/>
        <v>0.47</v>
      </c>
      <c r="O163" s="124">
        <f t="shared" si="61"/>
        <v>0.47</v>
      </c>
      <c r="P163" s="124">
        <f t="shared" si="61"/>
        <v>0.47</v>
      </c>
      <c r="Q163" s="124">
        <f t="shared" si="61"/>
        <v>0.47</v>
      </c>
      <c r="R163" s="124">
        <f t="shared" si="61"/>
        <v>0.47</v>
      </c>
      <c r="S163" s="124">
        <f t="shared" si="61"/>
        <v>0.47</v>
      </c>
      <c r="T163" s="124">
        <f t="shared" si="62"/>
        <v>0.47</v>
      </c>
      <c r="U163" s="124">
        <f t="shared" si="62"/>
        <v>0.47</v>
      </c>
      <c r="V163" s="124">
        <f t="shared" si="62"/>
        <v>0.47</v>
      </c>
      <c r="W163" s="124">
        <f t="shared" si="62"/>
        <v>0.47</v>
      </c>
      <c r="X163" s="124">
        <f t="shared" si="62"/>
        <v>0.47</v>
      </c>
      <c r="Y163" s="124">
        <f t="shared" si="62"/>
        <v>0.47</v>
      </c>
      <c r="Z163" s="124">
        <f t="shared" si="62"/>
        <v>0.47</v>
      </c>
      <c r="AA163" s="124">
        <f t="shared" si="62"/>
        <v>0.47</v>
      </c>
      <c r="AB163" s="124">
        <f t="shared" si="62"/>
        <v>0.47</v>
      </c>
      <c r="AC163" s="124">
        <f t="shared" si="62"/>
        <v>0.47</v>
      </c>
      <c r="AD163" s="124">
        <f t="shared" si="62"/>
        <v>0.47</v>
      </c>
      <c r="AE163" s="124">
        <f t="shared" si="62"/>
        <v>0.47</v>
      </c>
      <c r="AF163" s="124">
        <f t="shared" si="62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60"/>
        <v>0</v>
      </c>
      <c r="C164" s="125">
        <v>0</v>
      </c>
      <c r="D164" s="124">
        <f t="shared" si="61"/>
        <v>0</v>
      </c>
      <c r="E164" s="124">
        <f t="shared" si="61"/>
        <v>0</v>
      </c>
      <c r="F164" s="124">
        <f t="shared" si="61"/>
        <v>0</v>
      </c>
      <c r="G164" s="124">
        <f t="shared" si="61"/>
        <v>0</v>
      </c>
      <c r="H164" s="124">
        <f t="shared" si="61"/>
        <v>0</v>
      </c>
      <c r="I164" s="124">
        <f t="shared" si="61"/>
        <v>0</v>
      </c>
      <c r="J164" s="124">
        <f t="shared" si="61"/>
        <v>0</v>
      </c>
      <c r="K164" s="124">
        <f t="shared" si="61"/>
        <v>0</v>
      </c>
      <c r="L164" s="124">
        <f t="shared" si="61"/>
        <v>0</v>
      </c>
      <c r="M164" s="124">
        <f t="shared" si="61"/>
        <v>0</v>
      </c>
      <c r="N164" s="124">
        <f t="shared" si="61"/>
        <v>0</v>
      </c>
      <c r="O164" s="124">
        <f t="shared" si="61"/>
        <v>0</v>
      </c>
      <c r="P164" s="124">
        <f t="shared" si="61"/>
        <v>0</v>
      </c>
      <c r="Q164" s="124">
        <f t="shared" si="61"/>
        <v>0</v>
      </c>
      <c r="R164" s="124">
        <f t="shared" si="61"/>
        <v>0</v>
      </c>
      <c r="S164" s="124">
        <f t="shared" si="61"/>
        <v>0</v>
      </c>
      <c r="T164" s="124">
        <f t="shared" si="62"/>
        <v>0</v>
      </c>
      <c r="U164" s="124">
        <f t="shared" si="62"/>
        <v>0</v>
      </c>
      <c r="V164" s="124">
        <f t="shared" si="62"/>
        <v>0</v>
      </c>
      <c r="W164" s="124">
        <f t="shared" si="62"/>
        <v>0</v>
      </c>
      <c r="X164" s="124">
        <f t="shared" si="62"/>
        <v>0</v>
      </c>
      <c r="Y164" s="124">
        <f t="shared" si="62"/>
        <v>0</v>
      </c>
      <c r="Z164" s="124">
        <f t="shared" si="62"/>
        <v>0</v>
      </c>
      <c r="AA164" s="124">
        <f t="shared" si="62"/>
        <v>0</v>
      </c>
      <c r="AB164" s="124">
        <f t="shared" si="62"/>
        <v>0</v>
      </c>
      <c r="AC164" s="124">
        <f t="shared" si="62"/>
        <v>0</v>
      </c>
      <c r="AD164" s="124">
        <f t="shared" si="62"/>
        <v>0</v>
      </c>
      <c r="AE164" s="124">
        <f t="shared" si="62"/>
        <v>0</v>
      </c>
      <c r="AF164" s="124">
        <f t="shared" si="62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60"/>
        <v>0</v>
      </c>
      <c r="C165" s="125">
        <v>0</v>
      </c>
      <c r="D165" s="124">
        <f t="shared" si="61"/>
        <v>0</v>
      </c>
      <c r="E165" s="124">
        <f t="shared" si="61"/>
        <v>0</v>
      </c>
      <c r="F165" s="124">
        <f t="shared" si="61"/>
        <v>0</v>
      </c>
      <c r="G165" s="124">
        <f t="shared" si="61"/>
        <v>0</v>
      </c>
      <c r="H165" s="124">
        <f t="shared" si="61"/>
        <v>0</v>
      </c>
      <c r="I165" s="124">
        <f t="shared" si="61"/>
        <v>0</v>
      </c>
      <c r="J165" s="124">
        <f t="shared" si="61"/>
        <v>0</v>
      </c>
      <c r="K165" s="124">
        <f t="shared" si="61"/>
        <v>0</v>
      </c>
      <c r="L165" s="124">
        <f t="shared" si="61"/>
        <v>0</v>
      </c>
      <c r="M165" s="124">
        <f t="shared" si="61"/>
        <v>0</v>
      </c>
      <c r="N165" s="124">
        <f t="shared" si="61"/>
        <v>0</v>
      </c>
      <c r="O165" s="124">
        <f t="shared" si="61"/>
        <v>0</v>
      </c>
      <c r="P165" s="124">
        <f t="shared" si="61"/>
        <v>0</v>
      </c>
      <c r="Q165" s="124">
        <f t="shared" si="61"/>
        <v>0</v>
      </c>
      <c r="R165" s="124">
        <f t="shared" si="61"/>
        <v>0</v>
      </c>
      <c r="S165" s="124">
        <f t="shared" si="62"/>
        <v>0</v>
      </c>
      <c r="T165" s="124">
        <f t="shared" si="62"/>
        <v>0</v>
      </c>
      <c r="U165" s="124">
        <f t="shared" si="62"/>
        <v>0</v>
      </c>
      <c r="V165" s="124">
        <f t="shared" si="62"/>
        <v>0</v>
      </c>
      <c r="W165" s="124">
        <f t="shared" si="62"/>
        <v>0</v>
      </c>
      <c r="X165" s="124">
        <f t="shared" si="62"/>
        <v>0</v>
      </c>
      <c r="Y165" s="124">
        <f t="shared" si="62"/>
        <v>0</v>
      </c>
      <c r="Z165" s="124">
        <f t="shared" si="62"/>
        <v>0</v>
      </c>
      <c r="AA165" s="124">
        <f t="shared" si="62"/>
        <v>0</v>
      </c>
      <c r="AB165" s="124">
        <f t="shared" si="62"/>
        <v>0</v>
      </c>
      <c r="AC165" s="124">
        <f t="shared" si="62"/>
        <v>0</v>
      </c>
      <c r="AD165" s="124">
        <f t="shared" si="62"/>
        <v>0</v>
      </c>
      <c r="AE165" s="124">
        <f t="shared" si="62"/>
        <v>0</v>
      </c>
      <c r="AF165" s="124">
        <f t="shared" si="62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60"/>
        <v>0.8</v>
      </c>
      <c r="C166" s="125">
        <v>0.8</v>
      </c>
      <c r="D166" s="124">
        <f t="shared" si="61"/>
        <v>0.8</v>
      </c>
      <c r="E166" s="124">
        <f t="shared" si="61"/>
        <v>0.8</v>
      </c>
      <c r="F166" s="124">
        <f t="shared" si="61"/>
        <v>0.8</v>
      </c>
      <c r="G166" s="124">
        <f t="shared" si="61"/>
        <v>0.8</v>
      </c>
      <c r="H166" s="124">
        <f t="shared" si="61"/>
        <v>0.8</v>
      </c>
      <c r="I166" s="124">
        <f t="shared" si="61"/>
        <v>0.8</v>
      </c>
      <c r="J166" s="124">
        <f t="shared" si="61"/>
        <v>0.8</v>
      </c>
      <c r="K166" s="124">
        <f t="shared" si="61"/>
        <v>0.8</v>
      </c>
      <c r="L166" s="124">
        <f t="shared" si="61"/>
        <v>0.8</v>
      </c>
      <c r="M166" s="124">
        <f t="shared" si="61"/>
        <v>0.8</v>
      </c>
      <c r="N166" s="124">
        <f t="shared" si="61"/>
        <v>0.8</v>
      </c>
      <c r="O166" s="124">
        <f t="shared" si="61"/>
        <v>0.8</v>
      </c>
      <c r="P166" s="124">
        <f t="shared" si="61"/>
        <v>0.8</v>
      </c>
      <c r="Q166" s="124">
        <f t="shared" si="61"/>
        <v>0.8</v>
      </c>
      <c r="R166" s="124">
        <f t="shared" si="61"/>
        <v>0.8</v>
      </c>
      <c r="S166" s="124">
        <f t="shared" si="62"/>
        <v>0.8</v>
      </c>
      <c r="T166" s="124">
        <f t="shared" si="62"/>
        <v>0.8</v>
      </c>
      <c r="U166" s="124">
        <f t="shared" si="62"/>
        <v>0.8</v>
      </c>
      <c r="V166" s="124">
        <f t="shared" si="62"/>
        <v>0.8</v>
      </c>
      <c r="W166" s="124">
        <f t="shared" si="62"/>
        <v>0.8</v>
      </c>
      <c r="X166" s="124">
        <f t="shared" si="62"/>
        <v>0.8</v>
      </c>
      <c r="Y166" s="124">
        <f t="shared" si="62"/>
        <v>0.8</v>
      </c>
      <c r="Z166" s="124">
        <f t="shared" si="62"/>
        <v>0.8</v>
      </c>
      <c r="AA166" s="124">
        <f t="shared" si="62"/>
        <v>0.8</v>
      </c>
      <c r="AB166" s="124">
        <f t="shared" si="62"/>
        <v>0.8</v>
      </c>
      <c r="AC166" s="124">
        <f t="shared" si="62"/>
        <v>0.8</v>
      </c>
      <c r="AD166" s="124">
        <f t="shared" si="62"/>
        <v>0.8</v>
      </c>
      <c r="AE166" s="124">
        <f t="shared" si="62"/>
        <v>0.8</v>
      </c>
      <c r="AF166" s="124">
        <f t="shared" si="62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60"/>
        <v>1.5</v>
      </c>
      <c r="C167" s="125">
        <v>1.5</v>
      </c>
      <c r="D167" s="124">
        <f t="shared" si="61"/>
        <v>1.5</v>
      </c>
      <c r="E167" s="124">
        <f t="shared" si="61"/>
        <v>1.5</v>
      </c>
      <c r="F167" s="124">
        <f t="shared" si="61"/>
        <v>1.5</v>
      </c>
      <c r="G167" s="124">
        <f t="shared" si="61"/>
        <v>1.5</v>
      </c>
      <c r="H167" s="124">
        <f t="shared" si="61"/>
        <v>1.5</v>
      </c>
      <c r="I167" s="124">
        <f t="shared" si="61"/>
        <v>1.5</v>
      </c>
      <c r="J167" s="124">
        <f t="shared" si="61"/>
        <v>1.5</v>
      </c>
      <c r="K167" s="124">
        <f t="shared" si="61"/>
        <v>1.5</v>
      </c>
      <c r="L167" s="124">
        <f t="shared" si="61"/>
        <v>1.5</v>
      </c>
      <c r="M167" s="124">
        <f t="shared" si="61"/>
        <v>1.5</v>
      </c>
      <c r="N167" s="124">
        <f t="shared" si="61"/>
        <v>1.5</v>
      </c>
      <c r="O167" s="124">
        <f t="shared" si="61"/>
        <v>1.5</v>
      </c>
      <c r="P167" s="124">
        <f t="shared" si="61"/>
        <v>1.5</v>
      </c>
      <c r="Q167" s="124">
        <f t="shared" si="61"/>
        <v>1.5</v>
      </c>
      <c r="R167" s="124">
        <f t="shared" si="61"/>
        <v>1.5</v>
      </c>
      <c r="S167" s="124">
        <f t="shared" si="62"/>
        <v>1.5</v>
      </c>
      <c r="T167" s="124">
        <f t="shared" si="62"/>
        <v>1.5</v>
      </c>
      <c r="U167" s="124">
        <f t="shared" si="62"/>
        <v>1.5</v>
      </c>
      <c r="V167" s="124">
        <f t="shared" si="62"/>
        <v>1.5</v>
      </c>
      <c r="W167" s="124">
        <f t="shared" si="62"/>
        <v>1.5</v>
      </c>
      <c r="X167" s="124">
        <f t="shared" si="62"/>
        <v>1.5</v>
      </c>
      <c r="Y167" s="124">
        <f t="shared" si="62"/>
        <v>1.5</v>
      </c>
      <c r="Z167" s="124">
        <f t="shared" si="62"/>
        <v>1.5</v>
      </c>
      <c r="AA167" s="124">
        <f t="shared" si="62"/>
        <v>1.5</v>
      </c>
      <c r="AB167" s="124">
        <f t="shared" si="62"/>
        <v>1.5</v>
      </c>
      <c r="AC167" s="124">
        <f t="shared" si="62"/>
        <v>1.5</v>
      </c>
      <c r="AD167" s="124">
        <f t="shared" si="62"/>
        <v>1.5</v>
      </c>
      <c r="AE167" s="124">
        <f t="shared" si="62"/>
        <v>1.5</v>
      </c>
      <c r="AF167" s="124">
        <f t="shared" si="62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60"/>
        <v>1</v>
      </c>
      <c r="C168" s="125">
        <v>1</v>
      </c>
      <c r="D168" s="124">
        <f t="shared" si="61"/>
        <v>1</v>
      </c>
      <c r="E168" s="124">
        <f t="shared" si="61"/>
        <v>1</v>
      </c>
      <c r="F168" s="124">
        <f t="shared" si="61"/>
        <v>1</v>
      </c>
      <c r="G168" s="124">
        <f t="shared" si="61"/>
        <v>1</v>
      </c>
      <c r="H168" s="124">
        <f t="shared" si="61"/>
        <v>1</v>
      </c>
      <c r="I168" s="124">
        <f t="shared" si="61"/>
        <v>1</v>
      </c>
      <c r="J168" s="124">
        <f t="shared" si="61"/>
        <v>1</v>
      </c>
      <c r="K168" s="124">
        <f t="shared" si="61"/>
        <v>1</v>
      </c>
      <c r="L168" s="124">
        <f t="shared" si="61"/>
        <v>1</v>
      </c>
      <c r="M168" s="124">
        <f t="shared" si="61"/>
        <v>1</v>
      </c>
      <c r="N168" s="124">
        <f t="shared" si="61"/>
        <v>1</v>
      </c>
      <c r="O168" s="124">
        <f t="shared" si="61"/>
        <v>1</v>
      </c>
      <c r="P168" s="124">
        <f t="shared" si="61"/>
        <v>1</v>
      </c>
      <c r="Q168" s="124">
        <f t="shared" si="61"/>
        <v>1</v>
      </c>
      <c r="R168" s="124">
        <f t="shared" si="61"/>
        <v>1</v>
      </c>
      <c r="S168" s="124">
        <f t="shared" si="62"/>
        <v>1</v>
      </c>
      <c r="T168" s="124">
        <f t="shared" si="62"/>
        <v>1</v>
      </c>
      <c r="U168" s="124">
        <f t="shared" si="62"/>
        <v>1</v>
      </c>
      <c r="V168" s="124">
        <f t="shared" si="62"/>
        <v>1</v>
      </c>
      <c r="W168" s="124">
        <f t="shared" si="62"/>
        <v>1</v>
      </c>
      <c r="X168" s="124">
        <f t="shared" si="62"/>
        <v>1</v>
      </c>
      <c r="Y168" s="124">
        <f t="shared" si="62"/>
        <v>1</v>
      </c>
      <c r="Z168" s="124">
        <f t="shared" si="62"/>
        <v>1</v>
      </c>
      <c r="AA168" s="124">
        <f t="shared" si="62"/>
        <v>1</v>
      </c>
      <c r="AB168" s="124">
        <f t="shared" si="62"/>
        <v>1</v>
      </c>
      <c r="AC168" s="124">
        <f t="shared" si="62"/>
        <v>1</v>
      </c>
      <c r="AD168" s="124">
        <f t="shared" si="62"/>
        <v>1</v>
      </c>
      <c r="AE168" s="124">
        <f t="shared" si="62"/>
        <v>1</v>
      </c>
      <c r="AF168" s="124">
        <f t="shared" si="62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63">AF170</f>
        <v>1</v>
      </c>
      <c r="C170" s="125">
        <v>1</v>
      </c>
      <c r="D170" s="124">
        <f t="shared" ref="D170:S177" si="64">C170</f>
        <v>1</v>
      </c>
      <c r="E170" s="124">
        <f t="shared" si="64"/>
        <v>1</v>
      </c>
      <c r="F170" s="124">
        <f t="shared" si="64"/>
        <v>1</v>
      </c>
      <c r="G170" s="124">
        <f t="shared" si="64"/>
        <v>1</v>
      </c>
      <c r="H170" s="124">
        <f t="shared" si="64"/>
        <v>1</v>
      </c>
      <c r="I170" s="124">
        <f t="shared" si="64"/>
        <v>1</v>
      </c>
      <c r="J170" s="124">
        <f t="shared" si="64"/>
        <v>1</v>
      </c>
      <c r="K170" s="124">
        <f t="shared" si="64"/>
        <v>1</v>
      </c>
      <c r="L170" s="124">
        <f t="shared" si="64"/>
        <v>1</v>
      </c>
      <c r="M170" s="124">
        <f t="shared" si="64"/>
        <v>1</v>
      </c>
      <c r="N170" s="124">
        <f t="shared" si="64"/>
        <v>1</v>
      </c>
      <c r="O170" s="124">
        <f t="shared" si="64"/>
        <v>1</v>
      </c>
      <c r="P170" s="124">
        <f t="shared" si="64"/>
        <v>1</v>
      </c>
      <c r="Q170" s="124">
        <f t="shared" si="64"/>
        <v>1</v>
      </c>
      <c r="R170" s="124">
        <f t="shared" si="64"/>
        <v>1</v>
      </c>
      <c r="S170" s="124">
        <f t="shared" si="64"/>
        <v>1</v>
      </c>
      <c r="T170" s="124">
        <f t="shared" ref="S170:AF177" si="65">S170</f>
        <v>1</v>
      </c>
      <c r="U170" s="124">
        <f t="shared" si="65"/>
        <v>1</v>
      </c>
      <c r="V170" s="124">
        <f t="shared" si="65"/>
        <v>1</v>
      </c>
      <c r="W170" s="124">
        <f t="shared" si="65"/>
        <v>1</v>
      </c>
      <c r="X170" s="124">
        <f t="shared" si="65"/>
        <v>1</v>
      </c>
      <c r="Y170" s="124">
        <f t="shared" si="65"/>
        <v>1</v>
      </c>
      <c r="Z170" s="124">
        <f t="shared" si="65"/>
        <v>1</v>
      </c>
      <c r="AA170" s="124">
        <f t="shared" si="65"/>
        <v>1</v>
      </c>
      <c r="AB170" s="124">
        <f t="shared" si="65"/>
        <v>1</v>
      </c>
      <c r="AC170" s="124">
        <f t="shared" si="65"/>
        <v>1</v>
      </c>
      <c r="AD170" s="124">
        <f t="shared" si="65"/>
        <v>1</v>
      </c>
      <c r="AE170" s="124">
        <f t="shared" si="65"/>
        <v>1</v>
      </c>
      <c r="AF170" s="124">
        <f t="shared" si="65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63"/>
        <v>0.42</v>
      </c>
      <c r="C171" s="125">
        <v>0.42</v>
      </c>
      <c r="D171" s="124">
        <f t="shared" si="64"/>
        <v>0.42</v>
      </c>
      <c r="E171" s="124">
        <f t="shared" si="64"/>
        <v>0.42</v>
      </c>
      <c r="F171" s="124">
        <f t="shared" si="64"/>
        <v>0.42</v>
      </c>
      <c r="G171" s="124">
        <f t="shared" si="64"/>
        <v>0.42</v>
      </c>
      <c r="H171" s="124">
        <f t="shared" si="64"/>
        <v>0.42</v>
      </c>
      <c r="I171" s="124">
        <f t="shared" si="64"/>
        <v>0.42</v>
      </c>
      <c r="J171" s="124">
        <f t="shared" si="64"/>
        <v>0.42</v>
      </c>
      <c r="K171" s="124">
        <f t="shared" si="64"/>
        <v>0.42</v>
      </c>
      <c r="L171" s="124">
        <f t="shared" si="64"/>
        <v>0.42</v>
      </c>
      <c r="M171" s="124">
        <f t="shared" si="64"/>
        <v>0.42</v>
      </c>
      <c r="N171" s="124">
        <f t="shared" si="64"/>
        <v>0.42</v>
      </c>
      <c r="O171" s="124">
        <f t="shared" si="64"/>
        <v>0.42</v>
      </c>
      <c r="P171" s="124">
        <f t="shared" si="64"/>
        <v>0.42</v>
      </c>
      <c r="Q171" s="124">
        <f t="shared" si="64"/>
        <v>0.42</v>
      </c>
      <c r="R171" s="124">
        <f t="shared" si="64"/>
        <v>0.42</v>
      </c>
      <c r="S171" s="124">
        <f t="shared" si="65"/>
        <v>0.42</v>
      </c>
      <c r="T171" s="124">
        <f t="shared" si="65"/>
        <v>0.42</v>
      </c>
      <c r="U171" s="124">
        <f t="shared" si="65"/>
        <v>0.42</v>
      </c>
      <c r="V171" s="124">
        <f t="shared" si="65"/>
        <v>0.42</v>
      </c>
      <c r="W171" s="124">
        <f t="shared" si="65"/>
        <v>0.42</v>
      </c>
      <c r="X171" s="124">
        <f t="shared" si="65"/>
        <v>0.42</v>
      </c>
      <c r="Y171" s="124">
        <f t="shared" si="65"/>
        <v>0.42</v>
      </c>
      <c r="Z171" s="124">
        <f t="shared" si="65"/>
        <v>0.42</v>
      </c>
      <c r="AA171" s="124">
        <f t="shared" si="65"/>
        <v>0.42</v>
      </c>
      <c r="AB171" s="124">
        <f t="shared" si="65"/>
        <v>0.42</v>
      </c>
      <c r="AC171" s="124">
        <f t="shared" si="65"/>
        <v>0.42</v>
      </c>
      <c r="AD171" s="124">
        <f t="shared" si="65"/>
        <v>0.42</v>
      </c>
      <c r="AE171" s="124">
        <f t="shared" si="65"/>
        <v>0.42</v>
      </c>
      <c r="AF171" s="124">
        <f t="shared" si="65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63"/>
        <v>0.46</v>
      </c>
      <c r="C172" s="125">
        <v>0.46</v>
      </c>
      <c r="D172" s="124">
        <f t="shared" si="64"/>
        <v>0.46</v>
      </c>
      <c r="E172" s="124">
        <f t="shared" si="64"/>
        <v>0.46</v>
      </c>
      <c r="F172" s="124">
        <f t="shared" si="64"/>
        <v>0.46</v>
      </c>
      <c r="G172" s="124">
        <f t="shared" si="64"/>
        <v>0.46</v>
      </c>
      <c r="H172" s="124">
        <f t="shared" si="64"/>
        <v>0.46</v>
      </c>
      <c r="I172" s="124">
        <f t="shared" si="64"/>
        <v>0.46</v>
      </c>
      <c r="J172" s="124">
        <f t="shared" si="64"/>
        <v>0.46</v>
      </c>
      <c r="K172" s="124">
        <f t="shared" si="64"/>
        <v>0.46</v>
      </c>
      <c r="L172" s="124">
        <f t="shared" si="64"/>
        <v>0.46</v>
      </c>
      <c r="M172" s="124">
        <f t="shared" si="64"/>
        <v>0.46</v>
      </c>
      <c r="N172" s="124">
        <f t="shared" si="64"/>
        <v>0.46</v>
      </c>
      <c r="O172" s="124">
        <f t="shared" si="64"/>
        <v>0.46</v>
      </c>
      <c r="P172" s="124">
        <f t="shared" si="64"/>
        <v>0.46</v>
      </c>
      <c r="Q172" s="124">
        <f t="shared" si="64"/>
        <v>0.46</v>
      </c>
      <c r="R172" s="124">
        <f t="shared" si="64"/>
        <v>0.46</v>
      </c>
      <c r="S172" s="124">
        <f t="shared" si="65"/>
        <v>0.46</v>
      </c>
      <c r="T172" s="124">
        <f t="shared" si="65"/>
        <v>0.46</v>
      </c>
      <c r="U172" s="124">
        <f t="shared" si="65"/>
        <v>0.46</v>
      </c>
      <c r="V172" s="124">
        <f t="shared" si="65"/>
        <v>0.46</v>
      </c>
      <c r="W172" s="124">
        <f t="shared" si="65"/>
        <v>0.46</v>
      </c>
      <c r="X172" s="124">
        <f t="shared" si="65"/>
        <v>0.46</v>
      </c>
      <c r="Y172" s="124">
        <f t="shared" si="65"/>
        <v>0.46</v>
      </c>
      <c r="Z172" s="124">
        <f t="shared" si="65"/>
        <v>0.46</v>
      </c>
      <c r="AA172" s="124">
        <f t="shared" si="65"/>
        <v>0.46</v>
      </c>
      <c r="AB172" s="124">
        <f t="shared" si="65"/>
        <v>0.46</v>
      </c>
      <c r="AC172" s="124">
        <f t="shared" si="65"/>
        <v>0.46</v>
      </c>
      <c r="AD172" s="124">
        <f t="shared" si="65"/>
        <v>0.46</v>
      </c>
      <c r="AE172" s="124">
        <f t="shared" si="65"/>
        <v>0.46</v>
      </c>
      <c r="AF172" s="124">
        <f t="shared" si="65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63"/>
        <v>0.85</v>
      </c>
      <c r="C173" s="125">
        <v>0.85</v>
      </c>
      <c r="D173" s="124">
        <f t="shared" si="64"/>
        <v>0.85</v>
      </c>
      <c r="E173" s="124">
        <f t="shared" si="64"/>
        <v>0.85</v>
      </c>
      <c r="F173" s="124">
        <f t="shared" si="64"/>
        <v>0.85</v>
      </c>
      <c r="G173" s="124">
        <f t="shared" si="64"/>
        <v>0.85</v>
      </c>
      <c r="H173" s="124">
        <f t="shared" si="64"/>
        <v>0.85</v>
      </c>
      <c r="I173" s="124">
        <f t="shared" si="64"/>
        <v>0.85</v>
      </c>
      <c r="J173" s="124">
        <f t="shared" si="64"/>
        <v>0.85</v>
      </c>
      <c r="K173" s="124">
        <f t="shared" si="64"/>
        <v>0.85</v>
      </c>
      <c r="L173" s="124">
        <f t="shared" si="64"/>
        <v>0.85</v>
      </c>
      <c r="M173" s="124">
        <f t="shared" si="64"/>
        <v>0.85</v>
      </c>
      <c r="N173" s="124">
        <f t="shared" si="64"/>
        <v>0.85</v>
      </c>
      <c r="O173" s="124">
        <f t="shared" si="64"/>
        <v>0.85</v>
      </c>
      <c r="P173" s="124">
        <f t="shared" si="64"/>
        <v>0.85</v>
      </c>
      <c r="Q173" s="124">
        <f t="shared" si="64"/>
        <v>0.85</v>
      </c>
      <c r="R173" s="124">
        <f t="shared" si="64"/>
        <v>0.85</v>
      </c>
      <c r="S173" s="124">
        <f t="shared" si="65"/>
        <v>0.85</v>
      </c>
      <c r="T173" s="124">
        <f t="shared" si="65"/>
        <v>0.85</v>
      </c>
      <c r="U173" s="124">
        <f t="shared" si="65"/>
        <v>0.85</v>
      </c>
      <c r="V173" s="124">
        <f t="shared" si="65"/>
        <v>0.85</v>
      </c>
      <c r="W173" s="124">
        <f t="shared" si="65"/>
        <v>0.85</v>
      </c>
      <c r="X173" s="124">
        <f t="shared" si="65"/>
        <v>0.85</v>
      </c>
      <c r="Y173" s="124">
        <f t="shared" si="65"/>
        <v>0.85</v>
      </c>
      <c r="Z173" s="124">
        <f t="shared" si="65"/>
        <v>0.85</v>
      </c>
      <c r="AA173" s="124">
        <f t="shared" si="65"/>
        <v>0.85</v>
      </c>
      <c r="AB173" s="124">
        <f t="shared" si="65"/>
        <v>0.85</v>
      </c>
      <c r="AC173" s="124">
        <f t="shared" si="65"/>
        <v>0.85</v>
      </c>
      <c r="AD173" s="124">
        <f t="shared" si="65"/>
        <v>0.85</v>
      </c>
      <c r="AE173" s="124">
        <f t="shared" si="65"/>
        <v>0.85</v>
      </c>
      <c r="AF173" s="124">
        <f t="shared" si="65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63"/>
        <v>0.9</v>
      </c>
      <c r="C174" s="125">
        <v>0.9</v>
      </c>
      <c r="D174" s="124">
        <f t="shared" si="64"/>
        <v>0.9</v>
      </c>
      <c r="E174" s="124">
        <f t="shared" si="64"/>
        <v>0.9</v>
      </c>
      <c r="F174" s="124">
        <f t="shared" si="64"/>
        <v>0.9</v>
      </c>
      <c r="G174" s="124">
        <f t="shared" si="64"/>
        <v>0.9</v>
      </c>
      <c r="H174" s="124">
        <f t="shared" si="64"/>
        <v>0.9</v>
      </c>
      <c r="I174" s="124">
        <f t="shared" si="64"/>
        <v>0.9</v>
      </c>
      <c r="J174" s="124">
        <f t="shared" si="64"/>
        <v>0.9</v>
      </c>
      <c r="K174" s="124">
        <f t="shared" si="64"/>
        <v>0.9</v>
      </c>
      <c r="L174" s="124">
        <f t="shared" si="64"/>
        <v>0.9</v>
      </c>
      <c r="M174" s="124">
        <f t="shared" si="64"/>
        <v>0.9</v>
      </c>
      <c r="N174" s="124">
        <f t="shared" si="64"/>
        <v>0.9</v>
      </c>
      <c r="O174" s="124">
        <f t="shared" si="64"/>
        <v>0.9</v>
      </c>
      <c r="P174" s="124">
        <f t="shared" si="64"/>
        <v>0.9</v>
      </c>
      <c r="Q174" s="124">
        <f t="shared" si="64"/>
        <v>0.9</v>
      </c>
      <c r="R174" s="124">
        <f t="shared" si="64"/>
        <v>0.9</v>
      </c>
      <c r="S174" s="124">
        <f t="shared" si="65"/>
        <v>0.9</v>
      </c>
      <c r="T174" s="124">
        <f t="shared" si="65"/>
        <v>0.9</v>
      </c>
      <c r="U174" s="124">
        <f t="shared" si="65"/>
        <v>0.9</v>
      </c>
      <c r="V174" s="124">
        <f t="shared" si="65"/>
        <v>0.9</v>
      </c>
      <c r="W174" s="124">
        <f t="shared" si="65"/>
        <v>0.9</v>
      </c>
      <c r="X174" s="124">
        <f t="shared" si="65"/>
        <v>0.9</v>
      </c>
      <c r="Y174" s="124">
        <f t="shared" si="65"/>
        <v>0.9</v>
      </c>
      <c r="Z174" s="124">
        <f t="shared" si="65"/>
        <v>0.9</v>
      </c>
      <c r="AA174" s="124">
        <f t="shared" si="65"/>
        <v>0.9</v>
      </c>
      <c r="AB174" s="124">
        <f t="shared" si="65"/>
        <v>0.9</v>
      </c>
      <c r="AC174" s="124">
        <f t="shared" si="65"/>
        <v>0.9</v>
      </c>
      <c r="AD174" s="124">
        <f t="shared" si="65"/>
        <v>0.9</v>
      </c>
      <c r="AE174" s="124">
        <f t="shared" si="65"/>
        <v>0.9</v>
      </c>
      <c r="AF174" s="124">
        <f t="shared" si="65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63"/>
        <v>0.44</v>
      </c>
      <c r="C175" s="125">
        <v>0.44</v>
      </c>
      <c r="D175" s="124">
        <f t="shared" si="64"/>
        <v>0.44</v>
      </c>
      <c r="E175" s="124">
        <f t="shared" si="64"/>
        <v>0.44</v>
      </c>
      <c r="F175" s="124">
        <f t="shared" si="64"/>
        <v>0.44</v>
      </c>
      <c r="G175" s="124">
        <f t="shared" si="64"/>
        <v>0.44</v>
      </c>
      <c r="H175" s="124">
        <f t="shared" si="64"/>
        <v>0.44</v>
      </c>
      <c r="I175" s="124">
        <f t="shared" si="64"/>
        <v>0.44</v>
      </c>
      <c r="J175" s="124">
        <f t="shared" si="64"/>
        <v>0.44</v>
      </c>
      <c r="K175" s="124">
        <f t="shared" si="64"/>
        <v>0.44</v>
      </c>
      <c r="L175" s="124">
        <f t="shared" si="64"/>
        <v>0.44</v>
      </c>
      <c r="M175" s="124">
        <f t="shared" si="64"/>
        <v>0.44</v>
      </c>
      <c r="N175" s="124">
        <f t="shared" si="64"/>
        <v>0.44</v>
      </c>
      <c r="O175" s="124">
        <f t="shared" si="64"/>
        <v>0.44</v>
      </c>
      <c r="P175" s="124">
        <f t="shared" si="64"/>
        <v>0.44</v>
      </c>
      <c r="Q175" s="124">
        <f t="shared" si="64"/>
        <v>0.44</v>
      </c>
      <c r="R175" s="124">
        <f t="shared" si="64"/>
        <v>0.44</v>
      </c>
      <c r="S175" s="124">
        <f t="shared" si="65"/>
        <v>0.44</v>
      </c>
      <c r="T175" s="124">
        <f t="shared" si="65"/>
        <v>0.44</v>
      </c>
      <c r="U175" s="124">
        <f t="shared" si="65"/>
        <v>0.44</v>
      </c>
      <c r="V175" s="124">
        <f t="shared" si="65"/>
        <v>0.44</v>
      </c>
      <c r="W175" s="124">
        <f t="shared" si="65"/>
        <v>0.44</v>
      </c>
      <c r="X175" s="124">
        <f t="shared" si="65"/>
        <v>0.44</v>
      </c>
      <c r="Y175" s="124">
        <f t="shared" si="65"/>
        <v>0.44</v>
      </c>
      <c r="Z175" s="124">
        <f t="shared" si="65"/>
        <v>0.44</v>
      </c>
      <c r="AA175" s="124">
        <f t="shared" si="65"/>
        <v>0.44</v>
      </c>
      <c r="AB175" s="124">
        <f t="shared" si="65"/>
        <v>0.44</v>
      </c>
      <c r="AC175" s="124">
        <f t="shared" si="65"/>
        <v>0.44</v>
      </c>
      <c r="AD175" s="124">
        <f t="shared" si="65"/>
        <v>0.44</v>
      </c>
      <c r="AE175" s="124">
        <f t="shared" si="65"/>
        <v>0.44</v>
      </c>
      <c r="AF175" s="124">
        <f t="shared" si="65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63"/>
        <v>2.1</v>
      </c>
      <c r="C176" s="125">
        <v>2.1</v>
      </c>
      <c r="D176" s="124">
        <f t="shared" si="64"/>
        <v>2.1</v>
      </c>
      <c r="E176" s="124">
        <f t="shared" si="64"/>
        <v>2.1</v>
      </c>
      <c r="F176" s="124">
        <f t="shared" si="64"/>
        <v>2.1</v>
      </c>
      <c r="G176" s="124">
        <f t="shared" si="64"/>
        <v>2.1</v>
      </c>
      <c r="H176" s="124">
        <f t="shared" si="64"/>
        <v>2.1</v>
      </c>
      <c r="I176" s="124">
        <f t="shared" si="64"/>
        <v>2.1</v>
      </c>
      <c r="J176" s="124">
        <f t="shared" si="64"/>
        <v>2.1</v>
      </c>
      <c r="K176" s="124">
        <f t="shared" si="64"/>
        <v>2.1</v>
      </c>
      <c r="L176" s="124">
        <f t="shared" si="64"/>
        <v>2.1</v>
      </c>
      <c r="M176" s="124">
        <f t="shared" si="64"/>
        <v>2.1</v>
      </c>
      <c r="N176" s="124">
        <f t="shared" si="64"/>
        <v>2.1</v>
      </c>
      <c r="O176" s="124">
        <f t="shared" si="64"/>
        <v>2.1</v>
      </c>
      <c r="P176" s="124">
        <f t="shared" si="64"/>
        <v>2.1</v>
      </c>
      <c r="Q176" s="124">
        <f t="shared" si="64"/>
        <v>2.1</v>
      </c>
      <c r="R176" s="124">
        <f t="shared" si="64"/>
        <v>2.1</v>
      </c>
      <c r="S176" s="124">
        <f t="shared" si="65"/>
        <v>2.1</v>
      </c>
      <c r="T176" s="124">
        <f t="shared" si="65"/>
        <v>2.1</v>
      </c>
      <c r="U176" s="124">
        <f t="shared" si="65"/>
        <v>2.1</v>
      </c>
      <c r="V176" s="124">
        <f t="shared" si="65"/>
        <v>2.1</v>
      </c>
      <c r="W176" s="124">
        <f t="shared" si="65"/>
        <v>2.1</v>
      </c>
      <c r="X176" s="124">
        <f t="shared" si="65"/>
        <v>2.1</v>
      </c>
      <c r="Y176" s="124">
        <f t="shared" si="65"/>
        <v>2.1</v>
      </c>
      <c r="Z176" s="124">
        <f t="shared" si="65"/>
        <v>2.1</v>
      </c>
      <c r="AA176" s="124">
        <f t="shared" si="65"/>
        <v>2.1</v>
      </c>
      <c r="AB176" s="124">
        <f t="shared" si="65"/>
        <v>2.1</v>
      </c>
      <c r="AC176" s="124">
        <f t="shared" si="65"/>
        <v>2.1</v>
      </c>
      <c r="AD176" s="124">
        <f t="shared" si="65"/>
        <v>2.1</v>
      </c>
      <c r="AE176" s="124">
        <f t="shared" si="65"/>
        <v>2.1</v>
      </c>
      <c r="AF176" s="124">
        <f t="shared" si="65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63"/>
        <v>0.9</v>
      </c>
      <c r="C177" s="125">
        <v>0.9</v>
      </c>
      <c r="D177" s="124">
        <f t="shared" si="64"/>
        <v>0.9</v>
      </c>
      <c r="E177" s="124">
        <f t="shared" si="64"/>
        <v>0.9</v>
      </c>
      <c r="F177" s="124">
        <f t="shared" si="64"/>
        <v>0.9</v>
      </c>
      <c r="G177" s="124">
        <f t="shared" si="64"/>
        <v>0.9</v>
      </c>
      <c r="H177" s="124">
        <f t="shared" si="64"/>
        <v>0.9</v>
      </c>
      <c r="I177" s="124">
        <f t="shared" si="64"/>
        <v>0.9</v>
      </c>
      <c r="J177" s="124">
        <f t="shared" si="64"/>
        <v>0.9</v>
      </c>
      <c r="K177" s="124">
        <f t="shared" si="64"/>
        <v>0.9</v>
      </c>
      <c r="L177" s="124">
        <f t="shared" si="64"/>
        <v>0.9</v>
      </c>
      <c r="M177" s="124">
        <f t="shared" si="64"/>
        <v>0.9</v>
      </c>
      <c r="N177" s="124">
        <f t="shared" si="64"/>
        <v>0.9</v>
      </c>
      <c r="O177" s="124">
        <f t="shared" si="64"/>
        <v>0.9</v>
      </c>
      <c r="P177" s="124">
        <f t="shared" si="64"/>
        <v>0.9</v>
      </c>
      <c r="Q177" s="124">
        <f t="shared" si="64"/>
        <v>0.9</v>
      </c>
      <c r="R177" s="124">
        <f t="shared" si="64"/>
        <v>0.9</v>
      </c>
      <c r="S177" s="124">
        <f t="shared" si="65"/>
        <v>0.9</v>
      </c>
      <c r="T177" s="124">
        <f t="shared" si="65"/>
        <v>0.9</v>
      </c>
      <c r="U177" s="124">
        <f t="shared" si="65"/>
        <v>0.9</v>
      </c>
      <c r="V177" s="124">
        <f t="shared" si="65"/>
        <v>0.9</v>
      </c>
      <c r="W177" s="124">
        <f t="shared" si="65"/>
        <v>0.9</v>
      </c>
      <c r="X177" s="124">
        <f t="shared" si="65"/>
        <v>0.9</v>
      </c>
      <c r="Y177" s="124">
        <f t="shared" si="65"/>
        <v>0.9</v>
      </c>
      <c r="Z177" s="124">
        <f t="shared" si="65"/>
        <v>0.9</v>
      </c>
      <c r="AA177" s="124">
        <f t="shared" si="65"/>
        <v>0.9</v>
      </c>
      <c r="AB177" s="124">
        <f t="shared" si="65"/>
        <v>0.9</v>
      </c>
      <c r="AC177" s="124">
        <f t="shared" si="65"/>
        <v>0.9</v>
      </c>
      <c r="AD177" s="124">
        <f t="shared" si="65"/>
        <v>0.9</v>
      </c>
      <c r="AE177" s="124">
        <f t="shared" si="65"/>
        <v>0.9</v>
      </c>
      <c r="AF177" s="124">
        <f t="shared" si="65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66">AF179</f>
        <v>0.57999999999999996</v>
      </c>
      <c r="C179" s="125">
        <v>0.57999999999999996</v>
      </c>
      <c r="D179" s="124">
        <f t="shared" ref="D179:S191" si="67">C179</f>
        <v>0.57999999999999996</v>
      </c>
      <c r="E179" s="124">
        <f t="shared" si="67"/>
        <v>0.57999999999999996</v>
      </c>
      <c r="F179" s="124">
        <f t="shared" si="67"/>
        <v>0.57999999999999996</v>
      </c>
      <c r="G179" s="124">
        <f t="shared" si="67"/>
        <v>0.57999999999999996</v>
      </c>
      <c r="H179" s="124">
        <f t="shared" si="67"/>
        <v>0.57999999999999996</v>
      </c>
      <c r="I179" s="124">
        <f t="shared" si="67"/>
        <v>0.57999999999999996</v>
      </c>
      <c r="J179" s="124">
        <f t="shared" si="67"/>
        <v>0.57999999999999996</v>
      </c>
      <c r="K179" s="124">
        <f t="shared" si="67"/>
        <v>0.57999999999999996</v>
      </c>
      <c r="L179" s="124">
        <f t="shared" si="67"/>
        <v>0.57999999999999996</v>
      </c>
      <c r="M179" s="124">
        <f t="shared" si="67"/>
        <v>0.57999999999999996</v>
      </c>
      <c r="N179" s="124">
        <f t="shared" si="67"/>
        <v>0.57999999999999996</v>
      </c>
      <c r="O179" s="124">
        <f t="shared" si="67"/>
        <v>0.57999999999999996</v>
      </c>
      <c r="P179" s="124">
        <f t="shared" si="67"/>
        <v>0.57999999999999996</v>
      </c>
      <c r="Q179" s="124">
        <f t="shared" si="67"/>
        <v>0.57999999999999996</v>
      </c>
      <c r="R179" s="124">
        <f t="shared" si="67"/>
        <v>0.57999999999999996</v>
      </c>
      <c r="S179" s="124">
        <f t="shared" si="67"/>
        <v>0.57999999999999996</v>
      </c>
      <c r="T179" s="124">
        <f t="shared" ref="S179:AF191" si="68">S179</f>
        <v>0.57999999999999996</v>
      </c>
      <c r="U179" s="124">
        <f t="shared" si="68"/>
        <v>0.57999999999999996</v>
      </c>
      <c r="V179" s="124">
        <f t="shared" si="68"/>
        <v>0.57999999999999996</v>
      </c>
      <c r="W179" s="124">
        <f t="shared" si="68"/>
        <v>0.57999999999999996</v>
      </c>
      <c r="X179" s="124">
        <f t="shared" si="68"/>
        <v>0.57999999999999996</v>
      </c>
      <c r="Y179" s="124">
        <f t="shared" si="68"/>
        <v>0.57999999999999996</v>
      </c>
      <c r="Z179" s="124">
        <f t="shared" si="68"/>
        <v>0.57999999999999996</v>
      </c>
      <c r="AA179" s="124">
        <f t="shared" si="68"/>
        <v>0.57999999999999996</v>
      </c>
      <c r="AB179" s="124">
        <f t="shared" si="68"/>
        <v>0.57999999999999996</v>
      </c>
      <c r="AC179" s="124">
        <f t="shared" si="68"/>
        <v>0.57999999999999996</v>
      </c>
      <c r="AD179" s="124">
        <f t="shared" si="68"/>
        <v>0.57999999999999996</v>
      </c>
      <c r="AE179" s="124">
        <f t="shared" si="68"/>
        <v>0.57999999999999996</v>
      </c>
      <c r="AF179" s="124">
        <f t="shared" si="68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66"/>
        <v>0.8</v>
      </c>
      <c r="C180" s="125">
        <v>0.8</v>
      </c>
      <c r="D180" s="124">
        <f t="shared" si="67"/>
        <v>0.8</v>
      </c>
      <c r="E180" s="124">
        <f t="shared" si="67"/>
        <v>0.8</v>
      </c>
      <c r="F180" s="124">
        <f t="shared" si="67"/>
        <v>0.8</v>
      </c>
      <c r="G180" s="124">
        <f t="shared" si="67"/>
        <v>0.8</v>
      </c>
      <c r="H180" s="124">
        <f t="shared" si="67"/>
        <v>0.8</v>
      </c>
      <c r="I180" s="124">
        <f t="shared" si="67"/>
        <v>0.8</v>
      </c>
      <c r="J180" s="124">
        <f t="shared" si="67"/>
        <v>0.8</v>
      </c>
      <c r="K180" s="124">
        <f t="shared" si="67"/>
        <v>0.8</v>
      </c>
      <c r="L180" s="124">
        <f t="shared" si="67"/>
        <v>0.8</v>
      </c>
      <c r="M180" s="124">
        <f t="shared" si="67"/>
        <v>0.8</v>
      </c>
      <c r="N180" s="124">
        <f t="shared" si="67"/>
        <v>0.8</v>
      </c>
      <c r="O180" s="124">
        <f t="shared" si="67"/>
        <v>0.8</v>
      </c>
      <c r="P180" s="124">
        <f t="shared" si="67"/>
        <v>0.8</v>
      </c>
      <c r="Q180" s="124">
        <f t="shared" si="67"/>
        <v>0.8</v>
      </c>
      <c r="R180" s="124">
        <f t="shared" si="67"/>
        <v>0.8</v>
      </c>
      <c r="S180" s="124">
        <f t="shared" si="67"/>
        <v>0.8</v>
      </c>
      <c r="T180" s="124">
        <f t="shared" si="68"/>
        <v>0.8</v>
      </c>
      <c r="U180" s="124">
        <f t="shared" si="68"/>
        <v>0.8</v>
      </c>
      <c r="V180" s="124">
        <f t="shared" si="68"/>
        <v>0.8</v>
      </c>
      <c r="W180" s="124">
        <f t="shared" si="68"/>
        <v>0.8</v>
      </c>
      <c r="X180" s="124">
        <f t="shared" si="68"/>
        <v>0.8</v>
      </c>
      <c r="Y180" s="124">
        <f t="shared" si="68"/>
        <v>0.8</v>
      </c>
      <c r="Z180" s="124">
        <f t="shared" si="68"/>
        <v>0.8</v>
      </c>
      <c r="AA180" s="124">
        <f t="shared" si="68"/>
        <v>0.8</v>
      </c>
      <c r="AB180" s="124">
        <f t="shared" si="68"/>
        <v>0.8</v>
      </c>
      <c r="AC180" s="124">
        <f t="shared" si="68"/>
        <v>0.8</v>
      </c>
      <c r="AD180" s="124">
        <f t="shared" si="68"/>
        <v>0.8</v>
      </c>
      <c r="AE180" s="124">
        <f t="shared" si="68"/>
        <v>0.8</v>
      </c>
      <c r="AF180" s="124">
        <f t="shared" si="68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66"/>
        <v>0</v>
      </c>
      <c r="C181" s="125">
        <v>0</v>
      </c>
      <c r="D181" s="124">
        <f t="shared" si="67"/>
        <v>0</v>
      </c>
      <c r="E181" s="124">
        <f t="shared" si="67"/>
        <v>0</v>
      </c>
      <c r="F181" s="124">
        <f t="shared" si="67"/>
        <v>0</v>
      </c>
      <c r="G181" s="124">
        <f t="shared" si="67"/>
        <v>0</v>
      </c>
      <c r="H181" s="124">
        <f t="shared" si="67"/>
        <v>0</v>
      </c>
      <c r="I181" s="124">
        <f t="shared" si="67"/>
        <v>0</v>
      </c>
      <c r="J181" s="124">
        <f t="shared" si="67"/>
        <v>0</v>
      </c>
      <c r="K181" s="124">
        <f t="shared" si="67"/>
        <v>0</v>
      </c>
      <c r="L181" s="124">
        <f t="shared" si="67"/>
        <v>0</v>
      </c>
      <c r="M181" s="124">
        <f t="shared" si="67"/>
        <v>0</v>
      </c>
      <c r="N181" s="124">
        <f t="shared" si="67"/>
        <v>0</v>
      </c>
      <c r="O181" s="124">
        <f t="shared" si="67"/>
        <v>0</v>
      </c>
      <c r="P181" s="124">
        <f t="shared" si="67"/>
        <v>0</v>
      </c>
      <c r="Q181" s="124">
        <f t="shared" si="67"/>
        <v>0</v>
      </c>
      <c r="R181" s="124">
        <f t="shared" si="67"/>
        <v>0</v>
      </c>
      <c r="S181" s="124">
        <f t="shared" si="67"/>
        <v>0</v>
      </c>
      <c r="T181" s="124">
        <f t="shared" si="68"/>
        <v>0</v>
      </c>
      <c r="U181" s="124">
        <f t="shared" si="68"/>
        <v>0</v>
      </c>
      <c r="V181" s="124">
        <f t="shared" si="68"/>
        <v>0</v>
      </c>
      <c r="W181" s="124">
        <f t="shared" si="68"/>
        <v>0</v>
      </c>
      <c r="X181" s="124">
        <f t="shared" si="68"/>
        <v>0</v>
      </c>
      <c r="Y181" s="124">
        <f t="shared" si="68"/>
        <v>0</v>
      </c>
      <c r="Z181" s="124">
        <f t="shared" si="68"/>
        <v>0</v>
      </c>
      <c r="AA181" s="124">
        <f t="shared" si="68"/>
        <v>0</v>
      </c>
      <c r="AB181" s="124">
        <f t="shared" si="68"/>
        <v>0</v>
      </c>
      <c r="AC181" s="124">
        <f t="shared" si="68"/>
        <v>0</v>
      </c>
      <c r="AD181" s="124">
        <f t="shared" si="68"/>
        <v>0</v>
      </c>
      <c r="AE181" s="124">
        <f t="shared" si="68"/>
        <v>0</v>
      </c>
      <c r="AF181" s="124">
        <f t="shared" si="68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66"/>
        <v>0.6</v>
      </c>
      <c r="C182" s="125">
        <v>0.6</v>
      </c>
      <c r="D182" s="124">
        <f t="shared" si="67"/>
        <v>0.6</v>
      </c>
      <c r="E182" s="124">
        <f t="shared" si="67"/>
        <v>0.6</v>
      </c>
      <c r="F182" s="124">
        <f t="shared" si="67"/>
        <v>0.6</v>
      </c>
      <c r="G182" s="124">
        <f t="shared" si="67"/>
        <v>0.6</v>
      </c>
      <c r="H182" s="124">
        <f t="shared" si="67"/>
        <v>0.6</v>
      </c>
      <c r="I182" s="124">
        <f t="shared" si="67"/>
        <v>0.6</v>
      </c>
      <c r="J182" s="124">
        <f t="shared" si="67"/>
        <v>0.6</v>
      </c>
      <c r="K182" s="124">
        <f t="shared" si="67"/>
        <v>0.6</v>
      </c>
      <c r="L182" s="124">
        <f t="shared" si="67"/>
        <v>0.6</v>
      </c>
      <c r="M182" s="124">
        <f t="shared" si="67"/>
        <v>0.6</v>
      </c>
      <c r="N182" s="124">
        <f t="shared" si="67"/>
        <v>0.6</v>
      </c>
      <c r="O182" s="124">
        <f t="shared" si="67"/>
        <v>0.6</v>
      </c>
      <c r="P182" s="124">
        <f t="shared" si="67"/>
        <v>0.6</v>
      </c>
      <c r="Q182" s="124">
        <f t="shared" si="67"/>
        <v>0.6</v>
      </c>
      <c r="R182" s="124">
        <f t="shared" si="67"/>
        <v>0.6</v>
      </c>
      <c r="S182" s="124">
        <f t="shared" si="67"/>
        <v>0.6</v>
      </c>
      <c r="T182" s="124">
        <f t="shared" si="68"/>
        <v>0.6</v>
      </c>
      <c r="U182" s="124">
        <f t="shared" si="68"/>
        <v>0.6</v>
      </c>
      <c r="V182" s="124">
        <f t="shared" si="68"/>
        <v>0.6</v>
      </c>
      <c r="W182" s="124">
        <f t="shared" si="68"/>
        <v>0.6</v>
      </c>
      <c r="X182" s="124">
        <f t="shared" si="68"/>
        <v>0.6</v>
      </c>
      <c r="Y182" s="124">
        <f t="shared" si="68"/>
        <v>0.6</v>
      </c>
      <c r="Z182" s="124">
        <f t="shared" si="68"/>
        <v>0.6</v>
      </c>
      <c r="AA182" s="124">
        <f t="shared" si="68"/>
        <v>0.6</v>
      </c>
      <c r="AB182" s="124">
        <f t="shared" si="68"/>
        <v>0.6</v>
      </c>
      <c r="AC182" s="124">
        <f t="shared" si="68"/>
        <v>0.6</v>
      </c>
      <c r="AD182" s="124">
        <f t="shared" si="68"/>
        <v>0.6</v>
      </c>
      <c r="AE182" s="124">
        <f t="shared" si="68"/>
        <v>0.6</v>
      </c>
      <c r="AF182" s="124">
        <f t="shared" si="68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66"/>
        <v>0.6</v>
      </c>
      <c r="C183" s="125">
        <v>0.6</v>
      </c>
      <c r="D183" s="124">
        <f t="shared" si="67"/>
        <v>0.6</v>
      </c>
      <c r="E183" s="124">
        <f t="shared" si="67"/>
        <v>0.6</v>
      </c>
      <c r="F183" s="124">
        <f t="shared" si="67"/>
        <v>0.6</v>
      </c>
      <c r="G183" s="124">
        <f t="shared" si="67"/>
        <v>0.6</v>
      </c>
      <c r="H183" s="124">
        <f t="shared" si="67"/>
        <v>0.6</v>
      </c>
      <c r="I183" s="124">
        <f t="shared" si="67"/>
        <v>0.6</v>
      </c>
      <c r="J183" s="124">
        <f t="shared" si="67"/>
        <v>0.6</v>
      </c>
      <c r="K183" s="124">
        <f t="shared" si="67"/>
        <v>0.6</v>
      </c>
      <c r="L183" s="124">
        <f t="shared" si="67"/>
        <v>0.6</v>
      </c>
      <c r="M183" s="124">
        <f t="shared" si="67"/>
        <v>0.6</v>
      </c>
      <c r="N183" s="124">
        <f t="shared" si="67"/>
        <v>0.6</v>
      </c>
      <c r="O183" s="124">
        <f t="shared" si="67"/>
        <v>0.6</v>
      </c>
      <c r="P183" s="124">
        <f t="shared" si="67"/>
        <v>0.6</v>
      </c>
      <c r="Q183" s="124">
        <f t="shared" si="67"/>
        <v>0.6</v>
      </c>
      <c r="R183" s="124">
        <f t="shared" si="67"/>
        <v>0.6</v>
      </c>
      <c r="S183" s="124">
        <f t="shared" si="67"/>
        <v>0.6</v>
      </c>
      <c r="T183" s="124">
        <f t="shared" si="68"/>
        <v>0.6</v>
      </c>
      <c r="U183" s="124">
        <f t="shared" si="68"/>
        <v>0.6</v>
      </c>
      <c r="V183" s="124">
        <f t="shared" si="68"/>
        <v>0.6</v>
      </c>
      <c r="W183" s="124">
        <f t="shared" si="68"/>
        <v>0.6</v>
      </c>
      <c r="X183" s="124">
        <f t="shared" si="68"/>
        <v>0.6</v>
      </c>
      <c r="Y183" s="124">
        <f t="shared" si="68"/>
        <v>0.6</v>
      </c>
      <c r="Z183" s="124">
        <f t="shared" si="68"/>
        <v>0.6</v>
      </c>
      <c r="AA183" s="124">
        <f t="shared" si="68"/>
        <v>0.6</v>
      </c>
      <c r="AB183" s="124">
        <f t="shared" si="68"/>
        <v>0.6</v>
      </c>
      <c r="AC183" s="124">
        <f t="shared" si="68"/>
        <v>0.6</v>
      </c>
      <c r="AD183" s="124">
        <f t="shared" si="68"/>
        <v>0.6</v>
      </c>
      <c r="AE183" s="124">
        <f t="shared" si="68"/>
        <v>0.6</v>
      </c>
      <c r="AF183" s="124">
        <f t="shared" si="68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66"/>
        <v>0.35</v>
      </c>
      <c r="C184" s="125">
        <v>0.35</v>
      </c>
      <c r="D184" s="124">
        <f t="shared" si="67"/>
        <v>0.35</v>
      </c>
      <c r="E184" s="124">
        <f t="shared" si="67"/>
        <v>0.35</v>
      </c>
      <c r="F184" s="124">
        <f t="shared" si="67"/>
        <v>0.35</v>
      </c>
      <c r="G184" s="124">
        <f t="shared" si="67"/>
        <v>0.35</v>
      </c>
      <c r="H184" s="124">
        <f t="shared" si="67"/>
        <v>0.35</v>
      </c>
      <c r="I184" s="124">
        <f t="shared" si="67"/>
        <v>0.35</v>
      </c>
      <c r="J184" s="124">
        <f t="shared" si="67"/>
        <v>0.35</v>
      </c>
      <c r="K184" s="124">
        <f t="shared" si="67"/>
        <v>0.35</v>
      </c>
      <c r="L184" s="124">
        <f t="shared" si="67"/>
        <v>0.35</v>
      </c>
      <c r="M184" s="124">
        <f t="shared" si="67"/>
        <v>0.35</v>
      </c>
      <c r="N184" s="124">
        <f t="shared" si="67"/>
        <v>0.35</v>
      </c>
      <c r="O184" s="124">
        <f t="shared" si="67"/>
        <v>0.35</v>
      </c>
      <c r="P184" s="124">
        <f t="shared" si="67"/>
        <v>0.35</v>
      </c>
      <c r="Q184" s="124">
        <f t="shared" si="67"/>
        <v>0.35</v>
      </c>
      <c r="R184" s="124">
        <f t="shared" si="67"/>
        <v>0.35</v>
      </c>
      <c r="S184" s="124">
        <f t="shared" si="67"/>
        <v>0.35</v>
      </c>
      <c r="T184" s="124">
        <f t="shared" si="68"/>
        <v>0.35</v>
      </c>
      <c r="U184" s="124">
        <f t="shared" si="68"/>
        <v>0.35</v>
      </c>
      <c r="V184" s="124">
        <f t="shared" si="68"/>
        <v>0.35</v>
      </c>
      <c r="W184" s="124">
        <f t="shared" si="68"/>
        <v>0.35</v>
      </c>
      <c r="X184" s="124">
        <f t="shared" si="68"/>
        <v>0.35</v>
      </c>
      <c r="Y184" s="124">
        <f t="shared" si="68"/>
        <v>0.35</v>
      </c>
      <c r="Z184" s="124">
        <f t="shared" si="68"/>
        <v>0.35</v>
      </c>
      <c r="AA184" s="124">
        <f t="shared" si="68"/>
        <v>0.35</v>
      </c>
      <c r="AB184" s="124">
        <f t="shared" si="68"/>
        <v>0.35</v>
      </c>
      <c r="AC184" s="124">
        <f t="shared" si="68"/>
        <v>0.35</v>
      </c>
      <c r="AD184" s="124">
        <f t="shared" si="68"/>
        <v>0.35</v>
      </c>
      <c r="AE184" s="124">
        <f t="shared" si="68"/>
        <v>0.35</v>
      </c>
      <c r="AF184" s="124">
        <f t="shared" si="68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66"/>
        <v>0.28999999999999998</v>
      </c>
      <c r="C185" s="125">
        <v>0.28999999999999998</v>
      </c>
      <c r="D185" s="124">
        <f t="shared" si="67"/>
        <v>0.28999999999999998</v>
      </c>
      <c r="E185" s="124">
        <f t="shared" si="67"/>
        <v>0.28999999999999998</v>
      </c>
      <c r="F185" s="124">
        <f t="shared" si="67"/>
        <v>0.28999999999999998</v>
      </c>
      <c r="G185" s="124">
        <f t="shared" si="67"/>
        <v>0.28999999999999998</v>
      </c>
      <c r="H185" s="124">
        <f t="shared" si="67"/>
        <v>0.28999999999999998</v>
      </c>
      <c r="I185" s="124">
        <f t="shared" si="67"/>
        <v>0.28999999999999998</v>
      </c>
      <c r="J185" s="124">
        <f t="shared" si="67"/>
        <v>0.28999999999999998</v>
      </c>
      <c r="K185" s="124">
        <f t="shared" si="67"/>
        <v>0.28999999999999998</v>
      </c>
      <c r="L185" s="124">
        <f t="shared" si="67"/>
        <v>0.28999999999999998</v>
      </c>
      <c r="M185" s="124">
        <f t="shared" si="67"/>
        <v>0.28999999999999998</v>
      </c>
      <c r="N185" s="124">
        <f t="shared" si="67"/>
        <v>0.28999999999999998</v>
      </c>
      <c r="O185" s="124">
        <f t="shared" si="67"/>
        <v>0.28999999999999998</v>
      </c>
      <c r="P185" s="124">
        <f t="shared" si="67"/>
        <v>0.28999999999999998</v>
      </c>
      <c r="Q185" s="124">
        <f t="shared" si="67"/>
        <v>0.28999999999999998</v>
      </c>
      <c r="R185" s="124">
        <f t="shared" si="67"/>
        <v>0.28999999999999998</v>
      </c>
      <c r="S185" s="124">
        <f t="shared" si="67"/>
        <v>0.28999999999999998</v>
      </c>
      <c r="T185" s="124">
        <f t="shared" si="68"/>
        <v>0.28999999999999998</v>
      </c>
      <c r="U185" s="124">
        <f t="shared" si="68"/>
        <v>0.28999999999999998</v>
      </c>
      <c r="V185" s="124">
        <f t="shared" si="68"/>
        <v>0.28999999999999998</v>
      </c>
      <c r="W185" s="124">
        <f t="shared" si="68"/>
        <v>0.28999999999999998</v>
      </c>
      <c r="X185" s="124">
        <f t="shared" si="68"/>
        <v>0.28999999999999998</v>
      </c>
      <c r="Y185" s="124">
        <f t="shared" si="68"/>
        <v>0.28999999999999998</v>
      </c>
      <c r="Z185" s="124">
        <f t="shared" si="68"/>
        <v>0.28999999999999998</v>
      </c>
      <c r="AA185" s="124">
        <f t="shared" si="68"/>
        <v>0.28999999999999998</v>
      </c>
      <c r="AB185" s="124">
        <f t="shared" si="68"/>
        <v>0.28999999999999998</v>
      </c>
      <c r="AC185" s="124">
        <f t="shared" si="68"/>
        <v>0.28999999999999998</v>
      </c>
      <c r="AD185" s="124">
        <f t="shared" si="68"/>
        <v>0.28999999999999998</v>
      </c>
      <c r="AE185" s="124">
        <f t="shared" si="68"/>
        <v>0.28999999999999998</v>
      </c>
      <c r="AF185" s="124">
        <f t="shared" si="68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66"/>
        <v>0.06</v>
      </c>
      <c r="C186" s="125">
        <v>0.06</v>
      </c>
      <c r="D186" s="124">
        <f t="shared" si="67"/>
        <v>0.06</v>
      </c>
      <c r="E186" s="124">
        <f t="shared" si="67"/>
        <v>0.06</v>
      </c>
      <c r="F186" s="124">
        <f t="shared" si="67"/>
        <v>0.06</v>
      </c>
      <c r="G186" s="124">
        <f t="shared" si="67"/>
        <v>0.06</v>
      </c>
      <c r="H186" s="124">
        <f t="shared" si="67"/>
        <v>0.06</v>
      </c>
      <c r="I186" s="124">
        <f t="shared" si="67"/>
        <v>0.06</v>
      </c>
      <c r="J186" s="124">
        <f t="shared" si="67"/>
        <v>0.06</v>
      </c>
      <c r="K186" s="124">
        <f t="shared" si="67"/>
        <v>0.06</v>
      </c>
      <c r="L186" s="124">
        <f t="shared" si="67"/>
        <v>0.06</v>
      </c>
      <c r="M186" s="124">
        <f t="shared" si="67"/>
        <v>0.06</v>
      </c>
      <c r="N186" s="124">
        <f t="shared" si="67"/>
        <v>0.06</v>
      </c>
      <c r="O186" s="124">
        <f t="shared" si="67"/>
        <v>0.06</v>
      </c>
      <c r="P186" s="124">
        <f t="shared" si="67"/>
        <v>0.06</v>
      </c>
      <c r="Q186" s="124">
        <f t="shared" si="67"/>
        <v>0.06</v>
      </c>
      <c r="R186" s="124">
        <f t="shared" si="67"/>
        <v>0.06</v>
      </c>
      <c r="S186" s="124">
        <f t="shared" si="67"/>
        <v>0.06</v>
      </c>
      <c r="T186" s="124">
        <f t="shared" si="68"/>
        <v>0.06</v>
      </c>
      <c r="U186" s="124">
        <f t="shared" si="68"/>
        <v>0.06</v>
      </c>
      <c r="V186" s="124">
        <f t="shared" si="68"/>
        <v>0.06</v>
      </c>
      <c r="W186" s="124">
        <f t="shared" si="68"/>
        <v>0.06</v>
      </c>
      <c r="X186" s="124">
        <f t="shared" si="68"/>
        <v>0.06</v>
      </c>
      <c r="Y186" s="124">
        <f t="shared" si="68"/>
        <v>0.06</v>
      </c>
      <c r="Z186" s="124">
        <f t="shared" si="68"/>
        <v>0.06</v>
      </c>
      <c r="AA186" s="124">
        <f t="shared" si="68"/>
        <v>0.06</v>
      </c>
      <c r="AB186" s="124">
        <f t="shared" si="68"/>
        <v>0.06</v>
      </c>
      <c r="AC186" s="124">
        <f t="shared" si="68"/>
        <v>0.06</v>
      </c>
      <c r="AD186" s="124">
        <f t="shared" si="68"/>
        <v>0.06</v>
      </c>
      <c r="AE186" s="124">
        <f t="shared" si="68"/>
        <v>0.06</v>
      </c>
      <c r="AF186" s="124">
        <f t="shared" si="68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66"/>
        <v>0.11</v>
      </c>
      <c r="C187" s="125">
        <v>0.11</v>
      </c>
      <c r="D187" s="124">
        <f t="shared" si="67"/>
        <v>0.11</v>
      </c>
      <c r="E187" s="124">
        <f t="shared" si="67"/>
        <v>0.11</v>
      </c>
      <c r="F187" s="124">
        <f t="shared" si="67"/>
        <v>0.11</v>
      </c>
      <c r="G187" s="124">
        <f t="shared" si="67"/>
        <v>0.11</v>
      </c>
      <c r="H187" s="124">
        <f t="shared" si="67"/>
        <v>0.11</v>
      </c>
      <c r="I187" s="124">
        <f t="shared" si="67"/>
        <v>0.11</v>
      </c>
      <c r="J187" s="124">
        <f t="shared" si="67"/>
        <v>0.11</v>
      </c>
      <c r="K187" s="124">
        <f t="shared" si="67"/>
        <v>0.11</v>
      </c>
      <c r="L187" s="124">
        <f t="shared" si="67"/>
        <v>0.11</v>
      </c>
      <c r="M187" s="124">
        <f t="shared" si="67"/>
        <v>0.11</v>
      </c>
      <c r="N187" s="124">
        <f t="shared" si="67"/>
        <v>0.11</v>
      </c>
      <c r="O187" s="124">
        <f t="shared" si="67"/>
        <v>0.11</v>
      </c>
      <c r="P187" s="124">
        <f t="shared" si="67"/>
        <v>0.11</v>
      </c>
      <c r="Q187" s="124">
        <f t="shared" si="67"/>
        <v>0.11</v>
      </c>
      <c r="R187" s="124">
        <f t="shared" si="67"/>
        <v>0.11</v>
      </c>
      <c r="S187" s="124">
        <f t="shared" si="67"/>
        <v>0.11</v>
      </c>
      <c r="T187" s="124">
        <f t="shared" si="68"/>
        <v>0.11</v>
      </c>
      <c r="U187" s="124">
        <f t="shared" si="68"/>
        <v>0.11</v>
      </c>
      <c r="V187" s="124">
        <f t="shared" si="68"/>
        <v>0.11</v>
      </c>
      <c r="W187" s="124">
        <f t="shared" si="68"/>
        <v>0.11</v>
      </c>
      <c r="X187" s="124">
        <f t="shared" si="68"/>
        <v>0.11</v>
      </c>
      <c r="Y187" s="124">
        <f t="shared" si="68"/>
        <v>0.11</v>
      </c>
      <c r="Z187" s="124">
        <f t="shared" si="68"/>
        <v>0.11</v>
      </c>
      <c r="AA187" s="124">
        <f t="shared" si="68"/>
        <v>0.11</v>
      </c>
      <c r="AB187" s="124">
        <f t="shared" si="68"/>
        <v>0.11</v>
      </c>
      <c r="AC187" s="124">
        <f t="shared" si="68"/>
        <v>0.11</v>
      </c>
      <c r="AD187" s="124">
        <f t="shared" si="68"/>
        <v>0.11</v>
      </c>
      <c r="AE187" s="124">
        <f t="shared" si="68"/>
        <v>0.11</v>
      </c>
      <c r="AF187" s="124">
        <f t="shared" si="68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66"/>
        <v>0.1</v>
      </c>
      <c r="C188" s="125">
        <v>0.1</v>
      </c>
      <c r="D188" s="124">
        <f t="shared" si="67"/>
        <v>0.1</v>
      </c>
      <c r="E188" s="124">
        <f t="shared" si="67"/>
        <v>0.1</v>
      </c>
      <c r="F188" s="124">
        <f t="shared" si="67"/>
        <v>0.1</v>
      </c>
      <c r="G188" s="124">
        <f t="shared" si="67"/>
        <v>0.1</v>
      </c>
      <c r="H188" s="124">
        <f t="shared" si="67"/>
        <v>0.1</v>
      </c>
      <c r="I188" s="124">
        <f t="shared" si="67"/>
        <v>0.1</v>
      </c>
      <c r="J188" s="124">
        <f t="shared" si="67"/>
        <v>0.1</v>
      </c>
      <c r="K188" s="124">
        <f t="shared" si="67"/>
        <v>0.1</v>
      </c>
      <c r="L188" s="124">
        <f t="shared" si="67"/>
        <v>0.1</v>
      </c>
      <c r="M188" s="124">
        <f t="shared" si="67"/>
        <v>0.1</v>
      </c>
      <c r="N188" s="124">
        <f t="shared" si="67"/>
        <v>0.1</v>
      </c>
      <c r="O188" s="124">
        <f t="shared" si="67"/>
        <v>0.1</v>
      </c>
      <c r="P188" s="124">
        <f t="shared" si="67"/>
        <v>0.1</v>
      </c>
      <c r="Q188" s="124">
        <f t="shared" si="67"/>
        <v>0.1</v>
      </c>
      <c r="R188" s="124">
        <f t="shared" si="67"/>
        <v>0.1</v>
      </c>
      <c r="S188" s="124">
        <f t="shared" si="68"/>
        <v>0.1</v>
      </c>
      <c r="T188" s="124">
        <f t="shared" si="68"/>
        <v>0.1</v>
      </c>
      <c r="U188" s="124">
        <f t="shared" si="68"/>
        <v>0.1</v>
      </c>
      <c r="V188" s="124">
        <f t="shared" si="68"/>
        <v>0.1</v>
      </c>
      <c r="W188" s="124">
        <f t="shared" si="68"/>
        <v>0.1</v>
      </c>
      <c r="X188" s="124">
        <f t="shared" si="68"/>
        <v>0.1</v>
      </c>
      <c r="Y188" s="124">
        <f t="shared" si="68"/>
        <v>0.1</v>
      </c>
      <c r="Z188" s="124">
        <f t="shared" si="68"/>
        <v>0.1</v>
      </c>
      <c r="AA188" s="124">
        <f t="shared" si="68"/>
        <v>0.1</v>
      </c>
      <c r="AB188" s="124">
        <f t="shared" si="68"/>
        <v>0.1</v>
      </c>
      <c r="AC188" s="124">
        <f t="shared" si="68"/>
        <v>0.1</v>
      </c>
      <c r="AD188" s="124">
        <f t="shared" si="68"/>
        <v>0.1</v>
      </c>
      <c r="AE188" s="124">
        <f t="shared" si="68"/>
        <v>0.1</v>
      </c>
      <c r="AF188" s="124">
        <f t="shared" si="68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66"/>
        <v>0.09</v>
      </c>
      <c r="C189" s="125">
        <v>0.09</v>
      </c>
      <c r="D189" s="124">
        <f t="shared" si="67"/>
        <v>0.09</v>
      </c>
      <c r="E189" s="124">
        <f t="shared" si="67"/>
        <v>0.09</v>
      </c>
      <c r="F189" s="124">
        <f t="shared" si="67"/>
        <v>0.09</v>
      </c>
      <c r="G189" s="124">
        <f t="shared" si="67"/>
        <v>0.09</v>
      </c>
      <c r="H189" s="124">
        <f t="shared" si="67"/>
        <v>0.09</v>
      </c>
      <c r="I189" s="124">
        <f t="shared" si="67"/>
        <v>0.09</v>
      </c>
      <c r="J189" s="124">
        <f t="shared" si="67"/>
        <v>0.09</v>
      </c>
      <c r="K189" s="124">
        <f t="shared" si="67"/>
        <v>0.09</v>
      </c>
      <c r="L189" s="124">
        <f t="shared" si="67"/>
        <v>0.09</v>
      </c>
      <c r="M189" s="124">
        <f t="shared" si="67"/>
        <v>0.09</v>
      </c>
      <c r="N189" s="124">
        <f t="shared" si="67"/>
        <v>0.09</v>
      </c>
      <c r="O189" s="124">
        <f t="shared" si="67"/>
        <v>0.09</v>
      </c>
      <c r="P189" s="124">
        <f t="shared" si="67"/>
        <v>0.09</v>
      </c>
      <c r="Q189" s="124">
        <f t="shared" si="67"/>
        <v>0.09</v>
      </c>
      <c r="R189" s="124">
        <f t="shared" si="67"/>
        <v>0.09</v>
      </c>
      <c r="S189" s="124">
        <f t="shared" si="68"/>
        <v>0.09</v>
      </c>
      <c r="T189" s="124">
        <f t="shared" si="68"/>
        <v>0.09</v>
      </c>
      <c r="U189" s="124">
        <f t="shared" si="68"/>
        <v>0.09</v>
      </c>
      <c r="V189" s="124">
        <f t="shared" si="68"/>
        <v>0.09</v>
      </c>
      <c r="W189" s="124">
        <f t="shared" si="68"/>
        <v>0.09</v>
      </c>
      <c r="X189" s="124">
        <f t="shared" si="68"/>
        <v>0.09</v>
      </c>
      <c r="Y189" s="124">
        <f t="shared" si="68"/>
        <v>0.09</v>
      </c>
      <c r="Z189" s="124">
        <f t="shared" si="68"/>
        <v>0.09</v>
      </c>
      <c r="AA189" s="124">
        <f t="shared" si="68"/>
        <v>0.09</v>
      </c>
      <c r="AB189" s="124">
        <f t="shared" si="68"/>
        <v>0.09</v>
      </c>
      <c r="AC189" s="124">
        <f t="shared" si="68"/>
        <v>0.09</v>
      </c>
      <c r="AD189" s="124">
        <f t="shared" si="68"/>
        <v>0.09</v>
      </c>
      <c r="AE189" s="124">
        <f t="shared" si="68"/>
        <v>0.09</v>
      </c>
      <c r="AF189" s="124">
        <f t="shared" si="68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66"/>
        <v>0.04</v>
      </c>
      <c r="C190" s="48">
        <v>0.04</v>
      </c>
      <c r="D190" s="124">
        <f t="shared" si="67"/>
        <v>0.04</v>
      </c>
      <c r="E190" s="124">
        <f t="shared" si="67"/>
        <v>0.04</v>
      </c>
      <c r="F190" s="124">
        <f t="shared" si="67"/>
        <v>0.04</v>
      </c>
      <c r="G190" s="124">
        <f t="shared" si="67"/>
        <v>0.04</v>
      </c>
      <c r="H190" s="124">
        <f t="shared" si="67"/>
        <v>0.04</v>
      </c>
      <c r="I190" s="124">
        <f t="shared" si="67"/>
        <v>0.04</v>
      </c>
      <c r="J190" s="124">
        <f t="shared" si="67"/>
        <v>0.04</v>
      </c>
      <c r="K190" s="124">
        <f t="shared" si="67"/>
        <v>0.04</v>
      </c>
      <c r="L190" s="124">
        <f t="shared" si="67"/>
        <v>0.04</v>
      </c>
      <c r="M190" s="124">
        <f t="shared" si="67"/>
        <v>0.04</v>
      </c>
      <c r="N190" s="124">
        <f t="shared" si="67"/>
        <v>0.04</v>
      </c>
      <c r="O190" s="124">
        <f t="shared" si="67"/>
        <v>0.04</v>
      </c>
      <c r="P190" s="124">
        <f t="shared" si="67"/>
        <v>0.04</v>
      </c>
      <c r="Q190" s="124">
        <f t="shared" si="67"/>
        <v>0.04</v>
      </c>
      <c r="R190" s="124">
        <f t="shared" si="67"/>
        <v>0.04</v>
      </c>
      <c r="S190" s="124">
        <f t="shared" si="68"/>
        <v>0.04</v>
      </c>
      <c r="T190" s="124">
        <f t="shared" si="68"/>
        <v>0.04</v>
      </c>
      <c r="U190" s="124">
        <f t="shared" si="68"/>
        <v>0.04</v>
      </c>
      <c r="V190" s="124">
        <f t="shared" si="68"/>
        <v>0.04</v>
      </c>
      <c r="W190" s="124">
        <f t="shared" si="68"/>
        <v>0.04</v>
      </c>
      <c r="X190" s="124">
        <f t="shared" si="68"/>
        <v>0.04</v>
      </c>
      <c r="Y190" s="124">
        <f t="shared" si="68"/>
        <v>0.04</v>
      </c>
      <c r="Z190" s="124">
        <f t="shared" si="68"/>
        <v>0.04</v>
      </c>
      <c r="AA190" s="124">
        <f t="shared" si="68"/>
        <v>0.04</v>
      </c>
      <c r="AB190" s="124">
        <f t="shared" si="68"/>
        <v>0.04</v>
      </c>
      <c r="AC190" s="124">
        <f t="shared" si="68"/>
        <v>0.04</v>
      </c>
      <c r="AD190" s="124">
        <f t="shared" si="68"/>
        <v>0.04</v>
      </c>
      <c r="AE190" s="124">
        <f t="shared" si="68"/>
        <v>0.04</v>
      </c>
      <c r="AF190" s="124">
        <f t="shared" si="68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66"/>
        <v>2.3E-2</v>
      </c>
      <c r="C191" s="48">
        <v>2.3E-2</v>
      </c>
      <c r="D191" s="124">
        <f>C191</f>
        <v>2.3E-2</v>
      </c>
      <c r="E191" s="124">
        <f t="shared" si="67"/>
        <v>2.3E-2</v>
      </c>
      <c r="F191" s="124">
        <f t="shared" si="67"/>
        <v>2.3E-2</v>
      </c>
      <c r="G191" s="124">
        <f t="shared" si="67"/>
        <v>2.3E-2</v>
      </c>
      <c r="H191" s="124">
        <f t="shared" si="67"/>
        <v>2.3E-2</v>
      </c>
      <c r="I191" s="124">
        <f t="shared" si="67"/>
        <v>2.3E-2</v>
      </c>
      <c r="J191" s="124">
        <f t="shared" si="67"/>
        <v>2.3E-2</v>
      </c>
      <c r="K191" s="124">
        <f t="shared" si="67"/>
        <v>2.3E-2</v>
      </c>
      <c r="L191" s="124">
        <f t="shared" si="67"/>
        <v>2.3E-2</v>
      </c>
      <c r="M191" s="124">
        <f t="shared" si="67"/>
        <v>2.3E-2</v>
      </c>
      <c r="N191" s="124">
        <f t="shared" si="67"/>
        <v>2.3E-2</v>
      </c>
      <c r="O191" s="124">
        <f t="shared" si="67"/>
        <v>2.3E-2</v>
      </c>
      <c r="P191" s="124">
        <f t="shared" si="67"/>
        <v>2.3E-2</v>
      </c>
      <c r="Q191" s="124">
        <f t="shared" si="67"/>
        <v>2.3E-2</v>
      </c>
      <c r="R191" s="124">
        <f t="shared" si="67"/>
        <v>2.3E-2</v>
      </c>
      <c r="S191" s="124">
        <f t="shared" si="68"/>
        <v>2.3E-2</v>
      </c>
      <c r="T191" s="124">
        <f t="shared" si="68"/>
        <v>2.3E-2</v>
      </c>
      <c r="U191" s="124">
        <f t="shared" si="68"/>
        <v>2.3E-2</v>
      </c>
      <c r="V191" s="124">
        <f t="shared" si="68"/>
        <v>2.3E-2</v>
      </c>
      <c r="W191" s="124">
        <f t="shared" si="68"/>
        <v>2.3E-2</v>
      </c>
      <c r="X191" s="124">
        <f t="shared" si="68"/>
        <v>2.3E-2</v>
      </c>
      <c r="Y191" s="124">
        <f t="shared" si="68"/>
        <v>2.3E-2</v>
      </c>
      <c r="Z191" s="124">
        <f t="shared" si="68"/>
        <v>2.3E-2</v>
      </c>
      <c r="AA191" s="124">
        <f t="shared" si="68"/>
        <v>2.3E-2</v>
      </c>
      <c r="AB191" s="124">
        <f t="shared" si="68"/>
        <v>2.3E-2</v>
      </c>
      <c r="AC191" s="124">
        <f t="shared" si="68"/>
        <v>2.3E-2</v>
      </c>
      <c r="AD191" s="124">
        <f t="shared" si="68"/>
        <v>2.3E-2</v>
      </c>
      <c r="AE191" s="124">
        <f t="shared" si="68"/>
        <v>2.3E-2</v>
      </c>
      <c r="AF191" s="124">
        <f t="shared" si="68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69">SUM(C102:C191)</f>
        <v>194.70600000000002</v>
      </c>
      <c r="D192" s="129">
        <f t="shared" si="69"/>
        <v>194.70600000000002</v>
      </c>
      <c r="E192" s="129">
        <f t="shared" si="69"/>
        <v>194.70600000000002</v>
      </c>
      <c r="F192" s="129">
        <f t="shared" si="69"/>
        <v>194.70600000000002</v>
      </c>
      <c r="G192" s="129">
        <f t="shared" si="69"/>
        <v>194.70600000000002</v>
      </c>
      <c r="H192" s="129">
        <f t="shared" si="69"/>
        <v>194.70600000000002</v>
      </c>
      <c r="I192" s="129">
        <f t="shared" si="69"/>
        <v>194.70600000000002</v>
      </c>
      <c r="J192" s="129">
        <f t="shared" si="69"/>
        <v>192.10600000000005</v>
      </c>
      <c r="K192" s="129">
        <f t="shared" si="69"/>
        <v>192.10600000000005</v>
      </c>
      <c r="L192" s="129">
        <f t="shared" si="69"/>
        <v>192.10600000000005</v>
      </c>
      <c r="M192" s="129">
        <f t="shared" si="69"/>
        <v>192.10600000000005</v>
      </c>
      <c r="N192" s="129">
        <f t="shared" si="69"/>
        <v>192.10600000000005</v>
      </c>
      <c r="O192" s="129">
        <f t="shared" si="69"/>
        <v>192.10600000000005</v>
      </c>
      <c r="P192" s="129">
        <f t="shared" si="69"/>
        <v>192.10600000000005</v>
      </c>
      <c r="Q192" s="129">
        <f t="shared" si="69"/>
        <v>192.10600000000005</v>
      </c>
      <c r="R192" s="129">
        <f t="shared" si="69"/>
        <v>192.10600000000005</v>
      </c>
      <c r="S192" s="129">
        <f t="shared" si="69"/>
        <v>192.10600000000005</v>
      </c>
      <c r="T192" s="129">
        <f t="shared" si="69"/>
        <v>192.10600000000005</v>
      </c>
      <c r="U192" s="129">
        <f t="shared" si="69"/>
        <v>192.10600000000005</v>
      </c>
      <c r="V192" s="129">
        <f t="shared" si="69"/>
        <v>192.10600000000005</v>
      </c>
      <c r="W192" s="129">
        <f t="shared" si="69"/>
        <v>192.10600000000005</v>
      </c>
      <c r="X192" s="129">
        <f t="shared" si="69"/>
        <v>192.10600000000005</v>
      </c>
      <c r="Y192" s="129">
        <f t="shared" si="69"/>
        <v>192.10600000000005</v>
      </c>
      <c r="Z192" s="129">
        <f t="shared" si="69"/>
        <v>192.10600000000005</v>
      </c>
      <c r="AA192" s="129">
        <f t="shared" si="69"/>
        <v>192.10600000000005</v>
      </c>
      <c r="AB192" s="129">
        <f t="shared" si="69"/>
        <v>192.10600000000005</v>
      </c>
      <c r="AC192" s="129">
        <f t="shared" si="69"/>
        <v>192.10600000000005</v>
      </c>
      <c r="AD192" s="129">
        <f t="shared" si="69"/>
        <v>192.10600000000005</v>
      </c>
      <c r="AE192" s="129">
        <f t="shared" si="69"/>
        <v>192.10600000000005</v>
      </c>
      <c r="AF192" s="129">
        <f t="shared" si="69"/>
        <v>192.10600000000005</v>
      </c>
      <c r="AG192" s="130">
        <f t="shared" si="69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70">AF194</f>
        <v>0.3</v>
      </c>
      <c r="C194" s="131">
        <v>0.3</v>
      </c>
      <c r="D194" s="131">
        <f t="shared" ref="D194:S199" si="71">C194</f>
        <v>0.3</v>
      </c>
      <c r="E194" s="131">
        <f t="shared" si="71"/>
        <v>0.3</v>
      </c>
      <c r="F194" s="131">
        <f t="shared" si="71"/>
        <v>0.3</v>
      </c>
      <c r="G194" s="131">
        <f t="shared" si="71"/>
        <v>0.3</v>
      </c>
      <c r="H194" s="131">
        <f t="shared" si="71"/>
        <v>0.3</v>
      </c>
      <c r="I194" s="131">
        <f t="shared" si="71"/>
        <v>0.3</v>
      </c>
      <c r="J194" s="131">
        <f t="shared" si="71"/>
        <v>0.3</v>
      </c>
      <c r="K194" s="131">
        <f t="shared" si="71"/>
        <v>0.3</v>
      </c>
      <c r="L194" s="131">
        <f t="shared" si="71"/>
        <v>0.3</v>
      </c>
      <c r="M194" s="131">
        <f t="shared" si="71"/>
        <v>0.3</v>
      </c>
      <c r="N194" s="131">
        <f t="shared" si="71"/>
        <v>0.3</v>
      </c>
      <c r="O194" s="131">
        <f t="shared" si="71"/>
        <v>0.3</v>
      </c>
      <c r="P194" s="131">
        <f t="shared" si="71"/>
        <v>0.3</v>
      </c>
      <c r="Q194" s="131">
        <f t="shared" si="71"/>
        <v>0.3</v>
      </c>
      <c r="R194" s="131">
        <f t="shared" si="71"/>
        <v>0.3</v>
      </c>
      <c r="S194" s="131">
        <f t="shared" si="71"/>
        <v>0.3</v>
      </c>
      <c r="T194" s="131">
        <f t="shared" ref="T194:AF199" si="72">S194</f>
        <v>0.3</v>
      </c>
      <c r="U194" s="131">
        <f t="shared" si="72"/>
        <v>0.3</v>
      </c>
      <c r="V194" s="131">
        <f t="shared" si="72"/>
        <v>0.3</v>
      </c>
      <c r="W194" s="131">
        <f t="shared" si="72"/>
        <v>0.3</v>
      </c>
      <c r="X194" s="131">
        <f t="shared" si="72"/>
        <v>0.3</v>
      </c>
      <c r="Y194" s="131">
        <f t="shared" si="72"/>
        <v>0.3</v>
      </c>
      <c r="Z194" s="131">
        <f t="shared" si="72"/>
        <v>0.3</v>
      </c>
      <c r="AA194" s="131">
        <f t="shared" si="72"/>
        <v>0.3</v>
      </c>
      <c r="AB194" s="131">
        <f t="shared" si="72"/>
        <v>0.3</v>
      </c>
      <c r="AC194" s="131">
        <f t="shared" si="72"/>
        <v>0.3</v>
      </c>
      <c r="AD194" s="131">
        <f t="shared" si="72"/>
        <v>0.3</v>
      </c>
      <c r="AE194" s="131">
        <f t="shared" si="72"/>
        <v>0.3</v>
      </c>
      <c r="AF194" s="131">
        <f t="shared" si="72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70"/>
        <v>0.4</v>
      </c>
      <c r="C195" s="124">
        <v>0.4</v>
      </c>
      <c r="D195" s="124">
        <f t="shared" si="71"/>
        <v>0.4</v>
      </c>
      <c r="E195" s="124">
        <f t="shared" si="71"/>
        <v>0.4</v>
      </c>
      <c r="F195" s="124">
        <f t="shared" si="71"/>
        <v>0.4</v>
      </c>
      <c r="G195" s="124">
        <f t="shared" si="71"/>
        <v>0.4</v>
      </c>
      <c r="H195" s="124">
        <f t="shared" si="71"/>
        <v>0.4</v>
      </c>
      <c r="I195" s="124">
        <f t="shared" si="71"/>
        <v>0.4</v>
      </c>
      <c r="J195" s="124">
        <f t="shared" si="71"/>
        <v>0.4</v>
      </c>
      <c r="K195" s="124">
        <f t="shared" si="71"/>
        <v>0.4</v>
      </c>
      <c r="L195" s="124">
        <f t="shared" si="71"/>
        <v>0.4</v>
      </c>
      <c r="M195" s="124">
        <f t="shared" si="71"/>
        <v>0.4</v>
      </c>
      <c r="N195" s="124">
        <f t="shared" si="71"/>
        <v>0.4</v>
      </c>
      <c r="O195" s="124">
        <f t="shared" si="71"/>
        <v>0.4</v>
      </c>
      <c r="P195" s="124">
        <f t="shared" si="71"/>
        <v>0.4</v>
      </c>
      <c r="Q195" s="124">
        <f t="shared" si="71"/>
        <v>0.4</v>
      </c>
      <c r="R195" s="124">
        <f t="shared" si="71"/>
        <v>0.4</v>
      </c>
      <c r="S195" s="124">
        <f t="shared" si="71"/>
        <v>0.4</v>
      </c>
      <c r="T195" s="124">
        <f t="shared" si="72"/>
        <v>0.4</v>
      </c>
      <c r="U195" s="124">
        <f t="shared" si="72"/>
        <v>0.4</v>
      </c>
      <c r="V195" s="124">
        <f t="shared" si="72"/>
        <v>0.4</v>
      </c>
      <c r="W195" s="124">
        <f>V195</f>
        <v>0.4</v>
      </c>
      <c r="X195" s="124">
        <f>W195</f>
        <v>0.4</v>
      </c>
      <c r="Y195" s="124">
        <f t="shared" si="72"/>
        <v>0.4</v>
      </c>
      <c r="Z195" s="124">
        <f t="shared" si="72"/>
        <v>0.4</v>
      </c>
      <c r="AA195" s="124">
        <f t="shared" si="72"/>
        <v>0.4</v>
      </c>
      <c r="AB195" s="124">
        <f t="shared" si="72"/>
        <v>0.4</v>
      </c>
      <c r="AC195" s="124">
        <f t="shared" si="72"/>
        <v>0.4</v>
      </c>
      <c r="AD195" s="124">
        <f t="shared" si="72"/>
        <v>0.4</v>
      </c>
      <c r="AE195" s="124">
        <f t="shared" si="72"/>
        <v>0.4</v>
      </c>
      <c r="AF195" s="124">
        <f t="shared" si="72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70"/>
        <v>1.5</v>
      </c>
      <c r="C196" s="124">
        <v>1.5</v>
      </c>
      <c r="D196" s="124">
        <f t="shared" si="71"/>
        <v>1.5</v>
      </c>
      <c r="E196" s="124">
        <f t="shared" si="71"/>
        <v>1.5</v>
      </c>
      <c r="F196" s="124">
        <f t="shared" si="71"/>
        <v>1.5</v>
      </c>
      <c r="G196" s="124">
        <f t="shared" si="71"/>
        <v>1.5</v>
      </c>
      <c r="H196" s="124">
        <f t="shared" si="71"/>
        <v>1.5</v>
      </c>
      <c r="I196" s="124">
        <f t="shared" si="71"/>
        <v>1.5</v>
      </c>
      <c r="J196" s="124">
        <f t="shared" si="71"/>
        <v>1.5</v>
      </c>
      <c r="K196" s="124">
        <f t="shared" si="71"/>
        <v>1.5</v>
      </c>
      <c r="L196" s="124">
        <f t="shared" si="71"/>
        <v>1.5</v>
      </c>
      <c r="M196" s="124">
        <f t="shared" si="71"/>
        <v>1.5</v>
      </c>
      <c r="N196" s="124">
        <f t="shared" si="71"/>
        <v>1.5</v>
      </c>
      <c r="O196" s="124">
        <f t="shared" si="71"/>
        <v>1.5</v>
      </c>
      <c r="P196" s="124">
        <f t="shared" si="71"/>
        <v>1.5</v>
      </c>
      <c r="Q196" s="124">
        <f t="shared" si="71"/>
        <v>1.5</v>
      </c>
      <c r="R196" s="124">
        <f t="shared" si="71"/>
        <v>1.5</v>
      </c>
      <c r="S196" s="124">
        <f t="shared" si="71"/>
        <v>1.5</v>
      </c>
      <c r="T196" s="124">
        <f t="shared" si="72"/>
        <v>1.5</v>
      </c>
      <c r="U196" s="124">
        <f t="shared" si="72"/>
        <v>1.5</v>
      </c>
      <c r="V196" s="124">
        <f t="shared" si="72"/>
        <v>1.5</v>
      </c>
      <c r="W196" s="124">
        <f t="shared" si="72"/>
        <v>1.5</v>
      </c>
      <c r="X196" s="124">
        <f t="shared" si="72"/>
        <v>1.5</v>
      </c>
      <c r="Y196" s="124">
        <f t="shared" si="72"/>
        <v>1.5</v>
      </c>
      <c r="Z196" s="124">
        <f t="shared" si="72"/>
        <v>1.5</v>
      </c>
      <c r="AA196" s="124">
        <f t="shared" si="72"/>
        <v>1.5</v>
      </c>
      <c r="AB196" s="124">
        <f t="shared" si="72"/>
        <v>1.5</v>
      </c>
      <c r="AC196" s="124">
        <f t="shared" si="72"/>
        <v>1.5</v>
      </c>
      <c r="AD196" s="124">
        <f t="shared" si="72"/>
        <v>1.5</v>
      </c>
      <c r="AE196" s="124">
        <f t="shared" si="72"/>
        <v>1.5</v>
      </c>
      <c r="AF196" s="124">
        <f t="shared" si="72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70"/>
        <v>0.3</v>
      </c>
      <c r="C197" s="124">
        <v>0.3</v>
      </c>
      <c r="D197" s="124">
        <f t="shared" si="71"/>
        <v>0.3</v>
      </c>
      <c r="E197" s="124">
        <f t="shared" si="71"/>
        <v>0.3</v>
      </c>
      <c r="F197" s="124">
        <f t="shared" si="71"/>
        <v>0.3</v>
      </c>
      <c r="G197" s="124">
        <f t="shared" si="71"/>
        <v>0.3</v>
      </c>
      <c r="H197" s="124">
        <f t="shared" si="71"/>
        <v>0.3</v>
      </c>
      <c r="I197" s="124">
        <f t="shared" si="71"/>
        <v>0.3</v>
      </c>
      <c r="J197" s="124">
        <f t="shared" si="71"/>
        <v>0.3</v>
      </c>
      <c r="K197" s="124">
        <f t="shared" si="71"/>
        <v>0.3</v>
      </c>
      <c r="L197" s="124">
        <f t="shared" si="71"/>
        <v>0.3</v>
      </c>
      <c r="M197" s="124">
        <f t="shared" si="71"/>
        <v>0.3</v>
      </c>
      <c r="N197" s="124">
        <f t="shared" si="71"/>
        <v>0.3</v>
      </c>
      <c r="O197" s="124">
        <f t="shared" si="71"/>
        <v>0.3</v>
      </c>
      <c r="P197" s="124">
        <f t="shared" si="71"/>
        <v>0.3</v>
      </c>
      <c r="Q197" s="124">
        <f t="shared" si="71"/>
        <v>0.3</v>
      </c>
      <c r="R197" s="124">
        <f t="shared" si="71"/>
        <v>0.3</v>
      </c>
      <c r="S197" s="124">
        <f t="shared" si="71"/>
        <v>0.3</v>
      </c>
      <c r="T197" s="124">
        <f t="shared" si="72"/>
        <v>0.3</v>
      </c>
      <c r="U197" s="124">
        <f t="shared" si="72"/>
        <v>0.3</v>
      </c>
      <c r="V197" s="124">
        <f t="shared" si="72"/>
        <v>0.3</v>
      </c>
      <c r="W197" s="124">
        <f t="shared" si="72"/>
        <v>0.3</v>
      </c>
      <c r="X197" s="124">
        <f t="shared" si="72"/>
        <v>0.3</v>
      </c>
      <c r="Y197" s="124">
        <f t="shared" si="72"/>
        <v>0.3</v>
      </c>
      <c r="Z197" s="124">
        <f t="shared" si="72"/>
        <v>0.3</v>
      </c>
      <c r="AA197" s="124">
        <f t="shared" si="72"/>
        <v>0.3</v>
      </c>
      <c r="AB197" s="124">
        <f t="shared" si="72"/>
        <v>0.3</v>
      </c>
      <c r="AC197" s="124">
        <f t="shared" si="72"/>
        <v>0.3</v>
      </c>
      <c r="AD197" s="124">
        <f t="shared" si="72"/>
        <v>0.3</v>
      </c>
      <c r="AE197" s="124">
        <f t="shared" si="72"/>
        <v>0.3</v>
      </c>
      <c r="AF197" s="124">
        <f t="shared" si="72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70"/>
        <v>0.4</v>
      </c>
      <c r="C198" s="124">
        <v>0.4</v>
      </c>
      <c r="D198" s="124">
        <f t="shared" si="71"/>
        <v>0.4</v>
      </c>
      <c r="E198" s="124">
        <f t="shared" si="71"/>
        <v>0.4</v>
      </c>
      <c r="F198" s="124">
        <f t="shared" si="71"/>
        <v>0.4</v>
      </c>
      <c r="G198" s="124">
        <f t="shared" si="71"/>
        <v>0.4</v>
      </c>
      <c r="H198" s="124">
        <f t="shared" si="71"/>
        <v>0.4</v>
      </c>
      <c r="I198" s="124">
        <f t="shared" si="71"/>
        <v>0.4</v>
      </c>
      <c r="J198" s="124">
        <f t="shared" si="71"/>
        <v>0.4</v>
      </c>
      <c r="K198" s="124">
        <f t="shared" si="71"/>
        <v>0.4</v>
      </c>
      <c r="L198" s="124">
        <f t="shared" si="71"/>
        <v>0.4</v>
      </c>
      <c r="M198" s="124">
        <f t="shared" si="71"/>
        <v>0.4</v>
      </c>
      <c r="N198" s="124">
        <f t="shared" si="71"/>
        <v>0.4</v>
      </c>
      <c r="O198" s="124">
        <f t="shared" si="71"/>
        <v>0.4</v>
      </c>
      <c r="P198" s="124">
        <f t="shared" si="71"/>
        <v>0.4</v>
      </c>
      <c r="Q198" s="124">
        <f t="shared" si="71"/>
        <v>0.4</v>
      </c>
      <c r="R198" s="124">
        <f t="shared" si="71"/>
        <v>0.4</v>
      </c>
      <c r="S198" s="124">
        <f t="shared" si="71"/>
        <v>0.4</v>
      </c>
      <c r="T198" s="124">
        <f t="shared" si="72"/>
        <v>0.4</v>
      </c>
      <c r="U198" s="124">
        <f t="shared" si="72"/>
        <v>0.4</v>
      </c>
      <c r="V198" s="124">
        <f t="shared" si="72"/>
        <v>0.4</v>
      </c>
      <c r="W198" s="124">
        <f t="shared" si="72"/>
        <v>0.4</v>
      </c>
      <c r="X198" s="124">
        <f t="shared" si="72"/>
        <v>0.4</v>
      </c>
      <c r="Y198" s="124">
        <f t="shared" si="72"/>
        <v>0.4</v>
      </c>
      <c r="Z198" s="124">
        <f t="shared" si="72"/>
        <v>0.4</v>
      </c>
      <c r="AA198" s="124">
        <f t="shared" si="72"/>
        <v>0.4</v>
      </c>
      <c r="AB198" s="124">
        <f t="shared" si="72"/>
        <v>0.4</v>
      </c>
      <c r="AC198" s="124">
        <f t="shared" si="72"/>
        <v>0.4</v>
      </c>
      <c r="AD198" s="124">
        <f t="shared" si="72"/>
        <v>0.4</v>
      </c>
      <c r="AE198" s="124">
        <f t="shared" si="72"/>
        <v>0.4</v>
      </c>
      <c r="AF198" s="124">
        <f t="shared" si="72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70"/>
        <v>0.64</v>
      </c>
      <c r="C199" s="134">
        <v>0.64</v>
      </c>
      <c r="D199" s="134">
        <f t="shared" si="71"/>
        <v>0.64</v>
      </c>
      <c r="E199" s="134">
        <f t="shared" si="71"/>
        <v>0.64</v>
      </c>
      <c r="F199" s="134">
        <f t="shared" si="71"/>
        <v>0.64</v>
      </c>
      <c r="G199" s="134">
        <f t="shared" si="71"/>
        <v>0.64</v>
      </c>
      <c r="H199" s="134">
        <f t="shared" si="71"/>
        <v>0.64</v>
      </c>
      <c r="I199" s="134">
        <f t="shared" si="71"/>
        <v>0.64</v>
      </c>
      <c r="J199" s="134">
        <f t="shared" si="71"/>
        <v>0.64</v>
      </c>
      <c r="K199" s="134">
        <f t="shared" si="71"/>
        <v>0.64</v>
      </c>
      <c r="L199" s="134">
        <f t="shared" si="71"/>
        <v>0.64</v>
      </c>
      <c r="M199" s="134">
        <f t="shared" si="71"/>
        <v>0.64</v>
      </c>
      <c r="N199" s="134">
        <f t="shared" si="71"/>
        <v>0.64</v>
      </c>
      <c r="O199" s="134">
        <f t="shared" si="71"/>
        <v>0.64</v>
      </c>
      <c r="P199" s="134">
        <f t="shared" si="71"/>
        <v>0.64</v>
      </c>
      <c r="Q199" s="134">
        <f t="shared" si="71"/>
        <v>0.64</v>
      </c>
      <c r="R199" s="134">
        <f t="shared" si="71"/>
        <v>0.64</v>
      </c>
      <c r="S199" s="134">
        <f t="shared" si="71"/>
        <v>0.64</v>
      </c>
      <c r="T199" s="134">
        <f t="shared" si="72"/>
        <v>0.64</v>
      </c>
      <c r="U199" s="134">
        <f t="shared" si="72"/>
        <v>0.64</v>
      </c>
      <c r="V199" s="134">
        <f t="shared" si="72"/>
        <v>0.64</v>
      </c>
      <c r="W199" s="134">
        <f t="shared" si="72"/>
        <v>0.64</v>
      </c>
      <c r="X199" s="134">
        <f t="shared" si="72"/>
        <v>0.64</v>
      </c>
      <c r="Y199" s="134">
        <f t="shared" si="72"/>
        <v>0.64</v>
      </c>
      <c r="Z199" s="134">
        <f t="shared" si="72"/>
        <v>0.64</v>
      </c>
      <c r="AA199" s="134">
        <f t="shared" si="72"/>
        <v>0.64</v>
      </c>
      <c r="AB199" s="134">
        <f t="shared" si="72"/>
        <v>0.64</v>
      </c>
      <c r="AC199" s="134">
        <f t="shared" si="72"/>
        <v>0.64</v>
      </c>
      <c r="AD199" s="134">
        <f t="shared" si="72"/>
        <v>0.64</v>
      </c>
      <c r="AE199" s="134">
        <f t="shared" si="72"/>
        <v>0.64</v>
      </c>
      <c r="AF199" s="134">
        <f t="shared" si="72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73">SUM(D194:D199)</f>
        <v>3.54</v>
      </c>
      <c r="E200" s="137">
        <f t="shared" si="73"/>
        <v>3.54</v>
      </c>
      <c r="F200" s="137">
        <f t="shared" si="73"/>
        <v>3.54</v>
      </c>
      <c r="G200" s="137">
        <f t="shared" si="73"/>
        <v>3.54</v>
      </c>
      <c r="H200" s="137">
        <f t="shared" si="73"/>
        <v>3.54</v>
      </c>
      <c r="I200" s="137">
        <f t="shared" si="73"/>
        <v>3.54</v>
      </c>
      <c r="J200" s="137">
        <f t="shared" si="73"/>
        <v>3.54</v>
      </c>
      <c r="K200" s="137">
        <f t="shared" si="73"/>
        <v>3.54</v>
      </c>
      <c r="L200" s="137">
        <f t="shared" si="73"/>
        <v>3.54</v>
      </c>
      <c r="M200" s="137">
        <f>SUM(M194:M199)</f>
        <v>3.54</v>
      </c>
      <c r="N200" s="137">
        <f t="shared" ref="N200:S200" si="74">SUM(N194:N199)</f>
        <v>3.54</v>
      </c>
      <c r="O200" s="137">
        <f t="shared" si="74"/>
        <v>3.54</v>
      </c>
      <c r="P200" s="137">
        <f t="shared" si="74"/>
        <v>3.54</v>
      </c>
      <c r="Q200" s="137">
        <f t="shared" si="74"/>
        <v>3.54</v>
      </c>
      <c r="R200" s="137">
        <f t="shared" si="74"/>
        <v>3.54</v>
      </c>
      <c r="S200" s="137">
        <f t="shared" si="74"/>
        <v>3.54</v>
      </c>
      <c r="T200" s="137">
        <f>SUM(T194:T199)</f>
        <v>3.54</v>
      </c>
      <c r="U200" s="137">
        <f t="shared" ref="U200:AG200" si="75">SUM(U194:U199)</f>
        <v>3.54</v>
      </c>
      <c r="V200" s="137">
        <f t="shared" si="75"/>
        <v>3.54</v>
      </c>
      <c r="W200" s="137">
        <f t="shared" si="75"/>
        <v>3.54</v>
      </c>
      <c r="X200" s="137">
        <f t="shared" si="75"/>
        <v>3.54</v>
      </c>
      <c r="Y200" s="137">
        <f t="shared" si="75"/>
        <v>3.54</v>
      </c>
      <c r="Z200" s="137">
        <f t="shared" si="75"/>
        <v>3.54</v>
      </c>
      <c r="AA200" s="137">
        <f t="shared" si="75"/>
        <v>3.54</v>
      </c>
      <c r="AB200" s="137">
        <f t="shared" si="75"/>
        <v>3.54</v>
      </c>
      <c r="AC200" s="137">
        <f t="shared" si="75"/>
        <v>3.54</v>
      </c>
      <c r="AD200" s="137">
        <f t="shared" si="75"/>
        <v>3.54</v>
      </c>
      <c r="AE200" s="137">
        <f t="shared" si="75"/>
        <v>3.54</v>
      </c>
      <c r="AF200" s="137">
        <f t="shared" si="75"/>
        <v>3.54</v>
      </c>
      <c r="AG200" s="138">
        <f t="shared" si="75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1265.6399999999999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76">B75</f>
        <v>1344.1399999999999</v>
      </c>
      <c r="U214" s="161">
        <f t="shared" si="76"/>
        <v>1366.04</v>
      </c>
      <c r="V214" s="161">
        <f t="shared" si="76"/>
        <v>1300.52</v>
      </c>
      <c r="W214" s="161">
        <f t="shared" si="76"/>
        <v>1250.3400000000001</v>
      </c>
      <c r="X214" s="161">
        <f t="shared" si="76"/>
        <v>1243.24</v>
      </c>
      <c r="Y214" s="161">
        <f t="shared" si="76"/>
        <v>1246.6399999999999</v>
      </c>
      <c r="Z214" s="161">
        <f t="shared" si="76"/>
        <v>1230.54</v>
      </c>
      <c r="AA214" s="161">
        <f t="shared" si="76"/>
        <v>1144.3400000000001</v>
      </c>
      <c r="AB214" s="161">
        <f t="shared" si="76"/>
        <v>1164.54</v>
      </c>
      <c r="AC214" s="161">
        <f t="shared" si="76"/>
        <v>1177.44</v>
      </c>
      <c r="AD214" s="161">
        <f t="shared" si="76"/>
        <v>1197.1399999999999</v>
      </c>
      <c r="AE214" s="161">
        <f t="shared" si="76"/>
        <v>1235.8400000000001</v>
      </c>
      <c r="AF214" s="161">
        <f t="shared" si="76"/>
        <v>1265.6399999999999</v>
      </c>
      <c r="AG214" s="161">
        <f t="shared" si="76"/>
        <v>1259.54</v>
      </c>
      <c r="AH214" s="161">
        <f t="shared" si="76"/>
        <v>1265.1399999999999</v>
      </c>
      <c r="AI214" s="161">
        <f t="shared" si="76"/>
        <v>1264.24</v>
      </c>
      <c r="AJ214" s="161">
        <f t="shared" si="76"/>
        <v>1226.8399999999999</v>
      </c>
      <c r="AK214" s="161">
        <f t="shared" si="76"/>
        <v>1252.44</v>
      </c>
      <c r="AL214" s="161">
        <f t="shared" si="76"/>
        <v>1230.04</v>
      </c>
      <c r="AM214" s="161">
        <f t="shared" si="76"/>
        <v>1236.3399999999999</v>
      </c>
      <c r="AN214" s="161">
        <f t="shared" si="76"/>
        <v>1191.74</v>
      </c>
      <c r="AO214" s="161">
        <f t="shared" si="76"/>
        <v>1229.8399999999999</v>
      </c>
      <c r="AP214" s="161">
        <f t="shared" si="76"/>
        <v>1130.1399999999999</v>
      </c>
      <c r="AQ214" s="161">
        <f t="shared" si="76"/>
        <v>1371.24</v>
      </c>
      <c r="AR214" s="161">
        <f t="shared" si="76"/>
        <v>1491.6399999999999</v>
      </c>
      <c r="AS214" s="161">
        <f t="shared" si="76"/>
        <v>1533.54</v>
      </c>
      <c r="AT214" s="161">
        <f t="shared" si="76"/>
        <v>1337.1399999999999</v>
      </c>
      <c r="AU214" s="161">
        <f t="shared" si="76"/>
        <v>1337.84</v>
      </c>
      <c r="AV214" s="161">
        <f t="shared" si="76"/>
        <v>1390.84</v>
      </c>
      <c r="AW214" s="161">
        <f t="shared" si="76"/>
        <v>1342.94</v>
      </c>
      <c r="AX214" s="161">
        <f t="shared" si="76"/>
        <v>1209.44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77">C199</f>
        <v>0.64</v>
      </c>
      <c r="C235" s="164">
        <f t="shared" si="77"/>
        <v>0.64</v>
      </c>
      <c r="D235" s="164">
        <f t="shared" si="77"/>
        <v>0.64</v>
      </c>
      <c r="E235" s="164">
        <f t="shared" si="77"/>
        <v>0.64</v>
      </c>
      <c r="F235" s="164">
        <f t="shared" si="77"/>
        <v>0.64</v>
      </c>
      <c r="G235" s="164">
        <f t="shared" si="77"/>
        <v>0.64</v>
      </c>
      <c r="H235" s="164">
        <f t="shared" si="77"/>
        <v>0.64</v>
      </c>
      <c r="I235" s="164">
        <f t="shared" si="77"/>
        <v>0.64</v>
      </c>
      <c r="J235" s="164">
        <f t="shared" si="77"/>
        <v>0.64</v>
      </c>
      <c r="K235" s="164">
        <f t="shared" si="77"/>
        <v>0.64</v>
      </c>
      <c r="L235" s="164">
        <f t="shared" si="77"/>
        <v>0.64</v>
      </c>
      <c r="M235" s="164">
        <f t="shared" si="77"/>
        <v>0.64</v>
      </c>
      <c r="N235" s="164">
        <f t="shared" si="77"/>
        <v>0.64</v>
      </c>
      <c r="O235" s="164">
        <f t="shared" si="77"/>
        <v>0.64</v>
      </c>
      <c r="P235" s="164">
        <f t="shared" si="77"/>
        <v>0.64</v>
      </c>
      <c r="Q235" s="164">
        <f t="shared" si="77"/>
        <v>0.64</v>
      </c>
      <c r="R235" s="164">
        <f t="shared" si="77"/>
        <v>0.64</v>
      </c>
      <c r="S235" s="164">
        <f t="shared" si="77"/>
        <v>0.64</v>
      </c>
      <c r="T235" s="164">
        <f t="shared" si="77"/>
        <v>0.64</v>
      </c>
      <c r="U235" s="164">
        <f t="shared" si="77"/>
        <v>0.64</v>
      </c>
      <c r="V235" s="164">
        <f t="shared" si="77"/>
        <v>0.64</v>
      </c>
      <c r="W235" s="164">
        <f t="shared" si="77"/>
        <v>0.64</v>
      </c>
      <c r="X235" s="164">
        <f t="shared" si="77"/>
        <v>0.64</v>
      </c>
      <c r="Y235" s="164">
        <f t="shared" si="77"/>
        <v>0.64</v>
      </c>
      <c r="Z235" s="164">
        <f t="shared" si="77"/>
        <v>0.64</v>
      </c>
      <c r="AA235" s="164">
        <f t="shared" si="77"/>
        <v>0.64</v>
      </c>
      <c r="AB235" s="164">
        <f t="shared" si="77"/>
        <v>0.64</v>
      </c>
      <c r="AC235" s="164">
        <f t="shared" si="77"/>
        <v>0.64</v>
      </c>
      <c r="AD235" s="164">
        <f t="shared" si="77"/>
        <v>0.64</v>
      </c>
      <c r="AE235" s="164">
        <f t="shared" si="77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78">IF(C203&lt;100,"",C203-520)</f>
        <v/>
      </c>
      <c r="D236" s="109" t="str">
        <f t="shared" si="78"/>
        <v/>
      </c>
      <c r="E236" s="109" t="str">
        <f t="shared" si="78"/>
        <v/>
      </c>
      <c r="F236" s="109" t="str">
        <f t="shared" si="78"/>
        <v/>
      </c>
      <c r="G236" s="109" t="str">
        <f t="shared" si="78"/>
        <v/>
      </c>
      <c r="H236" s="109" t="str">
        <f t="shared" si="78"/>
        <v/>
      </c>
      <c r="I236" s="109" t="str">
        <f t="shared" si="78"/>
        <v/>
      </c>
      <c r="J236" s="109" t="str">
        <f t="shared" si="78"/>
        <v/>
      </c>
      <c r="K236" s="109" t="str">
        <f t="shared" si="78"/>
        <v/>
      </c>
      <c r="L236" s="109" t="str">
        <f t="shared" si="78"/>
        <v/>
      </c>
      <c r="M236" s="109" t="str">
        <f t="shared" si="78"/>
        <v/>
      </c>
      <c r="N236" s="109" t="str">
        <f t="shared" si="78"/>
        <v/>
      </c>
      <c r="O236" s="109" t="str">
        <f t="shared" si="78"/>
        <v/>
      </c>
      <c r="P236" s="109" t="str">
        <f t="shared" si="78"/>
        <v/>
      </c>
      <c r="Q236" s="109" t="str">
        <f t="shared" si="78"/>
        <v/>
      </c>
      <c r="R236" s="109" t="str">
        <f t="shared" si="78"/>
        <v/>
      </c>
      <c r="S236" s="109" t="str">
        <f t="shared" si="78"/>
        <v/>
      </c>
      <c r="T236" s="109" t="str">
        <f t="shared" si="78"/>
        <v/>
      </c>
      <c r="U236" s="109" t="str">
        <f t="shared" si="78"/>
        <v/>
      </c>
      <c r="V236" s="109" t="str">
        <f t="shared" si="78"/>
        <v/>
      </c>
      <c r="W236" s="109" t="str">
        <f t="shared" si="78"/>
        <v/>
      </c>
      <c r="X236" s="109" t="str">
        <f t="shared" si="78"/>
        <v/>
      </c>
      <c r="Y236" s="109" t="str">
        <f t="shared" si="78"/>
        <v/>
      </c>
      <c r="Z236" s="109" t="str">
        <f t="shared" si="78"/>
        <v/>
      </c>
      <c r="AA236" s="109" t="str">
        <f t="shared" si="78"/>
        <v/>
      </c>
      <c r="AB236" s="109" t="str">
        <f t="shared" si="78"/>
        <v/>
      </c>
      <c r="AC236" s="109" t="str">
        <f t="shared" si="78"/>
        <v/>
      </c>
      <c r="AD236" s="109" t="str">
        <f t="shared" si="78"/>
        <v/>
      </c>
      <c r="AE236" s="109" t="str">
        <f t="shared" si="78"/>
        <v/>
      </c>
      <c r="AF236" s="109" t="str">
        <f t="shared" si="78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79">IF(B204&lt;100,"",B204-620)</f>
        <v/>
      </c>
      <c r="C237" s="109" t="str">
        <f t="shared" si="79"/>
        <v/>
      </c>
      <c r="D237" s="109" t="str">
        <f t="shared" si="79"/>
        <v/>
      </c>
      <c r="E237" s="109" t="str">
        <f t="shared" si="79"/>
        <v/>
      </c>
      <c r="F237" s="109" t="str">
        <f t="shared" si="79"/>
        <v/>
      </c>
      <c r="G237" s="109" t="str">
        <f t="shared" si="79"/>
        <v/>
      </c>
      <c r="H237" s="109" t="str">
        <f t="shared" si="79"/>
        <v/>
      </c>
      <c r="I237" s="109" t="str">
        <f t="shared" si="79"/>
        <v/>
      </c>
      <c r="J237" s="109" t="str">
        <f t="shared" si="79"/>
        <v/>
      </c>
      <c r="K237" s="109" t="str">
        <f t="shared" si="79"/>
        <v/>
      </c>
      <c r="L237" s="109" t="str">
        <f t="shared" si="79"/>
        <v/>
      </c>
      <c r="M237" s="109" t="str">
        <f t="shared" si="79"/>
        <v/>
      </c>
      <c r="N237" s="109" t="str">
        <f t="shared" si="79"/>
        <v/>
      </c>
      <c r="O237" s="109" t="str">
        <f t="shared" si="79"/>
        <v/>
      </c>
      <c r="P237" s="109" t="str">
        <f t="shared" si="79"/>
        <v/>
      </c>
      <c r="Q237" s="109" t="str">
        <f t="shared" si="79"/>
        <v/>
      </c>
      <c r="R237" s="109" t="str">
        <f t="shared" si="79"/>
        <v/>
      </c>
      <c r="S237" s="109" t="str">
        <f t="shared" si="79"/>
        <v/>
      </c>
      <c r="T237" s="109" t="str">
        <f t="shared" si="79"/>
        <v/>
      </c>
      <c r="U237" s="109" t="str">
        <f t="shared" si="79"/>
        <v/>
      </c>
      <c r="V237" s="109" t="str">
        <f t="shared" si="79"/>
        <v/>
      </c>
      <c r="W237" s="109" t="str">
        <f t="shared" si="79"/>
        <v/>
      </c>
      <c r="X237" s="109" t="str">
        <f t="shared" si="79"/>
        <v/>
      </c>
      <c r="Y237" s="109" t="str">
        <f t="shared" si="79"/>
        <v/>
      </c>
      <c r="Z237" s="109" t="str">
        <f t="shared" si="79"/>
        <v/>
      </c>
      <c r="AA237" s="109" t="str">
        <f t="shared" si="79"/>
        <v/>
      </c>
      <c r="AB237" s="109" t="str">
        <f t="shared" si="79"/>
        <v/>
      </c>
      <c r="AC237" s="109" t="str">
        <f t="shared" si="79"/>
        <v/>
      </c>
      <c r="AD237" s="109" t="str">
        <f t="shared" si="79"/>
        <v/>
      </c>
      <c r="AE237" s="109" t="str">
        <f t="shared" si="79"/>
        <v/>
      </c>
      <c r="AF237" s="109" t="str">
        <f t="shared" si="79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80">IF(B205&lt;100,"",B205-330)</f>
        <v/>
      </c>
      <c r="C238" s="109" t="str">
        <f t="shared" si="80"/>
        <v/>
      </c>
      <c r="D238" s="109" t="str">
        <f t="shared" si="80"/>
        <v/>
      </c>
      <c r="E238" s="109" t="str">
        <f t="shared" si="80"/>
        <v/>
      </c>
      <c r="F238" s="109" t="str">
        <f t="shared" si="80"/>
        <v/>
      </c>
      <c r="G238" s="109" t="str">
        <f t="shared" si="80"/>
        <v/>
      </c>
      <c r="H238" s="109" t="str">
        <f t="shared" si="80"/>
        <v/>
      </c>
      <c r="I238" s="109" t="str">
        <f t="shared" si="80"/>
        <v/>
      </c>
      <c r="J238" s="109" t="str">
        <f t="shared" si="80"/>
        <v/>
      </c>
      <c r="K238" s="109" t="str">
        <f t="shared" si="80"/>
        <v/>
      </c>
      <c r="L238" s="109" t="str">
        <f t="shared" si="80"/>
        <v/>
      </c>
      <c r="M238" s="109" t="str">
        <f t="shared" si="80"/>
        <v/>
      </c>
      <c r="N238" s="109" t="str">
        <f t="shared" si="80"/>
        <v/>
      </c>
      <c r="O238" s="109" t="str">
        <f t="shared" si="80"/>
        <v/>
      </c>
      <c r="P238" s="109" t="str">
        <f t="shared" si="80"/>
        <v/>
      </c>
      <c r="Q238" s="109" t="str">
        <f t="shared" si="80"/>
        <v/>
      </c>
      <c r="R238" s="109" t="str">
        <f t="shared" si="80"/>
        <v/>
      </c>
      <c r="S238" s="109" t="str">
        <f t="shared" si="80"/>
        <v/>
      </c>
      <c r="T238" s="109" t="str">
        <f t="shared" si="80"/>
        <v/>
      </c>
      <c r="U238" s="109" t="str">
        <f t="shared" si="80"/>
        <v/>
      </c>
      <c r="V238" s="109" t="str">
        <f t="shared" si="80"/>
        <v/>
      </c>
      <c r="W238" s="109" t="str">
        <f t="shared" si="80"/>
        <v/>
      </c>
      <c r="X238" s="109" t="str">
        <f t="shared" si="80"/>
        <v/>
      </c>
      <c r="Y238" s="109" t="str">
        <f t="shared" si="80"/>
        <v/>
      </c>
      <c r="Z238" s="109" t="str">
        <f t="shared" si="80"/>
        <v/>
      </c>
      <c r="AA238" s="109" t="str">
        <f t="shared" si="80"/>
        <v/>
      </c>
      <c r="AB238" s="109" t="str">
        <f t="shared" si="80"/>
        <v/>
      </c>
      <c r="AC238" s="109" t="str">
        <f t="shared" si="80"/>
        <v/>
      </c>
      <c r="AD238" s="109" t="str">
        <f t="shared" si="80"/>
        <v/>
      </c>
      <c r="AE238" s="109" t="str">
        <f t="shared" si="80"/>
        <v/>
      </c>
      <c r="AF238" s="109" t="str">
        <f t="shared" si="80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81">IF(C206&lt;100,"",C206-1500)</f>
        <v/>
      </c>
      <c r="D239" s="109" t="str">
        <f t="shared" si="81"/>
        <v/>
      </c>
      <c r="E239" s="109" t="str">
        <f t="shared" si="81"/>
        <v/>
      </c>
      <c r="F239" s="109" t="str">
        <f t="shared" si="81"/>
        <v/>
      </c>
      <c r="G239" s="109" t="str">
        <f t="shared" si="81"/>
        <v/>
      </c>
      <c r="H239" s="109" t="str">
        <f t="shared" si="81"/>
        <v/>
      </c>
      <c r="I239" s="109" t="str">
        <f t="shared" si="81"/>
        <v/>
      </c>
      <c r="J239" s="109" t="str">
        <f t="shared" si="81"/>
        <v/>
      </c>
      <c r="K239" s="109" t="str">
        <f t="shared" si="81"/>
        <v/>
      </c>
      <c r="L239" s="109" t="str">
        <f t="shared" si="81"/>
        <v/>
      </c>
      <c r="M239" s="109" t="str">
        <f t="shared" si="81"/>
        <v/>
      </c>
      <c r="N239" s="109" t="str">
        <f t="shared" si="81"/>
        <v/>
      </c>
      <c r="O239" s="109" t="str">
        <f t="shared" si="81"/>
        <v/>
      </c>
      <c r="P239" s="109" t="str">
        <f t="shared" si="81"/>
        <v/>
      </c>
      <c r="Q239" s="109" t="str">
        <f t="shared" si="81"/>
        <v/>
      </c>
      <c r="R239" s="109" t="str">
        <f t="shared" si="81"/>
        <v/>
      </c>
      <c r="S239" s="109" t="str">
        <f t="shared" si="81"/>
        <v/>
      </c>
      <c r="T239" s="109" t="str">
        <f t="shared" si="81"/>
        <v/>
      </c>
      <c r="U239" s="109" t="str">
        <f t="shared" si="81"/>
        <v/>
      </c>
      <c r="V239" s="109" t="str">
        <f t="shared" si="81"/>
        <v/>
      </c>
      <c r="W239" s="109" t="str">
        <f t="shared" si="81"/>
        <v/>
      </c>
      <c r="X239" s="109" t="str">
        <f t="shared" si="81"/>
        <v/>
      </c>
      <c r="Y239" s="109" t="str">
        <f t="shared" si="81"/>
        <v/>
      </c>
      <c r="Z239" s="109" t="str">
        <f t="shared" si="81"/>
        <v/>
      </c>
      <c r="AA239" s="109" t="str">
        <f t="shared" si="81"/>
        <v/>
      </c>
      <c r="AB239" s="109" t="str">
        <f t="shared" si="81"/>
        <v/>
      </c>
      <c r="AC239" s="109" t="str">
        <f t="shared" si="81"/>
        <v/>
      </c>
      <c r="AD239" s="109" t="str">
        <f t="shared" si="81"/>
        <v/>
      </c>
      <c r="AE239" s="109" t="str">
        <f t="shared" si="81"/>
        <v/>
      </c>
      <c r="AF239" s="109" t="str">
        <f t="shared" si="81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2135" priority="198">
      <formula>$AH11=0</formula>
    </cfRule>
  </conditionalFormatting>
  <conditionalFormatting sqref="A34:A201">
    <cfRule type="expression" dxfId="2133" priority="90">
      <formula>$AH34=0</formula>
    </cfRule>
  </conditionalFormatting>
  <conditionalFormatting sqref="B8 M8 S8 AB8">
    <cfRule type="expression" dxfId="2132" priority="300">
      <formula>AND(C$9&gt;=8/24,C$9&lt;14/24)</formula>
    </cfRule>
    <cfRule type="expression" dxfId="2131" priority="301">
      <formula>C$9&lt;8/24</formula>
    </cfRule>
    <cfRule type="expression" dxfId="2130" priority="299">
      <formula>AND(C$9&gt;=14/24,C$9&lt;20/24)</formula>
    </cfRule>
  </conditionalFormatting>
  <conditionalFormatting sqref="B11:B32 C12:D32 C34:L35 B34:B56 E17:AA32">
    <cfRule type="expression" dxfId="2129" priority="14">
      <formula>B11&gt;$AG11</formula>
    </cfRule>
  </conditionalFormatting>
  <conditionalFormatting sqref="B12:C14 D13:D14 B16:D26 E17:L26 B36 B53:B91 C62:M67 C68:AF91 B94:C100">
    <cfRule type="expression" dxfId="2128" priority="26">
      <formula>B$9&lt;8/24</formula>
    </cfRule>
    <cfRule type="expression" dxfId="2127" priority="23">
      <formula>B$9&gt;=20/24</formula>
    </cfRule>
    <cfRule type="expression" dxfId="2126" priority="24">
      <formula>AND(B$9&gt;=14/24,B$9&lt;20/24)</formula>
    </cfRule>
    <cfRule type="expression" dxfId="2125" priority="25">
      <formula>AND(B$9&gt;=8/24,B$9&lt;14/24)</formula>
    </cfRule>
  </conditionalFormatting>
  <conditionalFormatting sqref="B15:L15">
    <cfRule type="expression" dxfId="2124" priority="7">
      <formula>AND(B$9&gt;=14/24,B$9&lt;20/24)</formula>
    </cfRule>
    <cfRule type="expression" dxfId="2123" priority="6">
      <formula>B$9&gt;=20/24</formula>
    </cfRule>
    <cfRule type="expression" dxfId="2122" priority="8">
      <formula>AND(B$9&gt;=8/24,B$9&lt;14/24)</formula>
    </cfRule>
    <cfRule type="expression" dxfId="2121" priority="9">
      <formula>B$9&lt;8/24</formula>
    </cfRule>
  </conditionalFormatting>
  <conditionalFormatting sqref="B28:L32">
    <cfRule type="expression" dxfId="2120" priority="19">
      <formula>B$9&gt;=20/24</formula>
    </cfRule>
    <cfRule type="expression" dxfId="2119" priority="20">
      <formula>AND(B$9&gt;=14/24,B$9&lt;20/24)</formula>
    </cfRule>
    <cfRule type="expression" dxfId="2118" priority="21">
      <formula>AND(B$9&gt;=8/24,B$9&lt;14/24)</formula>
    </cfRule>
    <cfRule type="expression" dxfId="2117" priority="22">
      <formula>B$9&lt;8/24</formula>
    </cfRule>
  </conditionalFormatting>
  <conditionalFormatting sqref="B35:L35">
    <cfRule type="expression" dxfId="2116" priority="17">
      <formula>AND(B$9&gt;=8/24,B$9&lt;14/24)</formula>
    </cfRule>
    <cfRule type="expression" dxfId="2115" priority="15">
      <formula>B$9&gt;=20/24</formula>
    </cfRule>
    <cfRule type="expression" dxfId="2114" priority="16">
      <formula>AND(B$9&gt;=14/24,B$9&lt;20/24)</formula>
    </cfRule>
    <cfRule type="expression" dxfId="2113" priority="18">
      <formula>B$9&lt;8/24</formula>
    </cfRule>
  </conditionalFormatting>
  <conditionalFormatting sqref="B9:AF10 M11:AE14 AF12:AF14 M16:AA17 AB16:AF31 Z18:AA31 M18:Y32 M40:Y42 Z40:AE43 M53:AF55 C56:AF56 J57:L59 M58:O59 V58:W59 P58:P62 Q58:U67 J60:O61 N62:O62 AG73 AB94:AF100 B192:AF192 B194:B200 D194:AF200 U213:AF213">
    <cfRule type="expression" dxfId="2112" priority="294">
      <formula>B$9&lt;8/24</formula>
    </cfRule>
    <cfRule type="expression" dxfId="2111" priority="293">
      <formula>AND(B$9&gt;=8/24,B$9&lt;14/24)</formula>
    </cfRule>
    <cfRule type="expression" dxfId="2110" priority="292">
      <formula>AND(B$9&gt;=14/24,B$9&lt;20/24)</formula>
    </cfRule>
  </conditionalFormatting>
  <conditionalFormatting sqref="B33:AF33">
    <cfRule type="expression" dxfId="2109" priority="1">
      <formula>B33&gt;$AG33</formula>
    </cfRule>
  </conditionalFormatting>
  <conditionalFormatting sqref="B33:AF34">
    <cfRule type="expression" dxfId="2108" priority="2">
      <formula>B$9&gt;=20/24</formula>
    </cfRule>
    <cfRule type="expression" dxfId="2107" priority="3">
      <formula>AND(B$9&gt;=14/24,B$9&lt;20/24)</formula>
    </cfRule>
    <cfRule type="expression" dxfId="2106" priority="4">
      <formula>AND(B$9&gt;=8/24,B$9&lt;14/24)</formula>
    </cfRule>
    <cfRule type="expression" dxfId="2105" priority="5">
      <formula>B$9&lt;8/24</formula>
    </cfRule>
  </conditionalFormatting>
  <conditionalFormatting sqref="C39:C43">
    <cfRule type="expression" dxfId="2104" priority="71">
      <formula>AND(C$9&gt;=8/24,C$9&lt;14/24)</formula>
    </cfRule>
    <cfRule type="expression" dxfId="2103" priority="72">
      <formula>C$9&lt;8/24</formula>
    </cfRule>
    <cfRule type="expression" dxfId="2102" priority="69">
      <formula>C$9&gt;=20/24</formula>
    </cfRule>
    <cfRule type="expression" dxfId="2101" priority="70">
      <formula>AND(C$9&gt;=14/24,C$9&lt;20/24)</formula>
    </cfRule>
  </conditionalFormatting>
  <conditionalFormatting sqref="C11:D11 D12:J12 E13:J14 K14:L14 E16:L16 C36:L36 C53:D55 C57:I61">
    <cfRule type="expression" dxfId="2100" priority="79">
      <formula>AND(C$9&gt;=8/24,C$9&lt;14/24)</formula>
    </cfRule>
    <cfRule type="expression" dxfId="2099" priority="80">
      <formula>C$9&lt;8/24</formula>
    </cfRule>
    <cfRule type="expression" dxfId="2098" priority="77">
      <formula>C$9&gt;=20/24</formula>
    </cfRule>
    <cfRule type="expression" dxfId="2097" priority="78">
      <formula>AND(C$9&gt;=14/24,C$9&lt;20/24)</formula>
    </cfRule>
  </conditionalFormatting>
  <conditionalFormatting sqref="C37:D37">
    <cfRule type="expression" dxfId="2096" priority="68">
      <formula>C$9&lt;8/24</formula>
    </cfRule>
    <cfRule type="expression" dxfId="2095" priority="67">
      <formula>AND(C$9&gt;=8/24,C$9&lt;14/24)</formula>
    </cfRule>
    <cfRule type="expression" dxfId="2094" priority="66">
      <formula>AND(C$9&gt;=14/24,C$9&lt;20/24)</formula>
    </cfRule>
    <cfRule type="expression" dxfId="2093" priority="65">
      <formula>C$9&gt;=20/24</formula>
    </cfRule>
  </conditionalFormatting>
  <conditionalFormatting sqref="C44:AE44">
    <cfRule type="expression" dxfId="2092" priority="36">
      <formula>C$9&gt;=20/24</formula>
    </cfRule>
    <cfRule type="expression" dxfId="2091" priority="37">
      <formula>AND(C$9&gt;=14/24,C$9&lt;20/24)</formula>
    </cfRule>
    <cfRule type="expression" dxfId="2090" priority="38">
      <formula>AND(C$9&gt;=8/24,C$9&lt;14/24)</formula>
    </cfRule>
    <cfRule type="expression" dxfId="2089" priority="39">
      <formula>C$9&lt;8/24</formula>
    </cfRule>
  </conditionalFormatting>
  <conditionalFormatting sqref="C38:AF56 E12:J16 K14:L16 C11:R11 E36:L36 C36:D37">
    <cfRule type="expression" dxfId="2088" priority="48">
      <formula>C11&gt;$AG11</formula>
    </cfRule>
  </conditionalFormatting>
  <conditionalFormatting sqref="C45:AF50">
    <cfRule type="expression" dxfId="2087" priority="50">
      <formula>AND(C$9&gt;=14/24,C$9&lt;20/24)</formula>
    </cfRule>
    <cfRule type="expression" dxfId="2086" priority="51">
      <formula>AND(C$9&gt;=8/24,C$9&lt;14/24)</formula>
    </cfRule>
    <cfRule type="expression" dxfId="2085" priority="52">
      <formula>C$9&lt;8/24</formula>
    </cfRule>
    <cfRule type="expression" dxfId="2084" priority="49">
      <formula>C$9&gt;=20/24</formula>
    </cfRule>
  </conditionalFormatting>
  <conditionalFormatting sqref="D94:AA98">
    <cfRule type="expression" dxfId="2083" priority="137">
      <formula>D$9&gt;=20/24</formula>
    </cfRule>
    <cfRule type="expression" dxfId="2082" priority="138">
      <formula>AND(D$9&gt;=14/24,D$9&lt;20/24)</formula>
    </cfRule>
    <cfRule type="expression" dxfId="2081" priority="139">
      <formula>AND(D$9&gt;=8/24,D$9&lt;14/24)</formula>
    </cfRule>
    <cfRule type="expression" dxfId="2080" priority="140">
      <formula>D$9&lt;8/24</formula>
    </cfRule>
  </conditionalFormatting>
  <conditionalFormatting sqref="D99:AA100">
    <cfRule type="expression" dxfId="2079" priority="115">
      <formula>AND(D$9&gt;=8/24,D$9&lt;14/24)</formula>
    </cfRule>
    <cfRule type="expression" dxfId="2078" priority="113">
      <formula>D$9&gt;=20/24</formula>
    </cfRule>
    <cfRule type="expression" dxfId="2077" priority="114">
      <formula>AND(D$9&gt;=14/24,D$9&lt;20/24)</formula>
    </cfRule>
    <cfRule type="expression" dxfId="2076" priority="116">
      <formula>D$9&lt;8/24</formula>
    </cfRule>
  </conditionalFormatting>
  <conditionalFormatting sqref="M43:N43">
    <cfRule type="expression" dxfId="2075" priority="30">
      <formula>M$9&lt;8/24</formula>
    </cfRule>
    <cfRule type="expression" dxfId="2074" priority="27">
      <formula>M$9&gt;=20/24</formula>
    </cfRule>
    <cfRule type="expression" dxfId="2073" priority="28">
      <formula>AND(M$9&gt;=14/24,M$9&lt;20/24)</formula>
    </cfRule>
    <cfRule type="expression" dxfId="2072" priority="29">
      <formula>AND(M$9&gt;=8/24,M$9&lt;14/24)</formula>
    </cfRule>
  </conditionalFormatting>
  <conditionalFormatting sqref="M15:Y16">
    <cfRule type="expression" dxfId="2071" priority="199">
      <formula>M15&gt;$AG15</formula>
    </cfRule>
  </conditionalFormatting>
  <conditionalFormatting sqref="M11:AE14 AF12:AF14 M16:AA17 AB16:AF31 M40:Y42 Z40:AE43 M53:AF55 C56:AF56 Z18:AA31 M18:Y32 B9:AF10 J57:L59 M58:O59 V58:W59 P58:P62 Q58:U67 J60:O61 N62:O62 AG73 AB94:AF100 B192:AF192 B194:B200 D194:AF200 U213:AF213">
    <cfRule type="expression" dxfId="2070" priority="291">
      <formula>B$9&gt;=20/24</formula>
    </cfRule>
  </conditionalFormatting>
  <conditionalFormatting sqref="M39:AE39">
    <cfRule type="expression" dxfId="2069" priority="277">
      <formula>M$9&lt;8/24</formula>
    </cfRule>
    <cfRule type="expression" dxfId="2068" priority="276">
      <formula>AND(M$9&gt;=8/24,M$9&lt;14/24)</formula>
    </cfRule>
    <cfRule type="expression" dxfId="2067" priority="275">
      <formula>AND(M$9&gt;=14/24,M$9&lt;20/24)</formula>
    </cfRule>
    <cfRule type="expression" dxfId="2066" priority="274">
      <formula>M$9&gt;=20/24</formula>
    </cfRule>
  </conditionalFormatting>
  <conditionalFormatting sqref="M15:AF15">
    <cfRule type="expression" dxfId="2065" priority="203">
      <formula>M$9&lt;8/24</formula>
    </cfRule>
    <cfRule type="expression" dxfId="2064" priority="201">
      <formula>AND(M$9&gt;=14/24,M$9&lt;20/24)</formula>
    </cfRule>
    <cfRule type="expression" dxfId="2063" priority="200">
      <formula>M$9&gt;=20/24</formula>
    </cfRule>
    <cfRule type="expression" dxfId="2062" priority="202">
      <formula>AND(M$9&gt;=8/24,M$9&lt;14/24)</formula>
    </cfRule>
  </conditionalFormatting>
  <conditionalFormatting sqref="M35:AF37">
    <cfRule type="expression" dxfId="2061" priority="250">
      <formula>M$9&gt;=20/24</formula>
    </cfRule>
    <cfRule type="expression" dxfId="2060" priority="251">
      <formula>AND(M$9&gt;=14/24,M$9&lt;20/24)</formula>
    </cfRule>
    <cfRule type="expression" dxfId="2059" priority="252">
      <formula>AND(M$9&gt;=8/24,M$9&lt;14/24)</formula>
    </cfRule>
    <cfRule type="expression" dxfId="2058" priority="253">
      <formula>M$9&lt;8/24</formula>
    </cfRule>
  </conditionalFormatting>
  <conditionalFormatting sqref="M57:AF57">
    <cfRule type="expression" dxfId="2057" priority="270">
      <formula>M$9&gt;=20/24</formula>
    </cfRule>
    <cfRule type="expression" dxfId="2056" priority="272">
      <formula>AND(M$9&gt;=8/24,M$9&lt;14/24)</formula>
    </cfRule>
    <cfRule type="expression" dxfId="2055" priority="273">
      <formula>M$9&lt;8/24</formula>
    </cfRule>
    <cfRule type="expression" dxfId="2054" priority="271">
      <formula>AND(M$9&gt;=14/24,M$9&lt;20/24)</formula>
    </cfRule>
  </conditionalFormatting>
  <conditionalFormatting sqref="N63:P67">
    <cfRule type="expression" dxfId="2053" priority="230">
      <formula>N$9&gt;=20/24</formula>
    </cfRule>
    <cfRule type="expression" dxfId="2052" priority="231">
      <formula>AND(N$9&gt;=14/24,N$9&lt;20/24)</formula>
    </cfRule>
    <cfRule type="expression" dxfId="2051" priority="233">
      <formula>N$9&lt;8/24</formula>
    </cfRule>
    <cfRule type="expression" dxfId="2050" priority="232">
      <formula>AND(N$9&gt;=8/24,N$9&lt;14/24)</formula>
    </cfRule>
  </conditionalFormatting>
  <conditionalFormatting sqref="N94:W94">
    <cfRule type="expression" dxfId="2049" priority="132">
      <formula>N$9&lt;8/24</formula>
    </cfRule>
    <cfRule type="expression" dxfId="2048" priority="130">
      <formula>AND(N$9&gt;=14/24,N$9&lt;20/24)</formula>
    </cfRule>
    <cfRule type="expression" dxfId="2047" priority="129">
      <formula>N$9&gt;=20/24</formula>
    </cfRule>
    <cfRule type="expression" dxfId="2046" priority="131">
      <formula>AND(N$9&gt;=8/24,N$9&lt;14/24)</formula>
    </cfRule>
  </conditionalFormatting>
  <conditionalFormatting sqref="O3:P3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O43:Y43">
    <cfRule type="expression" dxfId="2045" priority="282">
      <formula>O$9&gt;=20/24</formula>
    </cfRule>
    <cfRule type="expression" dxfId="2044" priority="283">
      <formula>AND(O$9&gt;=14/24,O$9&lt;20/24)</formula>
    </cfRule>
    <cfRule type="expression" dxfId="2043" priority="284">
      <formula>AND(O$9&gt;=8/24,O$9&lt;14/24)</formula>
    </cfRule>
    <cfRule type="expression" dxfId="2042" priority="285">
      <formula>O$9&lt;8/24</formula>
    </cfRule>
  </conditionalFormatting>
  <conditionalFormatting sqref="S8 AB8 B8 M8">
    <cfRule type="expression" dxfId="2041" priority="298">
      <formula>C$9&gt;=20/24</formula>
    </cfRule>
  </conditionalFormatting>
  <conditionalFormatting sqref="S8">
    <cfRule type="expression" dxfId="2040" priority="95">
      <formula>U$9&gt;=20/24</formula>
    </cfRule>
    <cfRule type="expression" dxfId="2039" priority="98">
      <formula>U$9&lt;8/24</formula>
    </cfRule>
    <cfRule type="expression" dxfId="2038" priority="97">
      <formula>AND(U$9&gt;=8/24,U$9&lt;14/24)</formula>
    </cfRule>
    <cfRule type="expression" dxfId="2037" priority="96">
      <formula>AND(U$9&gt;=14/24,U$9&lt;20/24)</formula>
    </cfRule>
  </conditionalFormatting>
  <conditionalFormatting sqref="T213">
    <cfRule type="expression" dxfId="2036" priority="312">
      <formula>AND(AX$9&gt;=14/24,AX$9&lt;20/24)</formula>
    </cfRule>
    <cfRule type="expression" dxfId="2035" priority="313">
      <formula>AND(AX$9&gt;=8/24,AX$9&lt;14/24)</formula>
    </cfRule>
    <cfRule type="expression" dxfId="2034" priority="314">
      <formula>AX$9&lt;8/24</formula>
    </cfRule>
    <cfRule type="expression" dxfId="2033" priority="311">
      <formula>AX$9&gt;=20/24</formula>
    </cfRule>
  </conditionalFormatting>
  <conditionalFormatting sqref="V3 AB3">
    <cfRule type="iconSet" priority="296">
      <iconSet iconSet="3TrafficLights2" reverse="1">
        <cfvo type="percent" val="0"/>
        <cfvo type="num" val="1"/>
        <cfvo type="num" val="1"/>
      </iconSet>
    </cfRule>
  </conditionalFormatting>
  <conditionalFormatting sqref="V60:AF67">
    <cfRule type="expression" dxfId="2032" priority="183">
      <formula>AND(V$9&gt;=8/24,V$9&lt;14/24)</formula>
    </cfRule>
    <cfRule type="expression" dxfId="2031" priority="182">
      <formula>AND(V$9&gt;=14/24,V$9&lt;20/24)</formula>
    </cfRule>
    <cfRule type="expression" dxfId="2030" priority="181">
      <formula>V$9&gt;=20/24</formula>
    </cfRule>
    <cfRule type="expression" dxfId="2029" priority="184">
      <formula>V$9&lt;8/24</formula>
    </cfRule>
  </conditionalFormatting>
  <conditionalFormatting sqref="Z32:AF32">
    <cfRule type="expression" dxfId="2028" priority="281">
      <formula>Z$9&lt;8/24</formula>
    </cfRule>
    <cfRule type="expression" dxfId="2027" priority="279">
      <formula>AND(Z$9&gt;=14/24,Z$9&lt;20/24)</formula>
    </cfRule>
    <cfRule type="expression" dxfId="2026" priority="278">
      <formula>Z$9&gt;=20/24</formula>
    </cfRule>
    <cfRule type="expression" dxfId="2025" priority="280">
      <formula>AND(Z$9&gt;=8/24,Z$9&lt;14/24)</formula>
    </cfRule>
  </conditionalFormatting>
  <conditionalFormatting sqref="AB8">
    <cfRule type="expression" dxfId="2024" priority="91">
      <formula>AD$9&gt;=20/24</formula>
    </cfRule>
    <cfRule type="expression" dxfId="2023" priority="92">
      <formula>AND(AD$9&gt;=14/24,AD$9&lt;20/24)</formula>
    </cfRule>
    <cfRule type="expression" dxfId="2022" priority="93">
      <formula>AND(AD$9&gt;=8/24,AD$9&lt;14/24)</formula>
    </cfRule>
    <cfRule type="expression" dxfId="2021" priority="94">
      <formula>AD$9&lt;8/24</formula>
    </cfRule>
  </conditionalFormatting>
  <conditionalFormatting sqref="AC12:AF32 Z14:AA16 AB14:AB32 M34:AA36 AB34:AF37 U11:AF11 S11:T14 K12:M13 Z12:AB13 N12:R14 U12:Y14 M14 E37:AA37 AG51">
    <cfRule type="expression" dxfId="2020" priority="225">
      <formula>E11&gt;$AG11</formula>
    </cfRule>
  </conditionalFormatting>
  <conditionalFormatting sqref="AD58:AF59">
    <cfRule type="expression" dxfId="2019" priority="103">
      <formula>AND(AD$9&gt;=8/24,AD$9&lt;14/24)</formula>
    </cfRule>
    <cfRule type="expression" dxfId="2018" priority="102">
      <formula>AND(AD$9&gt;=14/24,AD$9&lt;20/24)</formula>
    </cfRule>
    <cfRule type="expression" dxfId="2017" priority="101">
      <formula>AD$9&gt;=20/24</formula>
    </cfRule>
    <cfRule type="expression" dxfId="2016" priority="104">
      <formula>AD$9&lt;8/24</formula>
    </cfRule>
  </conditionalFormatting>
  <conditionalFormatting sqref="AG213">
    <cfRule type="expression" dxfId="2015" priority="303">
      <formula>B$9&gt;=20/24</formula>
    </cfRule>
    <cfRule type="expression" dxfId="2014" priority="305">
      <formula>AND(B$9&gt;=8/24,B$9&lt;14/24)</formula>
    </cfRule>
    <cfRule type="expression" dxfId="2013" priority="306">
      <formula>B$9&lt;8/24</formula>
    </cfRule>
    <cfRule type="expression" dxfId="2012" priority="304">
      <formula>AND(B$9&gt;=14/24,B$9&lt;20/24)</formula>
    </cfRule>
  </conditionalFormatting>
  <conditionalFormatting sqref="AH213:AX213">
    <cfRule type="expression" dxfId="2011" priority="307">
      <formula>AG$9&gt;=20/24</formula>
    </cfRule>
    <cfRule type="expression" dxfId="2010" priority="308">
      <formula>AND(AG$9&gt;=14/24,AG$9&lt;20/24)</formula>
    </cfRule>
    <cfRule type="expression" dxfId="2009" priority="309">
      <formula>AND(AG$9&gt;=8/24,AG$9&lt;14/24)</formula>
    </cfRule>
    <cfRule type="expression" dxfId="2008" priority="310">
      <formula>AG$9&lt;8/24</formula>
    </cfRule>
  </conditionalFormatting>
  <conditionalFormatting sqref="AL4:AL6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99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9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0" id="{0B1A2467-9152-419F-95A7-60373B51A35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4"/>
  <dimension ref="A1:CJ246"/>
  <sheetViews>
    <sheetView zoomScale="90" zoomScaleNormal="90" workbookViewId="0">
      <pane xSplit="1" ySplit="10" topLeftCell="B59" activePane="bottomRight" state="frozen"/>
      <selection activeCell="AF88" sqref="AF88"/>
      <selection pane="topRight" activeCell="AF88" sqref="AF88"/>
      <selection pane="bottomLeft" activeCell="AF88" sqref="AF88"/>
      <selection pane="bottomRight" activeCell="AB64" sqref="AB6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404</v>
      </c>
      <c r="C5" s="29">
        <f t="shared" si="0"/>
        <v>438</v>
      </c>
      <c r="D5" s="29">
        <f t="shared" si="0"/>
        <v>447</v>
      </c>
      <c r="E5" s="29">
        <f t="shared" si="0"/>
        <v>396</v>
      </c>
      <c r="F5" s="29">
        <f t="shared" si="0"/>
        <v>423</v>
      </c>
      <c r="G5" s="29">
        <f t="shared" si="0"/>
        <v>434</v>
      </c>
      <c r="H5" s="29">
        <f t="shared" si="0"/>
        <v>365</v>
      </c>
      <c r="I5" s="29">
        <f t="shared" si="0"/>
        <v>437</v>
      </c>
      <c r="J5" s="29">
        <f t="shared" si="0"/>
        <v>443</v>
      </c>
      <c r="K5" s="29">
        <f t="shared" si="0"/>
        <v>448</v>
      </c>
      <c r="L5" s="29">
        <f t="shared" si="0"/>
        <v>459.5</v>
      </c>
      <c r="M5" s="29">
        <f t="shared" si="0"/>
        <v>464.4</v>
      </c>
      <c r="N5" s="29">
        <f t="shared" si="0"/>
        <v>471.7</v>
      </c>
      <c r="O5" s="29">
        <f t="shared" si="0"/>
        <v>434.29999999999995</v>
      </c>
      <c r="P5" s="29">
        <f t="shared" si="0"/>
        <v>432</v>
      </c>
      <c r="Q5" s="29">
        <f t="shared" si="0"/>
        <v>425.4</v>
      </c>
      <c r="R5" s="29">
        <f t="shared" si="0"/>
        <v>422.4</v>
      </c>
      <c r="S5" s="29">
        <f t="shared" si="0"/>
        <v>535</v>
      </c>
      <c r="T5" s="29">
        <f t="shared" si="0"/>
        <v>481.29999999999995</v>
      </c>
      <c r="U5" s="29">
        <f t="shared" si="0"/>
        <v>487.7</v>
      </c>
      <c r="V5" s="29">
        <f t="shared" si="0"/>
        <v>473.79999999999995</v>
      </c>
      <c r="W5" s="29">
        <f t="shared" si="0"/>
        <v>437.1</v>
      </c>
      <c r="X5" s="29">
        <f t="shared" si="0"/>
        <v>225.62</v>
      </c>
      <c r="Y5" s="29">
        <f t="shared" si="0"/>
        <v>183.43</v>
      </c>
      <c r="Z5" s="29">
        <f t="shared" si="0"/>
        <v>160.22</v>
      </c>
      <c r="AA5" s="29">
        <f t="shared" si="0"/>
        <v>159</v>
      </c>
      <c r="AB5" s="29">
        <f t="shared" si="0"/>
        <v>156</v>
      </c>
      <c r="AC5" s="29">
        <f t="shared" si="0"/>
        <v>206</v>
      </c>
      <c r="AD5" s="29">
        <f t="shared" si="0"/>
        <v>222</v>
      </c>
      <c r="AE5" s="29">
        <f t="shared" si="0"/>
        <v>269</v>
      </c>
      <c r="AF5" s="29">
        <f>B68</f>
        <v>288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1299MW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Load=1080</v>
      </c>
      <c r="B7" s="34">
        <f>B75</f>
        <v>1127.94</v>
      </c>
      <c r="C7" s="34">
        <f t="shared" ref="C7:AF7" si="1">C75</f>
        <v>1148.04</v>
      </c>
      <c r="D7" s="34">
        <f t="shared" si="1"/>
        <v>1080.04</v>
      </c>
      <c r="E7" s="34">
        <f t="shared" si="1"/>
        <v>1101.1399999999999</v>
      </c>
      <c r="F7" s="34">
        <f t="shared" si="1"/>
        <v>1106.94</v>
      </c>
      <c r="G7" s="34">
        <f t="shared" si="1"/>
        <v>1101.24</v>
      </c>
      <c r="H7" s="34">
        <f t="shared" si="1"/>
        <v>1104.44</v>
      </c>
      <c r="I7" s="34">
        <f t="shared" si="1"/>
        <v>1155.24</v>
      </c>
      <c r="J7" s="34">
        <f t="shared" si="1"/>
        <v>1213.54</v>
      </c>
      <c r="K7" s="34">
        <f t="shared" si="1"/>
        <v>1227.3400000000001</v>
      </c>
      <c r="L7" s="34">
        <f t="shared" si="1"/>
        <v>1260.3400000000001</v>
      </c>
      <c r="M7" s="34">
        <f t="shared" si="1"/>
        <v>1285.94</v>
      </c>
      <c r="N7" s="34">
        <f t="shared" si="1"/>
        <v>1298.6399999999999</v>
      </c>
      <c r="O7" s="34">
        <f t="shared" si="1"/>
        <v>1335.04</v>
      </c>
      <c r="P7" s="34">
        <f t="shared" si="1"/>
        <v>1421.74</v>
      </c>
      <c r="Q7" s="34">
        <f t="shared" si="1"/>
        <v>1421.04</v>
      </c>
      <c r="R7" s="34">
        <f t="shared" si="1"/>
        <v>1426.44</v>
      </c>
      <c r="S7" s="34">
        <f t="shared" si="1"/>
        <v>1341.74</v>
      </c>
      <c r="T7" s="34">
        <f t="shared" si="1"/>
        <v>1426.6399999999999</v>
      </c>
      <c r="U7" s="34">
        <f t="shared" si="1"/>
        <v>1429.54</v>
      </c>
      <c r="V7" s="34">
        <f t="shared" si="1"/>
        <v>1373.04</v>
      </c>
      <c r="W7" s="34">
        <f t="shared" si="1"/>
        <v>1339.34</v>
      </c>
      <c r="X7" s="34">
        <f t="shared" si="1"/>
        <v>1280.54</v>
      </c>
      <c r="Y7" s="34">
        <f t="shared" si="1"/>
        <v>1539.36</v>
      </c>
      <c r="Z7" s="34">
        <f t="shared" si="1"/>
        <v>1673.9700000000003</v>
      </c>
      <c r="AA7" s="34">
        <f t="shared" si="1"/>
        <v>1686.7600000000002</v>
      </c>
      <c r="AB7" s="34">
        <f t="shared" si="1"/>
        <v>1617.14</v>
      </c>
      <c r="AC7" s="34">
        <f t="shared" si="1"/>
        <v>1568.6399999999999</v>
      </c>
      <c r="AD7" s="34">
        <f t="shared" si="1"/>
        <v>1493.44</v>
      </c>
      <c r="AE7" s="34">
        <f t="shared" si="1"/>
        <v>1463.8400000000001</v>
      </c>
      <c r="AF7" s="34">
        <f t="shared" si="1"/>
        <v>1379.6399999999999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5">
        <v>140</v>
      </c>
      <c r="C11" s="44">
        <v>90</v>
      </c>
      <c r="D11" s="44">
        <v>12</v>
      </c>
      <c r="E11" s="45">
        <v>12</v>
      </c>
      <c r="F11" s="45">
        <v>20</v>
      </c>
      <c r="G11" s="45">
        <v>12</v>
      </c>
      <c r="H11" s="45">
        <v>12</v>
      </c>
      <c r="I11" s="45">
        <v>76</v>
      </c>
      <c r="J11" s="45">
        <v>60</v>
      </c>
      <c r="K11" s="45">
        <v>76</v>
      </c>
      <c r="L11" s="45">
        <v>90</v>
      </c>
      <c r="M11" s="44">
        <v>90</v>
      </c>
      <c r="N11" s="44">
        <v>90</v>
      </c>
      <c r="O11" s="44">
        <v>110</v>
      </c>
      <c r="P11" s="44">
        <v>220</v>
      </c>
      <c r="Q11" s="44">
        <v>250</v>
      </c>
      <c r="R11" s="46">
        <v>220</v>
      </c>
      <c r="S11" s="46">
        <v>135</v>
      </c>
      <c r="T11" s="46">
        <v>60</v>
      </c>
      <c r="U11" s="44">
        <v>130</v>
      </c>
      <c r="V11" s="44">
        <v>100</v>
      </c>
      <c r="W11" s="44">
        <v>90</v>
      </c>
      <c r="X11" s="44">
        <v>80</v>
      </c>
      <c r="Y11" s="44">
        <v>290</v>
      </c>
      <c r="Z11" s="47">
        <v>420</v>
      </c>
      <c r="AA11" s="47">
        <v>456</v>
      </c>
      <c r="AB11" s="47">
        <v>410</v>
      </c>
      <c r="AC11" s="47">
        <v>402</v>
      </c>
      <c r="AD11" s="44">
        <v>381</v>
      </c>
      <c r="AE11" s="44">
        <v>360</v>
      </c>
      <c r="AF11" s="45">
        <v>230</v>
      </c>
      <c r="AG11" s="48">
        <v>456</v>
      </c>
      <c r="AH11" s="49">
        <f>MAX(B11:AF11)</f>
        <v>456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27</v>
      </c>
      <c r="C12" s="44">
        <v>27</v>
      </c>
      <c r="D12" s="44">
        <v>27</v>
      </c>
      <c r="E12" s="44">
        <v>27</v>
      </c>
      <c r="F12" s="44">
        <v>27</v>
      </c>
      <c r="G12" s="44">
        <v>27</v>
      </c>
      <c r="H12" s="44">
        <v>27</v>
      </c>
      <c r="I12" s="44">
        <v>27</v>
      </c>
      <c r="J12" s="44">
        <v>27</v>
      </c>
      <c r="K12" s="45">
        <v>27</v>
      </c>
      <c r="L12" s="45">
        <v>27</v>
      </c>
      <c r="M12" s="45">
        <v>27</v>
      </c>
      <c r="N12" s="45">
        <v>27</v>
      </c>
      <c r="O12" s="45">
        <v>27</v>
      </c>
      <c r="P12" s="45">
        <v>27</v>
      </c>
      <c r="Q12" s="45">
        <v>27</v>
      </c>
      <c r="R12" s="45">
        <v>27</v>
      </c>
      <c r="S12" s="45">
        <v>27</v>
      </c>
      <c r="T12" s="45">
        <v>27</v>
      </c>
      <c r="U12" s="45">
        <v>27</v>
      </c>
      <c r="V12" s="45">
        <v>27</v>
      </c>
      <c r="W12" s="45">
        <v>27</v>
      </c>
      <c r="X12" s="45">
        <v>27</v>
      </c>
      <c r="Y12" s="45">
        <v>27</v>
      </c>
      <c r="Z12" s="44">
        <v>27</v>
      </c>
      <c r="AA12" s="44">
        <v>27</v>
      </c>
      <c r="AB12" s="44">
        <v>27</v>
      </c>
      <c r="AC12" s="44">
        <v>27</v>
      </c>
      <c r="AD12" s="44">
        <v>27</v>
      </c>
      <c r="AE12" s="44">
        <v>27</v>
      </c>
      <c r="AF12" s="44">
        <v>27</v>
      </c>
      <c r="AG12" s="53">
        <v>60</v>
      </c>
      <c r="AH12" s="49">
        <f t="shared" ref="AH12:AH75" si="2">MAX(B12:AF12)</f>
        <v>27</v>
      </c>
      <c r="AI12" s="50">
        <f t="shared" ref="AI12:AI75" si="3">MIN(B12:AF12)</f>
        <v>27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16.399999999999999</v>
      </c>
      <c r="C13" s="44">
        <v>16.399999999999999</v>
      </c>
      <c r="D13" s="44">
        <v>16.399999999999999</v>
      </c>
      <c r="E13" s="44">
        <v>16.399999999999999</v>
      </c>
      <c r="F13" s="44">
        <v>16.399999999999999</v>
      </c>
      <c r="G13" s="44">
        <v>16.399999999999999</v>
      </c>
      <c r="H13" s="44">
        <v>16.399999999999999</v>
      </c>
      <c r="I13" s="44">
        <v>16.399999999999999</v>
      </c>
      <c r="J13" s="44">
        <v>16.399999999999999</v>
      </c>
      <c r="K13" s="44">
        <v>16.399999999999999</v>
      </c>
      <c r="L13" s="44">
        <v>16.399999999999999</v>
      </c>
      <c r="M13" s="45">
        <v>17.600000000000001</v>
      </c>
      <c r="N13" s="45">
        <v>17.5</v>
      </c>
      <c r="O13" s="45">
        <v>13.9</v>
      </c>
      <c r="P13" s="45">
        <v>17.8</v>
      </c>
      <c r="Q13" s="45">
        <v>16</v>
      </c>
      <c r="R13" s="45">
        <v>14.9</v>
      </c>
      <c r="S13" s="45">
        <v>14.9</v>
      </c>
      <c r="T13" s="45">
        <v>14.9</v>
      </c>
      <c r="U13" s="45">
        <v>14.9</v>
      </c>
      <c r="V13" s="45">
        <v>14.9</v>
      </c>
      <c r="W13" s="45">
        <v>14.9</v>
      </c>
      <c r="X13" s="45">
        <v>14.9</v>
      </c>
      <c r="Y13" s="45">
        <v>14.9</v>
      </c>
      <c r="Z13" s="44">
        <v>14.9</v>
      </c>
      <c r="AA13" s="44">
        <v>14.9</v>
      </c>
      <c r="AB13" s="44">
        <v>15</v>
      </c>
      <c r="AC13" s="44">
        <v>15</v>
      </c>
      <c r="AD13" s="44">
        <v>15</v>
      </c>
      <c r="AE13" s="44">
        <v>15</v>
      </c>
      <c r="AF13" s="44">
        <v>15</v>
      </c>
      <c r="AG13" s="53">
        <v>52.4</v>
      </c>
      <c r="AH13" s="49">
        <f t="shared" si="2"/>
        <v>17.8</v>
      </c>
      <c r="AI13" s="50">
        <f t="shared" si="3"/>
        <v>13.9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53">
        <v>50</v>
      </c>
      <c r="AH14" s="49">
        <f t="shared" si="2"/>
        <v>0</v>
      </c>
      <c r="AI14" s="50">
        <f t="shared" si="3"/>
        <v>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22.9</v>
      </c>
      <c r="C15" s="44">
        <v>22.9</v>
      </c>
      <c r="D15" s="44">
        <v>22.9</v>
      </c>
      <c r="E15" s="44">
        <v>22.8</v>
      </c>
      <c r="F15" s="44">
        <v>22.8</v>
      </c>
      <c r="G15" s="44">
        <v>22.7</v>
      </c>
      <c r="H15" s="44">
        <v>22.8</v>
      </c>
      <c r="I15" s="44">
        <v>22.8</v>
      </c>
      <c r="J15" s="44">
        <v>22.8</v>
      </c>
      <c r="K15" s="44">
        <v>22.8</v>
      </c>
      <c r="L15" s="44">
        <v>22.8</v>
      </c>
      <c r="M15" s="44">
        <v>22.7</v>
      </c>
      <c r="N15" s="44">
        <v>22.7</v>
      </c>
      <c r="O15" s="44">
        <v>22.7</v>
      </c>
      <c r="P15" s="44">
        <v>22.7</v>
      </c>
      <c r="Q15" s="44">
        <v>22.7</v>
      </c>
      <c r="R15" s="44">
        <v>22.6</v>
      </c>
      <c r="S15" s="44">
        <v>22.6</v>
      </c>
      <c r="T15" s="44">
        <v>22.6</v>
      </c>
      <c r="U15" s="44">
        <v>22.6</v>
      </c>
      <c r="V15" s="44">
        <v>22.6</v>
      </c>
      <c r="W15" s="44">
        <v>22.6</v>
      </c>
      <c r="X15" s="44">
        <v>22.6</v>
      </c>
      <c r="Y15" s="44">
        <v>22.6</v>
      </c>
      <c r="Z15" s="44">
        <v>22.6</v>
      </c>
      <c r="AA15" s="44">
        <v>22.6</v>
      </c>
      <c r="AB15" s="44">
        <v>22.6</v>
      </c>
      <c r="AC15" s="44">
        <v>22.6</v>
      </c>
      <c r="AD15" s="44">
        <v>22.6</v>
      </c>
      <c r="AE15" s="44">
        <v>22.6</v>
      </c>
      <c r="AF15" s="44">
        <v>22.6</v>
      </c>
      <c r="AG15" s="56">
        <v>45</v>
      </c>
      <c r="AH15" s="49">
        <f t="shared" si="2"/>
        <v>22.9</v>
      </c>
      <c r="AI15" s="50">
        <f t="shared" si="3"/>
        <v>22.6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20</v>
      </c>
      <c r="C16" s="44">
        <v>20</v>
      </c>
      <c r="D16" s="44">
        <v>20</v>
      </c>
      <c r="E16" s="44">
        <v>20</v>
      </c>
      <c r="F16" s="44">
        <v>20</v>
      </c>
      <c r="G16" s="44">
        <v>20</v>
      </c>
      <c r="H16" s="44">
        <v>20</v>
      </c>
      <c r="I16" s="44">
        <v>20</v>
      </c>
      <c r="J16" s="44">
        <v>20</v>
      </c>
      <c r="K16" s="44">
        <v>20</v>
      </c>
      <c r="L16" s="44">
        <v>20</v>
      </c>
      <c r="M16" s="44">
        <v>20</v>
      </c>
      <c r="N16" s="44">
        <v>20</v>
      </c>
      <c r="O16" s="44">
        <v>20</v>
      </c>
      <c r="P16" s="44">
        <v>20</v>
      </c>
      <c r="Q16" s="44">
        <v>20</v>
      </c>
      <c r="R16" s="44">
        <v>20</v>
      </c>
      <c r="S16" s="44">
        <v>20</v>
      </c>
      <c r="T16" s="44">
        <v>20</v>
      </c>
      <c r="U16" s="44">
        <v>20</v>
      </c>
      <c r="V16" s="44">
        <v>20</v>
      </c>
      <c r="W16" s="44">
        <v>20</v>
      </c>
      <c r="X16" s="44">
        <v>20</v>
      </c>
      <c r="Y16" s="44">
        <v>20</v>
      </c>
      <c r="Z16" s="44">
        <v>20</v>
      </c>
      <c r="AA16" s="44">
        <v>20</v>
      </c>
      <c r="AB16" s="44">
        <v>20</v>
      </c>
      <c r="AC16" s="44">
        <v>20</v>
      </c>
      <c r="AD16" s="44">
        <v>20</v>
      </c>
      <c r="AE16" s="44">
        <v>20</v>
      </c>
      <c r="AF16" s="44">
        <v>20</v>
      </c>
      <c r="AG16" s="53">
        <v>45</v>
      </c>
      <c r="AH16" s="49">
        <f t="shared" si="2"/>
        <v>20</v>
      </c>
      <c r="AI16" s="50">
        <f t="shared" si="3"/>
        <v>20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53">
        <v>42</v>
      </c>
      <c r="AH17" s="49">
        <f t="shared" si="2"/>
        <v>0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22.9</v>
      </c>
      <c r="C19" s="44">
        <v>22</v>
      </c>
      <c r="D19" s="44">
        <v>17.8</v>
      </c>
      <c r="E19" s="44">
        <v>17</v>
      </c>
      <c r="F19" s="44">
        <v>16.8</v>
      </c>
      <c r="G19" s="44">
        <v>17.2</v>
      </c>
      <c r="H19" s="44">
        <v>18</v>
      </c>
      <c r="I19" s="44">
        <v>18.100000000000001</v>
      </c>
      <c r="J19" s="44">
        <v>17.8</v>
      </c>
      <c r="K19" s="44">
        <v>18.399999999999999</v>
      </c>
      <c r="L19" s="44">
        <v>18</v>
      </c>
      <c r="M19" s="44">
        <v>18</v>
      </c>
      <c r="N19" s="44">
        <v>18</v>
      </c>
      <c r="O19" s="44">
        <v>16.8</v>
      </c>
      <c r="P19" s="44">
        <v>13.1</v>
      </c>
      <c r="Q19" s="44">
        <v>13.1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22.9</v>
      </c>
      <c r="AI19" s="50">
        <f t="shared" si="3"/>
        <v>13.1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6.2</v>
      </c>
      <c r="C20" s="44">
        <v>6.2</v>
      </c>
      <c r="D20" s="44">
        <v>6.2</v>
      </c>
      <c r="E20" s="44">
        <v>6.2</v>
      </c>
      <c r="F20" s="44">
        <v>6.2</v>
      </c>
      <c r="G20" s="44">
        <v>6.2</v>
      </c>
      <c r="H20" s="44">
        <v>6.2</v>
      </c>
      <c r="I20" s="44">
        <v>6.2</v>
      </c>
      <c r="J20" s="44">
        <v>6.2</v>
      </c>
      <c r="K20" s="44">
        <v>6.2</v>
      </c>
      <c r="L20" s="44">
        <v>6.2</v>
      </c>
      <c r="M20" s="44">
        <v>6.2</v>
      </c>
      <c r="N20" s="44">
        <v>6.2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6.2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0</v>
      </c>
      <c r="X22" s="44">
        <v>0</v>
      </c>
      <c r="Y22" s="44">
        <v>20</v>
      </c>
      <c r="Z22" s="44">
        <v>20</v>
      </c>
      <c r="AA22" s="44">
        <v>20</v>
      </c>
      <c r="AB22" s="44">
        <v>20</v>
      </c>
      <c r="AC22" s="44">
        <v>20</v>
      </c>
      <c r="AD22" s="44">
        <v>20</v>
      </c>
      <c r="AE22" s="44">
        <v>20</v>
      </c>
      <c r="AF22" s="44">
        <v>20</v>
      </c>
      <c r="AG22" s="53">
        <v>25</v>
      </c>
      <c r="AH22" s="49">
        <f t="shared" si="2"/>
        <v>20</v>
      </c>
      <c r="AI22" s="50">
        <f t="shared" si="3"/>
        <v>0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7.9</v>
      </c>
      <c r="C23" s="44">
        <v>7.9</v>
      </c>
      <c r="D23" s="44">
        <v>7.9</v>
      </c>
      <c r="E23" s="44">
        <v>7.9</v>
      </c>
      <c r="F23" s="44">
        <v>7.9</v>
      </c>
      <c r="G23" s="44">
        <v>7.9</v>
      </c>
      <c r="H23" s="44">
        <v>7.9</v>
      </c>
      <c r="I23" s="44">
        <v>7.9</v>
      </c>
      <c r="J23" s="44">
        <v>7.9</v>
      </c>
      <c r="K23" s="44">
        <v>7.9</v>
      </c>
      <c r="L23" s="44">
        <v>7.9</v>
      </c>
      <c r="M23" s="44">
        <v>7.9</v>
      </c>
      <c r="N23" s="44">
        <v>7.9</v>
      </c>
      <c r="O23" s="44">
        <v>7.9</v>
      </c>
      <c r="P23" s="44">
        <v>7.9</v>
      </c>
      <c r="Q23" s="44">
        <v>7.9</v>
      </c>
      <c r="R23" s="44">
        <v>7.9</v>
      </c>
      <c r="S23" s="44">
        <v>7.9</v>
      </c>
      <c r="T23" s="44">
        <v>7.9</v>
      </c>
      <c r="U23" s="44">
        <v>7.9</v>
      </c>
      <c r="V23" s="44">
        <v>7.9</v>
      </c>
      <c r="W23" s="44">
        <v>7.9</v>
      </c>
      <c r="X23" s="44">
        <v>7.9</v>
      </c>
      <c r="Y23" s="44">
        <v>7.9</v>
      </c>
      <c r="Z23" s="44">
        <v>7.9</v>
      </c>
      <c r="AA23" s="44">
        <v>7.9</v>
      </c>
      <c r="AB23" s="44">
        <v>7.9</v>
      </c>
      <c r="AC23" s="44">
        <v>7.9</v>
      </c>
      <c r="AD23" s="44">
        <v>7.9</v>
      </c>
      <c r="AE23" s="44">
        <v>7.9</v>
      </c>
      <c r="AF23" s="44">
        <v>7.9</v>
      </c>
      <c r="AG23" s="53">
        <v>25</v>
      </c>
      <c r="AH23" s="49">
        <f t="shared" si="2"/>
        <v>7.9</v>
      </c>
      <c r="AI23" s="50">
        <f t="shared" si="3"/>
        <v>7.9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8.5</v>
      </c>
      <c r="C24" s="44">
        <v>10.5</v>
      </c>
      <c r="D24" s="44">
        <v>10</v>
      </c>
      <c r="E24" s="44">
        <v>10</v>
      </c>
      <c r="F24" s="44">
        <v>10</v>
      </c>
      <c r="G24" s="44">
        <v>10</v>
      </c>
      <c r="H24" s="44">
        <v>10</v>
      </c>
      <c r="I24" s="44">
        <v>10</v>
      </c>
      <c r="J24" s="44">
        <v>10</v>
      </c>
      <c r="K24" s="44">
        <v>10</v>
      </c>
      <c r="L24" s="44">
        <v>10</v>
      </c>
      <c r="M24" s="44">
        <v>10</v>
      </c>
      <c r="N24" s="44">
        <v>10</v>
      </c>
      <c r="O24" s="44">
        <v>10</v>
      </c>
      <c r="P24" s="44">
        <v>10</v>
      </c>
      <c r="Q24" s="44">
        <v>10</v>
      </c>
      <c r="R24" s="44">
        <v>10</v>
      </c>
      <c r="S24" s="44">
        <v>10</v>
      </c>
      <c r="T24" s="44">
        <v>10</v>
      </c>
      <c r="U24" s="44">
        <v>10</v>
      </c>
      <c r="V24" s="44">
        <v>10</v>
      </c>
      <c r="W24" s="44">
        <v>10</v>
      </c>
      <c r="X24" s="44">
        <v>10</v>
      </c>
      <c r="Y24" s="44">
        <v>10</v>
      </c>
      <c r="Z24" s="44">
        <v>10</v>
      </c>
      <c r="AA24" s="44">
        <v>10</v>
      </c>
      <c r="AB24" s="44">
        <v>10</v>
      </c>
      <c r="AC24" s="44">
        <v>10</v>
      </c>
      <c r="AD24" s="44">
        <v>10</v>
      </c>
      <c r="AE24" s="44">
        <v>10</v>
      </c>
      <c r="AF24" s="44">
        <v>10</v>
      </c>
      <c r="AG24" s="53">
        <v>25</v>
      </c>
      <c r="AH24" s="49">
        <f t="shared" si="2"/>
        <v>10.5</v>
      </c>
      <c r="AI24" s="50">
        <f t="shared" si="3"/>
        <v>8.5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5">
        <v>3.9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44">
        <v>3.9</v>
      </c>
      <c r="N27" s="44">
        <v>3.9</v>
      </c>
      <c r="O27" s="44">
        <v>3.9</v>
      </c>
      <c r="P27" s="44">
        <v>3.9</v>
      </c>
      <c r="Q27" s="44">
        <v>3.9</v>
      </c>
      <c r="R27" s="44">
        <v>3.9</v>
      </c>
      <c r="S27" s="44">
        <v>3.9</v>
      </c>
      <c r="T27" s="44">
        <v>3.9</v>
      </c>
      <c r="U27" s="44">
        <v>3.9</v>
      </c>
      <c r="V27" s="44">
        <v>3.9</v>
      </c>
      <c r="W27" s="44">
        <v>3.9</v>
      </c>
      <c r="X27" s="44">
        <v>3.9</v>
      </c>
      <c r="Y27" s="44">
        <v>3.9</v>
      </c>
      <c r="Z27" s="44">
        <v>3.9</v>
      </c>
      <c r="AA27" s="44">
        <v>3.9</v>
      </c>
      <c r="AB27" s="44">
        <v>3.9</v>
      </c>
      <c r="AC27" s="44">
        <v>3.9</v>
      </c>
      <c r="AD27" s="44">
        <v>3.9</v>
      </c>
      <c r="AE27" s="44">
        <v>3.9</v>
      </c>
      <c r="AF27" s="44">
        <v>3.9</v>
      </c>
      <c r="AG27" s="53">
        <v>23.5</v>
      </c>
      <c r="AH27" s="49">
        <f t="shared" si="2"/>
        <v>3.9</v>
      </c>
      <c r="AI27" s="50">
        <f t="shared" si="3"/>
        <v>3.9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53">
        <v>22.2</v>
      </c>
      <c r="AH28" s="49">
        <f t="shared" si="2"/>
        <v>0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55">
        <v>57</v>
      </c>
      <c r="C37" s="55">
        <v>53</v>
      </c>
      <c r="D37" s="55">
        <v>53</v>
      </c>
      <c r="E37" s="55">
        <v>53</v>
      </c>
      <c r="F37" s="55">
        <v>53</v>
      </c>
      <c r="G37" s="55">
        <v>53</v>
      </c>
      <c r="H37" s="55">
        <v>53</v>
      </c>
      <c r="I37" s="55">
        <v>53</v>
      </c>
      <c r="J37" s="55">
        <v>53</v>
      </c>
      <c r="K37" s="55">
        <v>53</v>
      </c>
      <c r="L37" s="55">
        <v>53</v>
      </c>
      <c r="M37" s="61">
        <f>28.8+22.6</f>
        <v>51.400000000000006</v>
      </c>
      <c r="N37" s="61">
        <f>29.3+22.1</f>
        <v>51.400000000000006</v>
      </c>
      <c r="O37" s="61">
        <f>32.6+21.6</f>
        <v>54.2</v>
      </c>
      <c r="P37" s="61">
        <f>33.2+22.8</f>
        <v>56</v>
      </c>
      <c r="Q37" s="61">
        <v>53</v>
      </c>
      <c r="R37" s="61">
        <f>31.5+22.6</f>
        <v>54.1</v>
      </c>
      <c r="S37" s="61">
        <v>56</v>
      </c>
      <c r="T37" s="61">
        <v>53.7</v>
      </c>
      <c r="U37" s="61">
        <v>52.4</v>
      </c>
      <c r="V37" s="61">
        <v>50</v>
      </c>
      <c r="W37" s="61">
        <v>52</v>
      </c>
      <c r="X37" s="61">
        <f>28.4+21.5</f>
        <v>49.9</v>
      </c>
      <c r="Y37" s="61">
        <v>48.4</v>
      </c>
      <c r="Z37" s="61">
        <v>48.8</v>
      </c>
      <c r="AA37" s="61">
        <v>46.9</v>
      </c>
      <c r="AB37" s="61">
        <v>46.9</v>
      </c>
      <c r="AC37" s="61">
        <f>26.8+18.7</f>
        <v>45.5</v>
      </c>
      <c r="AD37" s="61">
        <f>26.8+18.7</f>
        <v>45.5</v>
      </c>
      <c r="AE37" s="61">
        <f>26.8+18.7</f>
        <v>45.5</v>
      </c>
      <c r="AF37" s="61">
        <f>26.8+18.7</f>
        <v>45.5</v>
      </c>
      <c r="AG37" s="58">
        <v>240</v>
      </c>
      <c r="AH37" s="49">
        <f t="shared" si="2"/>
        <v>57</v>
      </c>
      <c r="AI37" s="50">
        <f t="shared" si="3"/>
        <v>45.5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498.49999999999994</v>
      </c>
      <c r="C38" s="63">
        <f t="shared" si="4"/>
        <v>449.6</v>
      </c>
      <c r="D38" s="63">
        <f t="shared" si="4"/>
        <v>366.9</v>
      </c>
      <c r="E38" s="63">
        <f t="shared" si="4"/>
        <v>366</v>
      </c>
      <c r="F38" s="63">
        <f t="shared" si="4"/>
        <v>373.79999999999995</v>
      </c>
      <c r="G38" s="63">
        <f t="shared" si="4"/>
        <v>366.1</v>
      </c>
      <c r="H38" s="63">
        <f t="shared" si="4"/>
        <v>367</v>
      </c>
      <c r="I38" s="63">
        <f t="shared" si="4"/>
        <v>431.09999999999997</v>
      </c>
      <c r="J38" s="63">
        <f t="shared" si="4"/>
        <v>414.79999999999995</v>
      </c>
      <c r="K38" s="63">
        <f t="shared" si="4"/>
        <v>431.40000000000003</v>
      </c>
      <c r="L38" s="63">
        <f t="shared" si="4"/>
        <v>445</v>
      </c>
      <c r="M38" s="63">
        <f t="shared" si="4"/>
        <v>446.09999999999997</v>
      </c>
      <c r="N38" s="63">
        <f t="shared" si="4"/>
        <v>446</v>
      </c>
      <c r="O38" s="63">
        <f t="shared" si="4"/>
        <v>461</v>
      </c>
      <c r="P38" s="63">
        <f t="shared" si="4"/>
        <v>571.20000000000005</v>
      </c>
      <c r="Q38" s="63">
        <f t="shared" si="4"/>
        <v>599.4</v>
      </c>
      <c r="R38" s="63">
        <f t="shared" si="4"/>
        <v>568.29999999999995</v>
      </c>
      <c r="S38" s="63">
        <f t="shared" si="4"/>
        <v>483.29999999999995</v>
      </c>
      <c r="T38" s="63">
        <f t="shared" si="4"/>
        <v>408.29999999999995</v>
      </c>
      <c r="U38" s="63">
        <f t="shared" si="4"/>
        <v>478.3</v>
      </c>
      <c r="V38" s="63">
        <f t="shared" si="4"/>
        <v>448.3</v>
      </c>
      <c r="W38" s="63">
        <f t="shared" si="4"/>
        <v>438.3</v>
      </c>
      <c r="X38" s="63">
        <f t="shared" si="4"/>
        <v>428.3</v>
      </c>
      <c r="Y38" s="63">
        <f t="shared" si="4"/>
        <v>658.3</v>
      </c>
      <c r="Z38" s="63">
        <f t="shared" si="4"/>
        <v>788.30000000000007</v>
      </c>
      <c r="AA38" s="63">
        <f t="shared" si="4"/>
        <v>824.30000000000007</v>
      </c>
      <c r="AB38" s="63">
        <f t="shared" si="4"/>
        <v>778.40000000000009</v>
      </c>
      <c r="AC38" s="63">
        <f t="shared" si="4"/>
        <v>770.4</v>
      </c>
      <c r="AD38" s="63">
        <f t="shared" si="4"/>
        <v>749.4</v>
      </c>
      <c r="AE38" s="63">
        <f t="shared" si="4"/>
        <v>728.40000000000009</v>
      </c>
      <c r="AF38" s="63">
        <f t="shared" si="4"/>
        <v>598.4</v>
      </c>
      <c r="AG38" s="58">
        <f>SUM(AG11:AG37)</f>
        <v>1492.8299999999997</v>
      </c>
      <c r="AH38" s="49">
        <f t="shared" si="2"/>
        <v>824.30000000000007</v>
      </c>
      <c r="AI38" s="50">
        <f t="shared" si="3"/>
        <v>366</v>
      </c>
      <c r="AK38" s="51"/>
    </row>
    <row r="39" spans="1:88" x14ac:dyDescent="0.25">
      <c r="A39" s="52" t="s">
        <v>47</v>
      </c>
      <c r="B39" s="45">
        <v>112</v>
      </c>
      <c r="C39" s="44">
        <v>77</v>
      </c>
      <c r="D39" s="55">
        <v>70</v>
      </c>
      <c r="E39" s="55">
        <v>65</v>
      </c>
      <c r="F39" s="55">
        <v>91</v>
      </c>
      <c r="G39" s="55">
        <v>80</v>
      </c>
      <c r="H39" s="55">
        <v>71</v>
      </c>
      <c r="I39" s="55">
        <v>96</v>
      </c>
      <c r="J39" s="55">
        <v>97</v>
      </c>
      <c r="K39" s="55">
        <v>101</v>
      </c>
      <c r="L39" s="55">
        <v>121.7</v>
      </c>
      <c r="M39" s="44">
        <v>135.5</v>
      </c>
      <c r="N39" s="44">
        <v>133.5</v>
      </c>
      <c r="O39" s="44">
        <v>137</v>
      </c>
      <c r="P39" s="44">
        <v>111.2</v>
      </c>
      <c r="Q39" s="44">
        <v>101</v>
      </c>
      <c r="R39" s="44">
        <v>120.7</v>
      </c>
      <c r="S39" s="44">
        <v>106.3</v>
      </c>
      <c r="T39" s="44">
        <v>90.9</v>
      </c>
      <c r="U39" s="44">
        <v>97.2</v>
      </c>
      <c r="V39" s="44">
        <v>111.3</v>
      </c>
      <c r="W39" s="44">
        <v>111.3</v>
      </c>
      <c r="X39" s="44">
        <v>111.3</v>
      </c>
      <c r="Y39" s="44">
        <v>145.30000000000001</v>
      </c>
      <c r="Z39" s="44">
        <v>145.30000000000001</v>
      </c>
      <c r="AA39" s="44">
        <v>145.30000000000001</v>
      </c>
      <c r="AB39" s="44">
        <v>144</v>
      </c>
      <c r="AC39" s="44">
        <v>144.30000000000001</v>
      </c>
      <c r="AD39" s="44">
        <v>113</v>
      </c>
      <c r="AE39" s="44">
        <v>95</v>
      </c>
      <c r="AF39" s="45">
        <v>86</v>
      </c>
      <c r="AG39" s="56">
        <v>144</v>
      </c>
      <c r="AH39" s="49">
        <f t="shared" si="2"/>
        <v>145.30000000000001</v>
      </c>
      <c r="AI39" s="50">
        <f t="shared" si="3"/>
        <v>65</v>
      </c>
      <c r="AK39" s="51"/>
    </row>
    <row r="40" spans="1:88" x14ac:dyDescent="0.25">
      <c r="A40" s="57" t="s">
        <v>48</v>
      </c>
      <c r="B40" s="55">
        <v>35</v>
      </c>
      <c r="C40" s="64">
        <v>35</v>
      </c>
      <c r="D40" s="55">
        <v>35</v>
      </c>
      <c r="E40" s="55">
        <v>34</v>
      </c>
      <c r="F40" s="55">
        <v>65</v>
      </c>
      <c r="G40" s="55">
        <v>60</v>
      </c>
      <c r="H40" s="55">
        <v>60</v>
      </c>
      <c r="I40" s="55">
        <v>64</v>
      </c>
      <c r="J40" s="55">
        <v>69.5</v>
      </c>
      <c r="K40" s="55">
        <v>69</v>
      </c>
      <c r="L40" s="55">
        <v>69.3</v>
      </c>
      <c r="M40" s="64">
        <v>68.3</v>
      </c>
      <c r="N40" s="64">
        <v>59.1</v>
      </c>
      <c r="O40" s="64">
        <v>65</v>
      </c>
      <c r="P40" s="64">
        <v>60.1</v>
      </c>
      <c r="Q40" s="64">
        <v>61.5</v>
      </c>
      <c r="R40" s="64">
        <v>60.4</v>
      </c>
      <c r="S40" s="64">
        <v>61.6</v>
      </c>
      <c r="T40" s="64">
        <v>47.9</v>
      </c>
      <c r="U40" s="64">
        <v>54.6</v>
      </c>
      <c r="V40" s="64">
        <v>54.6</v>
      </c>
      <c r="W40" s="64">
        <v>55.3</v>
      </c>
      <c r="X40" s="64">
        <v>56.1</v>
      </c>
      <c r="Y40" s="64">
        <v>56.1</v>
      </c>
      <c r="Z40" s="64">
        <v>70.400000000000006</v>
      </c>
      <c r="AA40" s="64">
        <v>70.400000000000006</v>
      </c>
      <c r="AB40" s="64">
        <v>71.8</v>
      </c>
      <c r="AC40" s="64">
        <v>71.099999999999994</v>
      </c>
      <c r="AD40" s="64">
        <v>59</v>
      </c>
      <c r="AE40" s="64">
        <v>61</v>
      </c>
      <c r="AF40" s="55">
        <v>70.7</v>
      </c>
      <c r="AG40" s="58">
        <v>70</v>
      </c>
      <c r="AH40" s="49">
        <f t="shared" si="2"/>
        <v>71.8</v>
      </c>
      <c r="AI40" s="50">
        <f t="shared" si="3"/>
        <v>34</v>
      </c>
      <c r="AK40" s="51"/>
    </row>
    <row r="41" spans="1:88" x14ac:dyDescent="0.25">
      <c r="A41" s="57" t="s">
        <v>49</v>
      </c>
      <c r="B41" s="55">
        <v>62</v>
      </c>
      <c r="C41" s="64">
        <v>50</v>
      </c>
      <c r="D41" s="55">
        <v>50</v>
      </c>
      <c r="E41" s="55">
        <v>69</v>
      </c>
      <c r="F41" s="55">
        <v>61</v>
      </c>
      <c r="G41" s="55">
        <v>52</v>
      </c>
      <c r="H41" s="55">
        <v>52.3</v>
      </c>
      <c r="I41" s="55">
        <v>69</v>
      </c>
      <c r="J41" s="55">
        <v>68</v>
      </c>
      <c r="K41" s="55">
        <v>57.7</v>
      </c>
      <c r="L41" s="55">
        <v>61.1</v>
      </c>
      <c r="M41" s="64">
        <v>62</v>
      </c>
      <c r="N41" s="64">
        <v>51.7</v>
      </c>
      <c r="O41" s="64">
        <v>60.6</v>
      </c>
      <c r="P41" s="64">
        <v>68.5</v>
      </c>
      <c r="Q41" s="64">
        <v>56</v>
      </c>
      <c r="R41" s="64">
        <v>68.400000000000006</v>
      </c>
      <c r="S41" s="64">
        <v>69.099999999999994</v>
      </c>
      <c r="T41" s="64">
        <v>52.7</v>
      </c>
      <c r="U41" s="64">
        <v>53</v>
      </c>
      <c r="V41" s="64">
        <v>54.7</v>
      </c>
      <c r="W41" s="64">
        <v>54.7</v>
      </c>
      <c r="X41" s="64">
        <v>54.6</v>
      </c>
      <c r="Y41" s="64">
        <v>54.4</v>
      </c>
      <c r="Z41" s="64">
        <v>69.599999999999994</v>
      </c>
      <c r="AA41" s="64">
        <v>69.599999999999994</v>
      </c>
      <c r="AB41" s="64">
        <v>68.5</v>
      </c>
      <c r="AC41" s="64">
        <v>68.2</v>
      </c>
      <c r="AD41" s="64">
        <v>68.599999999999994</v>
      </c>
      <c r="AE41" s="64">
        <v>68</v>
      </c>
      <c r="AF41" s="55">
        <v>60.5</v>
      </c>
      <c r="AG41" s="58">
        <v>69</v>
      </c>
      <c r="AH41" s="49">
        <f t="shared" si="2"/>
        <v>69.599999999999994</v>
      </c>
      <c r="AI41" s="50">
        <f t="shared" si="3"/>
        <v>50</v>
      </c>
      <c r="AK41" s="51"/>
    </row>
    <row r="42" spans="1:88" x14ac:dyDescent="0.25">
      <c r="A42" s="57" t="s">
        <v>50</v>
      </c>
      <c r="B42" s="55">
        <v>60.7</v>
      </c>
      <c r="C42" s="55">
        <v>60.7</v>
      </c>
      <c r="D42" s="55">
        <v>60.7</v>
      </c>
      <c r="E42" s="55">
        <v>60.7</v>
      </c>
      <c r="F42" s="55">
        <v>60.7</v>
      </c>
      <c r="G42" s="55">
        <v>60.7</v>
      </c>
      <c r="H42" s="55">
        <v>60.7</v>
      </c>
      <c r="I42" s="55">
        <v>60.7</v>
      </c>
      <c r="J42" s="55">
        <v>60.7</v>
      </c>
      <c r="K42" s="55">
        <v>60.7</v>
      </c>
      <c r="L42" s="55">
        <v>60.7</v>
      </c>
      <c r="M42" s="64">
        <v>60</v>
      </c>
      <c r="N42" s="64">
        <v>60.9</v>
      </c>
      <c r="O42" s="64">
        <v>60.7</v>
      </c>
      <c r="P42" s="64">
        <v>60.9</v>
      </c>
      <c r="Q42" s="64">
        <v>60.9</v>
      </c>
      <c r="R42" s="64">
        <v>60.9</v>
      </c>
      <c r="S42" s="64">
        <v>60.9</v>
      </c>
      <c r="T42" s="64">
        <v>60.9</v>
      </c>
      <c r="U42" s="64">
        <v>60.9</v>
      </c>
      <c r="V42" s="64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64">
        <v>60.9</v>
      </c>
      <c r="AC42" s="64">
        <v>60.9</v>
      </c>
      <c r="AD42" s="64">
        <v>60.9</v>
      </c>
      <c r="AE42" s="64">
        <v>60.9</v>
      </c>
      <c r="AF42" s="55">
        <v>60.9</v>
      </c>
      <c r="AG42" s="58">
        <v>60</v>
      </c>
      <c r="AH42" s="49">
        <f t="shared" si="2"/>
        <v>60.9</v>
      </c>
      <c r="AI42" s="50">
        <f t="shared" si="3"/>
        <v>60</v>
      </c>
      <c r="AK42" s="51"/>
    </row>
    <row r="43" spans="1:88" x14ac:dyDescent="0.25">
      <c r="A43" s="57" t="s">
        <v>51</v>
      </c>
      <c r="B43" s="55">
        <v>20</v>
      </c>
      <c r="C43" s="64">
        <v>20</v>
      </c>
      <c r="D43" s="55">
        <v>15</v>
      </c>
      <c r="E43" s="55">
        <v>15</v>
      </c>
      <c r="F43" s="55">
        <v>15</v>
      </c>
      <c r="G43" s="55">
        <v>15</v>
      </c>
      <c r="H43" s="55">
        <v>15</v>
      </c>
      <c r="I43" s="55">
        <v>15</v>
      </c>
      <c r="J43" s="55">
        <v>12</v>
      </c>
      <c r="K43" s="55">
        <v>10</v>
      </c>
      <c r="L43" s="55">
        <v>10</v>
      </c>
      <c r="M43" s="44">
        <v>10</v>
      </c>
      <c r="N43" s="44">
        <v>10</v>
      </c>
      <c r="O43" s="44">
        <v>10</v>
      </c>
      <c r="P43" s="44">
        <v>10</v>
      </c>
      <c r="Q43" s="44">
        <v>10</v>
      </c>
      <c r="R43" s="44">
        <v>10</v>
      </c>
      <c r="S43" s="44">
        <v>10</v>
      </c>
      <c r="T43" s="44">
        <v>10</v>
      </c>
      <c r="U43" s="44">
        <v>14.8</v>
      </c>
      <c r="V43" s="44">
        <v>0</v>
      </c>
      <c r="W43" s="44">
        <v>0</v>
      </c>
      <c r="X43" s="44">
        <v>0</v>
      </c>
      <c r="Y43" s="44">
        <v>20</v>
      </c>
      <c r="Z43" s="64">
        <v>20</v>
      </c>
      <c r="AA43" s="64">
        <v>20</v>
      </c>
      <c r="AB43" s="64">
        <v>20</v>
      </c>
      <c r="AC43" s="64">
        <v>20</v>
      </c>
      <c r="AD43" s="64">
        <v>30</v>
      </c>
      <c r="AE43" s="64">
        <v>22</v>
      </c>
      <c r="AF43" s="55">
        <v>15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55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55">
        <v>17.3</v>
      </c>
      <c r="C45" s="44">
        <v>17.3</v>
      </c>
      <c r="D45" s="44">
        <v>17.2</v>
      </c>
      <c r="E45" s="44">
        <v>17.2</v>
      </c>
      <c r="F45" s="44">
        <v>17.2</v>
      </c>
      <c r="G45" s="44">
        <v>17.2</v>
      </c>
      <c r="H45" s="44">
        <v>17.2</v>
      </c>
      <c r="I45" s="44">
        <v>17.2</v>
      </c>
      <c r="J45" s="44">
        <v>17.3</v>
      </c>
      <c r="K45" s="44">
        <v>17.3</v>
      </c>
      <c r="L45" s="44">
        <v>17.3</v>
      </c>
      <c r="M45" s="44">
        <v>17.3</v>
      </c>
      <c r="N45" s="44">
        <v>17.3</v>
      </c>
      <c r="O45" s="44">
        <v>17.3</v>
      </c>
      <c r="P45" s="44">
        <v>17.3</v>
      </c>
      <c r="Q45" s="44">
        <v>12</v>
      </c>
      <c r="R45" s="44">
        <v>17.3</v>
      </c>
      <c r="S45" s="44">
        <v>17.3</v>
      </c>
      <c r="T45" s="44">
        <v>17.3</v>
      </c>
      <c r="U45" s="44">
        <v>17.3</v>
      </c>
      <c r="V45" s="44">
        <v>17.3</v>
      </c>
      <c r="W45" s="44">
        <v>17.3</v>
      </c>
      <c r="X45" s="44">
        <v>17.3</v>
      </c>
      <c r="Y45" s="44">
        <v>17.3</v>
      </c>
      <c r="Z45" s="44">
        <v>17.3</v>
      </c>
      <c r="AA45" s="44">
        <v>17.3</v>
      </c>
      <c r="AB45" s="44">
        <v>17.3</v>
      </c>
      <c r="AC45" s="44">
        <v>17.3</v>
      </c>
      <c r="AD45" s="44">
        <v>17.3</v>
      </c>
      <c r="AE45" s="44">
        <v>17.3</v>
      </c>
      <c r="AF45" s="44">
        <v>17.3</v>
      </c>
      <c r="AG45" s="58">
        <v>24</v>
      </c>
      <c r="AH45" s="49">
        <f t="shared" si="2"/>
        <v>17.3</v>
      </c>
      <c r="AI45" s="50">
        <f t="shared" si="3"/>
        <v>12</v>
      </c>
      <c r="AK45" s="51"/>
    </row>
    <row r="46" spans="1:88" x14ac:dyDescent="0.25">
      <c r="A46" s="57" t="s">
        <v>54</v>
      </c>
      <c r="B46" s="55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55">
        <v>12</v>
      </c>
      <c r="C47" s="44">
        <v>12</v>
      </c>
      <c r="D47" s="44">
        <v>12</v>
      </c>
      <c r="E47" s="44">
        <v>12</v>
      </c>
      <c r="F47" s="44">
        <v>12</v>
      </c>
      <c r="G47" s="44">
        <v>12</v>
      </c>
      <c r="H47" s="44">
        <v>12</v>
      </c>
      <c r="I47" s="44">
        <v>12</v>
      </c>
      <c r="J47" s="44">
        <v>12</v>
      </c>
      <c r="K47" s="44">
        <v>12</v>
      </c>
      <c r="L47" s="44">
        <v>12</v>
      </c>
      <c r="M47" s="44">
        <v>12</v>
      </c>
      <c r="N47" s="44">
        <v>12</v>
      </c>
      <c r="O47" s="44">
        <v>12</v>
      </c>
      <c r="P47" s="44">
        <v>12</v>
      </c>
      <c r="Q47" s="44">
        <v>12</v>
      </c>
      <c r="R47" s="44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55">
        <v>7.2</v>
      </c>
      <c r="C48" s="44">
        <v>7.2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58">
        <v>14</v>
      </c>
      <c r="AH48" s="49">
        <f t="shared" si="2"/>
        <v>7.2</v>
      </c>
      <c r="AI48" s="50">
        <f t="shared" si="3"/>
        <v>0</v>
      </c>
      <c r="AK48" s="51"/>
    </row>
    <row r="49" spans="1:37" x14ac:dyDescent="0.25">
      <c r="A49" s="57" t="s">
        <v>57</v>
      </c>
      <c r="B49" s="55">
        <v>8.6999999999999993</v>
      </c>
      <c r="C49" s="44">
        <v>8.6999999999999993</v>
      </c>
      <c r="D49" s="44">
        <v>8.6999999999999993</v>
      </c>
      <c r="E49" s="44">
        <v>8.6999999999999993</v>
      </c>
      <c r="F49" s="44">
        <v>8.6999999999999993</v>
      </c>
      <c r="G49" s="44">
        <v>8.6999999999999993</v>
      </c>
      <c r="H49" s="44">
        <v>8.6999999999999993</v>
      </c>
      <c r="I49" s="44">
        <v>8.6999999999999993</v>
      </c>
      <c r="J49" s="44">
        <v>8.6999999999999993</v>
      </c>
      <c r="K49" s="44">
        <v>8.6999999999999993</v>
      </c>
      <c r="L49" s="44">
        <v>8.6999999999999993</v>
      </c>
      <c r="M49" s="44">
        <v>8.6999999999999993</v>
      </c>
      <c r="N49" s="44">
        <v>8.6999999999999993</v>
      </c>
      <c r="O49" s="44">
        <v>8.6999999999999993</v>
      </c>
      <c r="P49" s="44">
        <v>8.6999999999999993</v>
      </c>
      <c r="Q49" s="44">
        <v>8.6999999999999993</v>
      </c>
      <c r="R49" s="44">
        <v>8.6999999999999993</v>
      </c>
      <c r="S49" s="44">
        <v>8.6999999999999993</v>
      </c>
      <c r="T49" s="44">
        <v>8.6999999999999993</v>
      </c>
      <c r="U49" s="44">
        <v>8.6999999999999993</v>
      </c>
      <c r="V49" s="44">
        <v>8.6999999999999993</v>
      </c>
      <c r="W49" s="44">
        <v>8.6999999999999993</v>
      </c>
      <c r="X49" s="44">
        <v>8.6999999999999993</v>
      </c>
      <c r="Y49" s="44">
        <v>8.6999999999999993</v>
      </c>
      <c r="Z49" s="44">
        <v>8.6999999999999993</v>
      </c>
      <c r="AA49" s="44">
        <v>8.6999999999999993</v>
      </c>
      <c r="AB49" s="44">
        <v>8.6999999999999993</v>
      </c>
      <c r="AC49" s="44">
        <v>8.6999999999999993</v>
      </c>
      <c r="AD49" s="44">
        <v>8.6999999999999993</v>
      </c>
      <c r="AE49" s="44">
        <v>8.6999999999999993</v>
      </c>
      <c r="AF49" s="44">
        <v>8.6999999999999993</v>
      </c>
      <c r="AG49" s="58">
        <v>10.050000000000001</v>
      </c>
      <c r="AH49" s="49">
        <f t="shared" si="2"/>
        <v>8.6999999999999993</v>
      </c>
      <c r="AI49" s="50">
        <f t="shared" si="3"/>
        <v>8.6999999999999993</v>
      </c>
      <c r="AK49" s="51"/>
    </row>
    <row r="50" spans="1:37" x14ac:dyDescent="0.25">
      <c r="A50" s="57" t="s">
        <v>58</v>
      </c>
      <c r="B50" s="55">
        <v>3</v>
      </c>
      <c r="C50" s="44">
        <v>3</v>
      </c>
      <c r="D50" s="44">
        <v>3</v>
      </c>
      <c r="E50" s="44">
        <v>3</v>
      </c>
      <c r="F50" s="44">
        <v>3</v>
      </c>
      <c r="G50" s="44">
        <v>3</v>
      </c>
      <c r="H50" s="44">
        <v>3</v>
      </c>
      <c r="I50" s="44">
        <v>3</v>
      </c>
      <c r="J50" s="44">
        <v>3</v>
      </c>
      <c r="K50" s="44">
        <v>3</v>
      </c>
      <c r="L50" s="44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f t="shared" ref="B51" si="5">B200</f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7">SUM(B39:B51)</f>
        <v>341.44</v>
      </c>
      <c r="C52" s="63">
        <f t="shared" si="7"/>
        <v>294.44</v>
      </c>
      <c r="D52" s="63">
        <f t="shared" si="7"/>
        <v>275.14</v>
      </c>
      <c r="E52" s="63">
        <f t="shared" si="7"/>
        <v>288.14</v>
      </c>
      <c r="F52" s="63">
        <f t="shared" si="7"/>
        <v>337.14</v>
      </c>
      <c r="G52" s="63">
        <f t="shared" si="7"/>
        <v>312.14</v>
      </c>
      <c r="H52" s="63">
        <f t="shared" si="7"/>
        <v>303.44</v>
      </c>
      <c r="I52" s="63">
        <f t="shared" si="7"/>
        <v>349.14</v>
      </c>
      <c r="J52" s="63">
        <f t="shared" si="7"/>
        <v>351.74</v>
      </c>
      <c r="K52" s="63">
        <f t="shared" si="7"/>
        <v>342.94</v>
      </c>
      <c r="L52" s="63">
        <f t="shared" si="7"/>
        <v>367.34000000000003</v>
      </c>
      <c r="M52" s="63">
        <f t="shared" si="7"/>
        <v>380.34000000000003</v>
      </c>
      <c r="N52" s="63">
        <f t="shared" si="7"/>
        <v>359.74</v>
      </c>
      <c r="O52" s="63">
        <f t="shared" si="7"/>
        <v>377.84000000000003</v>
      </c>
      <c r="P52" s="63">
        <f t="shared" si="7"/>
        <v>355.24</v>
      </c>
      <c r="Q52" s="63">
        <f t="shared" si="7"/>
        <v>328.64</v>
      </c>
      <c r="R52" s="63">
        <f t="shared" si="7"/>
        <v>364.94</v>
      </c>
      <c r="S52" s="63">
        <f t="shared" si="7"/>
        <v>352.44</v>
      </c>
      <c r="T52" s="63">
        <f t="shared" si="7"/>
        <v>306.94</v>
      </c>
      <c r="U52" s="63">
        <f t="shared" si="7"/>
        <v>325.04000000000002</v>
      </c>
      <c r="V52" s="63">
        <f t="shared" si="7"/>
        <v>326.04000000000002</v>
      </c>
      <c r="W52" s="63">
        <f t="shared" si="7"/>
        <v>326.74</v>
      </c>
      <c r="X52" s="63">
        <f t="shared" si="7"/>
        <v>327.44</v>
      </c>
      <c r="Y52" s="63">
        <f t="shared" si="7"/>
        <v>381.24</v>
      </c>
      <c r="Z52" s="63">
        <f t="shared" si="7"/>
        <v>410.74</v>
      </c>
      <c r="AA52" s="63">
        <f t="shared" si="7"/>
        <v>410.74</v>
      </c>
      <c r="AB52" s="63">
        <f t="shared" si="7"/>
        <v>409.74</v>
      </c>
      <c r="AC52" s="63">
        <f t="shared" si="7"/>
        <v>409.04</v>
      </c>
      <c r="AD52" s="63">
        <f t="shared" si="7"/>
        <v>376.04</v>
      </c>
      <c r="AE52" s="63">
        <f t="shared" si="7"/>
        <v>351.44</v>
      </c>
      <c r="AF52" s="63">
        <f t="shared" si="7"/>
        <v>337.64</v>
      </c>
      <c r="AG52" s="68">
        <f>SUM(AG39:AG51)</f>
        <v>489.91</v>
      </c>
      <c r="AH52" s="49">
        <f t="shared" si="2"/>
        <v>410.74</v>
      </c>
      <c r="AI52" s="50">
        <f t="shared" si="3"/>
        <v>275.14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69">
        <v>0</v>
      </c>
      <c r="N53" s="69">
        <v>14</v>
      </c>
      <c r="O53" s="69">
        <v>10</v>
      </c>
      <c r="P53" s="69">
        <v>30</v>
      </c>
      <c r="Q53" s="69">
        <v>30</v>
      </c>
      <c r="R53" s="44">
        <v>30</v>
      </c>
      <c r="S53" s="44">
        <v>40</v>
      </c>
      <c r="T53" s="44">
        <v>35</v>
      </c>
      <c r="U53" s="44">
        <v>60</v>
      </c>
      <c r="V53" s="44">
        <v>55</v>
      </c>
      <c r="W53" s="44">
        <v>45</v>
      </c>
      <c r="X53" s="44">
        <v>40</v>
      </c>
      <c r="Y53" s="44">
        <v>60</v>
      </c>
      <c r="Z53" s="44">
        <v>60</v>
      </c>
      <c r="AA53" s="44">
        <v>60</v>
      </c>
      <c r="AB53" s="44">
        <v>60</v>
      </c>
      <c r="AC53" s="44">
        <v>44</v>
      </c>
      <c r="AD53" s="44">
        <v>30</v>
      </c>
      <c r="AE53" s="44">
        <v>30</v>
      </c>
      <c r="AF53" s="44">
        <v>60</v>
      </c>
      <c r="AG53" s="56">
        <v>60</v>
      </c>
      <c r="AH53" s="49">
        <f t="shared" si="2"/>
        <v>60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9">
        <v>0</v>
      </c>
      <c r="N54" s="69">
        <v>3.3</v>
      </c>
      <c r="O54" s="69">
        <v>3.2</v>
      </c>
      <c r="P54" s="69">
        <v>15.4</v>
      </c>
      <c r="Q54" s="69">
        <v>15.4</v>
      </c>
      <c r="R54" s="64">
        <v>20.399999999999999</v>
      </c>
      <c r="S54" s="64">
        <v>17.3</v>
      </c>
      <c r="T54" s="44">
        <v>15.7</v>
      </c>
      <c r="U54" s="44">
        <v>25.6</v>
      </c>
      <c r="V54" s="44">
        <v>26.4</v>
      </c>
      <c r="W54" s="44">
        <v>26</v>
      </c>
      <c r="X54" s="64">
        <v>20.3</v>
      </c>
      <c r="Y54" s="64">
        <v>28.7</v>
      </c>
      <c r="Z54" s="64">
        <v>30.5</v>
      </c>
      <c r="AA54" s="64">
        <v>30.5</v>
      </c>
      <c r="AB54" s="64">
        <v>29</v>
      </c>
      <c r="AC54" s="64">
        <v>21.4</v>
      </c>
      <c r="AD54" s="64">
        <v>15</v>
      </c>
      <c r="AE54" s="64">
        <v>15</v>
      </c>
      <c r="AF54" s="64">
        <v>29</v>
      </c>
      <c r="AG54" s="58">
        <v>32</v>
      </c>
      <c r="AH54" s="49">
        <f t="shared" si="2"/>
        <v>30.5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2">
        <v>0</v>
      </c>
      <c r="N55" s="72">
        <v>1.2</v>
      </c>
      <c r="O55" s="72">
        <v>1.3</v>
      </c>
      <c r="P55" s="72">
        <v>5.6</v>
      </c>
      <c r="Q55" s="72">
        <v>5.6</v>
      </c>
      <c r="R55" s="70">
        <v>7.4</v>
      </c>
      <c r="S55" s="70">
        <v>6.3</v>
      </c>
      <c r="T55" s="44">
        <v>5.7</v>
      </c>
      <c r="U55" s="44">
        <v>9.3000000000000007</v>
      </c>
      <c r="V55" s="44">
        <v>9.6</v>
      </c>
      <c r="W55" s="44">
        <v>9.5</v>
      </c>
      <c r="X55" s="70">
        <v>7.4</v>
      </c>
      <c r="Y55" s="70">
        <v>10.5</v>
      </c>
      <c r="Z55" s="70">
        <v>11</v>
      </c>
      <c r="AA55" s="70">
        <v>11</v>
      </c>
      <c r="AB55" s="70">
        <v>11</v>
      </c>
      <c r="AC55" s="70">
        <v>7.8</v>
      </c>
      <c r="AD55" s="70">
        <v>7</v>
      </c>
      <c r="AE55" s="70">
        <v>7</v>
      </c>
      <c r="AF55" s="70">
        <v>10.6</v>
      </c>
      <c r="AG55" s="73">
        <v>14</v>
      </c>
      <c r="AH55" s="49">
        <f t="shared" si="2"/>
        <v>11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8">SUM(B53:B55)</f>
        <v>0</v>
      </c>
      <c r="C56" s="63">
        <f>SUM(C53:C55)</f>
        <v>0</v>
      </c>
      <c r="D56" s="63">
        <f t="shared" ref="D56:AF56" si="9">SUM(D53:D55)</f>
        <v>0</v>
      </c>
      <c r="E56" s="63">
        <f t="shared" si="9"/>
        <v>0</v>
      </c>
      <c r="F56" s="63">
        <f t="shared" si="9"/>
        <v>0</v>
      </c>
      <c r="G56" s="63">
        <f t="shared" si="9"/>
        <v>0</v>
      </c>
      <c r="H56" s="63">
        <f t="shared" si="9"/>
        <v>0</v>
      </c>
      <c r="I56" s="63">
        <f t="shared" si="9"/>
        <v>0</v>
      </c>
      <c r="J56" s="63">
        <f t="shared" si="9"/>
        <v>0</v>
      </c>
      <c r="K56" s="63">
        <f t="shared" si="9"/>
        <v>0</v>
      </c>
      <c r="L56" s="63">
        <f t="shared" si="9"/>
        <v>0</v>
      </c>
      <c r="M56" s="63">
        <f t="shared" si="9"/>
        <v>0</v>
      </c>
      <c r="N56" s="63">
        <f t="shared" si="9"/>
        <v>18.5</v>
      </c>
      <c r="O56" s="63">
        <f t="shared" si="9"/>
        <v>14.5</v>
      </c>
      <c r="P56" s="63">
        <f t="shared" si="9"/>
        <v>51</v>
      </c>
      <c r="Q56" s="63">
        <f t="shared" si="9"/>
        <v>51</v>
      </c>
      <c r="R56" s="63">
        <f t="shared" si="9"/>
        <v>57.8</v>
      </c>
      <c r="S56" s="63">
        <f t="shared" si="9"/>
        <v>63.599999999999994</v>
      </c>
      <c r="T56" s="63">
        <f t="shared" si="9"/>
        <v>56.400000000000006</v>
      </c>
      <c r="U56" s="63">
        <f t="shared" si="9"/>
        <v>94.899999999999991</v>
      </c>
      <c r="V56" s="63">
        <f t="shared" si="9"/>
        <v>91</v>
      </c>
      <c r="W56" s="63">
        <f t="shared" si="9"/>
        <v>80.5</v>
      </c>
      <c r="X56" s="63">
        <f t="shared" si="9"/>
        <v>67.7</v>
      </c>
      <c r="Y56" s="63">
        <f t="shared" si="9"/>
        <v>99.2</v>
      </c>
      <c r="Z56" s="63">
        <f t="shared" si="9"/>
        <v>101.5</v>
      </c>
      <c r="AA56" s="63">
        <f t="shared" si="9"/>
        <v>101.5</v>
      </c>
      <c r="AB56" s="63">
        <f t="shared" si="9"/>
        <v>100</v>
      </c>
      <c r="AC56" s="63">
        <f t="shared" si="9"/>
        <v>73.2</v>
      </c>
      <c r="AD56" s="63">
        <f t="shared" si="9"/>
        <v>52</v>
      </c>
      <c r="AE56" s="63">
        <f t="shared" si="9"/>
        <v>52</v>
      </c>
      <c r="AF56" s="63">
        <f t="shared" si="9"/>
        <v>99.6</v>
      </c>
      <c r="AG56" s="68">
        <f>SUM(AG53:AG55)</f>
        <v>106</v>
      </c>
      <c r="AH56" s="49">
        <f t="shared" si="2"/>
        <v>101.5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45</v>
      </c>
      <c r="C57" s="44">
        <v>40</v>
      </c>
      <c r="D57" s="44">
        <v>42</v>
      </c>
      <c r="E57" s="44">
        <v>42</v>
      </c>
      <c r="F57" s="44">
        <v>40</v>
      </c>
      <c r="G57" s="44">
        <v>20</v>
      </c>
      <c r="H57" s="44">
        <v>20</v>
      </c>
      <c r="I57" s="44">
        <v>18</v>
      </c>
      <c r="J57" s="44">
        <v>22</v>
      </c>
      <c r="K57" s="44">
        <v>22</v>
      </c>
      <c r="L57" s="44">
        <v>22</v>
      </c>
      <c r="M57" s="44">
        <v>22</v>
      </c>
      <c r="N57" s="44">
        <v>23</v>
      </c>
      <c r="O57" s="44">
        <v>56</v>
      </c>
      <c r="P57" s="44">
        <v>54</v>
      </c>
      <c r="Q57" s="44">
        <v>54</v>
      </c>
      <c r="R57" s="44">
        <v>57</v>
      </c>
      <c r="S57" s="44">
        <v>53</v>
      </c>
      <c r="T57" s="44">
        <v>54</v>
      </c>
      <c r="U57" s="44">
        <v>49.7</v>
      </c>
      <c r="V57" s="44">
        <v>68</v>
      </c>
      <c r="W57" s="44">
        <v>71.599999999999994</v>
      </c>
      <c r="X57" s="44">
        <v>70</v>
      </c>
      <c r="Y57" s="44">
        <v>45.22</v>
      </c>
      <c r="Z57" s="44">
        <v>47.73</v>
      </c>
      <c r="AA57" s="44">
        <v>51.12</v>
      </c>
      <c r="AB57" s="74">
        <v>53</v>
      </c>
      <c r="AC57" s="74">
        <v>55</v>
      </c>
      <c r="AD57" s="44">
        <v>47</v>
      </c>
      <c r="AE57" s="44">
        <v>53</v>
      </c>
      <c r="AF57" s="44">
        <v>55</v>
      </c>
      <c r="AG57" s="56"/>
      <c r="AH57" s="49">
        <f t="shared" si="2"/>
        <v>71.599999999999994</v>
      </c>
      <c r="AI57" s="50">
        <f t="shared" si="3"/>
        <v>18</v>
      </c>
      <c r="AK57" s="51"/>
    </row>
    <row r="58" spans="1:37" x14ac:dyDescent="0.25">
      <c r="A58" s="57" t="s">
        <v>66</v>
      </c>
      <c r="B58" s="64">
        <v>85</v>
      </c>
      <c r="C58" s="64">
        <v>97</v>
      </c>
      <c r="D58" s="64">
        <v>90</v>
      </c>
      <c r="E58" s="64">
        <v>0</v>
      </c>
      <c r="F58" s="64">
        <v>0</v>
      </c>
      <c r="G58" s="64">
        <v>48</v>
      </c>
      <c r="H58" s="64">
        <v>48</v>
      </c>
      <c r="I58" s="64">
        <v>0</v>
      </c>
      <c r="J58" s="64">
        <v>50</v>
      </c>
      <c r="K58" s="64">
        <v>57</v>
      </c>
      <c r="L58" s="64">
        <v>56</v>
      </c>
      <c r="M58" s="44">
        <f>58.2</f>
        <v>58.2</v>
      </c>
      <c r="N58" s="44">
        <v>64.2</v>
      </c>
      <c r="O58" s="44">
        <v>63.4</v>
      </c>
      <c r="P58" s="44">
        <v>0</v>
      </c>
      <c r="Q58" s="44">
        <v>0</v>
      </c>
      <c r="R58" s="44">
        <v>0</v>
      </c>
      <c r="S58" s="44">
        <v>0</v>
      </c>
      <c r="T58" s="44">
        <v>66.7</v>
      </c>
      <c r="U58" s="44">
        <v>93</v>
      </c>
      <c r="V58" s="44">
        <v>100.7</v>
      </c>
      <c r="W58" s="44">
        <v>108.9</v>
      </c>
      <c r="X58" s="75">
        <f>102.3</f>
        <v>102.3</v>
      </c>
      <c r="Y58" s="75">
        <v>0</v>
      </c>
      <c r="Z58" s="75">
        <v>0</v>
      </c>
      <c r="AA58" s="75">
        <v>0</v>
      </c>
      <c r="AB58" s="74">
        <v>0</v>
      </c>
      <c r="AC58" s="7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108.9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100</v>
      </c>
      <c r="C59" s="64">
        <v>180</v>
      </c>
      <c r="D59" s="64">
        <v>220</v>
      </c>
      <c r="E59" s="64">
        <v>320</v>
      </c>
      <c r="F59" s="64">
        <v>270</v>
      </c>
      <c r="G59" s="64">
        <v>270</v>
      </c>
      <c r="H59" s="44">
        <v>288</v>
      </c>
      <c r="I59" s="44">
        <v>270</v>
      </c>
      <c r="J59" s="44">
        <v>230</v>
      </c>
      <c r="K59" s="44">
        <v>233</v>
      </c>
      <c r="L59" s="44">
        <v>234</v>
      </c>
      <c r="M59" s="64">
        <v>246.7</v>
      </c>
      <c r="N59" s="64">
        <v>239</v>
      </c>
      <c r="O59" s="64">
        <v>220</v>
      </c>
      <c r="P59" s="64">
        <v>240</v>
      </c>
      <c r="Q59" s="64">
        <v>240</v>
      </c>
      <c r="R59" s="64">
        <v>230</v>
      </c>
      <c r="S59" s="64">
        <v>291</v>
      </c>
      <c r="T59" s="64">
        <v>335.9</v>
      </c>
      <c r="U59" s="64">
        <v>239</v>
      </c>
      <c r="V59" s="64">
        <v>227.7</v>
      </c>
      <c r="W59" s="64">
        <v>211.9</v>
      </c>
      <c r="X59" s="76">
        <v>183.4</v>
      </c>
      <c r="Y59" s="76">
        <v>164.4</v>
      </c>
      <c r="Z59" s="76">
        <v>119.7</v>
      </c>
      <c r="AA59" s="76">
        <v>93.1</v>
      </c>
      <c r="AB59" s="69">
        <v>90</v>
      </c>
      <c r="AC59" s="69">
        <v>85</v>
      </c>
      <c r="AD59" s="64">
        <v>122</v>
      </c>
      <c r="AE59" s="64">
        <v>111</v>
      </c>
      <c r="AF59" s="64">
        <v>156</v>
      </c>
      <c r="AG59" s="77"/>
      <c r="AH59" s="49">
        <f t="shared" si="2"/>
        <v>335.9</v>
      </c>
      <c r="AI59" s="50">
        <f t="shared" si="3"/>
        <v>85</v>
      </c>
      <c r="AK59" s="51"/>
    </row>
    <row r="60" spans="1:37" x14ac:dyDescent="0.25">
      <c r="A60" s="57" t="s">
        <v>68</v>
      </c>
      <c r="B60" s="54">
        <v>16</v>
      </c>
      <c r="C60" s="54">
        <v>45</v>
      </c>
      <c r="D60" s="54">
        <v>45</v>
      </c>
      <c r="E60" s="54">
        <v>45</v>
      </c>
      <c r="F60" s="54">
        <v>46</v>
      </c>
      <c r="G60" s="54">
        <v>45</v>
      </c>
      <c r="H60" s="54">
        <v>46</v>
      </c>
      <c r="I60" s="54">
        <v>46</v>
      </c>
      <c r="J60" s="54">
        <v>39</v>
      </c>
      <c r="K60" s="54">
        <v>40</v>
      </c>
      <c r="L60" s="54">
        <v>40</v>
      </c>
      <c r="M60" s="64">
        <v>40</v>
      </c>
      <c r="N60" s="64">
        <v>40</v>
      </c>
      <c r="O60" s="64">
        <v>40</v>
      </c>
      <c r="P60" s="64">
        <v>38.200000000000003</v>
      </c>
      <c r="Q60" s="64">
        <v>42</v>
      </c>
      <c r="R60" s="64">
        <v>42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9">
        <v>0</v>
      </c>
      <c r="AC60" s="69">
        <v>0</v>
      </c>
      <c r="AD60" s="64">
        <v>14</v>
      </c>
      <c r="AE60" s="64">
        <v>35</v>
      </c>
      <c r="AF60" s="64">
        <v>35</v>
      </c>
      <c r="AG60" s="77"/>
      <c r="AH60" s="49">
        <f t="shared" si="2"/>
        <v>46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18</v>
      </c>
      <c r="C61" s="44">
        <v>18</v>
      </c>
      <c r="D61" s="44">
        <v>17</v>
      </c>
      <c r="E61" s="54">
        <v>16</v>
      </c>
      <c r="F61" s="54">
        <v>16</v>
      </c>
      <c r="G61" s="54">
        <v>16</v>
      </c>
      <c r="H61" s="54">
        <v>16</v>
      </c>
      <c r="I61" s="54">
        <v>15</v>
      </c>
      <c r="J61" s="54">
        <v>80</v>
      </c>
      <c r="K61" s="54">
        <v>75</v>
      </c>
      <c r="L61" s="54">
        <v>80</v>
      </c>
      <c r="M61" s="44">
        <v>76.599999999999994</v>
      </c>
      <c r="N61" s="44">
        <v>82.2</v>
      </c>
      <c r="O61" s="44">
        <v>76.3</v>
      </c>
      <c r="P61" s="44">
        <v>86.1</v>
      </c>
      <c r="Q61" s="44">
        <v>80</v>
      </c>
      <c r="R61" s="44">
        <v>80.400000000000006</v>
      </c>
      <c r="S61" s="44">
        <v>73.400000000000006</v>
      </c>
      <c r="T61" s="44">
        <v>73.400000000000006</v>
      </c>
      <c r="U61" s="44">
        <v>83.6</v>
      </c>
      <c r="V61" s="44">
        <v>75.3</v>
      </c>
      <c r="W61" s="44">
        <v>65.400000000000006</v>
      </c>
      <c r="X61" s="44">
        <v>65.400000000000006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86.1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64">
        <v>0</v>
      </c>
      <c r="N62" s="64">
        <v>0</v>
      </c>
      <c r="O62" s="64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7</v>
      </c>
      <c r="AE62" s="78">
        <v>7</v>
      </c>
      <c r="AF62" s="78">
        <v>7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44">
        <v>0</v>
      </c>
      <c r="N63" s="44">
        <v>0</v>
      </c>
      <c r="O63" s="44">
        <v>0</v>
      </c>
      <c r="P63" s="44">
        <v>0</v>
      </c>
      <c r="Q63" s="44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2</v>
      </c>
      <c r="AK65" s="51"/>
    </row>
    <row r="66" spans="1:37" x14ac:dyDescent="0.25">
      <c r="A66" s="79" t="s">
        <v>74</v>
      </c>
      <c r="B66" s="80">
        <v>14</v>
      </c>
      <c r="C66" s="80">
        <v>14</v>
      </c>
      <c r="D66" s="80">
        <v>14</v>
      </c>
      <c r="E66" s="80">
        <v>14</v>
      </c>
      <c r="F66" s="80">
        <v>14</v>
      </c>
      <c r="G66" s="80">
        <v>14</v>
      </c>
      <c r="H66" s="80">
        <v>14</v>
      </c>
      <c r="I66" s="80">
        <v>14</v>
      </c>
      <c r="J66" s="80">
        <v>14</v>
      </c>
      <c r="K66" s="80">
        <v>14</v>
      </c>
      <c r="L66" s="80">
        <v>14</v>
      </c>
      <c r="M66" s="64">
        <v>14</v>
      </c>
      <c r="N66" s="64">
        <v>14</v>
      </c>
      <c r="O66" s="64">
        <v>14</v>
      </c>
      <c r="P66" s="64">
        <v>14</v>
      </c>
      <c r="Q66" s="64">
        <v>14</v>
      </c>
      <c r="R66" s="80">
        <v>14</v>
      </c>
      <c r="S66" s="80">
        <v>3</v>
      </c>
      <c r="T66" s="80">
        <v>3</v>
      </c>
      <c r="U66" s="80">
        <v>14</v>
      </c>
      <c r="V66" s="80">
        <v>14</v>
      </c>
      <c r="W66" s="80">
        <v>14</v>
      </c>
      <c r="X66" s="80">
        <v>14</v>
      </c>
      <c r="Y66" s="80">
        <v>14</v>
      </c>
      <c r="Z66" s="80">
        <v>14</v>
      </c>
      <c r="AA66" s="80">
        <v>14</v>
      </c>
      <c r="AB66" s="80">
        <v>14</v>
      </c>
      <c r="AC66" s="80">
        <v>14</v>
      </c>
      <c r="AD66" s="80">
        <v>14</v>
      </c>
      <c r="AE66" s="80">
        <v>14</v>
      </c>
      <c r="AF66" s="80">
        <v>14</v>
      </c>
      <c r="AG66" s="81"/>
      <c r="AH66" s="49">
        <f t="shared" si="2"/>
        <v>14</v>
      </c>
      <c r="AI66" s="50">
        <f t="shared" si="3"/>
        <v>3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44">
        <v>0</v>
      </c>
      <c r="N67" s="44">
        <v>0</v>
      </c>
      <c r="O67" s="44">
        <v>0</v>
      </c>
      <c r="P67" s="44">
        <v>0</v>
      </c>
      <c r="Q67" s="44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0">SUM(B57:B67)</f>
        <v>288</v>
      </c>
      <c r="C68" s="63">
        <f>SUM(C57:C67)</f>
        <v>404</v>
      </c>
      <c r="D68" s="63">
        <f t="shared" ref="D68:AF68" si="11">SUM(D57:D67)</f>
        <v>438</v>
      </c>
      <c r="E68" s="63">
        <f t="shared" si="11"/>
        <v>447</v>
      </c>
      <c r="F68" s="63">
        <f t="shared" si="11"/>
        <v>396</v>
      </c>
      <c r="G68" s="63">
        <f t="shared" si="11"/>
        <v>423</v>
      </c>
      <c r="H68" s="63">
        <f t="shared" si="11"/>
        <v>434</v>
      </c>
      <c r="I68" s="63">
        <f t="shared" si="11"/>
        <v>365</v>
      </c>
      <c r="J68" s="63">
        <f t="shared" si="11"/>
        <v>437</v>
      </c>
      <c r="K68" s="63">
        <f t="shared" si="11"/>
        <v>443</v>
      </c>
      <c r="L68" s="63">
        <f t="shared" si="11"/>
        <v>448</v>
      </c>
      <c r="M68" s="63">
        <f t="shared" si="11"/>
        <v>459.5</v>
      </c>
      <c r="N68" s="63">
        <f t="shared" si="11"/>
        <v>464.4</v>
      </c>
      <c r="O68" s="63">
        <f t="shared" si="11"/>
        <v>471.7</v>
      </c>
      <c r="P68" s="63">
        <f t="shared" si="11"/>
        <v>434.29999999999995</v>
      </c>
      <c r="Q68" s="63">
        <f t="shared" si="11"/>
        <v>432</v>
      </c>
      <c r="R68" s="63">
        <f t="shared" si="11"/>
        <v>425.4</v>
      </c>
      <c r="S68" s="63">
        <f t="shared" si="11"/>
        <v>422.4</v>
      </c>
      <c r="T68" s="63">
        <f t="shared" si="11"/>
        <v>535</v>
      </c>
      <c r="U68" s="63">
        <f t="shared" si="11"/>
        <v>481.29999999999995</v>
      </c>
      <c r="V68" s="63">
        <f t="shared" si="11"/>
        <v>487.7</v>
      </c>
      <c r="W68" s="63">
        <f t="shared" si="11"/>
        <v>473.79999999999995</v>
      </c>
      <c r="X68" s="63">
        <f t="shared" si="11"/>
        <v>437.1</v>
      </c>
      <c r="Y68" s="63">
        <f t="shared" si="11"/>
        <v>225.62</v>
      </c>
      <c r="Z68" s="63">
        <f t="shared" si="11"/>
        <v>183.43</v>
      </c>
      <c r="AA68" s="63">
        <f t="shared" si="11"/>
        <v>160.22</v>
      </c>
      <c r="AB68" s="63">
        <f t="shared" si="11"/>
        <v>159</v>
      </c>
      <c r="AC68" s="63">
        <f t="shared" si="11"/>
        <v>156</v>
      </c>
      <c r="AD68" s="63">
        <f t="shared" si="11"/>
        <v>206</v>
      </c>
      <c r="AE68" s="63">
        <f t="shared" si="11"/>
        <v>222</v>
      </c>
      <c r="AF68" s="63">
        <f t="shared" si="11"/>
        <v>269</v>
      </c>
      <c r="AG68" s="68">
        <f>SUM(AG57:AG67)</f>
        <v>0</v>
      </c>
      <c r="AH68" s="49">
        <f t="shared" si="2"/>
        <v>535</v>
      </c>
      <c r="AI68" s="50">
        <f t="shared" si="3"/>
        <v>156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f t="shared" ref="B72" si="12">SUM(B69:B71)</f>
        <v>0</v>
      </c>
      <c r="C72" s="63">
        <f>SUM(C69:C71)</f>
        <v>0</v>
      </c>
      <c r="D72" s="63">
        <f t="shared" ref="D72:AF72" si="13">SUM(D69:D71)</f>
        <v>0</v>
      </c>
      <c r="E72" s="63">
        <f t="shared" si="13"/>
        <v>0</v>
      </c>
      <c r="F72" s="63">
        <f t="shared" si="13"/>
        <v>0</v>
      </c>
      <c r="G72" s="63">
        <f t="shared" si="13"/>
        <v>0</v>
      </c>
      <c r="H72" s="63">
        <f t="shared" si="13"/>
        <v>0</v>
      </c>
      <c r="I72" s="63">
        <f t="shared" si="13"/>
        <v>0</v>
      </c>
      <c r="J72" s="63">
        <f t="shared" si="13"/>
        <v>0</v>
      </c>
      <c r="K72" s="63">
        <f t="shared" si="13"/>
        <v>0</v>
      </c>
      <c r="L72" s="63">
        <f t="shared" si="13"/>
        <v>0</v>
      </c>
      <c r="M72" s="63">
        <f t="shared" si="13"/>
        <v>0</v>
      </c>
      <c r="N72" s="63">
        <f t="shared" si="13"/>
        <v>0</v>
      </c>
      <c r="O72" s="63">
        <f t="shared" si="13"/>
        <v>0</v>
      </c>
      <c r="P72" s="63">
        <f t="shared" si="13"/>
        <v>0</v>
      </c>
      <c r="Q72" s="63">
        <f t="shared" si="13"/>
        <v>0</v>
      </c>
      <c r="R72" s="63">
        <f t="shared" si="13"/>
        <v>0</v>
      </c>
      <c r="S72" s="63">
        <f t="shared" si="13"/>
        <v>0</v>
      </c>
      <c r="T72" s="63">
        <f t="shared" si="13"/>
        <v>0</v>
      </c>
      <c r="U72" s="63">
        <f t="shared" si="13"/>
        <v>0</v>
      </c>
      <c r="V72" s="63">
        <f t="shared" si="13"/>
        <v>0</v>
      </c>
      <c r="W72" s="63">
        <f t="shared" si="13"/>
        <v>0</v>
      </c>
      <c r="X72" s="63">
        <f t="shared" si="13"/>
        <v>0</v>
      </c>
      <c r="Y72" s="63">
        <f t="shared" si="13"/>
        <v>0</v>
      </c>
      <c r="Z72" s="63">
        <f t="shared" si="13"/>
        <v>0</v>
      </c>
      <c r="AA72" s="63">
        <f t="shared" si="13"/>
        <v>0</v>
      </c>
      <c r="AB72" s="63">
        <f t="shared" si="13"/>
        <v>0</v>
      </c>
      <c r="AC72" s="63">
        <f t="shared" si="13"/>
        <v>0</v>
      </c>
      <c r="AD72" s="63">
        <f t="shared" si="13"/>
        <v>0</v>
      </c>
      <c r="AE72" s="63">
        <f t="shared" si="13"/>
        <v>0</v>
      </c>
      <c r="AF72" s="63">
        <f t="shared" si="13"/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f t="shared" ref="B73" si="14">B68+B56+B52+B38+B72</f>
        <v>1127.94</v>
      </c>
      <c r="C73" s="83">
        <f>C68+C56+C52+C38+C72</f>
        <v>1148.04</v>
      </c>
      <c r="D73" s="83">
        <f t="shared" ref="D73:AG73" si="15">D68+D56+D52+D38+D72</f>
        <v>1080.04</v>
      </c>
      <c r="E73" s="83">
        <f t="shared" si="15"/>
        <v>1101.1399999999999</v>
      </c>
      <c r="F73" s="83">
        <f t="shared" si="15"/>
        <v>1106.94</v>
      </c>
      <c r="G73" s="83">
        <f t="shared" si="15"/>
        <v>1101.24</v>
      </c>
      <c r="H73" s="83">
        <f t="shared" si="15"/>
        <v>1104.44</v>
      </c>
      <c r="I73" s="83">
        <f t="shared" si="15"/>
        <v>1145.24</v>
      </c>
      <c r="J73" s="83">
        <f t="shared" si="15"/>
        <v>1203.54</v>
      </c>
      <c r="K73" s="83">
        <f t="shared" si="15"/>
        <v>1217.3400000000001</v>
      </c>
      <c r="L73" s="83">
        <f t="shared" si="15"/>
        <v>1260.3400000000001</v>
      </c>
      <c r="M73" s="83">
        <f t="shared" si="15"/>
        <v>1285.94</v>
      </c>
      <c r="N73" s="83">
        <f t="shared" si="15"/>
        <v>1288.6399999999999</v>
      </c>
      <c r="O73" s="83">
        <f t="shared" si="15"/>
        <v>1325.04</v>
      </c>
      <c r="P73" s="83">
        <f t="shared" si="15"/>
        <v>1411.74</v>
      </c>
      <c r="Q73" s="83">
        <f t="shared" si="15"/>
        <v>1411.04</v>
      </c>
      <c r="R73" s="83">
        <f t="shared" si="15"/>
        <v>1416.44</v>
      </c>
      <c r="S73" s="83">
        <f t="shared" si="15"/>
        <v>1321.74</v>
      </c>
      <c r="T73" s="83">
        <f t="shared" si="15"/>
        <v>1306.6399999999999</v>
      </c>
      <c r="U73" s="83">
        <f t="shared" si="15"/>
        <v>1379.54</v>
      </c>
      <c r="V73" s="83">
        <f t="shared" si="15"/>
        <v>1353.04</v>
      </c>
      <c r="W73" s="83">
        <f t="shared" si="15"/>
        <v>1319.34</v>
      </c>
      <c r="X73" s="83">
        <f t="shared" si="15"/>
        <v>1260.54</v>
      </c>
      <c r="Y73" s="83">
        <f t="shared" si="15"/>
        <v>1364.36</v>
      </c>
      <c r="Z73" s="83">
        <f t="shared" si="15"/>
        <v>1483.9700000000003</v>
      </c>
      <c r="AA73" s="83">
        <f t="shared" si="15"/>
        <v>1496.7600000000002</v>
      </c>
      <c r="AB73" s="83">
        <f t="shared" si="15"/>
        <v>1447.14</v>
      </c>
      <c r="AC73" s="83">
        <f t="shared" si="15"/>
        <v>1408.6399999999999</v>
      </c>
      <c r="AD73" s="83">
        <f t="shared" si="15"/>
        <v>1383.44</v>
      </c>
      <c r="AE73" s="83">
        <f t="shared" si="15"/>
        <v>1353.8400000000001</v>
      </c>
      <c r="AF73" s="83">
        <f t="shared" si="15"/>
        <v>1304.6399999999999</v>
      </c>
      <c r="AG73" s="83">
        <f t="shared" si="15"/>
        <v>2144.14</v>
      </c>
      <c r="AH73" s="49">
        <f t="shared" si="2"/>
        <v>1496.7600000000002</v>
      </c>
      <c r="AI73" s="50">
        <f t="shared" si="3"/>
        <v>1080.04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>
        <v>10</v>
      </c>
      <c r="J74" s="85">
        <v>10</v>
      </c>
      <c r="K74" s="85">
        <v>10</v>
      </c>
      <c r="L74" s="85"/>
      <c r="M74" s="85"/>
      <c r="N74" s="85">
        <v>10</v>
      </c>
      <c r="O74" s="85">
        <v>10</v>
      </c>
      <c r="P74" s="85">
        <v>10</v>
      </c>
      <c r="Q74" s="85">
        <v>10</v>
      </c>
      <c r="R74" s="85">
        <v>10</v>
      </c>
      <c r="S74" s="85">
        <v>20</v>
      </c>
      <c r="T74" s="85">
        <v>120</v>
      </c>
      <c r="U74" s="85">
        <v>50</v>
      </c>
      <c r="V74" s="85">
        <v>20</v>
      </c>
      <c r="W74" s="85">
        <v>20</v>
      </c>
      <c r="X74" s="85">
        <v>20</v>
      </c>
      <c r="Y74" s="85">
        <v>175</v>
      </c>
      <c r="Z74" s="85">
        <v>190</v>
      </c>
      <c r="AA74" s="85">
        <v>190</v>
      </c>
      <c r="AB74" s="85">
        <v>170</v>
      </c>
      <c r="AC74" s="85">
        <v>160</v>
      </c>
      <c r="AD74" s="85">
        <v>110</v>
      </c>
      <c r="AE74" s="85">
        <v>110</v>
      </c>
      <c r="AF74" s="85">
        <v>75</v>
      </c>
      <c r="AG74" s="68"/>
      <c r="AH74" s="49">
        <f t="shared" si="2"/>
        <v>190</v>
      </c>
      <c r="AI74" s="50">
        <f t="shared" si="3"/>
        <v>10</v>
      </c>
    </row>
    <row r="75" spans="1:37" ht="15.75" thickBot="1" x14ac:dyDescent="0.3">
      <c r="A75" s="62" t="s">
        <v>83</v>
      </c>
      <c r="B75" s="83">
        <f t="shared" ref="B75" si="16">B72+B68+B56+B52+B38+B74</f>
        <v>1127.94</v>
      </c>
      <c r="C75" s="83">
        <f>C73+C74</f>
        <v>1148.04</v>
      </c>
      <c r="D75" s="83">
        <f t="shared" ref="D75:AF75" si="17">D72+D68+D56+D52+D38+D74</f>
        <v>1080.04</v>
      </c>
      <c r="E75" s="83">
        <f t="shared" si="17"/>
        <v>1101.1399999999999</v>
      </c>
      <c r="F75" s="83">
        <f t="shared" si="17"/>
        <v>1106.94</v>
      </c>
      <c r="G75" s="83">
        <f t="shared" si="17"/>
        <v>1101.24</v>
      </c>
      <c r="H75" s="83">
        <f t="shared" si="17"/>
        <v>1104.44</v>
      </c>
      <c r="I75" s="83">
        <f t="shared" si="17"/>
        <v>1155.24</v>
      </c>
      <c r="J75" s="83">
        <f t="shared" si="17"/>
        <v>1213.54</v>
      </c>
      <c r="K75" s="83">
        <f t="shared" si="17"/>
        <v>1227.3400000000001</v>
      </c>
      <c r="L75" s="83">
        <f t="shared" si="17"/>
        <v>1260.3400000000001</v>
      </c>
      <c r="M75" s="83">
        <f t="shared" si="17"/>
        <v>1285.94</v>
      </c>
      <c r="N75" s="83">
        <f t="shared" si="17"/>
        <v>1298.6399999999999</v>
      </c>
      <c r="O75" s="83">
        <f t="shared" si="17"/>
        <v>1335.04</v>
      </c>
      <c r="P75" s="83">
        <f t="shared" si="17"/>
        <v>1421.74</v>
      </c>
      <c r="Q75" s="83">
        <f t="shared" si="17"/>
        <v>1421.04</v>
      </c>
      <c r="R75" s="83">
        <f t="shared" si="17"/>
        <v>1426.44</v>
      </c>
      <c r="S75" s="83">
        <f t="shared" si="17"/>
        <v>1341.74</v>
      </c>
      <c r="T75" s="83">
        <f t="shared" si="17"/>
        <v>1426.6399999999999</v>
      </c>
      <c r="U75" s="83">
        <f t="shared" si="17"/>
        <v>1429.54</v>
      </c>
      <c r="V75" s="83">
        <f t="shared" si="17"/>
        <v>1373.04</v>
      </c>
      <c r="W75" s="83">
        <f t="shared" si="17"/>
        <v>1339.34</v>
      </c>
      <c r="X75" s="83">
        <f t="shared" si="17"/>
        <v>1280.54</v>
      </c>
      <c r="Y75" s="83">
        <f t="shared" si="17"/>
        <v>1539.36</v>
      </c>
      <c r="Z75" s="83">
        <f t="shared" si="17"/>
        <v>1673.9700000000003</v>
      </c>
      <c r="AA75" s="83">
        <f t="shared" si="17"/>
        <v>1686.7600000000002</v>
      </c>
      <c r="AB75" s="83">
        <f t="shared" si="17"/>
        <v>1617.14</v>
      </c>
      <c r="AC75" s="83">
        <f t="shared" si="17"/>
        <v>1568.6399999999999</v>
      </c>
      <c r="AD75" s="83">
        <f t="shared" si="17"/>
        <v>1493.44</v>
      </c>
      <c r="AE75" s="83">
        <f t="shared" si="17"/>
        <v>1463.8400000000001</v>
      </c>
      <c r="AF75" s="83">
        <f t="shared" si="17"/>
        <v>1379.6399999999999</v>
      </c>
      <c r="AG75" s="68">
        <f>AG72+AG68+AG56+AG52+AG38+AG74</f>
        <v>2144.14</v>
      </c>
      <c r="AH75" s="49">
        <f t="shared" si="2"/>
        <v>1686.7600000000002</v>
      </c>
      <c r="AI75" s="50">
        <f t="shared" si="3"/>
        <v>1080.04</v>
      </c>
    </row>
    <row r="76" spans="1:37" x14ac:dyDescent="0.25">
      <c r="A76" s="52" t="s">
        <v>68</v>
      </c>
      <c r="B76" s="54">
        <f t="shared" ref="B76" si="18">IF(B60&lt;0,B60*-1,0)</f>
        <v>0</v>
      </c>
      <c r="C76" s="54">
        <f>IF(C60&lt;0,C60*-1,0)</f>
        <v>0</v>
      </c>
      <c r="D76" s="54">
        <f t="shared" ref="D76:AF76" si="19">IF(D60&lt;0,D60*-1,0)</f>
        <v>0</v>
      </c>
      <c r="E76" s="54">
        <f t="shared" si="19"/>
        <v>0</v>
      </c>
      <c r="F76" s="54">
        <f t="shared" si="19"/>
        <v>0</v>
      </c>
      <c r="G76" s="54">
        <f t="shared" si="19"/>
        <v>0</v>
      </c>
      <c r="H76" s="54">
        <f t="shared" si="19"/>
        <v>0</v>
      </c>
      <c r="I76" s="54">
        <f t="shared" si="19"/>
        <v>0</v>
      </c>
      <c r="J76" s="54">
        <f t="shared" si="19"/>
        <v>0</v>
      </c>
      <c r="K76" s="54">
        <f t="shared" si="19"/>
        <v>0</v>
      </c>
      <c r="L76" s="54">
        <f t="shared" si="19"/>
        <v>0</v>
      </c>
      <c r="M76" s="54">
        <f t="shared" si="19"/>
        <v>0</v>
      </c>
      <c r="N76" s="54">
        <f t="shared" si="19"/>
        <v>0</v>
      </c>
      <c r="O76" s="54">
        <f t="shared" si="19"/>
        <v>0</v>
      </c>
      <c r="P76" s="54">
        <f t="shared" si="19"/>
        <v>0</v>
      </c>
      <c r="Q76" s="54">
        <f t="shared" si="19"/>
        <v>0</v>
      </c>
      <c r="R76" s="54">
        <f t="shared" si="19"/>
        <v>0</v>
      </c>
      <c r="S76" s="54">
        <f t="shared" si="19"/>
        <v>0</v>
      </c>
      <c r="T76" s="54">
        <f t="shared" si="19"/>
        <v>0</v>
      </c>
      <c r="U76" s="54">
        <f t="shared" si="19"/>
        <v>0</v>
      </c>
      <c r="V76" s="54">
        <f t="shared" si="19"/>
        <v>0</v>
      </c>
      <c r="W76" s="54">
        <f t="shared" si="19"/>
        <v>0</v>
      </c>
      <c r="X76" s="54">
        <f t="shared" si="19"/>
        <v>0</v>
      </c>
      <c r="Y76" s="54">
        <f t="shared" si="19"/>
        <v>0</v>
      </c>
      <c r="Z76" s="54">
        <f t="shared" si="19"/>
        <v>0</v>
      </c>
      <c r="AA76" s="54">
        <f t="shared" si="19"/>
        <v>0</v>
      </c>
      <c r="AB76" s="54">
        <f t="shared" si="19"/>
        <v>0</v>
      </c>
      <c r="AC76" s="54">
        <f t="shared" si="19"/>
        <v>0</v>
      </c>
      <c r="AD76" s="54">
        <f t="shared" si="19"/>
        <v>0</v>
      </c>
      <c r="AE76" s="54">
        <f t="shared" si="19"/>
        <v>0</v>
      </c>
      <c r="AF76" s="54">
        <f t="shared" si="19"/>
        <v>0</v>
      </c>
      <c r="AG76" s="56"/>
      <c r="AH76" s="49">
        <f t="shared" ref="AH76:AH91" si="20">MAX(B76:AF76)</f>
        <v>0</v>
      </c>
      <c r="AI76" s="50">
        <f t="shared" ref="AI76:AI91" si="21">MIN(B76:AF76)</f>
        <v>0</v>
      </c>
    </row>
    <row r="77" spans="1:37" x14ac:dyDescent="0.25">
      <c r="A77" s="57" t="s">
        <v>66</v>
      </c>
      <c r="B77" s="54">
        <f t="shared" ref="B77" si="22">IF(B58&lt;0,B58*-1,0)</f>
        <v>0</v>
      </c>
      <c r="C77" s="54">
        <f>IF(C58&lt;0,C58*-1,0)</f>
        <v>0</v>
      </c>
      <c r="D77" s="54">
        <f t="shared" ref="D77:AF77" si="23">IF(D58&lt;0,D58*-1,0)</f>
        <v>0</v>
      </c>
      <c r="E77" s="54">
        <f t="shared" si="23"/>
        <v>0</v>
      </c>
      <c r="F77" s="54">
        <f t="shared" si="23"/>
        <v>0</v>
      </c>
      <c r="G77" s="54">
        <f t="shared" si="23"/>
        <v>0</v>
      </c>
      <c r="H77" s="54">
        <f t="shared" si="23"/>
        <v>0</v>
      </c>
      <c r="I77" s="54">
        <f t="shared" si="23"/>
        <v>0</v>
      </c>
      <c r="J77" s="54">
        <f t="shared" si="23"/>
        <v>0</v>
      </c>
      <c r="K77" s="54">
        <f t="shared" si="23"/>
        <v>0</v>
      </c>
      <c r="L77" s="54">
        <f t="shared" si="23"/>
        <v>0</v>
      </c>
      <c r="M77" s="54">
        <f t="shared" si="23"/>
        <v>0</v>
      </c>
      <c r="N77" s="54">
        <f t="shared" si="23"/>
        <v>0</v>
      </c>
      <c r="O77" s="54">
        <f t="shared" si="23"/>
        <v>0</v>
      </c>
      <c r="P77" s="54">
        <f t="shared" si="23"/>
        <v>0</v>
      </c>
      <c r="Q77" s="54">
        <f t="shared" si="23"/>
        <v>0</v>
      </c>
      <c r="R77" s="54">
        <f t="shared" si="23"/>
        <v>0</v>
      </c>
      <c r="S77" s="54">
        <f t="shared" si="23"/>
        <v>0</v>
      </c>
      <c r="T77" s="54">
        <f t="shared" si="23"/>
        <v>0</v>
      </c>
      <c r="U77" s="54">
        <f t="shared" si="23"/>
        <v>0</v>
      </c>
      <c r="V77" s="54">
        <f t="shared" si="23"/>
        <v>0</v>
      </c>
      <c r="W77" s="54">
        <f t="shared" si="23"/>
        <v>0</v>
      </c>
      <c r="X77" s="54">
        <f t="shared" si="23"/>
        <v>0</v>
      </c>
      <c r="Y77" s="54">
        <f t="shared" si="23"/>
        <v>0</v>
      </c>
      <c r="Z77" s="54">
        <f t="shared" si="23"/>
        <v>0</v>
      </c>
      <c r="AA77" s="54">
        <f t="shared" si="23"/>
        <v>0</v>
      </c>
      <c r="AB77" s="54">
        <f t="shared" si="23"/>
        <v>0</v>
      </c>
      <c r="AC77" s="54">
        <f t="shared" si="23"/>
        <v>0</v>
      </c>
      <c r="AD77" s="54">
        <f t="shared" si="23"/>
        <v>0</v>
      </c>
      <c r="AE77" s="54">
        <f t="shared" si="23"/>
        <v>0</v>
      </c>
      <c r="AF77" s="54">
        <f t="shared" si="23"/>
        <v>0</v>
      </c>
      <c r="AG77" s="58"/>
      <c r="AH77" s="49">
        <f t="shared" si="20"/>
        <v>0</v>
      </c>
      <c r="AI77" s="50">
        <f t="shared" si="21"/>
        <v>0</v>
      </c>
    </row>
    <row r="78" spans="1:37" x14ac:dyDescent="0.25">
      <c r="A78" s="79" t="s">
        <v>84</v>
      </c>
      <c r="B78" s="54">
        <f t="shared" ref="B78" si="24">IF(B61&lt;0,B61*-1,0)</f>
        <v>0</v>
      </c>
      <c r="C78" s="54">
        <f>IF(C61&lt;0,C61*-1,0)</f>
        <v>0</v>
      </c>
      <c r="D78" s="54">
        <f t="shared" ref="D78:AF78" si="25">IF(D61&lt;0,D61*-1,0)</f>
        <v>0</v>
      </c>
      <c r="E78" s="54">
        <f t="shared" si="25"/>
        <v>0</v>
      </c>
      <c r="F78" s="54">
        <f t="shared" si="25"/>
        <v>0</v>
      </c>
      <c r="G78" s="54">
        <f t="shared" si="25"/>
        <v>0</v>
      </c>
      <c r="H78" s="54">
        <f t="shared" si="25"/>
        <v>0</v>
      </c>
      <c r="I78" s="54">
        <f t="shared" si="25"/>
        <v>0</v>
      </c>
      <c r="J78" s="54">
        <f t="shared" si="25"/>
        <v>0</v>
      </c>
      <c r="K78" s="54">
        <f t="shared" si="25"/>
        <v>0</v>
      </c>
      <c r="L78" s="54">
        <f t="shared" si="25"/>
        <v>0</v>
      </c>
      <c r="M78" s="54">
        <f t="shared" si="25"/>
        <v>0</v>
      </c>
      <c r="N78" s="54">
        <f t="shared" si="25"/>
        <v>0</v>
      </c>
      <c r="O78" s="54">
        <f t="shared" si="25"/>
        <v>0</v>
      </c>
      <c r="P78" s="54">
        <f t="shared" si="25"/>
        <v>0</v>
      </c>
      <c r="Q78" s="54">
        <f t="shared" si="25"/>
        <v>0</v>
      </c>
      <c r="R78" s="54">
        <f t="shared" si="25"/>
        <v>0</v>
      </c>
      <c r="S78" s="54">
        <f t="shared" si="25"/>
        <v>0</v>
      </c>
      <c r="T78" s="54">
        <f t="shared" si="25"/>
        <v>0</v>
      </c>
      <c r="U78" s="54">
        <f t="shared" si="25"/>
        <v>0</v>
      </c>
      <c r="V78" s="54">
        <f t="shared" si="25"/>
        <v>0</v>
      </c>
      <c r="W78" s="54">
        <f t="shared" si="25"/>
        <v>0</v>
      </c>
      <c r="X78" s="54">
        <f t="shared" si="25"/>
        <v>0</v>
      </c>
      <c r="Y78" s="54">
        <f t="shared" si="25"/>
        <v>0</v>
      </c>
      <c r="Z78" s="54">
        <f t="shared" si="25"/>
        <v>0</v>
      </c>
      <c r="AA78" s="54">
        <f t="shared" si="25"/>
        <v>0</v>
      </c>
      <c r="AB78" s="54">
        <f t="shared" si="25"/>
        <v>0</v>
      </c>
      <c r="AC78" s="54">
        <f t="shared" si="25"/>
        <v>0</v>
      </c>
      <c r="AD78" s="54">
        <f t="shared" si="25"/>
        <v>0</v>
      </c>
      <c r="AE78" s="54">
        <f t="shared" si="25"/>
        <v>0</v>
      </c>
      <c r="AF78" s="54">
        <f t="shared" si="25"/>
        <v>0</v>
      </c>
      <c r="AG78" s="86"/>
      <c r="AH78" s="49">
        <f t="shared" si="20"/>
        <v>0</v>
      </c>
      <c r="AI78" s="50">
        <f t="shared" si="21"/>
        <v>0</v>
      </c>
    </row>
    <row r="79" spans="1:37" x14ac:dyDescent="0.25">
      <c r="A79" s="79" t="s">
        <v>85</v>
      </c>
      <c r="B79" s="54">
        <f t="shared" ref="B79" si="26">IF(B59&lt;0,B59*-1,0)</f>
        <v>0</v>
      </c>
      <c r="C79" s="54">
        <f>IF(C59&lt;0,C59*-1,0)</f>
        <v>0</v>
      </c>
      <c r="D79" s="54">
        <f t="shared" ref="D79:AF79" si="27">IF(D59&lt;0,D59*-1,0)</f>
        <v>0</v>
      </c>
      <c r="E79" s="54">
        <f t="shared" si="27"/>
        <v>0</v>
      </c>
      <c r="F79" s="54">
        <f t="shared" si="27"/>
        <v>0</v>
      </c>
      <c r="G79" s="54">
        <f t="shared" si="27"/>
        <v>0</v>
      </c>
      <c r="H79" s="54">
        <f t="shared" si="27"/>
        <v>0</v>
      </c>
      <c r="I79" s="54">
        <f t="shared" si="27"/>
        <v>0</v>
      </c>
      <c r="J79" s="54">
        <f t="shared" si="27"/>
        <v>0</v>
      </c>
      <c r="K79" s="54">
        <f t="shared" si="27"/>
        <v>0</v>
      </c>
      <c r="L79" s="54">
        <f t="shared" si="27"/>
        <v>0</v>
      </c>
      <c r="M79" s="54">
        <f t="shared" si="27"/>
        <v>0</v>
      </c>
      <c r="N79" s="54">
        <f t="shared" si="27"/>
        <v>0</v>
      </c>
      <c r="O79" s="54">
        <f t="shared" si="27"/>
        <v>0</v>
      </c>
      <c r="P79" s="54">
        <f t="shared" si="27"/>
        <v>0</v>
      </c>
      <c r="Q79" s="54">
        <f t="shared" si="27"/>
        <v>0</v>
      </c>
      <c r="R79" s="54">
        <f t="shared" si="27"/>
        <v>0</v>
      </c>
      <c r="S79" s="54">
        <f t="shared" si="27"/>
        <v>0</v>
      </c>
      <c r="T79" s="54">
        <f t="shared" si="27"/>
        <v>0</v>
      </c>
      <c r="U79" s="54">
        <f t="shared" si="27"/>
        <v>0</v>
      </c>
      <c r="V79" s="54">
        <f t="shared" si="27"/>
        <v>0</v>
      </c>
      <c r="W79" s="54">
        <f t="shared" si="27"/>
        <v>0</v>
      </c>
      <c r="X79" s="54">
        <f t="shared" si="27"/>
        <v>0</v>
      </c>
      <c r="Y79" s="54">
        <f t="shared" si="27"/>
        <v>0</v>
      </c>
      <c r="Z79" s="54">
        <f t="shared" si="27"/>
        <v>0</v>
      </c>
      <c r="AA79" s="54">
        <f t="shared" si="27"/>
        <v>0</v>
      </c>
      <c r="AB79" s="54">
        <f t="shared" si="27"/>
        <v>0</v>
      </c>
      <c r="AC79" s="54">
        <f t="shared" si="27"/>
        <v>0</v>
      </c>
      <c r="AD79" s="54">
        <f t="shared" si="27"/>
        <v>0</v>
      </c>
      <c r="AE79" s="54">
        <f t="shared" si="27"/>
        <v>0</v>
      </c>
      <c r="AF79" s="54">
        <f t="shared" si="27"/>
        <v>0</v>
      </c>
      <c r="AG79" s="86"/>
      <c r="AH79" s="49">
        <f t="shared" si="20"/>
        <v>0</v>
      </c>
      <c r="AI79" s="50">
        <f t="shared" si="21"/>
        <v>0</v>
      </c>
    </row>
    <row r="80" spans="1:37" x14ac:dyDescent="0.25">
      <c r="A80" s="79" t="s">
        <v>65</v>
      </c>
      <c r="B80" s="54">
        <f t="shared" ref="B80" si="28">IF(B57&lt;0,B57*-1,0)</f>
        <v>0</v>
      </c>
      <c r="C80" s="54">
        <f>IF(C57&lt;0,C57*-1,0)</f>
        <v>0</v>
      </c>
      <c r="D80" s="54">
        <f t="shared" ref="D80:AF80" si="29">IF(D57&lt;0,D57*-1,0)</f>
        <v>0</v>
      </c>
      <c r="E80" s="54">
        <f t="shared" si="29"/>
        <v>0</v>
      </c>
      <c r="F80" s="54">
        <f t="shared" si="29"/>
        <v>0</v>
      </c>
      <c r="G80" s="54">
        <f t="shared" si="29"/>
        <v>0</v>
      </c>
      <c r="H80" s="54">
        <f t="shared" si="29"/>
        <v>0</v>
      </c>
      <c r="I80" s="54">
        <f t="shared" si="29"/>
        <v>0</v>
      </c>
      <c r="J80" s="54">
        <f t="shared" si="29"/>
        <v>0</v>
      </c>
      <c r="K80" s="54">
        <f t="shared" si="29"/>
        <v>0</v>
      </c>
      <c r="L80" s="54">
        <f t="shared" si="29"/>
        <v>0</v>
      </c>
      <c r="M80" s="54">
        <f t="shared" si="29"/>
        <v>0</v>
      </c>
      <c r="N80" s="54">
        <f t="shared" si="29"/>
        <v>0</v>
      </c>
      <c r="O80" s="54">
        <f t="shared" si="29"/>
        <v>0</v>
      </c>
      <c r="P80" s="54">
        <f t="shared" si="29"/>
        <v>0</v>
      </c>
      <c r="Q80" s="54">
        <f t="shared" si="29"/>
        <v>0</v>
      </c>
      <c r="R80" s="54">
        <f t="shared" si="29"/>
        <v>0</v>
      </c>
      <c r="S80" s="54">
        <f t="shared" si="29"/>
        <v>0</v>
      </c>
      <c r="T80" s="54">
        <f t="shared" si="29"/>
        <v>0</v>
      </c>
      <c r="U80" s="54">
        <f t="shared" si="29"/>
        <v>0</v>
      </c>
      <c r="V80" s="54">
        <f t="shared" si="29"/>
        <v>0</v>
      </c>
      <c r="W80" s="54">
        <f t="shared" si="29"/>
        <v>0</v>
      </c>
      <c r="X80" s="54">
        <f t="shared" si="29"/>
        <v>0</v>
      </c>
      <c r="Y80" s="54">
        <f t="shared" si="29"/>
        <v>0</v>
      </c>
      <c r="Z80" s="54">
        <f t="shared" si="29"/>
        <v>0</v>
      </c>
      <c r="AA80" s="54">
        <f t="shared" si="29"/>
        <v>0</v>
      </c>
      <c r="AB80" s="54">
        <f t="shared" si="29"/>
        <v>0</v>
      </c>
      <c r="AC80" s="54">
        <f t="shared" si="29"/>
        <v>0</v>
      </c>
      <c r="AD80" s="54">
        <f t="shared" si="29"/>
        <v>0</v>
      </c>
      <c r="AE80" s="54">
        <f t="shared" si="29"/>
        <v>0</v>
      </c>
      <c r="AF80" s="54">
        <f t="shared" si="29"/>
        <v>0</v>
      </c>
      <c r="AG80" s="86"/>
      <c r="AH80" s="49">
        <f t="shared" si="20"/>
        <v>0</v>
      </c>
      <c r="AI80" s="50">
        <f t="shared" si="21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44"/>
      <c r="T81" s="44"/>
      <c r="U81" s="44"/>
      <c r="V81" s="44"/>
      <c r="W81" s="44"/>
      <c r="X81" s="44"/>
      <c r="Y81" s="44"/>
      <c r="Z81" s="44"/>
      <c r="AA81" s="44"/>
      <c r="AB81" s="80"/>
      <c r="AC81" s="80"/>
      <c r="AD81" s="80"/>
      <c r="AE81" s="80"/>
      <c r="AF81" s="80"/>
      <c r="AG81" s="81"/>
      <c r="AH81" s="49">
        <f t="shared" si="20"/>
        <v>0</v>
      </c>
      <c r="AI81" s="50">
        <f t="shared" si="21"/>
        <v>0</v>
      </c>
    </row>
    <row r="82" spans="1:37" ht="15.75" thickBot="1" x14ac:dyDescent="0.3">
      <c r="A82" s="87" t="s">
        <v>87</v>
      </c>
      <c r="B82" s="63">
        <f t="shared" ref="B82:AG82" si="30">SUM(B76:B81)</f>
        <v>0</v>
      </c>
      <c r="C82" s="63">
        <f t="shared" si="30"/>
        <v>0</v>
      </c>
      <c r="D82" s="63">
        <f t="shared" si="30"/>
        <v>0</v>
      </c>
      <c r="E82" s="63">
        <f t="shared" si="30"/>
        <v>0</v>
      </c>
      <c r="F82" s="63">
        <f t="shared" si="30"/>
        <v>0</v>
      </c>
      <c r="G82" s="63">
        <f t="shared" si="30"/>
        <v>0</v>
      </c>
      <c r="H82" s="63">
        <f t="shared" si="30"/>
        <v>0</v>
      </c>
      <c r="I82" s="63">
        <f t="shared" si="30"/>
        <v>0</v>
      </c>
      <c r="J82" s="63">
        <f t="shared" si="30"/>
        <v>0</v>
      </c>
      <c r="K82" s="63">
        <f t="shared" si="30"/>
        <v>0</v>
      </c>
      <c r="L82" s="63">
        <f t="shared" si="30"/>
        <v>0</v>
      </c>
      <c r="M82" s="63">
        <f t="shared" si="30"/>
        <v>0</v>
      </c>
      <c r="N82" s="63">
        <f t="shared" si="30"/>
        <v>0</v>
      </c>
      <c r="O82" s="63">
        <f t="shared" si="30"/>
        <v>0</v>
      </c>
      <c r="P82" s="63">
        <f t="shared" si="30"/>
        <v>0</v>
      </c>
      <c r="Q82" s="63">
        <f t="shared" si="30"/>
        <v>0</v>
      </c>
      <c r="R82" s="63">
        <f t="shared" si="30"/>
        <v>0</v>
      </c>
      <c r="S82" s="63">
        <f t="shared" si="30"/>
        <v>0</v>
      </c>
      <c r="T82" s="63">
        <f t="shared" si="30"/>
        <v>0</v>
      </c>
      <c r="U82" s="63">
        <f t="shared" si="30"/>
        <v>0</v>
      </c>
      <c r="V82" s="63">
        <f t="shared" si="30"/>
        <v>0</v>
      </c>
      <c r="W82" s="63">
        <f t="shared" si="30"/>
        <v>0</v>
      </c>
      <c r="X82" s="63">
        <f t="shared" si="30"/>
        <v>0</v>
      </c>
      <c r="Y82" s="63">
        <f t="shared" si="30"/>
        <v>0</v>
      </c>
      <c r="Z82" s="63">
        <f t="shared" si="30"/>
        <v>0</v>
      </c>
      <c r="AA82" s="63">
        <f t="shared" si="30"/>
        <v>0</v>
      </c>
      <c r="AB82" s="63">
        <f t="shared" si="30"/>
        <v>0</v>
      </c>
      <c r="AC82" s="63">
        <f t="shared" si="30"/>
        <v>0</v>
      </c>
      <c r="AD82" s="63">
        <f t="shared" si="30"/>
        <v>0</v>
      </c>
      <c r="AE82" s="63">
        <f t="shared" si="30"/>
        <v>0</v>
      </c>
      <c r="AF82" s="63">
        <f t="shared" si="30"/>
        <v>0</v>
      </c>
      <c r="AG82" s="68">
        <f t="shared" si="30"/>
        <v>0</v>
      </c>
      <c r="AH82" s="49">
        <f t="shared" si="20"/>
        <v>0</v>
      </c>
      <c r="AI82" s="50">
        <f t="shared" si="21"/>
        <v>0</v>
      </c>
      <c r="AK82" s="51"/>
    </row>
    <row r="83" spans="1:37" ht="15.75" thickBot="1" x14ac:dyDescent="0.3">
      <c r="A83" s="62" t="s">
        <v>88</v>
      </c>
      <c r="B83" s="63">
        <f t="shared" ref="B83:AG83" si="31">SUM(B70:B82)</f>
        <v>2255.88</v>
      </c>
      <c r="C83" s="63">
        <f t="shared" si="31"/>
        <v>2296.08</v>
      </c>
      <c r="D83" s="63">
        <f t="shared" si="31"/>
        <v>2160.08</v>
      </c>
      <c r="E83" s="63">
        <f t="shared" si="31"/>
        <v>2202.2799999999997</v>
      </c>
      <c r="F83" s="63">
        <f t="shared" si="31"/>
        <v>2213.88</v>
      </c>
      <c r="G83" s="63">
        <f t="shared" si="31"/>
        <v>2202.48</v>
      </c>
      <c r="H83" s="63">
        <f t="shared" si="31"/>
        <v>2208.88</v>
      </c>
      <c r="I83" s="63">
        <f t="shared" si="31"/>
        <v>2310.48</v>
      </c>
      <c r="J83" s="63">
        <f t="shared" si="31"/>
        <v>2427.08</v>
      </c>
      <c r="K83" s="63">
        <f t="shared" si="31"/>
        <v>2454.6800000000003</v>
      </c>
      <c r="L83" s="63">
        <f t="shared" si="31"/>
        <v>2520.6800000000003</v>
      </c>
      <c r="M83" s="63">
        <f t="shared" si="31"/>
        <v>2571.88</v>
      </c>
      <c r="N83" s="63">
        <f t="shared" si="31"/>
        <v>2597.2799999999997</v>
      </c>
      <c r="O83" s="63">
        <f t="shared" si="31"/>
        <v>2670.08</v>
      </c>
      <c r="P83" s="63">
        <f t="shared" si="31"/>
        <v>2843.48</v>
      </c>
      <c r="Q83" s="63">
        <f t="shared" si="31"/>
        <v>2842.08</v>
      </c>
      <c r="R83" s="63">
        <f t="shared" si="31"/>
        <v>2852.88</v>
      </c>
      <c r="S83" s="63">
        <f t="shared" si="31"/>
        <v>2683.48</v>
      </c>
      <c r="T83" s="63">
        <f t="shared" si="31"/>
        <v>2853.2799999999997</v>
      </c>
      <c r="U83" s="63">
        <f t="shared" si="31"/>
        <v>2859.08</v>
      </c>
      <c r="V83" s="63">
        <f t="shared" si="31"/>
        <v>2746.08</v>
      </c>
      <c r="W83" s="63">
        <f t="shared" si="31"/>
        <v>2678.68</v>
      </c>
      <c r="X83" s="63">
        <f t="shared" si="31"/>
        <v>2561.08</v>
      </c>
      <c r="Y83" s="63">
        <f t="shared" si="31"/>
        <v>3078.72</v>
      </c>
      <c r="Z83" s="63">
        <f t="shared" si="31"/>
        <v>3347.9400000000005</v>
      </c>
      <c r="AA83" s="63">
        <f t="shared" si="31"/>
        <v>3373.5200000000004</v>
      </c>
      <c r="AB83" s="63">
        <f t="shared" si="31"/>
        <v>3234.28</v>
      </c>
      <c r="AC83" s="63">
        <f t="shared" si="31"/>
        <v>3137.2799999999997</v>
      </c>
      <c r="AD83" s="63">
        <f t="shared" si="31"/>
        <v>2986.88</v>
      </c>
      <c r="AE83" s="63">
        <f t="shared" si="31"/>
        <v>2927.6800000000003</v>
      </c>
      <c r="AF83" s="63">
        <f t="shared" si="31"/>
        <v>2759.2799999999997</v>
      </c>
      <c r="AG83" s="68">
        <f t="shared" si="31"/>
        <v>4360.08</v>
      </c>
      <c r="AH83" s="49">
        <f t="shared" si="20"/>
        <v>3373.5200000000004</v>
      </c>
      <c r="AI83" s="50">
        <f t="shared" si="21"/>
        <v>2160.08</v>
      </c>
    </row>
    <row r="84" spans="1:37" x14ac:dyDescent="0.25">
      <c r="A84" s="88" t="s">
        <v>89</v>
      </c>
      <c r="B84" s="89">
        <v>50.01</v>
      </c>
      <c r="C84" s="89">
        <v>49.97</v>
      </c>
      <c r="D84" s="89">
        <v>50.02</v>
      </c>
      <c r="E84" s="89">
        <v>50.02</v>
      </c>
      <c r="F84" s="89">
        <v>50.02</v>
      </c>
      <c r="G84" s="89">
        <v>50.02</v>
      </c>
      <c r="H84" s="89">
        <v>50.036999999999999</v>
      </c>
      <c r="I84" s="89">
        <v>50.005000000000003</v>
      </c>
      <c r="J84" s="89">
        <v>50.048999999999999</v>
      </c>
      <c r="K84" s="89">
        <v>50.023000000000003</v>
      </c>
      <c r="L84" s="89">
        <v>49.994999999999997</v>
      </c>
      <c r="M84" s="89">
        <v>50.06</v>
      </c>
      <c r="N84" s="89">
        <v>50.07</v>
      </c>
      <c r="O84" s="89">
        <v>49.99</v>
      </c>
      <c r="P84" s="89">
        <v>49.99</v>
      </c>
      <c r="Q84" s="89">
        <v>49.99</v>
      </c>
      <c r="R84" s="89">
        <v>50.1</v>
      </c>
      <c r="S84" s="89">
        <v>49.984999999999999</v>
      </c>
      <c r="T84" s="89">
        <v>49.901000000000003</v>
      </c>
      <c r="U84" s="89">
        <v>50.033000000000001</v>
      </c>
      <c r="V84" s="89">
        <v>50.005000000000003</v>
      </c>
      <c r="W84" s="89">
        <v>50.02</v>
      </c>
      <c r="X84" s="89">
        <v>49.993000000000002</v>
      </c>
      <c r="Y84" s="89">
        <v>50.027000000000001</v>
      </c>
      <c r="Z84" s="89">
        <v>49.968000000000004</v>
      </c>
      <c r="AA84" s="89">
        <v>49.908999999999999</v>
      </c>
      <c r="AB84" s="89">
        <v>49.94</v>
      </c>
      <c r="AC84" s="89">
        <v>49.994999999999997</v>
      </c>
      <c r="AD84" s="89">
        <v>50.02</v>
      </c>
      <c r="AE84" s="89">
        <v>49.994999999999997</v>
      </c>
      <c r="AF84" s="89">
        <v>49.868000000000002</v>
      </c>
      <c r="AG84" s="90"/>
      <c r="AH84" s="49">
        <f t="shared" si="20"/>
        <v>50.1</v>
      </c>
      <c r="AI84" s="50">
        <f t="shared" si="21"/>
        <v>49.868000000000002</v>
      </c>
    </row>
    <row r="85" spans="1:37" x14ac:dyDescent="0.25">
      <c r="A85" s="91" t="s">
        <v>90</v>
      </c>
      <c r="B85" s="64">
        <v>124</v>
      </c>
      <c r="C85" s="64">
        <v>125</v>
      </c>
      <c r="D85" s="64">
        <v>126</v>
      </c>
      <c r="E85" s="64">
        <v>126</v>
      </c>
      <c r="F85" s="64">
        <v>126</v>
      </c>
      <c r="G85" s="64">
        <v>126</v>
      </c>
      <c r="H85" s="64">
        <v>125.4</v>
      </c>
      <c r="I85" s="64">
        <v>124</v>
      </c>
      <c r="J85" s="64">
        <v>126</v>
      </c>
      <c r="K85" s="64">
        <v>125</v>
      </c>
      <c r="L85" s="64">
        <v>125.7</v>
      </c>
      <c r="M85" s="64">
        <v>123.2</v>
      </c>
      <c r="N85" s="64">
        <v>124</v>
      </c>
      <c r="O85" s="64">
        <v>122.7</v>
      </c>
      <c r="P85" s="64">
        <v>122.5</v>
      </c>
      <c r="Q85" s="64">
        <v>122.5</v>
      </c>
      <c r="R85" s="64">
        <v>125</v>
      </c>
      <c r="S85" s="64">
        <v>126</v>
      </c>
      <c r="T85" s="64">
        <v>125.8</v>
      </c>
      <c r="U85" s="92">
        <v>125.5</v>
      </c>
      <c r="V85" s="92">
        <v>126.2</v>
      </c>
      <c r="W85" s="92">
        <v>127</v>
      </c>
      <c r="X85" s="92">
        <v>127.8</v>
      </c>
      <c r="Y85" s="92">
        <v>126.6</v>
      </c>
      <c r="Z85" s="92">
        <v>126.4</v>
      </c>
      <c r="AA85" s="92">
        <v>125.3</v>
      </c>
      <c r="AB85" s="64">
        <v>127</v>
      </c>
      <c r="AC85" s="64">
        <v>127.8</v>
      </c>
      <c r="AD85" s="64">
        <v>127</v>
      </c>
      <c r="AE85" s="64">
        <v>127</v>
      </c>
      <c r="AF85" s="64">
        <v>128</v>
      </c>
      <c r="AG85" s="93"/>
      <c r="AH85" s="49">
        <f t="shared" si="20"/>
        <v>128</v>
      </c>
      <c r="AI85" s="50">
        <f t="shared" si="21"/>
        <v>122.5</v>
      </c>
    </row>
    <row r="86" spans="1:37" x14ac:dyDescent="0.25">
      <c r="A86" s="91" t="s">
        <v>91</v>
      </c>
      <c r="B86" s="64">
        <v>128</v>
      </c>
      <c r="C86" s="64">
        <v>129.4</v>
      </c>
      <c r="D86" s="64">
        <v>130</v>
      </c>
      <c r="E86" s="64">
        <v>130</v>
      </c>
      <c r="F86" s="64">
        <v>130</v>
      </c>
      <c r="G86" s="64">
        <v>130</v>
      </c>
      <c r="H86" s="64">
        <v>129.1</v>
      </c>
      <c r="I86" s="64">
        <v>128</v>
      </c>
      <c r="J86" s="64">
        <v>128.5</v>
      </c>
      <c r="K86" s="64">
        <v>127</v>
      </c>
      <c r="L86" s="64">
        <v>128</v>
      </c>
      <c r="M86" s="64">
        <v>126.1</v>
      </c>
      <c r="N86" s="64">
        <v>126.5</v>
      </c>
      <c r="O86" s="64">
        <v>125</v>
      </c>
      <c r="P86" s="64">
        <v>126</v>
      </c>
      <c r="Q86" s="64">
        <v>126</v>
      </c>
      <c r="R86" s="64">
        <v>128.5</v>
      </c>
      <c r="S86" s="64">
        <v>130</v>
      </c>
      <c r="T86" s="64">
        <v>128.6</v>
      </c>
      <c r="U86" s="92">
        <v>128.6</v>
      </c>
      <c r="V86" s="92">
        <v>129.19999999999999</v>
      </c>
      <c r="W86" s="92">
        <v>130</v>
      </c>
      <c r="X86" s="92">
        <v>130</v>
      </c>
      <c r="Y86" s="92">
        <v>129.1</v>
      </c>
      <c r="Z86" s="92">
        <v>129.5</v>
      </c>
      <c r="AA86" s="92">
        <v>129</v>
      </c>
      <c r="AB86" s="64">
        <v>130</v>
      </c>
      <c r="AC86" s="64">
        <v>131.1</v>
      </c>
      <c r="AD86" s="64">
        <v>131</v>
      </c>
      <c r="AE86" s="64">
        <v>131</v>
      </c>
      <c r="AF86" s="64">
        <v>131</v>
      </c>
      <c r="AG86" s="93"/>
      <c r="AH86" s="49">
        <f t="shared" si="20"/>
        <v>131.1</v>
      </c>
      <c r="AI86" s="50">
        <f t="shared" si="21"/>
        <v>125</v>
      </c>
    </row>
    <row r="87" spans="1:37" x14ac:dyDescent="0.25">
      <c r="A87" s="91" t="s">
        <v>92</v>
      </c>
      <c r="B87" s="64">
        <v>129</v>
      </c>
      <c r="C87" s="64">
        <v>129</v>
      </c>
      <c r="D87" s="64">
        <v>129.6</v>
      </c>
      <c r="E87" s="64">
        <v>129.6</v>
      </c>
      <c r="F87" s="64">
        <v>129.6</v>
      </c>
      <c r="G87" s="64">
        <v>129.6</v>
      </c>
      <c r="H87" s="64">
        <v>130</v>
      </c>
      <c r="I87" s="64">
        <v>129</v>
      </c>
      <c r="J87" s="64">
        <v>133</v>
      </c>
      <c r="K87" s="64">
        <v>131</v>
      </c>
      <c r="L87" s="64">
        <v>131</v>
      </c>
      <c r="M87" s="64">
        <v>129.9</v>
      </c>
      <c r="N87" s="64">
        <v>130.69999999999999</v>
      </c>
      <c r="O87" s="64">
        <v>130.1</v>
      </c>
      <c r="P87" s="64">
        <v>123.6</v>
      </c>
      <c r="Q87" s="64">
        <v>123.6</v>
      </c>
      <c r="R87" s="64">
        <v>127.3</v>
      </c>
      <c r="S87" s="64">
        <v>129.5</v>
      </c>
      <c r="T87" s="64">
        <v>128</v>
      </c>
      <c r="U87" s="64">
        <v>129</v>
      </c>
      <c r="V87" s="64">
        <v>128.80000000000001</v>
      </c>
      <c r="W87" s="64">
        <v>128.80000000000001</v>
      </c>
      <c r="X87" s="92">
        <v>129</v>
      </c>
      <c r="Y87" s="92">
        <v>126.1</v>
      </c>
      <c r="Z87" s="92">
        <v>124.1</v>
      </c>
      <c r="AA87" s="92">
        <v>124.6</v>
      </c>
      <c r="AB87" s="64">
        <v>125</v>
      </c>
      <c r="AC87" s="64">
        <v>126.5</v>
      </c>
      <c r="AD87" s="64">
        <v>127</v>
      </c>
      <c r="AE87" s="64">
        <v>127</v>
      </c>
      <c r="AF87" s="64">
        <v>128</v>
      </c>
      <c r="AG87" s="93"/>
      <c r="AH87" s="49">
        <f t="shared" si="20"/>
        <v>133</v>
      </c>
      <c r="AI87" s="50">
        <f t="shared" si="21"/>
        <v>123.6</v>
      </c>
    </row>
    <row r="88" spans="1:37" x14ac:dyDescent="0.25">
      <c r="A88" s="94" t="s">
        <v>93</v>
      </c>
      <c r="B88" s="64">
        <v>132</v>
      </c>
      <c r="C88" s="64">
        <v>132</v>
      </c>
      <c r="D88" s="64">
        <v>132.80000000000001</v>
      </c>
      <c r="E88" s="64">
        <v>132.80000000000001</v>
      </c>
      <c r="F88" s="64">
        <v>132.80000000000001</v>
      </c>
      <c r="G88" s="64">
        <v>132.80000000000001</v>
      </c>
      <c r="H88" s="64">
        <v>133</v>
      </c>
      <c r="I88" s="64">
        <v>132</v>
      </c>
      <c r="J88" s="64">
        <v>134</v>
      </c>
      <c r="K88" s="64">
        <v>133</v>
      </c>
      <c r="L88" s="64">
        <v>131.80000000000001</v>
      </c>
      <c r="M88" s="64">
        <v>130.5</v>
      </c>
      <c r="N88" s="64">
        <v>133.9</v>
      </c>
      <c r="O88" s="64">
        <v>130.19999999999999</v>
      </c>
      <c r="P88" s="64">
        <v>124.4</v>
      </c>
      <c r="Q88" s="64">
        <v>124.4</v>
      </c>
      <c r="R88" s="64">
        <v>128.80000000000001</v>
      </c>
      <c r="S88" s="64">
        <v>130.30000000000001</v>
      </c>
      <c r="T88" s="64">
        <v>129.1</v>
      </c>
      <c r="U88" s="64">
        <v>129</v>
      </c>
      <c r="V88" s="64">
        <v>130.6</v>
      </c>
      <c r="W88" s="64">
        <v>130.69999999999999</v>
      </c>
      <c r="X88" s="92">
        <v>130.1</v>
      </c>
      <c r="Y88" s="92">
        <v>127</v>
      </c>
      <c r="Z88" s="92">
        <v>124.8</v>
      </c>
      <c r="AA88" s="92">
        <v>126.1</v>
      </c>
      <c r="AB88" s="64">
        <v>127</v>
      </c>
      <c r="AC88" s="64">
        <v>128.6</v>
      </c>
      <c r="AD88" s="64">
        <v>129</v>
      </c>
      <c r="AE88" s="64">
        <v>129</v>
      </c>
      <c r="AF88" s="64">
        <v>130</v>
      </c>
      <c r="AG88" s="93"/>
      <c r="AH88" s="49">
        <f t="shared" si="20"/>
        <v>134</v>
      </c>
      <c r="AI88" s="50">
        <f t="shared" si="21"/>
        <v>124.4</v>
      </c>
    </row>
    <row r="89" spans="1:37" x14ac:dyDescent="0.25">
      <c r="A89" s="94" t="s">
        <v>94</v>
      </c>
      <c r="B89" s="95">
        <v>132</v>
      </c>
      <c r="C89" s="95">
        <v>132</v>
      </c>
      <c r="D89" s="95">
        <v>133.9</v>
      </c>
      <c r="E89" s="95">
        <v>133.9</v>
      </c>
      <c r="F89" s="95">
        <v>133.9</v>
      </c>
      <c r="G89" s="95">
        <v>133.9</v>
      </c>
      <c r="H89" s="95">
        <v>130</v>
      </c>
      <c r="I89" s="95">
        <v>132</v>
      </c>
      <c r="J89" s="95">
        <v>133</v>
      </c>
      <c r="K89" s="95">
        <v>133.69999999999999</v>
      </c>
      <c r="L89" s="95">
        <v>135.5</v>
      </c>
      <c r="M89" s="95">
        <v>134</v>
      </c>
      <c r="N89" s="95">
        <v>133.5</v>
      </c>
      <c r="O89" s="95">
        <v>133.19999999999999</v>
      </c>
      <c r="P89" s="95">
        <v>130.6</v>
      </c>
      <c r="Q89" s="95">
        <v>130.6</v>
      </c>
      <c r="R89" s="95">
        <v>129.5</v>
      </c>
      <c r="S89" s="95">
        <v>132.9</v>
      </c>
      <c r="T89" s="95">
        <v>129</v>
      </c>
      <c r="U89" s="95">
        <v>130.69999999999999</v>
      </c>
      <c r="V89" s="95">
        <v>133.19999999999999</v>
      </c>
      <c r="W89" s="95">
        <v>134.1</v>
      </c>
      <c r="X89" s="92">
        <v>134.1</v>
      </c>
      <c r="Y89" s="92">
        <v>135.19999999999999</v>
      </c>
      <c r="Z89" s="92">
        <v>134</v>
      </c>
      <c r="AA89" s="92">
        <v>132.69999999999999</v>
      </c>
      <c r="AB89" s="95">
        <v>133</v>
      </c>
      <c r="AC89" s="95">
        <v>135.30000000000001</v>
      </c>
      <c r="AD89" s="95">
        <v>133</v>
      </c>
      <c r="AE89" s="95">
        <v>133</v>
      </c>
      <c r="AF89" s="95">
        <v>129</v>
      </c>
      <c r="AG89" s="96"/>
      <c r="AH89" s="49">
        <f t="shared" si="20"/>
        <v>135.5</v>
      </c>
      <c r="AI89" s="50">
        <f t="shared" si="21"/>
        <v>129</v>
      </c>
    </row>
    <row r="90" spans="1:37" x14ac:dyDescent="0.25">
      <c r="A90" s="91" t="s">
        <v>95</v>
      </c>
      <c r="B90" s="64">
        <v>138</v>
      </c>
      <c r="C90" s="64">
        <v>137</v>
      </c>
      <c r="D90" s="64">
        <v>138</v>
      </c>
      <c r="E90" s="64">
        <v>138</v>
      </c>
      <c r="F90" s="64">
        <v>138</v>
      </c>
      <c r="G90" s="64">
        <v>138</v>
      </c>
      <c r="H90" s="64">
        <v>123</v>
      </c>
      <c r="I90" s="64">
        <v>127</v>
      </c>
      <c r="J90" s="64">
        <v>126</v>
      </c>
      <c r="K90" s="64">
        <v>130</v>
      </c>
      <c r="L90" s="64">
        <v>133</v>
      </c>
      <c r="M90" s="64">
        <v>128.80000000000001</v>
      </c>
      <c r="N90" s="64">
        <v>130.4</v>
      </c>
      <c r="O90" s="64">
        <v>130.30000000000001</v>
      </c>
      <c r="P90" s="64">
        <v>129.5</v>
      </c>
      <c r="Q90" s="64">
        <v>129.5</v>
      </c>
      <c r="R90" s="64">
        <v>130.4</v>
      </c>
      <c r="S90" s="64">
        <v>128.9</v>
      </c>
      <c r="T90" s="64">
        <v>126.1</v>
      </c>
      <c r="U90" s="64">
        <v>132</v>
      </c>
      <c r="V90" s="64">
        <v>127.9</v>
      </c>
      <c r="W90" s="64">
        <v>129.19999999999999</v>
      </c>
      <c r="X90" s="92">
        <v>129.19999999999999</v>
      </c>
      <c r="Y90" s="92">
        <v>130.5</v>
      </c>
      <c r="Z90" s="92">
        <v>129.19999999999999</v>
      </c>
      <c r="AA90" s="92">
        <v>131.6</v>
      </c>
      <c r="AB90" s="64">
        <v>130</v>
      </c>
      <c r="AC90" s="64">
        <v>130.6</v>
      </c>
      <c r="AD90" s="64">
        <v>128</v>
      </c>
      <c r="AE90" s="64">
        <v>128</v>
      </c>
      <c r="AF90" s="64">
        <v>131</v>
      </c>
      <c r="AG90" s="93"/>
      <c r="AH90" s="49">
        <f t="shared" si="20"/>
        <v>138</v>
      </c>
      <c r="AI90" s="50">
        <f t="shared" si="21"/>
        <v>123</v>
      </c>
    </row>
    <row r="91" spans="1:37" ht="15.75" thickBot="1" x14ac:dyDescent="0.3">
      <c r="A91" s="91" t="s">
        <v>96</v>
      </c>
      <c r="B91" s="97">
        <v>64.3</v>
      </c>
      <c r="C91" s="97">
        <v>64.5</v>
      </c>
      <c r="D91" s="97">
        <v>65.099999999999994</v>
      </c>
      <c r="E91" s="97">
        <v>65.099999999999994</v>
      </c>
      <c r="F91" s="97">
        <v>65.099999999999994</v>
      </c>
      <c r="G91" s="97">
        <v>65.099999999999994</v>
      </c>
      <c r="H91" s="97">
        <v>64.7</v>
      </c>
      <c r="I91" s="97">
        <v>64</v>
      </c>
      <c r="J91" s="97">
        <v>64</v>
      </c>
      <c r="K91" s="97">
        <v>63.2</v>
      </c>
      <c r="L91" s="97">
        <v>63.5</v>
      </c>
      <c r="M91" s="97">
        <v>62.4</v>
      </c>
      <c r="N91" s="97">
        <v>62.5</v>
      </c>
      <c r="O91" s="97">
        <v>61.5</v>
      </c>
      <c r="P91" s="97">
        <v>63.6</v>
      </c>
      <c r="Q91" s="97">
        <v>63.6</v>
      </c>
      <c r="R91" s="97">
        <v>64.599999999999994</v>
      </c>
      <c r="S91" s="97">
        <v>65.2</v>
      </c>
      <c r="T91" s="97">
        <v>64.8</v>
      </c>
      <c r="U91" s="97">
        <v>64.7</v>
      </c>
      <c r="V91" s="97">
        <v>64.900000000000006</v>
      </c>
      <c r="W91" s="97">
        <v>65.400000000000006</v>
      </c>
      <c r="X91" s="97">
        <v>65.5</v>
      </c>
      <c r="Y91" s="97">
        <v>65</v>
      </c>
      <c r="Z91" s="97">
        <v>65.099999999999994</v>
      </c>
      <c r="AA91" s="97">
        <v>64.900000000000006</v>
      </c>
      <c r="AB91" s="97">
        <v>65.7</v>
      </c>
      <c r="AC91" s="97">
        <v>66.2</v>
      </c>
      <c r="AD91" s="97">
        <v>65.900000000000006</v>
      </c>
      <c r="AE91" s="97">
        <v>65.900000000000006</v>
      </c>
      <c r="AF91" s="97">
        <v>66.7</v>
      </c>
      <c r="AG91" s="98"/>
      <c r="AH91" s="49">
        <f t="shared" si="20"/>
        <v>66.7</v>
      </c>
      <c r="AI91" s="50">
        <f t="shared" si="21"/>
        <v>61.5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32">SUM(B15,B18,B21:B22,B42,B44:B45,B47,B49,B94:B97,B103,B109,B115,B124,B126,B138,B145,B148:B149,B156,B158,B160,B164:B166,B168:B170,B175,B181:B182,B184:B186,B194,B199)</f>
        <v>160.93999999999997</v>
      </c>
      <c r="C93" s="103">
        <f t="shared" si="32"/>
        <v>152.93999999999997</v>
      </c>
      <c r="D93" s="103">
        <f t="shared" si="32"/>
        <v>146.83999999999997</v>
      </c>
      <c r="E93" s="103">
        <f t="shared" si="32"/>
        <v>146.73999999999998</v>
      </c>
      <c r="F93" s="103">
        <f t="shared" si="32"/>
        <v>142.23999999999998</v>
      </c>
      <c r="G93" s="102">
        <f t="shared" si="32"/>
        <v>222.64</v>
      </c>
      <c r="H93" s="102">
        <f t="shared" si="32"/>
        <v>185.33999999999997</v>
      </c>
      <c r="I93" s="102">
        <f t="shared" si="32"/>
        <v>221.33999999999997</v>
      </c>
      <c r="J93" s="102">
        <f t="shared" si="32"/>
        <v>252.03999999999996</v>
      </c>
      <c r="K93" s="102">
        <f t="shared" si="32"/>
        <v>270.03999999999996</v>
      </c>
      <c r="L93" s="102">
        <f t="shared" si="32"/>
        <v>291.74</v>
      </c>
      <c r="M93" s="102">
        <f t="shared" si="32"/>
        <v>289.53999999999996</v>
      </c>
      <c r="N93" s="102">
        <f t="shared" si="32"/>
        <v>285.24</v>
      </c>
      <c r="O93" s="102">
        <f t="shared" si="32"/>
        <v>287.64000000000004</v>
      </c>
      <c r="P93" s="102">
        <f t="shared" si="32"/>
        <v>293.54000000000002</v>
      </c>
      <c r="Q93" s="102">
        <f t="shared" si="32"/>
        <v>289.24</v>
      </c>
      <c r="R93" s="102">
        <f t="shared" ref="R93" si="33">SUM(R15,R18,R21:R22,R42,R44:R45,R47,R49,R94:R97,R103,R109,R115,R124,R126,R138,R145,R148:R149,R156,R158,R160,R164:R166,R168:R170,R175,R181:R182,R184:R186,R194,R199)</f>
        <v>283.34000000000003</v>
      </c>
      <c r="S93" s="102">
        <f t="shared" si="32"/>
        <v>283.64000000000004</v>
      </c>
      <c r="T93" s="102">
        <f t="shared" si="32"/>
        <v>282.24</v>
      </c>
      <c r="U93" s="102">
        <f t="shared" si="32"/>
        <v>284.44000000000005</v>
      </c>
      <c r="V93" s="102">
        <f t="shared" si="32"/>
        <v>289.54000000000002</v>
      </c>
      <c r="W93" s="102">
        <f t="shared" si="32"/>
        <v>290.04000000000002</v>
      </c>
      <c r="X93" s="102">
        <f t="shared" si="32"/>
        <v>292.04000000000002</v>
      </c>
      <c r="Y93" s="102">
        <f t="shared" si="32"/>
        <v>341.54</v>
      </c>
      <c r="Z93" s="102">
        <f t="shared" si="32"/>
        <v>389.14000000000004</v>
      </c>
      <c r="AA93" s="102">
        <f t="shared" si="32"/>
        <v>383.74</v>
      </c>
      <c r="AB93" s="102">
        <f t="shared" si="32"/>
        <v>347.84000000000003</v>
      </c>
      <c r="AC93" s="102">
        <f t="shared" si="32"/>
        <v>332.04</v>
      </c>
      <c r="AD93" s="102">
        <f t="shared" si="32"/>
        <v>295.54000000000002</v>
      </c>
      <c r="AE93" s="102">
        <f t="shared" si="32"/>
        <v>255.43999999999994</v>
      </c>
      <c r="AF93" s="102">
        <f t="shared" si="32"/>
        <v>208.53999999999996</v>
      </c>
      <c r="AG93" s="104"/>
      <c r="AH93" s="49">
        <f>MAX(C93:AF93)</f>
        <v>389.14000000000004</v>
      </c>
      <c r="AI93" s="50">
        <f>MIN(C93:AF93)</f>
        <v>142.23999999999998</v>
      </c>
    </row>
    <row r="94" spans="1:37" x14ac:dyDescent="0.25">
      <c r="A94" s="105" t="s">
        <v>98</v>
      </c>
      <c r="B94" s="108">
        <v>-18</v>
      </c>
      <c r="C94" s="106">
        <v>-23</v>
      </c>
      <c r="D94" s="54">
        <v>-20</v>
      </c>
      <c r="E94" s="54">
        <v>-20</v>
      </c>
      <c r="F94" s="54">
        <v>20.5</v>
      </c>
      <c r="G94" s="107">
        <v>4</v>
      </c>
      <c r="H94" s="107">
        <v>0</v>
      </c>
      <c r="I94" s="107">
        <v>10.6</v>
      </c>
      <c r="J94" s="107">
        <v>13</v>
      </c>
      <c r="K94" s="107">
        <v>0.9</v>
      </c>
      <c r="L94" s="107">
        <v>14</v>
      </c>
      <c r="M94" s="108">
        <v>18.100000000000001</v>
      </c>
      <c r="N94" s="107">
        <v>9.5</v>
      </c>
      <c r="O94" s="107">
        <v>19.5</v>
      </c>
      <c r="P94" s="107">
        <v>-4.4000000000000004</v>
      </c>
      <c r="Q94" s="107">
        <v>-3.4</v>
      </c>
      <c r="R94" s="107">
        <v>-5.7</v>
      </c>
      <c r="S94" s="107">
        <v>-12.3</v>
      </c>
      <c r="T94" s="107">
        <v>-26.6</v>
      </c>
      <c r="U94" s="108">
        <v>-27.9</v>
      </c>
      <c r="V94" s="108">
        <v>-21.5</v>
      </c>
      <c r="W94" s="108">
        <v>-20.5</v>
      </c>
      <c r="X94" s="107">
        <v>-7.6</v>
      </c>
      <c r="Y94" s="107">
        <v>-6.8</v>
      </c>
      <c r="Z94" s="107">
        <v>-1.7</v>
      </c>
      <c r="AA94" s="107">
        <v>-8.1999999999999993</v>
      </c>
      <c r="AB94" s="108">
        <v>7.9</v>
      </c>
      <c r="AC94" s="108">
        <v>14.2</v>
      </c>
      <c r="AD94" s="108">
        <v>-5.3</v>
      </c>
      <c r="AE94" s="108">
        <v>-5.8</v>
      </c>
      <c r="AF94" s="108">
        <v>-11.3</v>
      </c>
      <c r="AG94" s="109">
        <v>75</v>
      </c>
      <c r="AH94" s="49">
        <f t="shared" ref="AH94:AH100" si="34">IF(ABS(MAX(C94:AF94))&gt;ABS(MIN(C94:AF94)),MAX(C94:AF94),MIN(C94:AF94))</f>
        <v>-27.9</v>
      </c>
      <c r="AI94" s="110">
        <f t="shared" ref="AI94:AI100" si="35">INDEX($C$9:$AF$9,1,MATCH(AH94,C94:AF94,0))</f>
        <v>0.66666666666666696</v>
      </c>
    </row>
    <row r="95" spans="1:37" x14ac:dyDescent="0.25">
      <c r="A95" s="111" t="s">
        <v>99</v>
      </c>
      <c r="B95" s="64">
        <v>-65</v>
      </c>
      <c r="C95" s="112">
        <v>-66</v>
      </c>
      <c r="D95" s="78">
        <v>-62</v>
      </c>
      <c r="E95" s="78">
        <v>-62</v>
      </c>
      <c r="F95" s="78">
        <v>-80</v>
      </c>
      <c r="G95" s="78"/>
      <c r="H95" s="78">
        <v>-47</v>
      </c>
      <c r="I95" s="78">
        <v>-35</v>
      </c>
      <c r="J95" s="78">
        <v>-5.5</v>
      </c>
      <c r="K95" s="78">
        <v>7</v>
      </c>
      <c r="L95" s="78">
        <v>24</v>
      </c>
      <c r="M95" s="78">
        <f>8.6+10.2</f>
        <v>18.799999999999997</v>
      </c>
      <c r="N95" s="78">
        <f>13.3+14.4</f>
        <v>27.700000000000003</v>
      </c>
      <c r="O95" s="78">
        <f>10.5+10.9</f>
        <v>21.4</v>
      </c>
      <c r="P95" s="78">
        <f>0.7-3.4</f>
        <v>-2.7</v>
      </c>
      <c r="Q95" s="78">
        <f>0.7-3.4</f>
        <v>-2.7</v>
      </c>
      <c r="R95" s="78">
        <f>0.7-5.4</f>
        <v>-4.7</v>
      </c>
      <c r="S95" s="78">
        <v>5.7</v>
      </c>
      <c r="T95" s="78">
        <v>13</v>
      </c>
      <c r="U95" s="78">
        <v>11</v>
      </c>
      <c r="V95" s="78">
        <v>14</v>
      </c>
      <c r="W95" s="78">
        <v>15</v>
      </c>
      <c r="X95" s="78">
        <v>17</v>
      </c>
      <c r="Y95" s="78">
        <v>14</v>
      </c>
      <c r="Z95" s="78">
        <v>35</v>
      </c>
      <c r="AA95" s="78">
        <v>38</v>
      </c>
      <c r="AB95" s="64">
        <v>12.4</v>
      </c>
      <c r="AC95" s="64">
        <v>-6.8</v>
      </c>
      <c r="AD95" s="64">
        <v>3.3</v>
      </c>
      <c r="AE95" s="64">
        <v>-32</v>
      </c>
      <c r="AF95" s="64">
        <v>-46</v>
      </c>
      <c r="AG95" s="109">
        <v>240</v>
      </c>
      <c r="AH95" s="49">
        <f t="shared" si="34"/>
        <v>-80</v>
      </c>
      <c r="AI95" s="110">
        <f t="shared" si="35"/>
        <v>0.16666666666666699</v>
      </c>
    </row>
    <row r="96" spans="1:37" x14ac:dyDescent="0.25">
      <c r="A96" s="111" t="s">
        <v>100</v>
      </c>
      <c r="B96" s="64">
        <v>0</v>
      </c>
      <c r="C96" s="112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20.8</v>
      </c>
      <c r="Q96" s="78">
        <v>20.8</v>
      </c>
      <c r="R96" s="78">
        <v>24.7</v>
      </c>
      <c r="S96" s="78">
        <v>26.3</v>
      </c>
      <c r="T96" s="78">
        <v>28.7</v>
      </c>
      <c r="U96" s="78">
        <v>32.200000000000003</v>
      </c>
      <c r="V96" s="78">
        <v>33.5</v>
      </c>
      <c r="W96" s="78">
        <v>32.299999999999997</v>
      </c>
      <c r="X96" s="78">
        <v>33.799999999999997</v>
      </c>
      <c r="Y96" s="78">
        <v>45.2</v>
      </c>
      <c r="Z96" s="78">
        <v>49.8</v>
      </c>
      <c r="AA96" s="78">
        <v>51.7</v>
      </c>
      <c r="AB96" s="64">
        <v>45.7</v>
      </c>
      <c r="AC96" s="64">
        <v>35</v>
      </c>
      <c r="AD96" s="64">
        <v>28.5</v>
      </c>
      <c r="AE96" s="64">
        <v>21.7</v>
      </c>
      <c r="AF96" s="64">
        <v>28</v>
      </c>
      <c r="AG96" s="109">
        <v>60</v>
      </c>
      <c r="AH96" s="49">
        <f t="shared" si="34"/>
        <v>51.7</v>
      </c>
      <c r="AI96" s="110">
        <f t="shared" si="35"/>
        <v>0.8125</v>
      </c>
    </row>
    <row r="97" spans="1:37" x14ac:dyDescent="0.25">
      <c r="A97" s="113" t="s">
        <v>101</v>
      </c>
      <c r="B97" s="115">
        <v>76</v>
      </c>
      <c r="C97" s="114">
        <v>74</v>
      </c>
      <c r="D97" s="80">
        <v>61</v>
      </c>
      <c r="E97" s="80">
        <v>61</v>
      </c>
      <c r="F97" s="80">
        <v>34</v>
      </c>
      <c r="G97" s="80">
        <v>51</v>
      </c>
      <c r="H97" s="80">
        <v>64.599999999999994</v>
      </c>
      <c r="I97" s="80">
        <v>78</v>
      </c>
      <c r="J97" s="80">
        <v>76.7</v>
      </c>
      <c r="K97" s="80">
        <v>94.3</v>
      </c>
      <c r="L97" s="80">
        <v>85.9</v>
      </c>
      <c r="M97" s="80">
        <v>85.6</v>
      </c>
      <c r="N97" s="80">
        <v>80.099999999999994</v>
      </c>
      <c r="O97" s="80">
        <v>79</v>
      </c>
      <c r="P97" s="80">
        <v>111.9</v>
      </c>
      <c r="Q97" s="80">
        <v>111.9</v>
      </c>
      <c r="R97" s="80">
        <v>101.2</v>
      </c>
      <c r="S97" s="80">
        <v>96.1</v>
      </c>
      <c r="T97" s="80">
        <v>99.3</v>
      </c>
      <c r="U97" s="80">
        <v>101.3</v>
      </c>
      <c r="V97" s="80">
        <v>95.7</v>
      </c>
      <c r="W97" s="80">
        <v>95.4</v>
      </c>
      <c r="X97" s="80">
        <v>81</v>
      </c>
      <c r="Y97" s="80">
        <v>101.3</v>
      </c>
      <c r="Z97" s="80">
        <v>118.2</v>
      </c>
      <c r="AA97" s="80">
        <v>114.4</v>
      </c>
      <c r="AB97" s="115">
        <v>94</v>
      </c>
      <c r="AC97" s="115">
        <v>101.8</v>
      </c>
      <c r="AD97" s="115">
        <v>81.2</v>
      </c>
      <c r="AE97" s="115">
        <v>83.7</v>
      </c>
      <c r="AF97" s="115">
        <v>50</v>
      </c>
      <c r="AG97" s="116">
        <v>120</v>
      </c>
      <c r="AH97" s="49">
        <f t="shared" si="34"/>
        <v>118.2</v>
      </c>
      <c r="AI97" s="110">
        <f t="shared" si="35"/>
        <v>0.79166666666666663</v>
      </c>
    </row>
    <row r="98" spans="1:37" x14ac:dyDescent="0.25">
      <c r="A98" s="113" t="s">
        <v>102</v>
      </c>
      <c r="B98" s="115">
        <v>86</v>
      </c>
      <c r="C98" s="114">
        <v>88</v>
      </c>
      <c r="D98" s="80">
        <v>80</v>
      </c>
      <c r="E98" s="80">
        <v>80</v>
      </c>
      <c r="F98" s="80">
        <v>51</v>
      </c>
      <c r="G98" s="80">
        <v>64</v>
      </c>
      <c r="H98" s="80">
        <v>73.900000000000006</v>
      </c>
      <c r="I98" s="80">
        <v>78</v>
      </c>
      <c r="J98" s="80">
        <v>33</v>
      </c>
      <c r="K98" s="80">
        <v>81</v>
      </c>
      <c r="L98" s="80">
        <v>91</v>
      </c>
      <c r="M98" s="80">
        <v>101.6</v>
      </c>
      <c r="N98" s="80">
        <v>100.1</v>
      </c>
      <c r="O98" s="80">
        <v>92.5</v>
      </c>
      <c r="P98" s="80">
        <v>95</v>
      </c>
      <c r="Q98" s="80">
        <v>95</v>
      </c>
      <c r="R98" s="80">
        <v>84.2</v>
      </c>
      <c r="S98" s="80">
        <v>87.6</v>
      </c>
      <c r="T98" s="80">
        <v>88.6</v>
      </c>
      <c r="U98" s="80">
        <v>90.1</v>
      </c>
      <c r="V98" s="80">
        <v>85.8</v>
      </c>
      <c r="W98" s="80">
        <v>83</v>
      </c>
      <c r="X98" s="80">
        <v>74.900000000000006</v>
      </c>
      <c r="Y98" s="80">
        <v>77.3</v>
      </c>
      <c r="Z98" s="80">
        <v>93.2</v>
      </c>
      <c r="AA98" s="80">
        <v>104</v>
      </c>
      <c r="AB98" s="115">
        <v>73</v>
      </c>
      <c r="AC98" s="115">
        <v>68.3</v>
      </c>
      <c r="AD98" s="115">
        <v>91.2</v>
      </c>
      <c r="AE98" s="115">
        <v>69.400000000000006</v>
      </c>
      <c r="AF98" s="115">
        <v>49.7</v>
      </c>
      <c r="AG98" s="116"/>
      <c r="AH98" s="49">
        <f t="shared" si="34"/>
        <v>104</v>
      </c>
      <c r="AI98" s="110">
        <f t="shared" si="35"/>
        <v>0.8125</v>
      </c>
    </row>
    <row r="99" spans="1:37" x14ac:dyDescent="0.25">
      <c r="A99" s="113" t="s">
        <v>103</v>
      </c>
      <c r="B99" s="115">
        <v>76</v>
      </c>
      <c r="C99" s="114">
        <v>71</v>
      </c>
      <c r="D99" s="80">
        <v>65.5</v>
      </c>
      <c r="E99" s="80">
        <v>65.5</v>
      </c>
      <c r="F99" s="80">
        <v>45</v>
      </c>
      <c r="G99" s="80">
        <v>55</v>
      </c>
      <c r="H99" s="80">
        <v>62</v>
      </c>
      <c r="I99" s="80">
        <v>62</v>
      </c>
      <c r="J99" s="80">
        <v>61</v>
      </c>
      <c r="K99" s="80">
        <v>66.900000000000006</v>
      </c>
      <c r="L99" s="80">
        <v>60</v>
      </c>
      <c r="M99" s="80">
        <v>56.1</v>
      </c>
      <c r="N99" s="80">
        <v>52.7</v>
      </c>
      <c r="O99" s="80">
        <v>42.8</v>
      </c>
      <c r="P99" s="80">
        <v>71.7</v>
      </c>
      <c r="Q99" s="80">
        <v>71.7</v>
      </c>
      <c r="R99" s="80">
        <v>76.400000000000006</v>
      </c>
      <c r="S99" s="80">
        <v>77.2</v>
      </c>
      <c r="T99" s="80">
        <v>78.2</v>
      </c>
      <c r="U99" s="80">
        <v>84</v>
      </c>
      <c r="V99" s="80">
        <v>76.099999999999994</v>
      </c>
      <c r="W99" s="80">
        <v>75.099999999999994</v>
      </c>
      <c r="X99" s="80">
        <v>63.6</v>
      </c>
      <c r="Y99" s="80">
        <v>58.1</v>
      </c>
      <c r="Z99" s="80">
        <v>66.2</v>
      </c>
      <c r="AA99" s="80">
        <v>80.8</v>
      </c>
      <c r="AB99" s="115">
        <v>64.400000000000006</v>
      </c>
      <c r="AC99" s="115">
        <v>66.8</v>
      </c>
      <c r="AD99" s="115">
        <v>72.3</v>
      </c>
      <c r="AE99" s="115">
        <v>69.8</v>
      </c>
      <c r="AF99" s="115">
        <v>83.9</v>
      </c>
      <c r="AG99" s="100"/>
      <c r="AH99" s="49">
        <f t="shared" si="34"/>
        <v>84</v>
      </c>
      <c r="AI99" s="110">
        <f t="shared" si="35"/>
        <v>0.66666666666666696</v>
      </c>
    </row>
    <row r="100" spans="1:37" ht="15.75" thickBot="1" x14ac:dyDescent="0.3">
      <c r="A100" s="117" t="s">
        <v>104</v>
      </c>
      <c r="B100" s="95">
        <v>23</v>
      </c>
      <c r="C100" s="95">
        <v>22</v>
      </c>
      <c r="D100" s="78">
        <v>19</v>
      </c>
      <c r="E100" s="78">
        <v>19</v>
      </c>
      <c r="F100" s="78">
        <v>66</v>
      </c>
      <c r="G100" s="78">
        <v>42</v>
      </c>
      <c r="H100" s="78">
        <v>40</v>
      </c>
      <c r="I100" s="78">
        <v>61</v>
      </c>
      <c r="J100" s="78">
        <v>70</v>
      </c>
      <c r="K100" s="78">
        <v>37</v>
      </c>
      <c r="L100" s="78">
        <v>40</v>
      </c>
      <c r="M100" s="78">
        <v>38.700000000000003</v>
      </c>
      <c r="N100" s="78">
        <v>37.299999999999997</v>
      </c>
      <c r="O100" s="78">
        <v>43.5</v>
      </c>
      <c r="P100" s="78">
        <v>104.7</v>
      </c>
      <c r="Q100" s="78">
        <v>104.7</v>
      </c>
      <c r="R100" s="78">
        <v>102</v>
      </c>
      <c r="S100" s="78">
        <v>64.5</v>
      </c>
      <c r="T100" s="78">
        <v>61</v>
      </c>
      <c r="U100" s="78">
        <v>46</v>
      </c>
      <c r="V100" s="78">
        <v>33.299999999999997</v>
      </c>
      <c r="W100" s="78">
        <v>31.6</v>
      </c>
      <c r="X100" s="78">
        <v>31.1</v>
      </c>
      <c r="Y100" s="78">
        <v>104</v>
      </c>
      <c r="Z100" s="78">
        <v>113</v>
      </c>
      <c r="AA100" s="78">
        <v>104</v>
      </c>
      <c r="AB100" s="95">
        <v>110.7</v>
      </c>
      <c r="AC100" s="95">
        <v>110.8</v>
      </c>
      <c r="AD100" s="95">
        <v>112</v>
      </c>
      <c r="AE100" s="95">
        <v>116</v>
      </c>
      <c r="AF100" s="95">
        <v>106</v>
      </c>
      <c r="AG100" s="100"/>
      <c r="AH100" s="49">
        <f t="shared" si="34"/>
        <v>116</v>
      </c>
      <c r="AI100" s="110">
        <f t="shared" si="35"/>
        <v>0.91666666666666696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36">AF102</f>
        <v>9.9</v>
      </c>
      <c r="C102" s="48">
        <v>9.9</v>
      </c>
      <c r="D102" s="122">
        <f t="shared" ref="D102:S107" si="37">C102</f>
        <v>9.9</v>
      </c>
      <c r="E102" s="122">
        <f t="shared" si="37"/>
        <v>9.9</v>
      </c>
      <c r="F102" s="122">
        <f t="shared" si="37"/>
        <v>9.9</v>
      </c>
      <c r="G102" s="122">
        <f t="shared" si="37"/>
        <v>9.9</v>
      </c>
      <c r="H102" s="122">
        <f t="shared" si="37"/>
        <v>9.9</v>
      </c>
      <c r="I102" s="122">
        <f t="shared" si="37"/>
        <v>9.9</v>
      </c>
      <c r="J102" s="122">
        <f t="shared" si="37"/>
        <v>9.9</v>
      </c>
      <c r="K102" s="122">
        <f t="shared" si="37"/>
        <v>9.9</v>
      </c>
      <c r="L102" s="122">
        <f t="shared" si="37"/>
        <v>9.9</v>
      </c>
      <c r="M102" s="122">
        <f t="shared" si="37"/>
        <v>9.9</v>
      </c>
      <c r="N102" s="122">
        <f t="shared" si="37"/>
        <v>9.9</v>
      </c>
      <c r="O102" s="122">
        <f t="shared" si="37"/>
        <v>9.9</v>
      </c>
      <c r="P102" s="122">
        <f t="shared" si="37"/>
        <v>9.9</v>
      </c>
      <c r="Q102" s="122">
        <f t="shared" si="37"/>
        <v>9.9</v>
      </c>
      <c r="R102" s="122">
        <f t="shared" si="37"/>
        <v>9.9</v>
      </c>
      <c r="S102" s="122">
        <f t="shared" si="37"/>
        <v>9.9</v>
      </c>
      <c r="T102" s="122">
        <f t="shared" ref="T102:AF107" si="38">S102</f>
        <v>9.9</v>
      </c>
      <c r="U102" s="122">
        <f t="shared" si="38"/>
        <v>9.9</v>
      </c>
      <c r="V102" s="122">
        <f t="shared" si="38"/>
        <v>9.9</v>
      </c>
      <c r="W102" s="122">
        <f t="shared" si="38"/>
        <v>9.9</v>
      </c>
      <c r="X102" s="122">
        <f t="shared" si="38"/>
        <v>9.9</v>
      </c>
      <c r="Y102" s="122">
        <f t="shared" si="38"/>
        <v>9.9</v>
      </c>
      <c r="Z102" s="122">
        <f t="shared" si="38"/>
        <v>9.9</v>
      </c>
      <c r="AA102" s="122">
        <f t="shared" si="38"/>
        <v>9.9</v>
      </c>
      <c r="AB102" s="122">
        <f t="shared" si="38"/>
        <v>9.9</v>
      </c>
      <c r="AC102" s="122">
        <f t="shared" si="38"/>
        <v>9.9</v>
      </c>
      <c r="AD102" s="122">
        <f t="shared" si="38"/>
        <v>9.9</v>
      </c>
      <c r="AE102" s="122">
        <f t="shared" si="38"/>
        <v>9.9</v>
      </c>
      <c r="AF102" s="122">
        <f t="shared" si="38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36"/>
        <v>9.6</v>
      </c>
      <c r="C103" s="125">
        <v>9.6</v>
      </c>
      <c r="D103" s="124">
        <f t="shared" si="37"/>
        <v>9.6</v>
      </c>
      <c r="E103" s="124">
        <f t="shared" si="37"/>
        <v>9.6</v>
      </c>
      <c r="F103" s="124">
        <f t="shared" si="37"/>
        <v>9.6</v>
      </c>
      <c r="G103" s="124">
        <f t="shared" si="37"/>
        <v>9.6</v>
      </c>
      <c r="H103" s="124">
        <f t="shared" si="37"/>
        <v>9.6</v>
      </c>
      <c r="I103" s="124">
        <f t="shared" si="37"/>
        <v>9.6</v>
      </c>
      <c r="J103" s="124">
        <f t="shared" si="37"/>
        <v>9.6</v>
      </c>
      <c r="K103" s="124">
        <f t="shared" si="37"/>
        <v>9.6</v>
      </c>
      <c r="L103" s="124">
        <f t="shared" si="37"/>
        <v>9.6</v>
      </c>
      <c r="M103" s="124">
        <f t="shared" si="37"/>
        <v>9.6</v>
      </c>
      <c r="N103" s="124">
        <f t="shared" si="37"/>
        <v>9.6</v>
      </c>
      <c r="O103" s="124">
        <f t="shared" si="37"/>
        <v>9.6</v>
      </c>
      <c r="P103" s="124">
        <f t="shared" si="37"/>
        <v>9.6</v>
      </c>
      <c r="Q103" s="124">
        <f t="shared" si="37"/>
        <v>9.6</v>
      </c>
      <c r="R103" s="124">
        <f t="shared" si="37"/>
        <v>9.6</v>
      </c>
      <c r="S103" s="124">
        <f t="shared" si="37"/>
        <v>9.6</v>
      </c>
      <c r="T103" s="124">
        <f t="shared" si="38"/>
        <v>9.6</v>
      </c>
      <c r="U103" s="124">
        <f t="shared" si="38"/>
        <v>9.6</v>
      </c>
      <c r="V103" s="124">
        <f t="shared" si="38"/>
        <v>9.6</v>
      </c>
      <c r="W103" s="124">
        <f t="shared" si="38"/>
        <v>9.6</v>
      </c>
      <c r="X103" s="124">
        <f t="shared" si="38"/>
        <v>9.6</v>
      </c>
      <c r="Y103" s="124">
        <f t="shared" si="38"/>
        <v>9.6</v>
      </c>
      <c r="Z103" s="124">
        <f t="shared" si="38"/>
        <v>9.6</v>
      </c>
      <c r="AA103" s="124">
        <f t="shared" si="38"/>
        <v>9.6</v>
      </c>
      <c r="AB103" s="124">
        <f t="shared" si="38"/>
        <v>9.6</v>
      </c>
      <c r="AC103" s="124">
        <f t="shared" si="38"/>
        <v>9.6</v>
      </c>
      <c r="AD103" s="124">
        <f t="shared" si="38"/>
        <v>9.6</v>
      </c>
      <c r="AE103" s="124">
        <f t="shared" si="38"/>
        <v>9.6</v>
      </c>
      <c r="AF103" s="124">
        <f t="shared" si="38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36"/>
        <v>9.98</v>
      </c>
      <c r="C104" s="125">
        <v>9.98</v>
      </c>
      <c r="D104" s="124">
        <f t="shared" si="37"/>
        <v>9.98</v>
      </c>
      <c r="E104" s="124">
        <f t="shared" si="37"/>
        <v>9.98</v>
      </c>
      <c r="F104" s="124">
        <f t="shared" si="37"/>
        <v>9.98</v>
      </c>
      <c r="G104" s="124">
        <f t="shared" si="37"/>
        <v>9.98</v>
      </c>
      <c r="H104" s="124">
        <f t="shared" si="37"/>
        <v>9.98</v>
      </c>
      <c r="I104" s="124">
        <f t="shared" si="37"/>
        <v>9.98</v>
      </c>
      <c r="J104" s="124">
        <f t="shared" si="37"/>
        <v>9.98</v>
      </c>
      <c r="K104" s="124">
        <f t="shared" si="37"/>
        <v>9.98</v>
      </c>
      <c r="L104" s="124">
        <f t="shared" si="37"/>
        <v>9.98</v>
      </c>
      <c r="M104" s="124">
        <f t="shared" si="37"/>
        <v>9.98</v>
      </c>
      <c r="N104" s="124">
        <f t="shared" si="37"/>
        <v>9.98</v>
      </c>
      <c r="O104" s="124">
        <f t="shared" si="37"/>
        <v>9.98</v>
      </c>
      <c r="P104" s="124">
        <f t="shared" si="37"/>
        <v>9.98</v>
      </c>
      <c r="Q104" s="124">
        <f t="shared" si="37"/>
        <v>9.98</v>
      </c>
      <c r="R104" s="124">
        <f t="shared" si="37"/>
        <v>9.98</v>
      </c>
      <c r="S104" s="124">
        <f t="shared" si="37"/>
        <v>9.98</v>
      </c>
      <c r="T104" s="124">
        <f t="shared" si="38"/>
        <v>9.98</v>
      </c>
      <c r="U104" s="124">
        <f t="shared" si="38"/>
        <v>9.98</v>
      </c>
      <c r="V104" s="124">
        <f t="shared" si="38"/>
        <v>9.98</v>
      </c>
      <c r="W104" s="124">
        <f t="shared" si="38"/>
        <v>9.98</v>
      </c>
      <c r="X104" s="124">
        <f t="shared" si="38"/>
        <v>9.98</v>
      </c>
      <c r="Y104" s="124">
        <f t="shared" si="38"/>
        <v>9.98</v>
      </c>
      <c r="Z104" s="124">
        <f t="shared" si="38"/>
        <v>9.98</v>
      </c>
      <c r="AA104" s="124">
        <f t="shared" si="38"/>
        <v>9.98</v>
      </c>
      <c r="AB104" s="124">
        <f t="shared" si="38"/>
        <v>9.98</v>
      </c>
      <c r="AC104" s="124">
        <f t="shared" si="38"/>
        <v>9.98</v>
      </c>
      <c r="AD104" s="124">
        <f t="shared" si="38"/>
        <v>9.98</v>
      </c>
      <c r="AE104" s="124">
        <f t="shared" si="38"/>
        <v>9.98</v>
      </c>
      <c r="AF104" s="124">
        <f t="shared" si="38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36"/>
        <v>9.1</v>
      </c>
      <c r="C105" s="125">
        <v>9.1</v>
      </c>
      <c r="D105" s="124">
        <f t="shared" si="37"/>
        <v>9.1</v>
      </c>
      <c r="E105" s="124">
        <f t="shared" si="37"/>
        <v>9.1</v>
      </c>
      <c r="F105" s="124">
        <f t="shared" si="37"/>
        <v>9.1</v>
      </c>
      <c r="G105" s="124">
        <f t="shared" si="37"/>
        <v>9.1</v>
      </c>
      <c r="H105" s="124">
        <f t="shared" si="37"/>
        <v>9.1</v>
      </c>
      <c r="I105" s="124">
        <f t="shared" si="37"/>
        <v>9.1</v>
      </c>
      <c r="J105" s="124">
        <f t="shared" si="37"/>
        <v>9.1</v>
      </c>
      <c r="K105" s="124">
        <f t="shared" si="37"/>
        <v>9.1</v>
      </c>
      <c r="L105" s="124">
        <f t="shared" si="37"/>
        <v>9.1</v>
      </c>
      <c r="M105" s="124">
        <f t="shared" si="37"/>
        <v>9.1</v>
      </c>
      <c r="N105" s="124">
        <f t="shared" si="37"/>
        <v>9.1</v>
      </c>
      <c r="O105" s="124">
        <f t="shared" si="37"/>
        <v>9.1</v>
      </c>
      <c r="P105" s="124">
        <f t="shared" si="37"/>
        <v>9.1</v>
      </c>
      <c r="Q105" s="124">
        <f t="shared" si="37"/>
        <v>9.1</v>
      </c>
      <c r="R105" s="124">
        <f t="shared" si="37"/>
        <v>9.1</v>
      </c>
      <c r="S105" s="124">
        <f t="shared" si="37"/>
        <v>9.1</v>
      </c>
      <c r="T105" s="124">
        <f t="shared" si="38"/>
        <v>9.1</v>
      </c>
      <c r="U105" s="124">
        <f t="shared" si="38"/>
        <v>9.1</v>
      </c>
      <c r="V105" s="124">
        <f t="shared" si="38"/>
        <v>9.1</v>
      </c>
      <c r="W105" s="124">
        <f t="shared" si="38"/>
        <v>9.1</v>
      </c>
      <c r="X105" s="124">
        <f t="shared" si="38"/>
        <v>9.1</v>
      </c>
      <c r="Y105" s="124">
        <f t="shared" si="38"/>
        <v>9.1</v>
      </c>
      <c r="Z105" s="124">
        <f t="shared" si="38"/>
        <v>9.1</v>
      </c>
      <c r="AA105" s="124">
        <f t="shared" si="38"/>
        <v>9.1</v>
      </c>
      <c r="AB105" s="124">
        <f t="shared" si="38"/>
        <v>9.1</v>
      </c>
      <c r="AC105" s="124">
        <f t="shared" si="38"/>
        <v>9.1</v>
      </c>
      <c r="AD105" s="124">
        <f t="shared" si="38"/>
        <v>9.1</v>
      </c>
      <c r="AE105" s="124">
        <f t="shared" si="38"/>
        <v>9.1</v>
      </c>
      <c r="AF105" s="124">
        <f t="shared" si="38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36"/>
        <v>9.18</v>
      </c>
      <c r="C106" s="125">
        <v>9.18</v>
      </c>
      <c r="D106" s="124">
        <f t="shared" si="37"/>
        <v>9.18</v>
      </c>
      <c r="E106" s="124">
        <f t="shared" si="37"/>
        <v>9.18</v>
      </c>
      <c r="F106" s="124">
        <f t="shared" si="37"/>
        <v>9.18</v>
      </c>
      <c r="G106" s="124">
        <f t="shared" si="37"/>
        <v>9.18</v>
      </c>
      <c r="H106" s="124">
        <f t="shared" si="37"/>
        <v>9.18</v>
      </c>
      <c r="I106" s="124">
        <f t="shared" si="37"/>
        <v>9.18</v>
      </c>
      <c r="J106" s="124">
        <f t="shared" si="37"/>
        <v>9.18</v>
      </c>
      <c r="K106" s="124">
        <f t="shared" si="37"/>
        <v>9.18</v>
      </c>
      <c r="L106" s="124">
        <f t="shared" si="37"/>
        <v>9.18</v>
      </c>
      <c r="M106" s="124">
        <f t="shared" si="37"/>
        <v>9.18</v>
      </c>
      <c r="N106" s="124">
        <f t="shared" si="37"/>
        <v>9.18</v>
      </c>
      <c r="O106" s="124">
        <f t="shared" si="37"/>
        <v>9.18</v>
      </c>
      <c r="P106" s="124">
        <f t="shared" si="37"/>
        <v>9.18</v>
      </c>
      <c r="Q106" s="124">
        <f t="shared" si="37"/>
        <v>9.18</v>
      </c>
      <c r="R106" s="124">
        <f t="shared" si="37"/>
        <v>9.18</v>
      </c>
      <c r="S106" s="124">
        <f t="shared" si="37"/>
        <v>9.18</v>
      </c>
      <c r="T106" s="124">
        <f t="shared" si="38"/>
        <v>9.18</v>
      </c>
      <c r="U106" s="124">
        <f t="shared" si="38"/>
        <v>9.18</v>
      </c>
      <c r="V106" s="124">
        <f t="shared" si="38"/>
        <v>9.18</v>
      </c>
      <c r="W106" s="124">
        <f t="shared" si="38"/>
        <v>9.18</v>
      </c>
      <c r="X106" s="124">
        <f t="shared" si="38"/>
        <v>9.18</v>
      </c>
      <c r="Y106" s="124">
        <f t="shared" si="38"/>
        <v>9.18</v>
      </c>
      <c r="Z106" s="124">
        <f t="shared" si="38"/>
        <v>9.18</v>
      </c>
      <c r="AA106" s="124">
        <f t="shared" si="38"/>
        <v>9.18</v>
      </c>
      <c r="AB106" s="124">
        <f t="shared" si="38"/>
        <v>9.18</v>
      </c>
      <c r="AC106" s="124">
        <f t="shared" si="38"/>
        <v>9.18</v>
      </c>
      <c r="AD106" s="124">
        <f t="shared" si="38"/>
        <v>9.18</v>
      </c>
      <c r="AE106" s="124">
        <f t="shared" si="38"/>
        <v>9.18</v>
      </c>
      <c r="AF106" s="124">
        <f t="shared" si="38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36"/>
        <v>7</v>
      </c>
      <c r="C107" s="125">
        <v>7</v>
      </c>
      <c r="D107" s="124">
        <f t="shared" si="37"/>
        <v>7</v>
      </c>
      <c r="E107" s="124">
        <f t="shared" si="37"/>
        <v>7</v>
      </c>
      <c r="F107" s="124">
        <f t="shared" si="37"/>
        <v>7</v>
      </c>
      <c r="G107" s="124">
        <f t="shared" si="37"/>
        <v>7</v>
      </c>
      <c r="H107" s="124">
        <f t="shared" si="37"/>
        <v>7</v>
      </c>
      <c r="I107" s="124">
        <f t="shared" si="37"/>
        <v>7</v>
      </c>
      <c r="J107" s="124">
        <f t="shared" si="37"/>
        <v>7</v>
      </c>
      <c r="K107" s="124">
        <f t="shared" si="37"/>
        <v>7</v>
      </c>
      <c r="L107" s="124">
        <f t="shared" si="37"/>
        <v>7</v>
      </c>
      <c r="M107" s="124">
        <f t="shared" si="37"/>
        <v>7</v>
      </c>
      <c r="N107" s="124">
        <f t="shared" si="37"/>
        <v>7</v>
      </c>
      <c r="O107" s="124">
        <f t="shared" si="37"/>
        <v>7</v>
      </c>
      <c r="P107" s="124">
        <f t="shared" si="37"/>
        <v>7</v>
      </c>
      <c r="Q107" s="124">
        <f t="shared" si="37"/>
        <v>7</v>
      </c>
      <c r="R107" s="124">
        <f t="shared" si="37"/>
        <v>7</v>
      </c>
      <c r="S107" s="124">
        <f t="shared" si="37"/>
        <v>7</v>
      </c>
      <c r="T107" s="124">
        <f t="shared" si="38"/>
        <v>7</v>
      </c>
      <c r="U107" s="124">
        <f t="shared" si="38"/>
        <v>7</v>
      </c>
      <c r="V107" s="124">
        <f t="shared" si="38"/>
        <v>7</v>
      </c>
      <c r="W107" s="124">
        <f t="shared" si="38"/>
        <v>7</v>
      </c>
      <c r="X107" s="124">
        <f t="shared" si="38"/>
        <v>7</v>
      </c>
      <c r="Y107" s="124">
        <f t="shared" si="38"/>
        <v>7</v>
      </c>
      <c r="Z107" s="124">
        <f t="shared" si="38"/>
        <v>7</v>
      </c>
      <c r="AA107" s="124">
        <f t="shared" si="38"/>
        <v>7</v>
      </c>
      <c r="AB107" s="124">
        <f t="shared" si="38"/>
        <v>7</v>
      </c>
      <c r="AC107" s="124">
        <f t="shared" si="38"/>
        <v>7</v>
      </c>
      <c r="AD107" s="124">
        <f t="shared" si="38"/>
        <v>7</v>
      </c>
      <c r="AE107" s="124">
        <f t="shared" si="38"/>
        <v>7</v>
      </c>
      <c r="AF107" s="124">
        <f t="shared" si="38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39">C109</f>
        <v>2.25</v>
      </c>
      <c r="E109" s="124">
        <f t="shared" si="39"/>
        <v>2.25</v>
      </c>
      <c r="F109" s="124">
        <f t="shared" si="39"/>
        <v>2.25</v>
      </c>
      <c r="G109" s="124">
        <f t="shared" si="39"/>
        <v>2.25</v>
      </c>
      <c r="H109" s="124">
        <f t="shared" si="39"/>
        <v>2.25</v>
      </c>
      <c r="I109" s="124">
        <f t="shared" si="39"/>
        <v>2.25</v>
      </c>
      <c r="J109" s="124">
        <f t="shared" si="39"/>
        <v>2.25</v>
      </c>
      <c r="K109" s="124">
        <f t="shared" si="39"/>
        <v>2.25</v>
      </c>
      <c r="L109" s="124">
        <f t="shared" si="39"/>
        <v>2.25</v>
      </c>
      <c r="M109" s="124">
        <f t="shared" si="39"/>
        <v>2.25</v>
      </c>
      <c r="N109" s="124">
        <f t="shared" si="39"/>
        <v>2.25</v>
      </c>
      <c r="O109" s="124">
        <f t="shared" si="39"/>
        <v>2.25</v>
      </c>
      <c r="P109" s="124">
        <f t="shared" si="39"/>
        <v>2.25</v>
      </c>
      <c r="Q109" s="124">
        <f t="shared" si="39"/>
        <v>2.25</v>
      </c>
      <c r="R109" s="124">
        <f t="shared" si="39"/>
        <v>2.25</v>
      </c>
      <c r="S109" s="124">
        <f t="shared" si="39"/>
        <v>2.25</v>
      </c>
      <c r="T109" s="124">
        <f t="shared" ref="T109:AF110" si="40">S109</f>
        <v>2.25</v>
      </c>
      <c r="U109" s="124">
        <f t="shared" si="40"/>
        <v>2.25</v>
      </c>
      <c r="V109" s="124">
        <f t="shared" si="40"/>
        <v>2.25</v>
      </c>
      <c r="W109" s="124">
        <f t="shared" si="40"/>
        <v>2.25</v>
      </c>
      <c r="X109" s="124">
        <f t="shared" si="40"/>
        <v>2.25</v>
      </c>
      <c r="Y109" s="124">
        <f t="shared" si="40"/>
        <v>2.25</v>
      </c>
      <c r="Z109" s="124">
        <f t="shared" si="40"/>
        <v>2.25</v>
      </c>
      <c r="AA109" s="124">
        <f t="shared" si="40"/>
        <v>2.25</v>
      </c>
      <c r="AB109" s="124">
        <f t="shared" si="40"/>
        <v>2.25</v>
      </c>
      <c r="AC109" s="124">
        <f t="shared" si="40"/>
        <v>2.25</v>
      </c>
      <c r="AD109" s="124">
        <f t="shared" si="40"/>
        <v>2.25</v>
      </c>
      <c r="AE109" s="124">
        <f t="shared" si="40"/>
        <v>2.25</v>
      </c>
      <c r="AF109" s="124">
        <f t="shared" si="40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39"/>
        <v>1.64</v>
      </c>
      <c r="E110" s="124">
        <f t="shared" si="39"/>
        <v>1.64</v>
      </c>
      <c r="F110" s="124">
        <f t="shared" si="39"/>
        <v>1.64</v>
      </c>
      <c r="G110" s="124">
        <f t="shared" si="39"/>
        <v>1.64</v>
      </c>
      <c r="H110" s="124">
        <f t="shared" si="39"/>
        <v>1.64</v>
      </c>
      <c r="I110" s="124">
        <f t="shared" si="39"/>
        <v>1.64</v>
      </c>
      <c r="J110" s="124">
        <f t="shared" si="39"/>
        <v>1.64</v>
      </c>
      <c r="K110" s="124">
        <f t="shared" si="39"/>
        <v>1.64</v>
      </c>
      <c r="L110" s="124">
        <f t="shared" si="39"/>
        <v>1.64</v>
      </c>
      <c r="M110" s="124">
        <f t="shared" si="39"/>
        <v>1.64</v>
      </c>
      <c r="N110" s="124">
        <f t="shared" si="39"/>
        <v>1.64</v>
      </c>
      <c r="O110" s="124">
        <f t="shared" si="39"/>
        <v>1.64</v>
      </c>
      <c r="P110" s="124">
        <f t="shared" si="39"/>
        <v>1.64</v>
      </c>
      <c r="Q110" s="124">
        <f t="shared" si="39"/>
        <v>1.64</v>
      </c>
      <c r="R110" s="124">
        <f t="shared" si="39"/>
        <v>1.64</v>
      </c>
      <c r="S110" s="124">
        <f t="shared" si="39"/>
        <v>1.64</v>
      </c>
      <c r="T110" s="124">
        <f t="shared" si="40"/>
        <v>1.64</v>
      </c>
      <c r="U110" s="124">
        <f t="shared" si="40"/>
        <v>1.64</v>
      </c>
      <c r="V110" s="124">
        <f t="shared" si="40"/>
        <v>1.64</v>
      </c>
      <c r="W110" s="124">
        <f t="shared" si="40"/>
        <v>1.64</v>
      </c>
      <c r="X110" s="124">
        <f t="shared" si="40"/>
        <v>1.64</v>
      </c>
      <c r="Y110" s="124">
        <f t="shared" si="40"/>
        <v>1.64</v>
      </c>
      <c r="Z110" s="124">
        <f t="shared" si="40"/>
        <v>1.64</v>
      </c>
      <c r="AA110" s="124">
        <f t="shared" si="40"/>
        <v>1.64</v>
      </c>
      <c r="AB110" s="124">
        <f t="shared" si="40"/>
        <v>1.64</v>
      </c>
      <c r="AC110" s="124">
        <f t="shared" si="40"/>
        <v>1.64</v>
      </c>
      <c r="AD110" s="124">
        <f t="shared" si="40"/>
        <v>1.64</v>
      </c>
      <c r="AE110" s="124">
        <f t="shared" si="40"/>
        <v>1.64</v>
      </c>
      <c r="AF110" s="124">
        <f t="shared" si="40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41">AF112</f>
        <v>1.62</v>
      </c>
      <c r="C112" s="125">
        <v>1.62</v>
      </c>
      <c r="D112" s="124">
        <f t="shared" ref="D112:S119" si="42">C112</f>
        <v>1.62</v>
      </c>
      <c r="E112" s="124">
        <f t="shared" si="42"/>
        <v>1.62</v>
      </c>
      <c r="F112" s="124">
        <f t="shared" si="42"/>
        <v>1.62</v>
      </c>
      <c r="G112" s="124">
        <f t="shared" si="42"/>
        <v>1.62</v>
      </c>
      <c r="H112" s="124">
        <f t="shared" si="42"/>
        <v>1.62</v>
      </c>
      <c r="I112" s="124">
        <f t="shared" si="42"/>
        <v>1.62</v>
      </c>
      <c r="J112" s="124">
        <f t="shared" si="42"/>
        <v>1.62</v>
      </c>
      <c r="K112" s="124">
        <f t="shared" si="42"/>
        <v>1.62</v>
      </c>
      <c r="L112" s="124">
        <f t="shared" si="42"/>
        <v>1.62</v>
      </c>
      <c r="M112" s="124">
        <f t="shared" si="42"/>
        <v>1.62</v>
      </c>
      <c r="N112" s="124">
        <f t="shared" si="42"/>
        <v>1.62</v>
      </c>
      <c r="O112" s="124">
        <f t="shared" si="42"/>
        <v>1.62</v>
      </c>
      <c r="P112" s="124">
        <f t="shared" si="42"/>
        <v>1.62</v>
      </c>
      <c r="Q112" s="124">
        <f t="shared" si="42"/>
        <v>1.62</v>
      </c>
      <c r="R112" s="124">
        <f t="shared" si="42"/>
        <v>1.62</v>
      </c>
      <c r="S112" s="124">
        <f t="shared" si="42"/>
        <v>1.62</v>
      </c>
      <c r="T112" s="124">
        <f t="shared" ref="T112:AF127" si="43">S112</f>
        <v>1.62</v>
      </c>
      <c r="U112" s="124">
        <f t="shared" si="43"/>
        <v>1.62</v>
      </c>
      <c r="V112" s="124">
        <f t="shared" si="43"/>
        <v>1.62</v>
      </c>
      <c r="W112" s="124">
        <f t="shared" si="43"/>
        <v>1.62</v>
      </c>
      <c r="X112" s="124">
        <f t="shared" si="43"/>
        <v>1.62</v>
      </c>
      <c r="Y112" s="124">
        <f t="shared" si="43"/>
        <v>1.62</v>
      </c>
      <c r="Z112" s="124">
        <f t="shared" si="43"/>
        <v>1.62</v>
      </c>
      <c r="AA112" s="124">
        <f t="shared" si="43"/>
        <v>1.62</v>
      </c>
      <c r="AB112" s="124">
        <f t="shared" si="43"/>
        <v>1.62</v>
      </c>
      <c r="AC112" s="124">
        <f t="shared" si="43"/>
        <v>1.62</v>
      </c>
      <c r="AD112" s="124">
        <f t="shared" si="43"/>
        <v>1.62</v>
      </c>
      <c r="AE112" s="124">
        <f t="shared" si="43"/>
        <v>1.62</v>
      </c>
      <c r="AF112" s="124">
        <f t="shared" si="43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41"/>
        <v>8.36</v>
      </c>
      <c r="C113" s="125">
        <v>8.36</v>
      </c>
      <c r="D113" s="124">
        <f t="shared" si="42"/>
        <v>8.36</v>
      </c>
      <c r="E113" s="124">
        <f t="shared" si="42"/>
        <v>8.36</v>
      </c>
      <c r="F113" s="124">
        <f t="shared" si="42"/>
        <v>8.36</v>
      </c>
      <c r="G113" s="124">
        <f t="shared" si="42"/>
        <v>8.36</v>
      </c>
      <c r="H113" s="124">
        <f t="shared" si="42"/>
        <v>8.36</v>
      </c>
      <c r="I113" s="124">
        <f t="shared" si="42"/>
        <v>8.36</v>
      </c>
      <c r="J113" s="124">
        <f t="shared" si="42"/>
        <v>8.36</v>
      </c>
      <c r="K113" s="124">
        <f t="shared" si="42"/>
        <v>8.36</v>
      </c>
      <c r="L113" s="124">
        <f t="shared" si="42"/>
        <v>8.36</v>
      </c>
      <c r="M113" s="124">
        <f t="shared" si="42"/>
        <v>8.36</v>
      </c>
      <c r="N113" s="124">
        <f t="shared" si="42"/>
        <v>8.36</v>
      </c>
      <c r="O113" s="124">
        <f t="shared" si="42"/>
        <v>8.36</v>
      </c>
      <c r="P113" s="124">
        <f t="shared" si="42"/>
        <v>8.36</v>
      </c>
      <c r="Q113" s="124">
        <f t="shared" si="42"/>
        <v>8.36</v>
      </c>
      <c r="R113" s="124">
        <f t="shared" si="42"/>
        <v>8.36</v>
      </c>
      <c r="S113" s="124">
        <f t="shared" si="42"/>
        <v>8.36</v>
      </c>
      <c r="T113" s="124">
        <f t="shared" si="43"/>
        <v>8.36</v>
      </c>
      <c r="U113" s="124">
        <f t="shared" si="43"/>
        <v>8.36</v>
      </c>
      <c r="V113" s="124">
        <f t="shared" si="43"/>
        <v>8.36</v>
      </c>
      <c r="W113" s="124">
        <f t="shared" si="43"/>
        <v>8.36</v>
      </c>
      <c r="X113" s="124">
        <f t="shared" si="43"/>
        <v>8.36</v>
      </c>
      <c r="Y113" s="124">
        <f t="shared" si="43"/>
        <v>8.36</v>
      </c>
      <c r="Z113" s="124">
        <f t="shared" si="43"/>
        <v>8.36</v>
      </c>
      <c r="AA113" s="124">
        <f t="shared" si="43"/>
        <v>8.36</v>
      </c>
      <c r="AB113" s="124">
        <f t="shared" si="43"/>
        <v>8.36</v>
      </c>
      <c r="AC113" s="124">
        <f t="shared" si="43"/>
        <v>8.36</v>
      </c>
      <c r="AD113" s="124">
        <f t="shared" si="43"/>
        <v>8.36</v>
      </c>
      <c r="AE113" s="124">
        <f t="shared" si="43"/>
        <v>8.36</v>
      </c>
      <c r="AF113" s="124">
        <f t="shared" si="43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41"/>
        <v>5.4</v>
      </c>
      <c r="C114" s="125">
        <v>8</v>
      </c>
      <c r="D114" s="124">
        <f t="shared" si="42"/>
        <v>8</v>
      </c>
      <c r="E114" s="124">
        <f t="shared" si="42"/>
        <v>8</v>
      </c>
      <c r="F114" s="124">
        <f t="shared" si="42"/>
        <v>8</v>
      </c>
      <c r="G114" s="124">
        <f t="shared" si="42"/>
        <v>8</v>
      </c>
      <c r="H114" s="124">
        <f t="shared" si="42"/>
        <v>8</v>
      </c>
      <c r="I114" s="124">
        <f t="shared" si="42"/>
        <v>8</v>
      </c>
      <c r="J114" s="124">
        <v>5.4</v>
      </c>
      <c r="K114" s="124">
        <f t="shared" si="42"/>
        <v>5.4</v>
      </c>
      <c r="L114" s="124">
        <f t="shared" si="42"/>
        <v>5.4</v>
      </c>
      <c r="M114" s="124">
        <f t="shared" si="42"/>
        <v>5.4</v>
      </c>
      <c r="N114" s="124">
        <f t="shared" si="42"/>
        <v>5.4</v>
      </c>
      <c r="O114" s="124">
        <f t="shared" si="42"/>
        <v>5.4</v>
      </c>
      <c r="P114" s="124">
        <f t="shared" si="42"/>
        <v>5.4</v>
      </c>
      <c r="Q114" s="124">
        <f t="shared" si="42"/>
        <v>5.4</v>
      </c>
      <c r="R114" s="124">
        <f t="shared" si="42"/>
        <v>5.4</v>
      </c>
      <c r="S114" s="124">
        <f t="shared" si="42"/>
        <v>5.4</v>
      </c>
      <c r="T114" s="124">
        <f t="shared" si="43"/>
        <v>5.4</v>
      </c>
      <c r="U114" s="124">
        <f t="shared" si="43"/>
        <v>5.4</v>
      </c>
      <c r="V114" s="124">
        <f t="shared" si="43"/>
        <v>5.4</v>
      </c>
      <c r="W114" s="124">
        <f t="shared" si="43"/>
        <v>5.4</v>
      </c>
      <c r="X114" s="124">
        <f t="shared" si="43"/>
        <v>5.4</v>
      </c>
      <c r="Y114" s="124">
        <f t="shared" si="43"/>
        <v>5.4</v>
      </c>
      <c r="Z114" s="124">
        <f t="shared" si="43"/>
        <v>5.4</v>
      </c>
      <c r="AA114" s="124">
        <f t="shared" si="43"/>
        <v>5.4</v>
      </c>
      <c r="AB114" s="124">
        <f t="shared" si="43"/>
        <v>5.4</v>
      </c>
      <c r="AC114" s="124">
        <f t="shared" si="43"/>
        <v>5.4</v>
      </c>
      <c r="AD114" s="124">
        <f t="shared" si="43"/>
        <v>5.4</v>
      </c>
      <c r="AE114" s="124">
        <f t="shared" si="43"/>
        <v>5.4</v>
      </c>
      <c r="AF114" s="124">
        <f t="shared" si="43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41"/>
        <v>6.57</v>
      </c>
      <c r="C115" s="125">
        <v>6.57</v>
      </c>
      <c r="D115" s="124">
        <f t="shared" si="42"/>
        <v>6.57</v>
      </c>
      <c r="E115" s="124">
        <f t="shared" si="42"/>
        <v>6.57</v>
      </c>
      <c r="F115" s="124">
        <f t="shared" si="42"/>
        <v>6.57</v>
      </c>
      <c r="G115" s="124">
        <f t="shared" si="42"/>
        <v>6.57</v>
      </c>
      <c r="H115" s="124">
        <f t="shared" si="42"/>
        <v>6.57</v>
      </c>
      <c r="I115" s="124">
        <f t="shared" si="42"/>
        <v>6.57</v>
      </c>
      <c r="J115" s="124">
        <f t="shared" si="42"/>
        <v>6.57</v>
      </c>
      <c r="K115" s="124">
        <f t="shared" si="42"/>
        <v>6.57</v>
      </c>
      <c r="L115" s="124">
        <f t="shared" si="42"/>
        <v>6.57</v>
      </c>
      <c r="M115" s="124">
        <f t="shared" si="42"/>
        <v>6.57</v>
      </c>
      <c r="N115" s="124">
        <f t="shared" si="42"/>
        <v>6.57</v>
      </c>
      <c r="O115" s="124">
        <f t="shared" si="42"/>
        <v>6.57</v>
      </c>
      <c r="P115" s="124">
        <f t="shared" si="42"/>
        <v>6.57</v>
      </c>
      <c r="Q115" s="124">
        <f t="shared" si="42"/>
        <v>6.57</v>
      </c>
      <c r="R115" s="124">
        <f t="shared" si="42"/>
        <v>6.57</v>
      </c>
      <c r="S115" s="124">
        <f t="shared" si="42"/>
        <v>6.57</v>
      </c>
      <c r="T115" s="124">
        <f t="shared" si="43"/>
        <v>6.57</v>
      </c>
      <c r="U115" s="124">
        <f t="shared" si="43"/>
        <v>6.57</v>
      </c>
      <c r="V115" s="124">
        <f t="shared" si="43"/>
        <v>6.57</v>
      </c>
      <c r="W115" s="124">
        <f t="shared" si="43"/>
        <v>6.57</v>
      </c>
      <c r="X115" s="124">
        <f t="shared" si="43"/>
        <v>6.57</v>
      </c>
      <c r="Y115" s="124">
        <f t="shared" si="43"/>
        <v>6.57</v>
      </c>
      <c r="Z115" s="124">
        <f t="shared" si="43"/>
        <v>6.57</v>
      </c>
      <c r="AA115" s="124">
        <f t="shared" si="43"/>
        <v>6.57</v>
      </c>
      <c r="AB115" s="124">
        <f t="shared" si="43"/>
        <v>6.57</v>
      </c>
      <c r="AC115" s="124">
        <f t="shared" si="43"/>
        <v>6.57</v>
      </c>
      <c r="AD115" s="124">
        <f t="shared" si="43"/>
        <v>6.57</v>
      </c>
      <c r="AE115" s="124">
        <f t="shared" si="43"/>
        <v>6.57</v>
      </c>
      <c r="AF115" s="124">
        <f t="shared" si="43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41"/>
        <v>3.43</v>
      </c>
      <c r="C116" s="125">
        <v>3.43</v>
      </c>
      <c r="D116" s="124">
        <f t="shared" si="42"/>
        <v>3.43</v>
      </c>
      <c r="E116" s="124">
        <f t="shared" si="42"/>
        <v>3.43</v>
      </c>
      <c r="F116" s="124">
        <f t="shared" si="42"/>
        <v>3.43</v>
      </c>
      <c r="G116" s="124">
        <f t="shared" si="42"/>
        <v>3.43</v>
      </c>
      <c r="H116" s="124">
        <f t="shared" si="42"/>
        <v>3.43</v>
      </c>
      <c r="I116" s="124">
        <f t="shared" si="42"/>
        <v>3.43</v>
      </c>
      <c r="J116" s="124">
        <f t="shared" si="42"/>
        <v>3.43</v>
      </c>
      <c r="K116" s="124">
        <f t="shared" si="42"/>
        <v>3.43</v>
      </c>
      <c r="L116" s="124">
        <f t="shared" si="42"/>
        <v>3.43</v>
      </c>
      <c r="M116" s="124">
        <f t="shared" si="42"/>
        <v>3.43</v>
      </c>
      <c r="N116" s="124">
        <f t="shared" si="42"/>
        <v>3.43</v>
      </c>
      <c r="O116" s="124">
        <f t="shared" si="42"/>
        <v>3.43</v>
      </c>
      <c r="P116" s="124">
        <f t="shared" si="42"/>
        <v>3.43</v>
      </c>
      <c r="Q116" s="124">
        <f t="shared" si="42"/>
        <v>3.43</v>
      </c>
      <c r="R116" s="124">
        <f t="shared" si="42"/>
        <v>3.43</v>
      </c>
      <c r="S116" s="124">
        <f t="shared" si="42"/>
        <v>3.43</v>
      </c>
      <c r="T116" s="124">
        <f t="shared" si="43"/>
        <v>3.43</v>
      </c>
      <c r="U116" s="124">
        <f t="shared" si="43"/>
        <v>3.43</v>
      </c>
      <c r="V116" s="124">
        <f t="shared" si="43"/>
        <v>3.43</v>
      </c>
      <c r="W116" s="124">
        <f t="shared" si="43"/>
        <v>3.43</v>
      </c>
      <c r="X116" s="124">
        <f t="shared" si="43"/>
        <v>3.43</v>
      </c>
      <c r="Y116" s="124">
        <f t="shared" si="43"/>
        <v>3.43</v>
      </c>
      <c r="Z116" s="124">
        <f t="shared" si="43"/>
        <v>3.43</v>
      </c>
      <c r="AA116" s="124">
        <f t="shared" si="43"/>
        <v>3.43</v>
      </c>
      <c r="AB116" s="124">
        <f t="shared" si="43"/>
        <v>3.43</v>
      </c>
      <c r="AC116" s="124">
        <f t="shared" si="43"/>
        <v>3.43</v>
      </c>
      <c r="AD116" s="124">
        <f t="shared" si="43"/>
        <v>3.43</v>
      </c>
      <c r="AE116" s="124">
        <f t="shared" si="43"/>
        <v>3.43</v>
      </c>
      <c r="AF116" s="124">
        <f t="shared" si="43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41"/>
        <v>2.96</v>
      </c>
      <c r="C117" s="125">
        <v>2.96</v>
      </c>
      <c r="D117" s="124">
        <f t="shared" si="42"/>
        <v>2.96</v>
      </c>
      <c r="E117" s="124">
        <f t="shared" si="42"/>
        <v>2.96</v>
      </c>
      <c r="F117" s="124">
        <f t="shared" si="42"/>
        <v>2.96</v>
      </c>
      <c r="G117" s="124">
        <f t="shared" si="42"/>
        <v>2.96</v>
      </c>
      <c r="H117" s="124">
        <f t="shared" si="42"/>
        <v>2.96</v>
      </c>
      <c r="I117" s="124">
        <f t="shared" si="42"/>
        <v>2.96</v>
      </c>
      <c r="J117" s="124">
        <f t="shared" si="42"/>
        <v>2.96</v>
      </c>
      <c r="K117" s="124">
        <f t="shared" si="42"/>
        <v>2.96</v>
      </c>
      <c r="L117" s="124">
        <f t="shared" si="42"/>
        <v>2.96</v>
      </c>
      <c r="M117" s="124">
        <f t="shared" si="42"/>
        <v>2.96</v>
      </c>
      <c r="N117" s="124">
        <f t="shared" si="42"/>
        <v>2.96</v>
      </c>
      <c r="O117" s="124">
        <f t="shared" si="42"/>
        <v>2.96</v>
      </c>
      <c r="P117" s="124">
        <f t="shared" si="42"/>
        <v>2.96</v>
      </c>
      <c r="Q117" s="124">
        <f t="shared" si="42"/>
        <v>2.96</v>
      </c>
      <c r="R117" s="124">
        <f t="shared" si="42"/>
        <v>2.96</v>
      </c>
      <c r="S117" s="124">
        <f t="shared" si="42"/>
        <v>2.96</v>
      </c>
      <c r="T117" s="124">
        <f t="shared" si="43"/>
        <v>2.96</v>
      </c>
      <c r="U117" s="124">
        <f t="shared" si="43"/>
        <v>2.96</v>
      </c>
      <c r="V117" s="124">
        <f t="shared" si="43"/>
        <v>2.96</v>
      </c>
      <c r="W117" s="124">
        <f t="shared" si="43"/>
        <v>2.96</v>
      </c>
      <c r="X117" s="124">
        <f t="shared" si="43"/>
        <v>2.96</v>
      </c>
      <c r="Y117" s="124">
        <f t="shared" si="43"/>
        <v>2.96</v>
      </c>
      <c r="Z117" s="124">
        <f t="shared" si="43"/>
        <v>2.96</v>
      </c>
      <c r="AA117" s="124">
        <f t="shared" si="43"/>
        <v>2.96</v>
      </c>
      <c r="AB117" s="124">
        <f t="shared" si="43"/>
        <v>2.96</v>
      </c>
      <c r="AC117" s="124">
        <f t="shared" si="43"/>
        <v>2.96</v>
      </c>
      <c r="AD117" s="124">
        <f t="shared" si="43"/>
        <v>2.96</v>
      </c>
      <c r="AE117" s="124">
        <f t="shared" si="43"/>
        <v>2.96</v>
      </c>
      <c r="AF117" s="124">
        <f t="shared" si="43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41"/>
        <v>8</v>
      </c>
      <c r="C118" s="125">
        <v>8</v>
      </c>
      <c r="D118" s="124">
        <f t="shared" si="42"/>
        <v>8</v>
      </c>
      <c r="E118" s="124">
        <f t="shared" si="42"/>
        <v>8</v>
      </c>
      <c r="F118" s="124">
        <f t="shared" si="42"/>
        <v>8</v>
      </c>
      <c r="G118" s="124">
        <f t="shared" si="42"/>
        <v>8</v>
      </c>
      <c r="H118" s="124">
        <f t="shared" si="42"/>
        <v>8</v>
      </c>
      <c r="I118" s="124">
        <f t="shared" si="42"/>
        <v>8</v>
      </c>
      <c r="J118" s="124">
        <f t="shared" si="42"/>
        <v>8</v>
      </c>
      <c r="K118" s="124">
        <f t="shared" si="42"/>
        <v>8</v>
      </c>
      <c r="L118" s="124">
        <f t="shared" si="42"/>
        <v>8</v>
      </c>
      <c r="M118" s="124">
        <f t="shared" si="42"/>
        <v>8</v>
      </c>
      <c r="N118" s="124">
        <f t="shared" si="42"/>
        <v>8</v>
      </c>
      <c r="O118" s="124">
        <f t="shared" si="42"/>
        <v>8</v>
      </c>
      <c r="P118" s="124">
        <f t="shared" si="42"/>
        <v>8</v>
      </c>
      <c r="Q118" s="124">
        <f t="shared" si="42"/>
        <v>8</v>
      </c>
      <c r="R118" s="124">
        <f t="shared" si="42"/>
        <v>8</v>
      </c>
      <c r="S118" s="124">
        <f t="shared" si="42"/>
        <v>8</v>
      </c>
      <c r="T118" s="124">
        <f t="shared" si="43"/>
        <v>8</v>
      </c>
      <c r="U118" s="124">
        <f t="shared" si="43"/>
        <v>8</v>
      </c>
      <c r="V118" s="124">
        <f t="shared" si="43"/>
        <v>8</v>
      </c>
      <c r="W118" s="124">
        <f t="shared" si="43"/>
        <v>8</v>
      </c>
      <c r="X118" s="124">
        <f t="shared" si="43"/>
        <v>8</v>
      </c>
      <c r="Y118" s="124">
        <f t="shared" si="43"/>
        <v>8</v>
      </c>
      <c r="Z118" s="124">
        <f t="shared" si="43"/>
        <v>8</v>
      </c>
      <c r="AA118" s="124">
        <f t="shared" si="43"/>
        <v>8</v>
      </c>
      <c r="AB118" s="124">
        <f t="shared" si="43"/>
        <v>8</v>
      </c>
      <c r="AC118" s="124">
        <f t="shared" si="43"/>
        <v>8</v>
      </c>
      <c r="AD118" s="124">
        <f t="shared" si="43"/>
        <v>8</v>
      </c>
      <c r="AE118" s="124">
        <f t="shared" si="43"/>
        <v>8</v>
      </c>
      <c r="AF118" s="124">
        <f t="shared" si="43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41"/>
        <v>7</v>
      </c>
      <c r="C119" s="125">
        <v>7</v>
      </c>
      <c r="D119" s="124">
        <f>C119</f>
        <v>7</v>
      </c>
      <c r="E119" s="124">
        <f t="shared" si="42"/>
        <v>7</v>
      </c>
      <c r="F119" s="124">
        <f t="shared" si="42"/>
        <v>7</v>
      </c>
      <c r="G119" s="124">
        <f t="shared" si="42"/>
        <v>7</v>
      </c>
      <c r="H119" s="124">
        <f t="shared" si="42"/>
        <v>7</v>
      </c>
      <c r="I119" s="124">
        <f t="shared" si="42"/>
        <v>7</v>
      </c>
      <c r="J119" s="124">
        <f t="shared" si="42"/>
        <v>7</v>
      </c>
      <c r="K119" s="124">
        <f t="shared" si="42"/>
        <v>7</v>
      </c>
      <c r="L119" s="124">
        <f t="shared" si="42"/>
        <v>7</v>
      </c>
      <c r="M119" s="124">
        <f t="shared" si="42"/>
        <v>7</v>
      </c>
      <c r="N119" s="124">
        <f t="shared" si="42"/>
        <v>7</v>
      </c>
      <c r="O119" s="124">
        <f t="shared" si="42"/>
        <v>7</v>
      </c>
      <c r="P119" s="124">
        <f t="shared" si="42"/>
        <v>7</v>
      </c>
      <c r="Q119" s="124">
        <f t="shared" si="42"/>
        <v>7</v>
      </c>
      <c r="R119" s="124">
        <f t="shared" si="42"/>
        <v>7</v>
      </c>
      <c r="S119" s="124">
        <f t="shared" si="42"/>
        <v>7</v>
      </c>
      <c r="T119" s="124">
        <f t="shared" si="43"/>
        <v>7</v>
      </c>
      <c r="U119" s="124">
        <f t="shared" si="43"/>
        <v>7</v>
      </c>
      <c r="V119" s="124">
        <f t="shared" si="43"/>
        <v>7</v>
      </c>
      <c r="W119" s="124">
        <f t="shared" si="43"/>
        <v>7</v>
      </c>
      <c r="X119" s="124">
        <f t="shared" si="43"/>
        <v>7</v>
      </c>
      <c r="Y119" s="124">
        <f t="shared" si="43"/>
        <v>7</v>
      </c>
      <c r="Z119" s="124">
        <f t="shared" si="43"/>
        <v>7</v>
      </c>
      <c r="AA119" s="124">
        <f t="shared" si="43"/>
        <v>7</v>
      </c>
      <c r="AB119" s="124">
        <f t="shared" si="43"/>
        <v>7</v>
      </c>
      <c r="AC119" s="124">
        <f t="shared" si="43"/>
        <v>7</v>
      </c>
      <c r="AD119" s="124">
        <f t="shared" si="43"/>
        <v>7</v>
      </c>
      <c r="AE119" s="124">
        <f t="shared" si="43"/>
        <v>7</v>
      </c>
      <c r="AF119" s="124">
        <f t="shared" si="43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41"/>
        <v>3.47</v>
      </c>
      <c r="C120" s="125">
        <v>3.47</v>
      </c>
      <c r="D120" s="124">
        <f t="shared" ref="D120:S129" si="44">C120</f>
        <v>3.47</v>
      </c>
      <c r="E120" s="124">
        <f t="shared" si="44"/>
        <v>3.47</v>
      </c>
      <c r="F120" s="124">
        <f t="shared" si="44"/>
        <v>3.47</v>
      </c>
      <c r="G120" s="124">
        <f t="shared" si="44"/>
        <v>3.47</v>
      </c>
      <c r="H120" s="124">
        <f t="shared" si="44"/>
        <v>3.47</v>
      </c>
      <c r="I120" s="124">
        <f t="shared" si="44"/>
        <v>3.47</v>
      </c>
      <c r="J120" s="124">
        <f t="shared" si="44"/>
        <v>3.47</v>
      </c>
      <c r="K120" s="124">
        <f t="shared" si="44"/>
        <v>3.47</v>
      </c>
      <c r="L120" s="124">
        <f t="shared" si="44"/>
        <v>3.47</v>
      </c>
      <c r="M120" s="124">
        <f t="shared" si="44"/>
        <v>3.47</v>
      </c>
      <c r="N120" s="124">
        <f t="shared" si="44"/>
        <v>3.47</v>
      </c>
      <c r="O120" s="124">
        <f t="shared" si="44"/>
        <v>3.47</v>
      </c>
      <c r="P120" s="124">
        <f t="shared" si="44"/>
        <v>3.47</v>
      </c>
      <c r="Q120" s="124">
        <f t="shared" si="44"/>
        <v>3.47</v>
      </c>
      <c r="R120" s="124">
        <f t="shared" si="44"/>
        <v>3.47</v>
      </c>
      <c r="S120" s="124">
        <f t="shared" si="44"/>
        <v>3.47</v>
      </c>
      <c r="T120" s="124">
        <f t="shared" si="43"/>
        <v>3.47</v>
      </c>
      <c r="U120" s="124">
        <f t="shared" si="43"/>
        <v>3.47</v>
      </c>
      <c r="V120" s="124">
        <f t="shared" si="43"/>
        <v>3.47</v>
      </c>
      <c r="W120" s="124">
        <f t="shared" si="43"/>
        <v>3.47</v>
      </c>
      <c r="X120" s="124">
        <f t="shared" si="43"/>
        <v>3.47</v>
      </c>
      <c r="Y120" s="124">
        <f t="shared" si="43"/>
        <v>3.47</v>
      </c>
      <c r="Z120" s="124">
        <f t="shared" si="43"/>
        <v>3.47</v>
      </c>
      <c r="AA120" s="124">
        <f t="shared" si="43"/>
        <v>3.47</v>
      </c>
      <c r="AB120" s="124">
        <f t="shared" si="43"/>
        <v>3.47</v>
      </c>
      <c r="AC120" s="124">
        <f t="shared" si="43"/>
        <v>3.47</v>
      </c>
      <c r="AD120" s="124">
        <f t="shared" si="43"/>
        <v>3.47</v>
      </c>
      <c r="AE120" s="124">
        <f t="shared" si="43"/>
        <v>3.47</v>
      </c>
      <c r="AF120" s="124">
        <f t="shared" si="43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41"/>
        <v>2.1</v>
      </c>
      <c r="C121" s="125">
        <v>2.1</v>
      </c>
      <c r="D121" s="124">
        <f t="shared" si="44"/>
        <v>2.1</v>
      </c>
      <c r="E121" s="124">
        <f t="shared" si="44"/>
        <v>2.1</v>
      </c>
      <c r="F121" s="124">
        <f t="shared" si="44"/>
        <v>2.1</v>
      </c>
      <c r="G121" s="124">
        <f t="shared" si="44"/>
        <v>2.1</v>
      </c>
      <c r="H121" s="124">
        <f t="shared" si="44"/>
        <v>2.1</v>
      </c>
      <c r="I121" s="124">
        <f t="shared" si="44"/>
        <v>2.1</v>
      </c>
      <c r="J121" s="124">
        <f t="shared" si="44"/>
        <v>2.1</v>
      </c>
      <c r="K121" s="124">
        <f t="shared" si="44"/>
        <v>2.1</v>
      </c>
      <c r="L121" s="124">
        <f t="shared" si="44"/>
        <v>2.1</v>
      </c>
      <c r="M121" s="124">
        <f t="shared" si="44"/>
        <v>2.1</v>
      </c>
      <c r="N121" s="124">
        <f t="shared" si="44"/>
        <v>2.1</v>
      </c>
      <c r="O121" s="124">
        <f t="shared" si="44"/>
        <v>2.1</v>
      </c>
      <c r="P121" s="124">
        <f t="shared" si="44"/>
        <v>2.1</v>
      </c>
      <c r="Q121" s="124">
        <f t="shared" si="44"/>
        <v>2.1</v>
      </c>
      <c r="R121" s="124">
        <f t="shared" si="44"/>
        <v>2.1</v>
      </c>
      <c r="S121" s="124">
        <f t="shared" si="44"/>
        <v>2.1</v>
      </c>
      <c r="T121" s="124">
        <f t="shared" si="43"/>
        <v>2.1</v>
      </c>
      <c r="U121" s="124">
        <f t="shared" si="43"/>
        <v>2.1</v>
      </c>
      <c r="V121" s="124">
        <f t="shared" si="43"/>
        <v>2.1</v>
      </c>
      <c r="W121" s="124">
        <f t="shared" si="43"/>
        <v>2.1</v>
      </c>
      <c r="X121" s="124">
        <f t="shared" si="43"/>
        <v>2.1</v>
      </c>
      <c r="Y121" s="124">
        <f t="shared" si="43"/>
        <v>2.1</v>
      </c>
      <c r="Z121" s="124">
        <f t="shared" si="43"/>
        <v>2.1</v>
      </c>
      <c r="AA121" s="124">
        <f t="shared" si="43"/>
        <v>2.1</v>
      </c>
      <c r="AB121" s="124">
        <f t="shared" si="43"/>
        <v>2.1</v>
      </c>
      <c r="AC121" s="124">
        <f t="shared" si="43"/>
        <v>2.1</v>
      </c>
      <c r="AD121" s="124">
        <f t="shared" si="43"/>
        <v>2.1</v>
      </c>
      <c r="AE121" s="124">
        <f t="shared" si="43"/>
        <v>2.1</v>
      </c>
      <c r="AF121" s="124">
        <f t="shared" si="43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41"/>
        <v>9.3000000000000007</v>
      </c>
      <c r="C122" s="125">
        <v>9.3000000000000007</v>
      </c>
      <c r="D122" s="124">
        <f t="shared" si="44"/>
        <v>9.3000000000000007</v>
      </c>
      <c r="E122" s="124">
        <f t="shared" si="44"/>
        <v>9.3000000000000007</v>
      </c>
      <c r="F122" s="124">
        <f t="shared" si="44"/>
        <v>9.3000000000000007</v>
      </c>
      <c r="G122" s="124">
        <f t="shared" si="44"/>
        <v>9.3000000000000007</v>
      </c>
      <c r="H122" s="124">
        <f t="shared" si="44"/>
        <v>9.3000000000000007</v>
      </c>
      <c r="I122" s="124">
        <f t="shared" si="44"/>
        <v>9.3000000000000007</v>
      </c>
      <c r="J122" s="124">
        <f t="shared" si="44"/>
        <v>9.3000000000000007</v>
      </c>
      <c r="K122" s="124">
        <f t="shared" si="44"/>
        <v>9.3000000000000007</v>
      </c>
      <c r="L122" s="124">
        <f t="shared" si="44"/>
        <v>9.3000000000000007</v>
      </c>
      <c r="M122" s="124">
        <f t="shared" si="44"/>
        <v>9.3000000000000007</v>
      </c>
      <c r="N122" s="124">
        <f t="shared" si="44"/>
        <v>9.3000000000000007</v>
      </c>
      <c r="O122" s="124">
        <f t="shared" si="44"/>
        <v>9.3000000000000007</v>
      </c>
      <c r="P122" s="124">
        <f t="shared" si="44"/>
        <v>9.3000000000000007</v>
      </c>
      <c r="Q122" s="124">
        <f t="shared" si="44"/>
        <v>9.3000000000000007</v>
      </c>
      <c r="R122" s="124">
        <f t="shared" si="44"/>
        <v>9.3000000000000007</v>
      </c>
      <c r="S122" s="124">
        <f t="shared" si="44"/>
        <v>9.3000000000000007</v>
      </c>
      <c r="T122" s="124">
        <f t="shared" si="43"/>
        <v>9.3000000000000007</v>
      </c>
      <c r="U122" s="124">
        <f t="shared" si="43"/>
        <v>9.3000000000000007</v>
      </c>
      <c r="V122" s="124">
        <f t="shared" si="43"/>
        <v>9.3000000000000007</v>
      </c>
      <c r="W122" s="124">
        <f t="shared" si="43"/>
        <v>9.3000000000000007</v>
      </c>
      <c r="X122" s="124">
        <f t="shared" si="43"/>
        <v>9.3000000000000007</v>
      </c>
      <c r="Y122" s="124">
        <f t="shared" si="43"/>
        <v>9.3000000000000007</v>
      </c>
      <c r="Z122" s="124">
        <f t="shared" si="43"/>
        <v>9.3000000000000007</v>
      </c>
      <c r="AA122" s="124">
        <f t="shared" si="43"/>
        <v>9.3000000000000007</v>
      </c>
      <c r="AB122" s="124">
        <f t="shared" si="43"/>
        <v>9.3000000000000007</v>
      </c>
      <c r="AC122" s="124">
        <f t="shared" si="43"/>
        <v>9.3000000000000007</v>
      </c>
      <c r="AD122" s="124">
        <f t="shared" si="43"/>
        <v>9.3000000000000007</v>
      </c>
      <c r="AE122" s="124">
        <f t="shared" si="43"/>
        <v>9.3000000000000007</v>
      </c>
      <c r="AF122" s="124">
        <f t="shared" si="43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41"/>
        <v>0</v>
      </c>
      <c r="C123" s="125">
        <v>0</v>
      </c>
      <c r="D123" s="124">
        <f t="shared" si="44"/>
        <v>0</v>
      </c>
      <c r="E123" s="124">
        <f t="shared" si="44"/>
        <v>0</v>
      </c>
      <c r="F123" s="124">
        <f t="shared" si="44"/>
        <v>0</v>
      </c>
      <c r="G123" s="124">
        <f t="shared" si="44"/>
        <v>0</v>
      </c>
      <c r="H123" s="124">
        <f t="shared" si="44"/>
        <v>0</v>
      </c>
      <c r="I123" s="124">
        <f t="shared" si="44"/>
        <v>0</v>
      </c>
      <c r="J123" s="124">
        <f t="shared" si="44"/>
        <v>0</v>
      </c>
      <c r="K123" s="124">
        <f t="shared" si="44"/>
        <v>0</v>
      </c>
      <c r="L123" s="124">
        <f t="shared" si="44"/>
        <v>0</v>
      </c>
      <c r="M123" s="124">
        <f t="shared" si="44"/>
        <v>0</v>
      </c>
      <c r="N123" s="124">
        <f t="shared" si="44"/>
        <v>0</v>
      </c>
      <c r="O123" s="124">
        <f t="shared" si="44"/>
        <v>0</v>
      </c>
      <c r="P123" s="124">
        <f t="shared" si="44"/>
        <v>0</v>
      </c>
      <c r="Q123" s="124">
        <f t="shared" si="44"/>
        <v>0</v>
      </c>
      <c r="R123" s="124">
        <f t="shared" si="44"/>
        <v>0</v>
      </c>
      <c r="S123" s="124">
        <f t="shared" si="44"/>
        <v>0</v>
      </c>
      <c r="T123" s="124">
        <f t="shared" si="43"/>
        <v>0</v>
      </c>
      <c r="U123" s="124">
        <f t="shared" si="43"/>
        <v>0</v>
      </c>
      <c r="V123" s="124">
        <f t="shared" si="43"/>
        <v>0</v>
      </c>
      <c r="W123" s="124">
        <f t="shared" si="43"/>
        <v>0</v>
      </c>
      <c r="X123" s="124">
        <f t="shared" si="43"/>
        <v>0</v>
      </c>
      <c r="Y123" s="124">
        <f t="shared" si="43"/>
        <v>0</v>
      </c>
      <c r="Z123" s="124">
        <f t="shared" si="43"/>
        <v>0</v>
      </c>
      <c r="AA123" s="124">
        <f t="shared" si="43"/>
        <v>0</v>
      </c>
      <c r="AB123" s="124">
        <f t="shared" si="43"/>
        <v>0</v>
      </c>
      <c r="AC123" s="124">
        <f t="shared" si="43"/>
        <v>0</v>
      </c>
      <c r="AD123" s="124">
        <f t="shared" si="43"/>
        <v>0</v>
      </c>
      <c r="AE123" s="124">
        <f t="shared" si="43"/>
        <v>0</v>
      </c>
      <c r="AF123" s="124">
        <f t="shared" si="43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41"/>
        <v>0</v>
      </c>
      <c r="C124" s="125">
        <v>0</v>
      </c>
      <c r="D124" s="124">
        <f t="shared" si="44"/>
        <v>0</v>
      </c>
      <c r="E124" s="124">
        <f t="shared" si="44"/>
        <v>0</v>
      </c>
      <c r="F124" s="124">
        <f t="shared" si="44"/>
        <v>0</v>
      </c>
      <c r="G124" s="124">
        <f t="shared" si="44"/>
        <v>0</v>
      </c>
      <c r="H124" s="124">
        <f t="shared" si="44"/>
        <v>0</v>
      </c>
      <c r="I124" s="124">
        <f t="shared" si="44"/>
        <v>0</v>
      </c>
      <c r="J124" s="124">
        <f t="shared" si="44"/>
        <v>0</v>
      </c>
      <c r="K124" s="124">
        <f t="shared" si="44"/>
        <v>0</v>
      </c>
      <c r="L124" s="124">
        <f t="shared" si="44"/>
        <v>0</v>
      </c>
      <c r="M124" s="124">
        <f t="shared" si="44"/>
        <v>0</v>
      </c>
      <c r="N124" s="124">
        <f t="shared" si="44"/>
        <v>0</v>
      </c>
      <c r="O124" s="124">
        <f t="shared" si="44"/>
        <v>0</v>
      </c>
      <c r="P124" s="124">
        <f t="shared" si="44"/>
        <v>0</v>
      </c>
      <c r="Q124" s="124">
        <f t="shared" si="44"/>
        <v>0</v>
      </c>
      <c r="R124" s="124">
        <f t="shared" si="44"/>
        <v>0</v>
      </c>
      <c r="S124" s="124">
        <f t="shared" si="44"/>
        <v>0</v>
      </c>
      <c r="T124" s="124">
        <f t="shared" si="43"/>
        <v>0</v>
      </c>
      <c r="U124" s="124">
        <f t="shared" si="43"/>
        <v>0</v>
      </c>
      <c r="V124" s="124">
        <f t="shared" si="43"/>
        <v>0</v>
      </c>
      <c r="W124" s="124">
        <f t="shared" si="43"/>
        <v>0</v>
      </c>
      <c r="X124" s="124">
        <f t="shared" si="43"/>
        <v>0</v>
      </c>
      <c r="Y124" s="124">
        <f t="shared" si="43"/>
        <v>0</v>
      </c>
      <c r="Z124" s="124">
        <f t="shared" si="43"/>
        <v>0</v>
      </c>
      <c r="AA124" s="124">
        <f t="shared" si="43"/>
        <v>0</v>
      </c>
      <c r="AB124" s="124">
        <f t="shared" si="43"/>
        <v>0</v>
      </c>
      <c r="AC124" s="124">
        <f t="shared" si="43"/>
        <v>0</v>
      </c>
      <c r="AD124" s="124">
        <f t="shared" si="43"/>
        <v>0</v>
      </c>
      <c r="AE124" s="124">
        <f t="shared" si="43"/>
        <v>0</v>
      </c>
      <c r="AF124" s="124">
        <f t="shared" si="43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41"/>
        <v>5</v>
      </c>
      <c r="C125" s="125">
        <v>5</v>
      </c>
      <c r="D125" s="124">
        <f t="shared" si="44"/>
        <v>5</v>
      </c>
      <c r="E125" s="124">
        <f t="shared" si="44"/>
        <v>5</v>
      </c>
      <c r="F125" s="124">
        <f t="shared" si="44"/>
        <v>5</v>
      </c>
      <c r="G125" s="124">
        <f t="shared" si="44"/>
        <v>5</v>
      </c>
      <c r="H125" s="124">
        <f t="shared" si="44"/>
        <v>5</v>
      </c>
      <c r="I125" s="124">
        <f t="shared" si="44"/>
        <v>5</v>
      </c>
      <c r="J125" s="124">
        <f t="shared" si="44"/>
        <v>5</v>
      </c>
      <c r="K125" s="124">
        <f t="shared" si="44"/>
        <v>5</v>
      </c>
      <c r="L125" s="124">
        <f t="shared" si="44"/>
        <v>5</v>
      </c>
      <c r="M125" s="124">
        <f t="shared" si="44"/>
        <v>5</v>
      </c>
      <c r="N125" s="124">
        <f t="shared" si="44"/>
        <v>5</v>
      </c>
      <c r="O125" s="124">
        <f t="shared" si="44"/>
        <v>5</v>
      </c>
      <c r="P125" s="124">
        <f t="shared" si="44"/>
        <v>5</v>
      </c>
      <c r="Q125" s="124">
        <f t="shared" si="44"/>
        <v>5</v>
      </c>
      <c r="R125" s="124">
        <f t="shared" si="44"/>
        <v>5</v>
      </c>
      <c r="S125" s="124">
        <f t="shared" si="44"/>
        <v>5</v>
      </c>
      <c r="T125" s="124">
        <f t="shared" si="43"/>
        <v>5</v>
      </c>
      <c r="U125" s="124">
        <f t="shared" si="43"/>
        <v>5</v>
      </c>
      <c r="V125" s="124">
        <f t="shared" si="43"/>
        <v>5</v>
      </c>
      <c r="W125" s="124">
        <f t="shared" si="43"/>
        <v>5</v>
      </c>
      <c r="X125" s="124">
        <f t="shared" si="43"/>
        <v>5</v>
      </c>
      <c r="Y125" s="124">
        <f t="shared" si="43"/>
        <v>5</v>
      </c>
      <c r="Z125" s="124">
        <f t="shared" si="43"/>
        <v>5</v>
      </c>
      <c r="AA125" s="124">
        <f t="shared" si="43"/>
        <v>5</v>
      </c>
      <c r="AB125" s="124">
        <f t="shared" si="43"/>
        <v>5</v>
      </c>
      <c r="AC125" s="124">
        <f t="shared" si="43"/>
        <v>5</v>
      </c>
      <c r="AD125" s="124">
        <f t="shared" si="43"/>
        <v>5</v>
      </c>
      <c r="AE125" s="124">
        <f t="shared" si="43"/>
        <v>5</v>
      </c>
      <c r="AF125" s="124">
        <f t="shared" si="43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41"/>
        <v>1</v>
      </c>
      <c r="C126" s="125">
        <v>1</v>
      </c>
      <c r="D126" s="124">
        <f t="shared" si="44"/>
        <v>1</v>
      </c>
      <c r="E126" s="124">
        <f t="shared" si="44"/>
        <v>1</v>
      </c>
      <c r="F126" s="124">
        <f t="shared" si="44"/>
        <v>1</v>
      </c>
      <c r="G126" s="124">
        <f t="shared" si="44"/>
        <v>1</v>
      </c>
      <c r="H126" s="124">
        <f t="shared" si="44"/>
        <v>1</v>
      </c>
      <c r="I126" s="124">
        <f t="shared" si="44"/>
        <v>1</v>
      </c>
      <c r="J126" s="124">
        <f t="shared" si="44"/>
        <v>1</v>
      </c>
      <c r="K126" s="124">
        <f t="shared" si="44"/>
        <v>1</v>
      </c>
      <c r="L126" s="124">
        <f t="shared" si="44"/>
        <v>1</v>
      </c>
      <c r="M126" s="124">
        <f t="shared" si="44"/>
        <v>1</v>
      </c>
      <c r="N126" s="124">
        <f t="shared" si="44"/>
        <v>1</v>
      </c>
      <c r="O126" s="124">
        <f t="shared" si="44"/>
        <v>1</v>
      </c>
      <c r="P126" s="124">
        <f t="shared" si="44"/>
        <v>1</v>
      </c>
      <c r="Q126" s="124">
        <f t="shared" si="44"/>
        <v>1</v>
      </c>
      <c r="R126" s="124">
        <f t="shared" si="44"/>
        <v>1</v>
      </c>
      <c r="S126" s="124">
        <f t="shared" si="44"/>
        <v>1</v>
      </c>
      <c r="T126" s="124">
        <f t="shared" si="43"/>
        <v>1</v>
      </c>
      <c r="U126" s="124">
        <f t="shared" si="43"/>
        <v>1</v>
      </c>
      <c r="V126" s="124">
        <f t="shared" si="43"/>
        <v>1</v>
      </c>
      <c r="W126" s="124">
        <f t="shared" si="43"/>
        <v>1</v>
      </c>
      <c r="X126" s="124">
        <f t="shared" si="43"/>
        <v>1</v>
      </c>
      <c r="Y126" s="124">
        <f t="shared" si="43"/>
        <v>1</v>
      </c>
      <c r="Z126" s="124">
        <f t="shared" si="43"/>
        <v>1</v>
      </c>
      <c r="AA126" s="124">
        <f t="shared" si="43"/>
        <v>1</v>
      </c>
      <c r="AB126" s="124">
        <f t="shared" si="43"/>
        <v>1</v>
      </c>
      <c r="AC126" s="124">
        <f t="shared" si="43"/>
        <v>1</v>
      </c>
      <c r="AD126" s="124">
        <f t="shared" si="43"/>
        <v>1</v>
      </c>
      <c r="AE126" s="124">
        <f t="shared" si="43"/>
        <v>1</v>
      </c>
      <c r="AF126" s="124">
        <f t="shared" si="43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41"/>
        <v>1.58</v>
      </c>
      <c r="C127" s="125">
        <v>1.58</v>
      </c>
      <c r="D127" s="124">
        <f t="shared" si="44"/>
        <v>1.58</v>
      </c>
      <c r="E127" s="124">
        <f t="shared" si="44"/>
        <v>1.58</v>
      </c>
      <c r="F127" s="124">
        <f t="shared" si="44"/>
        <v>1.58</v>
      </c>
      <c r="G127" s="124">
        <f t="shared" si="44"/>
        <v>1.58</v>
      </c>
      <c r="H127" s="124">
        <f t="shared" si="44"/>
        <v>1.58</v>
      </c>
      <c r="I127" s="124">
        <f t="shared" si="44"/>
        <v>1.58</v>
      </c>
      <c r="J127" s="124">
        <f t="shared" si="44"/>
        <v>1.58</v>
      </c>
      <c r="K127" s="124">
        <f t="shared" si="44"/>
        <v>1.58</v>
      </c>
      <c r="L127" s="124">
        <f t="shared" si="44"/>
        <v>1.58</v>
      </c>
      <c r="M127" s="124">
        <f t="shared" si="44"/>
        <v>1.58</v>
      </c>
      <c r="N127" s="124">
        <f t="shared" si="44"/>
        <v>1.58</v>
      </c>
      <c r="O127" s="124">
        <f t="shared" si="44"/>
        <v>1.58</v>
      </c>
      <c r="P127" s="124">
        <f t="shared" si="44"/>
        <v>1.58</v>
      </c>
      <c r="Q127" s="124">
        <f t="shared" si="44"/>
        <v>1.58</v>
      </c>
      <c r="R127" s="124">
        <f t="shared" si="44"/>
        <v>1.58</v>
      </c>
      <c r="S127" s="124">
        <f t="shared" si="44"/>
        <v>1.58</v>
      </c>
      <c r="T127" s="124">
        <f t="shared" si="43"/>
        <v>1.58</v>
      </c>
      <c r="U127" s="124">
        <f t="shared" si="43"/>
        <v>1.58</v>
      </c>
      <c r="V127" s="124">
        <f t="shared" si="43"/>
        <v>1.58</v>
      </c>
      <c r="W127" s="124">
        <f t="shared" si="43"/>
        <v>1.58</v>
      </c>
      <c r="X127" s="124">
        <f t="shared" si="43"/>
        <v>1.58</v>
      </c>
      <c r="Y127" s="124">
        <f t="shared" si="43"/>
        <v>1.58</v>
      </c>
      <c r="Z127" s="124">
        <f t="shared" si="43"/>
        <v>1.58</v>
      </c>
      <c r="AA127" s="124">
        <f t="shared" si="43"/>
        <v>1.58</v>
      </c>
      <c r="AB127" s="124">
        <f t="shared" si="43"/>
        <v>1.58</v>
      </c>
      <c r="AC127" s="124">
        <f t="shared" si="43"/>
        <v>1.58</v>
      </c>
      <c r="AD127" s="124">
        <f t="shared" si="43"/>
        <v>1.58</v>
      </c>
      <c r="AE127" s="124">
        <f t="shared" si="43"/>
        <v>1.58</v>
      </c>
      <c r="AF127" s="124">
        <f t="shared" si="43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41"/>
        <v>1.46</v>
      </c>
      <c r="C128" s="125">
        <v>1.46</v>
      </c>
      <c r="D128" s="124">
        <f t="shared" si="44"/>
        <v>1.46</v>
      </c>
      <c r="E128" s="124">
        <f t="shared" si="44"/>
        <v>1.46</v>
      </c>
      <c r="F128" s="124">
        <f t="shared" si="44"/>
        <v>1.46</v>
      </c>
      <c r="G128" s="124">
        <f t="shared" si="44"/>
        <v>1.46</v>
      </c>
      <c r="H128" s="124">
        <f t="shared" si="44"/>
        <v>1.46</v>
      </c>
      <c r="I128" s="124">
        <f t="shared" si="44"/>
        <v>1.46</v>
      </c>
      <c r="J128" s="124">
        <f t="shared" si="44"/>
        <v>1.46</v>
      </c>
      <c r="K128" s="124">
        <f t="shared" si="44"/>
        <v>1.46</v>
      </c>
      <c r="L128" s="124">
        <f t="shared" si="44"/>
        <v>1.46</v>
      </c>
      <c r="M128" s="124">
        <f t="shared" si="44"/>
        <v>1.46</v>
      </c>
      <c r="N128" s="124">
        <f t="shared" si="44"/>
        <v>1.46</v>
      </c>
      <c r="O128" s="124">
        <f t="shared" si="44"/>
        <v>1.46</v>
      </c>
      <c r="P128" s="124">
        <f t="shared" si="44"/>
        <v>1.46</v>
      </c>
      <c r="Q128" s="124">
        <f t="shared" si="44"/>
        <v>1.46</v>
      </c>
      <c r="R128" s="124">
        <f t="shared" si="44"/>
        <v>1.46</v>
      </c>
      <c r="S128" s="124">
        <f t="shared" si="44"/>
        <v>1.46</v>
      </c>
      <c r="T128" s="124">
        <f t="shared" ref="T128:AF129" si="45">S128</f>
        <v>1.46</v>
      </c>
      <c r="U128" s="124">
        <f t="shared" si="45"/>
        <v>1.46</v>
      </c>
      <c r="V128" s="124">
        <f t="shared" si="45"/>
        <v>1.46</v>
      </c>
      <c r="W128" s="124">
        <f t="shared" si="45"/>
        <v>1.46</v>
      </c>
      <c r="X128" s="124">
        <f t="shared" si="45"/>
        <v>1.46</v>
      </c>
      <c r="Y128" s="124">
        <f t="shared" si="45"/>
        <v>1.46</v>
      </c>
      <c r="Z128" s="124">
        <f t="shared" si="45"/>
        <v>1.46</v>
      </c>
      <c r="AA128" s="124">
        <f t="shared" si="45"/>
        <v>1.46</v>
      </c>
      <c r="AB128" s="124">
        <f t="shared" si="45"/>
        <v>1.46</v>
      </c>
      <c r="AC128" s="124">
        <f t="shared" si="45"/>
        <v>1.46</v>
      </c>
      <c r="AD128" s="124">
        <f t="shared" si="45"/>
        <v>1.46</v>
      </c>
      <c r="AE128" s="124">
        <f t="shared" si="45"/>
        <v>1.46</v>
      </c>
      <c r="AF128" s="124">
        <f t="shared" si="45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41"/>
        <v>1.48</v>
      </c>
      <c r="C129" s="125">
        <v>1.48</v>
      </c>
      <c r="D129" s="124">
        <f t="shared" si="44"/>
        <v>1.48</v>
      </c>
      <c r="E129" s="124">
        <f t="shared" si="44"/>
        <v>1.48</v>
      </c>
      <c r="F129" s="124">
        <f t="shared" si="44"/>
        <v>1.48</v>
      </c>
      <c r="G129" s="124">
        <f t="shared" si="44"/>
        <v>1.48</v>
      </c>
      <c r="H129" s="124">
        <f t="shared" si="44"/>
        <v>1.48</v>
      </c>
      <c r="I129" s="124">
        <f t="shared" si="44"/>
        <v>1.48</v>
      </c>
      <c r="J129" s="124">
        <f t="shared" si="44"/>
        <v>1.48</v>
      </c>
      <c r="K129" s="124">
        <f t="shared" si="44"/>
        <v>1.48</v>
      </c>
      <c r="L129" s="124">
        <f t="shared" si="44"/>
        <v>1.48</v>
      </c>
      <c r="M129" s="124">
        <f t="shared" si="44"/>
        <v>1.48</v>
      </c>
      <c r="N129" s="124">
        <f t="shared" si="44"/>
        <v>1.48</v>
      </c>
      <c r="O129" s="124">
        <f t="shared" si="44"/>
        <v>1.48</v>
      </c>
      <c r="P129" s="124">
        <f t="shared" si="44"/>
        <v>1.48</v>
      </c>
      <c r="Q129" s="124">
        <f t="shared" si="44"/>
        <v>1.48</v>
      </c>
      <c r="R129" s="124">
        <f t="shared" si="44"/>
        <v>1.48</v>
      </c>
      <c r="S129" s="124">
        <f t="shared" si="44"/>
        <v>1.48</v>
      </c>
      <c r="T129" s="124">
        <f t="shared" si="45"/>
        <v>1.48</v>
      </c>
      <c r="U129" s="124">
        <f t="shared" si="45"/>
        <v>1.48</v>
      </c>
      <c r="V129" s="124">
        <f t="shared" si="45"/>
        <v>1.48</v>
      </c>
      <c r="W129" s="124">
        <f t="shared" si="45"/>
        <v>1.48</v>
      </c>
      <c r="X129" s="124">
        <f t="shared" si="45"/>
        <v>1.48</v>
      </c>
      <c r="Y129" s="124">
        <f t="shared" si="45"/>
        <v>1.48</v>
      </c>
      <c r="Z129" s="124">
        <f t="shared" si="45"/>
        <v>1.48</v>
      </c>
      <c r="AA129" s="124">
        <f t="shared" si="45"/>
        <v>1.48</v>
      </c>
      <c r="AB129" s="124">
        <f t="shared" si="45"/>
        <v>1.48</v>
      </c>
      <c r="AC129" s="124">
        <f t="shared" si="45"/>
        <v>1.48</v>
      </c>
      <c r="AD129" s="124">
        <f t="shared" si="45"/>
        <v>1.48</v>
      </c>
      <c r="AE129" s="124">
        <f t="shared" si="45"/>
        <v>1.48</v>
      </c>
      <c r="AF129" s="124">
        <f t="shared" si="45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46">AF131</f>
        <v>2.2000000000000002</v>
      </c>
      <c r="C131" s="125">
        <v>2.2000000000000002</v>
      </c>
      <c r="D131" s="124">
        <f t="shared" ref="D131:S138" si="47">C131</f>
        <v>2.2000000000000002</v>
      </c>
      <c r="E131" s="124">
        <f t="shared" si="47"/>
        <v>2.2000000000000002</v>
      </c>
      <c r="F131" s="124">
        <f t="shared" si="47"/>
        <v>2.2000000000000002</v>
      </c>
      <c r="G131" s="124">
        <f t="shared" si="47"/>
        <v>2.2000000000000002</v>
      </c>
      <c r="H131" s="124">
        <f t="shared" si="47"/>
        <v>2.2000000000000002</v>
      </c>
      <c r="I131" s="124">
        <f t="shared" si="47"/>
        <v>2.2000000000000002</v>
      </c>
      <c r="J131" s="124">
        <f t="shared" si="47"/>
        <v>2.2000000000000002</v>
      </c>
      <c r="K131" s="124">
        <f t="shared" si="47"/>
        <v>2.2000000000000002</v>
      </c>
      <c r="L131" s="124">
        <f t="shared" si="47"/>
        <v>2.2000000000000002</v>
      </c>
      <c r="M131" s="124">
        <f t="shared" si="47"/>
        <v>2.2000000000000002</v>
      </c>
      <c r="N131" s="124">
        <f t="shared" si="47"/>
        <v>2.2000000000000002</v>
      </c>
      <c r="O131" s="124">
        <f t="shared" si="47"/>
        <v>2.2000000000000002</v>
      </c>
      <c r="P131" s="124">
        <f t="shared" si="47"/>
        <v>2.2000000000000002</v>
      </c>
      <c r="Q131" s="124">
        <f t="shared" si="47"/>
        <v>2.2000000000000002</v>
      </c>
      <c r="R131" s="124">
        <f t="shared" si="47"/>
        <v>2.2000000000000002</v>
      </c>
      <c r="S131" s="124">
        <f t="shared" si="47"/>
        <v>2.2000000000000002</v>
      </c>
      <c r="T131" s="124">
        <f t="shared" ref="T131:AF138" si="48">S131</f>
        <v>2.2000000000000002</v>
      </c>
      <c r="U131" s="124">
        <f t="shared" si="48"/>
        <v>2.2000000000000002</v>
      </c>
      <c r="V131" s="124">
        <f t="shared" si="48"/>
        <v>2.2000000000000002</v>
      </c>
      <c r="W131" s="124">
        <f t="shared" si="48"/>
        <v>2.2000000000000002</v>
      </c>
      <c r="X131" s="124">
        <f t="shared" si="48"/>
        <v>2.2000000000000002</v>
      </c>
      <c r="Y131" s="124">
        <f t="shared" si="48"/>
        <v>2.2000000000000002</v>
      </c>
      <c r="Z131" s="124">
        <f t="shared" si="48"/>
        <v>2.2000000000000002</v>
      </c>
      <c r="AA131" s="124">
        <f t="shared" si="48"/>
        <v>2.2000000000000002</v>
      </c>
      <c r="AB131" s="124">
        <f t="shared" si="48"/>
        <v>2.2000000000000002</v>
      </c>
      <c r="AC131" s="124">
        <f t="shared" si="48"/>
        <v>2.2000000000000002</v>
      </c>
      <c r="AD131" s="124">
        <f t="shared" si="48"/>
        <v>2.2000000000000002</v>
      </c>
      <c r="AE131" s="124">
        <f t="shared" si="48"/>
        <v>2.2000000000000002</v>
      </c>
      <c r="AF131" s="124">
        <f t="shared" si="48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46"/>
        <v>2</v>
      </c>
      <c r="C132" s="125">
        <v>2</v>
      </c>
      <c r="D132" s="124">
        <f t="shared" si="47"/>
        <v>2</v>
      </c>
      <c r="E132" s="124">
        <f t="shared" si="47"/>
        <v>2</v>
      </c>
      <c r="F132" s="124">
        <f t="shared" si="47"/>
        <v>2</v>
      </c>
      <c r="G132" s="124">
        <f t="shared" si="47"/>
        <v>2</v>
      </c>
      <c r="H132" s="124">
        <f t="shared" si="47"/>
        <v>2</v>
      </c>
      <c r="I132" s="124">
        <f t="shared" si="47"/>
        <v>2</v>
      </c>
      <c r="J132" s="124">
        <f t="shared" si="47"/>
        <v>2</v>
      </c>
      <c r="K132" s="124">
        <f t="shared" si="47"/>
        <v>2</v>
      </c>
      <c r="L132" s="124">
        <f t="shared" si="47"/>
        <v>2</v>
      </c>
      <c r="M132" s="124">
        <f t="shared" si="47"/>
        <v>2</v>
      </c>
      <c r="N132" s="124">
        <f t="shared" si="47"/>
        <v>2</v>
      </c>
      <c r="O132" s="124">
        <f t="shared" si="47"/>
        <v>2</v>
      </c>
      <c r="P132" s="124">
        <f t="shared" si="47"/>
        <v>2</v>
      </c>
      <c r="Q132" s="124">
        <f t="shared" si="47"/>
        <v>2</v>
      </c>
      <c r="R132" s="124">
        <f t="shared" si="47"/>
        <v>2</v>
      </c>
      <c r="S132" s="124">
        <f t="shared" si="47"/>
        <v>2</v>
      </c>
      <c r="T132" s="124">
        <f t="shared" si="48"/>
        <v>2</v>
      </c>
      <c r="U132" s="124">
        <f t="shared" si="48"/>
        <v>2</v>
      </c>
      <c r="V132" s="124">
        <f t="shared" si="48"/>
        <v>2</v>
      </c>
      <c r="W132" s="124">
        <f t="shared" si="48"/>
        <v>2</v>
      </c>
      <c r="X132" s="124">
        <f t="shared" si="48"/>
        <v>2</v>
      </c>
      <c r="Y132" s="124">
        <f t="shared" si="48"/>
        <v>2</v>
      </c>
      <c r="Z132" s="124">
        <f t="shared" si="48"/>
        <v>2</v>
      </c>
      <c r="AA132" s="124">
        <f t="shared" si="48"/>
        <v>2</v>
      </c>
      <c r="AB132" s="124">
        <f t="shared" si="48"/>
        <v>2</v>
      </c>
      <c r="AC132" s="124">
        <f t="shared" si="48"/>
        <v>2</v>
      </c>
      <c r="AD132" s="124">
        <f t="shared" si="48"/>
        <v>2</v>
      </c>
      <c r="AE132" s="124">
        <f t="shared" si="48"/>
        <v>2</v>
      </c>
      <c r="AF132" s="124">
        <f t="shared" si="48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46"/>
        <v>1.25</v>
      </c>
      <c r="C133" s="125">
        <v>1.25</v>
      </c>
      <c r="D133" s="124">
        <f t="shared" si="47"/>
        <v>1.25</v>
      </c>
      <c r="E133" s="124">
        <f t="shared" si="47"/>
        <v>1.25</v>
      </c>
      <c r="F133" s="124">
        <f t="shared" si="47"/>
        <v>1.25</v>
      </c>
      <c r="G133" s="124">
        <f t="shared" si="47"/>
        <v>1.25</v>
      </c>
      <c r="H133" s="124">
        <f t="shared" si="47"/>
        <v>1.25</v>
      </c>
      <c r="I133" s="124">
        <f t="shared" si="47"/>
        <v>1.25</v>
      </c>
      <c r="J133" s="124">
        <f t="shared" si="47"/>
        <v>1.25</v>
      </c>
      <c r="K133" s="124">
        <f t="shared" si="47"/>
        <v>1.25</v>
      </c>
      <c r="L133" s="124">
        <f t="shared" si="47"/>
        <v>1.25</v>
      </c>
      <c r="M133" s="124">
        <f t="shared" si="47"/>
        <v>1.25</v>
      </c>
      <c r="N133" s="124">
        <f t="shared" si="47"/>
        <v>1.25</v>
      </c>
      <c r="O133" s="124">
        <f t="shared" si="47"/>
        <v>1.25</v>
      </c>
      <c r="P133" s="124">
        <f t="shared" si="47"/>
        <v>1.25</v>
      </c>
      <c r="Q133" s="124">
        <f t="shared" si="47"/>
        <v>1.25</v>
      </c>
      <c r="R133" s="124">
        <f t="shared" si="47"/>
        <v>1.25</v>
      </c>
      <c r="S133" s="124">
        <f t="shared" si="47"/>
        <v>1.25</v>
      </c>
      <c r="T133" s="124">
        <f t="shared" si="48"/>
        <v>1.25</v>
      </c>
      <c r="U133" s="124">
        <f t="shared" si="48"/>
        <v>1.25</v>
      </c>
      <c r="V133" s="124">
        <f t="shared" si="48"/>
        <v>1.25</v>
      </c>
      <c r="W133" s="124">
        <f t="shared" si="48"/>
        <v>1.25</v>
      </c>
      <c r="X133" s="124">
        <f t="shared" si="48"/>
        <v>1.25</v>
      </c>
      <c r="Y133" s="124">
        <f t="shared" si="48"/>
        <v>1.25</v>
      </c>
      <c r="Z133" s="124">
        <f t="shared" si="48"/>
        <v>1.25</v>
      </c>
      <c r="AA133" s="124">
        <f t="shared" si="48"/>
        <v>1.25</v>
      </c>
      <c r="AB133" s="124">
        <f t="shared" si="48"/>
        <v>1.25</v>
      </c>
      <c r="AC133" s="124">
        <f t="shared" si="48"/>
        <v>1.25</v>
      </c>
      <c r="AD133" s="124">
        <f t="shared" si="48"/>
        <v>1.25</v>
      </c>
      <c r="AE133" s="124">
        <f t="shared" si="48"/>
        <v>1.25</v>
      </c>
      <c r="AF133" s="124">
        <f t="shared" si="48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46"/>
        <v>1.1499999999999999</v>
      </c>
      <c r="C134" s="125">
        <v>1.1499999999999999</v>
      </c>
      <c r="D134" s="124">
        <f t="shared" si="47"/>
        <v>1.1499999999999999</v>
      </c>
      <c r="E134" s="124">
        <f t="shared" si="47"/>
        <v>1.1499999999999999</v>
      </c>
      <c r="F134" s="124">
        <f t="shared" si="47"/>
        <v>1.1499999999999999</v>
      </c>
      <c r="G134" s="124">
        <f t="shared" si="47"/>
        <v>1.1499999999999999</v>
      </c>
      <c r="H134" s="124">
        <f t="shared" si="47"/>
        <v>1.1499999999999999</v>
      </c>
      <c r="I134" s="124">
        <f t="shared" si="47"/>
        <v>1.1499999999999999</v>
      </c>
      <c r="J134" s="124">
        <f t="shared" si="47"/>
        <v>1.1499999999999999</v>
      </c>
      <c r="K134" s="124">
        <f t="shared" si="47"/>
        <v>1.1499999999999999</v>
      </c>
      <c r="L134" s="124">
        <f t="shared" si="47"/>
        <v>1.1499999999999999</v>
      </c>
      <c r="M134" s="124">
        <f t="shared" si="47"/>
        <v>1.1499999999999999</v>
      </c>
      <c r="N134" s="124">
        <f t="shared" si="47"/>
        <v>1.1499999999999999</v>
      </c>
      <c r="O134" s="124">
        <f t="shared" si="47"/>
        <v>1.1499999999999999</v>
      </c>
      <c r="P134" s="124">
        <f t="shared" si="47"/>
        <v>1.1499999999999999</v>
      </c>
      <c r="Q134" s="124">
        <f t="shared" si="47"/>
        <v>1.1499999999999999</v>
      </c>
      <c r="R134" s="124">
        <f t="shared" si="47"/>
        <v>1.1499999999999999</v>
      </c>
      <c r="S134" s="124">
        <f t="shared" si="47"/>
        <v>1.1499999999999999</v>
      </c>
      <c r="T134" s="124">
        <f t="shared" si="48"/>
        <v>1.1499999999999999</v>
      </c>
      <c r="U134" s="124">
        <f t="shared" si="48"/>
        <v>1.1499999999999999</v>
      </c>
      <c r="V134" s="124">
        <f t="shared" si="48"/>
        <v>1.1499999999999999</v>
      </c>
      <c r="W134" s="124">
        <f t="shared" si="48"/>
        <v>1.1499999999999999</v>
      </c>
      <c r="X134" s="124">
        <f t="shared" si="48"/>
        <v>1.1499999999999999</v>
      </c>
      <c r="Y134" s="124">
        <f t="shared" si="48"/>
        <v>1.1499999999999999</v>
      </c>
      <c r="Z134" s="124">
        <f t="shared" si="48"/>
        <v>1.1499999999999999</v>
      </c>
      <c r="AA134" s="124">
        <f t="shared" si="48"/>
        <v>1.1499999999999999</v>
      </c>
      <c r="AB134" s="124">
        <f t="shared" si="48"/>
        <v>1.1499999999999999</v>
      </c>
      <c r="AC134" s="124">
        <f t="shared" si="48"/>
        <v>1.1499999999999999</v>
      </c>
      <c r="AD134" s="124">
        <f t="shared" si="48"/>
        <v>1.1499999999999999</v>
      </c>
      <c r="AE134" s="124">
        <f t="shared" si="48"/>
        <v>1.1499999999999999</v>
      </c>
      <c r="AF134" s="124">
        <f t="shared" si="48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46"/>
        <v>2.133</v>
      </c>
      <c r="C135" s="125">
        <v>2.133</v>
      </c>
      <c r="D135" s="124">
        <f t="shared" si="47"/>
        <v>2.133</v>
      </c>
      <c r="E135" s="124">
        <f t="shared" si="47"/>
        <v>2.133</v>
      </c>
      <c r="F135" s="124">
        <f t="shared" si="47"/>
        <v>2.133</v>
      </c>
      <c r="G135" s="124">
        <f t="shared" si="47"/>
        <v>2.133</v>
      </c>
      <c r="H135" s="124">
        <f t="shared" si="47"/>
        <v>2.133</v>
      </c>
      <c r="I135" s="124">
        <f t="shared" si="47"/>
        <v>2.133</v>
      </c>
      <c r="J135" s="124">
        <f t="shared" si="47"/>
        <v>2.133</v>
      </c>
      <c r="K135" s="124">
        <f t="shared" si="47"/>
        <v>2.133</v>
      </c>
      <c r="L135" s="124">
        <f t="shared" si="47"/>
        <v>2.133</v>
      </c>
      <c r="M135" s="124">
        <f t="shared" si="47"/>
        <v>2.133</v>
      </c>
      <c r="N135" s="124">
        <f t="shared" si="47"/>
        <v>2.133</v>
      </c>
      <c r="O135" s="124">
        <f t="shared" si="47"/>
        <v>2.133</v>
      </c>
      <c r="P135" s="124">
        <f t="shared" si="47"/>
        <v>2.133</v>
      </c>
      <c r="Q135" s="124">
        <f t="shared" si="47"/>
        <v>2.133</v>
      </c>
      <c r="R135" s="124">
        <f t="shared" si="47"/>
        <v>2.133</v>
      </c>
      <c r="S135" s="124">
        <f t="shared" si="47"/>
        <v>2.133</v>
      </c>
      <c r="T135" s="124">
        <f t="shared" si="48"/>
        <v>2.133</v>
      </c>
      <c r="U135" s="124">
        <f t="shared" si="48"/>
        <v>2.133</v>
      </c>
      <c r="V135" s="124">
        <f t="shared" si="48"/>
        <v>2.133</v>
      </c>
      <c r="W135" s="124">
        <f t="shared" si="48"/>
        <v>2.133</v>
      </c>
      <c r="X135" s="124">
        <f t="shared" si="48"/>
        <v>2.133</v>
      </c>
      <c r="Y135" s="124">
        <f t="shared" si="48"/>
        <v>2.133</v>
      </c>
      <c r="Z135" s="124">
        <f t="shared" si="48"/>
        <v>2.133</v>
      </c>
      <c r="AA135" s="124">
        <f t="shared" si="48"/>
        <v>2.133</v>
      </c>
      <c r="AB135" s="124">
        <f t="shared" si="48"/>
        <v>2.133</v>
      </c>
      <c r="AC135" s="124">
        <f t="shared" si="48"/>
        <v>2.133</v>
      </c>
      <c r="AD135" s="124">
        <f t="shared" si="48"/>
        <v>2.133</v>
      </c>
      <c r="AE135" s="124">
        <f t="shared" si="48"/>
        <v>2.133</v>
      </c>
      <c r="AF135" s="124">
        <f t="shared" si="48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46"/>
        <v>2.09</v>
      </c>
      <c r="C136" s="125">
        <v>2.09</v>
      </c>
      <c r="D136" s="124">
        <f t="shared" si="47"/>
        <v>2.09</v>
      </c>
      <c r="E136" s="124">
        <f t="shared" si="47"/>
        <v>2.09</v>
      </c>
      <c r="F136" s="124">
        <f t="shared" si="47"/>
        <v>2.09</v>
      </c>
      <c r="G136" s="124">
        <f t="shared" si="47"/>
        <v>2.09</v>
      </c>
      <c r="H136" s="124">
        <f t="shared" si="47"/>
        <v>2.09</v>
      </c>
      <c r="I136" s="124">
        <f t="shared" si="47"/>
        <v>2.09</v>
      </c>
      <c r="J136" s="124">
        <f t="shared" si="47"/>
        <v>2.09</v>
      </c>
      <c r="K136" s="124">
        <f t="shared" si="47"/>
        <v>2.09</v>
      </c>
      <c r="L136" s="124">
        <f t="shared" si="47"/>
        <v>2.09</v>
      </c>
      <c r="M136" s="124">
        <f t="shared" si="47"/>
        <v>2.09</v>
      </c>
      <c r="N136" s="124">
        <f t="shared" si="47"/>
        <v>2.09</v>
      </c>
      <c r="O136" s="124">
        <f t="shared" si="47"/>
        <v>2.09</v>
      </c>
      <c r="P136" s="124">
        <f t="shared" si="47"/>
        <v>2.09</v>
      </c>
      <c r="Q136" s="124">
        <f t="shared" si="47"/>
        <v>2.09</v>
      </c>
      <c r="R136" s="124">
        <f t="shared" si="47"/>
        <v>2.09</v>
      </c>
      <c r="S136" s="124">
        <f t="shared" si="47"/>
        <v>2.09</v>
      </c>
      <c r="T136" s="124">
        <f t="shared" si="48"/>
        <v>2.09</v>
      </c>
      <c r="U136" s="124">
        <f t="shared" si="48"/>
        <v>2.09</v>
      </c>
      <c r="V136" s="124">
        <f t="shared" si="48"/>
        <v>2.09</v>
      </c>
      <c r="W136" s="124">
        <f t="shared" si="48"/>
        <v>2.09</v>
      </c>
      <c r="X136" s="124">
        <f t="shared" si="48"/>
        <v>2.09</v>
      </c>
      <c r="Y136" s="124">
        <f t="shared" si="48"/>
        <v>2.09</v>
      </c>
      <c r="Z136" s="124">
        <f t="shared" si="48"/>
        <v>2.09</v>
      </c>
      <c r="AA136" s="124">
        <f t="shared" si="48"/>
        <v>2.09</v>
      </c>
      <c r="AB136" s="124">
        <f t="shared" si="48"/>
        <v>2.09</v>
      </c>
      <c r="AC136" s="124">
        <f t="shared" si="48"/>
        <v>2.09</v>
      </c>
      <c r="AD136" s="124">
        <f t="shared" si="48"/>
        <v>2.09</v>
      </c>
      <c r="AE136" s="124">
        <f t="shared" si="48"/>
        <v>2.09</v>
      </c>
      <c r="AF136" s="124">
        <f t="shared" si="48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46"/>
        <v>1.1399999999999999</v>
      </c>
      <c r="C137" s="125">
        <v>1.1399999999999999</v>
      </c>
      <c r="D137" s="124">
        <f t="shared" si="47"/>
        <v>1.1399999999999999</v>
      </c>
      <c r="E137" s="124">
        <f t="shared" si="47"/>
        <v>1.1399999999999999</v>
      </c>
      <c r="F137" s="124">
        <f t="shared" si="47"/>
        <v>1.1399999999999999</v>
      </c>
      <c r="G137" s="124">
        <f t="shared" si="47"/>
        <v>1.1399999999999999</v>
      </c>
      <c r="H137" s="124">
        <f t="shared" si="47"/>
        <v>1.1399999999999999</v>
      </c>
      <c r="I137" s="124">
        <f t="shared" si="47"/>
        <v>1.1399999999999999</v>
      </c>
      <c r="J137" s="124">
        <f t="shared" si="47"/>
        <v>1.1399999999999999</v>
      </c>
      <c r="K137" s="124">
        <f t="shared" si="47"/>
        <v>1.1399999999999999</v>
      </c>
      <c r="L137" s="124">
        <f t="shared" si="47"/>
        <v>1.1399999999999999</v>
      </c>
      <c r="M137" s="124">
        <f t="shared" si="47"/>
        <v>1.1399999999999999</v>
      </c>
      <c r="N137" s="124">
        <f t="shared" si="47"/>
        <v>1.1399999999999999</v>
      </c>
      <c r="O137" s="124">
        <f t="shared" si="47"/>
        <v>1.1399999999999999</v>
      </c>
      <c r="P137" s="124">
        <f t="shared" si="47"/>
        <v>1.1399999999999999</v>
      </c>
      <c r="Q137" s="124">
        <f t="shared" si="47"/>
        <v>1.1399999999999999</v>
      </c>
      <c r="R137" s="124">
        <f t="shared" si="47"/>
        <v>1.1399999999999999</v>
      </c>
      <c r="S137" s="124">
        <f t="shared" si="47"/>
        <v>1.1399999999999999</v>
      </c>
      <c r="T137" s="124">
        <f t="shared" si="48"/>
        <v>1.1399999999999999</v>
      </c>
      <c r="U137" s="124">
        <f t="shared" si="48"/>
        <v>1.1399999999999999</v>
      </c>
      <c r="V137" s="124">
        <f t="shared" si="48"/>
        <v>1.1399999999999999</v>
      </c>
      <c r="W137" s="124">
        <f t="shared" si="48"/>
        <v>1.1399999999999999</v>
      </c>
      <c r="X137" s="124">
        <f t="shared" si="48"/>
        <v>1.1399999999999999</v>
      </c>
      <c r="Y137" s="124">
        <f t="shared" si="48"/>
        <v>1.1399999999999999</v>
      </c>
      <c r="Z137" s="124">
        <f t="shared" si="48"/>
        <v>1.1399999999999999</v>
      </c>
      <c r="AA137" s="124">
        <f t="shared" si="48"/>
        <v>1.1399999999999999</v>
      </c>
      <c r="AB137" s="124">
        <f t="shared" si="48"/>
        <v>1.1399999999999999</v>
      </c>
      <c r="AC137" s="124">
        <f t="shared" si="48"/>
        <v>1.1399999999999999</v>
      </c>
      <c r="AD137" s="124">
        <f t="shared" si="48"/>
        <v>1.1399999999999999</v>
      </c>
      <c r="AE137" s="124">
        <f t="shared" si="48"/>
        <v>1.1399999999999999</v>
      </c>
      <c r="AF137" s="124">
        <f t="shared" si="48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46"/>
        <v>0.82</v>
      </c>
      <c r="C138" s="125">
        <v>0.82</v>
      </c>
      <c r="D138" s="124">
        <f t="shared" si="47"/>
        <v>0.82</v>
      </c>
      <c r="E138" s="124">
        <f t="shared" si="47"/>
        <v>0.82</v>
      </c>
      <c r="F138" s="124">
        <f t="shared" si="47"/>
        <v>0.82</v>
      </c>
      <c r="G138" s="124">
        <f t="shared" si="47"/>
        <v>0.82</v>
      </c>
      <c r="H138" s="124">
        <f t="shared" si="47"/>
        <v>0.82</v>
      </c>
      <c r="I138" s="124">
        <f t="shared" si="47"/>
        <v>0.82</v>
      </c>
      <c r="J138" s="124">
        <f t="shared" si="47"/>
        <v>0.82</v>
      </c>
      <c r="K138" s="124">
        <f t="shared" si="47"/>
        <v>0.82</v>
      </c>
      <c r="L138" s="124">
        <f t="shared" si="47"/>
        <v>0.82</v>
      </c>
      <c r="M138" s="124">
        <f t="shared" si="47"/>
        <v>0.82</v>
      </c>
      <c r="N138" s="124">
        <f t="shared" si="47"/>
        <v>0.82</v>
      </c>
      <c r="O138" s="124">
        <f t="shared" si="47"/>
        <v>0.82</v>
      </c>
      <c r="P138" s="124">
        <f t="shared" si="47"/>
        <v>0.82</v>
      </c>
      <c r="Q138" s="124">
        <f t="shared" si="47"/>
        <v>0.82</v>
      </c>
      <c r="R138" s="124">
        <f t="shared" si="47"/>
        <v>0.82</v>
      </c>
      <c r="S138" s="124">
        <f t="shared" si="47"/>
        <v>0.82</v>
      </c>
      <c r="T138" s="124">
        <f t="shared" si="48"/>
        <v>0.82</v>
      </c>
      <c r="U138" s="124">
        <f t="shared" si="48"/>
        <v>0.82</v>
      </c>
      <c r="V138" s="124">
        <f t="shared" si="48"/>
        <v>0.82</v>
      </c>
      <c r="W138" s="124">
        <f t="shared" si="48"/>
        <v>0.82</v>
      </c>
      <c r="X138" s="124">
        <f t="shared" si="48"/>
        <v>0.82</v>
      </c>
      <c r="Y138" s="124">
        <f t="shared" si="48"/>
        <v>0.82</v>
      </c>
      <c r="Z138" s="124">
        <f t="shared" si="48"/>
        <v>0.82</v>
      </c>
      <c r="AA138" s="124">
        <f t="shared" si="48"/>
        <v>0.82</v>
      </c>
      <c r="AB138" s="124">
        <f t="shared" si="48"/>
        <v>0.82</v>
      </c>
      <c r="AC138" s="124">
        <f t="shared" si="48"/>
        <v>0.82</v>
      </c>
      <c r="AD138" s="124">
        <f t="shared" si="48"/>
        <v>0.82</v>
      </c>
      <c r="AE138" s="124">
        <f t="shared" si="48"/>
        <v>0.82</v>
      </c>
      <c r="AF138" s="124">
        <f t="shared" si="48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49">AF140</f>
        <v>2</v>
      </c>
      <c r="C140" s="125">
        <v>2</v>
      </c>
      <c r="D140" s="124">
        <f t="shared" ref="D140:S146" si="50">C140</f>
        <v>2</v>
      </c>
      <c r="E140" s="124">
        <f t="shared" si="50"/>
        <v>2</v>
      </c>
      <c r="F140" s="124">
        <f t="shared" si="50"/>
        <v>2</v>
      </c>
      <c r="G140" s="124">
        <f t="shared" si="50"/>
        <v>2</v>
      </c>
      <c r="H140" s="124">
        <f t="shared" si="50"/>
        <v>2</v>
      </c>
      <c r="I140" s="124">
        <f t="shared" si="50"/>
        <v>2</v>
      </c>
      <c r="J140" s="124">
        <f t="shared" si="50"/>
        <v>2</v>
      </c>
      <c r="K140" s="124">
        <f t="shared" si="50"/>
        <v>2</v>
      </c>
      <c r="L140" s="124">
        <f t="shared" si="50"/>
        <v>2</v>
      </c>
      <c r="M140" s="124">
        <f t="shared" si="50"/>
        <v>2</v>
      </c>
      <c r="N140" s="124">
        <f t="shared" si="50"/>
        <v>2</v>
      </c>
      <c r="O140" s="124">
        <f t="shared" si="50"/>
        <v>2</v>
      </c>
      <c r="P140" s="124">
        <f t="shared" si="50"/>
        <v>2</v>
      </c>
      <c r="Q140" s="124">
        <f t="shared" si="50"/>
        <v>2</v>
      </c>
      <c r="R140" s="124">
        <f t="shared" si="50"/>
        <v>2</v>
      </c>
      <c r="S140" s="124">
        <f t="shared" si="50"/>
        <v>2</v>
      </c>
      <c r="T140" s="124">
        <f t="shared" ref="T140:AF146" si="51">S140</f>
        <v>2</v>
      </c>
      <c r="U140" s="124">
        <f t="shared" si="51"/>
        <v>2</v>
      </c>
      <c r="V140" s="124">
        <f t="shared" si="51"/>
        <v>2</v>
      </c>
      <c r="W140" s="124">
        <f t="shared" si="51"/>
        <v>2</v>
      </c>
      <c r="X140" s="124">
        <f t="shared" si="51"/>
        <v>2</v>
      </c>
      <c r="Y140" s="124">
        <f t="shared" si="51"/>
        <v>2</v>
      </c>
      <c r="Z140" s="124">
        <f t="shared" si="51"/>
        <v>2</v>
      </c>
      <c r="AA140" s="124">
        <f t="shared" si="51"/>
        <v>2</v>
      </c>
      <c r="AB140" s="124">
        <f t="shared" si="51"/>
        <v>2</v>
      </c>
      <c r="AC140" s="124">
        <f t="shared" si="51"/>
        <v>2</v>
      </c>
      <c r="AD140" s="124">
        <f t="shared" si="51"/>
        <v>2</v>
      </c>
      <c r="AE140" s="124">
        <f t="shared" si="51"/>
        <v>2</v>
      </c>
      <c r="AF140" s="124">
        <f t="shared" si="51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49"/>
        <v>5.61</v>
      </c>
      <c r="C141" s="125">
        <v>5.61</v>
      </c>
      <c r="D141" s="124">
        <f t="shared" si="50"/>
        <v>5.61</v>
      </c>
      <c r="E141" s="124">
        <f t="shared" si="50"/>
        <v>5.61</v>
      </c>
      <c r="F141" s="124">
        <f t="shared" si="50"/>
        <v>5.61</v>
      </c>
      <c r="G141" s="124">
        <f t="shared" si="50"/>
        <v>5.61</v>
      </c>
      <c r="H141" s="124">
        <f t="shared" si="50"/>
        <v>5.61</v>
      </c>
      <c r="I141" s="124">
        <f t="shared" si="50"/>
        <v>5.61</v>
      </c>
      <c r="J141" s="124">
        <f t="shared" si="50"/>
        <v>5.61</v>
      </c>
      <c r="K141" s="124">
        <f t="shared" si="50"/>
        <v>5.61</v>
      </c>
      <c r="L141" s="124">
        <f t="shared" si="50"/>
        <v>5.61</v>
      </c>
      <c r="M141" s="124">
        <f t="shared" si="50"/>
        <v>5.61</v>
      </c>
      <c r="N141" s="124">
        <f t="shared" si="50"/>
        <v>5.61</v>
      </c>
      <c r="O141" s="124">
        <f t="shared" si="50"/>
        <v>5.61</v>
      </c>
      <c r="P141" s="124">
        <f t="shared" si="50"/>
        <v>5.61</v>
      </c>
      <c r="Q141" s="124">
        <f t="shared" si="50"/>
        <v>5.61</v>
      </c>
      <c r="R141" s="124">
        <f t="shared" si="50"/>
        <v>5.61</v>
      </c>
      <c r="S141" s="124">
        <f t="shared" si="50"/>
        <v>5.61</v>
      </c>
      <c r="T141" s="124">
        <f t="shared" si="51"/>
        <v>5.61</v>
      </c>
      <c r="U141" s="124">
        <f t="shared" si="51"/>
        <v>5.61</v>
      </c>
      <c r="V141" s="124">
        <f t="shared" si="51"/>
        <v>5.61</v>
      </c>
      <c r="W141" s="124">
        <f t="shared" si="51"/>
        <v>5.61</v>
      </c>
      <c r="X141" s="124">
        <f t="shared" si="51"/>
        <v>5.61</v>
      </c>
      <c r="Y141" s="124">
        <f t="shared" si="51"/>
        <v>5.61</v>
      </c>
      <c r="Z141" s="124">
        <f t="shared" si="51"/>
        <v>5.61</v>
      </c>
      <c r="AA141" s="124">
        <f t="shared" si="51"/>
        <v>5.61</v>
      </c>
      <c r="AB141" s="124">
        <f t="shared" si="51"/>
        <v>5.61</v>
      </c>
      <c r="AC141" s="124">
        <f t="shared" si="51"/>
        <v>5.61</v>
      </c>
      <c r="AD141" s="124">
        <f t="shared" si="51"/>
        <v>5.61</v>
      </c>
      <c r="AE141" s="124">
        <f t="shared" si="51"/>
        <v>5.61</v>
      </c>
      <c r="AF141" s="124">
        <f t="shared" si="51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49"/>
        <v>1.25</v>
      </c>
      <c r="C142" s="125">
        <v>1.25</v>
      </c>
      <c r="D142" s="124">
        <f t="shared" si="50"/>
        <v>1.25</v>
      </c>
      <c r="E142" s="124">
        <f t="shared" si="50"/>
        <v>1.25</v>
      </c>
      <c r="F142" s="124">
        <f t="shared" si="50"/>
        <v>1.25</v>
      </c>
      <c r="G142" s="124">
        <f t="shared" si="50"/>
        <v>1.25</v>
      </c>
      <c r="H142" s="124">
        <f t="shared" si="50"/>
        <v>1.25</v>
      </c>
      <c r="I142" s="124">
        <f t="shared" si="50"/>
        <v>1.25</v>
      </c>
      <c r="J142" s="124">
        <f t="shared" si="50"/>
        <v>1.25</v>
      </c>
      <c r="K142" s="124">
        <f t="shared" si="50"/>
        <v>1.25</v>
      </c>
      <c r="L142" s="124">
        <f t="shared" si="50"/>
        <v>1.25</v>
      </c>
      <c r="M142" s="124">
        <f t="shared" si="50"/>
        <v>1.25</v>
      </c>
      <c r="N142" s="124">
        <f t="shared" si="50"/>
        <v>1.25</v>
      </c>
      <c r="O142" s="124">
        <f t="shared" si="50"/>
        <v>1.25</v>
      </c>
      <c r="P142" s="124">
        <f t="shared" si="50"/>
        <v>1.25</v>
      </c>
      <c r="Q142" s="124">
        <f t="shared" si="50"/>
        <v>1.25</v>
      </c>
      <c r="R142" s="124">
        <f t="shared" si="50"/>
        <v>1.25</v>
      </c>
      <c r="S142" s="124">
        <f t="shared" si="50"/>
        <v>1.25</v>
      </c>
      <c r="T142" s="124">
        <f t="shared" si="51"/>
        <v>1.25</v>
      </c>
      <c r="U142" s="124">
        <f t="shared" si="51"/>
        <v>1.25</v>
      </c>
      <c r="V142" s="124">
        <f t="shared" si="51"/>
        <v>1.25</v>
      </c>
      <c r="W142" s="124">
        <f t="shared" si="51"/>
        <v>1.25</v>
      </c>
      <c r="X142" s="124">
        <f t="shared" si="51"/>
        <v>1.25</v>
      </c>
      <c r="Y142" s="124">
        <f t="shared" si="51"/>
        <v>1.25</v>
      </c>
      <c r="Z142" s="124">
        <f t="shared" si="51"/>
        <v>1.25</v>
      </c>
      <c r="AA142" s="124">
        <f t="shared" si="51"/>
        <v>1.25</v>
      </c>
      <c r="AB142" s="124">
        <f t="shared" si="51"/>
        <v>1.25</v>
      </c>
      <c r="AC142" s="124">
        <f t="shared" si="51"/>
        <v>1.25</v>
      </c>
      <c r="AD142" s="124">
        <f t="shared" si="51"/>
        <v>1.25</v>
      </c>
      <c r="AE142" s="124">
        <f t="shared" si="51"/>
        <v>1.25</v>
      </c>
      <c r="AF142" s="124">
        <f t="shared" si="51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49"/>
        <v>1.25</v>
      </c>
      <c r="C143" s="125">
        <v>1.25</v>
      </c>
      <c r="D143" s="124">
        <f t="shared" si="50"/>
        <v>1.25</v>
      </c>
      <c r="E143" s="124">
        <f t="shared" si="50"/>
        <v>1.25</v>
      </c>
      <c r="F143" s="124">
        <f t="shared" si="50"/>
        <v>1.25</v>
      </c>
      <c r="G143" s="124">
        <f t="shared" si="50"/>
        <v>1.25</v>
      </c>
      <c r="H143" s="124">
        <f t="shared" si="50"/>
        <v>1.25</v>
      </c>
      <c r="I143" s="124">
        <f t="shared" si="50"/>
        <v>1.25</v>
      </c>
      <c r="J143" s="124">
        <f t="shared" si="50"/>
        <v>1.25</v>
      </c>
      <c r="K143" s="124">
        <f t="shared" si="50"/>
        <v>1.25</v>
      </c>
      <c r="L143" s="124">
        <f t="shared" si="50"/>
        <v>1.25</v>
      </c>
      <c r="M143" s="124">
        <f t="shared" si="50"/>
        <v>1.25</v>
      </c>
      <c r="N143" s="124">
        <f t="shared" si="50"/>
        <v>1.25</v>
      </c>
      <c r="O143" s="124">
        <f t="shared" si="50"/>
        <v>1.25</v>
      </c>
      <c r="P143" s="124">
        <f t="shared" si="50"/>
        <v>1.25</v>
      </c>
      <c r="Q143" s="124">
        <f t="shared" si="50"/>
        <v>1.25</v>
      </c>
      <c r="R143" s="124">
        <f t="shared" si="50"/>
        <v>1.25</v>
      </c>
      <c r="S143" s="124">
        <f t="shared" si="50"/>
        <v>1.25</v>
      </c>
      <c r="T143" s="124">
        <f t="shared" si="51"/>
        <v>1.25</v>
      </c>
      <c r="U143" s="124">
        <f t="shared" si="51"/>
        <v>1.25</v>
      </c>
      <c r="V143" s="124">
        <f t="shared" si="51"/>
        <v>1.25</v>
      </c>
      <c r="W143" s="124">
        <f t="shared" si="51"/>
        <v>1.25</v>
      </c>
      <c r="X143" s="124">
        <f t="shared" si="51"/>
        <v>1.25</v>
      </c>
      <c r="Y143" s="124">
        <f t="shared" si="51"/>
        <v>1.25</v>
      </c>
      <c r="Z143" s="124">
        <f t="shared" si="51"/>
        <v>1.25</v>
      </c>
      <c r="AA143" s="124">
        <f t="shared" si="51"/>
        <v>1.25</v>
      </c>
      <c r="AB143" s="124">
        <f t="shared" si="51"/>
        <v>1.25</v>
      </c>
      <c r="AC143" s="124">
        <f t="shared" si="51"/>
        <v>1.25</v>
      </c>
      <c r="AD143" s="124">
        <f t="shared" si="51"/>
        <v>1.25</v>
      </c>
      <c r="AE143" s="124">
        <f t="shared" si="51"/>
        <v>1.25</v>
      </c>
      <c r="AF143" s="124">
        <f t="shared" si="51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49"/>
        <v>1.46</v>
      </c>
      <c r="C144" s="125">
        <v>1.46</v>
      </c>
      <c r="D144" s="124">
        <f t="shared" si="50"/>
        <v>1.46</v>
      </c>
      <c r="E144" s="124">
        <f t="shared" si="50"/>
        <v>1.46</v>
      </c>
      <c r="F144" s="124">
        <f t="shared" si="50"/>
        <v>1.46</v>
      </c>
      <c r="G144" s="124">
        <f t="shared" si="50"/>
        <v>1.46</v>
      </c>
      <c r="H144" s="124">
        <f t="shared" si="50"/>
        <v>1.46</v>
      </c>
      <c r="I144" s="124">
        <f t="shared" si="50"/>
        <v>1.46</v>
      </c>
      <c r="J144" s="124">
        <f t="shared" si="50"/>
        <v>1.46</v>
      </c>
      <c r="K144" s="124">
        <f t="shared" si="50"/>
        <v>1.46</v>
      </c>
      <c r="L144" s="124">
        <f t="shared" si="50"/>
        <v>1.46</v>
      </c>
      <c r="M144" s="124">
        <f t="shared" si="50"/>
        <v>1.46</v>
      </c>
      <c r="N144" s="124">
        <f t="shared" si="50"/>
        <v>1.46</v>
      </c>
      <c r="O144" s="124">
        <f t="shared" si="50"/>
        <v>1.46</v>
      </c>
      <c r="P144" s="124">
        <f t="shared" si="50"/>
        <v>1.46</v>
      </c>
      <c r="Q144" s="124">
        <f t="shared" si="50"/>
        <v>1.46</v>
      </c>
      <c r="R144" s="124">
        <f t="shared" si="50"/>
        <v>1.46</v>
      </c>
      <c r="S144" s="124">
        <f t="shared" si="50"/>
        <v>1.46</v>
      </c>
      <c r="T144" s="124">
        <f t="shared" si="51"/>
        <v>1.46</v>
      </c>
      <c r="U144" s="124">
        <f t="shared" si="51"/>
        <v>1.46</v>
      </c>
      <c r="V144" s="124">
        <f t="shared" si="51"/>
        <v>1.46</v>
      </c>
      <c r="W144" s="124">
        <f t="shared" si="51"/>
        <v>1.46</v>
      </c>
      <c r="X144" s="124">
        <f t="shared" si="51"/>
        <v>1.46</v>
      </c>
      <c r="Y144" s="124">
        <f t="shared" si="51"/>
        <v>1.46</v>
      </c>
      <c r="Z144" s="124">
        <f t="shared" si="51"/>
        <v>1.46</v>
      </c>
      <c r="AA144" s="124">
        <f t="shared" si="51"/>
        <v>1.46</v>
      </c>
      <c r="AB144" s="124">
        <f t="shared" si="51"/>
        <v>1.46</v>
      </c>
      <c r="AC144" s="124">
        <f t="shared" si="51"/>
        <v>1.46</v>
      </c>
      <c r="AD144" s="124">
        <f t="shared" si="51"/>
        <v>1.46</v>
      </c>
      <c r="AE144" s="124">
        <f t="shared" si="51"/>
        <v>1.46</v>
      </c>
      <c r="AF144" s="124">
        <f t="shared" si="51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49"/>
        <v>3</v>
      </c>
      <c r="C145" s="125">
        <v>3</v>
      </c>
      <c r="D145" s="124">
        <f t="shared" si="50"/>
        <v>3</v>
      </c>
      <c r="E145" s="124">
        <f t="shared" si="50"/>
        <v>3</v>
      </c>
      <c r="F145" s="124">
        <f t="shared" si="50"/>
        <v>3</v>
      </c>
      <c r="G145" s="124">
        <f t="shared" si="50"/>
        <v>3</v>
      </c>
      <c r="H145" s="124">
        <f t="shared" si="50"/>
        <v>3</v>
      </c>
      <c r="I145" s="124">
        <f t="shared" si="50"/>
        <v>3</v>
      </c>
      <c r="J145" s="124">
        <f t="shared" si="50"/>
        <v>3</v>
      </c>
      <c r="K145" s="124">
        <f t="shared" si="50"/>
        <v>3</v>
      </c>
      <c r="L145" s="124">
        <f t="shared" si="50"/>
        <v>3</v>
      </c>
      <c r="M145" s="124">
        <f t="shared" si="50"/>
        <v>3</v>
      </c>
      <c r="N145" s="124">
        <f t="shared" si="50"/>
        <v>3</v>
      </c>
      <c r="O145" s="124">
        <f t="shared" si="50"/>
        <v>3</v>
      </c>
      <c r="P145" s="124">
        <f t="shared" si="50"/>
        <v>3</v>
      </c>
      <c r="Q145" s="124">
        <f t="shared" si="50"/>
        <v>3</v>
      </c>
      <c r="R145" s="124">
        <f t="shared" si="50"/>
        <v>3</v>
      </c>
      <c r="S145" s="124">
        <f t="shared" si="50"/>
        <v>3</v>
      </c>
      <c r="T145" s="124">
        <f t="shared" si="51"/>
        <v>3</v>
      </c>
      <c r="U145" s="124">
        <f t="shared" si="51"/>
        <v>3</v>
      </c>
      <c r="V145" s="124">
        <f t="shared" si="51"/>
        <v>3</v>
      </c>
      <c r="W145" s="124">
        <f t="shared" si="51"/>
        <v>3</v>
      </c>
      <c r="X145" s="124">
        <f t="shared" si="51"/>
        <v>3</v>
      </c>
      <c r="Y145" s="124">
        <f t="shared" si="51"/>
        <v>3</v>
      </c>
      <c r="Z145" s="124">
        <f t="shared" si="51"/>
        <v>3</v>
      </c>
      <c r="AA145" s="124">
        <f t="shared" si="51"/>
        <v>3</v>
      </c>
      <c r="AB145" s="124">
        <f t="shared" si="51"/>
        <v>3</v>
      </c>
      <c r="AC145" s="124">
        <f t="shared" si="51"/>
        <v>3</v>
      </c>
      <c r="AD145" s="124">
        <f t="shared" si="51"/>
        <v>3</v>
      </c>
      <c r="AE145" s="124">
        <f t="shared" si="51"/>
        <v>3</v>
      </c>
      <c r="AF145" s="124">
        <f t="shared" si="51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49"/>
        <v>3.3</v>
      </c>
      <c r="C146" s="125">
        <v>3.3</v>
      </c>
      <c r="D146" s="124">
        <f t="shared" si="50"/>
        <v>3.3</v>
      </c>
      <c r="E146" s="124">
        <f t="shared" si="50"/>
        <v>3.3</v>
      </c>
      <c r="F146" s="124">
        <f t="shared" si="50"/>
        <v>3.3</v>
      </c>
      <c r="G146" s="124">
        <f t="shared" si="50"/>
        <v>3.3</v>
      </c>
      <c r="H146" s="124">
        <f t="shared" si="50"/>
        <v>3.3</v>
      </c>
      <c r="I146" s="124">
        <f t="shared" si="50"/>
        <v>3.3</v>
      </c>
      <c r="J146" s="124">
        <f t="shared" si="50"/>
        <v>3.3</v>
      </c>
      <c r="K146" s="124">
        <f t="shared" si="50"/>
        <v>3.3</v>
      </c>
      <c r="L146" s="124">
        <f t="shared" si="50"/>
        <v>3.3</v>
      </c>
      <c r="M146" s="124">
        <f t="shared" si="50"/>
        <v>3.3</v>
      </c>
      <c r="N146" s="124">
        <f t="shared" si="50"/>
        <v>3.3</v>
      </c>
      <c r="O146" s="124">
        <f t="shared" si="50"/>
        <v>3.3</v>
      </c>
      <c r="P146" s="124">
        <f t="shared" si="50"/>
        <v>3.3</v>
      </c>
      <c r="Q146" s="124">
        <f t="shared" si="50"/>
        <v>3.3</v>
      </c>
      <c r="R146" s="124">
        <f t="shared" si="50"/>
        <v>3.3</v>
      </c>
      <c r="S146" s="124">
        <f t="shared" si="50"/>
        <v>3.3</v>
      </c>
      <c r="T146" s="124">
        <f t="shared" si="51"/>
        <v>3.3</v>
      </c>
      <c r="U146" s="124">
        <f t="shared" si="51"/>
        <v>3.3</v>
      </c>
      <c r="V146" s="124">
        <f t="shared" si="51"/>
        <v>3.3</v>
      </c>
      <c r="W146" s="124">
        <f t="shared" si="51"/>
        <v>3.3</v>
      </c>
      <c r="X146" s="124">
        <f t="shared" si="51"/>
        <v>3.3</v>
      </c>
      <c r="Y146" s="124">
        <f t="shared" si="51"/>
        <v>3.3</v>
      </c>
      <c r="Z146" s="124">
        <f t="shared" si="51"/>
        <v>3.3</v>
      </c>
      <c r="AA146" s="124">
        <f t="shared" si="51"/>
        <v>3.3</v>
      </c>
      <c r="AB146" s="124">
        <f t="shared" si="51"/>
        <v>3.3</v>
      </c>
      <c r="AC146" s="124">
        <f t="shared" si="51"/>
        <v>3.3</v>
      </c>
      <c r="AD146" s="124">
        <f t="shared" si="51"/>
        <v>3.3</v>
      </c>
      <c r="AE146" s="124">
        <f t="shared" si="51"/>
        <v>3.3</v>
      </c>
      <c r="AF146" s="124">
        <f t="shared" si="51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52">C148</f>
        <v>1.76</v>
      </c>
      <c r="E148" s="124">
        <f t="shared" si="52"/>
        <v>1.76</v>
      </c>
      <c r="F148" s="124">
        <f t="shared" si="52"/>
        <v>1.76</v>
      </c>
      <c r="G148" s="124">
        <f t="shared" si="52"/>
        <v>1.76</v>
      </c>
      <c r="H148" s="124">
        <f t="shared" si="52"/>
        <v>1.76</v>
      </c>
      <c r="I148" s="124">
        <f t="shared" si="52"/>
        <v>1.76</v>
      </c>
      <c r="J148" s="124">
        <f t="shared" si="52"/>
        <v>1.76</v>
      </c>
      <c r="K148" s="124">
        <f t="shared" si="52"/>
        <v>1.76</v>
      </c>
      <c r="L148" s="124">
        <f t="shared" si="52"/>
        <v>1.76</v>
      </c>
      <c r="M148" s="124">
        <f t="shared" si="52"/>
        <v>1.76</v>
      </c>
      <c r="N148" s="124">
        <f t="shared" si="52"/>
        <v>1.76</v>
      </c>
      <c r="O148" s="124">
        <f t="shared" si="52"/>
        <v>1.76</v>
      </c>
      <c r="P148" s="124">
        <f t="shared" si="52"/>
        <v>1.76</v>
      </c>
      <c r="Q148" s="124">
        <f t="shared" si="52"/>
        <v>1.76</v>
      </c>
      <c r="R148" s="124">
        <f t="shared" si="52"/>
        <v>1.76</v>
      </c>
      <c r="S148" s="124">
        <f t="shared" si="52"/>
        <v>1.76</v>
      </c>
      <c r="T148" s="124">
        <f t="shared" ref="T148:AF149" si="53">S148</f>
        <v>1.76</v>
      </c>
      <c r="U148" s="124">
        <f t="shared" si="53"/>
        <v>1.76</v>
      </c>
      <c r="V148" s="124">
        <f t="shared" si="53"/>
        <v>1.76</v>
      </c>
      <c r="W148" s="124">
        <f t="shared" si="53"/>
        <v>1.76</v>
      </c>
      <c r="X148" s="124">
        <f t="shared" si="53"/>
        <v>1.76</v>
      </c>
      <c r="Y148" s="124">
        <f t="shared" si="53"/>
        <v>1.76</v>
      </c>
      <c r="Z148" s="124">
        <f t="shared" si="53"/>
        <v>1.76</v>
      </c>
      <c r="AA148" s="124">
        <f t="shared" si="53"/>
        <v>1.76</v>
      </c>
      <c r="AB148" s="124">
        <f t="shared" si="53"/>
        <v>1.76</v>
      </c>
      <c r="AC148" s="124">
        <f t="shared" si="53"/>
        <v>1.76</v>
      </c>
      <c r="AD148" s="124">
        <f t="shared" si="53"/>
        <v>1.76</v>
      </c>
      <c r="AE148" s="124">
        <f t="shared" si="53"/>
        <v>1.76</v>
      </c>
      <c r="AF148" s="124">
        <f t="shared" si="53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52"/>
        <v>0</v>
      </c>
      <c r="E149" s="124">
        <f t="shared" si="52"/>
        <v>0</v>
      </c>
      <c r="F149" s="124">
        <f t="shared" si="52"/>
        <v>0</v>
      </c>
      <c r="G149" s="124">
        <f t="shared" si="52"/>
        <v>0</v>
      </c>
      <c r="H149" s="124">
        <f t="shared" si="52"/>
        <v>0</v>
      </c>
      <c r="I149" s="124">
        <f t="shared" si="52"/>
        <v>0</v>
      </c>
      <c r="J149" s="124">
        <f t="shared" si="52"/>
        <v>0</v>
      </c>
      <c r="K149" s="124">
        <f t="shared" si="52"/>
        <v>0</v>
      </c>
      <c r="L149" s="124">
        <f t="shared" si="52"/>
        <v>0</v>
      </c>
      <c r="M149" s="124">
        <f t="shared" si="52"/>
        <v>0</v>
      </c>
      <c r="N149" s="124">
        <f t="shared" si="52"/>
        <v>0</v>
      </c>
      <c r="O149" s="124">
        <f t="shared" si="52"/>
        <v>0</v>
      </c>
      <c r="P149" s="124">
        <f t="shared" si="52"/>
        <v>0</v>
      </c>
      <c r="Q149" s="124">
        <f t="shared" si="52"/>
        <v>0</v>
      </c>
      <c r="R149" s="124">
        <f t="shared" si="52"/>
        <v>0</v>
      </c>
      <c r="S149" s="124">
        <f t="shared" si="52"/>
        <v>0</v>
      </c>
      <c r="T149" s="124">
        <f t="shared" si="53"/>
        <v>0</v>
      </c>
      <c r="U149" s="124">
        <f t="shared" si="53"/>
        <v>0</v>
      </c>
      <c r="V149" s="124">
        <f t="shared" si="53"/>
        <v>0</v>
      </c>
      <c r="W149" s="124">
        <f t="shared" si="53"/>
        <v>0</v>
      </c>
      <c r="X149" s="124">
        <f t="shared" si="53"/>
        <v>0</v>
      </c>
      <c r="Y149" s="124">
        <f t="shared" si="53"/>
        <v>0</v>
      </c>
      <c r="Z149" s="124">
        <f t="shared" si="53"/>
        <v>0</v>
      </c>
      <c r="AA149" s="124">
        <f t="shared" si="53"/>
        <v>0</v>
      </c>
      <c r="AB149" s="124">
        <f t="shared" si="53"/>
        <v>0</v>
      </c>
      <c r="AC149" s="124">
        <f t="shared" si="53"/>
        <v>0</v>
      </c>
      <c r="AD149" s="124">
        <f t="shared" si="53"/>
        <v>0</v>
      </c>
      <c r="AE149" s="124">
        <f t="shared" si="53"/>
        <v>0</v>
      </c>
      <c r="AF149" s="124">
        <f t="shared" si="53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54">C151</f>
        <v>0.1</v>
      </c>
      <c r="E151" s="124">
        <f t="shared" si="54"/>
        <v>0.1</v>
      </c>
      <c r="F151" s="124">
        <f t="shared" si="54"/>
        <v>0.1</v>
      </c>
      <c r="G151" s="124">
        <f t="shared" si="54"/>
        <v>0.1</v>
      </c>
      <c r="H151" s="124">
        <f t="shared" si="54"/>
        <v>0.1</v>
      </c>
      <c r="I151" s="124">
        <f t="shared" si="54"/>
        <v>0.1</v>
      </c>
      <c r="J151" s="124">
        <f t="shared" si="54"/>
        <v>0.1</v>
      </c>
      <c r="K151" s="124">
        <f t="shared" si="54"/>
        <v>0.1</v>
      </c>
      <c r="L151" s="124">
        <f t="shared" si="54"/>
        <v>0.1</v>
      </c>
      <c r="M151" s="124">
        <f t="shared" si="54"/>
        <v>0.1</v>
      </c>
      <c r="N151" s="124">
        <f t="shared" si="54"/>
        <v>0.1</v>
      </c>
      <c r="O151" s="124">
        <f t="shared" si="54"/>
        <v>0.1</v>
      </c>
      <c r="P151" s="124">
        <f t="shared" si="54"/>
        <v>0.1</v>
      </c>
      <c r="Q151" s="124">
        <f t="shared" si="54"/>
        <v>0.1</v>
      </c>
      <c r="R151" s="124">
        <f t="shared" si="54"/>
        <v>0.1</v>
      </c>
      <c r="S151" s="124">
        <f t="shared" si="54"/>
        <v>0.1</v>
      </c>
      <c r="T151" s="124">
        <f t="shared" ref="T151:AF154" si="55">S151</f>
        <v>0.1</v>
      </c>
      <c r="U151" s="124">
        <f t="shared" si="55"/>
        <v>0.1</v>
      </c>
      <c r="V151" s="124">
        <f t="shared" si="55"/>
        <v>0.1</v>
      </c>
      <c r="W151" s="124">
        <f t="shared" si="55"/>
        <v>0.1</v>
      </c>
      <c r="X151" s="124">
        <f t="shared" si="55"/>
        <v>0.1</v>
      </c>
      <c r="Y151" s="124">
        <f t="shared" si="55"/>
        <v>0.1</v>
      </c>
      <c r="Z151" s="124">
        <f t="shared" si="55"/>
        <v>0.1</v>
      </c>
      <c r="AA151" s="124">
        <f t="shared" si="55"/>
        <v>0.1</v>
      </c>
      <c r="AB151" s="124">
        <f t="shared" si="55"/>
        <v>0.1</v>
      </c>
      <c r="AC151" s="124">
        <f t="shared" si="55"/>
        <v>0.1</v>
      </c>
      <c r="AD151" s="124">
        <f t="shared" si="55"/>
        <v>0.1</v>
      </c>
      <c r="AE151" s="124">
        <f t="shared" si="55"/>
        <v>0.1</v>
      </c>
      <c r="AF151" s="124">
        <f t="shared" si="55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54"/>
        <v>2.0499999999999998</v>
      </c>
      <c r="E152" s="124">
        <f t="shared" si="54"/>
        <v>2.0499999999999998</v>
      </c>
      <c r="F152" s="124">
        <f t="shared" si="54"/>
        <v>2.0499999999999998</v>
      </c>
      <c r="G152" s="124">
        <f t="shared" si="54"/>
        <v>2.0499999999999998</v>
      </c>
      <c r="H152" s="124">
        <f t="shared" si="54"/>
        <v>2.0499999999999998</v>
      </c>
      <c r="I152" s="124">
        <f t="shared" si="54"/>
        <v>2.0499999999999998</v>
      </c>
      <c r="J152" s="124">
        <f t="shared" si="54"/>
        <v>2.0499999999999998</v>
      </c>
      <c r="K152" s="124">
        <f t="shared" si="54"/>
        <v>2.0499999999999998</v>
      </c>
      <c r="L152" s="124">
        <f t="shared" si="54"/>
        <v>2.0499999999999998</v>
      </c>
      <c r="M152" s="124">
        <f t="shared" si="54"/>
        <v>2.0499999999999998</v>
      </c>
      <c r="N152" s="124">
        <f t="shared" si="54"/>
        <v>2.0499999999999998</v>
      </c>
      <c r="O152" s="124">
        <f t="shared" si="54"/>
        <v>2.0499999999999998</v>
      </c>
      <c r="P152" s="124">
        <f t="shared" si="54"/>
        <v>2.0499999999999998</v>
      </c>
      <c r="Q152" s="124">
        <f t="shared" si="54"/>
        <v>2.0499999999999998</v>
      </c>
      <c r="R152" s="124">
        <f t="shared" si="54"/>
        <v>2.0499999999999998</v>
      </c>
      <c r="S152" s="124">
        <f t="shared" si="54"/>
        <v>2.0499999999999998</v>
      </c>
      <c r="T152" s="124">
        <f t="shared" si="55"/>
        <v>2.0499999999999998</v>
      </c>
      <c r="U152" s="124">
        <f t="shared" si="55"/>
        <v>2.0499999999999998</v>
      </c>
      <c r="V152" s="124">
        <f t="shared" si="55"/>
        <v>2.0499999999999998</v>
      </c>
      <c r="W152" s="124">
        <f t="shared" si="55"/>
        <v>2.0499999999999998</v>
      </c>
      <c r="X152" s="124">
        <f t="shared" si="55"/>
        <v>2.0499999999999998</v>
      </c>
      <c r="Y152" s="124">
        <f t="shared" si="55"/>
        <v>2.0499999999999998</v>
      </c>
      <c r="Z152" s="124">
        <f t="shared" si="55"/>
        <v>2.0499999999999998</v>
      </c>
      <c r="AA152" s="124">
        <f t="shared" si="55"/>
        <v>2.0499999999999998</v>
      </c>
      <c r="AB152" s="124">
        <f t="shared" si="55"/>
        <v>2.0499999999999998</v>
      </c>
      <c r="AC152" s="124">
        <f t="shared" si="55"/>
        <v>2.0499999999999998</v>
      </c>
      <c r="AD152" s="124">
        <f t="shared" si="55"/>
        <v>2.0499999999999998</v>
      </c>
      <c r="AE152" s="124">
        <f t="shared" si="55"/>
        <v>2.0499999999999998</v>
      </c>
      <c r="AF152" s="124">
        <f t="shared" si="55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54"/>
        <v>2.7</v>
      </c>
      <c r="E153" s="124">
        <f t="shared" si="54"/>
        <v>2.7</v>
      </c>
      <c r="F153" s="124">
        <f t="shared" si="54"/>
        <v>2.7</v>
      </c>
      <c r="G153" s="124">
        <f t="shared" si="54"/>
        <v>2.7</v>
      </c>
      <c r="H153" s="124">
        <f t="shared" si="54"/>
        <v>2.7</v>
      </c>
      <c r="I153" s="124">
        <f t="shared" si="54"/>
        <v>2.7</v>
      </c>
      <c r="J153" s="124">
        <f t="shared" si="54"/>
        <v>2.7</v>
      </c>
      <c r="K153" s="124">
        <f t="shared" si="54"/>
        <v>2.7</v>
      </c>
      <c r="L153" s="124">
        <f t="shared" si="54"/>
        <v>2.7</v>
      </c>
      <c r="M153" s="124">
        <f t="shared" si="54"/>
        <v>2.7</v>
      </c>
      <c r="N153" s="124">
        <f t="shared" si="54"/>
        <v>2.7</v>
      </c>
      <c r="O153" s="124">
        <f t="shared" si="54"/>
        <v>2.7</v>
      </c>
      <c r="P153" s="124">
        <f t="shared" si="54"/>
        <v>2.7</v>
      </c>
      <c r="Q153" s="124">
        <f t="shared" si="54"/>
        <v>2.7</v>
      </c>
      <c r="R153" s="124">
        <f t="shared" si="54"/>
        <v>2.7</v>
      </c>
      <c r="S153" s="124">
        <f t="shared" si="54"/>
        <v>2.7</v>
      </c>
      <c r="T153" s="124">
        <f t="shared" si="55"/>
        <v>2.7</v>
      </c>
      <c r="U153" s="124">
        <f t="shared" si="55"/>
        <v>2.7</v>
      </c>
      <c r="V153" s="124">
        <f t="shared" si="55"/>
        <v>2.7</v>
      </c>
      <c r="W153" s="124">
        <f t="shared" si="55"/>
        <v>2.7</v>
      </c>
      <c r="X153" s="124">
        <f t="shared" si="55"/>
        <v>2.7</v>
      </c>
      <c r="Y153" s="124">
        <f t="shared" si="55"/>
        <v>2.7</v>
      </c>
      <c r="Z153" s="124">
        <f t="shared" si="55"/>
        <v>2.7</v>
      </c>
      <c r="AA153" s="124">
        <f t="shared" si="55"/>
        <v>2.7</v>
      </c>
      <c r="AB153" s="124">
        <f t="shared" si="55"/>
        <v>2.7</v>
      </c>
      <c r="AC153" s="124">
        <f t="shared" si="55"/>
        <v>2.7</v>
      </c>
      <c r="AD153" s="124">
        <f t="shared" si="55"/>
        <v>2.7</v>
      </c>
      <c r="AE153" s="124">
        <f t="shared" si="55"/>
        <v>2.7</v>
      </c>
      <c r="AF153" s="124">
        <f t="shared" si="55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54"/>
        <v>2.15</v>
      </c>
      <c r="E154" s="124">
        <f t="shared" si="54"/>
        <v>2.15</v>
      </c>
      <c r="F154" s="124">
        <f t="shared" si="54"/>
        <v>2.15</v>
      </c>
      <c r="G154" s="124">
        <f t="shared" si="54"/>
        <v>2.15</v>
      </c>
      <c r="H154" s="124">
        <f t="shared" si="54"/>
        <v>2.15</v>
      </c>
      <c r="I154" s="124">
        <f t="shared" si="54"/>
        <v>2.15</v>
      </c>
      <c r="J154" s="124">
        <f t="shared" si="54"/>
        <v>2.15</v>
      </c>
      <c r="K154" s="124">
        <f t="shared" si="54"/>
        <v>2.15</v>
      </c>
      <c r="L154" s="124">
        <f t="shared" si="54"/>
        <v>2.15</v>
      </c>
      <c r="M154" s="124">
        <f t="shared" si="54"/>
        <v>2.15</v>
      </c>
      <c r="N154" s="124">
        <f t="shared" si="54"/>
        <v>2.15</v>
      </c>
      <c r="O154" s="124">
        <f t="shared" si="54"/>
        <v>2.15</v>
      </c>
      <c r="P154" s="124">
        <f t="shared" si="54"/>
        <v>2.15</v>
      </c>
      <c r="Q154" s="124">
        <f t="shared" si="54"/>
        <v>2.15</v>
      </c>
      <c r="R154" s="124">
        <f t="shared" si="54"/>
        <v>2.15</v>
      </c>
      <c r="S154" s="124">
        <f t="shared" si="54"/>
        <v>2.15</v>
      </c>
      <c r="T154" s="124">
        <f t="shared" si="55"/>
        <v>2.15</v>
      </c>
      <c r="U154" s="124">
        <f t="shared" si="55"/>
        <v>2.15</v>
      </c>
      <c r="V154" s="124">
        <f t="shared" si="55"/>
        <v>2.15</v>
      </c>
      <c r="W154" s="124">
        <f t="shared" si="55"/>
        <v>2.15</v>
      </c>
      <c r="X154" s="124">
        <f t="shared" si="55"/>
        <v>2.15</v>
      </c>
      <c r="Y154" s="124">
        <f t="shared" si="55"/>
        <v>2.15</v>
      </c>
      <c r="Z154" s="124">
        <f t="shared" si="55"/>
        <v>2.15</v>
      </c>
      <c r="AA154" s="124">
        <f t="shared" si="55"/>
        <v>2.15</v>
      </c>
      <c r="AB154" s="124">
        <f t="shared" si="55"/>
        <v>2.15</v>
      </c>
      <c r="AC154" s="124">
        <f t="shared" si="55"/>
        <v>2.15</v>
      </c>
      <c r="AD154" s="124">
        <f t="shared" si="55"/>
        <v>2.15</v>
      </c>
      <c r="AE154" s="124">
        <f t="shared" si="55"/>
        <v>2.15</v>
      </c>
      <c r="AF154" s="124">
        <f t="shared" si="55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56">AF156</f>
        <v>0.9</v>
      </c>
      <c r="C156" s="125">
        <v>0.9</v>
      </c>
      <c r="D156" s="124">
        <f t="shared" ref="D156:S168" si="57">C156</f>
        <v>0.9</v>
      </c>
      <c r="E156" s="124">
        <f t="shared" si="57"/>
        <v>0.9</v>
      </c>
      <c r="F156" s="124">
        <f t="shared" si="57"/>
        <v>0.9</v>
      </c>
      <c r="G156" s="124">
        <f t="shared" si="57"/>
        <v>0.9</v>
      </c>
      <c r="H156" s="124">
        <f t="shared" si="57"/>
        <v>0.9</v>
      </c>
      <c r="I156" s="124">
        <f t="shared" si="57"/>
        <v>0.9</v>
      </c>
      <c r="J156" s="124">
        <f t="shared" si="57"/>
        <v>0.9</v>
      </c>
      <c r="K156" s="124">
        <f t="shared" si="57"/>
        <v>0.9</v>
      </c>
      <c r="L156" s="124">
        <f t="shared" si="57"/>
        <v>0.9</v>
      </c>
      <c r="M156" s="124">
        <f t="shared" si="57"/>
        <v>0.9</v>
      </c>
      <c r="N156" s="124">
        <f t="shared" si="57"/>
        <v>0.9</v>
      </c>
      <c r="O156" s="124">
        <f t="shared" si="57"/>
        <v>0.9</v>
      </c>
      <c r="P156" s="124">
        <f t="shared" si="57"/>
        <v>0.9</v>
      </c>
      <c r="Q156" s="124">
        <f t="shared" si="57"/>
        <v>0.9</v>
      </c>
      <c r="R156" s="124">
        <f t="shared" si="57"/>
        <v>0.9</v>
      </c>
      <c r="S156" s="124">
        <f t="shared" si="57"/>
        <v>0.9</v>
      </c>
      <c r="T156" s="124">
        <f t="shared" ref="S156:AF168" si="58">S156</f>
        <v>0.9</v>
      </c>
      <c r="U156" s="124">
        <f t="shared" si="58"/>
        <v>0.9</v>
      </c>
      <c r="V156" s="124">
        <f t="shared" si="58"/>
        <v>0.9</v>
      </c>
      <c r="W156" s="124">
        <f t="shared" si="58"/>
        <v>0.9</v>
      </c>
      <c r="X156" s="124">
        <f t="shared" si="58"/>
        <v>0.9</v>
      </c>
      <c r="Y156" s="124">
        <f t="shared" si="58"/>
        <v>0.9</v>
      </c>
      <c r="Z156" s="124">
        <f t="shared" si="58"/>
        <v>0.9</v>
      </c>
      <c r="AA156" s="124">
        <f t="shared" si="58"/>
        <v>0.9</v>
      </c>
      <c r="AB156" s="124">
        <f t="shared" si="58"/>
        <v>0.9</v>
      </c>
      <c r="AC156" s="124">
        <f t="shared" si="58"/>
        <v>0.9</v>
      </c>
      <c r="AD156" s="124">
        <f t="shared" si="58"/>
        <v>0.9</v>
      </c>
      <c r="AE156" s="124">
        <f t="shared" si="58"/>
        <v>0.9</v>
      </c>
      <c r="AF156" s="124">
        <f t="shared" si="58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56"/>
        <v>1.08</v>
      </c>
      <c r="C157" s="125">
        <v>1.08</v>
      </c>
      <c r="D157" s="124">
        <f t="shared" si="57"/>
        <v>1.08</v>
      </c>
      <c r="E157" s="124">
        <f t="shared" si="57"/>
        <v>1.08</v>
      </c>
      <c r="F157" s="124">
        <f t="shared" si="57"/>
        <v>1.08</v>
      </c>
      <c r="G157" s="124">
        <f t="shared" si="57"/>
        <v>1.08</v>
      </c>
      <c r="H157" s="124">
        <f t="shared" si="57"/>
        <v>1.08</v>
      </c>
      <c r="I157" s="124">
        <f t="shared" si="57"/>
        <v>1.08</v>
      </c>
      <c r="J157" s="124">
        <f t="shared" si="57"/>
        <v>1.08</v>
      </c>
      <c r="K157" s="124">
        <f t="shared" si="57"/>
        <v>1.08</v>
      </c>
      <c r="L157" s="124">
        <f t="shared" si="57"/>
        <v>1.08</v>
      </c>
      <c r="M157" s="124">
        <f t="shared" si="57"/>
        <v>1.08</v>
      </c>
      <c r="N157" s="124">
        <f t="shared" si="57"/>
        <v>1.08</v>
      </c>
      <c r="O157" s="124">
        <f t="shared" si="57"/>
        <v>1.08</v>
      </c>
      <c r="P157" s="124">
        <f t="shared" si="57"/>
        <v>1.08</v>
      </c>
      <c r="Q157" s="124">
        <f t="shared" si="57"/>
        <v>1.08</v>
      </c>
      <c r="R157" s="124">
        <f t="shared" si="57"/>
        <v>1.08</v>
      </c>
      <c r="S157" s="124">
        <f t="shared" si="57"/>
        <v>1.08</v>
      </c>
      <c r="T157" s="124">
        <f t="shared" si="58"/>
        <v>1.08</v>
      </c>
      <c r="U157" s="124">
        <f t="shared" si="58"/>
        <v>1.08</v>
      </c>
      <c r="V157" s="124">
        <f t="shared" si="58"/>
        <v>1.08</v>
      </c>
      <c r="W157" s="124">
        <f t="shared" si="58"/>
        <v>1.08</v>
      </c>
      <c r="X157" s="124">
        <f t="shared" si="58"/>
        <v>1.08</v>
      </c>
      <c r="Y157" s="124">
        <f t="shared" si="58"/>
        <v>1.08</v>
      </c>
      <c r="Z157" s="124">
        <f t="shared" si="58"/>
        <v>1.08</v>
      </c>
      <c r="AA157" s="124">
        <f t="shared" si="58"/>
        <v>1.08</v>
      </c>
      <c r="AB157" s="124">
        <f t="shared" si="58"/>
        <v>1.08</v>
      </c>
      <c r="AC157" s="124">
        <f t="shared" si="58"/>
        <v>1.08</v>
      </c>
      <c r="AD157" s="124">
        <f t="shared" si="58"/>
        <v>1.08</v>
      </c>
      <c r="AE157" s="124">
        <f t="shared" si="58"/>
        <v>1.08</v>
      </c>
      <c r="AF157" s="124">
        <f t="shared" si="58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56"/>
        <v>2.37</v>
      </c>
      <c r="C158" s="125">
        <v>2.37</v>
      </c>
      <c r="D158" s="124">
        <f t="shared" si="57"/>
        <v>2.37</v>
      </c>
      <c r="E158" s="124">
        <f t="shared" si="57"/>
        <v>2.37</v>
      </c>
      <c r="F158" s="124">
        <f t="shared" si="57"/>
        <v>2.37</v>
      </c>
      <c r="G158" s="124">
        <f t="shared" si="57"/>
        <v>2.37</v>
      </c>
      <c r="H158" s="124">
        <f t="shared" si="57"/>
        <v>2.37</v>
      </c>
      <c r="I158" s="124">
        <f t="shared" si="57"/>
        <v>2.37</v>
      </c>
      <c r="J158" s="124">
        <f t="shared" si="57"/>
        <v>2.37</v>
      </c>
      <c r="K158" s="124">
        <f t="shared" si="57"/>
        <v>2.37</v>
      </c>
      <c r="L158" s="124">
        <f t="shared" si="57"/>
        <v>2.37</v>
      </c>
      <c r="M158" s="124">
        <f t="shared" si="57"/>
        <v>2.37</v>
      </c>
      <c r="N158" s="124">
        <f t="shared" si="57"/>
        <v>2.37</v>
      </c>
      <c r="O158" s="124">
        <f t="shared" si="57"/>
        <v>2.37</v>
      </c>
      <c r="P158" s="124">
        <f t="shared" si="57"/>
        <v>2.37</v>
      </c>
      <c r="Q158" s="124">
        <f t="shared" si="57"/>
        <v>2.37</v>
      </c>
      <c r="R158" s="124">
        <f t="shared" si="57"/>
        <v>2.37</v>
      </c>
      <c r="S158" s="124">
        <f t="shared" si="57"/>
        <v>2.37</v>
      </c>
      <c r="T158" s="124">
        <f t="shared" si="58"/>
        <v>2.37</v>
      </c>
      <c r="U158" s="124">
        <f t="shared" si="58"/>
        <v>2.37</v>
      </c>
      <c r="V158" s="124">
        <f t="shared" si="58"/>
        <v>2.37</v>
      </c>
      <c r="W158" s="124">
        <f t="shared" si="58"/>
        <v>2.37</v>
      </c>
      <c r="X158" s="124">
        <f t="shared" si="58"/>
        <v>2.37</v>
      </c>
      <c r="Y158" s="124">
        <f t="shared" si="58"/>
        <v>2.37</v>
      </c>
      <c r="Z158" s="124">
        <f t="shared" si="58"/>
        <v>2.37</v>
      </c>
      <c r="AA158" s="124">
        <f t="shared" si="58"/>
        <v>2.37</v>
      </c>
      <c r="AB158" s="124">
        <f t="shared" si="58"/>
        <v>2.37</v>
      </c>
      <c r="AC158" s="124">
        <f t="shared" si="58"/>
        <v>2.37</v>
      </c>
      <c r="AD158" s="124">
        <f t="shared" si="58"/>
        <v>2.37</v>
      </c>
      <c r="AE158" s="124">
        <f t="shared" si="58"/>
        <v>2.37</v>
      </c>
      <c r="AF158" s="124">
        <f t="shared" si="58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56"/>
        <v>1.81</v>
      </c>
      <c r="C159" s="125">
        <v>1.81</v>
      </c>
      <c r="D159" s="124">
        <f t="shared" si="57"/>
        <v>1.81</v>
      </c>
      <c r="E159" s="124">
        <f t="shared" si="57"/>
        <v>1.81</v>
      </c>
      <c r="F159" s="124">
        <f t="shared" si="57"/>
        <v>1.81</v>
      </c>
      <c r="G159" s="124">
        <f t="shared" si="57"/>
        <v>1.81</v>
      </c>
      <c r="H159" s="124">
        <f t="shared" si="57"/>
        <v>1.81</v>
      </c>
      <c r="I159" s="124">
        <f t="shared" si="57"/>
        <v>1.81</v>
      </c>
      <c r="J159" s="124">
        <f t="shared" si="57"/>
        <v>1.81</v>
      </c>
      <c r="K159" s="124">
        <f t="shared" si="57"/>
        <v>1.81</v>
      </c>
      <c r="L159" s="124">
        <f t="shared" si="57"/>
        <v>1.81</v>
      </c>
      <c r="M159" s="124">
        <f t="shared" si="57"/>
        <v>1.81</v>
      </c>
      <c r="N159" s="124">
        <f t="shared" si="57"/>
        <v>1.81</v>
      </c>
      <c r="O159" s="124">
        <f t="shared" si="57"/>
        <v>1.81</v>
      </c>
      <c r="P159" s="124">
        <f t="shared" si="57"/>
        <v>1.81</v>
      </c>
      <c r="Q159" s="124">
        <f t="shared" si="57"/>
        <v>1.81</v>
      </c>
      <c r="R159" s="124">
        <f t="shared" si="57"/>
        <v>1.81</v>
      </c>
      <c r="S159" s="124">
        <f t="shared" si="57"/>
        <v>1.81</v>
      </c>
      <c r="T159" s="124">
        <f t="shared" si="58"/>
        <v>1.81</v>
      </c>
      <c r="U159" s="124">
        <f t="shared" si="58"/>
        <v>1.81</v>
      </c>
      <c r="V159" s="124">
        <f t="shared" si="58"/>
        <v>1.81</v>
      </c>
      <c r="W159" s="124">
        <f t="shared" si="58"/>
        <v>1.81</v>
      </c>
      <c r="X159" s="124">
        <f t="shared" si="58"/>
        <v>1.81</v>
      </c>
      <c r="Y159" s="124">
        <f t="shared" si="58"/>
        <v>1.81</v>
      </c>
      <c r="Z159" s="124">
        <f t="shared" si="58"/>
        <v>1.81</v>
      </c>
      <c r="AA159" s="124">
        <f t="shared" si="58"/>
        <v>1.81</v>
      </c>
      <c r="AB159" s="124">
        <f t="shared" si="58"/>
        <v>1.81</v>
      </c>
      <c r="AC159" s="124">
        <f t="shared" si="58"/>
        <v>1.81</v>
      </c>
      <c r="AD159" s="124">
        <f t="shared" si="58"/>
        <v>1.81</v>
      </c>
      <c r="AE159" s="124">
        <f t="shared" si="58"/>
        <v>1.81</v>
      </c>
      <c r="AF159" s="124">
        <f t="shared" si="58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56"/>
        <v>1.0900000000000001</v>
      </c>
      <c r="C160" s="125">
        <v>1.0900000000000001</v>
      </c>
      <c r="D160" s="124">
        <f t="shared" si="57"/>
        <v>1.0900000000000001</v>
      </c>
      <c r="E160" s="124">
        <f t="shared" si="57"/>
        <v>1.0900000000000001</v>
      </c>
      <c r="F160" s="124">
        <f t="shared" si="57"/>
        <v>1.0900000000000001</v>
      </c>
      <c r="G160" s="124">
        <f t="shared" si="57"/>
        <v>1.0900000000000001</v>
      </c>
      <c r="H160" s="124">
        <f t="shared" si="57"/>
        <v>1.0900000000000001</v>
      </c>
      <c r="I160" s="124">
        <f t="shared" si="57"/>
        <v>1.0900000000000001</v>
      </c>
      <c r="J160" s="124">
        <f t="shared" si="57"/>
        <v>1.0900000000000001</v>
      </c>
      <c r="K160" s="124">
        <f t="shared" si="57"/>
        <v>1.0900000000000001</v>
      </c>
      <c r="L160" s="124">
        <f t="shared" si="57"/>
        <v>1.0900000000000001</v>
      </c>
      <c r="M160" s="124">
        <f t="shared" si="57"/>
        <v>1.0900000000000001</v>
      </c>
      <c r="N160" s="124">
        <f t="shared" si="57"/>
        <v>1.0900000000000001</v>
      </c>
      <c r="O160" s="124">
        <f t="shared" si="57"/>
        <v>1.0900000000000001</v>
      </c>
      <c r="P160" s="124">
        <f t="shared" si="57"/>
        <v>1.0900000000000001</v>
      </c>
      <c r="Q160" s="124">
        <f t="shared" si="57"/>
        <v>1.0900000000000001</v>
      </c>
      <c r="R160" s="124">
        <f t="shared" si="57"/>
        <v>1.0900000000000001</v>
      </c>
      <c r="S160" s="124">
        <f t="shared" si="57"/>
        <v>1.0900000000000001</v>
      </c>
      <c r="T160" s="124">
        <f t="shared" si="58"/>
        <v>1.0900000000000001</v>
      </c>
      <c r="U160" s="124">
        <f t="shared" si="58"/>
        <v>1.0900000000000001</v>
      </c>
      <c r="V160" s="124">
        <f t="shared" si="58"/>
        <v>1.0900000000000001</v>
      </c>
      <c r="W160" s="124">
        <f t="shared" si="58"/>
        <v>1.0900000000000001</v>
      </c>
      <c r="X160" s="124">
        <f t="shared" si="58"/>
        <v>1.0900000000000001</v>
      </c>
      <c r="Y160" s="124">
        <f t="shared" si="58"/>
        <v>1.0900000000000001</v>
      </c>
      <c r="Z160" s="124">
        <f t="shared" si="58"/>
        <v>1.0900000000000001</v>
      </c>
      <c r="AA160" s="124">
        <f t="shared" si="58"/>
        <v>1.0900000000000001</v>
      </c>
      <c r="AB160" s="124">
        <f t="shared" si="58"/>
        <v>1.0900000000000001</v>
      </c>
      <c r="AC160" s="124">
        <f t="shared" si="58"/>
        <v>1.0900000000000001</v>
      </c>
      <c r="AD160" s="124">
        <f t="shared" si="58"/>
        <v>1.0900000000000001</v>
      </c>
      <c r="AE160" s="124">
        <f t="shared" si="58"/>
        <v>1.0900000000000001</v>
      </c>
      <c r="AF160" s="124">
        <f t="shared" si="58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56"/>
        <v>1.58</v>
      </c>
      <c r="C161" s="125">
        <v>1.58</v>
      </c>
      <c r="D161" s="124">
        <f t="shared" si="57"/>
        <v>1.58</v>
      </c>
      <c r="E161" s="124">
        <f t="shared" si="57"/>
        <v>1.58</v>
      </c>
      <c r="F161" s="124">
        <f t="shared" si="57"/>
        <v>1.58</v>
      </c>
      <c r="G161" s="124">
        <f t="shared" si="57"/>
        <v>1.58</v>
      </c>
      <c r="H161" s="124">
        <f t="shared" si="57"/>
        <v>1.58</v>
      </c>
      <c r="I161" s="124">
        <f t="shared" si="57"/>
        <v>1.58</v>
      </c>
      <c r="J161" s="124">
        <f t="shared" si="57"/>
        <v>1.58</v>
      </c>
      <c r="K161" s="124">
        <f t="shared" si="57"/>
        <v>1.58</v>
      </c>
      <c r="L161" s="124">
        <f t="shared" si="57"/>
        <v>1.58</v>
      </c>
      <c r="M161" s="124">
        <f t="shared" si="57"/>
        <v>1.58</v>
      </c>
      <c r="N161" s="124">
        <f t="shared" si="57"/>
        <v>1.58</v>
      </c>
      <c r="O161" s="124">
        <f t="shared" si="57"/>
        <v>1.58</v>
      </c>
      <c r="P161" s="124">
        <f t="shared" si="57"/>
        <v>1.58</v>
      </c>
      <c r="Q161" s="124">
        <f t="shared" si="57"/>
        <v>1.58</v>
      </c>
      <c r="R161" s="124">
        <f t="shared" si="57"/>
        <v>1.58</v>
      </c>
      <c r="S161" s="124">
        <f t="shared" si="57"/>
        <v>1.58</v>
      </c>
      <c r="T161" s="124">
        <f t="shared" si="58"/>
        <v>1.58</v>
      </c>
      <c r="U161" s="124">
        <f t="shared" si="58"/>
        <v>1.58</v>
      </c>
      <c r="V161" s="124">
        <f t="shared" si="58"/>
        <v>1.58</v>
      </c>
      <c r="W161" s="124">
        <f t="shared" si="58"/>
        <v>1.58</v>
      </c>
      <c r="X161" s="124">
        <f t="shared" si="58"/>
        <v>1.58</v>
      </c>
      <c r="Y161" s="124">
        <f t="shared" si="58"/>
        <v>1.58</v>
      </c>
      <c r="Z161" s="124">
        <f t="shared" si="58"/>
        <v>1.58</v>
      </c>
      <c r="AA161" s="124">
        <f t="shared" si="58"/>
        <v>1.58</v>
      </c>
      <c r="AB161" s="124">
        <f t="shared" si="58"/>
        <v>1.58</v>
      </c>
      <c r="AC161" s="124">
        <f t="shared" si="58"/>
        <v>1.58</v>
      </c>
      <c r="AD161" s="124">
        <f t="shared" si="58"/>
        <v>1.58</v>
      </c>
      <c r="AE161" s="124">
        <f t="shared" si="58"/>
        <v>1.58</v>
      </c>
      <c r="AF161" s="124">
        <f t="shared" si="58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56"/>
        <v>2</v>
      </c>
      <c r="C162" s="125">
        <v>2</v>
      </c>
      <c r="D162" s="124">
        <f t="shared" si="57"/>
        <v>2</v>
      </c>
      <c r="E162" s="124">
        <f t="shared" si="57"/>
        <v>2</v>
      </c>
      <c r="F162" s="124">
        <f t="shared" si="57"/>
        <v>2</v>
      </c>
      <c r="G162" s="124">
        <f t="shared" si="57"/>
        <v>2</v>
      </c>
      <c r="H162" s="124">
        <f t="shared" si="57"/>
        <v>2</v>
      </c>
      <c r="I162" s="124">
        <f t="shared" si="57"/>
        <v>2</v>
      </c>
      <c r="J162" s="124">
        <f t="shared" si="57"/>
        <v>2</v>
      </c>
      <c r="K162" s="124">
        <f t="shared" si="57"/>
        <v>2</v>
      </c>
      <c r="L162" s="124">
        <f t="shared" si="57"/>
        <v>2</v>
      </c>
      <c r="M162" s="124">
        <f t="shared" si="57"/>
        <v>2</v>
      </c>
      <c r="N162" s="124">
        <f t="shared" si="57"/>
        <v>2</v>
      </c>
      <c r="O162" s="124">
        <f t="shared" si="57"/>
        <v>2</v>
      </c>
      <c r="P162" s="124">
        <f t="shared" si="57"/>
        <v>2</v>
      </c>
      <c r="Q162" s="124">
        <f t="shared" si="57"/>
        <v>2</v>
      </c>
      <c r="R162" s="124">
        <f t="shared" si="57"/>
        <v>2</v>
      </c>
      <c r="S162" s="124">
        <f t="shared" si="57"/>
        <v>2</v>
      </c>
      <c r="T162" s="124">
        <f t="shared" si="58"/>
        <v>2</v>
      </c>
      <c r="U162" s="124">
        <f t="shared" si="58"/>
        <v>2</v>
      </c>
      <c r="V162" s="124">
        <f t="shared" si="58"/>
        <v>2</v>
      </c>
      <c r="W162" s="124">
        <f t="shared" si="58"/>
        <v>2</v>
      </c>
      <c r="X162" s="124">
        <f t="shared" si="58"/>
        <v>2</v>
      </c>
      <c r="Y162" s="124">
        <f t="shared" si="58"/>
        <v>2</v>
      </c>
      <c r="Z162" s="124">
        <f t="shared" si="58"/>
        <v>2</v>
      </c>
      <c r="AA162" s="124">
        <f t="shared" si="58"/>
        <v>2</v>
      </c>
      <c r="AB162" s="124">
        <f t="shared" si="58"/>
        <v>2</v>
      </c>
      <c r="AC162" s="124">
        <f t="shared" si="58"/>
        <v>2</v>
      </c>
      <c r="AD162" s="124">
        <f t="shared" si="58"/>
        <v>2</v>
      </c>
      <c r="AE162" s="124">
        <f t="shared" si="58"/>
        <v>2</v>
      </c>
      <c r="AF162" s="124">
        <f t="shared" si="58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56"/>
        <v>0.47</v>
      </c>
      <c r="C163" s="125">
        <v>0.47</v>
      </c>
      <c r="D163" s="124">
        <f t="shared" si="57"/>
        <v>0.47</v>
      </c>
      <c r="E163" s="124">
        <f t="shared" si="57"/>
        <v>0.47</v>
      </c>
      <c r="F163" s="124">
        <f t="shared" si="57"/>
        <v>0.47</v>
      </c>
      <c r="G163" s="124">
        <f t="shared" si="57"/>
        <v>0.47</v>
      </c>
      <c r="H163" s="124">
        <f t="shared" si="57"/>
        <v>0.47</v>
      </c>
      <c r="I163" s="124">
        <f t="shared" si="57"/>
        <v>0.47</v>
      </c>
      <c r="J163" s="124">
        <f t="shared" si="57"/>
        <v>0.47</v>
      </c>
      <c r="K163" s="124">
        <f t="shared" si="57"/>
        <v>0.47</v>
      </c>
      <c r="L163" s="124">
        <f t="shared" si="57"/>
        <v>0.47</v>
      </c>
      <c r="M163" s="124">
        <f t="shared" si="57"/>
        <v>0.47</v>
      </c>
      <c r="N163" s="124">
        <f t="shared" si="57"/>
        <v>0.47</v>
      </c>
      <c r="O163" s="124">
        <f t="shared" si="57"/>
        <v>0.47</v>
      </c>
      <c r="P163" s="124">
        <f t="shared" si="57"/>
        <v>0.47</v>
      </c>
      <c r="Q163" s="124">
        <f t="shared" si="57"/>
        <v>0.47</v>
      </c>
      <c r="R163" s="124">
        <f t="shared" si="57"/>
        <v>0.47</v>
      </c>
      <c r="S163" s="124">
        <f t="shared" si="57"/>
        <v>0.47</v>
      </c>
      <c r="T163" s="124">
        <f t="shared" si="58"/>
        <v>0.47</v>
      </c>
      <c r="U163" s="124">
        <f t="shared" si="58"/>
        <v>0.47</v>
      </c>
      <c r="V163" s="124">
        <f t="shared" si="58"/>
        <v>0.47</v>
      </c>
      <c r="W163" s="124">
        <f t="shared" si="58"/>
        <v>0.47</v>
      </c>
      <c r="X163" s="124">
        <f t="shared" si="58"/>
        <v>0.47</v>
      </c>
      <c r="Y163" s="124">
        <f t="shared" si="58"/>
        <v>0.47</v>
      </c>
      <c r="Z163" s="124">
        <f t="shared" si="58"/>
        <v>0.47</v>
      </c>
      <c r="AA163" s="124">
        <f t="shared" si="58"/>
        <v>0.47</v>
      </c>
      <c r="AB163" s="124">
        <f t="shared" si="58"/>
        <v>0.47</v>
      </c>
      <c r="AC163" s="124">
        <f t="shared" si="58"/>
        <v>0.47</v>
      </c>
      <c r="AD163" s="124">
        <f t="shared" si="58"/>
        <v>0.47</v>
      </c>
      <c r="AE163" s="124">
        <f t="shared" si="58"/>
        <v>0.47</v>
      </c>
      <c r="AF163" s="124">
        <f t="shared" si="58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56"/>
        <v>0</v>
      </c>
      <c r="C164" s="125">
        <v>0</v>
      </c>
      <c r="D164" s="124">
        <f t="shared" si="57"/>
        <v>0</v>
      </c>
      <c r="E164" s="124">
        <f t="shared" si="57"/>
        <v>0</v>
      </c>
      <c r="F164" s="124">
        <f t="shared" si="57"/>
        <v>0</v>
      </c>
      <c r="G164" s="124">
        <f t="shared" si="57"/>
        <v>0</v>
      </c>
      <c r="H164" s="124">
        <f t="shared" si="57"/>
        <v>0</v>
      </c>
      <c r="I164" s="124">
        <f t="shared" si="57"/>
        <v>0</v>
      </c>
      <c r="J164" s="124">
        <f t="shared" si="57"/>
        <v>0</v>
      </c>
      <c r="K164" s="124">
        <f t="shared" si="57"/>
        <v>0</v>
      </c>
      <c r="L164" s="124">
        <f t="shared" si="57"/>
        <v>0</v>
      </c>
      <c r="M164" s="124">
        <f t="shared" si="57"/>
        <v>0</v>
      </c>
      <c r="N164" s="124">
        <f t="shared" si="57"/>
        <v>0</v>
      </c>
      <c r="O164" s="124">
        <f t="shared" si="57"/>
        <v>0</v>
      </c>
      <c r="P164" s="124">
        <f t="shared" si="57"/>
        <v>0</v>
      </c>
      <c r="Q164" s="124">
        <f t="shared" si="57"/>
        <v>0</v>
      </c>
      <c r="R164" s="124">
        <f t="shared" si="57"/>
        <v>0</v>
      </c>
      <c r="S164" s="124">
        <f t="shared" si="57"/>
        <v>0</v>
      </c>
      <c r="T164" s="124">
        <f t="shared" si="58"/>
        <v>0</v>
      </c>
      <c r="U164" s="124">
        <f t="shared" si="58"/>
        <v>0</v>
      </c>
      <c r="V164" s="124">
        <f t="shared" si="58"/>
        <v>0</v>
      </c>
      <c r="W164" s="124">
        <f t="shared" si="58"/>
        <v>0</v>
      </c>
      <c r="X164" s="124">
        <f t="shared" si="58"/>
        <v>0</v>
      </c>
      <c r="Y164" s="124">
        <f t="shared" si="58"/>
        <v>0</v>
      </c>
      <c r="Z164" s="124">
        <f t="shared" si="58"/>
        <v>0</v>
      </c>
      <c r="AA164" s="124">
        <f t="shared" si="58"/>
        <v>0</v>
      </c>
      <c r="AB164" s="124">
        <f t="shared" si="58"/>
        <v>0</v>
      </c>
      <c r="AC164" s="124">
        <f t="shared" si="58"/>
        <v>0</v>
      </c>
      <c r="AD164" s="124">
        <f t="shared" si="58"/>
        <v>0</v>
      </c>
      <c r="AE164" s="124">
        <f t="shared" si="58"/>
        <v>0</v>
      </c>
      <c r="AF164" s="124">
        <f t="shared" si="58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56"/>
        <v>0</v>
      </c>
      <c r="C165" s="125">
        <v>0</v>
      </c>
      <c r="D165" s="124">
        <f t="shared" si="57"/>
        <v>0</v>
      </c>
      <c r="E165" s="124">
        <f t="shared" si="57"/>
        <v>0</v>
      </c>
      <c r="F165" s="124">
        <f t="shared" si="57"/>
        <v>0</v>
      </c>
      <c r="G165" s="124">
        <f t="shared" si="57"/>
        <v>0</v>
      </c>
      <c r="H165" s="124">
        <f t="shared" si="57"/>
        <v>0</v>
      </c>
      <c r="I165" s="124">
        <f t="shared" si="57"/>
        <v>0</v>
      </c>
      <c r="J165" s="124">
        <f t="shared" si="57"/>
        <v>0</v>
      </c>
      <c r="K165" s="124">
        <f t="shared" si="57"/>
        <v>0</v>
      </c>
      <c r="L165" s="124">
        <f t="shared" si="57"/>
        <v>0</v>
      </c>
      <c r="M165" s="124">
        <f t="shared" si="57"/>
        <v>0</v>
      </c>
      <c r="N165" s="124">
        <f t="shared" si="57"/>
        <v>0</v>
      </c>
      <c r="O165" s="124">
        <f t="shared" si="57"/>
        <v>0</v>
      </c>
      <c r="P165" s="124">
        <f t="shared" si="57"/>
        <v>0</v>
      </c>
      <c r="Q165" s="124">
        <f t="shared" si="57"/>
        <v>0</v>
      </c>
      <c r="R165" s="124">
        <f t="shared" si="57"/>
        <v>0</v>
      </c>
      <c r="S165" s="124">
        <f t="shared" si="58"/>
        <v>0</v>
      </c>
      <c r="T165" s="124">
        <f t="shared" si="58"/>
        <v>0</v>
      </c>
      <c r="U165" s="124">
        <f t="shared" si="58"/>
        <v>0</v>
      </c>
      <c r="V165" s="124">
        <f t="shared" si="58"/>
        <v>0</v>
      </c>
      <c r="W165" s="124">
        <f t="shared" si="58"/>
        <v>0</v>
      </c>
      <c r="X165" s="124">
        <f t="shared" si="58"/>
        <v>0</v>
      </c>
      <c r="Y165" s="124">
        <f t="shared" si="58"/>
        <v>0</v>
      </c>
      <c r="Z165" s="124">
        <f t="shared" si="58"/>
        <v>0</v>
      </c>
      <c r="AA165" s="124">
        <f t="shared" si="58"/>
        <v>0</v>
      </c>
      <c r="AB165" s="124">
        <f t="shared" si="58"/>
        <v>0</v>
      </c>
      <c r="AC165" s="124">
        <f t="shared" si="58"/>
        <v>0</v>
      </c>
      <c r="AD165" s="124">
        <f t="shared" si="58"/>
        <v>0</v>
      </c>
      <c r="AE165" s="124">
        <f t="shared" si="58"/>
        <v>0</v>
      </c>
      <c r="AF165" s="124">
        <f t="shared" si="58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56"/>
        <v>0.8</v>
      </c>
      <c r="C166" s="125">
        <v>0.8</v>
      </c>
      <c r="D166" s="124">
        <f t="shared" si="57"/>
        <v>0.8</v>
      </c>
      <c r="E166" s="124">
        <f t="shared" si="57"/>
        <v>0.8</v>
      </c>
      <c r="F166" s="124">
        <f t="shared" si="57"/>
        <v>0.8</v>
      </c>
      <c r="G166" s="124">
        <f t="shared" si="57"/>
        <v>0.8</v>
      </c>
      <c r="H166" s="124">
        <f t="shared" si="57"/>
        <v>0.8</v>
      </c>
      <c r="I166" s="124">
        <f t="shared" si="57"/>
        <v>0.8</v>
      </c>
      <c r="J166" s="124">
        <f t="shared" si="57"/>
        <v>0.8</v>
      </c>
      <c r="K166" s="124">
        <f t="shared" si="57"/>
        <v>0.8</v>
      </c>
      <c r="L166" s="124">
        <f t="shared" si="57"/>
        <v>0.8</v>
      </c>
      <c r="M166" s="124">
        <f t="shared" si="57"/>
        <v>0.8</v>
      </c>
      <c r="N166" s="124">
        <f t="shared" si="57"/>
        <v>0.8</v>
      </c>
      <c r="O166" s="124">
        <f t="shared" si="57"/>
        <v>0.8</v>
      </c>
      <c r="P166" s="124">
        <f t="shared" si="57"/>
        <v>0.8</v>
      </c>
      <c r="Q166" s="124">
        <f t="shared" si="57"/>
        <v>0.8</v>
      </c>
      <c r="R166" s="124">
        <f t="shared" si="57"/>
        <v>0.8</v>
      </c>
      <c r="S166" s="124">
        <f t="shared" si="58"/>
        <v>0.8</v>
      </c>
      <c r="T166" s="124">
        <f t="shared" si="58"/>
        <v>0.8</v>
      </c>
      <c r="U166" s="124">
        <f t="shared" si="58"/>
        <v>0.8</v>
      </c>
      <c r="V166" s="124">
        <f t="shared" si="58"/>
        <v>0.8</v>
      </c>
      <c r="W166" s="124">
        <f t="shared" si="58"/>
        <v>0.8</v>
      </c>
      <c r="X166" s="124">
        <f t="shared" si="58"/>
        <v>0.8</v>
      </c>
      <c r="Y166" s="124">
        <f t="shared" si="58"/>
        <v>0.8</v>
      </c>
      <c r="Z166" s="124">
        <f t="shared" si="58"/>
        <v>0.8</v>
      </c>
      <c r="AA166" s="124">
        <f t="shared" si="58"/>
        <v>0.8</v>
      </c>
      <c r="AB166" s="124">
        <f t="shared" si="58"/>
        <v>0.8</v>
      </c>
      <c r="AC166" s="124">
        <f t="shared" si="58"/>
        <v>0.8</v>
      </c>
      <c r="AD166" s="124">
        <f t="shared" si="58"/>
        <v>0.8</v>
      </c>
      <c r="AE166" s="124">
        <f t="shared" si="58"/>
        <v>0.8</v>
      </c>
      <c r="AF166" s="124">
        <f t="shared" si="58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56"/>
        <v>1.5</v>
      </c>
      <c r="C167" s="125">
        <v>1.5</v>
      </c>
      <c r="D167" s="124">
        <f t="shared" si="57"/>
        <v>1.5</v>
      </c>
      <c r="E167" s="124">
        <f t="shared" si="57"/>
        <v>1.5</v>
      </c>
      <c r="F167" s="124">
        <f t="shared" si="57"/>
        <v>1.5</v>
      </c>
      <c r="G167" s="124">
        <f t="shared" si="57"/>
        <v>1.5</v>
      </c>
      <c r="H167" s="124">
        <f t="shared" si="57"/>
        <v>1.5</v>
      </c>
      <c r="I167" s="124">
        <f t="shared" si="57"/>
        <v>1.5</v>
      </c>
      <c r="J167" s="124">
        <f t="shared" si="57"/>
        <v>1.5</v>
      </c>
      <c r="K167" s="124">
        <f t="shared" si="57"/>
        <v>1.5</v>
      </c>
      <c r="L167" s="124">
        <f t="shared" si="57"/>
        <v>1.5</v>
      </c>
      <c r="M167" s="124">
        <f t="shared" si="57"/>
        <v>1.5</v>
      </c>
      <c r="N167" s="124">
        <f t="shared" si="57"/>
        <v>1.5</v>
      </c>
      <c r="O167" s="124">
        <f t="shared" si="57"/>
        <v>1.5</v>
      </c>
      <c r="P167" s="124">
        <f t="shared" si="57"/>
        <v>1.5</v>
      </c>
      <c r="Q167" s="124">
        <f t="shared" si="57"/>
        <v>1.5</v>
      </c>
      <c r="R167" s="124">
        <f t="shared" si="57"/>
        <v>1.5</v>
      </c>
      <c r="S167" s="124">
        <f t="shared" si="58"/>
        <v>1.5</v>
      </c>
      <c r="T167" s="124">
        <f t="shared" si="58"/>
        <v>1.5</v>
      </c>
      <c r="U167" s="124">
        <f t="shared" si="58"/>
        <v>1.5</v>
      </c>
      <c r="V167" s="124">
        <f t="shared" si="58"/>
        <v>1.5</v>
      </c>
      <c r="W167" s="124">
        <f t="shared" si="58"/>
        <v>1.5</v>
      </c>
      <c r="X167" s="124">
        <f t="shared" si="58"/>
        <v>1.5</v>
      </c>
      <c r="Y167" s="124">
        <f t="shared" si="58"/>
        <v>1.5</v>
      </c>
      <c r="Z167" s="124">
        <f t="shared" si="58"/>
        <v>1.5</v>
      </c>
      <c r="AA167" s="124">
        <f t="shared" si="58"/>
        <v>1.5</v>
      </c>
      <c r="AB167" s="124">
        <f t="shared" si="58"/>
        <v>1.5</v>
      </c>
      <c r="AC167" s="124">
        <f t="shared" si="58"/>
        <v>1.5</v>
      </c>
      <c r="AD167" s="124">
        <f t="shared" si="58"/>
        <v>1.5</v>
      </c>
      <c r="AE167" s="124">
        <f t="shared" si="58"/>
        <v>1.5</v>
      </c>
      <c r="AF167" s="124">
        <f t="shared" si="58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56"/>
        <v>1</v>
      </c>
      <c r="C168" s="125">
        <v>1</v>
      </c>
      <c r="D168" s="124">
        <f t="shared" si="57"/>
        <v>1</v>
      </c>
      <c r="E168" s="124">
        <f t="shared" si="57"/>
        <v>1</v>
      </c>
      <c r="F168" s="124">
        <f t="shared" si="57"/>
        <v>1</v>
      </c>
      <c r="G168" s="124">
        <f t="shared" si="57"/>
        <v>1</v>
      </c>
      <c r="H168" s="124">
        <f t="shared" si="57"/>
        <v>1</v>
      </c>
      <c r="I168" s="124">
        <f t="shared" si="57"/>
        <v>1</v>
      </c>
      <c r="J168" s="124">
        <f t="shared" si="57"/>
        <v>1</v>
      </c>
      <c r="K168" s="124">
        <f t="shared" si="57"/>
        <v>1</v>
      </c>
      <c r="L168" s="124">
        <f t="shared" si="57"/>
        <v>1</v>
      </c>
      <c r="M168" s="124">
        <f t="shared" si="57"/>
        <v>1</v>
      </c>
      <c r="N168" s="124">
        <f t="shared" si="57"/>
        <v>1</v>
      </c>
      <c r="O168" s="124">
        <f t="shared" si="57"/>
        <v>1</v>
      </c>
      <c r="P168" s="124">
        <f t="shared" si="57"/>
        <v>1</v>
      </c>
      <c r="Q168" s="124">
        <f t="shared" si="57"/>
        <v>1</v>
      </c>
      <c r="R168" s="124">
        <f t="shared" si="57"/>
        <v>1</v>
      </c>
      <c r="S168" s="124">
        <f t="shared" si="58"/>
        <v>1</v>
      </c>
      <c r="T168" s="124">
        <f t="shared" si="58"/>
        <v>1</v>
      </c>
      <c r="U168" s="124">
        <f t="shared" si="58"/>
        <v>1</v>
      </c>
      <c r="V168" s="124">
        <f t="shared" si="58"/>
        <v>1</v>
      </c>
      <c r="W168" s="124">
        <f t="shared" si="58"/>
        <v>1</v>
      </c>
      <c r="X168" s="124">
        <f t="shared" si="58"/>
        <v>1</v>
      </c>
      <c r="Y168" s="124">
        <f t="shared" si="58"/>
        <v>1</v>
      </c>
      <c r="Z168" s="124">
        <f t="shared" si="58"/>
        <v>1</v>
      </c>
      <c r="AA168" s="124">
        <f t="shared" si="58"/>
        <v>1</v>
      </c>
      <c r="AB168" s="124">
        <f t="shared" si="58"/>
        <v>1</v>
      </c>
      <c r="AC168" s="124">
        <f t="shared" si="58"/>
        <v>1</v>
      </c>
      <c r="AD168" s="124">
        <f t="shared" si="58"/>
        <v>1</v>
      </c>
      <c r="AE168" s="124">
        <f t="shared" si="58"/>
        <v>1</v>
      </c>
      <c r="AF168" s="124">
        <f t="shared" si="58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59">AF170</f>
        <v>1</v>
      </c>
      <c r="C170" s="125">
        <v>1</v>
      </c>
      <c r="D170" s="124">
        <f t="shared" ref="D170:S177" si="60">C170</f>
        <v>1</v>
      </c>
      <c r="E170" s="124">
        <f t="shared" si="60"/>
        <v>1</v>
      </c>
      <c r="F170" s="124">
        <f t="shared" si="60"/>
        <v>1</v>
      </c>
      <c r="G170" s="124">
        <f t="shared" si="60"/>
        <v>1</v>
      </c>
      <c r="H170" s="124">
        <f t="shared" si="60"/>
        <v>1</v>
      </c>
      <c r="I170" s="124">
        <f t="shared" si="60"/>
        <v>1</v>
      </c>
      <c r="J170" s="124">
        <f t="shared" si="60"/>
        <v>1</v>
      </c>
      <c r="K170" s="124">
        <f t="shared" si="60"/>
        <v>1</v>
      </c>
      <c r="L170" s="124">
        <f t="shared" si="60"/>
        <v>1</v>
      </c>
      <c r="M170" s="124">
        <f t="shared" si="60"/>
        <v>1</v>
      </c>
      <c r="N170" s="124">
        <f t="shared" si="60"/>
        <v>1</v>
      </c>
      <c r="O170" s="124">
        <f t="shared" si="60"/>
        <v>1</v>
      </c>
      <c r="P170" s="124">
        <f t="shared" si="60"/>
        <v>1</v>
      </c>
      <c r="Q170" s="124">
        <f t="shared" si="60"/>
        <v>1</v>
      </c>
      <c r="R170" s="124">
        <f t="shared" si="60"/>
        <v>1</v>
      </c>
      <c r="S170" s="124">
        <f t="shared" si="60"/>
        <v>1</v>
      </c>
      <c r="T170" s="124">
        <f t="shared" ref="S170:AF177" si="61">S170</f>
        <v>1</v>
      </c>
      <c r="U170" s="124">
        <f t="shared" si="61"/>
        <v>1</v>
      </c>
      <c r="V170" s="124">
        <f t="shared" si="61"/>
        <v>1</v>
      </c>
      <c r="W170" s="124">
        <f t="shared" si="61"/>
        <v>1</v>
      </c>
      <c r="X170" s="124">
        <f t="shared" si="61"/>
        <v>1</v>
      </c>
      <c r="Y170" s="124">
        <f t="shared" si="61"/>
        <v>1</v>
      </c>
      <c r="Z170" s="124">
        <f t="shared" si="61"/>
        <v>1</v>
      </c>
      <c r="AA170" s="124">
        <f t="shared" si="61"/>
        <v>1</v>
      </c>
      <c r="AB170" s="124">
        <f t="shared" si="61"/>
        <v>1</v>
      </c>
      <c r="AC170" s="124">
        <f t="shared" si="61"/>
        <v>1</v>
      </c>
      <c r="AD170" s="124">
        <f t="shared" si="61"/>
        <v>1</v>
      </c>
      <c r="AE170" s="124">
        <f t="shared" si="61"/>
        <v>1</v>
      </c>
      <c r="AF170" s="124">
        <f t="shared" si="61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59"/>
        <v>0.42</v>
      </c>
      <c r="C171" s="125">
        <v>0.42</v>
      </c>
      <c r="D171" s="124">
        <f t="shared" si="60"/>
        <v>0.42</v>
      </c>
      <c r="E171" s="124">
        <f t="shared" si="60"/>
        <v>0.42</v>
      </c>
      <c r="F171" s="124">
        <f t="shared" si="60"/>
        <v>0.42</v>
      </c>
      <c r="G171" s="124">
        <f t="shared" si="60"/>
        <v>0.42</v>
      </c>
      <c r="H171" s="124">
        <f t="shared" si="60"/>
        <v>0.42</v>
      </c>
      <c r="I171" s="124">
        <f t="shared" si="60"/>
        <v>0.42</v>
      </c>
      <c r="J171" s="124">
        <f t="shared" si="60"/>
        <v>0.42</v>
      </c>
      <c r="K171" s="124">
        <f t="shared" si="60"/>
        <v>0.42</v>
      </c>
      <c r="L171" s="124">
        <f t="shared" si="60"/>
        <v>0.42</v>
      </c>
      <c r="M171" s="124">
        <f t="shared" si="60"/>
        <v>0.42</v>
      </c>
      <c r="N171" s="124">
        <f t="shared" si="60"/>
        <v>0.42</v>
      </c>
      <c r="O171" s="124">
        <f t="shared" si="60"/>
        <v>0.42</v>
      </c>
      <c r="P171" s="124">
        <f t="shared" si="60"/>
        <v>0.42</v>
      </c>
      <c r="Q171" s="124">
        <f t="shared" si="60"/>
        <v>0.42</v>
      </c>
      <c r="R171" s="124">
        <f t="shared" si="60"/>
        <v>0.42</v>
      </c>
      <c r="S171" s="124">
        <f t="shared" si="61"/>
        <v>0.42</v>
      </c>
      <c r="T171" s="124">
        <f t="shared" si="61"/>
        <v>0.42</v>
      </c>
      <c r="U171" s="124">
        <f t="shared" si="61"/>
        <v>0.42</v>
      </c>
      <c r="V171" s="124">
        <f t="shared" si="61"/>
        <v>0.42</v>
      </c>
      <c r="W171" s="124">
        <f t="shared" si="61"/>
        <v>0.42</v>
      </c>
      <c r="X171" s="124">
        <f t="shared" si="61"/>
        <v>0.42</v>
      </c>
      <c r="Y171" s="124">
        <f t="shared" si="61"/>
        <v>0.42</v>
      </c>
      <c r="Z171" s="124">
        <f t="shared" si="61"/>
        <v>0.42</v>
      </c>
      <c r="AA171" s="124">
        <f t="shared" si="61"/>
        <v>0.42</v>
      </c>
      <c r="AB171" s="124">
        <f t="shared" si="61"/>
        <v>0.42</v>
      </c>
      <c r="AC171" s="124">
        <f t="shared" si="61"/>
        <v>0.42</v>
      </c>
      <c r="AD171" s="124">
        <f t="shared" si="61"/>
        <v>0.42</v>
      </c>
      <c r="AE171" s="124">
        <f t="shared" si="61"/>
        <v>0.42</v>
      </c>
      <c r="AF171" s="124">
        <f t="shared" si="61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59"/>
        <v>0.46</v>
      </c>
      <c r="C172" s="125">
        <v>0.46</v>
      </c>
      <c r="D172" s="124">
        <f t="shared" si="60"/>
        <v>0.46</v>
      </c>
      <c r="E172" s="124">
        <f t="shared" si="60"/>
        <v>0.46</v>
      </c>
      <c r="F172" s="124">
        <f t="shared" si="60"/>
        <v>0.46</v>
      </c>
      <c r="G172" s="124">
        <f t="shared" si="60"/>
        <v>0.46</v>
      </c>
      <c r="H172" s="124">
        <f t="shared" si="60"/>
        <v>0.46</v>
      </c>
      <c r="I172" s="124">
        <f t="shared" si="60"/>
        <v>0.46</v>
      </c>
      <c r="J172" s="124">
        <f t="shared" si="60"/>
        <v>0.46</v>
      </c>
      <c r="K172" s="124">
        <f t="shared" si="60"/>
        <v>0.46</v>
      </c>
      <c r="L172" s="124">
        <f t="shared" si="60"/>
        <v>0.46</v>
      </c>
      <c r="M172" s="124">
        <f t="shared" si="60"/>
        <v>0.46</v>
      </c>
      <c r="N172" s="124">
        <f t="shared" si="60"/>
        <v>0.46</v>
      </c>
      <c r="O172" s="124">
        <f t="shared" si="60"/>
        <v>0.46</v>
      </c>
      <c r="P172" s="124">
        <f t="shared" si="60"/>
        <v>0.46</v>
      </c>
      <c r="Q172" s="124">
        <f t="shared" si="60"/>
        <v>0.46</v>
      </c>
      <c r="R172" s="124">
        <f t="shared" si="60"/>
        <v>0.46</v>
      </c>
      <c r="S172" s="124">
        <f t="shared" si="61"/>
        <v>0.46</v>
      </c>
      <c r="T172" s="124">
        <f t="shared" si="61"/>
        <v>0.46</v>
      </c>
      <c r="U172" s="124">
        <f t="shared" si="61"/>
        <v>0.46</v>
      </c>
      <c r="V172" s="124">
        <f t="shared" si="61"/>
        <v>0.46</v>
      </c>
      <c r="W172" s="124">
        <f t="shared" si="61"/>
        <v>0.46</v>
      </c>
      <c r="X172" s="124">
        <f t="shared" si="61"/>
        <v>0.46</v>
      </c>
      <c r="Y172" s="124">
        <f t="shared" si="61"/>
        <v>0.46</v>
      </c>
      <c r="Z172" s="124">
        <f t="shared" si="61"/>
        <v>0.46</v>
      </c>
      <c r="AA172" s="124">
        <f t="shared" si="61"/>
        <v>0.46</v>
      </c>
      <c r="AB172" s="124">
        <f t="shared" si="61"/>
        <v>0.46</v>
      </c>
      <c r="AC172" s="124">
        <f t="shared" si="61"/>
        <v>0.46</v>
      </c>
      <c r="AD172" s="124">
        <f t="shared" si="61"/>
        <v>0.46</v>
      </c>
      <c r="AE172" s="124">
        <f t="shared" si="61"/>
        <v>0.46</v>
      </c>
      <c r="AF172" s="124">
        <f t="shared" si="61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59"/>
        <v>0.85</v>
      </c>
      <c r="C173" s="125">
        <v>0.85</v>
      </c>
      <c r="D173" s="124">
        <f t="shared" si="60"/>
        <v>0.85</v>
      </c>
      <c r="E173" s="124">
        <f t="shared" si="60"/>
        <v>0.85</v>
      </c>
      <c r="F173" s="124">
        <f t="shared" si="60"/>
        <v>0.85</v>
      </c>
      <c r="G173" s="124">
        <f t="shared" si="60"/>
        <v>0.85</v>
      </c>
      <c r="H173" s="124">
        <f t="shared" si="60"/>
        <v>0.85</v>
      </c>
      <c r="I173" s="124">
        <f t="shared" si="60"/>
        <v>0.85</v>
      </c>
      <c r="J173" s="124">
        <f t="shared" si="60"/>
        <v>0.85</v>
      </c>
      <c r="K173" s="124">
        <f t="shared" si="60"/>
        <v>0.85</v>
      </c>
      <c r="L173" s="124">
        <f t="shared" si="60"/>
        <v>0.85</v>
      </c>
      <c r="M173" s="124">
        <f t="shared" si="60"/>
        <v>0.85</v>
      </c>
      <c r="N173" s="124">
        <f t="shared" si="60"/>
        <v>0.85</v>
      </c>
      <c r="O173" s="124">
        <f t="shared" si="60"/>
        <v>0.85</v>
      </c>
      <c r="P173" s="124">
        <f t="shared" si="60"/>
        <v>0.85</v>
      </c>
      <c r="Q173" s="124">
        <f t="shared" si="60"/>
        <v>0.85</v>
      </c>
      <c r="R173" s="124">
        <f t="shared" si="60"/>
        <v>0.85</v>
      </c>
      <c r="S173" s="124">
        <f t="shared" si="61"/>
        <v>0.85</v>
      </c>
      <c r="T173" s="124">
        <f t="shared" si="61"/>
        <v>0.85</v>
      </c>
      <c r="U173" s="124">
        <f t="shared" si="61"/>
        <v>0.85</v>
      </c>
      <c r="V173" s="124">
        <f t="shared" si="61"/>
        <v>0.85</v>
      </c>
      <c r="W173" s="124">
        <f t="shared" si="61"/>
        <v>0.85</v>
      </c>
      <c r="X173" s="124">
        <f t="shared" si="61"/>
        <v>0.85</v>
      </c>
      <c r="Y173" s="124">
        <f t="shared" si="61"/>
        <v>0.85</v>
      </c>
      <c r="Z173" s="124">
        <f t="shared" si="61"/>
        <v>0.85</v>
      </c>
      <c r="AA173" s="124">
        <f t="shared" si="61"/>
        <v>0.85</v>
      </c>
      <c r="AB173" s="124">
        <f t="shared" si="61"/>
        <v>0.85</v>
      </c>
      <c r="AC173" s="124">
        <f t="shared" si="61"/>
        <v>0.85</v>
      </c>
      <c r="AD173" s="124">
        <f t="shared" si="61"/>
        <v>0.85</v>
      </c>
      <c r="AE173" s="124">
        <f t="shared" si="61"/>
        <v>0.85</v>
      </c>
      <c r="AF173" s="124">
        <f t="shared" si="61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59"/>
        <v>0.9</v>
      </c>
      <c r="C174" s="125">
        <v>0.9</v>
      </c>
      <c r="D174" s="124">
        <f t="shared" si="60"/>
        <v>0.9</v>
      </c>
      <c r="E174" s="124">
        <f t="shared" si="60"/>
        <v>0.9</v>
      </c>
      <c r="F174" s="124">
        <f t="shared" si="60"/>
        <v>0.9</v>
      </c>
      <c r="G174" s="124">
        <f t="shared" si="60"/>
        <v>0.9</v>
      </c>
      <c r="H174" s="124">
        <f t="shared" si="60"/>
        <v>0.9</v>
      </c>
      <c r="I174" s="124">
        <f t="shared" si="60"/>
        <v>0.9</v>
      </c>
      <c r="J174" s="124">
        <f t="shared" si="60"/>
        <v>0.9</v>
      </c>
      <c r="K174" s="124">
        <f t="shared" si="60"/>
        <v>0.9</v>
      </c>
      <c r="L174" s="124">
        <f t="shared" si="60"/>
        <v>0.9</v>
      </c>
      <c r="M174" s="124">
        <f t="shared" si="60"/>
        <v>0.9</v>
      </c>
      <c r="N174" s="124">
        <f t="shared" si="60"/>
        <v>0.9</v>
      </c>
      <c r="O174" s="124">
        <f t="shared" si="60"/>
        <v>0.9</v>
      </c>
      <c r="P174" s="124">
        <f t="shared" si="60"/>
        <v>0.9</v>
      </c>
      <c r="Q174" s="124">
        <f t="shared" si="60"/>
        <v>0.9</v>
      </c>
      <c r="R174" s="124">
        <f t="shared" si="60"/>
        <v>0.9</v>
      </c>
      <c r="S174" s="124">
        <f t="shared" si="61"/>
        <v>0.9</v>
      </c>
      <c r="T174" s="124">
        <f t="shared" si="61"/>
        <v>0.9</v>
      </c>
      <c r="U174" s="124">
        <f t="shared" si="61"/>
        <v>0.9</v>
      </c>
      <c r="V174" s="124">
        <f t="shared" si="61"/>
        <v>0.9</v>
      </c>
      <c r="W174" s="124">
        <f t="shared" si="61"/>
        <v>0.9</v>
      </c>
      <c r="X174" s="124">
        <f t="shared" si="61"/>
        <v>0.9</v>
      </c>
      <c r="Y174" s="124">
        <f t="shared" si="61"/>
        <v>0.9</v>
      </c>
      <c r="Z174" s="124">
        <f t="shared" si="61"/>
        <v>0.9</v>
      </c>
      <c r="AA174" s="124">
        <f t="shared" si="61"/>
        <v>0.9</v>
      </c>
      <c r="AB174" s="124">
        <f t="shared" si="61"/>
        <v>0.9</v>
      </c>
      <c r="AC174" s="124">
        <f t="shared" si="61"/>
        <v>0.9</v>
      </c>
      <c r="AD174" s="124">
        <f t="shared" si="61"/>
        <v>0.9</v>
      </c>
      <c r="AE174" s="124">
        <f t="shared" si="61"/>
        <v>0.9</v>
      </c>
      <c r="AF174" s="124">
        <f t="shared" si="61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59"/>
        <v>0.44</v>
      </c>
      <c r="C175" s="125">
        <v>0.44</v>
      </c>
      <c r="D175" s="124">
        <f t="shared" si="60"/>
        <v>0.44</v>
      </c>
      <c r="E175" s="124">
        <f t="shared" si="60"/>
        <v>0.44</v>
      </c>
      <c r="F175" s="124">
        <f t="shared" si="60"/>
        <v>0.44</v>
      </c>
      <c r="G175" s="124">
        <f t="shared" si="60"/>
        <v>0.44</v>
      </c>
      <c r="H175" s="124">
        <f t="shared" si="60"/>
        <v>0.44</v>
      </c>
      <c r="I175" s="124">
        <f t="shared" si="60"/>
        <v>0.44</v>
      </c>
      <c r="J175" s="124">
        <f t="shared" si="60"/>
        <v>0.44</v>
      </c>
      <c r="K175" s="124">
        <f t="shared" si="60"/>
        <v>0.44</v>
      </c>
      <c r="L175" s="124">
        <f t="shared" si="60"/>
        <v>0.44</v>
      </c>
      <c r="M175" s="124">
        <f t="shared" si="60"/>
        <v>0.44</v>
      </c>
      <c r="N175" s="124">
        <f t="shared" si="60"/>
        <v>0.44</v>
      </c>
      <c r="O175" s="124">
        <f t="shared" si="60"/>
        <v>0.44</v>
      </c>
      <c r="P175" s="124">
        <f t="shared" si="60"/>
        <v>0.44</v>
      </c>
      <c r="Q175" s="124">
        <f t="shared" si="60"/>
        <v>0.44</v>
      </c>
      <c r="R175" s="124">
        <f t="shared" si="60"/>
        <v>0.44</v>
      </c>
      <c r="S175" s="124">
        <f t="shared" si="61"/>
        <v>0.44</v>
      </c>
      <c r="T175" s="124">
        <f t="shared" si="61"/>
        <v>0.44</v>
      </c>
      <c r="U175" s="124">
        <f t="shared" si="61"/>
        <v>0.44</v>
      </c>
      <c r="V175" s="124">
        <f t="shared" si="61"/>
        <v>0.44</v>
      </c>
      <c r="W175" s="124">
        <f t="shared" si="61"/>
        <v>0.44</v>
      </c>
      <c r="X175" s="124">
        <f t="shared" si="61"/>
        <v>0.44</v>
      </c>
      <c r="Y175" s="124">
        <f t="shared" si="61"/>
        <v>0.44</v>
      </c>
      <c r="Z175" s="124">
        <f t="shared" si="61"/>
        <v>0.44</v>
      </c>
      <c r="AA175" s="124">
        <f t="shared" si="61"/>
        <v>0.44</v>
      </c>
      <c r="AB175" s="124">
        <f t="shared" si="61"/>
        <v>0.44</v>
      </c>
      <c r="AC175" s="124">
        <f t="shared" si="61"/>
        <v>0.44</v>
      </c>
      <c r="AD175" s="124">
        <f t="shared" si="61"/>
        <v>0.44</v>
      </c>
      <c r="AE175" s="124">
        <f t="shared" si="61"/>
        <v>0.44</v>
      </c>
      <c r="AF175" s="124">
        <f t="shared" si="61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59"/>
        <v>2.1</v>
      </c>
      <c r="C176" s="125">
        <v>2.1</v>
      </c>
      <c r="D176" s="124">
        <f t="shared" si="60"/>
        <v>2.1</v>
      </c>
      <c r="E176" s="124">
        <f t="shared" si="60"/>
        <v>2.1</v>
      </c>
      <c r="F176" s="124">
        <f t="shared" si="60"/>
        <v>2.1</v>
      </c>
      <c r="G176" s="124">
        <f t="shared" si="60"/>
        <v>2.1</v>
      </c>
      <c r="H176" s="124">
        <f t="shared" si="60"/>
        <v>2.1</v>
      </c>
      <c r="I176" s="124">
        <f t="shared" si="60"/>
        <v>2.1</v>
      </c>
      <c r="J176" s="124">
        <f t="shared" si="60"/>
        <v>2.1</v>
      </c>
      <c r="K176" s="124">
        <f t="shared" si="60"/>
        <v>2.1</v>
      </c>
      <c r="L176" s="124">
        <f t="shared" si="60"/>
        <v>2.1</v>
      </c>
      <c r="M176" s="124">
        <f t="shared" si="60"/>
        <v>2.1</v>
      </c>
      <c r="N176" s="124">
        <f t="shared" si="60"/>
        <v>2.1</v>
      </c>
      <c r="O176" s="124">
        <f t="shared" si="60"/>
        <v>2.1</v>
      </c>
      <c r="P176" s="124">
        <f t="shared" si="60"/>
        <v>2.1</v>
      </c>
      <c r="Q176" s="124">
        <f t="shared" si="60"/>
        <v>2.1</v>
      </c>
      <c r="R176" s="124">
        <f t="shared" si="60"/>
        <v>2.1</v>
      </c>
      <c r="S176" s="124">
        <f t="shared" si="61"/>
        <v>2.1</v>
      </c>
      <c r="T176" s="124">
        <f t="shared" si="61"/>
        <v>2.1</v>
      </c>
      <c r="U176" s="124">
        <f t="shared" si="61"/>
        <v>2.1</v>
      </c>
      <c r="V176" s="124">
        <f t="shared" si="61"/>
        <v>2.1</v>
      </c>
      <c r="W176" s="124">
        <f t="shared" si="61"/>
        <v>2.1</v>
      </c>
      <c r="X176" s="124">
        <f t="shared" si="61"/>
        <v>2.1</v>
      </c>
      <c r="Y176" s="124">
        <f t="shared" si="61"/>
        <v>2.1</v>
      </c>
      <c r="Z176" s="124">
        <f t="shared" si="61"/>
        <v>2.1</v>
      </c>
      <c r="AA176" s="124">
        <f t="shared" si="61"/>
        <v>2.1</v>
      </c>
      <c r="AB176" s="124">
        <f t="shared" si="61"/>
        <v>2.1</v>
      </c>
      <c r="AC176" s="124">
        <f t="shared" si="61"/>
        <v>2.1</v>
      </c>
      <c r="AD176" s="124">
        <f t="shared" si="61"/>
        <v>2.1</v>
      </c>
      <c r="AE176" s="124">
        <f t="shared" si="61"/>
        <v>2.1</v>
      </c>
      <c r="AF176" s="124">
        <f t="shared" si="61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59"/>
        <v>0.9</v>
      </c>
      <c r="C177" s="125">
        <v>0.9</v>
      </c>
      <c r="D177" s="124">
        <f t="shared" si="60"/>
        <v>0.9</v>
      </c>
      <c r="E177" s="124">
        <f t="shared" si="60"/>
        <v>0.9</v>
      </c>
      <c r="F177" s="124">
        <f t="shared" si="60"/>
        <v>0.9</v>
      </c>
      <c r="G177" s="124">
        <f t="shared" si="60"/>
        <v>0.9</v>
      </c>
      <c r="H177" s="124">
        <f t="shared" si="60"/>
        <v>0.9</v>
      </c>
      <c r="I177" s="124">
        <f t="shared" si="60"/>
        <v>0.9</v>
      </c>
      <c r="J177" s="124">
        <f t="shared" si="60"/>
        <v>0.9</v>
      </c>
      <c r="K177" s="124">
        <f t="shared" si="60"/>
        <v>0.9</v>
      </c>
      <c r="L177" s="124">
        <f t="shared" si="60"/>
        <v>0.9</v>
      </c>
      <c r="M177" s="124">
        <f t="shared" si="60"/>
        <v>0.9</v>
      </c>
      <c r="N177" s="124">
        <f t="shared" si="60"/>
        <v>0.9</v>
      </c>
      <c r="O177" s="124">
        <f t="shared" si="60"/>
        <v>0.9</v>
      </c>
      <c r="P177" s="124">
        <f t="shared" si="60"/>
        <v>0.9</v>
      </c>
      <c r="Q177" s="124">
        <f t="shared" si="60"/>
        <v>0.9</v>
      </c>
      <c r="R177" s="124">
        <f t="shared" si="60"/>
        <v>0.9</v>
      </c>
      <c r="S177" s="124">
        <f t="shared" si="61"/>
        <v>0.9</v>
      </c>
      <c r="T177" s="124">
        <f t="shared" si="61"/>
        <v>0.9</v>
      </c>
      <c r="U177" s="124">
        <f t="shared" si="61"/>
        <v>0.9</v>
      </c>
      <c r="V177" s="124">
        <f t="shared" si="61"/>
        <v>0.9</v>
      </c>
      <c r="W177" s="124">
        <f t="shared" si="61"/>
        <v>0.9</v>
      </c>
      <c r="X177" s="124">
        <f t="shared" si="61"/>
        <v>0.9</v>
      </c>
      <c r="Y177" s="124">
        <f t="shared" si="61"/>
        <v>0.9</v>
      </c>
      <c r="Z177" s="124">
        <f t="shared" si="61"/>
        <v>0.9</v>
      </c>
      <c r="AA177" s="124">
        <f t="shared" si="61"/>
        <v>0.9</v>
      </c>
      <c r="AB177" s="124">
        <f t="shared" si="61"/>
        <v>0.9</v>
      </c>
      <c r="AC177" s="124">
        <f t="shared" si="61"/>
        <v>0.9</v>
      </c>
      <c r="AD177" s="124">
        <f t="shared" si="61"/>
        <v>0.9</v>
      </c>
      <c r="AE177" s="124">
        <f t="shared" si="61"/>
        <v>0.9</v>
      </c>
      <c r="AF177" s="124">
        <f t="shared" si="61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62">AF179</f>
        <v>0.57999999999999996</v>
      </c>
      <c r="C179" s="125">
        <v>0.57999999999999996</v>
      </c>
      <c r="D179" s="124">
        <f t="shared" ref="D179:S191" si="63">C179</f>
        <v>0.57999999999999996</v>
      </c>
      <c r="E179" s="124">
        <f t="shared" si="63"/>
        <v>0.57999999999999996</v>
      </c>
      <c r="F179" s="124">
        <f t="shared" si="63"/>
        <v>0.57999999999999996</v>
      </c>
      <c r="G179" s="124">
        <f t="shared" si="63"/>
        <v>0.57999999999999996</v>
      </c>
      <c r="H179" s="124">
        <f t="shared" si="63"/>
        <v>0.57999999999999996</v>
      </c>
      <c r="I179" s="124">
        <f t="shared" si="63"/>
        <v>0.57999999999999996</v>
      </c>
      <c r="J179" s="124">
        <f t="shared" si="63"/>
        <v>0.57999999999999996</v>
      </c>
      <c r="K179" s="124">
        <f t="shared" si="63"/>
        <v>0.57999999999999996</v>
      </c>
      <c r="L179" s="124">
        <f t="shared" si="63"/>
        <v>0.57999999999999996</v>
      </c>
      <c r="M179" s="124">
        <f t="shared" si="63"/>
        <v>0.57999999999999996</v>
      </c>
      <c r="N179" s="124">
        <f t="shared" si="63"/>
        <v>0.57999999999999996</v>
      </c>
      <c r="O179" s="124">
        <f t="shared" si="63"/>
        <v>0.57999999999999996</v>
      </c>
      <c r="P179" s="124">
        <f t="shared" si="63"/>
        <v>0.57999999999999996</v>
      </c>
      <c r="Q179" s="124">
        <f t="shared" si="63"/>
        <v>0.57999999999999996</v>
      </c>
      <c r="R179" s="124">
        <f t="shared" si="63"/>
        <v>0.57999999999999996</v>
      </c>
      <c r="S179" s="124">
        <f t="shared" si="63"/>
        <v>0.57999999999999996</v>
      </c>
      <c r="T179" s="124">
        <f t="shared" ref="S179:AF191" si="64">S179</f>
        <v>0.57999999999999996</v>
      </c>
      <c r="U179" s="124">
        <f t="shared" si="64"/>
        <v>0.57999999999999996</v>
      </c>
      <c r="V179" s="124">
        <f t="shared" si="64"/>
        <v>0.57999999999999996</v>
      </c>
      <c r="W179" s="124">
        <f t="shared" si="64"/>
        <v>0.57999999999999996</v>
      </c>
      <c r="X179" s="124">
        <f t="shared" si="64"/>
        <v>0.57999999999999996</v>
      </c>
      <c r="Y179" s="124">
        <f t="shared" si="64"/>
        <v>0.57999999999999996</v>
      </c>
      <c r="Z179" s="124">
        <f t="shared" si="64"/>
        <v>0.57999999999999996</v>
      </c>
      <c r="AA179" s="124">
        <f t="shared" si="64"/>
        <v>0.57999999999999996</v>
      </c>
      <c r="AB179" s="124">
        <f t="shared" si="64"/>
        <v>0.57999999999999996</v>
      </c>
      <c r="AC179" s="124">
        <f t="shared" si="64"/>
        <v>0.57999999999999996</v>
      </c>
      <c r="AD179" s="124">
        <f t="shared" si="64"/>
        <v>0.57999999999999996</v>
      </c>
      <c r="AE179" s="124">
        <f t="shared" si="64"/>
        <v>0.57999999999999996</v>
      </c>
      <c r="AF179" s="124">
        <f t="shared" si="64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62"/>
        <v>0.8</v>
      </c>
      <c r="C180" s="125">
        <v>0.8</v>
      </c>
      <c r="D180" s="124">
        <f t="shared" si="63"/>
        <v>0.8</v>
      </c>
      <c r="E180" s="124">
        <f t="shared" si="63"/>
        <v>0.8</v>
      </c>
      <c r="F180" s="124">
        <f t="shared" si="63"/>
        <v>0.8</v>
      </c>
      <c r="G180" s="124">
        <f t="shared" si="63"/>
        <v>0.8</v>
      </c>
      <c r="H180" s="124">
        <f t="shared" si="63"/>
        <v>0.8</v>
      </c>
      <c r="I180" s="124">
        <f t="shared" si="63"/>
        <v>0.8</v>
      </c>
      <c r="J180" s="124">
        <f t="shared" si="63"/>
        <v>0.8</v>
      </c>
      <c r="K180" s="124">
        <f t="shared" si="63"/>
        <v>0.8</v>
      </c>
      <c r="L180" s="124">
        <f t="shared" si="63"/>
        <v>0.8</v>
      </c>
      <c r="M180" s="124">
        <f t="shared" si="63"/>
        <v>0.8</v>
      </c>
      <c r="N180" s="124">
        <f t="shared" si="63"/>
        <v>0.8</v>
      </c>
      <c r="O180" s="124">
        <f t="shared" si="63"/>
        <v>0.8</v>
      </c>
      <c r="P180" s="124">
        <f t="shared" si="63"/>
        <v>0.8</v>
      </c>
      <c r="Q180" s="124">
        <f t="shared" si="63"/>
        <v>0.8</v>
      </c>
      <c r="R180" s="124">
        <f t="shared" si="63"/>
        <v>0.8</v>
      </c>
      <c r="S180" s="124">
        <f t="shared" si="63"/>
        <v>0.8</v>
      </c>
      <c r="T180" s="124">
        <f t="shared" si="64"/>
        <v>0.8</v>
      </c>
      <c r="U180" s="124">
        <f t="shared" si="64"/>
        <v>0.8</v>
      </c>
      <c r="V180" s="124">
        <f t="shared" si="64"/>
        <v>0.8</v>
      </c>
      <c r="W180" s="124">
        <f t="shared" si="64"/>
        <v>0.8</v>
      </c>
      <c r="X180" s="124">
        <f t="shared" si="64"/>
        <v>0.8</v>
      </c>
      <c r="Y180" s="124">
        <f t="shared" si="64"/>
        <v>0.8</v>
      </c>
      <c r="Z180" s="124">
        <f t="shared" si="64"/>
        <v>0.8</v>
      </c>
      <c r="AA180" s="124">
        <f t="shared" si="64"/>
        <v>0.8</v>
      </c>
      <c r="AB180" s="124">
        <f t="shared" si="64"/>
        <v>0.8</v>
      </c>
      <c r="AC180" s="124">
        <f t="shared" si="64"/>
        <v>0.8</v>
      </c>
      <c r="AD180" s="124">
        <f t="shared" si="64"/>
        <v>0.8</v>
      </c>
      <c r="AE180" s="124">
        <f t="shared" si="64"/>
        <v>0.8</v>
      </c>
      <c r="AF180" s="124">
        <f t="shared" si="64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62"/>
        <v>0</v>
      </c>
      <c r="C181" s="125">
        <v>0</v>
      </c>
      <c r="D181" s="124">
        <f t="shared" si="63"/>
        <v>0</v>
      </c>
      <c r="E181" s="124">
        <f t="shared" si="63"/>
        <v>0</v>
      </c>
      <c r="F181" s="124">
        <f t="shared" si="63"/>
        <v>0</v>
      </c>
      <c r="G181" s="124">
        <f t="shared" si="63"/>
        <v>0</v>
      </c>
      <c r="H181" s="124">
        <f t="shared" si="63"/>
        <v>0</v>
      </c>
      <c r="I181" s="124">
        <f t="shared" si="63"/>
        <v>0</v>
      </c>
      <c r="J181" s="124">
        <f t="shared" si="63"/>
        <v>0</v>
      </c>
      <c r="K181" s="124">
        <f t="shared" si="63"/>
        <v>0</v>
      </c>
      <c r="L181" s="124">
        <f t="shared" si="63"/>
        <v>0</v>
      </c>
      <c r="M181" s="124">
        <f t="shared" si="63"/>
        <v>0</v>
      </c>
      <c r="N181" s="124">
        <f t="shared" si="63"/>
        <v>0</v>
      </c>
      <c r="O181" s="124">
        <f t="shared" si="63"/>
        <v>0</v>
      </c>
      <c r="P181" s="124">
        <f t="shared" si="63"/>
        <v>0</v>
      </c>
      <c r="Q181" s="124">
        <f t="shared" si="63"/>
        <v>0</v>
      </c>
      <c r="R181" s="124">
        <f t="shared" si="63"/>
        <v>0</v>
      </c>
      <c r="S181" s="124">
        <f t="shared" si="63"/>
        <v>0</v>
      </c>
      <c r="T181" s="124">
        <f t="shared" si="64"/>
        <v>0</v>
      </c>
      <c r="U181" s="124">
        <f t="shared" si="64"/>
        <v>0</v>
      </c>
      <c r="V181" s="124">
        <f t="shared" si="64"/>
        <v>0</v>
      </c>
      <c r="W181" s="124">
        <f t="shared" si="64"/>
        <v>0</v>
      </c>
      <c r="X181" s="124">
        <f t="shared" si="64"/>
        <v>0</v>
      </c>
      <c r="Y181" s="124">
        <f t="shared" si="64"/>
        <v>0</v>
      </c>
      <c r="Z181" s="124">
        <f t="shared" si="64"/>
        <v>0</v>
      </c>
      <c r="AA181" s="124">
        <f t="shared" si="64"/>
        <v>0</v>
      </c>
      <c r="AB181" s="124">
        <f t="shared" si="64"/>
        <v>0</v>
      </c>
      <c r="AC181" s="124">
        <f t="shared" si="64"/>
        <v>0</v>
      </c>
      <c r="AD181" s="124">
        <f t="shared" si="64"/>
        <v>0</v>
      </c>
      <c r="AE181" s="124">
        <f t="shared" si="64"/>
        <v>0</v>
      </c>
      <c r="AF181" s="124">
        <f t="shared" si="64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62"/>
        <v>0.6</v>
      </c>
      <c r="C182" s="125">
        <v>0.6</v>
      </c>
      <c r="D182" s="124">
        <f t="shared" si="63"/>
        <v>0.6</v>
      </c>
      <c r="E182" s="124">
        <f t="shared" si="63"/>
        <v>0.6</v>
      </c>
      <c r="F182" s="124">
        <f t="shared" si="63"/>
        <v>0.6</v>
      </c>
      <c r="G182" s="124">
        <f t="shared" si="63"/>
        <v>0.6</v>
      </c>
      <c r="H182" s="124">
        <f t="shared" si="63"/>
        <v>0.6</v>
      </c>
      <c r="I182" s="124">
        <f t="shared" si="63"/>
        <v>0.6</v>
      </c>
      <c r="J182" s="124">
        <f t="shared" si="63"/>
        <v>0.6</v>
      </c>
      <c r="K182" s="124">
        <f t="shared" si="63"/>
        <v>0.6</v>
      </c>
      <c r="L182" s="124">
        <f t="shared" si="63"/>
        <v>0.6</v>
      </c>
      <c r="M182" s="124">
        <f t="shared" si="63"/>
        <v>0.6</v>
      </c>
      <c r="N182" s="124">
        <f t="shared" si="63"/>
        <v>0.6</v>
      </c>
      <c r="O182" s="124">
        <f t="shared" si="63"/>
        <v>0.6</v>
      </c>
      <c r="P182" s="124">
        <f t="shared" si="63"/>
        <v>0.6</v>
      </c>
      <c r="Q182" s="124">
        <f t="shared" si="63"/>
        <v>0.6</v>
      </c>
      <c r="R182" s="124">
        <f t="shared" si="63"/>
        <v>0.6</v>
      </c>
      <c r="S182" s="124">
        <f t="shared" si="63"/>
        <v>0.6</v>
      </c>
      <c r="T182" s="124">
        <f t="shared" si="64"/>
        <v>0.6</v>
      </c>
      <c r="U182" s="124">
        <f t="shared" si="64"/>
        <v>0.6</v>
      </c>
      <c r="V182" s="124">
        <f t="shared" si="64"/>
        <v>0.6</v>
      </c>
      <c r="W182" s="124">
        <f t="shared" si="64"/>
        <v>0.6</v>
      </c>
      <c r="X182" s="124">
        <f t="shared" si="64"/>
        <v>0.6</v>
      </c>
      <c r="Y182" s="124">
        <f t="shared" si="64"/>
        <v>0.6</v>
      </c>
      <c r="Z182" s="124">
        <f t="shared" si="64"/>
        <v>0.6</v>
      </c>
      <c r="AA182" s="124">
        <f t="shared" si="64"/>
        <v>0.6</v>
      </c>
      <c r="AB182" s="124">
        <f t="shared" si="64"/>
        <v>0.6</v>
      </c>
      <c r="AC182" s="124">
        <f t="shared" si="64"/>
        <v>0.6</v>
      </c>
      <c r="AD182" s="124">
        <f t="shared" si="64"/>
        <v>0.6</v>
      </c>
      <c r="AE182" s="124">
        <f t="shared" si="64"/>
        <v>0.6</v>
      </c>
      <c r="AF182" s="124">
        <f t="shared" si="64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62"/>
        <v>0.6</v>
      </c>
      <c r="C183" s="125">
        <v>0.6</v>
      </c>
      <c r="D183" s="124">
        <f t="shared" si="63"/>
        <v>0.6</v>
      </c>
      <c r="E183" s="124">
        <f t="shared" si="63"/>
        <v>0.6</v>
      </c>
      <c r="F183" s="124">
        <f t="shared" si="63"/>
        <v>0.6</v>
      </c>
      <c r="G183" s="124">
        <f t="shared" si="63"/>
        <v>0.6</v>
      </c>
      <c r="H183" s="124">
        <f t="shared" si="63"/>
        <v>0.6</v>
      </c>
      <c r="I183" s="124">
        <f t="shared" si="63"/>
        <v>0.6</v>
      </c>
      <c r="J183" s="124">
        <f t="shared" si="63"/>
        <v>0.6</v>
      </c>
      <c r="K183" s="124">
        <f t="shared" si="63"/>
        <v>0.6</v>
      </c>
      <c r="L183" s="124">
        <f t="shared" si="63"/>
        <v>0.6</v>
      </c>
      <c r="M183" s="124">
        <f t="shared" si="63"/>
        <v>0.6</v>
      </c>
      <c r="N183" s="124">
        <f t="shared" si="63"/>
        <v>0.6</v>
      </c>
      <c r="O183" s="124">
        <f t="shared" si="63"/>
        <v>0.6</v>
      </c>
      <c r="P183" s="124">
        <f t="shared" si="63"/>
        <v>0.6</v>
      </c>
      <c r="Q183" s="124">
        <f t="shared" si="63"/>
        <v>0.6</v>
      </c>
      <c r="R183" s="124">
        <f t="shared" si="63"/>
        <v>0.6</v>
      </c>
      <c r="S183" s="124">
        <f t="shared" si="63"/>
        <v>0.6</v>
      </c>
      <c r="T183" s="124">
        <f t="shared" si="64"/>
        <v>0.6</v>
      </c>
      <c r="U183" s="124">
        <f t="shared" si="64"/>
        <v>0.6</v>
      </c>
      <c r="V183" s="124">
        <f t="shared" si="64"/>
        <v>0.6</v>
      </c>
      <c r="W183" s="124">
        <f t="shared" si="64"/>
        <v>0.6</v>
      </c>
      <c r="X183" s="124">
        <f t="shared" si="64"/>
        <v>0.6</v>
      </c>
      <c r="Y183" s="124">
        <f t="shared" si="64"/>
        <v>0.6</v>
      </c>
      <c r="Z183" s="124">
        <f t="shared" si="64"/>
        <v>0.6</v>
      </c>
      <c r="AA183" s="124">
        <f t="shared" si="64"/>
        <v>0.6</v>
      </c>
      <c r="AB183" s="124">
        <f t="shared" si="64"/>
        <v>0.6</v>
      </c>
      <c r="AC183" s="124">
        <f t="shared" si="64"/>
        <v>0.6</v>
      </c>
      <c r="AD183" s="124">
        <f t="shared" si="64"/>
        <v>0.6</v>
      </c>
      <c r="AE183" s="124">
        <f t="shared" si="64"/>
        <v>0.6</v>
      </c>
      <c r="AF183" s="124">
        <f t="shared" si="64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62"/>
        <v>0.35</v>
      </c>
      <c r="C184" s="125">
        <v>0.35</v>
      </c>
      <c r="D184" s="124">
        <f t="shared" si="63"/>
        <v>0.35</v>
      </c>
      <c r="E184" s="124">
        <f t="shared" si="63"/>
        <v>0.35</v>
      </c>
      <c r="F184" s="124">
        <f t="shared" si="63"/>
        <v>0.35</v>
      </c>
      <c r="G184" s="124">
        <f t="shared" si="63"/>
        <v>0.35</v>
      </c>
      <c r="H184" s="124">
        <f t="shared" si="63"/>
        <v>0.35</v>
      </c>
      <c r="I184" s="124">
        <f t="shared" si="63"/>
        <v>0.35</v>
      </c>
      <c r="J184" s="124">
        <f t="shared" si="63"/>
        <v>0.35</v>
      </c>
      <c r="K184" s="124">
        <f t="shared" si="63"/>
        <v>0.35</v>
      </c>
      <c r="L184" s="124">
        <f t="shared" si="63"/>
        <v>0.35</v>
      </c>
      <c r="M184" s="124">
        <f t="shared" si="63"/>
        <v>0.35</v>
      </c>
      <c r="N184" s="124">
        <f t="shared" si="63"/>
        <v>0.35</v>
      </c>
      <c r="O184" s="124">
        <f t="shared" si="63"/>
        <v>0.35</v>
      </c>
      <c r="P184" s="124">
        <f t="shared" si="63"/>
        <v>0.35</v>
      </c>
      <c r="Q184" s="124">
        <f t="shared" si="63"/>
        <v>0.35</v>
      </c>
      <c r="R184" s="124">
        <f t="shared" si="63"/>
        <v>0.35</v>
      </c>
      <c r="S184" s="124">
        <f t="shared" si="63"/>
        <v>0.35</v>
      </c>
      <c r="T184" s="124">
        <f t="shared" si="64"/>
        <v>0.35</v>
      </c>
      <c r="U184" s="124">
        <f t="shared" si="64"/>
        <v>0.35</v>
      </c>
      <c r="V184" s="124">
        <f t="shared" si="64"/>
        <v>0.35</v>
      </c>
      <c r="W184" s="124">
        <f t="shared" si="64"/>
        <v>0.35</v>
      </c>
      <c r="X184" s="124">
        <f t="shared" si="64"/>
        <v>0.35</v>
      </c>
      <c r="Y184" s="124">
        <f t="shared" si="64"/>
        <v>0.35</v>
      </c>
      <c r="Z184" s="124">
        <f t="shared" si="64"/>
        <v>0.35</v>
      </c>
      <c r="AA184" s="124">
        <f t="shared" si="64"/>
        <v>0.35</v>
      </c>
      <c r="AB184" s="124">
        <f t="shared" si="64"/>
        <v>0.35</v>
      </c>
      <c r="AC184" s="124">
        <f t="shared" si="64"/>
        <v>0.35</v>
      </c>
      <c r="AD184" s="124">
        <f t="shared" si="64"/>
        <v>0.35</v>
      </c>
      <c r="AE184" s="124">
        <f t="shared" si="64"/>
        <v>0.35</v>
      </c>
      <c r="AF184" s="124">
        <f t="shared" si="64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62"/>
        <v>0.28999999999999998</v>
      </c>
      <c r="C185" s="125">
        <v>0.28999999999999998</v>
      </c>
      <c r="D185" s="124">
        <f t="shared" si="63"/>
        <v>0.28999999999999998</v>
      </c>
      <c r="E185" s="124">
        <f t="shared" si="63"/>
        <v>0.28999999999999998</v>
      </c>
      <c r="F185" s="124">
        <f t="shared" si="63"/>
        <v>0.28999999999999998</v>
      </c>
      <c r="G185" s="124">
        <f t="shared" si="63"/>
        <v>0.28999999999999998</v>
      </c>
      <c r="H185" s="124">
        <f t="shared" si="63"/>
        <v>0.28999999999999998</v>
      </c>
      <c r="I185" s="124">
        <f t="shared" si="63"/>
        <v>0.28999999999999998</v>
      </c>
      <c r="J185" s="124">
        <f t="shared" si="63"/>
        <v>0.28999999999999998</v>
      </c>
      <c r="K185" s="124">
        <f t="shared" si="63"/>
        <v>0.28999999999999998</v>
      </c>
      <c r="L185" s="124">
        <f t="shared" si="63"/>
        <v>0.28999999999999998</v>
      </c>
      <c r="M185" s="124">
        <f t="shared" si="63"/>
        <v>0.28999999999999998</v>
      </c>
      <c r="N185" s="124">
        <f t="shared" si="63"/>
        <v>0.28999999999999998</v>
      </c>
      <c r="O185" s="124">
        <f t="shared" si="63"/>
        <v>0.28999999999999998</v>
      </c>
      <c r="P185" s="124">
        <f t="shared" si="63"/>
        <v>0.28999999999999998</v>
      </c>
      <c r="Q185" s="124">
        <f t="shared" si="63"/>
        <v>0.28999999999999998</v>
      </c>
      <c r="R185" s="124">
        <f t="shared" si="63"/>
        <v>0.28999999999999998</v>
      </c>
      <c r="S185" s="124">
        <f t="shared" si="63"/>
        <v>0.28999999999999998</v>
      </c>
      <c r="T185" s="124">
        <f t="shared" si="64"/>
        <v>0.28999999999999998</v>
      </c>
      <c r="U185" s="124">
        <f t="shared" si="64"/>
        <v>0.28999999999999998</v>
      </c>
      <c r="V185" s="124">
        <f t="shared" si="64"/>
        <v>0.28999999999999998</v>
      </c>
      <c r="W185" s="124">
        <f t="shared" si="64"/>
        <v>0.28999999999999998</v>
      </c>
      <c r="X185" s="124">
        <f t="shared" si="64"/>
        <v>0.28999999999999998</v>
      </c>
      <c r="Y185" s="124">
        <f t="shared" si="64"/>
        <v>0.28999999999999998</v>
      </c>
      <c r="Z185" s="124">
        <f t="shared" si="64"/>
        <v>0.28999999999999998</v>
      </c>
      <c r="AA185" s="124">
        <f t="shared" si="64"/>
        <v>0.28999999999999998</v>
      </c>
      <c r="AB185" s="124">
        <f t="shared" si="64"/>
        <v>0.28999999999999998</v>
      </c>
      <c r="AC185" s="124">
        <f t="shared" si="64"/>
        <v>0.28999999999999998</v>
      </c>
      <c r="AD185" s="124">
        <f t="shared" si="64"/>
        <v>0.28999999999999998</v>
      </c>
      <c r="AE185" s="124">
        <f t="shared" si="64"/>
        <v>0.28999999999999998</v>
      </c>
      <c r="AF185" s="124">
        <f t="shared" si="64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62"/>
        <v>0.06</v>
      </c>
      <c r="C186" s="125">
        <v>0.06</v>
      </c>
      <c r="D186" s="124">
        <f t="shared" si="63"/>
        <v>0.06</v>
      </c>
      <c r="E186" s="124">
        <f t="shared" si="63"/>
        <v>0.06</v>
      </c>
      <c r="F186" s="124">
        <f t="shared" si="63"/>
        <v>0.06</v>
      </c>
      <c r="G186" s="124">
        <f t="shared" si="63"/>
        <v>0.06</v>
      </c>
      <c r="H186" s="124">
        <f t="shared" si="63"/>
        <v>0.06</v>
      </c>
      <c r="I186" s="124">
        <f t="shared" si="63"/>
        <v>0.06</v>
      </c>
      <c r="J186" s="124">
        <f t="shared" si="63"/>
        <v>0.06</v>
      </c>
      <c r="K186" s="124">
        <f t="shared" si="63"/>
        <v>0.06</v>
      </c>
      <c r="L186" s="124">
        <f t="shared" si="63"/>
        <v>0.06</v>
      </c>
      <c r="M186" s="124">
        <f t="shared" si="63"/>
        <v>0.06</v>
      </c>
      <c r="N186" s="124">
        <f t="shared" si="63"/>
        <v>0.06</v>
      </c>
      <c r="O186" s="124">
        <f t="shared" si="63"/>
        <v>0.06</v>
      </c>
      <c r="P186" s="124">
        <f t="shared" si="63"/>
        <v>0.06</v>
      </c>
      <c r="Q186" s="124">
        <f t="shared" si="63"/>
        <v>0.06</v>
      </c>
      <c r="R186" s="124">
        <f t="shared" si="63"/>
        <v>0.06</v>
      </c>
      <c r="S186" s="124">
        <f t="shared" si="63"/>
        <v>0.06</v>
      </c>
      <c r="T186" s="124">
        <f t="shared" si="64"/>
        <v>0.06</v>
      </c>
      <c r="U186" s="124">
        <f t="shared" si="64"/>
        <v>0.06</v>
      </c>
      <c r="V186" s="124">
        <f t="shared" si="64"/>
        <v>0.06</v>
      </c>
      <c r="W186" s="124">
        <f t="shared" si="64"/>
        <v>0.06</v>
      </c>
      <c r="X186" s="124">
        <f t="shared" si="64"/>
        <v>0.06</v>
      </c>
      <c r="Y186" s="124">
        <f t="shared" si="64"/>
        <v>0.06</v>
      </c>
      <c r="Z186" s="124">
        <f t="shared" si="64"/>
        <v>0.06</v>
      </c>
      <c r="AA186" s="124">
        <f t="shared" si="64"/>
        <v>0.06</v>
      </c>
      <c r="AB186" s="124">
        <f t="shared" si="64"/>
        <v>0.06</v>
      </c>
      <c r="AC186" s="124">
        <f t="shared" si="64"/>
        <v>0.06</v>
      </c>
      <c r="AD186" s="124">
        <f t="shared" si="64"/>
        <v>0.06</v>
      </c>
      <c r="AE186" s="124">
        <f t="shared" si="64"/>
        <v>0.06</v>
      </c>
      <c r="AF186" s="124">
        <f t="shared" si="64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62"/>
        <v>0.11</v>
      </c>
      <c r="C187" s="125">
        <v>0.11</v>
      </c>
      <c r="D187" s="124">
        <f t="shared" si="63"/>
        <v>0.11</v>
      </c>
      <c r="E187" s="124">
        <f t="shared" si="63"/>
        <v>0.11</v>
      </c>
      <c r="F187" s="124">
        <f t="shared" si="63"/>
        <v>0.11</v>
      </c>
      <c r="G187" s="124">
        <f t="shared" si="63"/>
        <v>0.11</v>
      </c>
      <c r="H187" s="124">
        <f t="shared" si="63"/>
        <v>0.11</v>
      </c>
      <c r="I187" s="124">
        <f t="shared" si="63"/>
        <v>0.11</v>
      </c>
      <c r="J187" s="124">
        <f t="shared" si="63"/>
        <v>0.11</v>
      </c>
      <c r="K187" s="124">
        <f t="shared" si="63"/>
        <v>0.11</v>
      </c>
      <c r="L187" s="124">
        <f t="shared" si="63"/>
        <v>0.11</v>
      </c>
      <c r="M187" s="124">
        <f t="shared" si="63"/>
        <v>0.11</v>
      </c>
      <c r="N187" s="124">
        <f t="shared" si="63"/>
        <v>0.11</v>
      </c>
      <c r="O187" s="124">
        <f t="shared" si="63"/>
        <v>0.11</v>
      </c>
      <c r="P187" s="124">
        <f t="shared" si="63"/>
        <v>0.11</v>
      </c>
      <c r="Q187" s="124">
        <f t="shared" si="63"/>
        <v>0.11</v>
      </c>
      <c r="R187" s="124">
        <f t="shared" si="63"/>
        <v>0.11</v>
      </c>
      <c r="S187" s="124">
        <f t="shared" si="63"/>
        <v>0.11</v>
      </c>
      <c r="T187" s="124">
        <f t="shared" si="64"/>
        <v>0.11</v>
      </c>
      <c r="U187" s="124">
        <f t="shared" si="64"/>
        <v>0.11</v>
      </c>
      <c r="V187" s="124">
        <f t="shared" si="64"/>
        <v>0.11</v>
      </c>
      <c r="W187" s="124">
        <f t="shared" si="64"/>
        <v>0.11</v>
      </c>
      <c r="X187" s="124">
        <f t="shared" si="64"/>
        <v>0.11</v>
      </c>
      <c r="Y187" s="124">
        <f t="shared" si="64"/>
        <v>0.11</v>
      </c>
      <c r="Z187" s="124">
        <f t="shared" si="64"/>
        <v>0.11</v>
      </c>
      <c r="AA187" s="124">
        <f t="shared" si="64"/>
        <v>0.11</v>
      </c>
      <c r="AB187" s="124">
        <f t="shared" si="64"/>
        <v>0.11</v>
      </c>
      <c r="AC187" s="124">
        <f t="shared" si="64"/>
        <v>0.11</v>
      </c>
      <c r="AD187" s="124">
        <f t="shared" si="64"/>
        <v>0.11</v>
      </c>
      <c r="AE187" s="124">
        <f t="shared" si="64"/>
        <v>0.11</v>
      </c>
      <c r="AF187" s="124">
        <f t="shared" si="64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62"/>
        <v>0.1</v>
      </c>
      <c r="C188" s="125">
        <v>0.1</v>
      </c>
      <c r="D188" s="124">
        <f t="shared" si="63"/>
        <v>0.1</v>
      </c>
      <c r="E188" s="124">
        <f t="shared" si="63"/>
        <v>0.1</v>
      </c>
      <c r="F188" s="124">
        <f t="shared" si="63"/>
        <v>0.1</v>
      </c>
      <c r="G188" s="124">
        <f t="shared" si="63"/>
        <v>0.1</v>
      </c>
      <c r="H188" s="124">
        <f t="shared" si="63"/>
        <v>0.1</v>
      </c>
      <c r="I188" s="124">
        <f t="shared" si="63"/>
        <v>0.1</v>
      </c>
      <c r="J188" s="124">
        <f t="shared" si="63"/>
        <v>0.1</v>
      </c>
      <c r="K188" s="124">
        <f t="shared" si="63"/>
        <v>0.1</v>
      </c>
      <c r="L188" s="124">
        <f t="shared" si="63"/>
        <v>0.1</v>
      </c>
      <c r="M188" s="124">
        <f t="shared" si="63"/>
        <v>0.1</v>
      </c>
      <c r="N188" s="124">
        <f t="shared" si="63"/>
        <v>0.1</v>
      </c>
      <c r="O188" s="124">
        <f t="shared" si="63"/>
        <v>0.1</v>
      </c>
      <c r="P188" s="124">
        <f t="shared" si="63"/>
        <v>0.1</v>
      </c>
      <c r="Q188" s="124">
        <f t="shared" si="63"/>
        <v>0.1</v>
      </c>
      <c r="R188" s="124">
        <f t="shared" si="63"/>
        <v>0.1</v>
      </c>
      <c r="S188" s="124">
        <f t="shared" si="64"/>
        <v>0.1</v>
      </c>
      <c r="T188" s="124">
        <f t="shared" si="64"/>
        <v>0.1</v>
      </c>
      <c r="U188" s="124">
        <f t="shared" si="64"/>
        <v>0.1</v>
      </c>
      <c r="V188" s="124">
        <f t="shared" si="64"/>
        <v>0.1</v>
      </c>
      <c r="W188" s="124">
        <f t="shared" si="64"/>
        <v>0.1</v>
      </c>
      <c r="X188" s="124">
        <f t="shared" si="64"/>
        <v>0.1</v>
      </c>
      <c r="Y188" s="124">
        <f t="shared" si="64"/>
        <v>0.1</v>
      </c>
      <c r="Z188" s="124">
        <f t="shared" si="64"/>
        <v>0.1</v>
      </c>
      <c r="AA188" s="124">
        <f t="shared" si="64"/>
        <v>0.1</v>
      </c>
      <c r="AB188" s="124">
        <f t="shared" si="64"/>
        <v>0.1</v>
      </c>
      <c r="AC188" s="124">
        <f t="shared" si="64"/>
        <v>0.1</v>
      </c>
      <c r="AD188" s="124">
        <f t="shared" si="64"/>
        <v>0.1</v>
      </c>
      <c r="AE188" s="124">
        <f t="shared" si="64"/>
        <v>0.1</v>
      </c>
      <c r="AF188" s="124">
        <f t="shared" si="64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62"/>
        <v>0.09</v>
      </c>
      <c r="C189" s="125">
        <v>0.09</v>
      </c>
      <c r="D189" s="124">
        <f t="shared" si="63"/>
        <v>0.09</v>
      </c>
      <c r="E189" s="124">
        <f t="shared" si="63"/>
        <v>0.09</v>
      </c>
      <c r="F189" s="124">
        <f t="shared" si="63"/>
        <v>0.09</v>
      </c>
      <c r="G189" s="124">
        <f t="shared" si="63"/>
        <v>0.09</v>
      </c>
      <c r="H189" s="124">
        <f t="shared" si="63"/>
        <v>0.09</v>
      </c>
      <c r="I189" s="124">
        <f t="shared" si="63"/>
        <v>0.09</v>
      </c>
      <c r="J189" s="124">
        <f t="shared" si="63"/>
        <v>0.09</v>
      </c>
      <c r="K189" s="124">
        <f t="shared" si="63"/>
        <v>0.09</v>
      </c>
      <c r="L189" s="124">
        <f t="shared" si="63"/>
        <v>0.09</v>
      </c>
      <c r="M189" s="124">
        <f t="shared" si="63"/>
        <v>0.09</v>
      </c>
      <c r="N189" s="124">
        <f t="shared" si="63"/>
        <v>0.09</v>
      </c>
      <c r="O189" s="124">
        <f t="shared" si="63"/>
        <v>0.09</v>
      </c>
      <c r="P189" s="124">
        <f t="shared" si="63"/>
        <v>0.09</v>
      </c>
      <c r="Q189" s="124">
        <f t="shared" si="63"/>
        <v>0.09</v>
      </c>
      <c r="R189" s="124">
        <f t="shared" si="63"/>
        <v>0.09</v>
      </c>
      <c r="S189" s="124">
        <f t="shared" si="64"/>
        <v>0.09</v>
      </c>
      <c r="T189" s="124">
        <f t="shared" si="64"/>
        <v>0.09</v>
      </c>
      <c r="U189" s="124">
        <f t="shared" si="64"/>
        <v>0.09</v>
      </c>
      <c r="V189" s="124">
        <f t="shared" si="64"/>
        <v>0.09</v>
      </c>
      <c r="W189" s="124">
        <f t="shared" si="64"/>
        <v>0.09</v>
      </c>
      <c r="X189" s="124">
        <f t="shared" si="64"/>
        <v>0.09</v>
      </c>
      <c r="Y189" s="124">
        <f t="shared" si="64"/>
        <v>0.09</v>
      </c>
      <c r="Z189" s="124">
        <f t="shared" si="64"/>
        <v>0.09</v>
      </c>
      <c r="AA189" s="124">
        <f t="shared" si="64"/>
        <v>0.09</v>
      </c>
      <c r="AB189" s="124">
        <f t="shared" si="64"/>
        <v>0.09</v>
      </c>
      <c r="AC189" s="124">
        <f t="shared" si="64"/>
        <v>0.09</v>
      </c>
      <c r="AD189" s="124">
        <f t="shared" si="64"/>
        <v>0.09</v>
      </c>
      <c r="AE189" s="124">
        <f t="shared" si="64"/>
        <v>0.09</v>
      </c>
      <c r="AF189" s="124">
        <f t="shared" si="64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62"/>
        <v>0.04</v>
      </c>
      <c r="C190" s="48">
        <v>0.04</v>
      </c>
      <c r="D190" s="124">
        <f t="shared" si="63"/>
        <v>0.04</v>
      </c>
      <c r="E190" s="124">
        <f t="shared" si="63"/>
        <v>0.04</v>
      </c>
      <c r="F190" s="124">
        <f t="shared" si="63"/>
        <v>0.04</v>
      </c>
      <c r="G190" s="124">
        <f t="shared" si="63"/>
        <v>0.04</v>
      </c>
      <c r="H190" s="124">
        <f t="shared" si="63"/>
        <v>0.04</v>
      </c>
      <c r="I190" s="124">
        <f t="shared" si="63"/>
        <v>0.04</v>
      </c>
      <c r="J190" s="124">
        <f t="shared" si="63"/>
        <v>0.04</v>
      </c>
      <c r="K190" s="124">
        <f t="shared" si="63"/>
        <v>0.04</v>
      </c>
      <c r="L190" s="124">
        <f t="shared" si="63"/>
        <v>0.04</v>
      </c>
      <c r="M190" s="124">
        <f t="shared" si="63"/>
        <v>0.04</v>
      </c>
      <c r="N190" s="124">
        <f t="shared" si="63"/>
        <v>0.04</v>
      </c>
      <c r="O190" s="124">
        <f t="shared" si="63"/>
        <v>0.04</v>
      </c>
      <c r="P190" s="124">
        <f t="shared" si="63"/>
        <v>0.04</v>
      </c>
      <c r="Q190" s="124">
        <f t="shared" si="63"/>
        <v>0.04</v>
      </c>
      <c r="R190" s="124">
        <f t="shared" si="63"/>
        <v>0.04</v>
      </c>
      <c r="S190" s="124">
        <f t="shared" si="64"/>
        <v>0.04</v>
      </c>
      <c r="T190" s="124">
        <f t="shared" si="64"/>
        <v>0.04</v>
      </c>
      <c r="U190" s="124">
        <f t="shared" si="64"/>
        <v>0.04</v>
      </c>
      <c r="V190" s="124">
        <f t="shared" si="64"/>
        <v>0.04</v>
      </c>
      <c r="W190" s="124">
        <f t="shared" si="64"/>
        <v>0.04</v>
      </c>
      <c r="X190" s="124">
        <f t="shared" si="64"/>
        <v>0.04</v>
      </c>
      <c r="Y190" s="124">
        <f t="shared" si="64"/>
        <v>0.04</v>
      </c>
      <c r="Z190" s="124">
        <f t="shared" si="64"/>
        <v>0.04</v>
      </c>
      <c r="AA190" s="124">
        <f t="shared" si="64"/>
        <v>0.04</v>
      </c>
      <c r="AB190" s="124">
        <f t="shared" si="64"/>
        <v>0.04</v>
      </c>
      <c r="AC190" s="124">
        <f t="shared" si="64"/>
        <v>0.04</v>
      </c>
      <c r="AD190" s="124">
        <f t="shared" si="64"/>
        <v>0.04</v>
      </c>
      <c r="AE190" s="124">
        <f t="shared" si="64"/>
        <v>0.04</v>
      </c>
      <c r="AF190" s="124">
        <f t="shared" si="64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62"/>
        <v>2.3E-2</v>
      </c>
      <c r="C191" s="48">
        <v>2.3E-2</v>
      </c>
      <c r="D191" s="124">
        <f>C191</f>
        <v>2.3E-2</v>
      </c>
      <c r="E191" s="124">
        <f t="shared" si="63"/>
        <v>2.3E-2</v>
      </c>
      <c r="F191" s="124">
        <f t="shared" si="63"/>
        <v>2.3E-2</v>
      </c>
      <c r="G191" s="124">
        <f t="shared" si="63"/>
        <v>2.3E-2</v>
      </c>
      <c r="H191" s="124">
        <f t="shared" si="63"/>
        <v>2.3E-2</v>
      </c>
      <c r="I191" s="124">
        <f t="shared" si="63"/>
        <v>2.3E-2</v>
      </c>
      <c r="J191" s="124">
        <f t="shared" si="63"/>
        <v>2.3E-2</v>
      </c>
      <c r="K191" s="124">
        <f t="shared" si="63"/>
        <v>2.3E-2</v>
      </c>
      <c r="L191" s="124">
        <f t="shared" si="63"/>
        <v>2.3E-2</v>
      </c>
      <c r="M191" s="124">
        <f t="shared" si="63"/>
        <v>2.3E-2</v>
      </c>
      <c r="N191" s="124">
        <f t="shared" si="63"/>
        <v>2.3E-2</v>
      </c>
      <c r="O191" s="124">
        <f t="shared" si="63"/>
        <v>2.3E-2</v>
      </c>
      <c r="P191" s="124">
        <f t="shared" si="63"/>
        <v>2.3E-2</v>
      </c>
      <c r="Q191" s="124">
        <f t="shared" si="63"/>
        <v>2.3E-2</v>
      </c>
      <c r="R191" s="124">
        <f t="shared" si="63"/>
        <v>2.3E-2</v>
      </c>
      <c r="S191" s="124">
        <f t="shared" si="64"/>
        <v>2.3E-2</v>
      </c>
      <c r="T191" s="124">
        <f t="shared" si="64"/>
        <v>2.3E-2</v>
      </c>
      <c r="U191" s="124">
        <f t="shared" si="64"/>
        <v>2.3E-2</v>
      </c>
      <c r="V191" s="124">
        <f t="shared" si="64"/>
        <v>2.3E-2</v>
      </c>
      <c r="W191" s="124">
        <f t="shared" si="64"/>
        <v>2.3E-2</v>
      </c>
      <c r="X191" s="124">
        <f t="shared" si="64"/>
        <v>2.3E-2</v>
      </c>
      <c r="Y191" s="124">
        <f t="shared" si="64"/>
        <v>2.3E-2</v>
      </c>
      <c r="Z191" s="124">
        <f t="shared" si="64"/>
        <v>2.3E-2</v>
      </c>
      <c r="AA191" s="124">
        <f t="shared" si="64"/>
        <v>2.3E-2</v>
      </c>
      <c r="AB191" s="124">
        <f t="shared" si="64"/>
        <v>2.3E-2</v>
      </c>
      <c r="AC191" s="124">
        <f t="shared" si="64"/>
        <v>2.3E-2</v>
      </c>
      <c r="AD191" s="124">
        <f t="shared" si="64"/>
        <v>2.3E-2</v>
      </c>
      <c r="AE191" s="124">
        <f t="shared" si="64"/>
        <v>2.3E-2</v>
      </c>
      <c r="AF191" s="124">
        <f t="shared" si="64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65">SUM(C102:C191)</f>
        <v>194.70600000000002</v>
      </c>
      <c r="D192" s="129">
        <f t="shared" si="65"/>
        <v>194.70600000000002</v>
      </c>
      <c r="E192" s="129">
        <f t="shared" si="65"/>
        <v>194.70600000000002</v>
      </c>
      <c r="F192" s="129">
        <f t="shared" si="65"/>
        <v>194.70600000000002</v>
      </c>
      <c r="G192" s="129">
        <f t="shared" si="65"/>
        <v>194.70600000000002</v>
      </c>
      <c r="H192" s="129">
        <f t="shared" si="65"/>
        <v>194.70600000000002</v>
      </c>
      <c r="I192" s="129">
        <f t="shared" si="65"/>
        <v>194.70600000000002</v>
      </c>
      <c r="J192" s="129">
        <f t="shared" si="65"/>
        <v>192.10600000000005</v>
      </c>
      <c r="K192" s="129">
        <f t="shared" si="65"/>
        <v>192.10600000000005</v>
      </c>
      <c r="L192" s="129">
        <f t="shared" si="65"/>
        <v>192.10600000000005</v>
      </c>
      <c r="M192" s="129">
        <f t="shared" si="65"/>
        <v>192.10600000000005</v>
      </c>
      <c r="N192" s="129">
        <f t="shared" si="65"/>
        <v>192.10600000000005</v>
      </c>
      <c r="O192" s="129">
        <f t="shared" si="65"/>
        <v>192.10600000000005</v>
      </c>
      <c r="P192" s="129">
        <f t="shared" si="65"/>
        <v>192.10600000000005</v>
      </c>
      <c r="Q192" s="129">
        <f t="shared" si="65"/>
        <v>192.10600000000005</v>
      </c>
      <c r="R192" s="129">
        <f t="shared" si="65"/>
        <v>192.10600000000005</v>
      </c>
      <c r="S192" s="129">
        <f t="shared" si="65"/>
        <v>192.10600000000005</v>
      </c>
      <c r="T192" s="129">
        <f t="shared" si="65"/>
        <v>192.10600000000005</v>
      </c>
      <c r="U192" s="129">
        <f t="shared" si="65"/>
        <v>192.10600000000005</v>
      </c>
      <c r="V192" s="129">
        <f t="shared" si="65"/>
        <v>192.10600000000005</v>
      </c>
      <c r="W192" s="129">
        <f t="shared" si="65"/>
        <v>192.10600000000005</v>
      </c>
      <c r="X192" s="129">
        <f t="shared" si="65"/>
        <v>192.10600000000005</v>
      </c>
      <c r="Y192" s="129">
        <f t="shared" si="65"/>
        <v>192.10600000000005</v>
      </c>
      <c r="Z192" s="129">
        <f t="shared" si="65"/>
        <v>192.10600000000005</v>
      </c>
      <c r="AA192" s="129">
        <f t="shared" si="65"/>
        <v>192.10600000000005</v>
      </c>
      <c r="AB192" s="129">
        <f t="shared" si="65"/>
        <v>192.10600000000005</v>
      </c>
      <c r="AC192" s="129">
        <f t="shared" si="65"/>
        <v>192.10600000000005</v>
      </c>
      <c r="AD192" s="129">
        <f t="shared" si="65"/>
        <v>192.10600000000005</v>
      </c>
      <c r="AE192" s="129">
        <f t="shared" si="65"/>
        <v>192.10600000000005</v>
      </c>
      <c r="AF192" s="129">
        <f t="shared" si="65"/>
        <v>192.10600000000005</v>
      </c>
      <c r="AG192" s="130">
        <f t="shared" si="65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66">AF194</f>
        <v>0.3</v>
      </c>
      <c r="C194" s="131">
        <v>0.3</v>
      </c>
      <c r="D194" s="131">
        <f t="shared" ref="D194:S199" si="67">C194</f>
        <v>0.3</v>
      </c>
      <c r="E194" s="131">
        <f t="shared" si="67"/>
        <v>0.3</v>
      </c>
      <c r="F194" s="131">
        <f t="shared" si="67"/>
        <v>0.3</v>
      </c>
      <c r="G194" s="131">
        <f t="shared" si="67"/>
        <v>0.3</v>
      </c>
      <c r="H194" s="131">
        <f t="shared" si="67"/>
        <v>0.3</v>
      </c>
      <c r="I194" s="131">
        <f t="shared" si="67"/>
        <v>0.3</v>
      </c>
      <c r="J194" s="131">
        <f t="shared" si="67"/>
        <v>0.3</v>
      </c>
      <c r="K194" s="131">
        <f t="shared" si="67"/>
        <v>0.3</v>
      </c>
      <c r="L194" s="131">
        <f t="shared" si="67"/>
        <v>0.3</v>
      </c>
      <c r="M194" s="131">
        <f t="shared" si="67"/>
        <v>0.3</v>
      </c>
      <c r="N194" s="131">
        <f t="shared" si="67"/>
        <v>0.3</v>
      </c>
      <c r="O194" s="131">
        <f t="shared" si="67"/>
        <v>0.3</v>
      </c>
      <c r="P194" s="131">
        <f t="shared" si="67"/>
        <v>0.3</v>
      </c>
      <c r="Q194" s="131">
        <f t="shared" si="67"/>
        <v>0.3</v>
      </c>
      <c r="R194" s="131">
        <f t="shared" si="67"/>
        <v>0.3</v>
      </c>
      <c r="S194" s="131">
        <f t="shared" si="67"/>
        <v>0.3</v>
      </c>
      <c r="T194" s="131">
        <f t="shared" ref="T194:AF199" si="68">S194</f>
        <v>0.3</v>
      </c>
      <c r="U194" s="131">
        <f t="shared" si="68"/>
        <v>0.3</v>
      </c>
      <c r="V194" s="131">
        <f t="shared" si="68"/>
        <v>0.3</v>
      </c>
      <c r="W194" s="131">
        <f t="shared" si="68"/>
        <v>0.3</v>
      </c>
      <c r="X194" s="131">
        <f t="shared" si="68"/>
        <v>0.3</v>
      </c>
      <c r="Y194" s="131">
        <f t="shared" si="68"/>
        <v>0.3</v>
      </c>
      <c r="Z194" s="131">
        <f t="shared" si="68"/>
        <v>0.3</v>
      </c>
      <c r="AA194" s="131">
        <f t="shared" si="68"/>
        <v>0.3</v>
      </c>
      <c r="AB194" s="131">
        <f t="shared" si="68"/>
        <v>0.3</v>
      </c>
      <c r="AC194" s="131">
        <f t="shared" si="68"/>
        <v>0.3</v>
      </c>
      <c r="AD194" s="131">
        <f t="shared" si="68"/>
        <v>0.3</v>
      </c>
      <c r="AE194" s="131">
        <f t="shared" si="68"/>
        <v>0.3</v>
      </c>
      <c r="AF194" s="131">
        <f t="shared" si="68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66"/>
        <v>0.4</v>
      </c>
      <c r="C195" s="124">
        <v>0.4</v>
      </c>
      <c r="D195" s="124">
        <f t="shared" si="67"/>
        <v>0.4</v>
      </c>
      <c r="E195" s="124">
        <f t="shared" si="67"/>
        <v>0.4</v>
      </c>
      <c r="F195" s="124">
        <f t="shared" si="67"/>
        <v>0.4</v>
      </c>
      <c r="G195" s="124">
        <f t="shared" si="67"/>
        <v>0.4</v>
      </c>
      <c r="H195" s="124">
        <f t="shared" si="67"/>
        <v>0.4</v>
      </c>
      <c r="I195" s="124">
        <f t="shared" si="67"/>
        <v>0.4</v>
      </c>
      <c r="J195" s="124">
        <f t="shared" si="67"/>
        <v>0.4</v>
      </c>
      <c r="K195" s="124">
        <f t="shared" si="67"/>
        <v>0.4</v>
      </c>
      <c r="L195" s="124">
        <f t="shared" si="67"/>
        <v>0.4</v>
      </c>
      <c r="M195" s="124">
        <f t="shared" si="67"/>
        <v>0.4</v>
      </c>
      <c r="N195" s="124">
        <f t="shared" si="67"/>
        <v>0.4</v>
      </c>
      <c r="O195" s="124">
        <f t="shared" si="67"/>
        <v>0.4</v>
      </c>
      <c r="P195" s="124">
        <f t="shared" si="67"/>
        <v>0.4</v>
      </c>
      <c r="Q195" s="124">
        <f t="shared" si="67"/>
        <v>0.4</v>
      </c>
      <c r="R195" s="124">
        <f t="shared" si="67"/>
        <v>0.4</v>
      </c>
      <c r="S195" s="124">
        <f t="shared" si="67"/>
        <v>0.4</v>
      </c>
      <c r="T195" s="124">
        <f t="shared" si="68"/>
        <v>0.4</v>
      </c>
      <c r="U195" s="124">
        <f t="shared" si="68"/>
        <v>0.4</v>
      </c>
      <c r="V195" s="124">
        <f t="shared" si="68"/>
        <v>0.4</v>
      </c>
      <c r="W195" s="124">
        <f>V195</f>
        <v>0.4</v>
      </c>
      <c r="X195" s="124">
        <f>W195</f>
        <v>0.4</v>
      </c>
      <c r="Y195" s="124">
        <f t="shared" si="68"/>
        <v>0.4</v>
      </c>
      <c r="Z195" s="124">
        <f t="shared" si="68"/>
        <v>0.4</v>
      </c>
      <c r="AA195" s="124">
        <f t="shared" si="68"/>
        <v>0.4</v>
      </c>
      <c r="AB195" s="124">
        <f t="shared" si="68"/>
        <v>0.4</v>
      </c>
      <c r="AC195" s="124">
        <f t="shared" si="68"/>
        <v>0.4</v>
      </c>
      <c r="AD195" s="124">
        <f t="shared" si="68"/>
        <v>0.4</v>
      </c>
      <c r="AE195" s="124">
        <f t="shared" si="68"/>
        <v>0.4</v>
      </c>
      <c r="AF195" s="124">
        <f t="shared" si="68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66"/>
        <v>1.5</v>
      </c>
      <c r="C196" s="124">
        <v>1.5</v>
      </c>
      <c r="D196" s="124">
        <f t="shared" si="67"/>
        <v>1.5</v>
      </c>
      <c r="E196" s="124">
        <f t="shared" si="67"/>
        <v>1.5</v>
      </c>
      <c r="F196" s="124">
        <f t="shared" si="67"/>
        <v>1.5</v>
      </c>
      <c r="G196" s="124">
        <f t="shared" si="67"/>
        <v>1.5</v>
      </c>
      <c r="H196" s="124">
        <f t="shared" si="67"/>
        <v>1.5</v>
      </c>
      <c r="I196" s="124">
        <f t="shared" si="67"/>
        <v>1.5</v>
      </c>
      <c r="J196" s="124">
        <f t="shared" si="67"/>
        <v>1.5</v>
      </c>
      <c r="K196" s="124">
        <f t="shared" si="67"/>
        <v>1.5</v>
      </c>
      <c r="L196" s="124">
        <f t="shared" si="67"/>
        <v>1.5</v>
      </c>
      <c r="M196" s="124">
        <f t="shared" si="67"/>
        <v>1.5</v>
      </c>
      <c r="N196" s="124">
        <f t="shared" si="67"/>
        <v>1.5</v>
      </c>
      <c r="O196" s="124">
        <f t="shared" si="67"/>
        <v>1.5</v>
      </c>
      <c r="P196" s="124">
        <f t="shared" si="67"/>
        <v>1.5</v>
      </c>
      <c r="Q196" s="124">
        <f t="shared" si="67"/>
        <v>1.5</v>
      </c>
      <c r="R196" s="124">
        <f t="shared" si="67"/>
        <v>1.5</v>
      </c>
      <c r="S196" s="124">
        <f t="shared" si="67"/>
        <v>1.5</v>
      </c>
      <c r="T196" s="124">
        <f t="shared" si="68"/>
        <v>1.5</v>
      </c>
      <c r="U196" s="124">
        <f t="shared" si="68"/>
        <v>1.5</v>
      </c>
      <c r="V196" s="124">
        <f t="shared" si="68"/>
        <v>1.5</v>
      </c>
      <c r="W196" s="124">
        <f t="shared" si="68"/>
        <v>1.5</v>
      </c>
      <c r="X196" s="124">
        <f t="shared" si="68"/>
        <v>1.5</v>
      </c>
      <c r="Y196" s="124">
        <f t="shared" si="68"/>
        <v>1.5</v>
      </c>
      <c r="Z196" s="124">
        <f t="shared" si="68"/>
        <v>1.5</v>
      </c>
      <c r="AA196" s="124">
        <f t="shared" si="68"/>
        <v>1.5</v>
      </c>
      <c r="AB196" s="124">
        <f t="shared" si="68"/>
        <v>1.5</v>
      </c>
      <c r="AC196" s="124">
        <f t="shared" si="68"/>
        <v>1.5</v>
      </c>
      <c r="AD196" s="124">
        <f t="shared" si="68"/>
        <v>1.5</v>
      </c>
      <c r="AE196" s="124">
        <f t="shared" si="68"/>
        <v>1.5</v>
      </c>
      <c r="AF196" s="124">
        <f t="shared" si="68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66"/>
        <v>0.3</v>
      </c>
      <c r="C197" s="124">
        <v>0.3</v>
      </c>
      <c r="D197" s="124">
        <f t="shared" si="67"/>
        <v>0.3</v>
      </c>
      <c r="E197" s="124">
        <f t="shared" si="67"/>
        <v>0.3</v>
      </c>
      <c r="F197" s="124">
        <f t="shared" si="67"/>
        <v>0.3</v>
      </c>
      <c r="G197" s="124">
        <f t="shared" si="67"/>
        <v>0.3</v>
      </c>
      <c r="H197" s="124">
        <f t="shared" si="67"/>
        <v>0.3</v>
      </c>
      <c r="I197" s="124">
        <f t="shared" si="67"/>
        <v>0.3</v>
      </c>
      <c r="J197" s="124">
        <f t="shared" si="67"/>
        <v>0.3</v>
      </c>
      <c r="K197" s="124">
        <f t="shared" si="67"/>
        <v>0.3</v>
      </c>
      <c r="L197" s="124">
        <f t="shared" si="67"/>
        <v>0.3</v>
      </c>
      <c r="M197" s="124">
        <f t="shared" si="67"/>
        <v>0.3</v>
      </c>
      <c r="N197" s="124">
        <f t="shared" si="67"/>
        <v>0.3</v>
      </c>
      <c r="O197" s="124">
        <f t="shared" si="67"/>
        <v>0.3</v>
      </c>
      <c r="P197" s="124">
        <f t="shared" si="67"/>
        <v>0.3</v>
      </c>
      <c r="Q197" s="124">
        <f t="shared" si="67"/>
        <v>0.3</v>
      </c>
      <c r="R197" s="124">
        <f t="shared" si="67"/>
        <v>0.3</v>
      </c>
      <c r="S197" s="124">
        <f t="shared" si="67"/>
        <v>0.3</v>
      </c>
      <c r="T197" s="124">
        <f t="shared" si="68"/>
        <v>0.3</v>
      </c>
      <c r="U197" s="124">
        <f t="shared" si="68"/>
        <v>0.3</v>
      </c>
      <c r="V197" s="124">
        <f t="shared" si="68"/>
        <v>0.3</v>
      </c>
      <c r="W197" s="124">
        <f t="shared" si="68"/>
        <v>0.3</v>
      </c>
      <c r="X197" s="124">
        <f t="shared" si="68"/>
        <v>0.3</v>
      </c>
      <c r="Y197" s="124">
        <f t="shared" si="68"/>
        <v>0.3</v>
      </c>
      <c r="Z197" s="124">
        <f t="shared" si="68"/>
        <v>0.3</v>
      </c>
      <c r="AA197" s="124">
        <f t="shared" si="68"/>
        <v>0.3</v>
      </c>
      <c r="AB197" s="124">
        <f t="shared" si="68"/>
        <v>0.3</v>
      </c>
      <c r="AC197" s="124">
        <f t="shared" si="68"/>
        <v>0.3</v>
      </c>
      <c r="AD197" s="124">
        <f t="shared" si="68"/>
        <v>0.3</v>
      </c>
      <c r="AE197" s="124">
        <f t="shared" si="68"/>
        <v>0.3</v>
      </c>
      <c r="AF197" s="124">
        <f t="shared" si="68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66"/>
        <v>0.4</v>
      </c>
      <c r="C198" s="124">
        <v>0.4</v>
      </c>
      <c r="D198" s="124">
        <f t="shared" si="67"/>
        <v>0.4</v>
      </c>
      <c r="E198" s="124">
        <f t="shared" si="67"/>
        <v>0.4</v>
      </c>
      <c r="F198" s="124">
        <f t="shared" si="67"/>
        <v>0.4</v>
      </c>
      <c r="G198" s="124">
        <f t="shared" si="67"/>
        <v>0.4</v>
      </c>
      <c r="H198" s="124">
        <f t="shared" si="67"/>
        <v>0.4</v>
      </c>
      <c r="I198" s="124">
        <f t="shared" si="67"/>
        <v>0.4</v>
      </c>
      <c r="J198" s="124">
        <f t="shared" si="67"/>
        <v>0.4</v>
      </c>
      <c r="K198" s="124">
        <f t="shared" si="67"/>
        <v>0.4</v>
      </c>
      <c r="L198" s="124">
        <f t="shared" si="67"/>
        <v>0.4</v>
      </c>
      <c r="M198" s="124">
        <f t="shared" si="67"/>
        <v>0.4</v>
      </c>
      <c r="N198" s="124">
        <f t="shared" si="67"/>
        <v>0.4</v>
      </c>
      <c r="O198" s="124">
        <f t="shared" si="67"/>
        <v>0.4</v>
      </c>
      <c r="P198" s="124">
        <f t="shared" si="67"/>
        <v>0.4</v>
      </c>
      <c r="Q198" s="124">
        <f t="shared" si="67"/>
        <v>0.4</v>
      </c>
      <c r="R198" s="124">
        <f t="shared" si="67"/>
        <v>0.4</v>
      </c>
      <c r="S198" s="124">
        <f t="shared" si="67"/>
        <v>0.4</v>
      </c>
      <c r="T198" s="124">
        <f t="shared" si="68"/>
        <v>0.4</v>
      </c>
      <c r="U198" s="124">
        <f t="shared" si="68"/>
        <v>0.4</v>
      </c>
      <c r="V198" s="124">
        <f t="shared" si="68"/>
        <v>0.4</v>
      </c>
      <c r="W198" s="124">
        <f t="shared" si="68"/>
        <v>0.4</v>
      </c>
      <c r="X198" s="124">
        <f t="shared" si="68"/>
        <v>0.4</v>
      </c>
      <c r="Y198" s="124">
        <f t="shared" si="68"/>
        <v>0.4</v>
      </c>
      <c r="Z198" s="124">
        <f t="shared" si="68"/>
        <v>0.4</v>
      </c>
      <c r="AA198" s="124">
        <f t="shared" si="68"/>
        <v>0.4</v>
      </c>
      <c r="AB198" s="124">
        <f t="shared" si="68"/>
        <v>0.4</v>
      </c>
      <c r="AC198" s="124">
        <f t="shared" si="68"/>
        <v>0.4</v>
      </c>
      <c r="AD198" s="124">
        <f t="shared" si="68"/>
        <v>0.4</v>
      </c>
      <c r="AE198" s="124">
        <f t="shared" si="68"/>
        <v>0.4</v>
      </c>
      <c r="AF198" s="124">
        <f t="shared" si="68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66"/>
        <v>0.64</v>
      </c>
      <c r="C199" s="134">
        <v>0.64</v>
      </c>
      <c r="D199" s="134">
        <f t="shared" si="67"/>
        <v>0.64</v>
      </c>
      <c r="E199" s="134">
        <f t="shared" si="67"/>
        <v>0.64</v>
      </c>
      <c r="F199" s="134">
        <f t="shared" si="67"/>
        <v>0.64</v>
      </c>
      <c r="G199" s="134">
        <f t="shared" si="67"/>
        <v>0.64</v>
      </c>
      <c r="H199" s="134">
        <f t="shared" si="67"/>
        <v>0.64</v>
      </c>
      <c r="I199" s="134">
        <f t="shared" si="67"/>
        <v>0.64</v>
      </c>
      <c r="J199" s="134">
        <f t="shared" si="67"/>
        <v>0.64</v>
      </c>
      <c r="K199" s="134">
        <f t="shared" si="67"/>
        <v>0.64</v>
      </c>
      <c r="L199" s="134">
        <f t="shared" si="67"/>
        <v>0.64</v>
      </c>
      <c r="M199" s="134">
        <f t="shared" si="67"/>
        <v>0.64</v>
      </c>
      <c r="N199" s="134">
        <f t="shared" si="67"/>
        <v>0.64</v>
      </c>
      <c r="O199" s="134">
        <f t="shared" si="67"/>
        <v>0.64</v>
      </c>
      <c r="P199" s="134">
        <f t="shared" si="67"/>
        <v>0.64</v>
      </c>
      <c r="Q199" s="134">
        <f t="shared" si="67"/>
        <v>0.64</v>
      </c>
      <c r="R199" s="134">
        <f t="shared" si="67"/>
        <v>0.64</v>
      </c>
      <c r="S199" s="134">
        <f t="shared" si="67"/>
        <v>0.64</v>
      </c>
      <c r="T199" s="134">
        <f t="shared" si="68"/>
        <v>0.64</v>
      </c>
      <c r="U199" s="134">
        <f t="shared" si="68"/>
        <v>0.64</v>
      </c>
      <c r="V199" s="134">
        <f t="shared" si="68"/>
        <v>0.64</v>
      </c>
      <c r="W199" s="134">
        <f t="shared" si="68"/>
        <v>0.64</v>
      </c>
      <c r="X199" s="134">
        <f t="shared" si="68"/>
        <v>0.64</v>
      </c>
      <c r="Y199" s="134">
        <f t="shared" si="68"/>
        <v>0.64</v>
      </c>
      <c r="Z199" s="134">
        <f t="shared" si="68"/>
        <v>0.64</v>
      </c>
      <c r="AA199" s="134">
        <f t="shared" si="68"/>
        <v>0.64</v>
      </c>
      <c r="AB199" s="134">
        <f t="shared" si="68"/>
        <v>0.64</v>
      </c>
      <c r="AC199" s="134">
        <f t="shared" si="68"/>
        <v>0.64</v>
      </c>
      <c r="AD199" s="134">
        <f t="shared" si="68"/>
        <v>0.64</v>
      </c>
      <c r="AE199" s="134">
        <f t="shared" si="68"/>
        <v>0.64</v>
      </c>
      <c r="AF199" s="134">
        <f t="shared" si="68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69">SUM(D194:D199)</f>
        <v>3.54</v>
      </c>
      <c r="E200" s="137">
        <f t="shared" si="69"/>
        <v>3.54</v>
      </c>
      <c r="F200" s="137">
        <f t="shared" si="69"/>
        <v>3.54</v>
      </c>
      <c r="G200" s="137">
        <f t="shared" si="69"/>
        <v>3.54</v>
      </c>
      <c r="H200" s="137">
        <f t="shared" si="69"/>
        <v>3.54</v>
      </c>
      <c r="I200" s="137">
        <f t="shared" si="69"/>
        <v>3.54</v>
      </c>
      <c r="J200" s="137">
        <f t="shared" si="69"/>
        <v>3.54</v>
      </c>
      <c r="K200" s="137">
        <f t="shared" si="69"/>
        <v>3.54</v>
      </c>
      <c r="L200" s="137">
        <f t="shared" si="69"/>
        <v>3.54</v>
      </c>
      <c r="M200" s="137">
        <f>SUM(M194:M199)</f>
        <v>3.54</v>
      </c>
      <c r="N200" s="137">
        <f t="shared" ref="N200:S200" si="70">SUM(N194:N199)</f>
        <v>3.54</v>
      </c>
      <c r="O200" s="137">
        <f t="shared" si="70"/>
        <v>3.54</v>
      </c>
      <c r="P200" s="137">
        <f t="shared" si="70"/>
        <v>3.54</v>
      </c>
      <c r="Q200" s="137">
        <f t="shared" si="70"/>
        <v>3.54</v>
      </c>
      <c r="R200" s="137">
        <f t="shared" si="70"/>
        <v>3.54</v>
      </c>
      <c r="S200" s="137">
        <f t="shared" si="70"/>
        <v>3.54</v>
      </c>
      <c r="T200" s="137">
        <f>SUM(T194:T199)</f>
        <v>3.54</v>
      </c>
      <c r="U200" s="137">
        <f t="shared" ref="U200:AG200" si="71">SUM(U194:U199)</f>
        <v>3.54</v>
      </c>
      <c r="V200" s="137">
        <f t="shared" si="71"/>
        <v>3.54</v>
      </c>
      <c r="W200" s="137">
        <f t="shared" si="71"/>
        <v>3.54</v>
      </c>
      <c r="X200" s="137">
        <f t="shared" si="71"/>
        <v>3.54</v>
      </c>
      <c r="Y200" s="137">
        <f t="shared" si="71"/>
        <v>3.54</v>
      </c>
      <c r="Z200" s="137">
        <f t="shared" si="71"/>
        <v>3.54</v>
      </c>
      <c r="AA200" s="137">
        <f t="shared" si="71"/>
        <v>3.54</v>
      </c>
      <c r="AB200" s="137">
        <f t="shared" si="71"/>
        <v>3.54</v>
      </c>
      <c r="AC200" s="137">
        <f t="shared" si="71"/>
        <v>3.54</v>
      </c>
      <c r="AD200" s="137">
        <f t="shared" si="71"/>
        <v>3.54</v>
      </c>
      <c r="AE200" s="137">
        <f t="shared" si="71"/>
        <v>3.54</v>
      </c>
      <c r="AF200" s="137">
        <f t="shared" si="71"/>
        <v>3.54</v>
      </c>
      <c r="AG200" s="138">
        <f t="shared" si="71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1298.6399999999999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72">B75</f>
        <v>1127.94</v>
      </c>
      <c r="U214" s="161">
        <f t="shared" si="72"/>
        <v>1148.04</v>
      </c>
      <c r="V214" s="161">
        <f t="shared" si="72"/>
        <v>1080.04</v>
      </c>
      <c r="W214" s="161">
        <f t="shared" si="72"/>
        <v>1101.1399999999999</v>
      </c>
      <c r="X214" s="161">
        <f t="shared" si="72"/>
        <v>1106.94</v>
      </c>
      <c r="Y214" s="161">
        <f t="shared" si="72"/>
        <v>1101.24</v>
      </c>
      <c r="Z214" s="161">
        <f t="shared" si="72"/>
        <v>1104.44</v>
      </c>
      <c r="AA214" s="161">
        <f t="shared" si="72"/>
        <v>1155.24</v>
      </c>
      <c r="AB214" s="161">
        <f t="shared" si="72"/>
        <v>1213.54</v>
      </c>
      <c r="AC214" s="161">
        <f t="shared" si="72"/>
        <v>1227.3400000000001</v>
      </c>
      <c r="AD214" s="161">
        <f t="shared" si="72"/>
        <v>1260.3400000000001</v>
      </c>
      <c r="AE214" s="161">
        <f t="shared" si="72"/>
        <v>1285.94</v>
      </c>
      <c r="AF214" s="161">
        <f t="shared" si="72"/>
        <v>1298.6399999999999</v>
      </c>
      <c r="AG214" s="161">
        <f t="shared" si="72"/>
        <v>1335.04</v>
      </c>
      <c r="AH214" s="161">
        <f t="shared" si="72"/>
        <v>1421.74</v>
      </c>
      <c r="AI214" s="161">
        <f t="shared" si="72"/>
        <v>1421.04</v>
      </c>
      <c r="AJ214" s="161">
        <f t="shared" si="72"/>
        <v>1426.44</v>
      </c>
      <c r="AK214" s="161">
        <f t="shared" si="72"/>
        <v>1341.74</v>
      </c>
      <c r="AL214" s="161">
        <f t="shared" si="72"/>
        <v>1426.6399999999999</v>
      </c>
      <c r="AM214" s="161">
        <f t="shared" si="72"/>
        <v>1429.54</v>
      </c>
      <c r="AN214" s="161">
        <f t="shared" si="72"/>
        <v>1373.04</v>
      </c>
      <c r="AO214" s="161">
        <f t="shared" si="72"/>
        <v>1339.34</v>
      </c>
      <c r="AP214" s="161">
        <f t="shared" si="72"/>
        <v>1280.54</v>
      </c>
      <c r="AQ214" s="161">
        <f t="shared" si="72"/>
        <v>1539.36</v>
      </c>
      <c r="AR214" s="161">
        <f t="shared" si="72"/>
        <v>1673.9700000000003</v>
      </c>
      <c r="AS214" s="161">
        <f t="shared" si="72"/>
        <v>1686.7600000000002</v>
      </c>
      <c r="AT214" s="161">
        <f t="shared" si="72"/>
        <v>1617.14</v>
      </c>
      <c r="AU214" s="161">
        <f t="shared" si="72"/>
        <v>1568.6399999999999</v>
      </c>
      <c r="AV214" s="161">
        <f t="shared" si="72"/>
        <v>1493.44</v>
      </c>
      <c r="AW214" s="161">
        <f t="shared" si="72"/>
        <v>1463.8400000000001</v>
      </c>
      <c r="AX214" s="161">
        <f t="shared" si="72"/>
        <v>1379.6399999999999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73">C199</f>
        <v>0.64</v>
      </c>
      <c r="C235" s="164">
        <f t="shared" si="73"/>
        <v>0.64</v>
      </c>
      <c r="D235" s="164">
        <f t="shared" si="73"/>
        <v>0.64</v>
      </c>
      <c r="E235" s="164">
        <f t="shared" si="73"/>
        <v>0.64</v>
      </c>
      <c r="F235" s="164">
        <f t="shared" si="73"/>
        <v>0.64</v>
      </c>
      <c r="G235" s="164">
        <f t="shared" si="73"/>
        <v>0.64</v>
      </c>
      <c r="H235" s="164">
        <f t="shared" si="73"/>
        <v>0.64</v>
      </c>
      <c r="I235" s="164">
        <f t="shared" si="73"/>
        <v>0.64</v>
      </c>
      <c r="J235" s="164">
        <f t="shared" si="73"/>
        <v>0.64</v>
      </c>
      <c r="K235" s="164">
        <f t="shared" si="73"/>
        <v>0.64</v>
      </c>
      <c r="L235" s="164">
        <f t="shared" si="73"/>
        <v>0.64</v>
      </c>
      <c r="M235" s="164">
        <f t="shared" si="73"/>
        <v>0.64</v>
      </c>
      <c r="N235" s="164">
        <f t="shared" si="73"/>
        <v>0.64</v>
      </c>
      <c r="O235" s="164">
        <f t="shared" si="73"/>
        <v>0.64</v>
      </c>
      <c r="P235" s="164">
        <f t="shared" si="73"/>
        <v>0.64</v>
      </c>
      <c r="Q235" s="164">
        <f t="shared" si="73"/>
        <v>0.64</v>
      </c>
      <c r="R235" s="164">
        <f t="shared" si="73"/>
        <v>0.64</v>
      </c>
      <c r="S235" s="164">
        <f t="shared" si="73"/>
        <v>0.64</v>
      </c>
      <c r="T235" s="164">
        <f t="shared" si="73"/>
        <v>0.64</v>
      </c>
      <c r="U235" s="164">
        <f t="shared" si="73"/>
        <v>0.64</v>
      </c>
      <c r="V235" s="164">
        <f t="shared" si="73"/>
        <v>0.64</v>
      </c>
      <c r="W235" s="164">
        <f t="shared" si="73"/>
        <v>0.64</v>
      </c>
      <c r="X235" s="164">
        <f t="shared" si="73"/>
        <v>0.64</v>
      </c>
      <c r="Y235" s="164">
        <f t="shared" si="73"/>
        <v>0.64</v>
      </c>
      <c r="Z235" s="164">
        <f t="shared" si="73"/>
        <v>0.64</v>
      </c>
      <c r="AA235" s="164">
        <f t="shared" si="73"/>
        <v>0.64</v>
      </c>
      <c r="AB235" s="164">
        <f t="shared" si="73"/>
        <v>0.64</v>
      </c>
      <c r="AC235" s="164">
        <f t="shared" si="73"/>
        <v>0.64</v>
      </c>
      <c r="AD235" s="164">
        <f t="shared" si="73"/>
        <v>0.64</v>
      </c>
      <c r="AE235" s="164">
        <f t="shared" si="73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74">IF(C203&lt;100,"",C203-520)</f>
        <v/>
      </c>
      <c r="D236" s="109" t="str">
        <f t="shared" si="74"/>
        <v/>
      </c>
      <c r="E236" s="109" t="str">
        <f t="shared" si="74"/>
        <v/>
      </c>
      <c r="F236" s="109" t="str">
        <f t="shared" si="74"/>
        <v/>
      </c>
      <c r="G236" s="109" t="str">
        <f t="shared" si="74"/>
        <v/>
      </c>
      <c r="H236" s="109" t="str">
        <f t="shared" si="74"/>
        <v/>
      </c>
      <c r="I236" s="109" t="str">
        <f t="shared" si="74"/>
        <v/>
      </c>
      <c r="J236" s="109" t="str">
        <f t="shared" si="74"/>
        <v/>
      </c>
      <c r="K236" s="109" t="str">
        <f t="shared" si="74"/>
        <v/>
      </c>
      <c r="L236" s="109" t="str">
        <f t="shared" si="74"/>
        <v/>
      </c>
      <c r="M236" s="109" t="str">
        <f t="shared" si="74"/>
        <v/>
      </c>
      <c r="N236" s="109" t="str">
        <f t="shared" si="74"/>
        <v/>
      </c>
      <c r="O236" s="109" t="str">
        <f t="shared" si="74"/>
        <v/>
      </c>
      <c r="P236" s="109" t="str">
        <f t="shared" si="74"/>
        <v/>
      </c>
      <c r="Q236" s="109" t="str">
        <f t="shared" si="74"/>
        <v/>
      </c>
      <c r="R236" s="109" t="str">
        <f t="shared" si="74"/>
        <v/>
      </c>
      <c r="S236" s="109" t="str">
        <f t="shared" si="74"/>
        <v/>
      </c>
      <c r="T236" s="109" t="str">
        <f t="shared" si="74"/>
        <v/>
      </c>
      <c r="U236" s="109" t="str">
        <f t="shared" si="74"/>
        <v/>
      </c>
      <c r="V236" s="109" t="str">
        <f t="shared" si="74"/>
        <v/>
      </c>
      <c r="W236" s="109" t="str">
        <f t="shared" si="74"/>
        <v/>
      </c>
      <c r="X236" s="109" t="str">
        <f t="shared" si="74"/>
        <v/>
      </c>
      <c r="Y236" s="109" t="str">
        <f t="shared" si="74"/>
        <v/>
      </c>
      <c r="Z236" s="109" t="str">
        <f t="shared" si="74"/>
        <v/>
      </c>
      <c r="AA236" s="109" t="str">
        <f t="shared" si="74"/>
        <v/>
      </c>
      <c r="AB236" s="109" t="str">
        <f t="shared" si="74"/>
        <v/>
      </c>
      <c r="AC236" s="109" t="str">
        <f t="shared" si="74"/>
        <v/>
      </c>
      <c r="AD236" s="109" t="str">
        <f t="shared" si="74"/>
        <v/>
      </c>
      <c r="AE236" s="109" t="str">
        <f t="shared" si="74"/>
        <v/>
      </c>
      <c r="AF236" s="109" t="str">
        <f t="shared" si="74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75">IF(B204&lt;100,"",B204-620)</f>
        <v/>
      </c>
      <c r="C237" s="109" t="str">
        <f t="shared" si="75"/>
        <v/>
      </c>
      <c r="D237" s="109" t="str">
        <f t="shared" si="75"/>
        <v/>
      </c>
      <c r="E237" s="109" t="str">
        <f t="shared" si="75"/>
        <v/>
      </c>
      <c r="F237" s="109" t="str">
        <f t="shared" si="75"/>
        <v/>
      </c>
      <c r="G237" s="109" t="str">
        <f t="shared" si="75"/>
        <v/>
      </c>
      <c r="H237" s="109" t="str">
        <f t="shared" si="75"/>
        <v/>
      </c>
      <c r="I237" s="109" t="str">
        <f t="shared" si="75"/>
        <v/>
      </c>
      <c r="J237" s="109" t="str">
        <f t="shared" si="75"/>
        <v/>
      </c>
      <c r="K237" s="109" t="str">
        <f t="shared" si="75"/>
        <v/>
      </c>
      <c r="L237" s="109" t="str">
        <f t="shared" si="75"/>
        <v/>
      </c>
      <c r="M237" s="109" t="str">
        <f t="shared" si="75"/>
        <v/>
      </c>
      <c r="N237" s="109" t="str">
        <f t="shared" si="75"/>
        <v/>
      </c>
      <c r="O237" s="109" t="str">
        <f t="shared" si="75"/>
        <v/>
      </c>
      <c r="P237" s="109" t="str">
        <f t="shared" si="75"/>
        <v/>
      </c>
      <c r="Q237" s="109" t="str">
        <f t="shared" si="75"/>
        <v/>
      </c>
      <c r="R237" s="109" t="str">
        <f t="shared" si="75"/>
        <v/>
      </c>
      <c r="S237" s="109" t="str">
        <f t="shared" si="75"/>
        <v/>
      </c>
      <c r="T237" s="109" t="str">
        <f t="shared" si="75"/>
        <v/>
      </c>
      <c r="U237" s="109" t="str">
        <f t="shared" si="75"/>
        <v/>
      </c>
      <c r="V237" s="109" t="str">
        <f t="shared" si="75"/>
        <v/>
      </c>
      <c r="W237" s="109" t="str">
        <f t="shared" si="75"/>
        <v/>
      </c>
      <c r="X237" s="109" t="str">
        <f t="shared" si="75"/>
        <v/>
      </c>
      <c r="Y237" s="109" t="str">
        <f t="shared" si="75"/>
        <v/>
      </c>
      <c r="Z237" s="109" t="str">
        <f t="shared" si="75"/>
        <v/>
      </c>
      <c r="AA237" s="109" t="str">
        <f t="shared" si="75"/>
        <v/>
      </c>
      <c r="AB237" s="109" t="str">
        <f t="shared" si="75"/>
        <v/>
      </c>
      <c r="AC237" s="109" t="str">
        <f t="shared" si="75"/>
        <v/>
      </c>
      <c r="AD237" s="109" t="str">
        <f t="shared" si="75"/>
        <v/>
      </c>
      <c r="AE237" s="109" t="str">
        <f t="shared" si="75"/>
        <v/>
      </c>
      <c r="AF237" s="109" t="str">
        <f t="shared" si="75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76">IF(B205&lt;100,"",B205-330)</f>
        <v/>
      </c>
      <c r="C238" s="109" t="str">
        <f t="shared" si="76"/>
        <v/>
      </c>
      <c r="D238" s="109" t="str">
        <f t="shared" si="76"/>
        <v/>
      </c>
      <c r="E238" s="109" t="str">
        <f t="shared" si="76"/>
        <v/>
      </c>
      <c r="F238" s="109" t="str">
        <f t="shared" si="76"/>
        <v/>
      </c>
      <c r="G238" s="109" t="str">
        <f t="shared" si="76"/>
        <v/>
      </c>
      <c r="H238" s="109" t="str">
        <f t="shared" si="76"/>
        <v/>
      </c>
      <c r="I238" s="109" t="str">
        <f t="shared" si="76"/>
        <v/>
      </c>
      <c r="J238" s="109" t="str">
        <f t="shared" si="76"/>
        <v/>
      </c>
      <c r="K238" s="109" t="str">
        <f t="shared" si="76"/>
        <v/>
      </c>
      <c r="L238" s="109" t="str">
        <f t="shared" si="76"/>
        <v/>
      </c>
      <c r="M238" s="109" t="str">
        <f t="shared" si="76"/>
        <v/>
      </c>
      <c r="N238" s="109" t="str">
        <f t="shared" si="76"/>
        <v/>
      </c>
      <c r="O238" s="109" t="str">
        <f t="shared" si="76"/>
        <v/>
      </c>
      <c r="P238" s="109" t="str">
        <f t="shared" si="76"/>
        <v/>
      </c>
      <c r="Q238" s="109" t="str">
        <f t="shared" si="76"/>
        <v/>
      </c>
      <c r="R238" s="109" t="str">
        <f t="shared" si="76"/>
        <v/>
      </c>
      <c r="S238" s="109" t="str">
        <f t="shared" si="76"/>
        <v/>
      </c>
      <c r="T238" s="109" t="str">
        <f t="shared" si="76"/>
        <v/>
      </c>
      <c r="U238" s="109" t="str">
        <f t="shared" si="76"/>
        <v/>
      </c>
      <c r="V238" s="109" t="str">
        <f t="shared" si="76"/>
        <v/>
      </c>
      <c r="W238" s="109" t="str">
        <f t="shared" si="76"/>
        <v/>
      </c>
      <c r="X238" s="109" t="str">
        <f t="shared" si="76"/>
        <v/>
      </c>
      <c r="Y238" s="109" t="str">
        <f t="shared" si="76"/>
        <v/>
      </c>
      <c r="Z238" s="109" t="str">
        <f t="shared" si="76"/>
        <v/>
      </c>
      <c r="AA238" s="109" t="str">
        <f t="shared" si="76"/>
        <v/>
      </c>
      <c r="AB238" s="109" t="str">
        <f t="shared" si="76"/>
        <v/>
      </c>
      <c r="AC238" s="109" t="str">
        <f t="shared" si="76"/>
        <v/>
      </c>
      <c r="AD238" s="109" t="str">
        <f t="shared" si="76"/>
        <v/>
      </c>
      <c r="AE238" s="109" t="str">
        <f t="shared" si="76"/>
        <v/>
      </c>
      <c r="AF238" s="109" t="str">
        <f t="shared" si="76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77">IF(C206&lt;100,"",C206-1500)</f>
        <v/>
      </c>
      <c r="D239" s="109" t="str">
        <f t="shared" si="77"/>
        <v/>
      </c>
      <c r="E239" s="109" t="str">
        <f t="shared" si="77"/>
        <v/>
      </c>
      <c r="F239" s="109" t="str">
        <f t="shared" si="77"/>
        <v/>
      </c>
      <c r="G239" s="109" t="str">
        <f t="shared" si="77"/>
        <v/>
      </c>
      <c r="H239" s="109" t="str">
        <f t="shared" si="77"/>
        <v/>
      </c>
      <c r="I239" s="109" t="str">
        <f t="shared" si="77"/>
        <v/>
      </c>
      <c r="J239" s="109" t="str">
        <f t="shared" si="77"/>
        <v/>
      </c>
      <c r="K239" s="109" t="str">
        <f t="shared" si="77"/>
        <v/>
      </c>
      <c r="L239" s="109" t="str">
        <f t="shared" si="77"/>
        <v/>
      </c>
      <c r="M239" s="109" t="str">
        <f t="shared" si="77"/>
        <v/>
      </c>
      <c r="N239" s="109" t="str">
        <f t="shared" si="77"/>
        <v/>
      </c>
      <c r="O239" s="109" t="str">
        <f t="shared" si="77"/>
        <v/>
      </c>
      <c r="P239" s="109" t="str">
        <f t="shared" si="77"/>
        <v/>
      </c>
      <c r="Q239" s="109" t="str">
        <f t="shared" si="77"/>
        <v/>
      </c>
      <c r="R239" s="109" t="str">
        <f t="shared" si="77"/>
        <v/>
      </c>
      <c r="S239" s="109" t="str">
        <f t="shared" si="77"/>
        <v/>
      </c>
      <c r="T239" s="109" t="str">
        <f t="shared" si="77"/>
        <v/>
      </c>
      <c r="U239" s="109" t="str">
        <f t="shared" si="77"/>
        <v/>
      </c>
      <c r="V239" s="109" t="str">
        <f t="shared" si="77"/>
        <v/>
      </c>
      <c r="W239" s="109" t="str">
        <f t="shared" si="77"/>
        <v/>
      </c>
      <c r="X239" s="109" t="str">
        <f t="shared" si="77"/>
        <v/>
      </c>
      <c r="Y239" s="109" t="str">
        <f t="shared" si="77"/>
        <v/>
      </c>
      <c r="Z239" s="109" t="str">
        <f t="shared" si="77"/>
        <v/>
      </c>
      <c r="AA239" s="109" t="str">
        <f t="shared" si="77"/>
        <v/>
      </c>
      <c r="AB239" s="109" t="str">
        <f t="shared" si="77"/>
        <v/>
      </c>
      <c r="AC239" s="109" t="str">
        <f t="shared" si="77"/>
        <v/>
      </c>
      <c r="AD239" s="109" t="str">
        <f t="shared" si="77"/>
        <v/>
      </c>
      <c r="AE239" s="109" t="str">
        <f t="shared" si="77"/>
        <v/>
      </c>
      <c r="AF239" s="109" t="str">
        <f t="shared" si="77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2007" priority="169">
      <formula>$AH11=0</formula>
    </cfRule>
  </conditionalFormatting>
  <conditionalFormatting sqref="A34:A201">
    <cfRule type="expression" dxfId="2005" priority="73">
      <formula>$AH34=0</formula>
    </cfRule>
  </conditionalFormatting>
  <conditionalFormatting sqref="B8 M8 S8 AB8">
    <cfRule type="expression" dxfId="2004" priority="271">
      <formula>AND(C$9&gt;=8/24,C$9&lt;14/24)</formula>
    </cfRule>
    <cfRule type="expression" dxfId="2003" priority="272">
      <formula>C$9&lt;8/24</formula>
    </cfRule>
    <cfRule type="expression" dxfId="2002" priority="270">
      <formula>AND(C$9&gt;=14/24,C$9&lt;20/24)</formula>
    </cfRule>
  </conditionalFormatting>
  <conditionalFormatting sqref="B11:B32 C13:L32 C34:AF38 B34:B56 C12:M12 C42:M42 C51:AF56">
    <cfRule type="expression" dxfId="2001" priority="14">
      <formula>B11&gt;$AG11</formula>
    </cfRule>
  </conditionalFormatting>
  <conditionalFormatting sqref="B12:J12 B13:L14 B16:L26 C53:AF56 B53:B91 C62:O67 C68:AF91 B94:C100">
    <cfRule type="expression" dxfId="2000" priority="24">
      <formula>AND(B$9&gt;=14/24,B$9&lt;20/24)</formula>
    </cfRule>
    <cfRule type="expression" dxfId="1999" priority="25">
      <formula>AND(B$9&gt;=8/24,B$9&lt;14/24)</formula>
    </cfRule>
    <cfRule type="expression" dxfId="1998" priority="26">
      <formula>B$9&lt;8/24</formula>
    </cfRule>
    <cfRule type="expression" dxfId="1997" priority="23">
      <formula>B$9&gt;=20/24</formula>
    </cfRule>
  </conditionalFormatting>
  <conditionalFormatting sqref="B15:L15">
    <cfRule type="expression" dxfId="1996" priority="6">
      <formula>B$9&gt;=20/24</formula>
    </cfRule>
    <cfRule type="expression" dxfId="1995" priority="7">
      <formula>AND(B$9&gt;=14/24,B$9&lt;20/24)</formula>
    </cfRule>
    <cfRule type="expression" dxfId="1994" priority="8">
      <formula>AND(B$9&gt;=8/24,B$9&lt;14/24)</formula>
    </cfRule>
    <cfRule type="expression" dxfId="1993" priority="9">
      <formula>B$9&lt;8/24</formula>
    </cfRule>
  </conditionalFormatting>
  <conditionalFormatting sqref="B28:L32">
    <cfRule type="expression" dxfId="1992" priority="19">
      <formula>B$9&gt;=20/24</formula>
    </cfRule>
    <cfRule type="expression" dxfId="1991" priority="20">
      <formula>AND(B$9&gt;=14/24,B$9&lt;20/24)</formula>
    </cfRule>
    <cfRule type="expression" dxfId="1990" priority="21">
      <formula>AND(B$9&gt;=8/24,B$9&lt;14/24)</formula>
    </cfRule>
    <cfRule type="expression" dxfId="1989" priority="22">
      <formula>B$9&lt;8/24</formula>
    </cfRule>
  </conditionalFormatting>
  <conditionalFormatting sqref="B35:L36">
    <cfRule type="expression" dxfId="1988" priority="15">
      <formula>B$9&gt;=20/24</formula>
    </cfRule>
    <cfRule type="expression" dxfId="1987" priority="16">
      <formula>AND(B$9&gt;=14/24,B$9&lt;20/24)</formula>
    </cfRule>
    <cfRule type="expression" dxfId="1986" priority="17">
      <formula>AND(B$9&gt;=8/24,B$9&lt;14/24)</formula>
    </cfRule>
    <cfRule type="expression" dxfId="1985" priority="18">
      <formula>B$9&lt;8/24</formula>
    </cfRule>
  </conditionalFormatting>
  <conditionalFormatting sqref="B9:AF10 M11:AE14 AF12:AF14 M39:T42 U40:Y42 Z40:AE43 J57:L59 M58:M59 Q58:W59 N58:O61 P58:P62 J60:M61 Q60:S61 Q62 R62:S67 AG73 AB94:AF100 B192:AF192 B194:B200 D194:AF200 U213:AF213">
    <cfRule type="expression" dxfId="1984" priority="265">
      <formula>B$9&lt;8/24</formula>
    </cfRule>
    <cfRule type="expression" dxfId="1983" priority="263">
      <formula>AND(B$9&gt;=14/24,B$9&lt;20/24)</formula>
    </cfRule>
    <cfRule type="expression" dxfId="1982" priority="264">
      <formula>AND(B$9&gt;=8/24,B$9&lt;14/24)</formula>
    </cfRule>
  </conditionalFormatting>
  <conditionalFormatting sqref="B33:AF33">
    <cfRule type="expression" dxfId="1981" priority="1">
      <formula>B33&gt;$AG33</formula>
    </cfRule>
  </conditionalFormatting>
  <conditionalFormatting sqref="B33:AF34">
    <cfRule type="expression" dxfId="1980" priority="2">
      <formula>B$9&gt;=20/24</formula>
    </cfRule>
    <cfRule type="expression" dxfId="1979" priority="3">
      <formula>AND(B$9&gt;=14/24,B$9&lt;20/24)</formula>
    </cfRule>
    <cfRule type="expression" dxfId="1978" priority="4">
      <formula>AND(B$9&gt;=8/24,B$9&lt;14/24)</formula>
    </cfRule>
    <cfRule type="expression" dxfId="1977" priority="5">
      <formula>B$9&lt;8/24</formula>
    </cfRule>
  </conditionalFormatting>
  <conditionalFormatting sqref="C39:C41">
    <cfRule type="expression" dxfId="1976" priority="59">
      <formula>C$9&lt;8/24</formula>
    </cfRule>
    <cfRule type="expression" dxfId="1975" priority="58">
      <formula>AND(C$9&gt;=8/24,C$9&lt;14/24)</formula>
    </cfRule>
    <cfRule type="expression" dxfId="1974" priority="57">
      <formula>AND(C$9&gt;=14/24,C$9&lt;20/24)</formula>
    </cfRule>
    <cfRule type="expression" dxfId="1973" priority="56">
      <formula>C$9&gt;=20/24</formula>
    </cfRule>
  </conditionalFormatting>
  <conditionalFormatting sqref="C43:C50 D44:Y50 C11:X11 C39:R41">
    <cfRule type="expression" dxfId="1972" priority="39">
      <formula>C11&gt;$AG11</formula>
    </cfRule>
  </conditionalFormatting>
  <conditionalFormatting sqref="C11:D11 C43 C57:I61">
    <cfRule type="expression" dxfId="1971" priority="61">
      <formula>AND(C$9&gt;=14/24,C$9&lt;20/24)</formula>
    </cfRule>
    <cfRule type="expression" dxfId="1970" priority="60">
      <formula>C$9&gt;=20/24</formula>
    </cfRule>
    <cfRule type="expression" dxfId="1969" priority="62">
      <formula>AND(C$9&gt;=8/24,C$9&lt;14/24)</formula>
    </cfRule>
    <cfRule type="expression" dxfId="1968" priority="63">
      <formula>C$9&lt;8/24</formula>
    </cfRule>
  </conditionalFormatting>
  <conditionalFormatting sqref="C45:Y50">
    <cfRule type="expression" dxfId="1967" priority="40">
      <formula>C$9&gt;=20/24</formula>
    </cfRule>
    <cfRule type="expression" dxfId="1966" priority="41">
      <formula>AND(C$9&gt;=14/24,C$9&lt;20/24)</formula>
    </cfRule>
    <cfRule type="expression" dxfId="1965" priority="42">
      <formula>AND(C$9&gt;=8/24,C$9&lt;14/24)</formula>
    </cfRule>
    <cfRule type="expression" dxfId="1964" priority="43">
      <formula>C$9&lt;8/24</formula>
    </cfRule>
  </conditionalFormatting>
  <conditionalFormatting sqref="C44:AF44">
    <cfRule type="expression" dxfId="1963" priority="34">
      <formula>C$9&lt;8/24</formula>
    </cfRule>
    <cfRule type="expression" dxfId="1962" priority="32">
      <formula>AND(C$9&gt;=14/24,C$9&lt;20/24)</formula>
    </cfRule>
    <cfRule type="expression" dxfId="1961" priority="31">
      <formula>C$9&gt;=20/24</formula>
    </cfRule>
    <cfRule type="expression" dxfId="1960" priority="33">
      <formula>AND(C$9&gt;=8/24,C$9&lt;14/24)</formula>
    </cfRule>
  </conditionalFormatting>
  <conditionalFormatting sqref="D94:AA98">
    <cfRule type="expression" dxfId="1959" priority="112">
      <formula>D$9&gt;=20/24</formula>
    </cfRule>
    <cfRule type="expression" dxfId="1958" priority="115">
      <formula>D$9&lt;8/24</formula>
    </cfRule>
    <cfRule type="expression" dxfId="1957" priority="113">
      <formula>AND(D$9&gt;=14/24,D$9&lt;20/24)</formula>
    </cfRule>
    <cfRule type="expression" dxfId="1956" priority="114">
      <formula>AND(D$9&gt;=8/24,D$9&lt;14/24)</formula>
    </cfRule>
  </conditionalFormatting>
  <conditionalFormatting sqref="D99:AA100">
    <cfRule type="expression" dxfId="1955" priority="89">
      <formula>AND(D$9&gt;=14/24,D$9&lt;20/24)</formula>
    </cfRule>
    <cfRule type="expression" dxfId="1954" priority="91">
      <formula>D$9&lt;8/24</formula>
    </cfRule>
    <cfRule type="expression" dxfId="1953" priority="90">
      <formula>AND(D$9&gt;=8/24,D$9&lt;14/24)</formula>
    </cfRule>
    <cfRule type="expression" dxfId="1952" priority="88">
      <formula>D$9&gt;=20/24</formula>
    </cfRule>
  </conditionalFormatting>
  <conditionalFormatting sqref="M43:N43">
    <cfRule type="expression" dxfId="1951" priority="29">
      <formula>AND(M$9&gt;=8/24,M$9&lt;14/24)</formula>
    </cfRule>
    <cfRule type="expression" dxfId="1950" priority="28">
      <formula>AND(M$9&gt;=14/24,M$9&lt;20/24)</formula>
    </cfRule>
    <cfRule type="expression" dxfId="1949" priority="27">
      <formula>M$9&gt;=20/24</formula>
    </cfRule>
    <cfRule type="expression" dxfId="1948" priority="30">
      <formula>M$9&lt;8/24</formula>
    </cfRule>
  </conditionalFormatting>
  <conditionalFormatting sqref="M15:Y15">
    <cfRule type="expression" dxfId="1947" priority="170">
      <formula>M15&gt;$AG15</formula>
    </cfRule>
  </conditionalFormatting>
  <conditionalFormatting sqref="M11:AE14 AF12:AF14 M39:T42 U40:Y42 Z40:AE43 B9:AF10 J57:L59 M58:M59 Q58:W59 N58:O61 P58:P62 J60:M61 Q60:S61 Q62 R62:S67 AG73 AB94:AF100 B192:AF192 B194:B200 D194:AF200 U213:AF213">
    <cfRule type="expression" dxfId="1946" priority="262">
      <formula>B$9&gt;=20/24</formula>
    </cfRule>
  </conditionalFormatting>
  <conditionalFormatting sqref="M15:AF15">
    <cfRule type="expression" dxfId="1945" priority="174">
      <formula>M$9&lt;8/24</formula>
    </cfRule>
    <cfRule type="expression" dxfId="1944" priority="173">
      <formula>AND(M$9&gt;=8/24,M$9&lt;14/24)</formula>
    </cfRule>
    <cfRule type="expression" dxfId="1943" priority="172">
      <formula>AND(M$9&gt;=14/24,M$9&lt;20/24)</formula>
    </cfRule>
    <cfRule type="expression" dxfId="1942" priority="171">
      <formula>M$9&gt;=20/24</formula>
    </cfRule>
  </conditionalFormatting>
  <conditionalFormatting sqref="M16:AF32">
    <cfRule type="expression" dxfId="1941" priority="251">
      <formula>AND(M$9&gt;=8/24,M$9&lt;14/24)</formula>
    </cfRule>
    <cfRule type="expression" dxfId="1940" priority="249">
      <formula>M$9&gt;=20/24</formula>
    </cfRule>
    <cfRule type="expression" dxfId="1939" priority="250">
      <formula>AND(M$9&gt;=14/24,M$9&lt;20/24)</formula>
    </cfRule>
    <cfRule type="expression" dxfId="1938" priority="252">
      <formula>M$9&lt;8/24</formula>
    </cfRule>
  </conditionalFormatting>
  <conditionalFormatting sqref="M35:AF37">
    <cfRule type="expression" dxfId="1937" priority="221">
      <formula>M$9&gt;=20/24</formula>
    </cfRule>
    <cfRule type="expression" dxfId="1936" priority="223">
      <formula>AND(M$9&gt;=8/24,M$9&lt;14/24)</formula>
    </cfRule>
    <cfRule type="expression" dxfId="1935" priority="224">
      <formula>M$9&lt;8/24</formula>
    </cfRule>
    <cfRule type="expression" dxfId="1934" priority="222">
      <formula>AND(M$9&gt;=14/24,M$9&lt;20/24)</formula>
    </cfRule>
  </conditionalFormatting>
  <conditionalFormatting sqref="M57:AF57">
    <cfRule type="expression" dxfId="1933" priority="241">
      <formula>M$9&gt;=20/24</formula>
    </cfRule>
    <cfRule type="expression" dxfId="1932" priority="243">
      <formula>AND(M$9&gt;=8/24,M$9&lt;14/24)</formula>
    </cfRule>
    <cfRule type="expression" dxfId="1931" priority="242">
      <formula>AND(M$9&gt;=14/24,M$9&lt;20/24)</formula>
    </cfRule>
    <cfRule type="expression" dxfId="1930" priority="244">
      <formula>M$9&lt;8/24</formula>
    </cfRule>
  </conditionalFormatting>
  <conditionalFormatting sqref="N94:W94">
    <cfRule type="expression" dxfId="1929" priority="104">
      <formula>N$9&gt;=20/24</formula>
    </cfRule>
    <cfRule type="expression" dxfId="1928" priority="106">
      <formula>AND(N$9&gt;=8/24,N$9&lt;14/24)</formula>
    </cfRule>
    <cfRule type="expression" dxfId="1927" priority="105">
      <formula>AND(N$9&gt;=14/24,N$9&lt;20/24)</formula>
    </cfRule>
    <cfRule type="expression" dxfId="1926" priority="107">
      <formula>N$9&lt;8/24</formula>
    </cfRule>
  </conditionalFormatting>
  <conditionalFormatting sqref="O3:P3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O43:Y43">
    <cfRule type="expression" dxfId="1925" priority="254">
      <formula>AND(O$9&gt;=14/24,O$9&lt;20/24)</formula>
    </cfRule>
    <cfRule type="expression" dxfId="1924" priority="253">
      <formula>O$9&gt;=20/24</formula>
    </cfRule>
    <cfRule type="expression" dxfId="1923" priority="256">
      <formula>O$9&lt;8/24</formula>
    </cfRule>
    <cfRule type="expression" dxfId="1922" priority="255">
      <formula>AND(O$9&gt;=8/24,O$9&lt;14/24)</formula>
    </cfRule>
  </conditionalFormatting>
  <conditionalFormatting sqref="P63:Q67">
    <cfRule type="expression" dxfId="1921" priority="202">
      <formula>AND(P$9&gt;=14/24,P$9&lt;20/24)</formula>
    </cfRule>
    <cfRule type="expression" dxfId="1920" priority="203">
      <formula>AND(P$9&gt;=8/24,P$9&lt;14/24)</formula>
    </cfRule>
    <cfRule type="expression" dxfId="1919" priority="204">
      <formula>P$9&lt;8/24</formula>
    </cfRule>
    <cfRule type="expression" dxfId="1918" priority="201">
      <formula>P$9&gt;=20/24</formula>
    </cfRule>
  </conditionalFormatting>
  <conditionalFormatting sqref="S8 AB8 B8 M8">
    <cfRule type="expression" dxfId="1917" priority="269">
      <formula>C$9&gt;=20/24</formula>
    </cfRule>
  </conditionalFormatting>
  <conditionalFormatting sqref="S8">
    <cfRule type="expression" dxfId="1916" priority="78">
      <formula>U$9&gt;=20/24</formula>
    </cfRule>
    <cfRule type="expression" dxfId="1915" priority="79">
      <formula>AND(U$9&gt;=14/24,U$9&lt;20/24)</formula>
    </cfRule>
    <cfRule type="expression" dxfId="1914" priority="80">
      <formula>AND(U$9&gt;=8/24,U$9&lt;14/24)</formula>
    </cfRule>
    <cfRule type="expression" dxfId="1913" priority="81">
      <formula>U$9&lt;8/24</formula>
    </cfRule>
  </conditionalFormatting>
  <conditionalFormatting sqref="T213">
    <cfRule type="expression" dxfId="1912" priority="283">
      <formula>AND(AX$9&gt;=14/24,AX$9&lt;20/24)</formula>
    </cfRule>
    <cfRule type="expression" dxfId="1911" priority="285">
      <formula>AX$9&lt;8/24</formula>
    </cfRule>
    <cfRule type="expression" dxfId="1910" priority="284">
      <formula>AND(AX$9&gt;=8/24,AX$9&lt;14/24)</formula>
    </cfRule>
    <cfRule type="expression" dxfId="1909" priority="282">
      <formula>AX$9&gt;=20/24</formula>
    </cfRule>
  </conditionalFormatting>
  <conditionalFormatting sqref="T60:AF67">
    <cfRule type="expression" dxfId="1908" priority="159">
      <formula>T$9&lt;8/24</formula>
    </cfRule>
    <cfRule type="expression" dxfId="1907" priority="157">
      <formula>AND(T$9&gt;=14/24,T$9&lt;20/24)</formula>
    </cfRule>
    <cfRule type="expression" dxfId="1906" priority="158">
      <formula>AND(T$9&gt;=8/24,T$9&lt;14/24)</formula>
    </cfRule>
    <cfRule type="expression" dxfId="1905" priority="156">
      <formula>T$9&gt;=20/24</formula>
    </cfRule>
  </conditionalFormatting>
  <conditionalFormatting sqref="U39:AE39">
    <cfRule type="expression" dxfId="1904" priority="248">
      <formula>U$9&lt;8/24</formula>
    </cfRule>
    <cfRule type="expression" dxfId="1903" priority="247">
      <formula>AND(U$9&gt;=8/24,U$9&lt;14/24)</formula>
    </cfRule>
    <cfRule type="expression" dxfId="1902" priority="246">
      <formula>AND(U$9&gt;=14/24,U$9&lt;20/24)</formula>
    </cfRule>
    <cfRule type="expression" dxfId="1901" priority="245">
      <formula>U$9&gt;=20/24</formula>
    </cfRule>
  </conditionalFormatting>
  <conditionalFormatting sqref="V3 AB3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Z12:Z21 AA12:AF32 Z39:AF50 N42:R43 D43:M43 Z11:AF11 Y11:Y14 N12:X14 M13:M14 Y16:Y21 M16:X32 Y22:Z32 S39:Y43 AG51">
    <cfRule type="expression" dxfId="1900" priority="196">
      <formula>D11&gt;$AG11</formula>
    </cfRule>
  </conditionalFormatting>
  <conditionalFormatting sqref="Z45:AF50">
    <cfRule type="expression" dxfId="1899" priority="209">
      <formula>Z$9&gt;=20/24</formula>
    </cfRule>
    <cfRule type="expression" dxfId="1898" priority="210">
      <formula>AND(Z$9&gt;=14/24,Z$9&lt;20/24)</formula>
    </cfRule>
    <cfRule type="expression" dxfId="1897" priority="211">
      <formula>AND(Z$9&gt;=8/24,Z$9&lt;14/24)</formula>
    </cfRule>
    <cfRule type="expression" dxfId="1896" priority="212">
      <formula>Z$9&lt;8/24</formula>
    </cfRule>
  </conditionalFormatting>
  <conditionalFormatting sqref="AB8">
    <cfRule type="expression" dxfId="1895" priority="76">
      <formula>AND(AD$9&gt;=8/24,AD$9&lt;14/24)</formula>
    </cfRule>
    <cfRule type="expression" dxfId="1894" priority="77">
      <formula>AD$9&lt;8/24</formula>
    </cfRule>
    <cfRule type="expression" dxfId="1893" priority="75">
      <formula>AND(AD$9&gt;=14/24,AD$9&lt;20/24)</formula>
    </cfRule>
    <cfRule type="expression" dxfId="1892" priority="74">
      <formula>AD$9&gt;=20/24</formula>
    </cfRule>
  </conditionalFormatting>
  <conditionalFormatting sqref="AD58:AF59">
    <cfRule type="expression" dxfId="1891" priority="87">
      <formula>AD$9&lt;8/24</formula>
    </cfRule>
    <cfRule type="expression" dxfId="1890" priority="86">
      <formula>AND(AD$9&gt;=8/24,AD$9&lt;14/24)</formula>
    </cfRule>
    <cfRule type="expression" dxfId="1889" priority="85">
      <formula>AND(AD$9&gt;=14/24,AD$9&lt;20/24)</formula>
    </cfRule>
    <cfRule type="expression" dxfId="1888" priority="84">
      <formula>AD$9&gt;=20/24</formula>
    </cfRule>
  </conditionalFormatting>
  <conditionalFormatting sqref="AG213">
    <cfRule type="expression" dxfId="1887" priority="274">
      <formula>B$9&gt;=20/24</formula>
    </cfRule>
    <cfRule type="expression" dxfId="1886" priority="275">
      <formula>AND(B$9&gt;=14/24,B$9&lt;20/24)</formula>
    </cfRule>
    <cfRule type="expression" dxfId="1885" priority="276">
      <formula>AND(B$9&gt;=8/24,B$9&lt;14/24)</formula>
    </cfRule>
    <cfRule type="expression" dxfId="1884" priority="277">
      <formula>B$9&lt;8/24</formula>
    </cfRule>
  </conditionalFormatting>
  <conditionalFormatting sqref="AH213:AX213">
    <cfRule type="expression" dxfId="1883" priority="278">
      <formula>AG$9&gt;=20/24</formula>
    </cfRule>
    <cfRule type="expression" dxfId="1882" priority="279">
      <formula>AND(AG$9&gt;=14/24,AG$9&lt;20/24)</formula>
    </cfRule>
    <cfRule type="expression" dxfId="1881" priority="280">
      <formula>AND(AG$9&gt;=8/24,AG$9&lt;14/24)</formula>
    </cfRule>
    <cfRule type="expression" dxfId="1880" priority="281">
      <formula>AG$9&lt;8/24</formula>
    </cfRule>
  </conditionalFormatting>
  <conditionalFormatting sqref="AL4:AL6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82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68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3" id="{29320907-B9D4-4315-99DF-FCB3CF2BB30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46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C59" sqref="C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2079/01/3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298</v>
      </c>
      <c r="C5" s="29">
        <f t="shared" si="0"/>
        <v>358</v>
      </c>
      <c r="D5" s="29">
        <f t="shared" si="0"/>
        <v>361.2</v>
      </c>
      <c r="E5" s="29">
        <f t="shared" si="0"/>
        <v>359.5</v>
      </c>
      <c r="F5" s="29">
        <f t="shared" si="0"/>
        <v>376.09999999999997</v>
      </c>
      <c r="G5" s="29">
        <f t="shared" si="0"/>
        <v>386.90000000000003</v>
      </c>
      <c r="H5" s="29">
        <f t="shared" si="0"/>
        <v>397.7</v>
      </c>
      <c r="I5" s="29">
        <f t="shared" si="0"/>
        <v>423.70000000000005</v>
      </c>
      <c r="J5" s="29">
        <f t="shared" si="0"/>
        <v>471</v>
      </c>
      <c r="K5" s="29">
        <f t="shared" si="0"/>
        <v>509.5</v>
      </c>
      <c r="L5" s="29">
        <f t="shared" si="0"/>
        <v>483</v>
      </c>
      <c r="M5" s="29">
        <f t="shared" si="0"/>
        <v>489.1</v>
      </c>
      <c r="N5" s="29">
        <f t="shared" si="0"/>
        <v>468.7</v>
      </c>
      <c r="O5" s="29">
        <f t="shared" si="0"/>
        <v>458.6</v>
      </c>
      <c r="P5" s="29">
        <f t="shared" si="0"/>
        <v>470.20000000000005</v>
      </c>
      <c r="Q5" s="29">
        <f t="shared" si="0"/>
        <v>528.9</v>
      </c>
      <c r="R5" s="29">
        <f t="shared" si="0"/>
        <v>460.8</v>
      </c>
      <c r="S5" s="29">
        <f t="shared" si="0"/>
        <v>439.9</v>
      </c>
      <c r="T5" s="29">
        <f t="shared" si="0"/>
        <v>543.5</v>
      </c>
      <c r="U5" s="29">
        <f t="shared" si="0"/>
        <v>532.5</v>
      </c>
      <c r="V5" s="29">
        <f t="shared" si="0"/>
        <v>501.4</v>
      </c>
      <c r="W5" s="29">
        <f t="shared" si="0"/>
        <v>359</v>
      </c>
      <c r="X5" s="29">
        <f t="shared" si="0"/>
        <v>190</v>
      </c>
      <c r="Y5" s="29">
        <f t="shared" si="0"/>
        <v>194</v>
      </c>
      <c r="Z5" s="29">
        <f t="shared" si="0"/>
        <v>191.7</v>
      </c>
      <c r="AA5" s="29">
        <f t="shared" si="0"/>
        <v>188.8</v>
      </c>
      <c r="AB5" s="29">
        <f t="shared" si="0"/>
        <v>140</v>
      </c>
      <c r="AC5" s="29">
        <f t="shared" si="0"/>
        <v>133</v>
      </c>
      <c r="AD5" s="29">
        <f t="shared" si="0"/>
        <v>151</v>
      </c>
      <c r="AE5" s="29">
        <f t="shared" si="0"/>
        <v>160</v>
      </c>
      <c r="AF5" s="29">
        <f>B68</f>
        <v>299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1354MW at 7:30hr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Load=1142</v>
      </c>
      <c r="B7" s="34">
        <f>B75</f>
        <v>1336.6399999999999</v>
      </c>
      <c r="C7" s="34">
        <f t="shared" ref="C7:AF7" si="1">C75</f>
        <v>1280.4399999999998</v>
      </c>
      <c r="D7" s="34">
        <f t="shared" si="1"/>
        <v>1259.74</v>
      </c>
      <c r="E7" s="34">
        <f t="shared" si="1"/>
        <v>1253.54</v>
      </c>
      <c r="F7" s="34">
        <f t="shared" si="1"/>
        <v>1246.44</v>
      </c>
      <c r="G7" s="34">
        <f t="shared" si="1"/>
        <v>1251.94</v>
      </c>
      <c r="H7" s="34">
        <f t="shared" si="1"/>
        <v>1256.94</v>
      </c>
      <c r="I7" s="34">
        <f t="shared" si="1"/>
        <v>1288.4399999999998</v>
      </c>
      <c r="J7" s="34">
        <f t="shared" si="1"/>
        <v>1296.3399999999999</v>
      </c>
      <c r="K7" s="34">
        <f t="shared" si="1"/>
        <v>1316.6399999999999</v>
      </c>
      <c r="L7" s="34">
        <f t="shared" si="1"/>
        <v>1353.94</v>
      </c>
      <c r="M7" s="34">
        <f t="shared" si="1"/>
        <v>1348.84</v>
      </c>
      <c r="N7" s="34">
        <f t="shared" si="1"/>
        <v>1341.6399999999999</v>
      </c>
      <c r="O7" s="34">
        <f t="shared" si="1"/>
        <v>1355.6399999999999</v>
      </c>
      <c r="P7" s="34">
        <f t="shared" si="1"/>
        <v>1340.34</v>
      </c>
      <c r="Q7" s="34">
        <f t="shared" si="1"/>
        <v>1307.3399999999999</v>
      </c>
      <c r="R7" s="34">
        <f t="shared" si="1"/>
        <v>1332.1399999999999</v>
      </c>
      <c r="S7" s="34">
        <f t="shared" si="1"/>
        <v>1224.44</v>
      </c>
      <c r="T7" s="34">
        <f t="shared" si="1"/>
        <v>1227.44</v>
      </c>
      <c r="U7" s="34">
        <f t="shared" si="1"/>
        <v>1206.24</v>
      </c>
      <c r="V7" s="34">
        <f t="shared" si="1"/>
        <v>1208.74</v>
      </c>
      <c r="W7" s="34">
        <f t="shared" si="1"/>
        <v>1244.04</v>
      </c>
      <c r="X7" s="34">
        <f t="shared" si="1"/>
        <v>1141.6399999999999</v>
      </c>
      <c r="Y7" s="34">
        <f t="shared" si="1"/>
        <v>1354.7399999999998</v>
      </c>
      <c r="Z7" s="34">
        <f t="shared" si="1"/>
        <v>1523.74</v>
      </c>
      <c r="AA7" s="34">
        <f t="shared" si="1"/>
        <v>1512.8400000000001</v>
      </c>
      <c r="AB7" s="34">
        <f t="shared" si="1"/>
        <v>1509.94</v>
      </c>
      <c r="AC7" s="34">
        <f t="shared" si="1"/>
        <v>1459.3400000000001</v>
      </c>
      <c r="AD7" s="34">
        <f t="shared" si="1"/>
        <v>1417.3400000000001</v>
      </c>
      <c r="AE7" s="34">
        <f t="shared" si="1"/>
        <v>1316.1399999999999</v>
      </c>
      <c r="AF7" s="34">
        <f t="shared" si="1"/>
        <v>1201.04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192">
        <v>0.33333333333333331</v>
      </c>
      <c r="N9" s="192">
        <v>0.375</v>
      </c>
      <c r="O9" s="192">
        <v>0.41666666666666702</v>
      </c>
      <c r="P9" s="192">
        <v>0.45833333333333298</v>
      </c>
      <c r="Q9" s="192">
        <v>0.5</v>
      </c>
      <c r="R9" s="192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5">
        <v>220</v>
      </c>
      <c r="C11" s="44">
        <v>150</v>
      </c>
      <c r="D11" s="44">
        <v>120</v>
      </c>
      <c r="E11" s="45">
        <v>95</v>
      </c>
      <c r="F11" s="45">
        <v>100</v>
      </c>
      <c r="G11" s="45">
        <v>100</v>
      </c>
      <c r="H11" s="45">
        <v>100</v>
      </c>
      <c r="I11" s="45">
        <v>150</v>
      </c>
      <c r="J11" s="45">
        <v>150</v>
      </c>
      <c r="K11" s="45">
        <v>125</v>
      </c>
      <c r="L11" s="45">
        <v>100</v>
      </c>
      <c r="M11" s="165">
        <v>150</v>
      </c>
      <c r="N11" s="44">
        <v>140</v>
      </c>
      <c r="O11" s="44">
        <v>130</v>
      </c>
      <c r="P11" s="44">
        <v>130</v>
      </c>
      <c r="Q11" s="44">
        <v>145</v>
      </c>
      <c r="R11" s="46">
        <v>145</v>
      </c>
      <c r="S11" s="46">
        <v>125</v>
      </c>
      <c r="T11" s="46">
        <v>125</v>
      </c>
      <c r="U11" s="44">
        <v>40</v>
      </c>
      <c r="V11" s="44">
        <v>40</v>
      </c>
      <c r="W11" s="44">
        <v>54</v>
      </c>
      <c r="X11" s="44">
        <v>90</v>
      </c>
      <c r="Y11" s="44">
        <v>236</v>
      </c>
      <c r="Z11" s="47">
        <v>300</v>
      </c>
      <c r="AA11" s="47">
        <v>300</v>
      </c>
      <c r="AB11" s="47">
        <v>300</v>
      </c>
      <c r="AC11" s="47">
        <v>300</v>
      </c>
      <c r="AD11" s="44">
        <v>270</v>
      </c>
      <c r="AE11" s="44">
        <v>200</v>
      </c>
      <c r="AF11" s="45">
        <v>135</v>
      </c>
      <c r="AG11" s="48">
        <v>456</v>
      </c>
      <c r="AH11" s="49">
        <f>MAX(B11:AF11)</f>
        <v>300</v>
      </c>
      <c r="AI11" s="50">
        <f>MIN(B11:AF11)</f>
        <v>40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27</v>
      </c>
      <c r="C12" s="44">
        <v>27</v>
      </c>
      <c r="D12" s="44">
        <v>27</v>
      </c>
      <c r="E12" s="44">
        <v>27</v>
      </c>
      <c r="F12" s="44">
        <v>27</v>
      </c>
      <c r="G12" s="44">
        <v>27</v>
      </c>
      <c r="H12" s="44">
        <v>27</v>
      </c>
      <c r="I12" s="44">
        <v>27</v>
      </c>
      <c r="J12" s="44">
        <v>27</v>
      </c>
      <c r="K12" s="44">
        <v>27</v>
      </c>
      <c r="L12" s="44">
        <v>27</v>
      </c>
      <c r="M12" s="165">
        <v>27</v>
      </c>
      <c r="N12" s="165">
        <v>27</v>
      </c>
      <c r="O12" s="45">
        <v>27</v>
      </c>
      <c r="P12" s="45">
        <v>27</v>
      </c>
      <c r="Q12" s="45">
        <v>27</v>
      </c>
      <c r="R12" s="45">
        <v>27</v>
      </c>
      <c r="S12" s="45">
        <v>27</v>
      </c>
      <c r="T12" s="45">
        <v>27</v>
      </c>
      <c r="U12" s="45">
        <v>27</v>
      </c>
      <c r="V12" s="45">
        <v>27</v>
      </c>
      <c r="W12" s="45">
        <v>27</v>
      </c>
      <c r="X12" s="45">
        <v>27</v>
      </c>
      <c r="Y12" s="45">
        <v>27</v>
      </c>
      <c r="Z12" s="44">
        <v>27</v>
      </c>
      <c r="AA12" s="44">
        <v>27</v>
      </c>
      <c r="AB12" s="44">
        <v>27</v>
      </c>
      <c r="AC12" s="44">
        <v>27</v>
      </c>
      <c r="AD12" s="44">
        <v>27</v>
      </c>
      <c r="AE12" s="44">
        <v>27</v>
      </c>
      <c r="AF12" s="44">
        <v>27</v>
      </c>
      <c r="AG12" s="53">
        <v>60</v>
      </c>
      <c r="AH12" s="49">
        <f t="shared" ref="AH12:AH75" si="2">MAX(B12:AF12)</f>
        <v>27</v>
      </c>
      <c r="AI12" s="50">
        <f t="shared" ref="AI12:AI75" si="3">MIN(B12:AF12)</f>
        <v>27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15</v>
      </c>
      <c r="C13" s="44">
        <v>15</v>
      </c>
      <c r="D13" s="44">
        <v>15</v>
      </c>
      <c r="E13" s="44">
        <v>15</v>
      </c>
      <c r="F13" s="44">
        <v>15</v>
      </c>
      <c r="G13" s="44">
        <v>15</v>
      </c>
      <c r="H13" s="44">
        <v>15</v>
      </c>
      <c r="I13" s="44">
        <v>15</v>
      </c>
      <c r="J13" s="44">
        <v>15</v>
      </c>
      <c r="K13" s="44">
        <v>15</v>
      </c>
      <c r="L13" s="44">
        <v>15</v>
      </c>
      <c r="M13" s="165">
        <v>15.8</v>
      </c>
      <c r="N13" s="165">
        <v>14.6</v>
      </c>
      <c r="O13" s="45">
        <v>16.100000000000001</v>
      </c>
      <c r="P13" s="45">
        <v>16.2</v>
      </c>
      <c r="Q13" s="45">
        <v>16.100000000000001</v>
      </c>
      <c r="R13" s="45">
        <v>16.100000000000001</v>
      </c>
      <c r="S13" s="45">
        <v>15.9</v>
      </c>
      <c r="T13" s="45">
        <v>15.7</v>
      </c>
      <c r="U13" s="45">
        <v>15.7</v>
      </c>
      <c r="V13" s="45">
        <v>14.6</v>
      </c>
      <c r="W13" s="45">
        <v>14.6</v>
      </c>
      <c r="X13" s="45">
        <v>14.6</v>
      </c>
      <c r="Y13" s="45">
        <v>14.6</v>
      </c>
      <c r="Z13" s="44">
        <v>14.6</v>
      </c>
      <c r="AA13" s="44">
        <v>14.6</v>
      </c>
      <c r="AB13" s="44">
        <v>14.6</v>
      </c>
      <c r="AC13" s="44">
        <v>14.6</v>
      </c>
      <c r="AD13" s="44">
        <v>14.6</v>
      </c>
      <c r="AE13" s="44">
        <v>15.3</v>
      </c>
      <c r="AF13" s="44">
        <v>15.3</v>
      </c>
      <c r="AG13" s="53">
        <v>52.4</v>
      </c>
      <c r="AH13" s="49">
        <f t="shared" si="2"/>
        <v>16.2</v>
      </c>
      <c r="AI13" s="50">
        <f t="shared" si="3"/>
        <v>14.6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165">
        <v>0</v>
      </c>
      <c r="N14" s="165">
        <v>0</v>
      </c>
      <c r="O14" s="165">
        <v>0</v>
      </c>
      <c r="P14" s="165">
        <v>0</v>
      </c>
      <c r="Q14" s="165">
        <v>0</v>
      </c>
      <c r="R14" s="165">
        <v>0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25</v>
      </c>
      <c r="AE14" s="44">
        <v>25</v>
      </c>
      <c r="AF14" s="44">
        <v>25</v>
      </c>
      <c r="AG14" s="53">
        <v>50</v>
      </c>
      <c r="AH14" s="49">
        <f t="shared" si="2"/>
        <v>25</v>
      </c>
      <c r="AI14" s="50">
        <f t="shared" si="3"/>
        <v>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22.6</v>
      </c>
      <c r="C15" s="44">
        <v>22.6</v>
      </c>
      <c r="D15" s="44">
        <v>22.6</v>
      </c>
      <c r="E15" s="44">
        <v>22.6</v>
      </c>
      <c r="F15" s="44">
        <v>22.6</v>
      </c>
      <c r="G15" s="44">
        <v>22.6</v>
      </c>
      <c r="H15" s="44">
        <v>22.6</v>
      </c>
      <c r="I15" s="44">
        <v>22.6</v>
      </c>
      <c r="J15" s="44">
        <v>22.6</v>
      </c>
      <c r="K15" s="44">
        <v>22.6</v>
      </c>
      <c r="L15" s="44">
        <v>22.6</v>
      </c>
      <c r="M15" s="165">
        <v>22.7</v>
      </c>
      <c r="N15" s="165">
        <v>22.7</v>
      </c>
      <c r="O15" s="165">
        <v>22.7</v>
      </c>
      <c r="P15" s="165">
        <v>22.7</v>
      </c>
      <c r="Q15" s="165">
        <v>22.7</v>
      </c>
      <c r="R15" s="165">
        <v>22.7</v>
      </c>
      <c r="S15" s="44">
        <v>22.7</v>
      </c>
      <c r="T15" s="44">
        <v>22.7</v>
      </c>
      <c r="U15" s="44">
        <v>22.7</v>
      </c>
      <c r="V15" s="44">
        <v>22.7</v>
      </c>
      <c r="W15" s="44">
        <v>22.7</v>
      </c>
      <c r="X15" s="44">
        <v>22.7</v>
      </c>
      <c r="Y15" s="44">
        <v>22.7</v>
      </c>
      <c r="Z15" s="44">
        <v>22.6</v>
      </c>
      <c r="AA15" s="44">
        <v>22.6</v>
      </c>
      <c r="AB15" s="44">
        <v>22.6</v>
      </c>
      <c r="AC15" s="44">
        <v>22.6</v>
      </c>
      <c r="AD15" s="44">
        <v>22.6</v>
      </c>
      <c r="AE15" s="44">
        <v>22.6</v>
      </c>
      <c r="AF15" s="44">
        <v>22.6</v>
      </c>
      <c r="AG15" s="56">
        <v>45</v>
      </c>
      <c r="AH15" s="49">
        <f t="shared" si="2"/>
        <v>22.7</v>
      </c>
      <c r="AI15" s="50">
        <f t="shared" si="3"/>
        <v>22.6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20</v>
      </c>
      <c r="C16" s="44">
        <v>20</v>
      </c>
      <c r="D16" s="44">
        <v>20</v>
      </c>
      <c r="E16" s="44">
        <v>20</v>
      </c>
      <c r="F16" s="44">
        <v>20</v>
      </c>
      <c r="G16" s="44">
        <v>20</v>
      </c>
      <c r="H16" s="44">
        <v>20</v>
      </c>
      <c r="I16" s="44">
        <v>20</v>
      </c>
      <c r="J16" s="44">
        <v>20</v>
      </c>
      <c r="K16" s="44">
        <v>20</v>
      </c>
      <c r="L16" s="44">
        <v>20</v>
      </c>
      <c r="M16" s="165">
        <v>12</v>
      </c>
      <c r="N16" s="165">
        <v>12</v>
      </c>
      <c r="O16" s="165">
        <v>12</v>
      </c>
      <c r="P16" s="165">
        <v>12</v>
      </c>
      <c r="Q16" s="165">
        <v>12</v>
      </c>
      <c r="R16" s="165">
        <v>12</v>
      </c>
      <c r="S16" s="44">
        <v>2</v>
      </c>
      <c r="T16" s="44">
        <v>2</v>
      </c>
      <c r="U16" s="44">
        <v>2</v>
      </c>
      <c r="V16" s="44">
        <v>2</v>
      </c>
      <c r="W16" s="44">
        <v>2</v>
      </c>
      <c r="X16" s="44">
        <v>2</v>
      </c>
      <c r="Y16" s="44">
        <v>2</v>
      </c>
      <c r="Z16" s="44">
        <v>2</v>
      </c>
      <c r="AA16" s="44">
        <v>2</v>
      </c>
      <c r="AB16" s="44">
        <v>2</v>
      </c>
      <c r="AC16" s="44">
        <v>2</v>
      </c>
      <c r="AD16" s="44">
        <v>2</v>
      </c>
      <c r="AE16" s="44">
        <v>2</v>
      </c>
      <c r="AF16" s="44">
        <v>2</v>
      </c>
      <c r="AG16" s="53">
        <v>45</v>
      </c>
      <c r="AH16" s="49">
        <f t="shared" si="2"/>
        <v>20</v>
      </c>
      <c r="AI16" s="50">
        <f t="shared" si="3"/>
        <v>2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165">
        <v>0</v>
      </c>
      <c r="N17" s="165">
        <v>0</v>
      </c>
      <c r="O17" s="165">
        <v>0</v>
      </c>
      <c r="P17" s="165">
        <v>0</v>
      </c>
      <c r="Q17" s="165">
        <v>0</v>
      </c>
      <c r="R17" s="165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53">
        <v>42</v>
      </c>
      <c r="AH17" s="49">
        <f t="shared" si="2"/>
        <v>0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165">
        <v>8</v>
      </c>
      <c r="N18" s="165">
        <v>8</v>
      </c>
      <c r="O18" s="165">
        <v>8</v>
      </c>
      <c r="P18" s="165">
        <v>8</v>
      </c>
      <c r="Q18" s="165">
        <v>8</v>
      </c>
      <c r="R18" s="165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165">
        <v>13.2</v>
      </c>
      <c r="N19" s="165">
        <v>13.2</v>
      </c>
      <c r="O19" s="165">
        <v>13.2</v>
      </c>
      <c r="P19" s="165">
        <v>13.2</v>
      </c>
      <c r="Q19" s="165">
        <v>13.2</v>
      </c>
      <c r="R19" s="165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165">
        <v>6</v>
      </c>
      <c r="N20" s="165">
        <v>6</v>
      </c>
      <c r="O20" s="165">
        <v>6</v>
      </c>
      <c r="P20" s="165">
        <v>6</v>
      </c>
      <c r="Q20" s="165">
        <v>6</v>
      </c>
      <c r="R20" s="165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165">
        <v>3.5</v>
      </c>
      <c r="N21" s="165">
        <v>3.5</v>
      </c>
      <c r="O21" s="165">
        <v>3.5</v>
      </c>
      <c r="P21" s="165">
        <v>3.5</v>
      </c>
      <c r="Q21" s="165">
        <v>3.5</v>
      </c>
      <c r="R21" s="165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20</v>
      </c>
      <c r="C22" s="44">
        <v>20</v>
      </c>
      <c r="D22" s="44">
        <v>20</v>
      </c>
      <c r="E22" s="44">
        <v>20</v>
      </c>
      <c r="F22" s="44">
        <v>20</v>
      </c>
      <c r="G22" s="44">
        <v>20</v>
      </c>
      <c r="H22" s="44">
        <v>20</v>
      </c>
      <c r="I22" s="44">
        <v>20</v>
      </c>
      <c r="J22" s="44">
        <v>20</v>
      </c>
      <c r="K22" s="44">
        <v>20</v>
      </c>
      <c r="L22" s="44">
        <v>20</v>
      </c>
      <c r="M22" s="165">
        <v>20</v>
      </c>
      <c r="N22" s="165">
        <v>19.3</v>
      </c>
      <c r="O22" s="165">
        <v>19.3</v>
      </c>
      <c r="P22" s="165">
        <v>19.3</v>
      </c>
      <c r="Q22" s="165">
        <v>19.3</v>
      </c>
      <c r="R22" s="165">
        <v>19.3</v>
      </c>
      <c r="S22" s="44">
        <v>19.3</v>
      </c>
      <c r="T22" s="44">
        <v>19.3</v>
      </c>
      <c r="U22" s="44">
        <v>19.3</v>
      </c>
      <c r="V22" s="44">
        <v>19.3</v>
      </c>
      <c r="W22" s="44">
        <v>19.3</v>
      </c>
      <c r="X22" s="44">
        <v>19.3</v>
      </c>
      <c r="Y22" s="44">
        <v>19.3</v>
      </c>
      <c r="Z22" s="44">
        <v>18.100000000000001</v>
      </c>
      <c r="AA22" s="44">
        <v>18.100000000000001</v>
      </c>
      <c r="AB22" s="44">
        <v>18.100000000000001</v>
      </c>
      <c r="AC22" s="44">
        <v>18.100000000000001</v>
      </c>
      <c r="AD22" s="44">
        <v>18.100000000000001</v>
      </c>
      <c r="AE22" s="44">
        <v>18.100000000000001</v>
      </c>
      <c r="AF22" s="44">
        <v>18.100000000000001</v>
      </c>
      <c r="AG22" s="53">
        <v>25</v>
      </c>
      <c r="AH22" s="49">
        <f t="shared" si="2"/>
        <v>20</v>
      </c>
      <c r="AI22" s="50">
        <f t="shared" si="3"/>
        <v>18.100000000000001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7.9</v>
      </c>
      <c r="C23" s="44">
        <v>7.9</v>
      </c>
      <c r="D23" s="44">
        <v>7.9</v>
      </c>
      <c r="E23" s="44">
        <v>7.9</v>
      </c>
      <c r="F23" s="44">
        <v>7.9</v>
      </c>
      <c r="G23" s="44">
        <v>7.9</v>
      </c>
      <c r="H23" s="44">
        <v>7.9</v>
      </c>
      <c r="I23" s="44">
        <v>7.9</v>
      </c>
      <c r="J23" s="44">
        <v>7.9</v>
      </c>
      <c r="K23" s="44">
        <v>7.9</v>
      </c>
      <c r="L23" s="44">
        <v>7.9</v>
      </c>
      <c r="M23" s="165">
        <v>7.9</v>
      </c>
      <c r="N23" s="165">
        <v>7.9</v>
      </c>
      <c r="O23" s="165">
        <v>7.9</v>
      </c>
      <c r="P23" s="165">
        <v>7.9</v>
      </c>
      <c r="Q23" s="165">
        <v>7.9</v>
      </c>
      <c r="R23" s="165">
        <v>7.9</v>
      </c>
      <c r="S23" s="44">
        <v>7.9</v>
      </c>
      <c r="T23" s="44">
        <v>7.9</v>
      </c>
      <c r="U23" s="44">
        <v>7.9</v>
      </c>
      <c r="V23" s="44">
        <v>7.9</v>
      </c>
      <c r="W23" s="44">
        <v>7.9</v>
      </c>
      <c r="X23" s="44">
        <v>7.9</v>
      </c>
      <c r="Y23" s="44">
        <v>7.9</v>
      </c>
      <c r="Z23" s="44">
        <v>7.9</v>
      </c>
      <c r="AA23" s="44">
        <v>7.9</v>
      </c>
      <c r="AB23" s="44">
        <v>7.9</v>
      </c>
      <c r="AC23" s="44">
        <v>7.9</v>
      </c>
      <c r="AD23" s="44">
        <v>7.9</v>
      </c>
      <c r="AE23" s="44">
        <v>7.9</v>
      </c>
      <c r="AF23" s="44">
        <v>7.9</v>
      </c>
      <c r="AG23" s="53">
        <v>25</v>
      </c>
      <c r="AH23" s="49">
        <f t="shared" si="2"/>
        <v>7.9</v>
      </c>
      <c r="AI23" s="50">
        <f t="shared" si="3"/>
        <v>7.9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9</v>
      </c>
      <c r="C24" s="44">
        <v>9</v>
      </c>
      <c r="D24" s="44">
        <v>9</v>
      </c>
      <c r="E24" s="44">
        <v>9</v>
      </c>
      <c r="F24" s="44">
        <v>9</v>
      </c>
      <c r="G24" s="44">
        <v>9</v>
      </c>
      <c r="H24" s="44">
        <v>9</v>
      </c>
      <c r="I24" s="44">
        <v>9</v>
      </c>
      <c r="J24" s="44">
        <v>9</v>
      </c>
      <c r="K24" s="44">
        <v>9</v>
      </c>
      <c r="L24" s="44">
        <v>9</v>
      </c>
      <c r="M24" s="165">
        <v>9</v>
      </c>
      <c r="N24" s="165">
        <v>9</v>
      </c>
      <c r="O24" s="165">
        <v>9</v>
      </c>
      <c r="P24" s="165">
        <v>9</v>
      </c>
      <c r="Q24" s="165">
        <v>9</v>
      </c>
      <c r="R24" s="165">
        <v>9</v>
      </c>
      <c r="S24" s="44">
        <v>9</v>
      </c>
      <c r="T24" s="44">
        <v>3</v>
      </c>
      <c r="U24" s="44">
        <v>3</v>
      </c>
      <c r="V24" s="44">
        <v>3</v>
      </c>
      <c r="W24" s="44">
        <v>3</v>
      </c>
      <c r="X24" s="44">
        <v>3</v>
      </c>
      <c r="Y24" s="44">
        <v>3</v>
      </c>
      <c r="Z24" s="44">
        <v>4.5</v>
      </c>
      <c r="AA24" s="44">
        <v>4.5</v>
      </c>
      <c r="AB24" s="44">
        <v>4.5</v>
      </c>
      <c r="AC24" s="44">
        <v>4.5</v>
      </c>
      <c r="AD24" s="44">
        <v>4.5</v>
      </c>
      <c r="AE24" s="44">
        <v>4.5</v>
      </c>
      <c r="AF24" s="44">
        <v>4.5</v>
      </c>
      <c r="AG24" s="53">
        <v>25</v>
      </c>
      <c r="AH24" s="49">
        <f t="shared" si="2"/>
        <v>9</v>
      </c>
      <c r="AI24" s="50">
        <f t="shared" si="3"/>
        <v>3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165">
        <v>9.5</v>
      </c>
      <c r="N25" s="165">
        <v>9.5</v>
      </c>
      <c r="O25" s="165">
        <v>9.5</v>
      </c>
      <c r="P25" s="165">
        <v>9.5</v>
      </c>
      <c r="Q25" s="165">
        <v>9.5</v>
      </c>
      <c r="R25" s="165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165">
        <v>10</v>
      </c>
      <c r="N26" s="165">
        <v>10</v>
      </c>
      <c r="O26" s="165">
        <v>10</v>
      </c>
      <c r="P26" s="165">
        <v>10</v>
      </c>
      <c r="Q26" s="165">
        <v>10</v>
      </c>
      <c r="R26" s="165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5">
        <v>3.9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165">
        <v>3.9</v>
      </c>
      <c r="N27" s="165">
        <v>3.9</v>
      </c>
      <c r="O27" s="165">
        <v>3.9</v>
      </c>
      <c r="P27" s="165">
        <v>3.9</v>
      </c>
      <c r="Q27" s="165">
        <v>3.9</v>
      </c>
      <c r="R27" s="165">
        <v>3.9</v>
      </c>
      <c r="S27" s="44">
        <v>3.9</v>
      </c>
      <c r="T27" s="44">
        <v>3.9</v>
      </c>
      <c r="U27" s="44">
        <v>3.9</v>
      </c>
      <c r="V27" s="44">
        <v>3.9</v>
      </c>
      <c r="W27" s="44">
        <v>3.9</v>
      </c>
      <c r="X27" s="44">
        <v>3.9</v>
      </c>
      <c r="Y27" s="44">
        <v>3.9</v>
      </c>
      <c r="Z27" s="44">
        <v>3.9</v>
      </c>
      <c r="AA27" s="44">
        <v>3.9</v>
      </c>
      <c r="AB27" s="44">
        <v>3.9</v>
      </c>
      <c r="AC27" s="44">
        <v>3.9</v>
      </c>
      <c r="AD27" s="44">
        <v>3.9</v>
      </c>
      <c r="AE27" s="44">
        <v>3.9</v>
      </c>
      <c r="AF27" s="44">
        <v>3.9</v>
      </c>
      <c r="AG27" s="53">
        <v>23.5</v>
      </c>
      <c r="AH27" s="49">
        <f t="shared" si="2"/>
        <v>3.9</v>
      </c>
      <c r="AI27" s="50">
        <f t="shared" si="3"/>
        <v>3.9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165">
        <v>0</v>
      </c>
      <c r="N28" s="165">
        <v>0</v>
      </c>
      <c r="O28" s="165">
        <v>0</v>
      </c>
      <c r="P28" s="165">
        <v>0</v>
      </c>
      <c r="Q28" s="165">
        <v>0</v>
      </c>
      <c r="R28" s="165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53">
        <v>22.2</v>
      </c>
      <c r="AH28" s="49">
        <f t="shared" si="2"/>
        <v>0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165">
        <v>4.5999999999999996</v>
      </c>
      <c r="N29" s="165">
        <v>4.5999999999999996</v>
      </c>
      <c r="O29" s="165">
        <v>4.5999999999999996</v>
      </c>
      <c r="P29" s="165">
        <v>4.5999999999999996</v>
      </c>
      <c r="Q29" s="165">
        <v>4.5999999999999996</v>
      </c>
      <c r="R29" s="165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165">
        <v>10</v>
      </c>
      <c r="N30" s="165">
        <v>10</v>
      </c>
      <c r="O30" s="165">
        <v>10</v>
      </c>
      <c r="P30" s="165">
        <v>10</v>
      </c>
      <c r="Q30" s="165">
        <v>10</v>
      </c>
      <c r="R30" s="165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165">
        <v>6</v>
      </c>
      <c r="N31" s="165">
        <v>6</v>
      </c>
      <c r="O31" s="165">
        <v>6</v>
      </c>
      <c r="P31" s="165">
        <v>6</v>
      </c>
      <c r="Q31" s="165">
        <v>6</v>
      </c>
      <c r="R31" s="165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165">
        <v>3.7</v>
      </c>
      <c r="N32" s="165">
        <v>3.7</v>
      </c>
      <c r="O32" s="165">
        <v>3.7</v>
      </c>
      <c r="P32" s="165">
        <v>3.7</v>
      </c>
      <c r="Q32" s="165">
        <v>3.7</v>
      </c>
      <c r="R32" s="165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165">
        <v>2.5</v>
      </c>
      <c r="N33" s="165">
        <v>2.5</v>
      </c>
      <c r="O33" s="165">
        <v>2.5</v>
      </c>
      <c r="P33" s="165">
        <v>2.5</v>
      </c>
      <c r="Q33" s="165">
        <v>2.5</v>
      </c>
      <c r="R33" s="165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165">
        <v>5</v>
      </c>
      <c r="N34" s="165">
        <v>5</v>
      </c>
      <c r="O34" s="165">
        <v>5</v>
      </c>
      <c r="P34" s="165">
        <v>5</v>
      </c>
      <c r="Q34" s="165">
        <v>5</v>
      </c>
      <c r="R34" s="165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165">
        <v>0</v>
      </c>
      <c r="N35" s="165">
        <v>0</v>
      </c>
      <c r="O35" s="165">
        <v>0</v>
      </c>
      <c r="P35" s="165">
        <v>0</v>
      </c>
      <c r="Q35" s="165">
        <v>0</v>
      </c>
      <c r="R35" s="165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55">
        <v>49</v>
      </c>
      <c r="C37" s="55">
        <v>50</v>
      </c>
      <c r="D37" s="55">
        <v>49</v>
      </c>
      <c r="E37" s="55">
        <f>27.5+21.4</f>
        <v>48.9</v>
      </c>
      <c r="F37" s="55">
        <v>49</v>
      </c>
      <c r="G37" s="55">
        <f>28.4+20.5</f>
        <v>48.9</v>
      </c>
      <c r="H37" s="55">
        <f>29.6+19.5</f>
        <v>49.1</v>
      </c>
      <c r="I37" s="55">
        <f>28.6+18.1</f>
        <v>46.7</v>
      </c>
      <c r="J37" s="55">
        <f>28.3+18.8</f>
        <v>47.1</v>
      </c>
      <c r="K37" s="55">
        <f>28+18.9</f>
        <v>46.9</v>
      </c>
      <c r="L37" s="55">
        <f>27.7+19.6</f>
        <v>47.3</v>
      </c>
      <c r="M37" s="61">
        <v>48.2</v>
      </c>
      <c r="N37" s="61">
        <v>48.6</v>
      </c>
      <c r="O37" s="61">
        <v>38</v>
      </c>
      <c r="P37" s="61">
        <v>40</v>
      </c>
      <c r="Q37" s="61">
        <v>43</v>
      </c>
      <c r="R37" s="61">
        <v>43</v>
      </c>
      <c r="S37" s="61">
        <f>22.3+21</f>
        <v>43.3</v>
      </c>
      <c r="T37" s="61">
        <f>20.9+22.2</f>
        <v>43.099999999999994</v>
      </c>
      <c r="U37" s="61">
        <v>49</v>
      </c>
      <c r="V37" s="61">
        <f>27.7+19.4</f>
        <v>47.099999999999994</v>
      </c>
      <c r="W37" s="61">
        <f>27.6+19.3</f>
        <v>46.900000000000006</v>
      </c>
      <c r="X37" s="61">
        <f>25.6+17.5</f>
        <v>43.1</v>
      </c>
      <c r="Y37" s="61">
        <f>25.6+17.7</f>
        <v>43.3</v>
      </c>
      <c r="Z37" s="61">
        <v>48.8</v>
      </c>
      <c r="AA37" s="61">
        <f>26.6+17.9</f>
        <v>44.5</v>
      </c>
      <c r="AB37" s="61">
        <v>40.5</v>
      </c>
      <c r="AC37" s="61">
        <v>45</v>
      </c>
      <c r="AD37" s="61">
        <v>45.6</v>
      </c>
      <c r="AE37" s="61">
        <v>45.6</v>
      </c>
      <c r="AF37" s="61">
        <v>45.6</v>
      </c>
      <c r="AG37" s="58">
        <v>240</v>
      </c>
      <c r="AH37" s="49">
        <f t="shared" si="2"/>
        <v>50</v>
      </c>
      <c r="AI37" s="50">
        <f t="shared" si="3"/>
        <v>38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587.4</v>
      </c>
      <c r="C38" s="63">
        <f t="shared" si="4"/>
        <v>517.39999999999986</v>
      </c>
      <c r="D38" s="63">
        <f t="shared" si="4"/>
        <v>487.4</v>
      </c>
      <c r="E38" s="63">
        <f t="shared" si="4"/>
        <v>462.4</v>
      </c>
      <c r="F38" s="63">
        <f t="shared" si="4"/>
        <v>467.4</v>
      </c>
      <c r="G38" s="63">
        <f t="shared" si="4"/>
        <v>467.4</v>
      </c>
      <c r="H38" s="63">
        <f t="shared" si="4"/>
        <v>467.4</v>
      </c>
      <c r="I38" s="63">
        <f t="shared" si="4"/>
        <v>517.39999999999986</v>
      </c>
      <c r="J38" s="63">
        <f t="shared" si="4"/>
        <v>517.39999999999986</v>
      </c>
      <c r="K38" s="63">
        <f t="shared" si="4"/>
        <v>492.39999999999992</v>
      </c>
      <c r="L38" s="63">
        <f t="shared" si="4"/>
        <v>467.4</v>
      </c>
      <c r="M38" s="63">
        <f t="shared" si="4"/>
        <v>510.29999999999995</v>
      </c>
      <c r="N38" s="63">
        <f t="shared" si="4"/>
        <v>498.39999999999992</v>
      </c>
      <c r="O38" s="63">
        <f t="shared" si="4"/>
        <v>489.89999999999992</v>
      </c>
      <c r="P38" s="63">
        <f t="shared" si="4"/>
        <v>489.99999999999994</v>
      </c>
      <c r="Q38" s="63">
        <f t="shared" si="4"/>
        <v>504.89999999999992</v>
      </c>
      <c r="R38" s="63">
        <f t="shared" si="4"/>
        <v>504.89999999999992</v>
      </c>
      <c r="S38" s="63">
        <f t="shared" si="4"/>
        <v>474.7</v>
      </c>
      <c r="T38" s="63">
        <f t="shared" si="4"/>
        <v>468.49999999999994</v>
      </c>
      <c r="U38" s="63">
        <f t="shared" si="4"/>
        <v>383.5</v>
      </c>
      <c r="V38" s="63">
        <f t="shared" si="4"/>
        <v>382.4</v>
      </c>
      <c r="W38" s="63">
        <f t="shared" si="4"/>
        <v>396.4</v>
      </c>
      <c r="X38" s="63">
        <f t="shared" si="4"/>
        <v>432.4</v>
      </c>
      <c r="Y38" s="63">
        <f t="shared" si="4"/>
        <v>578.4</v>
      </c>
      <c r="Z38" s="63">
        <v>642.6</v>
      </c>
      <c r="AA38" s="63">
        <f t="shared" si="4"/>
        <v>642.6</v>
      </c>
      <c r="AB38" s="63">
        <f t="shared" si="4"/>
        <v>642.6</v>
      </c>
      <c r="AC38" s="63">
        <f t="shared" si="4"/>
        <v>642.6</v>
      </c>
      <c r="AD38" s="63">
        <f t="shared" si="4"/>
        <v>637.6</v>
      </c>
      <c r="AE38" s="63">
        <f t="shared" si="4"/>
        <v>568.29999999999995</v>
      </c>
      <c r="AF38" s="63">
        <f t="shared" si="4"/>
        <v>503.3</v>
      </c>
      <c r="AG38" s="58">
        <f>SUM(AG11:AG37)</f>
        <v>1492.8299999999997</v>
      </c>
      <c r="AH38" s="49">
        <f t="shared" si="2"/>
        <v>642.6</v>
      </c>
      <c r="AI38" s="50">
        <f t="shared" si="3"/>
        <v>382.4</v>
      </c>
      <c r="AK38" s="51"/>
    </row>
    <row r="39" spans="1:88" x14ac:dyDescent="0.25">
      <c r="A39" s="52" t="s">
        <v>47</v>
      </c>
      <c r="B39" s="45">
        <v>97</v>
      </c>
      <c r="C39" s="44">
        <v>66.5</v>
      </c>
      <c r="D39" s="55">
        <v>65.8</v>
      </c>
      <c r="E39" s="55">
        <v>61.2</v>
      </c>
      <c r="F39" s="55">
        <v>60.8</v>
      </c>
      <c r="G39" s="55">
        <v>60.8</v>
      </c>
      <c r="H39" s="55">
        <v>60.3</v>
      </c>
      <c r="I39" s="55">
        <v>80.7</v>
      </c>
      <c r="J39" s="55">
        <v>81.3</v>
      </c>
      <c r="K39" s="55">
        <v>81</v>
      </c>
      <c r="L39" s="55">
        <v>80.8</v>
      </c>
      <c r="M39" s="166">
        <v>81.3</v>
      </c>
      <c r="N39" s="166">
        <v>81.8</v>
      </c>
      <c r="O39" s="44">
        <v>96.9</v>
      </c>
      <c r="P39" s="44">
        <v>86.3</v>
      </c>
      <c r="Q39" s="44">
        <v>75.900000000000006</v>
      </c>
      <c r="R39" s="44">
        <v>71.8</v>
      </c>
      <c r="S39" s="44">
        <v>71.099999999999994</v>
      </c>
      <c r="T39" s="44">
        <v>90.9</v>
      </c>
      <c r="U39" s="44">
        <v>81</v>
      </c>
      <c r="V39" s="44">
        <v>96.2</v>
      </c>
      <c r="W39" s="44">
        <v>120</v>
      </c>
      <c r="X39" s="44">
        <v>110.8</v>
      </c>
      <c r="Y39" s="44">
        <v>145</v>
      </c>
      <c r="Z39" s="44">
        <v>145.30000000000001</v>
      </c>
      <c r="AA39" s="44">
        <v>144.69999999999999</v>
      </c>
      <c r="AB39" s="44">
        <v>144.69999999999999</v>
      </c>
      <c r="AC39" s="44">
        <v>144</v>
      </c>
      <c r="AD39" s="44">
        <v>144</v>
      </c>
      <c r="AE39" s="44">
        <v>144</v>
      </c>
      <c r="AF39" s="45">
        <v>100</v>
      </c>
      <c r="AG39" s="56">
        <v>144</v>
      </c>
      <c r="AH39" s="49">
        <f t="shared" si="2"/>
        <v>145.30000000000001</v>
      </c>
      <c r="AI39" s="50">
        <f t="shared" si="3"/>
        <v>60.3</v>
      </c>
      <c r="AK39" s="51"/>
    </row>
    <row r="40" spans="1:88" x14ac:dyDescent="0.25">
      <c r="A40" s="57" t="s">
        <v>48</v>
      </c>
      <c r="B40" s="55">
        <v>70</v>
      </c>
      <c r="C40" s="64">
        <v>51</v>
      </c>
      <c r="D40" s="55">
        <v>35</v>
      </c>
      <c r="E40" s="55">
        <v>35.299999999999997</v>
      </c>
      <c r="F40" s="55">
        <v>35.299999999999997</v>
      </c>
      <c r="G40" s="55">
        <v>35.299999999999997</v>
      </c>
      <c r="H40" s="55">
        <v>35.299999999999997</v>
      </c>
      <c r="I40" s="55">
        <v>45.6</v>
      </c>
      <c r="J40" s="55">
        <v>47</v>
      </c>
      <c r="K40" s="55">
        <v>45.5</v>
      </c>
      <c r="L40" s="55">
        <v>69</v>
      </c>
      <c r="M40" s="167">
        <v>69.2</v>
      </c>
      <c r="N40" s="167">
        <v>69.400000000000006</v>
      </c>
      <c r="O40" s="64">
        <v>43.5</v>
      </c>
      <c r="P40" s="64">
        <v>50.1</v>
      </c>
      <c r="Q40" s="64">
        <v>69.599999999999994</v>
      </c>
      <c r="R40" s="64">
        <v>59.6</v>
      </c>
      <c r="S40" s="64">
        <v>50.8</v>
      </c>
      <c r="T40" s="64">
        <v>60.9</v>
      </c>
      <c r="U40" s="64">
        <v>35</v>
      </c>
      <c r="V40" s="64">
        <v>34.799999999999997</v>
      </c>
      <c r="W40" s="64">
        <v>35</v>
      </c>
      <c r="X40" s="64">
        <v>49.7</v>
      </c>
      <c r="Y40" s="64">
        <v>68.900000000000006</v>
      </c>
      <c r="Z40" s="64">
        <v>71.599999999999994</v>
      </c>
      <c r="AA40" s="64">
        <v>70.900000000000006</v>
      </c>
      <c r="AB40" s="64">
        <v>70.900000000000006</v>
      </c>
      <c r="AC40" s="64">
        <v>70</v>
      </c>
      <c r="AD40" s="64">
        <v>50</v>
      </c>
      <c r="AE40" s="64">
        <v>35</v>
      </c>
      <c r="AF40" s="55">
        <v>35</v>
      </c>
      <c r="AG40" s="58">
        <v>70</v>
      </c>
      <c r="AH40" s="49">
        <f t="shared" si="2"/>
        <v>71.599999999999994</v>
      </c>
      <c r="AI40" s="50">
        <f t="shared" si="3"/>
        <v>34.799999999999997</v>
      </c>
      <c r="AK40" s="51"/>
    </row>
    <row r="41" spans="1:88" x14ac:dyDescent="0.25">
      <c r="A41" s="57" t="s">
        <v>49</v>
      </c>
      <c r="B41" s="55">
        <v>67</v>
      </c>
      <c r="C41" s="64">
        <v>62</v>
      </c>
      <c r="D41" s="55">
        <v>62</v>
      </c>
      <c r="E41" s="55">
        <v>62</v>
      </c>
      <c r="F41" s="55">
        <v>62</v>
      </c>
      <c r="G41" s="55">
        <v>62</v>
      </c>
      <c r="H41" s="55">
        <v>61.7</v>
      </c>
      <c r="I41" s="55">
        <v>61.7</v>
      </c>
      <c r="J41" s="55">
        <v>61.6</v>
      </c>
      <c r="K41" s="55">
        <v>61.4</v>
      </c>
      <c r="L41" s="55">
        <v>61.5</v>
      </c>
      <c r="M41" s="167">
        <v>68.3</v>
      </c>
      <c r="N41" s="167">
        <v>67.3</v>
      </c>
      <c r="O41" s="64">
        <v>41.5</v>
      </c>
      <c r="P41" s="64">
        <v>35.4</v>
      </c>
      <c r="Q41" s="64">
        <v>46.4</v>
      </c>
      <c r="R41" s="64">
        <v>46.7</v>
      </c>
      <c r="S41" s="64">
        <v>46.8</v>
      </c>
      <c r="T41" s="64">
        <v>47</v>
      </c>
      <c r="U41" s="64">
        <v>48</v>
      </c>
      <c r="V41" s="64">
        <v>47.6</v>
      </c>
      <c r="W41" s="64">
        <v>60</v>
      </c>
      <c r="X41" s="64">
        <v>52.1</v>
      </c>
      <c r="Y41" s="64">
        <v>67.8</v>
      </c>
      <c r="Z41" s="64">
        <v>67.599999999999994</v>
      </c>
      <c r="AA41" s="64">
        <v>67.5</v>
      </c>
      <c r="AB41" s="64">
        <v>67.5</v>
      </c>
      <c r="AC41" s="64">
        <v>66.5</v>
      </c>
      <c r="AD41" s="64">
        <v>66.5</v>
      </c>
      <c r="AE41" s="64">
        <v>66.599999999999994</v>
      </c>
      <c r="AF41" s="55">
        <v>66.5</v>
      </c>
      <c r="AG41" s="58">
        <v>69</v>
      </c>
      <c r="AH41" s="49">
        <f t="shared" si="2"/>
        <v>68.3</v>
      </c>
      <c r="AI41" s="50">
        <f t="shared" si="3"/>
        <v>35.4</v>
      </c>
      <c r="AK41" s="51"/>
    </row>
    <row r="42" spans="1:88" x14ac:dyDescent="0.25">
      <c r="A42" s="57" t="s">
        <v>50</v>
      </c>
      <c r="B42" s="55">
        <v>60.7</v>
      </c>
      <c r="C42" s="55">
        <v>60</v>
      </c>
      <c r="D42" s="55">
        <v>60</v>
      </c>
      <c r="E42" s="55">
        <v>60</v>
      </c>
      <c r="F42" s="55">
        <v>60</v>
      </c>
      <c r="G42" s="55">
        <v>60</v>
      </c>
      <c r="H42" s="55">
        <v>60</v>
      </c>
      <c r="I42" s="55">
        <v>60</v>
      </c>
      <c r="J42" s="55">
        <v>60</v>
      </c>
      <c r="K42" s="55">
        <v>60</v>
      </c>
      <c r="L42" s="55">
        <v>60</v>
      </c>
      <c r="M42" s="167">
        <v>60</v>
      </c>
      <c r="N42" s="167">
        <v>60.7</v>
      </c>
      <c r="O42" s="64">
        <v>60.7</v>
      </c>
      <c r="P42" s="64">
        <v>60.7</v>
      </c>
      <c r="Q42" s="64">
        <v>60.7</v>
      </c>
      <c r="R42" s="64">
        <v>60.7</v>
      </c>
      <c r="S42" s="64">
        <v>60.7</v>
      </c>
      <c r="T42" s="64">
        <v>60.7</v>
      </c>
      <c r="U42" s="64">
        <v>60.7</v>
      </c>
      <c r="V42" s="64">
        <v>60.7</v>
      </c>
      <c r="W42" s="64">
        <v>60.4</v>
      </c>
      <c r="X42" s="64">
        <v>60.4</v>
      </c>
      <c r="Y42" s="64">
        <v>60.4</v>
      </c>
      <c r="Z42" s="64">
        <v>60.4</v>
      </c>
      <c r="AA42" s="64">
        <v>60.4</v>
      </c>
      <c r="AB42" s="64">
        <v>60.4</v>
      </c>
      <c r="AC42" s="64">
        <v>60.7</v>
      </c>
      <c r="AD42" s="64">
        <v>60.7</v>
      </c>
      <c r="AE42" s="64">
        <v>60.7</v>
      </c>
      <c r="AF42" s="55">
        <v>60.7</v>
      </c>
      <c r="AG42" s="58">
        <v>60</v>
      </c>
      <c r="AH42" s="49">
        <f t="shared" si="2"/>
        <v>60.7</v>
      </c>
      <c r="AI42" s="50">
        <f t="shared" si="3"/>
        <v>60</v>
      </c>
      <c r="AK42" s="51"/>
    </row>
    <row r="43" spans="1:88" x14ac:dyDescent="0.25">
      <c r="A43" s="57" t="s">
        <v>51</v>
      </c>
      <c r="B43" s="55">
        <v>10</v>
      </c>
      <c r="C43" s="64">
        <v>10</v>
      </c>
      <c r="D43" s="55">
        <v>6</v>
      </c>
      <c r="E43" s="55">
        <v>6</v>
      </c>
      <c r="F43" s="55">
        <v>6</v>
      </c>
      <c r="G43" s="55">
        <v>10</v>
      </c>
      <c r="H43" s="55">
        <v>10</v>
      </c>
      <c r="I43" s="55">
        <v>10</v>
      </c>
      <c r="J43" s="55">
        <v>10</v>
      </c>
      <c r="K43" s="55">
        <v>10</v>
      </c>
      <c r="L43" s="55">
        <v>10</v>
      </c>
      <c r="M43" s="167">
        <v>10</v>
      </c>
      <c r="N43" s="167">
        <v>10</v>
      </c>
      <c r="O43" s="167">
        <v>10</v>
      </c>
      <c r="P43" s="44">
        <v>15</v>
      </c>
      <c r="Q43" s="44">
        <v>15</v>
      </c>
      <c r="R43" s="44">
        <v>15</v>
      </c>
      <c r="S43" s="44">
        <v>15</v>
      </c>
      <c r="T43" s="44">
        <v>15</v>
      </c>
      <c r="U43" s="44">
        <v>10</v>
      </c>
      <c r="V43" s="44">
        <v>10</v>
      </c>
      <c r="W43" s="44">
        <v>10</v>
      </c>
      <c r="X43" s="44">
        <v>10</v>
      </c>
      <c r="Y43" s="44">
        <v>10</v>
      </c>
      <c r="Z43" s="64">
        <v>30</v>
      </c>
      <c r="AA43" s="64">
        <v>30</v>
      </c>
      <c r="AB43" s="64">
        <v>30</v>
      </c>
      <c r="AC43" s="64">
        <v>30</v>
      </c>
      <c r="AD43" s="64">
        <v>30</v>
      </c>
      <c r="AE43" s="64">
        <v>15</v>
      </c>
      <c r="AF43" s="55">
        <v>10</v>
      </c>
      <c r="AG43" s="58">
        <v>30</v>
      </c>
      <c r="AH43" s="49">
        <f t="shared" si="2"/>
        <v>30</v>
      </c>
      <c r="AI43" s="50">
        <f t="shared" si="3"/>
        <v>6</v>
      </c>
      <c r="AK43" s="51"/>
    </row>
    <row r="44" spans="1:88" x14ac:dyDescent="0.25">
      <c r="A44" s="57" t="s">
        <v>52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166">
        <v>0</v>
      </c>
      <c r="N44" s="166">
        <v>0</v>
      </c>
      <c r="O44" s="166">
        <v>0</v>
      </c>
      <c r="P44" s="166">
        <v>0</v>
      </c>
      <c r="Q44" s="166">
        <v>0</v>
      </c>
      <c r="R44" s="166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55">
        <v>17.3</v>
      </c>
      <c r="C45" s="55">
        <v>17.3</v>
      </c>
      <c r="D45" s="55">
        <v>17.3</v>
      </c>
      <c r="E45" s="55">
        <v>17.3</v>
      </c>
      <c r="F45" s="55">
        <v>17.3</v>
      </c>
      <c r="G45" s="55">
        <v>17.3</v>
      </c>
      <c r="H45" s="55">
        <v>17.3</v>
      </c>
      <c r="I45" s="55">
        <v>17.3</v>
      </c>
      <c r="J45" s="55">
        <v>17.3</v>
      </c>
      <c r="K45" s="55">
        <v>17.3</v>
      </c>
      <c r="L45" s="55">
        <v>17.3</v>
      </c>
      <c r="M45" s="167">
        <v>17.3</v>
      </c>
      <c r="N45" s="167">
        <v>17.3</v>
      </c>
      <c r="O45" s="167">
        <v>17.3</v>
      </c>
      <c r="P45" s="167">
        <v>17.3</v>
      </c>
      <c r="Q45" s="167">
        <v>17.3</v>
      </c>
      <c r="R45" s="167">
        <v>17.3</v>
      </c>
      <c r="S45" s="44">
        <v>17.3</v>
      </c>
      <c r="T45" s="44">
        <v>17.3</v>
      </c>
      <c r="U45" s="44">
        <v>17.3</v>
      </c>
      <c r="V45" s="44">
        <v>17.3</v>
      </c>
      <c r="W45" s="44">
        <v>17.3</v>
      </c>
      <c r="X45" s="44">
        <v>17.3</v>
      </c>
      <c r="Y45" s="44">
        <v>17.3</v>
      </c>
      <c r="Z45" s="44">
        <v>17.3</v>
      </c>
      <c r="AA45" s="44">
        <v>17.3</v>
      </c>
      <c r="AB45" s="44">
        <v>17.3</v>
      </c>
      <c r="AC45" s="44">
        <v>17.3</v>
      </c>
      <c r="AD45" s="44">
        <v>17.3</v>
      </c>
      <c r="AE45" s="44">
        <v>17.3</v>
      </c>
      <c r="AF45" s="44">
        <v>17.3</v>
      </c>
      <c r="AG45" s="58">
        <v>24</v>
      </c>
      <c r="AH45" s="49">
        <f t="shared" si="2"/>
        <v>17.3</v>
      </c>
      <c r="AI45" s="50">
        <f t="shared" si="3"/>
        <v>17.3</v>
      </c>
      <c r="AK45" s="51"/>
    </row>
    <row r="46" spans="1:88" x14ac:dyDescent="0.25">
      <c r="A46" s="57" t="s">
        <v>54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167">
        <v>0</v>
      </c>
      <c r="N46" s="167">
        <v>0</v>
      </c>
      <c r="O46" s="167">
        <v>0</v>
      </c>
      <c r="P46" s="167">
        <v>0</v>
      </c>
      <c r="Q46" s="167">
        <v>0</v>
      </c>
      <c r="R46" s="167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55">
        <v>12</v>
      </c>
      <c r="C47" s="55">
        <v>12</v>
      </c>
      <c r="D47" s="55">
        <v>12</v>
      </c>
      <c r="E47" s="55">
        <v>12</v>
      </c>
      <c r="F47" s="55">
        <v>12</v>
      </c>
      <c r="G47" s="55">
        <v>12</v>
      </c>
      <c r="H47" s="55">
        <v>12</v>
      </c>
      <c r="I47" s="55">
        <v>12</v>
      </c>
      <c r="J47" s="55">
        <v>12</v>
      </c>
      <c r="K47" s="55">
        <v>12</v>
      </c>
      <c r="L47" s="55">
        <v>12</v>
      </c>
      <c r="M47" s="167">
        <v>12</v>
      </c>
      <c r="N47" s="167">
        <v>12</v>
      </c>
      <c r="O47" s="167">
        <v>12</v>
      </c>
      <c r="P47" s="167">
        <v>12</v>
      </c>
      <c r="Q47" s="167">
        <v>12</v>
      </c>
      <c r="R47" s="167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55">
        <v>0</v>
      </c>
      <c r="C48" s="55">
        <v>0</v>
      </c>
      <c r="D48" s="55">
        <v>0</v>
      </c>
      <c r="E48" s="55">
        <v>0</v>
      </c>
      <c r="F48" s="55">
        <v>0</v>
      </c>
      <c r="G48" s="55">
        <v>0</v>
      </c>
      <c r="H48" s="55">
        <v>0</v>
      </c>
      <c r="I48" s="55">
        <v>0</v>
      </c>
      <c r="J48" s="55">
        <v>0</v>
      </c>
      <c r="K48" s="55">
        <v>0</v>
      </c>
      <c r="L48" s="55">
        <v>0</v>
      </c>
      <c r="M48" s="55">
        <v>0</v>
      </c>
      <c r="N48" s="55">
        <v>0</v>
      </c>
      <c r="O48" s="55">
        <v>0</v>
      </c>
      <c r="P48" s="55">
        <v>0</v>
      </c>
      <c r="Q48" s="55">
        <v>0</v>
      </c>
      <c r="R48" s="55">
        <v>0</v>
      </c>
      <c r="S48" s="55">
        <v>0</v>
      </c>
      <c r="T48" s="55">
        <v>0</v>
      </c>
      <c r="U48" s="55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0</v>
      </c>
      <c r="AC48" s="55">
        <v>0</v>
      </c>
      <c r="AD48" s="55">
        <v>0</v>
      </c>
      <c r="AE48" s="55">
        <v>0</v>
      </c>
      <c r="AF48" s="55">
        <v>0</v>
      </c>
      <c r="AG48" s="58">
        <v>14</v>
      </c>
      <c r="AH48" s="49">
        <f t="shared" si="2"/>
        <v>0</v>
      </c>
      <c r="AI48" s="50">
        <f t="shared" si="3"/>
        <v>0</v>
      </c>
      <c r="AK48" s="51"/>
    </row>
    <row r="49" spans="1:37" x14ac:dyDescent="0.25">
      <c r="A49" s="57" t="s">
        <v>57</v>
      </c>
      <c r="B49" s="55">
        <v>8.6999999999999993</v>
      </c>
      <c r="C49" s="55">
        <v>8.6999999999999993</v>
      </c>
      <c r="D49" s="55">
        <v>8.6999999999999993</v>
      </c>
      <c r="E49" s="55">
        <v>8.6999999999999993</v>
      </c>
      <c r="F49" s="55">
        <v>8.6999999999999993</v>
      </c>
      <c r="G49" s="55">
        <v>8.6999999999999993</v>
      </c>
      <c r="H49" s="55">
        <v>8.6999999999999993</v>
      </c>
      <c r="I49" s="55">
        <v>8.6999999999999993</v>
      </c>
      <c r="J49" s="55">
        <v>8.6999999999999993</v>
      </c>
      <c r="K49" s="55">
        <v>8.6999999999999993</v>
      </c>
      <c r="L49" s="55">
        <v>8.6999999999999993</v>
      </c>
      <c r="M49" s="167">
        <v>8.6999999999999993</v>
      </c>
      <c r="N49" s="167">
        <v>8.6999999999999993</v>
      </c>
      <c r="O49" s="167">
        <v>8.6999999999999993</v>
      </c>
      <c r="P49" s="167">
        <v>8.6999999999999993</v>
      </c>
      <c r="Q49" s="167">
        <v>8.6999999999999993</v>
      </c>
      <c r="R49" s="167">
        <v>8.6999999999999993</v>
      </c>
      <c r="S49" s="44">
        <v>8.6999999999999993</v>
      </c>
      <c r="T49" s="44">
        <v>8.6999999999999993</v>
      </c>
      <c r="U49" s="44">
        <v>8.6999999999999993</v>
      </c>
      <c r="V49" s="44">
        <v>8.6999999999999993</v>
      </c>
      <c r="W49" s="44">
        <v>8.6999999999999993</v>
      </c>
      <c r="X49" s="44">
        <v>8.6999999999999993</v>
      </c>
      <c r="Y49" s="44">
        <v>8.6999999999999993</v>
      </c>
      <c r="Z49" s="44">
        <v>8.6999999999999993</v>
      </c>
      <c r="AA49" s="44">
        <v>8.6999999999999993</v>
      </c>
      <c r="AB49" s="44">
        <v>8.6999999999999993</v>
      </c>
      <c r="AC49" s="44">
        <v>8.6999999999999993</v>
      </c>
      <c r="AD49" s="44">
        <v>8.6999999999999993</v>
      </c>
      <c r="AE49" s="44">
        <v>8.6999999999999993</v>
      </c>
      <c r="AF49" s="44">
        <v>8.6999999999999993</v>
      </c>
      <c r="AG49" s="58">
        <v>10.050000000000001</v>
      </c>
      <c r="AH49" s="49">
        <f t="shared" si="2"/>
        <v>8.6999999999999993</v>
      </c>
      <c r="AI49" s="50">
        <f t="shared" si="3"/>
        <v>8.6999999999999993</v>
      </c>
      <c r="AK49" s="51"/>
    </row>
    <row r="50" spans="1:37" x14ac:dyDescent="0.25">
      <c r="A50" s="57" t="s">
        <v>58</v>
      </c>
      <c r="B50" s="55">
        <v>3</v>
      </c>
      <c r="C50" s="55">
        <v>3</v>
      </c>
      <c r="D50" s="55">
        <v>3</v>
      </c>
      <c r="E50" s="55">
        <v>3</v>
      </c>
      <c r="F50" s="55">
        <v>3</v>
      </c>
      <c r="G50" s="55">
        <v>3</v>
      </c>
      <c r="H50" s="55">
        <v>3</v>
      </c>
      <c r="I50" s="55">
        <v>3</v>
      </c>
      <c r="J50" s="55">
        <v>3</v>
      </c>
      <c r="K50" s="55">
        <v>3</v>
      </c>
      <c r="L50" s="55">
        <v>3</v>
      </c>
      <c r="M50" s="167">
        <v>3</v>
      </c>
      <c r="N50" s="167">
        <v>3</v>
      </c>
      <c r="O50" s="167">
        <v>3</v>
      </c>
      <c r="P50" s="167">
        <v>3</v>
      </c>
      <c r="Q50" s="167">
        <v>3</v>
      </c>
      <c r="R50" s="167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f t="shared" ref="B51" si="5">B200</f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7">SUM(B39:B51)</f>
        <v>349.24</v>
      </c>
      <c r="C52" s="63">
        <f t="shared" si="7"/>
        <v>294.04000000000002</v>
      </c>
      <c r="D52" s="63">
        <f t="shared" si="7"/>
        <v>273.34000000000003</v>
      </c>
      <c r="E52" s="63">
        <f t="shared" si="7"/>
        <v>269.04000000000002</v>
      </c>
      <c r="F52" s="63">
        <f t="shared" si="7"/>
        <v>268.64000000000004</v>
      </c>
      <c r="G52" s="63">
        <f t="shared" si="7"/>
        <v>272.64</v>
      </c>
      <c r="H52" s="63">
        <f t="shared" si="7"/>
        <v>271.84000000000003</v>
      </c>
      <c r="I52" s="63">
        <f t="shared" si="7"/>
        <v>302.54000000000002</v>
      </c>
      <c r="J52" s="63">
        <f t="shared" si="7"/>
        <v>304.44</v>
      </c>
      <c r="K52" s="63">
        <f t="shared" si="7"/>
        <v>302.44</v>
      </c>
      <c r="L52" s="63">
        <f t="shared" si="7"/>
        <v>325.84000000000003</v>
      </c>
      <c r="M52" s="63">
        <f t="shared" si="7"/>
        <v>333.34000000000003</v>
      </c>
      <c r="N52" s="63">
        <f t="shared" si="7"/>
        <v>333.74</v>
      </c>
      <c r="O52" s="63">
        <f t="shared" si="7"/>
        <v>297.14000000000004</v>
      </c>
      <c r="P52" s="63">
        <f t="shared" si="7"/>
        <v>292.04000000000002</v>
      </c>
      <c r="Q52" s="63">
        <f t="shared" si="7"/>
        <v>312.14000000000004</v>
      </c>
      <c r="R52" s="63">
        <f t="shared" si="7"/>
        <v>298.34000000000003</v>
      </c>
      <c r="S52" s="63">
        <f t="shared" si="7"/>
        <v>288.94</v>
      </c>
      <c r="T52" s="63">
        <f t="shared" si="7"/>
        <v>319.04000000000002</v>
      </c>
      <c r="U52" s="63">
        <f t="shared" si="7"/>
        <v>279.24</v>
      </c>
      <c r="V52" s="63">
        <f t="shared" si="7"/>
        <v>293.84000000000003</v>
      </c>
      <c r="W52" s="63">
        <f t="shared" si="7"/>
        <v>329.94</v>
      </c>
      <c r="X52" s="63">
        <f t="shared" si="7"/>
        <v>327.54000000000002</v>
      </c>
      <c r="Y52" s="63">
        <f t="shared" si="7"/>
        <v>396.64</v>
      </c>
      <c r="Z52" s="63">
        <v>426.64</v>
      </c>
      <c r="AA52" s="63">
        <f t="shared" si="7"/>
        <v>418.04</v>
      </c>
      <c r="AB52" s="63">
        <f t="shared" si="7"/>
        <v>418.04</v>
      </c>
      <c r="AC52" s="63">
        <f t="shared" si="7"/>
        <v>415.74</v>
      </c>
      <c r="AD52" s="63">
        <f t="shared" si="7"/>
        <v>395.74</v>
      </c>
      <c r="AE52" s="63">
        <f t="shared" si="7"/>
        <v>365.84000000000003</v>
      </c>
      <c r="AF52" s="63">
        <f t="shared" si="7"/>
        <v>316.74</v>
      </c>
      <c r="AG52" s="68">
        <f>SUM(AG39:AG51)</f>
        <v>489.91</v>
      </c>
      <c r="AH52" s="49">
        <f t="shared" si="2"/>
        <v>426.64</v>
      </c>
      <c r="AI52" s="50">
        <f t="shared" si="3"/>
        <v>268.64000000000004</v>
      </c>
      <c r="AK52" s="51"/>
    </row>
    <row r="53" spans="1:37" x14ac:dyDescent="0.25">
      <c r="A53" s="52" t="s">
        <v>61</v>
      </c>
      <c r="B53" s="44">
        <v>60</v>
      </c>
      <c r="C53" s="44">
        <v>60</v>
      </c>
      <c r="D53" s="44">
        <v>30</v>
      </c>
      <c r="E53" s="44">
        <v>30</v>
      </c>
      <c r="F53" s="44">
        <v>30</v>
      </c>
      <c r="G53" s="44">
        <v>30</v>
      </c>
      <c r="H53" s="44">
        <v>30</v>
      </c>
      <c r="I53" s="44">
        <v>30</v>
      </c>
      <c r="J53" s="44">
        <v>30</v>
      </c>
      <c r="K53" s="44">
        <v>30</v>
      </c>
      <c r="L53" s="44">
        <v>30</v>
      </c>
      <c r="M53" s="69">
        <v>14</v>
      </c>
      <c r="N53" s="69">
        <v>14</v>
      </c>
      <c r="O53" s="69">
        <v>60</v>
      </c>
      <c r="P53" s="69">
        <v>60</v>
      </c>
      <c r="Q53" s="69">
        <v>10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10</v>
      </c>
      <c r="X53" s="44">
        <v>14</v>
      </c>
      <c r="Y53" s="44">
        <v>30</v>
      </c>
      <c r="Z53" s="44">
        <v>60</v>
      </c>
      <c r="AA53" s="44">
        <v>60</v>
      </c>
      <c r="AB53" s="44">
        <v>60</v>
      </c>
      <c r="AC53" s="44">
        <v>60</v>
      </c>
      <c r="AD53" s="44">
        <v>60</v>
      </c>
      <c r="AE53" s="44">
        <v>60</v>
      </c>
      <c r="AF53" s="44">
        <v>60</v>
      </c>
      <c r="AG53" s="56">
        <v>60</v>
      </c>
      <c r="AH53" s="49">
        <f t="shared" si="2"/>
        <v>60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30</v>
      </c>
      <c r="C54" s="64">
        <v>30</v>
      </c>
      <c r="D54" s="64">
        <v>15</v>
      </c>
      <c r="E54" s="64">
        <v>15.3</v>
      </c>
      <c r="F54" s="64">
        <v>15.3</v>
      </c>
      <c r="G54" s="64">
        <v>15.2</v>
      </c>
      <c r="H54" s="64">
        <v>15.2</v>
      </c>
      <c r="I54" s="64">
        <v>15.2</v>
      </c>
      <c r="J54" s="64">
        <v>15.2</v>
      </c>
      <c r="K54" s="64">
        <v>15.2</v>
      </c>
      <c r="L54" s="64">
        <v>15.5</v>
      </c>
      <c r="M54" s="69">
        <v>6</v>
      </c>
      <c r="N54" s="69">
        <v>4.7</v>
      </c>
      <c r="O54" s="69">
        <v>29.2</v>
      </c>
      <c r="P54" s="69">
        <v>29.1</v>
      </c>
      <c r="Q54" s="69">
        <v>7.4</v>
      </c>
      <c r="R54" s="64">
        <v>0</v>
      </c>
      <c r="S54" s="64">
        <v>0</v>
      </c>
      <c r="T54" s="44">
        <v>0</v>
      </c>
      <c r="U54" s="44">
        <v>0</v>
      </c>
      <c r="V54" s="44">
        <v>0</v>
      </c>
      <c r="W54" s="44">
        <v>4.2</v>
      </c>
      <c r="X54" s="64">
        <v>6.4</v>
      </c>
      <c r="Y54" s="64">
        <v>14.4</v>
      </c>
      <c r="Z54" s="64">
        <v>30</v>
      </c>
      <c r="AA54" s="64">
        <v>29.7</v>
      </c>
      <c r="AB54" s="64">
        <v>29.7</v>
      </c>
      <c r="AC54" s="64">
        <v>30</v>
      </c>
      <c r="AD54" s="64">
        <v>30</v>
      </c>
      <c r="AE54" s="64">
        <v>30</v>
      </c>
      <c r="AF54" s="64">
        <v>30</v>
      </c>
      <c r="AG54" s="58">
        <v>32</v>
      </c>
      <c r="AH54" s="49">
        <f t="shared" si="2"/>
        <v>30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11</v>
      </c>
      <c r="C55" s="70">
        <v>11</v>
      </c>
      <c r="D55" s="70">
        <v>6</v>
      </c>
      <c r="E55" s="70">
        <v>5.6</v>
      </c>
      <c r="F55" s="70">
        <v>5.6</v>
      </c>
      <c r="G55" s="70">
        <v>5.6</v>
      </c>
      <c r="H55" s="70">
        <v>5.6</v>
      </c>
      <c r="I55" s="70">
        <v>5.6</v>
      </c>
      <c r="J55" s="70">
        <v>5.6</v>
      </c>
      <c r="K55" s="70">
        <v>5.6</v>
      </c>
      <c r="L55" s="70">
        <v>5.7</v>
      </c>
      <c r="M55" s="72">
        <v>2.2000000000000002</v>
      </c>
      <c r="N55" s="72">
        <v>1.7</v>
      </c>
      <c r="O55" s="72">
        <v>10.7</v>
      </c>
      <c r="P55" s="72">
        <v>10.6</v>
      </c>
      <c r="Q55" s="72">
        <v>2.7</v>
      </c>
      <c r="R55" s="70">
        <v>0</v>
      </c>
      <c r="S55" s="70">
        <v>0</v>
      </c>
      <c r="T55" s="44">
        <v>0</v>
      </c>
      <c r="U55" s="44">
        <v>0</v>
      </c>
      <c r="V55" s="44">
        <v>0</v>
      </c>
      <c r="W55" s="44">
        <v>2.1</v>
      </c>
      <c r="X55" s="70">
        <v>2.2999999999999998</v>
      </c>
      <c r="Y55" s="70">
        <v>5.3</v>
      </c>
      <c r="Z55" s="70">
        <v>10.5</v>
      </c>
      <c r="AA55" s="70">
        <v>10.8</v>
      </c>
      <c r="AB55" s="70">
        <v>10.8</v>
      </c>
      <c r="AC55" s="70">
        <v>11</v>
      </c>
      <c r="AD55" s="70">
        <v>11</v>
      </c>
      <c r="AE55" s="70">
        <v>11</v>
      </c>
      <c r="AF55" s="70">
        <v>11</v>
      </c>
      <c r="AG55" s="73">
        <v>14</v>
      </c>
      <c r="AH55" s="49">
        <f t="shared" si="2"/>
        <v>11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8">SUM(B53:B55)</f>
        <v>101</v>
      </c>
      <c r="C56" s="63">
        <f>SUM(C53:C55)</f>
        <v>101</v>
      </c>
      <c r="D56" s="63">
        <f t="shared" ref="D56:AF56" si="9">SUM(D53:D55)</f>
        <v>51</v>
      </c>
      <c r="E56" s="63">
        <f t="shared" si="9"/>
        <v>50.9</v>
      </c>
      <c r="F56" s="63">
        <f t="shared" si="9"/>
        <v>50.9</v>
      </c>
      <c r="G56" s="63">
        <f t="shared" si="9"/>
        <v>50.800000000000004</v>
      </c>
      <c r="H56" s="63">
        <f t="shared" si="9"/>
        <v>50.800000000000004</v>
      </c>
      <c r="I56" s="63">
        <f t="shared" si="9"/>
        <v>50.800000000000004</v>
      </c>
      <c r="J56" s="63">
        <f t="shared" si="9"/>
        <v>50.800000000000004</v>
      </c>
      <c r="K56" s="63">
        <f t="shared" si="9"/>
        <v>50.800000000000004</v>
      </c>
      <c r="L56" s="63">
        <f t="shared" si="9"/>
        <v>51.2</v>
      </c>
      <c r="M56" s="63">
        <f t="shared" si="9"/>
        <v>22.2</v>
      </c>
      <c r="N56" s="63">
        <f t="shared" si="9"/>
        <v>20.399999999999999</v>
      </c>
      <c r="O56" s="63">
        <f t="shared" si="9"/>
        <v>99.9</v>
      </c>
      <c r="P56" s="63">
        <f t="shared" si="9"/>
        <v>99.699999999999989</v>
      </c>
      <c r="Q56" s="63">
        <f t="shared" si="9"/>
        <v>20.099999999999998</v>
      </c>
      <c r="R56" s="63">
        <f t="shared" si="9"/>
        <v>0</v>
      </c>
      <c r="S56" s="63">
        <f t="shared" si="9"/>
        <v>0</v>
      </c>
      <c r="T56" s="63">
        <f t="shared" si="9"/>
        <v>0</v>
      </c>
      <c r="U56" s="63">
        <f t="shared" si="9"/>
        <v>0</v>
      </c>
      <c r="V56" s="63">
        <f t="shared" si="9"/>
        <v>0</v>
      </c>
      <c r="W56" s="63">
        <f t="shared" si="9"/>
        <v>16.3</v>
      </c>
      <c r="X56" s="63">
        <f t="shared" si="9"/>
        <v>22.7</v>
      </c>
      <c r="Y56" s="63">
        <f t="shared" si="9"/>
        <v>49.699999999999996</v>
      </c>
      <c r="Z56" s="63">
        <v>100.5</v>
      </c>
      <c r="AA56" s="63">
        <f t="shared" si="9"/>
        <v>100.5</v>
      </c>
      <c r="AB56" s="63">
        <f t="shared" si="9"/>
        <v>100.5</v>
      </c>
      <c r="AC56" s="63">
        <f t="shared" si="9"/>
        <v>101</v>
      </c>
      <c r="AD56" s="63">
        <f t="shared" si="9"/>
        <v>101</v>
      </c>
      <c r="AE56" s="63">
        <f t="shared" si="9"/>
        <v>101</v>
      </c>
      <c r="AF56" s="63">
        <f t="shared" si="9"/>
        <v>101</v>
      </c>
      <c r="AG56" s="68">
        <f>SUM(AG53:AG55)</f>
        <v>106</v>
      </c>
      <c r="AH56" s="49">
        <f t="shared" si="2"/>
        <v>101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55</v>
      </c>
      <c r="C57" s="44">
        <v>54</v>
      </c>
      <c r="D57" s="44">
        <v>53</v>
      </c>
      <c r="E57" s="44">
        <v>55</v>
      </c>
      <c r="F57" s="44">
        <v>51</v>
      </c>
      <c r="G57" s="44">
        <v>49</v>
      </c>
      <c r="H57" s="44">
        <v>45</v>
      </c>
      <c r="I57" s="44">
        <v>46</v>
      </c>
      <c r="J57" s="44">
        <v>48</v>
      </c>
      <c r="K57" s="44">
        <v>40</v>
      </c>
      <c r="L57" s="44">
        <v>42.5</v>
      </c>
      <c r="M57" s="44">
        <v>41</v>
      </c>
      <c r="N57" s="44">
        <v>43.5</v>
      </c>
      <c r="O57" s="44">
        <v>44.5</v>
      </c>
      <c r="P57" s="44">
        <v>43</v>
      </c>
      <c r="Q57" s="44">
        <v>47</v>
      </c>
      <c r="R57" s="44">
        <v>41</v>
      </c>
      <c r="S57" s="44">
        <v>41</v>
      </c>
      <c r="T57" s="44">
        <v>41</v>
      </c>
      <c r="U57" s="44">
        <v>52</v>
      </c>
      <c r="V57" s="44">
        <v>52</v>
      </c>
      <c r="W57" s="44">
        <v>52</v>
      </c>
      <c r="X57" s="44">
        <v>52</v>
      </c>
      <c r="Y57" s="44">
        <v>45</v>
      </c>
      <c r="Z57" s="44">
        <v>40</v>
      </c>
      <c r="AA57" s="44">
        <v>40</v>
      </c>
      <c r="AB57" s="44">
        <v>48.6</v>
      </c>
      <c r="AC57" s="74">
        <v>50</v>
      </c>
      <c r="AD57" s="74">
        <v>50</v>
      </c>
      <c r="AE57" s="44">
        <v>55</v>
      </c>
      <c r="AF57" s="44">
        <v>54</v>
      </c>
      <c r="AG57" s="56"/>
      <c r="AH57" s="49">
        <f t="shared" si="2"/>
        <v>55</v>
      </c>
      <c r="AI57" s="50">
        <f t="shared" si="3"/>
        <v>40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120</v>
      </c>
      <c r="K58" s="64">
        <v>170</v>
      </c>
      <c r="L58" s="64">
        <v>175</v>
      </c>
      <c r="M58" s="44">
        <v>125</v>
      </c>
      <c r="N58" s="44">
        <v>120.5</v>
      </c>
      <c r="O58" s="44">
        <v>120.5</v>
      </c>
      <c r="P58" s="44">
        <v>125</v>
      </c>
      <c r="Q58" s="44">
        <v>144.19999999999999</v>
      </c>
      <c r="R58" s="44">
        <v>140.30000000000001</v>
      </c>
      <c r="S58" s="44">
        <v>120</v>
      </c>
      <c r="T58" s="44">
        <v>120</v>
      </c>
      <c r="U58" s="44">
        <v>165</v>
      </c>
      <c r="V58" s="44">
        <v>165</v>
      </c>
      <c r="W58" s="44">
        <v>165</v>
      </c>
      <c r="X58" s="75">
        <v>165</v>
      </c>
      <c r="Y58" s="75">
        <v>0</v>
      </c>
      <c r="Z58" s="75">
        <v>0</v>
      </c>
      <c r="AA58" s="75">
        <v>0</v>
      </c>
      <c r="AB58" s="75">
        <v>0</v>
      </c>
      <c r="AC58" s="74">
        <v>0</v>
      </c>
      <c r="AD58" s="74">
        <v>0</v>
      </c>
      <c r="AE58" s="64">
        <v>0</v>
      </c>
      <c r="AF58" s="64">
        <v>0</v>
      </c>
      <c r="AG58" s="58"/>
      <c r="AH58" s="49">
        <f t="shared" si="2"/>
        <v>175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188</v>
      </c>
      <c r="C59" s="64">
        <v>187</v>
      </c>
      <c r="D59" s="64">
        <v>248</v>
      </c>
      <c r="E59" s="64">
        <v>250</v>
      </c>
      <c r="F59" s="64">
        <v>252</v>
      </c>
      <c r="G59" s="64">
        <v>249.2</v>
      </c>
      <c r="H59" s="44">
        <v>261.3</v>
      </c>
      <c r="I59" s="44">
        <v>215.7</v>
      </c>
      <c r="J59" s="44">
        <v>114.8</v>
      </c>
      <c r="K59" s="44">
        <v>111</v>
      </c>
      <c r="L59" s="44">
        <v>154</v>
      </c>
      <c r="M59" s="64">
        <v>181</v>
      </c>
      <c r="N59" s="64">
        <v>180.2</v>
      </c>
      <c r="O59" s="64">
        <v>159.19999999999999</v>
      </c>
      <c r="P59" s="64">
        <v>142.5</v>
      </c>
      <c r="Q59" s="64">
        <v>133.4</v>
      </c>
      <c r="R59" s="64">
        <v>198.1</v>
      </c>
      <c r="S59" s="64">
        <v>165</v>
      </c>
      <c r="T59" s="64">
        <v>155</v>
      </c>
      <c r="U59" s="64">
        <v>208</v>
      </c>
      <c r="V59" s="64">
        <v>197</v>
      </c>
      <c r="W59" s="64">
        <v>170</v>
      </c>
      <c r="X59" s="76">
        <v>120</v>
      </c>
      <c r="Y59" s="76">
        <v>123</v>
      </c>
      <c r="Z59" s="76">
        <v>130</v>
      </c>
      <c r="AA59" s="76">
        <v>129.69999999999999</v>
      </c>
      <c r="AB59" s="76">
        <v>104.2</v>
      </c>
      <c r="AC59" s="69">
        <v>54</v>
      </c>
      <c r="AD59" s="69">
        <v>47</v>
      </c>
      <c r="AE59" s="69">
        <v>60</v>
      </c>
      <c r="AF59" s="64">
        <v>70</v>
      </c>
      <c r="AG59" s="77"/>
      <c r="AH59" s="49">
        <f t="shared" si="2"/>
        <v>261.3</v>
      </c>
      <c r="AI59" s="50">
        <f t="shared" si="3"/>
        <v>47</v>
      </c>
      <c r="AK59" s="51"/>
    </row>
    <row r="60" spans="1:37" x14ac:dyDescent="0.25">
      <c r="A60" s="57" t="s">
        <v>68</v>
      </c>
      <c r="B60" s="54">
        <v>34</v>
      </c>
      <c r="C60" s="54">
        <v>35</v>
      </c>
      <c r="D60" s="54">
        <v>35</v>
      </c>
      <c r="E60" s="54">
        <v>34.200000000000003</v>
      </c>
      <c r="F60" s="54">
        <v>34.5</v>
      </c>
      <c r="G60" s="54">
        <v>35</v>
      </c>
      <c r="H60" s="54">
        <v>36</v>
      </c>
      <c r="I60" s="54">
        <v>46</v>
      </c>
      <c r="J60" s="54">
        <v>48</v>
      </c>
      <c r="K60" s="54">
        <v>47</v>
      </c>
      <c r="L60" s="54">
        <v>41.1</v>
      </c>
      <c r="M60" s="64">
        <v>49.5</v>
      </c>
      <c r="N60" s="64">
        <v>45.5</v>
      </c>
      <c r="O60" s="64">
        <v>45.5</v>
      </c>
      <c r="P60" s="64">
        <v>51.2</v>
      </c>
      <c r="Q60" s="64">
        <v>51.5</v>
      </c>
      <c r="R60" s="64">
        <v>50.5</v>
      </c>
      <c r="S60" s="64">
        <v>40</v>
      </c>
      <c r="T60" s="64">
        <v>25</v>
      </c>
      <c r="U60" s="64">
        <v>25</v>
      </c>
      <c r="V60" s="64">
        <v>25</v>
      </c>
      <c r="W60" s="64">
        <v>30</v>
      </c>
      <c r="X60" s="64">
        <v>0</v>
      </c>
      <c r="Y60" s="64">
        <v>0</v>
      </c>
      <c r="Z60" s="64">
        <v>0</v>
      </c>
      <c r="AA60" s="64">
        <v>0</v>
      </c>
      <c r="AB60" s="64">
        <v>14</v>
      </c>
      <c r="AC60" s="64">
        <v>14</v>
      </c>
      <c r="AD60" s="64">
        <v>14</v>
      </c>
      <c r="AE60" s="64">
        <v>14</v>
      </c>
      <c r="AF60" s="64">
        <v>14</v>
      </c>
      <c r="AG60" s="77"/>
      <c r="AH60" s="49">
        <f t="shared" si="2"/>
        <v>51.5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54">
        <v>0</v>
      </c>
      <c r="F61" s="54">
        <v>0</v>
      </c>
      <c r="G61" s="54">
        <v>20.9</v>
      </c>
      <c r="H61" s="54">
        <v>22.6</v>
      </c>
      <c r="I61" s="54">
        <v>68</v>
      </c>
      <c r="J61" s="54">
        <v>70.900000000000006</v>
      </c>
      <c r="K61" s="54">
        <v>81</v>
      </c>
      <c r="L61" s="54">
        <v>74.900000000000006</v>
      </c>
      <c r="M61" s="44">
        <v>64.5</v>
      </c>
      <c r="N61" s="44">
        <v>77.400000000000006</v>
      </c>
      <c r="O61" s="44">
        <v>77</v>
      </c>
      <c r="P61" s="44">
        <v>74.900000000000006</v>
      </c>
      <c r="Q61" s="44">
        <v>72.099999999999994</v>
      </c>
      <c r="R61" s="44">
        <v>77</v>
      </c>
      <c r="S61" s="44">
        <v>72.8</v>
      </c>
      <c r="T61" s="44">
        <v>76.900000000000006</v>
      </c>
      <c r="U61" s="44">
        <v>71.5</v>
      </c>
      <c r="V61" s="44">
        <v>71.5</v>
      </c>
      <c r="W61" s="44">
        <v>62.4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81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14</v>
      </c>
      <c r="C66" s="80">
        <v>14</v>
      </c>
      <c r="D66" s="80">
        <v>14</v>
      </c>
      <c r="E66" s="80">
        <v>14</v>
      </c>
      <c r="F66" s="80">
        <v>14</v>
      </c>
      <c r="G66" s="80">
        <v>14</v>
      </c>
      <c r="H66" s="80">
        <v>14</v>
      </c>
      <c r="I66" s="80">
        <v>14</v>
      </c>
      <c r="J66" s="80">
        <v>14</v>
      </c>
      <c r="K66" s="80">
        <v>14</v>
      </c>
      <c r="L66" s="80">
        <v>14</v>
      </c>
      <c r="M66" s="80">
        <v>14</v>
      </c>
      <c r="N66" s="80">
        <v>14</v>
      </c>
      <c r="O66" s="80">
        <v>14</v>
      </c>
      <c r="P66" s="80">
        <v>14</v>
      </c>
      <c r="Q66" s="80">
        <v>14</v>
      </c>
      <c r="R66" s="80">
        <v>14</v>
      </c>
      <c r="S66" s="80">
        <v>14</v>
      </c>
      <c r="T66" s="80">
        <v>14</v>
      </c>
      <c r="U66" s="80">
        <v>14</v>
      </c>
      <c r="V66" s="80">
        <v>14</v>
      </c>
      <c r="W66" s="80">
        <v>14</v>
      </c>
      <c r="X66" s="80">
        <v>14</v>
      </c>
      <c r="Y66" s="80">
        <v>14</v>
      </c>
      <c r="Z66" s="80">
        <v>14</v>
      </c>
      <c r="AA66" s="80">
        <v>14</v>
      </c>
      <c r="AB66" s="80">
        <v>14</v>
      </c>
      <c r="AC66" s="80">
        <v>14</v>
      </c>
      <c r="AD66" s="80">
        <v>14</v>
      </c>
      <c r="AE66" s="80">
        <v>14</v>
      </c>
      <c r="AF66" s="80">
        <v>14</v>
      </c>
      <c r="AG66" s="81"/>
      <c r="AH66" s="49">
        <f t="shared" si="2"/>
        <v>14</v>
      </c>
      <c r="AI66" s="50">
        <f t="shared" si="3"/>
        <v>14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0">SUM(B57:B67)</f>
        <v>299</v>
      </c>
      <c r="C68" s="63">
        <f>SUM(C57:C67)</f>
        <v>298</v>
      </c>
      <c r="D68" s="63">
        <f t="shared" ref="D68:AF68" si="11">SUM(D57:D67)</f>
        <v>358</v>
      </c>
      <c r="E68" s="63">
        <f t="shared" si="11"/>
        <v>361.2</v>
      </c>
      <c r="F68" s="63">
        <f t="shared" si="11"/>
        <v>359.5</v>
      </c>
      <c r="G68" s="63">
        <f t="shared" si="11"/>
        <v>376.09999999999997</v>
      </c>
      <c r="H68" s="63">
        <f t="shared" si="11"/>
        <v>386.90000000000003</v>
      </c>
      <c r="I68" s="63">
        <f t="shared" si="11"/>
        <v>397.7</v>
      </c>
      <c r="J68" s="63">
        <f t="shared" si="11"/>
        <v>423.70000000000005</v>
      </c>
      <c r="K68" s="63">
        <f t="shared" si="11"/>
        <v>471</v>
      </c>
      <c r="L68" s="63">
        <f t="shared" si="11"/>
        <v>509.5</v>
      </c>
      <c r="M68" s="63">
        <f t="shared" si="11"/>
        <v>483</v>
      </c>
      <c r="N68" s="63">
        <f t="shared" si="11"/>
        <v>489.1</v>
      </c>
      <c r="O68" s="63">
        <f t="shared" si="11"/>
        <v>468.7</v>
      </c>
      <c r="P68" s="63">
        <f t="shared" si="11"/>
        <v>458.6</v>
      </c>
      <c r="Q68" s="63">
        <f t="shared" si="11"/>
        <v>470.20000000000005</v>
      </c>
      <c r="R68" s="63">
        <f t="shared" si="11"/>
        <v>528.9</v>
      </c>
      <c r="S68" s="63">
        <f t="shared" si="11"/>
        <v>460.8</v>
      </c>
      <c r="T68" s="63">
        <f t="shared" si="11"/>
        <v>439.9</v>
      </c>
      <c r="U68" s="63">
        <f t="shared" si="11"/>
        <v>543.5</v>
      </c>
      <c r="V68" s="63">
        <f t="shared" si="11"/>
        <v>532.5</v>
      </c>
      <c r="W68" s="63">
        <f t="shared" si="11"/>
        <v>501.4</v>
      </c>
      <c r="X68" s="63">
        <f t="shared" si="11"/>
        <v>359</v>
      </c>
      <c r="Y68" s="63">
        <f t="shared" si="11"/>
        <v>190</v>
      </c>
      <c r="Z68" s="63">
        <v>194</v>
      </c>
      <c r="AA68" s="63">
        <f t="shared" si="11"/>
        <v>191.7</v>
      </c>
      <c r="AB68" s="63">
        <f t="shared" si="11"/>
        <v>188.8</v>
      </c>
      <c r="AC68" s="63">
        <f t="shared" si="11"/>
        <v>140</v>
      </c>
      <c r="AD68" s="63">
        <f t="shared" si="11"/>
        <v>133</v>
      </c>
      <c r="AE68" s="63">
        <f t="shared" si="11"/>
        <v>151</v>
      </c>
      <c r="AF68" s="63">
        <f t="shared" si="11"/>
        <v>160</v>
      </c>
      <c r="AG68" s="68">
        <f>SUM(AG57:AG67)</f>
        <v>0</v>
      </c>
      <c r="AH68" s="49">
        <f t="shared" si="2"/>
        <v>543.5</v>
      </c>
      <c r="AI68" s="50">
        <f t="shared" si="3"/>
        <v>133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f t="shared" ref="B72" si="12">SUM(B69:B71)</f>
        <v>0</v>
      </c>
      <c r="C72" s="63">
        <f>SUM(C69:C71)</f>
        <v>0</v>
      </c>
      <c r="D72" s="63">
        <f t="shared" ref="D72:AF72" si="13">SUM(D69:D71)</f>
        <v>0</v>
      </c>
      <c r="E72" s="63">
        <f t="shared" si="13"/>
        <v>0</v>
      </c>
      <c r="F72" s="63">
        <f t="shared" si="13"/>
        <v>0</v>
      </c>
      <c r="G72" s="63">
        <f t="shared" si="13"/>
        <v>0</v>
      </c>
      <c r="H72" s="63">
        <f t="shared" si="13"/>
        <v>0</v>
      </c>
      <c r="I72" s="63">
        <f t="shared" si="13"/>
        <v>0</v>
      </c>
      <c r="J72" s="63">
        <f t="shared" si="13"/>
        <v>0</v>
      </c>
      <c r="K72" s="63">
        <f t="shared" si="13"/>
        <v>0</v>
      </c>
      <c r="L72" s="63">
        <f t="shared" si="13"/>
        <v>0</v>
      </c>
      <c r="M72" s="63">
        <f t="shared" si="13"/>
        <v>0</v>
      </c>
      <c r="N72" s="63">
        <f t="shared" si="13"/>
        <v>0</v>
      </c>
      <c r="O72" s="63">
        <f t="shared" si="13"/>
        <v>0</v>
      </c>
      <c r="P72" s="63">
        <f t="shared" si="13"/>
        <v>0</v>
      </c>
      <c r="Q72" s="63">
        <f t="shared" si="13"/>
        <v>0</v>
      </c>
      <c r="R72" s="63">
        <f t="shared" si="13"/>
        <v>0</v>
      </c>
      <c r="S72" s="63">
        <f t="shared" si="13"/>
        <v>0</v>
      </c>
      <c r="T72" s="63">
        <f t="shared" si="13"/>
        <v>0</v>
      </c>
      <c r="U72" s="63">
        <f t="shared" si="13"/>
        <v>0</v>
      </c>
      <c r="V72" s="63">
        <f t="shared" si="13"/>
        <v>0</v>
      </c>
      <c r="W72" s="63">
        <f t="shared" si="13"/>
        <v>0</v>
      </c>
      <c r="X72" s="63">
        <f t="shared" si="13"/>
        <v>0</v>
      </c>
      <c r="Y72" s="63">
        <f t="shared" si="13"/>
        <v>0</v>
      </c>
      <c r="Z72" s="63">
        <v>0</v>
      </c>
      <c r="AA72" s="63">
        <f t="shared" si="13"/>
        <v>0</v>
      </c>
      <c r="AB72" s="63">
        <f t="shared" si="13"/>
        <v>0</v>
      </c>
      <c r="AC72" s="63">
        <f t="shared" si="13"/>
        <v>0</v>
      </c>
      <c r="AD72" s="63">
        <f t="shared" si="13"/>
        <v>0</v>
      </c>
      <c r="AE72" s="63">
        <f t="shared" si="13"/>
        <v>0</v>
      </c>
      <c r="AF72" s="63">
        <f t="shared" si="13"/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f t="shared" ref="B73" si="14">B68+B56+B52+B38+B72</f>
        <v>1336.6399999999999</v>
      </c>
      <c r="C73" s="83">
        <f>C68+C56+C52+C38+C72</f>
        <v>1210.4399999999998</v>
      </c>
      <c r="D73" s="83">
        <f t="shared" ref="D73:AG73" si="15">D68+D56+D52+D38+D72</f>
        <v>1169.74</v>
      </c>
      <c r="E73" s="83">
        <f t="shared" si="15"/>
        <v>1143.54</v>
      </c>
      <c r="F73" s="83">
        <f t="shared" si="15"/>
        <v>1146.44</v>
      </c>
      <c r="G73" s="83">
        <f t="shared" si="15"/>
        <v>1166.94</v>
      </c>
      <c r="H73" s="83">
        <f t="shared" si="15"/>
        <v>1176.94</v>
      </c>
      <c r="I73" s="83">
        <f t="shared" si="15"/>
        <v>1268.4399999999998</v>
      </c>
      <c r="J73" s="83">
        <f t="shared" si="15"/>
        <v>1296.3399999999999</v>
      </c>
      <c r="K73" s="83">
        <f t="shared" si="15"/>
        <v>1316.6399999999999</v>
      </c>
      <c r="L73" s="83">
        <f t="shared" si="15"/>
        <v>1353.94</v>
      </c>
      <c r="M73" s="83">
        <f t="shared" si="15"/>
        <v>1348.84</v>
      </c>
      <c r="N73" s="83">
        <f t="shared" si="15"/>
        <v>1341.6399999999999</v>
      </c>
      <c r="O73" s="83">
        <f t="shared" si="15"/>
        <v>1355.6399999999999</v>
      </c>
      <c r="P73" s="83">
        <f t="shared" si="15"/>
        <v>1340.34</v>
      </c>
      <c r="Q73" s="83">
        <f t="shared" si="15"/>
        <v>1307.3399999999999</v>
      </c>
      <c r="R73" s="83">
        <f t="shared" si="15"/>
        <v>1332.1399999999999</v>
      </c>
      <c r="S73" s="83">
        <f t="shared" si="15"/>
        <v>1224.44</v>
      </c>
      <c r="T73" s="83">
        <f t="shared" si="15"/>
        <v>1227.44</v>
      </c>
      <c r="U73" s="83">
        <f t="shared" si="15"/>
        <v>1206.24</v>
      </c>
      <c r="V73" s="83">
        <f t="shared" si="15"/>
        <v>1208.74</v>
      </c>
      <c r="W73" s="83">
        <f t="shared" si="15"/>
        <v>1244.04</v>
      </c>
      <c r="X73" s="83">
        <f t="shared" si="15"/>
        <v>1141.6399999999999</v>
      </c>
      <c r="Y73" s="83">
        <f t="shared" si="15"/>
        <v>1214.7399999999998</v>
      </c>
      <c r="Z73" s="83">
        <v>1363.74</v>
      </c>
      <c r="AA73" s="83">
        <f t="shared" si="15"/>
        <v>1352.8400000000001</v>
      </c>
      <c r="AB73" s="83">
        <f t="shared" si="15"/>
        <v>1349.94</v>
      </c>
      <c r="AC73" s="83">
        <f t="shared" si="15"/>
        <v>1299.3400000000001</v>
      </c>
      <c r="AD73" s="83">
        <f t="shared" si="15"/>
        <v>1267.3400000000001</v>
      </c>
      <c r="AE73" s="83">
        <f t="shared" si="15"/>
        <v>1186.1399999999999</v>
      </c>
      <c r="AF73" s="83">
        <f t="shared" si="15"/>
        <v>1081.04</v>
      </c>
      <c r="AG73" s="83">
        <f t="shared" si="15"/>
        <v>2144.14</v>
      </c>
      <c r="AH73" s="49">
        <f t="shared" si="2"/>
        <v>1363.74</v>
      </c>
      <c r="AI73" s="50">
        <f t="shared" si="3"/>
        <v>1081.04</v>
      </c>
    </row>
    <row r="74" spans="1:37" ht="15.75" thickBot="1" x14ac:dyDescent="0.3">
      <c r="A74" s="84" t="s">
        <v>82</v>
      </c>
      <c r="B74" s="85">
        <v>0</v>
      </c>
      <c r="C74" s="85">
        <v>70</v>
      </c>
      <c r="D74" s="85">
        <v>90</v>
      </c>
      <c r="E74" s="85">
        <v>110</v>
      </c>
      <c r="F74" s="85">
        <v>100</v>
      </c>
      <c r="G74" s="85">
        <v>85</v>
      </c>
      <c r="H74" s="85">
        <v>80</v>
      </c>
      <c r="I74" s="85">
        <v>20</v>
      </c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>
        <v>140</v>
      </c>
      <c r="Z74" s="85">
        <v>160</v>
      </c>
      <c r="AA74" s="85">
        <v>160</v>
      </c>
      <c r="AB74" s="85">
        <v>160</v>
      </c>
      <c r="AC74" s="85">
        <v>160</v>
      </c>
      <c r="AD74" s="85">
        <v>150</v>
      </c>
      <c r="AE74" s="85">
        <v>130</v>
      </c>
      <c r="AF74" s="85">
        <v>120</v>
      </c>
      <c r="AG74" s="68"/>
      <c r="AH74" s="49">
        <f t="shared" si="2"/>
        <v>160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" si="16">B72+B68+B56+B52+B38+B74</f>
        <v>1336.6399999999999</v>
      </c>
      <c r="C75" s="83">
        <f>C73+C74</f>
        <v>1280.4399999999998</v>
      </c>
      <c r="D75" s="83">
        <f t="shared" ref="D75:AF75" si="17">D72+D68+D56+D52+D38+D74</f>
        <v>1259.74</v>
      </c>
      <c r="E75" s="83">
        <f t="shared" si="17"/>
        <v>1253.54</v>
      </c>
      <c r="F75" s="83">
        <f t="shared" si="17"/>
        <v>1246.44</v>
      </c>
      <c r="G75" s="83">
        <f t="shared" si="17"/>
        <v>1251.94</v>
      </c>
      <c r="H75" s="83">
        <f t="shared" si="17"/>
        <v>1256.94</v>
      </c>
      <c r="I75" s="83">
        <f t="shared" si="17"/>
        <v>1288.4399999999998</v>
      </c>
      <c r="J75" s="83">
        <f t="shared" si="17"/>
        <v>1296.3399999999999</v>
      </c>
      <c r="K75" s="83">
        <f t="shared" si="17"/>
        <v>1316.6399999999999</v>
      </c>
      <c r="L75" s="83">
        <f t="shared" si="17"/>
        <v>1353.94</v>
      </c>
      <c r="M75" s="83">
        <f t="shared" si="17"/>
        <v>1348.84</v>
      </c>
      <c r="N75" s="83">
        <f t="shared" si="17"/>
        <v>1341.6399999999999</v>
      </c>
      <c r="O75" s="83">
        <f t="shared" si="17"/>
        <v>1355.6399999999999</v>
      </c>
      <c r="P75" s="83">
        <f t="shared" si="17"/>
        <v>1340.34</v>
      </c>
      <c r="Q75" s="83">
        <f t="shared" si="17"/>
        <v>1307.3399999999999</v>
      </c>
      <c r="R75" s="83">
        <f t="shared" si="17"/>
        <v>1332.1399999999999</v>
      </c>
      <c r="S75" s="83">
        <f t="shared" si="17"/>
        <v>1224.44</v>
      </c>
      <c r="T75" s="83">
        <f t="shared" si="17"/>
        <v>1227.44</v>
      </c>
      <c r="U75" s="83">
        <f t="shared" si="17"/>
        <v>1206.24</v>
      </c>
      <c r="V75" s="83">
        <f t="shared" si="17"/>
        <v>1208.74</v>
      </c>
      <c r="W75" s="83">
        <f t="shared" si="17"/>
        <v>1244.04</v>
      </c>
      <c r="X75" s="83">
        <f t="shared" si="17"/>
        <v>1141.6399999999999</v>
      </c>
      <c r="Y75" s="83">
        <f t="shared" si="17"/>
        <v>1354.7399999999998</v>
      </c>
      <c r="Z75" s="83">
        <v>1523.74</v>
      </c>
      <c r="AA75" s="83">
        <f t="shared" si="17"/>
        <v>1512.8400000000001</v>
      </c>
      <c r="AB75" s="83">
        <f t="shared" si="17"/>
        <v>1509.94</v>
      </c>
      <c r="AC75" s="83">
        <f t="shared" si="17"/>
        <v>1459.3400000000001</v>
      </c>
      <c r="AD75" s="83">
        <f t="shared" si="17"/>
        <v>1417.3400000000001</v>
      </c>
      <c r="AE75" s="83">
        <f t="shared" si="17"/>
        <v>1316.1399999999999</v>
      </c>
      <c r="AF75" s="83">
        <f t="shared" si="17"/>
        <v>1201.04</v>
      </c>
      <c r="AG75" s="68">
        <f>AG72+AG68+AG56+AG52+AG38+AG74</f>
        <v>2144.14</v>
      </c>
      <c r="AH75" s="49">
        <f t="shared" si="2"/>
        <v>1523.74</v>
      </c>
      <c r="AI75" s="50">
        <f t="shared" si="3"/>
        <v>1141.6399999999999</v>
      </c>
    </row>
    <row r="76" spans="1:37" x14ac:dyDescent="0.25">
      <c r="A76" s="52" t="s">
        <v>68</v>
      </c>
      <c r="B76" s="54">
        <f t="shared" ref="B76" si="18">IF(B60&lt;0,B60*-1,0)</f>
        <v>0</v>
      </c>
      <c r="C76" s="54">
        <f>IF(C60&lt;0,C60*-1,0)</f>
        <v>0</v>
      </c>
      <c r="D76" s="54">
        <f t="shared" ref="D76:AF76" si="19">IF(D60&lt;0,D60*-1,0)</f>
        <v>0</v>
      </c>
      <c r="E76" s="54">
        <f t="shared" si="19"/>
        <v>0</v>
      </c>
      <c r="F76" s="54">
        <f t="shared" si="19"/>
        <v>0</v>
      </c>
      <c r="G76" s="54">
        <f t="shared" si="19"/>
        <v>0</v>
      </c>
      <c r="H76" s="54">
        <f t="shared" si="19"/>
        <v>0</v>
      </c>
      <c r="I76" s="54">
        <f t="shared" si="19"/>
        <v>0</v>
      </c>
      <c r="J76" s="54">
        <f t="shared" si="19"/>
        <v>0</v>
      </c>
      <c r="K76" s="54">
        <f t="shared" si="19"/>
        <v>0</v>
      </c>
      <c r="L76" s="54">
        <f t="shared" si="19"/>
        <v>0</v>
      </c>
      <c r="M76" s="54">
        <f t="shared" si="19"/>
        <v>0</v>
      </c>
      <c r="N76" s="54">
        <f t="shared" si="19"/>
        <v>0</v>
      </c>
      <c r="O76" s="54">
        <f t="shared" si="19"/>
        <v>0</v>
      </c>
      <c r="P76" s="54">
        <f t="shared" si="19"/>
        <v>0</v>
      </c>
      <c r="Q76" s="54">
        <f t="shared" si="19"/>
        <v>0</v>
      </c>
      <c r="R76" s="54">
        <f t="shared" si="19"/>
        <v>0</v>
      </c>
      <c r="S76" s="54">
        <f t="shared" si="19"/>
        <v>0</v>
      </c>
      <c r="T76" s="54">
        <f t="shared" si="19"/>
        <v>0</v>
      </c>
      <c r="U76" s="54">
        <f t="shared" si="19"/>
        <v>0</v>
      </c>
      <c r="V76" s="54">
        <f t="shared" si="19"/>
        <v>0</v>
      </c>
      <c r="W76" s="54">
        <f t="shared" si="19"/>
        <v>0</v>
      </c>
      <c r="X76" s="54">
        <f t="shared" si="19"/>
        <v>0</v>
      </c>
      <c r="Y76" s="54">
        <f t="shared" si="19"/>
        <v>0</v>
      </c>
      <c r="Z76" s="54"/>
      <c r="AA76" s="54">
        <f t="shared" si="19"/>
        <v>0</v>
      </c>
      <c r="AB76" s="54">
        <f t="shared" si="19"/>
        <v>0</v>
      </c>
      <c r="AC76" s="54">
        <f t="shared" si="19"/>
        <v>0</v>
      </c>
      <c r="AD76" s="54">
        <f t="shared" si="19"/>
        <v>0</v>
      </c>
      <c r="AE76" s="54">
        <f t="shared" si="19"/>
        <v>0</v>
      </c>
      <c r="AF76" s="54">
        <f t="shared" si="19"/>
        <v>0</v>
      </c>
      <c r="AG76" s="56"/>
      <c r="AH76" s="49">
        <f t="shared" ref="AH76:AH91" si="20">MAX(B76:AF76)</f>
        <v>0</v>
      </c>
      <c r="AI76" s="50">
        <f t="shared" ref="AI76:AI91" si="21">MIN(B76:AF76)</f>
        <v>0</v>
      </c>
    </row>
    <row r="77" spans="1:37" x14ac:dyDescent="0.25">
      <c r="A77" s="57" t="s">
        <v>66</v>
      </c>
      <c r="B77" s="54">
        <f t="shared" ref="B77" si="22">IF(B58&lt;0,B58*-1,0)</f>
        <v>0</v>
      </c>
      <c r="C77" s="54">
        <f>IF(C58&lt;0,C58*-1,0)</f>
        <v>0</v>
      </c>
      <c r="D77" s="54">
        <f t="shared" ref="D77:AF77" si="23">IF(D58&lt;0,D58*-1,0)</f>
        <v>0</v>
      </c>
      <c r="E77" s="54">
        <f t="shared" si="23"/>
        <v>0</v>
      </c>
      <c r="F77" s="54">
        <f t="shared" si="23"/>
        <v>0</v>
      </c>
      <c r="G77" s="54">
        <f t="shared" si="23"/>
        <v>0</v>
      </c>
      <c r="H77" s="54">
        <f t="shared" si="23"/>
        <v>0</v>
      </c>
      <c r="I77" s="54">
        <f t="shared" si="23"/>
        <v>0</v>
      </c>
      <c r="J77" s="54">
        <f t="shared" si="23"/>
        <v>0</v>
      </c>
      <c r="K77" s="54">
        <f t="shared" si="23"/>
        <v>0</v>
      </c>
      <c r="L77" s="54">
        <f t="shared" si="23"/>
        <v>0</v>
      </c>
      <c r="M77" s="54">
        <f t="shared" si="23"/>
        <v>0</v>
      </c>
      <c r="N77" s="54">
        <f t="shared" si="23"/>
        <v>0</v>
      </c>
      <c r="O77" s="54">
        <f t="shared" si="23"/>
        <v>0</v>
      </c>
      <c r="P77" s="54">
        <f t="shared" si="23"/>
        <v>0</v>
      </c>
      <c r="Q77" s="54">
        <f t="shared" si="23"/>
        <v>0</v>
      </c>
      <c r="R77" s="54">
        <f t="shared" si="23"/>
        <v>0</v>
      </c>
      <c r="S77" s="54">
        <f t="shared" si="23"/>
        <v>0</v>
      </c>
      <c r="T77" s="54">
        <f t="shared" si="23"/>
        <v>0</v>
      </c>
      <c r="U77" s="54">
        <f t="shared" si="23"/>
        <v>0</v>
      </c>
      <c r="V77" s="54">
        <f t="shared" si="23"/>
        <v>0</v>
      </c>
      <c r="W77" s="54">
        <f t="shared" si="23"/>
        <v>0</v>
      </c>
      <c r="X77" s="54">
        <f t="shared" si="23"/>
        <v>0</v>
      </c>
      <c r="Y77" s="54">
        <f t="shared" si="23"/>
        <v>0</v>
      </c>
      <c r="Z77" s="54">
        <v>0</v>
      </c>
      <c r="AA77" s="54">
        <f t="shared" si="23"/>
        <v>0</v>
      </c>
      <c r="AB77" s="54">
        <f t="shared" si="23"/>
        <v>0</v>
      </c>
      <c r="AC77" s="54">
        <f t="shared" si="23"/>
        <v>0</v>
      </c>
      <c r="AD77" s="54">
        <f t="shared" si="23"/>
        <v>0</v>
      </c>
      <c r="AE77" s="54">
        <f t="shared" si="23"/>
        <v>0</v>
      </c>
      <c r="AF77" s="54">
        <f t="shared" si="23"/>
        <v>0</v>
      </c>
      <c r="AG77" s="58"/>
      <c r="AH77" s="49">
        <f t="shared" si="20"/>
        <v>0</v>
      </c>
      <c r="AI77" s="50">
        <f t="shared" si="21"/>
        <v>0</v>
      </c>
    </row>
    <row r="78" spans="1:37" x14ac:dyDescent="0.25">
      <c r="A78" s="79" t="s">
        <v>84</v>
      </c>
      <c r="B78" s="54">
        <f t="shared" ref="B78" si="24">IF(B61&lt;0,B61*-1,0)</f>
        <v>0</v>
      </c>
      <c r="C78" s="54">
        <f>IF(C61&lt;0,C61*-1,0)</f>
        <v>0</v>
      </c>
      <c r="D78" s="54">
        <f t="shared" ref="D78:AF78" si="25">IF(D61&lt;0,D61*-1,0)</f>
        <v>0</v>
      </c>
      <c r="E78" s="54">
        <f t="shared" si="25"/>
        <v>0</v>
      </c>
      <c r="F78" s="54">
        <f t="shared" si="25"/>
        <v>0</v>
      </c>
      <c r="G78" s="54">
        <f t="shared" si="25"/>
        <v>0</v>
      </c>
      <c r="H78" s="54">
        <f t="shared" si="25"/>
        <v>0</v>
      </c>
      <c r="I78" s="54">
        <f t="shared" si="25"/>
        <v>0</v>
      </c>
      <c r="J78" s="54">
        <f t="shared" si="25"/>
        <v>0</v>
      </c>
      <c r="K78" s="54">
        <f t="shared" si="25"/>
        <v>0</v>
      </c>
      <c r="L78" s="54">
        <f t="shared" si="25"/>
        <v>0</v>
      </c>
      <c r="M78" s="54">
        <f t="shared" si="25"/>
        <v>0</v>
      </c>
      <c r="N78" s="54">
        <f t="shared" si="25"/>
        <v>0</v>
      </c>
      <c r="O78" s="54">
        <f t="shared" si="25"/>
        <v>0</v>
      </c>
      <c r="P78" s="54">
        <f t="shared" si="25"/>
        <v>0</v>
      </c>
      <c r="Q78" s="54">
        <f t="shared" si="25"/>
        <v>0</v>
      </c>
      <c r="R78" s="54">
        <f t="shared" si="25"/>
        <v>0</v>
      </c>
      <c r="S78" s="54">
        <f t="shared" si="25"/>
        <v>0</v>
      </c>
      <c r="T78" s="54">
        <f t="shared" si="25"/>
        <v>0</v>
      </c>
      <c r="U78" s="54">
        <f t="shared" si="25"/>
        <v>0</v>
      </c>
      <c r="V78" s="54">
        <f t="shared" si="25"/>
        <v>0</v>
      </c>
      <c r="W78" s="54">
        <f t="shared" si="25"/>
        <v>0</v>
      </c>
      <c r="X78" s="54">
        <f t="shared" si="25"/>
        <v>0</v>
      </c>
      <c r="Y78" s="54">
        <f t="shared" si="25"/>
        <v>0</v>
      </c>
      <c r="Z78" s="54">
        <v>0</v>
      </c>
      <c r="AA78" s="54">
        <f t="shared" si="25"/>
        <v>0</v>
      </c>
      <c r="AB78" s="54">
        <f t="shared" si="25"/>
        <v>0</v>
      </c>
      <c r="AC78" s="54">
        <f t="shared" si="25"/>
        <v>0</v>
      </c>
      <c r="AD78" s="54">
        <f t="shared" si="25"/>
        <v>0</v>
      </c>
      <c r="AE78" s="54">
        <f t="shared" si="25"/>
        <v>0</v>
      </c>
      <c r="AF78" s="54">
        <f t="shared" si="25"/>
        <v>0</v>
      </c>
      <c r="AG78" s="86"/>
      <c r="AH78" s="49">
        <f t="shared" si="20"/>
        <v>0</v>
      </c>
      <c r="AI78" s="50">
        <f t="shared" si="21"/>
        <v>0</v>
      </c>
    </row>
    <row r="79" spans="1:37" x14ac:dyDescent="0.25">
      <c r="A79" s="79" t="s">
        <v>85</v>
      </c>
      <c r="B79" s="54">
        <f t="shared" ref="B79" si="26">IF(B59&lt;0,B59*-1,0)</f>
        <v>0</v>
      </c>
      <c r="C79" s="54">
        <f>IF(C59&lt;0,C59*-1,0)</f>
        <v>0</v>
      </c>
      <c r="D79" s="54">
        <f t="shared" ref="D79:AF79" si="27">IF(D59&lt;0,D59*-1,0)</f>
        <v>0</v>
      </c>
      <c r="E79" s="54">
        <f t="shared" si="27"/>
        <v>0</v>
      </c>
      <c r="F79" s="54">
        <f t="shared" si="27"/>
        <v>0</v>
      </c>
      <c r="G79" s="54">
        <f t="shared" si="27"/>
        <v>0</v>
      </c>
      <c r="H79" s="54">
        <f t="shared" si="27"/>
        <v>0</v>
      </c>
      <c r="I79" s="54">
        <f t="shared" si="27"/>
        <v>0</v>
      </c>
      <c r="J79" s="54">
        <f t="shared" si="27"/>
        <v>0</v>
      </c>
      <c r="K79" s="54">
        <f t="shared" si="27"/>
        <v>0</v>
      </c>
      <c r="L79" s="54">
        <f t="shared" si="27"/>
        <v>0</v>
      </c>
      <c r="M79" s="54">
        <f t="shared" si="27"/>
        <v>0</v>
      </c>
      <c r="N79" s="54">
        <f t="shared" si="27"/>
        <v>0</v>
      </c>
      <c r="O79" s="54">
        <f t="shared" si="27"/>
        <v>0</v>
      </c>
      <c r="P79" s="54">
        <f t="shared" si="27"/>
        <v>0</v>
      </c>
      <c r="Q79" s="54">
        <f t="shared" si="27"/>
        <v>0</v>
      </c>
      <c r="R79" s="54">
        <f t="shared" si="27"/>
        <v>0</v>
      </c>
      <c r="S79" s="54">
        <f t="shared" si="27"/>
        <v>0</v>
      </c>
      <c r="T79" s="54">
        <f t="shared" si="27"/>
        <v>0</v>
      </c>
      <c r="U79" s="54">
        <f t="shared" si="27"/>
        <v>0</v>
      </c>
      <c r="V79" s="54">
        <f t="shared" si="27"/>
        <v>0</v>
      </c>
      <c r="W79" s="54">
        <f t="shared" si="27"/>
        <v>0</v>
      </c>
      <c r="X79" s="54">
        <f t="shared" si="27"/>
        <v>0</v>
      </c>
      <c r="Y79" s="54">
        <f t="shared" si="27"/>
        <v>0</v>
      </c>
      <c r="Z79" s="54">
        <v>0</v>
      </c>
      <c r="AA79" s="54">
        <f t="shared" si="27"/>
        <v>0</v>
      </c>
      <c r="AB79" s="54">
        <f t="shared" si="27"/>
        <v>0</v>
      </c>
      <c r="AC79" s="54">
        <f t="shared" si="27"/>
        <v>0</v>
      </c>
      <c r="AD79" s="54">
        <f t="shared" si="27"/>
        <v>0</v>
      </c>
      <c r="AE79" s="54">
        <f t="shared" si="27"/>
        <v>0</v>
      </c>
      <c r="AF79" s="54">
        <f t="shared" si="27"/>
        <v>0</v>
      </c>
      <c r="AG79" s="86"/>
      <c r="AH79" s="49">
        <f t="shared" si="20"/>
        <v>0</v>
      </c>
      <c r="AI79" s="50">
        <f t="shared" si="21"/>
        <v>0</v>
      </c>
    </row>
    <row r="80" spans="1:37" x14ac:dyDescent="0.25">
      <c r="A80" s="79" t="s">
        <v>65</v>
      </c>
      <c r="B80" s="54">
        <f t="shared" ref="B80" si="28">IF(B57&lt;0,B57*-1,0)</f>
        <v>0</v>
      </c>
      <c r="C80" s="54">
        <f>IF(C57&lt;0,C57*-1,0)</f>
        <v>0</v>
      </c>
      <c r="D80" s="54">
        <f t="shared" ref="D80:AF80" si="29">IF(D57&lt;0,D57*-1,0)</f>
        <v>0</v>
      </c>
      <c r="E80" s="54">
        <f t="shared" si="29"/>
        <v>0</v>
      </c>
      <c r="F80" s="54">
        <f t="shared" si="29"/>
        <v>0</v>
      </c>
      <c r="G80" s="54">
        <f t="shared" si="29"/>
        <v>0</v>
      </c>
      <c r="H80" s="54">
        <f t="shared" si="29"/>
        <v>0</v>
      </c>
      <c r="I80" s="54">
        <f t="shared" si="29"/>
        <v>0</v>
      </c>
      <c r="J80" s="54">
        <f t="shared" si="29"/>
        <v>0</v>
      </c>
      <c r="K80" s="54">
        <f t="shared" si="29"/>
        <v>0</v>
      </c>
      <c r="L80" s="54">
        <f t="shared" si="29"/>
        <v>0</v>
      </c>
      <c r="M80" s="54">
        <f t="shared" si="29"/>
        <v>0</v>
      </c>
      <c r="N80" s="54">
        <f t="shared" si="29"/>
        <v>0</v>
      </c>
      <c r="O80" s="54">
        <f t="shared" si="29"/>
        <v>0</v>
      </c>
      <c r="P80" s="54">
        <f t="shared" si="29"/>
        <v>0</v>
      </c>
      <c r="Q80" s="54">
        <f t="shared" si="29"/>
        <v>0</v>
      </c>
      <c r="R80" s="54">
        <f t="shared" si="29"/>
        <v>0</v>
      </c>
      <c r="S80" s="54">
        <f t="shared" si="29"/>
        <v>0</v>
      </c>
      <c r="T80" s="54">
        <f t="shared" si="29"/>
        <v>0</v>
      </c>
      <c r="U80" s="54">
        <f t="shared" si="29"/>
        <v>0</v>
      </c>
      <c r="V80" s="54">
        <f t="shared" si="29"/>
        <v>0</v>
      </c>
      <c r="W80" s="54">
        <f t="shared" si="29"/>
        <v>0</v>
      </c>
      <c r="X80" s="54">
        <f t="shared" si="29"/>
        <v>0</v>
      </c>
      <c r="Y80" s="54">
        <f t="shared" si="29"/>
        <v>0</v>
      </c>
      <c r="Z80" s="54">
        <v>0</v>
      </c>
      <c r="AA80" s="54">
        <f t="shared" si="29"/>
        <v>0</v>
      </c>
      <c r="AB80" s="54">
        <f t="shared" si="29"/>
        <v>0</v>
      </c>
      <c r="AC80" s="54">
        <f t="shared" si="29"/>
        <v>0</v>
      </c>
      <c r="AD80" s="54">
        <f t="shared" si="29"/>
        <v>0</v>
      </c>
      <c r="AE80" s="54">
        <f t="shared" si="29"/>
        <v>0</v>
      </c>
      <c r="AF80" s="54">
        <f t="shared" si="29"/>
        <v>0</v>
      </c>
      <c r="AG80" s="86"/>
      <c r="AH80" s="49">
        <f t="shared" si="20"/>
        <v>0</v>
      </c>
      <c r="AI80" s="50">
        <f t="shared" si="21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44"/>
      <c r="T81" s="44"/>
      <c r="U81" s="44"/>
      <c r="V81" s="44"/>
      <c r="W81" s="44"/>
      <c r="X81" s="44"/>
      <c r="Y81" s="44"/>
      <c r="Z81" s="44">
        <v>0</v>
      </c>
      <c r="AA81" s="44"/>
      <c r="AB81" s="80"/>
      <c r="AC81" s="80"/>
      <c r="AD81" s="80"/>
      <c r="AE81" s="80"/>
      <c r="AF81" s="80"/>
      <c r="AG81" s="81"/>
      <c r="AH81" s="49">
        <f t="shared" si="20"/>
        <v>0</v>
      </c>
      <c r="AI81" s="50">
        <f t="shared" si="21"/>
        <v>0</v>
      </c>
    </row>
    <row r="82" spans="1:37" ht="15.75" thickBot="1" x14ac:dyDescent="0.3">
      <c r="A82" s="87" t="s">
        <v>87</v>
      </c>
      <c r="B82" s="63">
        <f t="shared" ref="B82:AG82" si="30">SUM(B76:B81)</f>
        <v>0</v>
      </c>
      <c r="C82" s="63">
        <f t="shared" si="30"/>
        <v>0</v>
      </c>
      <c r="D82" s="63">
        <f t="shared" si="30"/>
        <v>0</v>
      </c>
      <c r="E82" s="63">
        <f t="shared" si="30"/>
        <v>0</v>
      </c>
      <c r="F82" s="63">
        <f t="shared" si="30"/>
        <v>0</v>
      </c>
      <c r="G82" s="63">
        <f t="shared" si="30"/>
        <v>0</v>
      </c>
      <c r="H82" s="63">
        <f t="shared" si="30"/>
        <v>0</v>
      </c>
      <c r="I82" s="63">
        <f t="shared" si="30"/>
        <v>0</v>
      </c>
      <c r="J82" s="63">
        <f t="shared" si="30"/>
        <v>0</v>
      </c>
      <c r="K82" s="63">
        <f t="shared" si="30"/>
        <v>0</v>
      </c>
      <c r="L82" s="63">
        <f t="shared" si="30"/>
        <v>0</v>
      </c>
      <c r="M82" s="63">
        <f t="shared" si="30"/>
        <v>0</v>
      </c>
      <c r="N82" s="63">
        <f t="shared" si="30"/>
        <v>0</v>
      </c>
      <c r="O82" s="63">
        <f t="shared" si="30"/>
        <v>0</v>
      </c>
      <c r="P82" s="63">
        <f t="shared" si="30"/>
        <v>0</v>
      </c>
      <c r="Q82" s="63">
        <f t="shared" si="30"/>
        <v>0</v>
      </c>
      <c r="R82" s="63">
        <f t="shared" si="30"/>
        <v>0</v>
      </c>
      <c r="S82" s="63">
        <f t="shared" si="30"/>
        <v>0</v>
      </c>
      <c r="T82" s="63">
        <f t="shared" si="30"/>
        <v>0</v>
      </c>
      <c r="U82" s="63">
        <f t="shared" si="30"/>
        <v>0</v>
      </c>
      <c r="V82" s="63">
        <f t="shared" si="30"/>
        <v>0</v>
      </c>
      <c r="W82" s="63">
        <f t="shared" si="30"/>
        <v>0</v>
      </c>
      <c r="X82" s="63">
        <f t="shared" si="30"/>
        <v>0</v>
      </c>
      <c r="Y82" s="63">
        <f t="shared" si="30"/>
        <v>0</v>
      </c>
      <c r="Z82" s="63">
        <v>0</v>
      </c>
      <c r="AA82" s="63">
        <f t="shared" si="30"/>
        <v>0</v>
      </c>
      <c r="AB82" s="63">
        <f t="shared" si="30"/>
        <v>0</v>
      </c>
      <c r="AC82" s="63">
        <f t="shared" si="30"/>
        <v>0</v>
      </c>
      <c r="AD82" s="63">
        <f t="shared" si="30"/>
        <v>0</v>
      </c>
      <c r="AE82" s="63">
        <f t="shared" si="30"/>
        <v>0</v>
      </c>
      <c r="AF82" s="63">
        <f t="shared" si="30"/>
        <v>0</v>
      </c>
      <c r="AG82" s="68">
        <f t="shared" si="30"/>
        <v>0</v>
      </c>
      <c r="AH82" s="49">
        <f t="shared" si="20"/>
        <v>0</v>
      </c>
      <c r="AI82" s="50">
        <f t="shared" si="21"/>
        <v>0</v>
      </c>
      <c r="AK82" s="51"/>
    </row>
    <row r="83" spans="1:37" ht="15.75" thickBot="1" x14ac:dyDescent="0.3">
      <c r="A83" s="62" t="s">
        <v>88</v>
      </c>
      <c r="B83" s="63">
        <f t="shared" ref="B83:AG83" si="31">SUM(B70:B82)</f>
        <v>2673.2799999999997</v>
      </c>
      <c r="C83" s="63">
        <f t="shared" si="31"/>
        <v>2560.8799999999997</v>
      </c>
      <c r="D83" s="63">
        <f t="shared" si="31"/>
        <v>2519.48</v>
      </c>
      <c r="E83" s="63">
        <f t="shared" si="31"/>
        <v>2507.08</v>
      </c>
      <c r="F83" s="63">
        <f t="shared" si="31"/>
        <v>2492.88</v>
      </c>
      <c r="G83" s="63">
        <f t="shared" si="31"/>
        <v>2503.88</v>
      </c>
      <c r="H83" s="63">
        <f t="shared" si="31"/>
        <v>2513.88</v>
      </c>
      <c r="I83" s="63">
        <f t="shared" si="31"/>
        <v>2576.8799999999997</v>
      </c>
      <c r="J83" s="63">
        <f t="shared" si="31"/>
        <v>2592.6799999999998</v>
      </c>
      <c r="K83" s="63">
        <f t="shared" si="31"/>
        <v>2633.2799999999997</v>
      </c>
      <c r="L83" s="63">
        <f t="shared" si="31"/>
        <v>2707.88</v>
      </c>
      <c r="M83" s="63">
        <f t="shared" si="31"/>
        <v>2697.68</v>
      </c>
      <c r="N83" s="63">
        <f t="shared" si="31"/>
        <v>2683.2799999999997</v>
      </c>
      <c r="O83" s="63">
        <f t="shared" si="31"/>
        <v>2711.2799999999997</v>
      </c>
      <c r="P83" s="63">
        <f t="shared" si="31"/>
        <v>2680.68</v>
      </c>
      <c r="Q83" s="63">
        <f t="shared" si="31"/>
        <v>2614.6799999999998</v>
      </c>
      <c r="R83" s="63">
        <f t="shared" si="31"/>
        <v>2664.2799999999997</v>
      </c>
      <c r="S83" s="63">
        <f t="shared" si="31"/>
        <v>2448.88</v>
      </c>
      <c r="T83" s="63">
        <f t="shared" si="31"/>
        <v>2454.88</v>
      </c>
      <c r="U83" s="63">
        <f t="shared" si="31"/>
        <v>2412.48</v>
      </c>
      <c r="V83" s="63">
        <f t="shared" si="31"/>
        <v>2417.48</v>
      </c>
      <c r="W83" s="63">
        <f t="shared" si="31"/>
        <v>2488.08</v>
      </c>
      <c r="X83" s="63">
        <f t="shared" si="31"/>
        <v>2283.2799999999997</v>
      </c>
      <c r="Y83" s="63">
        <f t="shared" si="31"/>
        <v>2709.4799999999996</v>
      </c>
      <c r="Z83" s="63">
        <v>194</v>
      </c>
      <c r="AA83" s="63">
        <f t="shared" si="31"/>
        <v>3025.6800000000003</v>
      </c>
      <c r="AB83" s="63">
        <f t="shared" si="31"/>
        <v>3019.88</v>
      </c>
      <c r="AC83" s="63">
        <f t="shared" si="31"/>
        <v>2918.6800000000003</v>
      </c>
      <c r="AD83" s="63">
        <f t="shared" si="31"/>
        <v>2834.6800000000003</v>
      </c>
      <c r="AE83" s="63">
        <f t="shared" si="31"/>
        <v>2632.2799999999997</v>
      </c>
      <c r="AF83" s="63">
        <f t="shared" si="31"/>
        <v>2402.08</v>
      </c>
      <c r="AG83" s="68">
        <f t="shared" si="31"/>
        <v>4360.08</v>
      </c>
      <c r="AH83" s="49">
        <f t="shared" si="20"/>
        <v>3025.6800000000003</v>
      </c>
      <c r="AI83" s="50">
        <f t="shared" si="21"/>
        <v>194</v>
      </c>
    </row>
    <row r="84" spans="1:37" x14ac:dyDescent="0.25">
      <c r="A84" s="88" t="s">
        <v>89</v>
      </c>
      <c r="B84" s="89">
        <v>49.932000000000002</v>
      </c>
      <c r="C84" s="89">
        <v>49.9</v>
      </c>
      <c r="D84" s="89">
        <v>49.875</v>
      </c>
      <c r="E84" s="89">
        <v>49.9</v>
      </c>
      <c r="F84" s="89">
        <v>49.911000000000001</v>
      </c>
      <c r="G84" s="89">
        <v>50.015999999999998</v>
      </c>
      <c r="H84" s="89">
        <v>49.764000000000003</v>
      </c>
      <c r="I84" s="89">
        <v>49.948</v>
      </c>
      <c r="J84" s="89">
        <v>49.841000000000001</v>
      </c>
      <c r="K84" s="89">
        <v>49.994999999999997</v>
      </c>
      <c r="L84" s="89">
        <v>50.036999999999999</v>
      </c>
      <c r="M84" s="89">
        <v>49.985999999999997</v>
      </c>
      <c r="N84" s="89">
        <v>50.048999999999999</v>
      </c>
      <c r="O84" s="89">
        <v>50.024999999999999</v>
      </c>
      <c r="P84" s="89">
        <v>49.987000000000002</v>
      </c>
      <c r="Q84" s="89">
        <v>49.981000000000002</v>
      </c>
      <c r="R84" s="89">
        <v>49.972999999999999</v>
      </c>
      <c r="S84" s="89">
        <v>50</v>
      </c>
      <c r="T84" s="89">
        <v>49.97</v>
      </c>
      <c r="U84" s="89">
        <v>49.97</v>
      </c>
      <c r="V84" s="89">
        <v>50.02</v>
      </c>
      <c r="W84" s="89">
        <v>50</v>
      </c>
      <c r="X84" s="89">
        <v>50.08</v>
      </c>
      <c r="Y84" s="89">
        <v>50.05</v>
      </c>
      <c r="Z84" s="89">
        <v>49.93</v>
      </c>
      <c r="AA84" s="89">
        <v>49.93</v>
      </c>
      <c r="AB84" s="89">
        <v>50.061</v>
      </c>
      <c r="AC84" s="89">
        <v>50.01</v>
      </c>
      <c r="AD84" s="89">
        <v>50.02</v>
      </c>
      <c r="AE84" s="89">
        <v>49.94</v>
      </c>
      <c r="AF84" s="89">
        <v>49.94</v>
      </c>
      <c r="AG84" s="90"/>
      <c r="AH84" s="49">
        <f t="shared" si="20"/>
        <v>50.08</v>
      </c>
      <c r="AI84" s="50">
        <f t="shared" si="21"/>
        <v>49.764000000000003</v>
      </c>
    </row>
    <row r="85" spans="1:37" x14ac:dyDescent="0.25">
      <c r="A85" s="91" t="s">
        <v>90</v>
      </c>
      <c r="B85" s="64">
        <v>128</v>
      </c>
      <c r="C85" s="64">
        <v>128</v>
      </c>
      <c r="D85" s="64">
        <v>128</v>
      </c>
      <c r="E85" s="64">
        <v>128</v>
      </c>
      <c r="F85" s="64">
        <v>128.1</v>
      </c>
      <c r="G85" s="64">
        <v>128.80000000000001</v>
      </c>
      <c r="H85" s="64">
        <v>127.8</v>
      </c>
      <c r="I85" s="64">
        <v>127.7</v>
      </c>
      <c r="J85" s="64">
        <v>127.1</v>
      </c>
      <c r="K85" s="64">
        <v>126.4</v>
      </c>
      <c r="L85" s="64">
        <v>126.2</v>
      </c>
      <c r="M85" s="64">
        <v>125.4</v>
      </c>
      <c r="N85" s="64">
        <v>125.6</v>
      </c>
      <c r="O85" s="64">
        <v>127.6</v>
      </c>
      <c r="P85" s="64">
        <v>128.80000000000001</v>
      </c>
      <c r="Q85" s="64">
        <v>126.2</v>
      </c>
      <c r="R85" s="64">
        <v>122.9</v>
      </c>
      <c r="S85" s="64">
        <v>127.9</v>
      </c>
      <c r="T85" s="64">
        <v>125.7</v>
      </c>
      <c r="U85" s="64">
        <v>125.7</v>
      </c>
      <c r="V85" s="92">
        <v>126.2</v>
      </c>
      <c r="W85" s="92">
        <v>127.9</v>
      </c>
      <c r="X85" s="92">
        <v>127.8</v>
      </c>
      <c r="Y85" s="92">
        <v>126.9</v>
      </c>
      <c r="Z85" s="92">
        <v>126.7</v>
      </c>
      <c r="AA85" s="92">
        <v>127.6</v>
      </c>
      <c r="AB85" s="64">
        <v>128.9</v>
      </c>
      <c r="AC85" s="64">
        <v>128.9</v>
      </c>
      <c r="AD85" s="64">
        <v>129.30000000000001</v>
      </c>
      <c r="AE85" s="64">
        <v>130</v>
      </c>
      <c r="AF85" s="64">
        <v>131</v>
      </c>
      <c r="AG85" s="93"/>
      <c r="AH85" s="49">
        <f t="shared" si="20"/>
        <v>131</v>
      </c>
      <c r="AI85" s="50">
        <f t="shared" si="21"/>
        <v>122.9</v>
      </c>
    </row>
    <row r="86" spans="1:37" x14ac:dyDescent="0.25">
      <c r="A86" s="91" t="s">
        <v>91</v>
      </c>
      <c r="B86" s="64">
        <v>132</v>
      </c>
      <c r="C86" s="64">
        <v>132</v>
      </c>
      <c r="D86" s="64">
        <v>132</v>
      </c>
      <c r="E86" s="64">
        <v>132</v>
      </c>
      <c r="F86" s="64">
        <v>132.1</v>
      </c>
      <c r="G86" s="64">
        <v>132.30000000000001</v>
      </c>
      <c r="H86" s="64">
        <v>131.19999999999999</v>
      </c>
      <c r="I86" s="64">
        <v>130.19999999999999</v>
      </c>
      <c r="J86" s="64">
        <v>129.80000000000001</v>
      </c>
      <c r="K86" s="64">
        <v>129</v>
      </c>
      <c r="L86" s="64">
        <v>128.6</v>
      </c>
      <c r="M86" s="64">
        <v>126.8</v>
      </c>
      <c r="N86" s="64">
        <v>126.8</v>
      </c>
      <c r="O86" s="64">
        <v>131.1</v>
      </c>
      <c r="P86" s="64">
        <v>132.1</v>
      </c>
      <c r="Q86" s="64">
        <v>128.30000000000001</v>
      </c>
      <c r="R86" s="64">
        <v>126.3</v>
      </c>
      <c r="S86" s="64">
        <v>129.9</v>
      </c>
      <c r="T86" s="64">
        <v>128.19999999999999</v>
      </c>
      <c r="U86" s="64">
        <v>128.19999999999999</v>
      </c>
      <c r="V86" s="92">
        <v>128.5</v>
      </c>
      <c r="W86" s="92">
        <v>129.9</v>
      </c>
      <c r="X86" s="92">
        <v>130.6</v>
      </c>
      <c r="Y86" s="92">
        <v>129.69999999999999</v>
      </c>
      <c r="Z86" s="92">
        <v>129</v>
      </c>
      <c r="AA86" s="92">
        <v>130</v>
      </c>
      <c r="AB86" s="64">
        <v>131.19999999999999</v>
      </c>
      <c r="AC86" s="64">
        <v>131.6</v>
      </c>
      <c r="AD86" s="64">
        <v>132</v>
      </c>
      <c r="AE86" s="64">
        <v>133</v>
      </c>
      <c r="AF86" s="64">
        <v>134</v>
      </c>
      <c r="AG86" s="93"/>
      <c r="AH86" s="49">
        <f t="shared" si="20"/>
        <v>134</v>
      </c>
      <c r="AI86" s="50">
        <f t="shared" si="21"/>
        <v>126.3</v>
      </c>
    </row>
    <row r="87" spans="1:37" x14ac:dyDescent="0.25">
      <c r="A87" s="91" t="s">
        <v>92</v>
      </c>
      <c r="B87" s="64">
        <v>130</v>
      </c>
      <c r="C87" s="64">
        <v>130</v>
      </c>
      <c r="D87" s="64">
        <v>130</v>
      </c>
      <c r="E87" s="64">
        <v>130</v>
      </c>
      <c r="F87" s="64">
        <v>129.5</v>
      </c>
      <c r="G87" s="64">
        <v>128.9</v>
      </c>
      <c r="H87" s="64">
        <v>127.1</v>
      </c>
      <c r="I87" s="64">
        <v>131.19999999999999</v>
      </c>
      <c r="J87" s="64">
        <v>130</v>
      </c>
      <c r="K87" s="64">
        <v>129.1</v>
      </c>
      <c r="L87" s="64">
        <v>127.6</v>
      </c>
      <c r="M87" s="64">
        <v>130.69999999999999</v>
      </c>
      <c r="N87" s="64">
        <v>131</v>
      </c>
      <c r="O87" s="64">
        <v>129.4</v>
      </c>
      <c r="P87" s="64">
        <v>127.7</v>
      </c>
      <c r="Q87" s="64">
        <v>129.6</v>
      </c>
      <c r="R87" s="64">
        <v>130.30000000000001</v>
      </c>
      <c r="S87" s="64">
        <v>131.1</v>
      </c>
      <c r="T87" s="64">
        <v>129</v>
      </c>
      <c r="U87" s="64">
        <v>129</v>
      </c>
      <c r="V87" s="64">
        <v>129.30000000000001</v>
      </c>
      <c r="W87" s="64">
        <v>129.30000000000001</v>
      </c>
      <c r="X87" s="92">
        <v>131.6</v>
      </c>
      <c r="Y87" s="92">
        <v>127.7</v>
      </c>
      <c r="Z87" s="92">
        <v>128.19999999999999</v>
      </c>
      <c r="AA87" s="92">
        <v>28.2</v>
      </c>
      <c r="AB87" s="64">
        <v>128.4</v>
      </c>
      <c r="AC87" s="64">
        <v>128.30000000000001</v>
      </c>
      <c r="AD87" s="64">
        <v>130</v>
      </c>
      <c r="AE87" s="64">
        <v>129</v>
      </c>
      <c r="AF87" s="64">
        <v>130.6</v>
      </c>
      <c r="AG87" s="93"/>
      <c r="AH87" s="49">
        <f t="shared" si="20"/>
        <v>131.6</v>
      </c>
      <c r="AI87" s="50">
        <f t="shared" si="21"/>
        <v>28.2</v>
      </c>
    </row>
    <row r="88" spans="1:37" x14ac:dyDescent="0.25">
      <c r="A88" s="94" t="s">
        <v>93</v>
      </c>
      <c r="B88" s="64">
        <v>133</v>
      </c>
      <c r="C88" s="64">
        <v>133</v>
      </c>
      <c r="D88" s="64">
        <v>133</v>
      </c>
      <c r="E88" s="64">
        <v>133</v>
      </c>
      <c r="F88" s="64">
        <v>132.80000000000001</v>
      </c>
      <c r="G88" s="64">
        <v>132.1</v>
      </c>
      <c r="H88" s="64">
        <v>129.9</v>
      </c>
      <c r="I88" s="64">
        <v>132.4</v>
      </c>
      <c r="J88" s="64">
        <v>130.9</v>
      </c>
      <c r="K88" s="64">
        <v>130.30000000000001</v>
      </c>
      <c r="L88" s="64">
        <v>128.6</v>
      </c>
      <c r="M88" s="64">
        <v>131.6</v>
      </c>
      <c r="N88" s="64">
        <v>132.19999999999999</v>
      </c>
      <c r="O88" s="64">
        <v>130</v>
      </c>
      <c r="P88" s="64">
        <v>128.4</v>
      </c>
      <c r="Q88" s="64">
        <v>130.19999999999999</v>
      </c>
      <c r="R88" s="64">
        <v>131.1</v>
      </c>
      <c r="S88" s="64">
        <v>132.1</v>
      </c>
      <c r="T88" s="64">
        <v>129.69999999999999</v>
      </c>
      <c r="U88" s="64">
        <v>129.69999999999999</v>
      </c>
      <c r="V88" s="64">
        <v>130.4</v>
      </c>
      <c r="W88" s="64">
        <v>129.4</v>
      </c>
      <c r="X88" s="92">
        <v>132.30000000000001</v>
      </c>
      <c r="Y88" s="92">
        <v>126.6</v>
      </c>
      <c r="Z88" s="92">
        <v>127.8</v>
      </c>
      <c r="AA88" s="92">
        <v>128.30000000000001</v>
      </c>
      <c r="AB88" s="64">
        <v>129.69999999999999</v>
      </c>
      <c r="AC88" s="64">
        <v>129</v>
      </c>
      <c r="AD88" s="64">
        <v>131</v>
      </c>
      <c r="AE88" s="64">
        <v>129.69999999999999</v>
      </c>
      <c r="AF88" s="64">
        <v>133</v>
      </c>
      <c r="AG88" s="93"/>
      <c r="AH88" s="49">
        <f t="shared" si="20"/>
        <v>133</v>
      </c>
      <c r="AI88" s="50">
        <f t="shared" si="21"/>
        <v>126.6</v>
      </c>
    </row>
    <row r="89" spans="1:37" x14ac:dyDescent="0.25">
      <c r="A89" s="94" t="s">
        <v>94</v>
      </c>
      <c r="B89" s="95">
        <v>131</v>
      </c>
      <c r="C89" s="95">
        <v>131</v>
      </c>
      <c r="D89" s="95">
        <v>131</v>
      </c>
      <c r="E89" s="95">
        <v>131</v>
      </c>
      <c r="F89" s="95">
        <v>131.9</v>
      </c>
      <c r="G89" s="95">
        <v>131.4</v>
      </c>
      <c r="H89" s="95">
        <v>133.4</v>
      </c>
      <c r="I89" s="95">
        <v>130.6</v>
      </c>
      <c r="J89" s="95">
        <v>131.19999999999999</v>
      </c>
      <c r="K89" s="95">
        <v>130.9</v>
      </c>
      <c r="L89" s="95">
        <v>132.9</v>
      </c>
      <c r="M89" s="95">
        <v>132.4</v>
      </c>
      <c r="N89" s="95">
        <v>133.80000000000001</v>
      </c>
      <c r="O89" s="95">
        <v>133.4</v>
      </c>
      <c r="P89" s="95">
        <v>136.19999999999999</v>
      </c>
      <c r="Q89" s="95">
        <v>132.69999999999999</v>
      </c>
      <c r="R89" s="95">
        <v>132.80000000000001</v>
      </c>
      <c r="S89" s="95">
        <v>134.69999999999999</v>
      </c>
      <c r="T89" s="95">
        <v>131.9</v>
      </c>
      <c r="U89" s="95">
        <v>131.9</v>
      </c>
      <c r="V89" s="95">
        <v>133.1</v>
      </c>
      <c r="W89" s="95">
        <v>137.19999999999999</v>
      </c>
      <c r="X89" s="92">
        <v>136.6</v>
      </c>
      <c r="Y89" s="92">
        <v>132.1</v>
      </c>
      <c r="Z89" s="92">
        <v>132</v>
      </c>
      <c r="AA89" s="92">
        <v>132.30000000000001</v>
      </c>
      <c r="AB89" s="95">
        <v>134.9</v>
      </c>
      <c r="AC89" s="95">
        <v>134.69999999999999</v>
      </c>
      <c r="AD89" s="95">
        <v>135</v>
      </c>
      <c r="AE89" s="95">
        <v>135.9</v>
      </c>
      <c r="AF89" s="95">
        <v>135</v>
      </c>
      <c r="AG89" s="96"/>
      <c r="AH89" s="49">
        <f t="shared" si="20"/>
        <v>137.19999999999999</v>
      </c>
      <c r="AI89" s="50">
        <f t="shared" si="21"/>
        <v>130.6</v>
      </c>
    </row>
    <row r="90" spans="1:37" x14ac:dyDescent="0.25">
      <c r="A90" s="91" t="s">
        <v>95</v>
      </c>
      <c r="B90" s="64">
        <v>130</v>
      </c>
      <c r="C90" s="64">
        <v>130</v>
      </c>
      <c r="D90" s="64">
        <v>130</v>
      </c>
      <c r="E90" s="64">
        <v>130</v>
      </c>
      <c r="F90" s="64">
        <v>132</v>
      </c>
      <c r="G90" s="64">
        <v>131.30000000000001</v>
      </c>
      <c r="H90" s="64">
        <v>132.9</v>
      </c>
      <c r="I90" s="64">
        <v>131.19999999999999</v>
      </c>
      <c r="J90" s="64">
        <v>129.5</v>
      </c>
      <c r="K90" s="64">
        <v>130.19999999999999</v>
      </c>
      <c r="L90" s="64">
        <v>131.6</v>
      </c>
      <c r="M90" s="64">
        <v>133.6</v>
      </c>
      <c r="N90" s="64">
        <v>130.30000000000001</v>
      </c>
      <c r="O90" s="64">
        <v>128</v>
      </c>
      <c r="P90" s="64">
        <v>128.80000000000001</v>
      </c>
      <c r="Q90" s="64">
        <v>130.6</v>
      </c>
      <c r="R90" s="64">
        <v>131.69999999999999</v>
      </c>
      <c r="S90" s="64">
        <v>136.1</v>
      </c>
      <c r="T90" s="64">
        <v>135.30000000000001</v>
      </c>
      <c r="U90" s="64">
        <v>135.30000000000001</v>
      </c>
      <c r="V90" s="64">
        <v>133.30000000000001</v>
      </c>
      <c r="W90" s="64">
        <v>140</v>
      </c>
      <c r="X90" s="92">
        <v>135.5</v>
      </c>
      <c r="Y90" s="92">
        <v>132</v>
      </c>
      <c r="Z90" s="92">
        <v>130</v>
      </c>
      <c r="AA90" s="92">
        <v>135.30000000000001</v>
      </c>
      <c r="AB90" s="64">
        <v>134.5</v>
      </c>
      <c r="AC90" s="64">
        <v>130.6</v>
      </c>
      <c r="AD90" s="64">
        <v>131</v>
      </c>
      <c r="AE90" s="64">
        <v>130</v>
      </c>
      <c r="AF90" s="64">
        <v>131</v>
      </c>
      <c r="AG90" s="93"/>
      <c r="AH90" s="49">
        <f t="shared" si="20"/>
        <v>140</v>
      </c>
      <c r="AI90" s="50">
        <f t="shared" si="21"/>
        <v>128</v>
      </c>
    </row>
    <row r="91" spans="1:37" ht="15.75" thickBot="1" x14ac:dyDescent="0.3">
      <c r="A91" s="91" t="s">
        <v>96</v>
      </c>
      <c r="B91" s="97">
        <v>67</v>
      </c>
      <c r="C91" s="97">
        <v>67</v>
      </c>
      <c r="D91" s="97">
        <v>67</v>
      </c>
      <c r="E91" s="97">
        <v>67</v>
      </c>
      <c r="F91" s="97">
        <v>67.099999999999994</v>
      </c>
      <c r="G91" s="97">
        <v>67.099999999999994</v>
      </c>
      <c r="H91" s="97">
        <v>66.599999999999994</v>
      </c>
      <c r="I91" s="97">
        <v>65.900000000000006</v>
      </c>
      <c r="J91" s="97">
        <v>65.8</v>
      </c>
      <c r="K91" s="97">
        <v>65.099999999999994</v>
      </c>
      <c r="L91" s="97">
        <v>65</v>
      </c>
      <c r="M91" s="97">
        <v>62.9</v>
      </c>
      <c r="N91" s="97">
        <v>62.9</v>
      </c>
      <c r="O91" s="97">
        <v>66.099999999999994</v>
      </c>
      <c r="P91" s="97">
        <v>66.599999999999994</v>
      </c>
      <c r="Q91" s="97">
        <v>63.7</v>
      </c>
      <c r="R91" s="97">
        <v>62.8</v>
      </c>
      <c r="S91" s="97">
        <v>64.3</v>
      </c>
      <c r="T91" s="97">
        <v>63.9</v>
      </c>
      <c r="U91" s="97">
        <v>63.9</v>
      </c>
      <c r="V91" s="97">
        <v>64.2</v>
      </c>
      <c r="W91" s="97">
        <v>64.7</v>
      </c>
      <c r="X91" s="97">
        <v>66</v>
      </c>
      <c r="Y91" s="97">
        <v>6.6</v>
      </c>
      <c r="Z91" s="97">
        <v>65.3</v>
      </c>
      <c r="AA91" s="97">
        <v>65.7</v>
      </c>
      <c r="AB91" s="97">
        <v>66.5</v>
      </c>
      <c r="AC91" s="97">
        <v>66.599999999999994</v>
      </c>
      <c r="AD91" s="97">
        <v>66.900000000000006</v>
      </c>
      <c r="AE91" s="97">
        <v>67</v>
      </c>
      <c r="AF91" s="97">
        <v>67.7</v>
      </c>
      <c r="AG91" s="98"/>
      <c r="AH91" s="49">
        <f t="shared" si="20"/>
        <v>67.7</v>
      </c>
      <c r="AI91" s="50">
        <f t="shared" si="21"/>
        <v>6.6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32">SUM(B15,B18,B21:B22,B42,B44:B45,B47,B49,B94:B97,B103,B109,B115,B124,B126,B138,B145,B148:B149,B156,B158,B160,B164:B166,B168:B170,B175,B181:B182,B184:B186,B194,B199)</f>
        <v>191.33999999999997</v>
      </c>
      <c r="C93" s="103">
        <f t="shared" si="32"/>
        <v>180.13999999999996</v>
      </c>
      <c r="D93" s="103">
        <f t="shared" si="32"/>
        <v>177.83999999999997</v>
      </c>
      <c r="E93" s="103">
        <f t="shared" si="32"/>
        <v>177.83999999999997</v>
      </c>
      <c r="F93" s="103">
        <f t="shared" si="32"/>
        <v>166.53999999999996</v>
      </c>
      <c r="G93" s="102">
        <f t="shared" si="32"/>
        <v>197.73999999999995</v>
      </c>
      <c r="H93" s="102">
        <f t="shared" si="32"/>
        <v>219.53999999999996</v>
      </c>
      <c r="I93" s="102">
        <f t="shared" si="32"/>
        <v>255.13999999999993</v>
      </c>
      <c r="J93" s="102">
        <f t="shared" si="32"/>
        <v>262.04000000000002</v>
      </c>
      <c r="K93" s="102">
        <f t="shared" si="32"/>
        <v>273.64000000000004</v>
      </c>
      <c r="L93" s="102">
        <f t="shared" si="32"/>
        <v>292.94</v>
      </c>
      <c r="M93" s="102">
        <f t="shared" si="32"/>
        <v>303.54000000000002</v>
      </c>
      <c r="N93" s="102">
        <f t="shared" si="32"/>
        <v>297.64</v>
      </c>
      <c r="O93" s="102">
        <f t="shared" si="32"/>
        <v>281.54000000000002</v>
      </c>
      <c r="P93" s="102">
        <f t="shared" si="32"/>
        <v>259.04000000000008</v>
      </c>
      <c r="Q93" s="102">
        <f t="shared" si="32"/>
        <v>249.64</v>
      </c>
      <c r="R93" s="102">
        <f t="shared" si="32"/>
        <v>253.14</v>
      </c>
      <c r="S93" s="102">
        <f t="shared" si="32"/>
        <v>252.33999999999997</v>
      </c>
      <c r="T93" s="102">
        <f t="shared" si="32"/>
        <v>255.43999999999997</v>
      </c>
      <c r="U93" s="102">
        <f t="shared" si="32"/>
        <v>265.94</v>
      </c>
      <c r="V93" s="102">
        <f t="shared" si="32"/>
        <v>267.84000000000003</v>
      </c>
      <c r="W93" s="102">
        <f t="shared" si="32"/>
        <v>276.24</v>
      </c>
      <c r="X93" s="102">
        <f t="shared" si="32"/>
        <v>299.84000000000003</v>
      </c>
      <c r="Y93" s="102">
        <f t="shared" si="32"/>
        <v>325.74</v>
      </c>
      <c r="Z93" s="102">
        <v>365.49708333333336</v>
      </c>
      <c r="AA93" s="102">
        <f t="shared" si="32"/>
        <v>356.04</v>
      </c>
      <c r="AB93" s="102">
        <f t="shared" si="32"/>
        <v>329.04</v>
      </c>
      <c r="AC93" s="102">
        <f t="shared" si="32"/>
        <v>319.34000000000003</v>
      </c>
      <c r="AD93" s="102">
        <f t="shared" si="32"/>
        <v>283.74</v>
      </c>
      <c r="AE93" s="102">
        <f t="shared" si="32"/>
        <v>224.73999999999998</v>
      </c>
      <c r="AF93" s="102">
        <f t="shared" si="32"/>
        <v>203.73999999999998</v>
      </c>
      <c r="AG93" s="104"/>
      <c r="AH93" s="49">
        <f>MAX(C93:AF93)</f>
        <v>365.49708333333336</v>
      </c>
      <c r="AI93" s="50">
        <f>MIN(C93:AF93)</f>
        <v>166.53999999999996</v>
      </c>
    </row>
    <row r="94" spans="1:37" x14ac:dyDescent="0.25">
      <c r="A94" s="105" t="s">
        <v>98</v>
      </c>
      <c r="B94" s="108">
        <v>-4.5</v>
      </c>
      <c r="C94" s="106">
        <v>-14.4</v>
      </c>
      <c r="D94" s="54">
        <v>-19</v>
      </c>
      <c r="E94" s="54">
        <v>-19</v>
      </c>
      <c r="F94" s="54">
        <v>-17.8</v>
      </c>
      <c r="G94" s="107">
        <v>-18.100000000000001</v>
      </c>
      <c r="H94" s="107">
        <v>-16.7</v>
      </c>
      <c r="I94" s="107">
        <v>-12.8</v>
      </c>
      <c r="J94" s="107">
        <v>-15.9</v>
      </c>
      <c r="K94" s="107">
        <v>-25.1</v>
      </c>
      <c r="L94" s="107">
        <v>-13.8</v>
      </c>
      <c r="M94" s="108">
        <v>-1</v>
      </c>
      <c r="N94" s="107">
        <v>2.5</v>
      </c>
      <c r="O94" s="107">
        <v>0.8</v>
      </c>
      <c r="P94" s="107">
        <v>-8.6</v>
      </c>
      <c r="Q94" s="107">
        <v>0</v>
      </c>
      <c r="R94" s="107">
        <v>-15.6</v>
      </c>
      <c r="S94" s="107">
        <v>8.6</v>
      </c>
      <c r="T94" s="107">
        <f>5.5</f>
        <v>5.5</v>
      </c>
      <c r="U94" s="108">
        <v>4.3</v>
      </c>
      <c r="V94" s="108">
        <v>3.8</v>
      </c>
      <c r="W94" s="108">
        <v>18.100000000000001</v>
      </c>
      <c r="X94" s="107">
        <v>35.299999999999997</v>
      </c>
      <c r="Y94" s="107">
        <v>46.3</v>
      </c>
      <c r="Z94" s="107">
        <v>28.4</v>
      </c>
      <c r="AA94" s="107">
        <v>26.7</v>
      </c>
      <c r="AB94" s="108">
        <v>36.1</v>
      </c>
      <c r="AC94" s="108">
        <v>44.9</v>
      </c>
      <c r="AD94" s="108">
        <v>32</v>
      </c>
      <c r="AE94" s="108">
        <v>37</v>
      </c>
      <c r="AF94" s="108">
        <v>13</v>
      </c>
      <c r="AG94" s="109">
        <v>75</v>
      </c>
      <c r="AH94" s="49">
        <f t="shared" ref="AH94:AH100" si="33">IF(ABS(MAX(C94:AF94))&gt;ABS(MIN(C94:AF94)),MAX(C94:AF94),MIN(C94:AF94))</f>
        <v>46.3</v>
      </c>
      <c r="AI94" s="110">
        <f t="shared" ref="AI94:AI100" si="34">INDEX($C$9:$AF$9,1,MATCH(AH94,C94:AF94,0))</f>
        <v>0.77083333333333337</v>
      </c>
    </row>
    <row r="95" spans="1:37" x14ac:dyDescent="0.25">
      <c r="A95" s="111" t="s">
        <v>99</v>
      </c>
      <c r="B95" s="64">
        <v>-54</v>
      </c>
      <c r="C95" s="112">
        <v>-56</v>
      </c>
      <c r="D95" s="78">
        <v>-56</v>
      </c>
      <c r="E95" s="78">
        <v>-56</v>
      </c>
      <c r="F95" s="78">
        <v>-67</v>
      </c>
      <c r="G95" s="78">
        <v>-40</v>
      </c>
      <c r="H95" s="78">
        <v>-31</v>
      </c>
      <c r="I95" s="78">
        <v>-7.3</v>
      </c>
      <c r="J95" s="78">
        <v>-4</v>
      </c>
      <c r="K95" s="78">
        <v>4.8</v>
      </c>
      <c r="L95" s="78">
        <v>9</v>
      </c>
      <c r="M95" s="78">
        <v>18.3</v>
      </c>
      <c r="N95" s="78">
        <v>9.5</v>
      </c>
      <c r="O95" s="78">
        <v>-2.2999999999999998</v>
      </c>
      <c r="P95" s="78">
        <v>-5.2</v>
      </c>
      <c r="Q95" s="78">
        <v>-16.2</v>
      </c>
      <c r="R95" s="78">
        <v>-20.2</v>
      </c>
      <c r="S95" s="78">
        <f>-7.1-8.4</f>
        <v>-15.5</v>
      </c>
      <c r="T95" s="78">
        <f>-7.4-8.7</f>
        <v>-16.100000000000001</v>
      </c>
      <c r="U95" s="78">
        <v>-7</v>
      </c>
      <c r="V95" s="78">
        <f>-1.4-1.9</f>
        <v>-3.3</v>
      </c>
      <c r="W95" s="78">
        <f>2.1+3.2</f>
        <v>5.3000000000000007</v>
      </c>
      <c r="X95" s="78">
        <f>-0.7-3.5</f>
        <v>-4.2</v>
      </c>
      <c r="Y95" s="78">
        <f>0.2-3.2</f>
        <v>-3</v>
      </c>
      <c r="Z95" s="78">
        <v>19.700000000000003</v>
      </c>
      <c r="AA95" s="78">
        <f>10.7+3.2</f>
        <v>13.899999999999999</v>
      </c>
      <c r="AB95" s="64">
        <v>5</v>
      </c>
      <c r="AC95" s="64">
        <v>-2</v>
      </c>
      <c r="AD95" s="64">
        <v>-15</v>
      </c>
      <c r="AE95" s="64">
        <v>-30</v>
      </c>
      <c r="AF95" s="64">
        <v>-53</v>
      </c>
      <c r="AG95" s="109">
        <v>240</v>
      </c>
      <c r="AH95" s="49">
        <f t="shared" si="33"/>
        <v>-67</v>
      </c>
      <c r="AI95" s="110">
        <f t="shared" si="34"/>
        <v>0.16666666666666699</v>
      </c>
    </row>
    <row r="96" spans="1:37" x14ac:dyDescent="0.25">
      <c r="A96" s="111" t="s">
        <v>100</v>
      </c>
      <c r="B96" s="64">
        <v>18.2</v>
      </c>
      <c r="C96" s="112">
        <v>24.8</v>
      </c>
      <c r="D96" s="78">
        <v>3</v>
      </c>
      <c r="E96" s="78">
        <v>3</v>
      </c>
      <c r="F96" s="78">
        <v>6.2</v>
      </c>
      <c r="G96" s="78">
        <v>7.1</v>
      </c>
      <c r="H96" s="78">
        <v>10.199999999999999</v>
      </c>
      <c r="I96" s="78">
        <v>10</v>
      </c>
      <c r="J96" s="78">
        <v>12.7</v>
      </c>
      <c r="K96" s="78">
        <v>16.7</v>
      </c>
      <c r="L96" s="78">
        <v>15.7</v>
      </c>
      <c r="M96" s="78">
        <v>0</v>
      </c>
      <c r="N96" s="78">
        <v>0</v>
      </c>
      <c r="O96" s="78">
        <v>29</v>
      </c>
      <c r="P96" s="78">
        <v>29.6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20.7</v>
      </c>
      <c r="Y96" s="78">
        <v>29.3</v>
      </c>
      <c r="Z96" s="78">
        <v>47.8</v>
      </c>
      <c r="AA96" s="78">
        <v>46.8</v>
      </c>
      <c r="AB96" s="64">
        <v>44</v>
      </c>
      <c r="AC96" s="64">
        <v>42.9</v>
      </c>
      <c r="AD96" s="64">
        <v>38</v>
      </c>
      <c r="AE96" s="64">
        <v>32</v>
      </c>
      <c r="AF96" s="64">
        <v>30</v>
      </c>
      <c r="AG96" s="109">
        <v>60</v>
      </c>
      <c r="AH96" s="49">
        <f t="shared" si="33"/>
        <v>47.8</v>
      </c>
      <c r="AI96" s="110">
        <f t="shared" si="34"/>
        <v>0.79166666666666663</v>
      </c>
    </row>
    <row r="97" spans="1:37" x14ac:dyDescent="0.25">
      <c r="A97" s="113" t="s">
        <v>101</v>
      </c>
      <c r="B97" s="115">
        <v>44</v>
      </c>
      <c r="C97" s="114">
        <v>38.799999999999997</v>
      </c>
      <c r="D97" s="80">
        <v>62.9</v>
      </c>
      <c r="E97" s="80">
        <v>62.9</v>
      </c>
      <c r="F97" s="80">
        <v>58.2</v>
      </c>
      <c r="G97" s="80">
        <v>61.8</v>
      </c>
      <c r="H97" s="80">
        <v>70.099999999999994</v>
      </c>
      <c r="I97" s="80">
        <v>78.3</v>
      </c>
      <c r="J97" s="80">
        <v>82.3</v>
      </c>
      <c r="K97" s="80">
        <v>90.3</v>
      </c>
      <c r="L97" s="80">
        <v>95.1</v>
      </c>
      <c r="M97" s="80">
        <v>99.2</v>
      </c>
      <c r="N97" s="80">
        <v>98.6</v>
      </c>
      <c r="O97" s="80">
        <v>67</v>
      </c>
      <c r="P97" s="80">
        <v>56.2</v>
      </c>
      <c r="Q97" s="80">
        <v>78.8</v>
      </c>
      <c r="R97" s="80">
        <v>101.9</v>
      </c>
      <c r="S97" s="80">
        <v>72.2</v>
      </c>
      <c r="T97" s="80">
        <v>79</v>
      </c>
      <c r="U97" s="80">
        <v>81.599999999999994</v>
      </c>
      <c r="V97" s="80">
        <v>80.3</v>
      </c>
      <c r="W97" s="80">
        <v>66.099999999999994</v>
      </c>
      <c r="X97" s="80">
        <v>61.3</v>
      </c>
      <c r="Y97" s="80">
        <v>66.400000000000006</v>
      </c>
      <c r="Z97" s="80">
        <v>86.8</v>
      </c>
      <c r="AA97" s="80">
        <v>83.2</v>
      </c>
      <c r="AB97" s="115">
        <v>58.5</v>
      </c>
      <c r="AC97" s="115">
        <v>47.8</v>
      </c>
      <c r="AD97" s="115">
        <v>43</v>
      </c>
      <c r="AE97" s="115">
        <v>0</v>
      </c>
      <c r="AF97" s="115">
        <v>28</v>
      </c>
      <c r="AG97" s="116">
        <v>120</v>
      </c>
      <c r="AH97" s="49">
        <f t="shared" si="33"/>
        <v>101.9</v>
      </c>
      <c r="AI97" s="110">
        <f t="shared" si="34"/>
        <v>0.54166666666666696</v>
      </c>
    </row>
    <row r="98" spans="1:37" x14ac:dyDescent="0.25">
      <c r="A98" s="113" t="s">
        <v>102</v>
      </c>
      <c r="B98" s="115">
        <v>52</v>
      </c>
      <c r="C98" s="114">
        <v>50</v>
      </c>
      <c r="D98" s="80">
        <v>73.5</v>
      </c>
      <c r="E98" s="80">
        <v>73.5</v>
      </c>
      <c r="F98" s="80">
        <v>70</v>
      </c>
      <c r="G98" s="80">
        <v>68.099999999999994</v>
      </c>
      <c r="H98" s="80">
        <v>72.900000000000006</v>
      </c>
      <c r="I98" s="80">
        <v>67.8</v>
      </c>
      <c r="J98" s="80">
        <v>72.3</v>
      </c>
      <c r="K98" s="80">
        <v>81.400000000000006</v>
      </c>
      <c r="L98" s="80">
        <v>87.7</v>
      </c>
      <c r="M98" s="80">
        <v>88.3</v>
      </c>
      <c r="N98" s="80">
        <v>86.9</v>
      </c>
      <c r="O98" s="80">
        <v>74.8</v>
      </c>
      <c r="P98" s="80">
        <v>60.4</v>
      </c>
      <c r="Q98" s="80">
        <v>76.099999999999994</v>
      </c>
      <c r="R98" s="80">
        <v>100.5</v>
      </c>
      <c r="S98" s="80">
        <v>71.8</v>
      </c>
      <c r="T98" s="80">
        <v>74.8</v>
      </c>
      <c r="U98" s="80">
        <v>81.8</v>
      </c>
      <c r="V98" s="80">
        <v>80.400000000000006</v>
      </c>
      <c r="W98" s="80">
        <v>62.1</v>
      </c>
      <c r="X98" s="80">
        <v>34</v>
      </c>
      <c r="Y98" s="80">
        <v>47.2</v>
      </c>
      <c r="Z98" s="80">
        <v>60.3</v>
      </c>
      <c r="AA98" s="80">
        <v>56</v>
      </c>
      <c r="AB98" s="115">
        <v>32.5</v>
      </c>
      <c r="AC98" s="115">
        <v>25</v>
      </c>
      <c r="AD98" s="115">
        <v>26</v>
      </c>
      <c r="AE98" s="115">
        <v>6</v>
      </c>
      <c r="AF98" s="115">
        <v>11</v>
      </c>
      <c r="AG98" s="116"/>
      <c r="AH98" s="49">
        <f t="shared" si="33"/>
        <v>100.5</v>
      </c>
      <c r="AI98" s="110">
        <f t="shared" si="34"/>
        <v>0.54166666666666696</v>
      </c>
    </row>
    <row r="99" spans="1:37" x14ac:dyDescent="0.25">
      <c r="A99" s="113" t="s">
        <v>103</v>
      </c>
      <c r="B99" s="115">
        <v>79.400000000000006</v>
      </c>
      <c r="C99" s="114">
        <v>73.599999999999994</v>
      </c>
      <c r="D99" s="80">
        <v>73</v>
      </c>
      <c r="E99" s="80">
        <v>73</v>
      </c>
      <c r="F99" s="80">
        <v>73.8</v>
      </c>
      <c r="G99" s="80">
        <v>73.2</v>
      </c>
      <c r="H99" s="80">
        <v>70.599999999999994</v>
      </c>
      <c r="I99" s="80">
        <v>66.599999999999994</v>
      </c>
      <c r="J99" s="80">
        <v>75.2</v>
      </c>
      <c r="K99" s="80">
        <v>73.5</v>
      </c>
      <c r="L99" s="80">
        <v>74.5</v>
      </c>
      <c r="M99" s="80">
        <v>68.2</v>
      </c>
      <c r="N99" s="80">
        <v>67.5</v>
      </c>
      <c r="O99" s="80">
        <v>54.9</v>
      </c>
      <c r="P99" s="80">
        <v>61.1</v>
      </c>
      <c r="Q99" s="80">
        <v>62.5</v>
      </c>
      <c r="R99" s="80">
        <v>73.7</v>
      </c>
      <c r="S99" s="80">
        <v>34.700000000000003</v>
      </c>
      <c r="T99" s="80">
        <v>42.4</v>
      </c>
      <c r="U99" s="80">
        <v>35.9</v>
      </c>
      <c r="V99" s="80">
        <v>36.6</v>
      </c>
      <c r="W99" s="80">
        <v>26.2</v>
      </c>
      <c r="X99" s="80">
        <v>21.2</v>
      </c>
      <c r="Y99" s="80">
        <v>16.2</v>
      </c>
      <c r="Z99" s="80">
        <v>38.4</v>
      </c>
      <c r="AA99" s="80">
        <v>39.799999999999997</v>
      </c>
      <c r="AB99" s="115">
        <v>33</v>
      </c>
      <c r="AC99" s="115">
        <v>35.5</v>
      </c>
      <c r="AD99" s="115">
        <v>30</v>
      </c>
      <c r="AE99" s="115">
        <v>27</v>
      </c>
      <c r="AF99" s="115">
        <v>44</v>
      </c>
      <c r="AG99" s="100"/>
      <c r="AH99" s="49">
        <f t="shared" si="33"/>
        <v>75.2</v>
      </c>
      <c r="AI99" s="110">
        <f t="shared" si="34"/>
        <v>0.27083333333333331</v>
      </c>
    </row>
    <row r="100" spans="1:37" ht="15.75" thickBot="1" x14ac:dyDescent="0.3">
      <c r="A100" s="117" t="s">
        <v>104</v>
      </c>
      <c r="B100" s="95">
        <v>100</v>
      </c>
      <c r="C100" s="95">
        <v>89</v>
      </c>
      <c r="D100" s="78">
        <v>75.3</v>
      </c>
      <c r="E100" s="78">
        <v>75.3</v>
      </c>
      <c r="F100" s="78">
        <v>68.599999999999994</v>
      </c>
      <c r="G100" s="78">
        <v>72.2</v>
      </c>
      <c r="H100" s="78">
        <v>73.5</v>
      </c>
      <c r="I100" s="78">
        <v>76</v>
      </c>
      <c r="J100" s="78">
        <v>23.3</v>
      </c>
      <c r="K100" s="78">
        <v>1.1000000000000001</v>
      </c>
      <c r="L100" s="78">
        <v>3.1</v>
      </c>
      <c r="M100" s="78">
        <v>35.299999999999997</v>
      </c>
      <c r="N100" s="78">
        <v>32.4</v>
      </c>
      <c r="O100" s="78">
        <v>43.7</v>
      </c>
      <c r="P100" s="78">
        <v>96.2</v>
      </c>
      <c r="Q100" s="78">
        <v>54.5</v>
      </c>
      <c r="R100" s="78">
        <v>55.4</v>
      </c>
      <c r="S100" s="78">
        <v>59.4</v>
      </c>
      <c r="T100" s="78">
        <v>62.2</v>
      </c>
      <c r="U100" s="78">
        <v>6.2</v>
      </c>
      <c r="V100" s="78">
        <v>4.8</v>
      </c>
      <c r="W100" s="78">
        <v>3</v>
      </c>
      <c r="X100" s="78">
        <v>34</v>
      </c>
      <c r="Y100" s="78">
        <v>105</v>
      </c>
      <c r="Z100" s="78">
        <v>109</v>
      </c>
      <c r="AA100" s="78">
        <v>107.5</v>
      </c>
      <c r="AB100" s="95">
        <v>102</v>
      </c>
      <c r="AC100" s="95">
        <v>105</v>
      </c>
      <c r="AD100" s="95">
        <v>103</v>
      </c>
      <c r="AE100" s="95">
        <v>92</v>
      </c>
      <c r="AF100" s="95">
        <v>94</v>
      </c>
      <c r="AG100" s="100"/>
      <c r="AH100" s="49">
        <f t="shared" si="33"/>
        <v>109</v>
      </c>
      <c r="AI100" s="110">
        <f t="shared" si="34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35">AF102</f>
        <v>9.9</v>
      </c>
      <c r="C102" s="48">
        <v>9.9</v>
      </c>
      <c r="D102" s="122">
        <f t="shared" ref="D102:S107" si="36">C102</f>
        <v>9.9</v>
      </c>
      <c r="E102" s="122">
        <f t="shared" si="36"/>
        <v>9.9</v>
      </c>
      <c r="F102" s="122">
        <f t="shared" si="36"/>
        <v>9.9</v>
      </c>
      <c r="G102" s="122">
        <f t="shared" si="36"/>
        <v>9.9</v>
      </c>
      <c r="H102" s="122">
        <f t="shared" si="36"/>
        <v>9.9</v>
      </c>
      <c r="I102" s="122">
        <f t="shared" si="36"/>
        <v>9.9</v>
      </c>
      <c r="J102" s="122">
        <f t="shared" si="36"/>
        <v>9.9</v>
      </c>
      <c r="K102" s="122">
        <f t="shared" si="36"/>
        <v>9.9</v>
      </c>
      <c r="L102" s="122">
        <f t="shared" si="36"/>
        <v>9.9</v>
      </c>
      <c r="M102" s="122">
        <f t="shared" si="36"/>
        <v>9.9</v>
      </c>
      <c r="N102" s="122">
        <f t="shared" si="36"/>
        <v>9.9</v>
      </c>
      <c r="O102" s="122">
        <f t="shared" si="36"/>
        <v>9.9</v>
      </c>
      <c r="P102" s="122">
        <f t="shared" si="36"/>
        <v>9.9</v>
      </c>
      <c r="Q102" s="122">
        <f t="shared" si="36"/>
        <v>9.9</v>
      </c>
      <c r="R102" s="122">
        <f t="shared" si="36"/>
        <v>9.9</v>
      </c>
      <c r="S102" s="122">
        <f t="shared" si="36"/>
        <v>9.9</v>
      </c>
      <c r="T102" s="122">
        <f t="shared" ref="T102:AF107" si="37">S102</f>
        <v>9.9</v>
      </c>
      <c r="U102" s="122">
        <f t="shared" si="37"/>
        <v>9.9</v>
      </c>
      <c r="V102" s="122">
        <f t="shared" si="37"/>
        <v>9.9</v>
      </c>
      <c r="W102" s="122">
        <f t="shared" si="37"/>
        <v>9.9</v>
      </c>
      <c r="X102" s="122">
        <f t="shared" si="37"/>
        <v>9.9</v>
      </c>
      <c r="Y102" s="122">
        <f t="shared" si="37"/>
        <v>9.9</v>
      </c>
      <c r="Z102" s="122">
        <f t="shared" si="37"/>
        <v>9.9</v>
      </c>
      <c r="AA102" s="122">
        <f t="shared" si="37"/>
        <v>9.9</v>
      </c>
      <c r="AB102" s="122">
        <f t="shared" si="37"/>
        <v>9.9</v>
      </c>
      <c r="AC102" s="122">
        <f t="shared" si="37"/>
        <v>9.9</v>
      </c>
      <c r="AD102" s="122">
        <f t="shared" si="37"/>
        <v>9.9</v>
      </c>
      <c r="AE102" s="122">
        <f t="shared" si="37"/>
        <v>9.9</v>
      </c>
      <c r="AF102" s="122">
        <f t="shared" si="3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35"/>
        <v>9.6</v>
      </c>
      <c r="C103" s="125">
        <v>9.6</v>
      </c>
      <c r="D103" s="124">
        <f t="shared" si="36"/>
        <v>9.6</v>
      </c>
      <c r="E103" s="124">
        <f t="shared" si="36"/>
        <v>9.6</v>
      </c>
      <c r="F103" s="124">
        <f t="shared" si="36"/>
        <v>9.6</v>
      </c>
      <c r="G103" s="124">
        <f t="shared" si="36"/>
        <v>9.6</v>
      </c>
      <c r="H103" s="124">
        <f t="shared" si="36"/>
        <v>9.6</v>
      </c>
      <c r="I103" s="124">
        <f t="shared" si="36"/>
        <v>9.6</v>
      </c>
      <c r="J103" s="124">
        <f t="shared" si="36"/>
        <v>9.6</v>
      </c>
      <c r="K103" s="124">
        <f t="shared" si="36"/>
        <v>9.6</v>
      </c>
      <c r="L103" s="124">
        <f t="shared" si="36"/>
        <v>9.6</v>
      </c>
      <c r="M103" s="124">
        <f t="shared" si="36"/>
        <v>9.6</v>
      </c>
      <c r="N103" s="124">
        <f t="shared" si="36"/>
        <v>9.6</v>
      </c>
      <c r="O103" s="124">
        <f t="shared" si="36"/>
        <v>9.6</v>
      </c>
      <c r="P103" s="124">
        <f t="shared" si="36"/>
        <v>9.6</v>
      </c>
      <c r="Q103" s="124">
        <f t="shared" si="36"/>
        <v>9.6</v>
      </c>
      <c r="R103" s="124">
        <f t="shared" si="36"/>
        <v>9.6</v>
      </c>
      <c r="S103" s="124">
        <f t="shared" si="36"/>
        <v>9.6</v>
      </c>
      <c r="T103" s="124">
        <f t="shared" si="37"/>
        <v>9.6</v>
      </c>
      <c r="U103" s="124">
        <f t="shared" si="37"/>
        <v>9.6</v>
      </c>
      <c r="V103" s="124">
        <f t="shared" si="37"/>
        <v>9.6</v>
      </c>
      <c r="W103" s="124">
        <f t="shared" si="37"/>
        <v>9.6</v>
      </c>
      <c r="X103" s="124">
        <f t="shared" si="37"/>
        <v>9.6</v>
      </c>
      <c r="Y103" s="124">
        <f t="shared" si="37"/>
        <v>9.6</v>
      </c>
      <c r="Z103" s="124">
        <f t="shared" si="37"/>
        <v>9.6</v>
      </c>
      <c r="AA103" s="124">
        <f t="shared" si="37"/>
        <v>9.6</v>
      </c>
      <c r="AB103" s="124">
        <f t="shared" si="37"/>
        <v>9.6</v>
      </c>
      <c r="AC103" s="124">
        <f t="shared" si="37"/>
        <v>9.6</v>
      </c>
      <c r="AD103" s="124">
        <f t="shared" si="37"/>
        <v>9.6</v>
      </c>
      <c r="AE103" s="124">
        <f t="shared" si="37"/>
        <v>9.6</v>
      </c>
      <c r="AF103" s="124">
        <f t="shared" si="3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35"/>
        <v>9.98</v>
      </c>
      <c r="C104" s="125">
        <v>9.98</v>
      </c>
      <c r="D104" s="124">
        <f t="shared" si="36"/>
        <v>9.98</v>
      </c>
      <c r="E104" s="124">
        <f t="shared" si="36"/>
        <v>9.98</v>
      </c>
      <c r="F104" s="124">
        <f t="shared" si="36"/>
        <v>9.98</v>
      </c>
      <c r="G104" s="124">
        <f t="shared" si="36"/>
        <v>9.98</v>
      </c>
      <c r="H104" s="124">
        <f t="shared" si="36"/>
        <v>9.98</v>
      </c>
      <c r="I104" s="124">
        <f t="shared" si="36"/>
        <v>9.98</v>
      </c>
      <c r="J104" s="124">
        <f t="shared" si="36"/>
        <v>9.98</v>
      </c>
      <c r="K104" s="124">
        <f t="shared" si="36"/>
        <v>9.98</v>
      </c>
      <c r="L104" s="124">
        <f t="shared" si="36"/>
        <v>9.98</v>
      </c>
      <c r="M104" s="124">
        <f t="shared" si="36"/>
        <v>9.98</v>
      </c>
      <c r="N104" s="124">
        <f t="shared" si="36"/>
        <v>9.98</v>
      </c>
      <c r="O104" s="124">
        <f t="shared" si="36"/>
        <v>9.98</v>
      </c>
      <c r="P104" s="124">
        <f t="shared" si="36"/>
        <v>9.98</v>
      </c>
      <c r="Q104" s="124">
        <f t="shared" si="36"/>
        <v>9.98</v>
      </c>
      <c r="R104" s="124">
        <f t="shared" si="36"/>
        <v>9.98</v>
      </c>
      <c r="S104" s="124">
        <f t="shared" si="36"/>
        <v>9.98</v>
      </c>
      <c r="T104" s="124">
        <f t="shared" si="37"/>
        <v>9.98</v>
      </c>
      <c r="U104" s="124">
        <f t="shared" si="37"/>
        <v>9.98</v>
      </c>
      <c r="V104" s="124">
        <f t="shared" si="37"/>
        <v>9.98</v>
      </c>
      <c r="W104" s="124">
        <f t="shared" si="37"/>
        <v>9.98</v>
      </c>
      <c r="X104" s="124">
        <f t="shared" si="37"/>
        <v>9.98</v>
      </c>
      <c r="Y104" s="124">
        <f t="shared" si="37"/>
        <v>9.98</v>
      </c>
      <c r="Z104" s="124">
        <f t="shared" si="37"/>
        <v>9.98</v>
      </c>
      <c r="AA104" s="124">
        <f t="shared" si="37"/>
        <v>9.98</v>
      </c>
      <c r="AB104" s="124">
        <f t="shared" si="37"/>
        <v>9.98</v>
      </c>
      <c r="AC104" s="124">
        <f t="shared" si="37"/>
        <v>9.98</v>
      </c>
      <c r="AD104" s="124">
        <f t="shared" si="37"/>
        <v>9.98</v>
      </c>
      <c r="AE104" s="124">
        <f t="shared" si="37"/>
        <v>9.98</v>
      </c>
      <c r="AF104" s="124">
        <f t="shared" si="3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35"/>
        <v>9.1</v>
      </c>
      <c r="C105" s="125">
        <v>9.1</v>
      </c>
      <c r="D105" s="124">
        <f t="shared" si="36"/>
        <v>9.1</v>
      </c>
      <c r="E105" s="124">
        <f t="shared" si="36"/>
        <v>9.1</v>
      </c>
      <c r="F105" s="124">
        <f t="shared" si="36"/>
        <v>9.1</v>
      </c>
      <c r="G105" s="124">
        <f t="shared" si="36"/>
        <v>9.1</v>
      </c>
      <c r="H105" s="124">
        <f t="shared" si="36"/>
        <v>9.1</v>
      </c>
      <c r="I105" s="124">
        <f t="shared" si="36"/>
        <v>9.1</v>
      </c>
      <c r="J105" s="124">
        <f t="shared" si="36"/>
        <v>9.1</v>
      </c>
      <c r="K105" s="124">
        <f t="shared" si="36"/>
        <v>9.1</v>
      </c>
      <c r="L105" s="124">
        <f t="shared" si="36"/>
        <v>9.1</v>
      </c>
      <c r="M105" s="124">
        <f t="shared" si="36"/>
        <v>9.1</v>
      </c>
      <c r="N105" s="124">
        <f t="shared" si="36"/>
        <v>9.1</v>
      </c>
      <c r="O105" s="124">
        <f t="shared" si="36"/>
        <v>9.1</v>
      </c>
      <c r="P105" s="124">
        <f t="shared" si="36"/>
        <v>9.1</v>
      </c>
      <c r="Q105" s="124">
        <f t="shared" si="36"/>
        <v>9.1</v>
      </c>
      <c r="R105" s="124">
        <f t="shared" si="36"/>
        <v>9.1</v>
      </c>
      <c r="S105" s="124">
        <f t="shared" si="36"/>
        <v>9.1</v>
      </c>
      <c r="T105" s="124">
        <f t="shared" si="37"/>
        <v>9.1</v>
      </c>
      <c r="U105" s="124">
        <f t="shared" si="37"/>
        <v>9.1</v>
      </c>
      <c r="V105" s="124">
        <f t="shared" si="37"/>
        <v>9.1</v>
      </c>
      <c r="W105" s="124">
        <f t="shared" si="37"/>
        <v>9.1</v>
      </c>
      <c r="X105" s="124">
        <f t="shared" si="37"/>
        <v>9.1</v>
      </c>
      <c r="Y105" s="124">
        <f t="shared" si="37"/>
        <v>9.1</v>
      </c>
      <c r="Z105" s="124">
        <f t="shared" si="37"/>
        <v>9.1</v>
      </c>
      <c r="AA105" s="124">
        <f t="shared" si="37"/>
        <v>9.1</v>
      </c>
      <c r="AB105" s="124">
        <f t="shared" si="37"/>
        <v>9.1</v>
      </c>
      <c r="AC105" s="124">
        <f t="shared" si="37"/>
        <v>9.1</v>
      </c>
      <c r="AD105" s="124">
        <f t="shared" si="37"/>
        <v>9.1</v>
      </c>
      <c r="AE105" s="124">
        <f t="shared" si="37"/>
        <v>9.1</v>
      </c>
      <c r="AF105" s="124">
        <f t="shared" si="3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35"/>
        <v>9.18</v>
      </c>
      <c r="C106" s="125">
        <v>9.18</v>
      </c>
      <c r="D106" s="124">
        <f t="shared" si="36"/>
        <v>9.18</v>
      </c>
      <c r="E106" s="124">
        <f t="shared" si="36"/>
        <v>9.18</v>
      </c>
      <c r="F106" s="124">
        <f t="shared" si="36"/>
        <v>9.18</v>
      </c>
      <c r="G106" s="124">
        <f t="shared" si="36"/>
        <v>9.18</v>
      </c>
      <c r="H106" s="124">
        <f t="shared" si="36"/>
        <v>9.18</v>
      </c>
      <c r="I106" s="124">
        <f t="shared" si="36"/>
        <v>9.18</v>
      </c>
      <c r="J106" s="124">
        <f t="shared" si="36"/>
        <v>9.18</v>
      </c>
      <c r="K106" s="124">
        <f t="shared" si="36"/>
        <v>9.18</v>
      </c>
      <c r="L106" s="124">
        <f t="shared" si="36"/>
        <v>9.18</v>
      </c>
      <c r="M106" s="124">
        <f t="shared" si="36"/>
        <v>9.18</v>
      </c>
      <c r="N106" s="124">
        <f t="shared" si="36"/>
        <v>9.18</v>
      </c>
      <c r="O106" s="124">
        <f t="shared" si="36"/>
        <v>9.18</v>
      </c>
      <c r="P106" s="124">
        <f t="shared" si="36"/>
        <v>9.18</v>
      </c>
      <c r="Q106" s="124">
        <f t="shared" si="36"/>
        <v>9.18</v>
      </c>
      <c r="R106" s="124">
        <f t="shared" si="36"/>
        <v>9.18</v>
      </c>
      <c r="S106" s="124">
        <f t="shared" si="36"/>
        <v>9.18</v>
      </c>
      <c r="T106" s="124">
        <f t="shared" si="37"/>
        <v>9.18</v>
      </c>
      <c r="U106" s="124">
        <f t="shared" si="37"/>
        <v>9.18</v>
      </c>
      <c r="V106" s="124">
        <f t="shared" si="37"/>
        <v>9.18</v>
      </c>
      <c r="W106" s="124">
        <f t="shared" si="37"/>
        <v>9.18</v>
      </c>
      <c r="X106" s="124">
        <f t="shared" si="37"/>
        <v>9.18</v>
      </c>
      <c r="Y106" s="124">
        <f t="shared" si="37"/>
        <v>9.18</v>
      </c>
      <c r="Z106" s="124">
        <f t="shared" si="37"/>
        <v>9.18</v>
      </c>
      <c r="AA106" s="124">
        <f t="shared" si="37"/>
        <v>9.18</v>
      </c>
      <c r="AB106" s="124">
        <f t="shared" si="37"/>
        <v>9.18</v>
      </c>
      <c r="AC106" s="124">
        <f t="shared" si="37"/>
        <v>9.18</v>
      </c>
      <c r="AD106" s="124">
        <f t="shared" si="37"/>
        <v>9.18</v>
      </c>
      <c r="AE106" s="124">
        <f t="shared" si="37"/>
        <v>9.18</v>
      </c>
      <c r="AF106" s="124">
        <f t="shared" si="3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35"/>
        <v>7</v>
      </c>
      <c r="C107" s="125">
        <v>7</v>
      </c>
      <c r="D107" s="124">
        <f t="shared" si="36"/>
        <v>7</v>
      </c>
      <c r="E107" s="124">
        <f t="shared" si="36"/>
        <v>7</v>
      </c>
      <c r="F107" s="124">
        <f t="shared" si="36"/>
        <v>7</v>
      </c>
      <c r="G107" s="124">
        <f t="shared" si="36"/>
        <v>7</v>
      </c>
      <c r="H107" s="124">
        <f t="shared" si="36"/>
        <v>7</v>
      </c>
      <c r="I107" s="124">
        <f t="shared" si="36"/>
        <v>7</v>
      </c>
      <c r="J107" s="124">
        <f t="shared" si="36"/>
        <v>7</v>
      </c>
      <c r="K107" s="124">
        <f t="shared" si="36"/>
        <v>7</v>
      </c>
      <c r="L107" s="124">
        <f t="shared" si="36"/>
        <v>7</v>
      </c>
      <c r="M107" s="124">
        <f t="shared" si="36"/>
        <v>7</v>
      </c>
      <c r="N107" s="124">
        <f t="shared" si="36"/>
        <v>7</v>
      </c>
      <c r="O107" s="124">
        <f t="shared" si="36"/>
        <v>7</v>
      </c>
      <c r="P107" s="124">
        <f t="shared" si="36"/>
        <v>7</v>
      </c>
      <c r="Q107" s="124">
        <f t="shared" si="36"/>
        <v>7</v>
      </c>
      <c r="R107" s="124">
        <f t="shared" si="36"/>
        <v>7</v>
      </c>
      <c r="S107" s="124">
        <f t="shared" si="36"/>
        <v>7</v>
      </c>
      <c r="T107" s="124">
        <f t="shared" si="37"/>
        <v>7</v>
      </c>
      <c r="U107" s="124">
        <f t="shared" si="37"/>
        <v>7</v>
      </c>
      <c r="V107" s="124">
        <f t="shared" si="37"/>
        <v>7</v>
      </c>
      <c r="W107" s="124">
        <f t="shared" si="37"/>
        <v>7</v>
      </c>
      <c r="X107" s="124">
        <f t="shared" si="37"/>
        <v>7</v>
      </c>
      <c r="Y107" s="124">
        <f t="shared" si="37"/>
        <v>7</v>
      </c>
      <c r="Z107" s="124">
        <f t="shared" si="37"/>
        <v>7</v>
      </c>
      <c r="AA107" s="124">
        <f t="shared" si="37"/>
        <v>7</v>
      </c>
      <c r="AB107" s="124">
        <f t="shared" si="37"/>
        <v>7</v>
      </c>
      <c r="AC107" s="124">
        <f t="shared" si="37"/>
        <v>7</v>
      </c>
      <c r="AD107" s="124">
        <f t="shared" si="37"/>
        <v>7</v>
      </c>
      <c r="AE107" s="124">
        <f t="shared" si="37"/>
        <v>7</v>
      </c>
      <c r="AF107" s="124">
        <f t="shared" si="3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38">C109</f>
        <v>2.25</v>
      </c>
      <c r="E109" s="124">
        <f t="shared" si="38"/>
        <v>2.25</v>
      </c>
      <c r="F109" s="124">
        <f t="shared" si="38"/>
        <v>2.25</v>
      </c>
      <c r="G109" s="124">
        <f t="shared" si="38"/>
        <v>2.25</v>
      </c>
      <c r="H109" s="124">
        <f t="shared" si="38"/>
        <v>2.25</v>
      </c>
      <c r="I109" s="124">
        <f t="shared" si="38"/>
        <v>2.25</v>
      </c>
      <c r="J109" s="124">
        <f t="shared" si="38"/>
        <v>2.25</v>
      </c>
      <c r="K109" s="124">
        <f t="shared" si="38"/>
        <v>2.25</v>
      </c>
      <c r="L109" s="124">
        <f t="shared" si="38"/>
        <v>2.25</v>
      </c>
      <c r="M109" s="124">
        <f t="shared" si="38"/>
        <v>2.25</v>
      </c>
      <c r="N109" s="124">
        <f t="shared" si="38"/>
        <v>2.25</v>
      </c>
      <c r="O109" s="124">
        <f t="shared" si="38"/>
        <v>2.25</v>
      </c>
      <c r="P109" s="124">
        <f t="shared" si="38"/>
        <v>2.25</v>
      </c>
      <c r="Q109" s="124">
        <f t="shared" si="38"/>
        <v>2.25</v>
      </c>
      <c r="R109" s="124">
        <f t="shared" si="38"/>
        <v>2.25</v>
      </c>
      <c r="S109" s="124">
        <f t="shared" si="38"/>
        <v>2.25</v>
      </c>
      <c r="T109" s="124">
        <f t="shared" ref="T109:AF110" si="39">S109</f>
        <v>2.25</v>
      </c>
      <c r="U109" s="124">
        <f t="shared" si="39"/>
        <v>2.25</v>
      </c>
      <c r="V109" s="124">
        <f t="shared" si="39"/>
        <v>2.25</v>
      </c>
      <c r="W109" s="124">
        <f t="shared" si="39"/>
        <v>2.25</v>
      </c>
      <c r="X109" s="124">
        <f t="shared" si="39"/>
        <v>2.25</v>
      </c>
      <c r="Y109" s="124">
        <f t="shared" si="39"/>
        <v>2.25</v>
      </c>
      <c r="Z109" s="124">
        <f t="shared" si="39"/>
        <v>2.25</v>
      </c>
      <c r="AA109" s="124">
        <f t="shared" si="39"/>
        <v>2.25</v>
      </c>
      <c r="AB109" s="124">
        <f t="shared" si="39"/>
        <v>2.25</v>
      </c>
      <c r="AC109" s="124">
        <f t="shared" si="39"/>
        <v>2.25</v>
      </c>
      <c r="AD109" s="124">
        <f t="shared" si="39"/>
        <v>2.25</v>
      </c>
      <c r="AE109" s="124">
        <f t="shared" si="39"/>
        <v>2.25</v>
      </c>
      <c r="AF109" s="124">
        <f t="shared" si="3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38"/>
        <v>1.64</v>
      </c>
      <c r="E110" s="124">
        <f t="shared" si="38"/>
        <v>1.64</v>
      </c>
      <c r="F110" s="124">
        <f t="shared" si="38"/>
        <v>1.64</v>
      </c>
      <c r="G110" s="124">
        <f t="shared" si="38"/>
        <v>1.64</v>
      </c>
      <c r="H110" s="124">
        <f t="shared" si="38"/>
        <v>1.64</v>
      </c>
      <c r="I110" s="124">
        <f t="shared" si="38"/>
        <v>1.64</v>
      </c>
      <c r="J110" s="124">
        <f t="shared" si="38"/>
        <v>1.64</v>
      </c>
      <c r="K110" s="124">
        <f t="shared" si="38"/>
        <v>1.64</v>
      </c>
      <c r="L110" s="124">
        <f t="shared" si="38"/>
        <v>1.64</v>
      </c>
      <c r="M110" s="124">
        <f t="shared" si="38"/>
        <v>1.64</v>
      </c>
      <c r="N110" s="124">
        <f t="shared" si="38"/>
        <v>1.64</v>
      </c>
      <c r="O110" s="124">
        <f t="shared" si="38"/>
        <v>1.64</v>
      </c>
      <c r="P110" s="124">
        <f t="shared" si="38"/>
        <v>1.64</v>
      </c>
      <c r="Q110" s="124">
        <f t="shared" si="38"/>
        <v>1.64</v>
      </c>
      <c r="R110" s="124">
        <f t="shared" si="38"/>
        <v>1.64</v>
      </c>
      <c r="S110" s="124">
        <f t="shared" si="38"/>
        <v>1.64</v>
      </c>
      <c r="T110" s="124">
        <f t="shared" si="39"/>
        <v>1.64</v>
      </c>
      <c r="U110" s="124">
        <f t="shared" si="39"/>
        <v>1.64</v>
      </c>
      <c r="V110" s="124">
        <f t="shared" si="39"/>
        <v>1.64</v>
      </c>
      <c r="W110" s="124">
        <f t="shared" si="39"/>
        <v>1.64</v>
      </c>
      <c r="X110" s="124">
        <f t="shared" si="39"/>
        <v>1.64</v>
      </c>
      <c r="Y110" s="124">
        <f t="shared" si="39"/>
        <v>1.64</v>
      </c>
      <c r="Z110" s="124">
        <f t="shared" si="39"/>
        <v>1.64</v>
      </c>
      <c r="AA110" s="124">
        <f t="shared" si="39"/>
        <v>1.64</v>
      </c>
      <c r="AB110" s="124">
        <f t="shared" si="39"/>
        <v>1.64</v>
      </c>
      <c r="AC110" s="124">
        <f t="shared" si="39"/>
        <v>1.64</v>
      </c>
      <c r="AD110" s="124">
        <f t="shared" si="39"/>
        <v>1.64</v>
      </c>
      <c r="AE110" s="124">
        <f t="shared" si="39"/>
        <v>1.64</v>
      </c>
      <c r="AF110" s="124">
        <f t="shared" si="3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40">AF112</f>
        <v>1.62</v>
      </c>
      <c r="C112" s="125">
        <v>1.62</v>
      </c>
      <c r="D112" s="124">
        <f t="shared" ref="D112:S119" si="41">C112</f>
        <v>1.62</v>
      </c>
      <c r="E112" s="124">
        <f t="shared" si="41"/>
        <v>1.62</v>
      </c>
      <c r="F112" s="124">
        <f t="shared" si="41"/>
        <v>1.62</v>
      </c>
      <c r="G112" s="124">
        <f t="shared" si="41"/>
        <v>1.62</v>
      </c>
      <c r="H112" s="124">
        <f t="shared" si="41"/>
        <v>1.62</v>
      </c>
      <c r="I112" s="124">
        <f t="shared" si="41"/>
        <v>1.62</v>
      </c>
      <c r="J112" s="124">
        <f t="shared" si="41"/>
        <v>1.62</v>
      </c>
      <c r="K112" s="124">
        <f t="shared" si="41"/>
        <v>1.62</v>
      </c>
      <c r="L112" s="124">
        <f t="shared" si="41"/>
        <v>1.62</v>
      </c>
      <c r="M112" s="124">
        <f t="shared" si="41"/>
        <v>1.62</v>
      </c>
      <c r="N112" s="124">
        <f t="shared" si="41"/>
        <v>1.62</v>
      </c>
      <c r="O112" s="124">
        <f t="shared" si="41"/>
        <v>1.62</v>
      </c>
      <c r="P112" s="124">
        <f t="shared" si="41"/>
        <v>1.62</v>
      </c>
      <c r="Q112" s="124">
        <f t="shared" si="41"/>
        <v>1.62</v>
      </c>
      <c r="R112" s="124">
        <f t="shared" si="41"/>
        <v>1.62</v>
      </c>
      <c r="S112" s="124">
        <f t="shared" si="41"/>
        <v>1.62</v>
      </c>
      <c r="T112" s="124">
        <f t="shared" ref="T112:AF127" si="42">S112</f>
        <v>1.62</v>
      </c>
      <c r="U112" s="124">
        <f t="shared" si="42"/>
        <v>1.62</v>
      </c>
      <c r="V112" s="124">
        <f t="shared" si="42"/>
        <v>1.62</v>
      </c>
      <c r="W112" s="124">
        <f t="shared" si="42"/>
        <v>1.62</v>
      </c>
      <c r="X112" s="124">
        <f t="shared" si="42"/>
        <v>1.62</v>
      </c>
      <c r="Y112" s="124">
        <f t="shared" si="42"/>
        <v>1.62</v>
      </c>
      <c r="Z112" s="124">
        <f t="shared" si="42"/>
        <v>1.62</v>
      </c>
      <c r="AA112" s="124">
        <f t="shared" si="42"/>
        <v>1.62</v>
      </c>
      <c r="AB112" s="124">
        <f t="shared" si="42"/>
        <v>1.62</v>
      </c>
      <c r="AC112" s="124">
        <f t="shared" si="42"/>
        <v>1.62</v>
      </c>
      <c r="AD112" s="124">
        <f t="shared" si="42"/>
        <v>1.62</v>
      </c>
      <c r="AE112" s="124">
        <f t="shared" si="42"/>
        <v>1.62</v>
      </c>
      <c r="AF112" s="124">
        <f t="shared" si="4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40"/>
        <v>8.36</v>
      </c>
      <c r="C113" s="125">
        <v>8.36</v>
      </c>
      <c r="D113" s="124">
        <f t="shared" si="41"/>
        <v>8.36</v>
      </c>
      <c r="E113" s="124">
        <f t="shared" si="41"/>
        <v>8.36</v>
      </c>
      <c r="F113" s="124">
        <f t="shared" si="41"/>
        <v>8.36</v>
      </c>
      <c r="G113" s="124">
        <f t="shared" si="41"/>
        <v>8.36</v>
      </c>
      <c r="H113" s="124">
        <f t="shared" si="41"/>
        <v>8.36</v>
      </c>
      <c r="I113" s="124">
        <f t="shared" si="41"/>
        <v>8.36</v>
      </c>
      <c r="J113" s="124">
        <f t="shared" si="41"/>
        <v>8.36</v>
      </c>
      <c r="K113" s="124">
        <f t="shared" si="41"/>
        <v>8.36</v>
      </c>
      <c r="L113" s="124">
        <f t="shared" si="41"/>
        <v>8.36</v>
      </c>
      <c r="M113" s="124">
        <f t="shared" si="41"/>
        <v>8.36</v>
      </c>
      <c r="N113" s="124">
        <f t="shared" si="41"/>
        <v>8.36</v>
      </c>
      <c r="O113" s="124">
        <f t="shared" si="41"/>
        <v>8.36</v>
      </c>
      <c r="P113" s="124">
        <f t="shared" si="41"/>
        <v>8.36</v>
      </c>
      <c r="Q113" s="124">
        <f t="shared" si="41"/>
        <v>8.36</v>
      </c>
      <c r="R113" s="124">
        <f t="shared" si="41"/>
        <v>8.36</v>
      </c>
      <c r="S113" s="124">
        <f t="shared" si="41"/>
        <v>8.36</v>
      </c>
      <c r="T113" s="124">
        <f t="shared" si="42"/>
        <v>8.36</v>
      </c>
      <c r="U113" s="124">
        <f t="shared" si="42"/>
        <v>8.36</v>
      </c>
      <c r="V113" s="124">
        <f t="shared" si="42"/>
        <v>8.36</v>
      </c>
      <c r="W113" s="124">
        <f t="shared" si="42"/>
        <v>8.36</v>
      </c>
      <c r="X113" s="124">
        <f t="shared" si="42"/>
        <v>8.36</v>
      </c>
      <c r="Y113" s="124">
        <f t="shared" si="42"/>
        <v>8.36</v>
      </c>
      <c r="Z113" s="124">
        <f t="shared" si="42"/>
        <v>8.36</v>
      </c>
      <c r="AA113" s="124">
        <f t="shared" si="42"/>
        <v>8.36</v>
      </c>
      <c r="AB113" s="124">
        <f t="shared" si="42"/>
        <v>8.36</v>
      </c>
      <c r="AC113" s="124">
        <f t="shared" si="42"/>
        <v>8.36</v>
      </c>
      <c r="AD113" s="124">
        <f t="shared" si="42"/>
        <v>8.36</v>
      </c>
      <c r="AE113" s="124">
        <f t="shared" si="42"/>
        <v>8.36</v>
      </c>
      <c r="AF113" s="124">
        <f t="shared" si="4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40"/>
        <v>5.4</v>
      </c>
      <c r="C114" s="125">
        <v>8</v>
      </c>
      <c r="D114" s="124">
        <f t="shared" si="41"/>
        <v>8</v>
      </c>
      <c r="E114" s="124">
        <f t="shared" si="41"/>
        <v>8</v>
      </c>
      <c r="F114" s="124">
        <f t="shared" si="41"/>
        <v>8</v>
      </c>
      <c r="G114" s="124">
        <f t="shared" si="41"/>
        <v>8</v>
      </c>
      <c r="H114" s="124">
        <f t="shared" si="41"/>
        <v>8</v>
      </c>
      <c r="I114" s="124">
        <f t="shared" si="41"/>
        <v>8</v>
      </c>
      <c r="J114" s="124">
        <v>5.4</v>
      </c>
      <c r="K114" s="124">
        <f t="shared" si="41"/>
        <v>5.4</v>
      </c>
      <c r="L114" s="124">
        <f t="shared" si="41"/>
        <v>5.4</v>
      </c>
      <c r="M114" s="124">
        <f t="shared" si="41"/>
        <v>5.4</v>
      </c>
      <c r="N114" s="124">
        <f t="shared" si="41"/>
        <v>5.4</v>
      </c>
      <c r="O114" s="124">
        <f t="shared" si="41"/>
        <v>5.4</v>
      </c>
      <c r="P114" s="124">
        <f t="shared" si="41"/>
        <v>5.4</v>
      </c>
      <c r="Q114" s="124">
        <f t="shared" si="41"/>
        <v>5.4</v>
      </c>
      <c r="R114" s="124">
        <f t="shared" si="41"/>
        <v>5.4</v>
      </c>
      <c r="S114" s="124">
        <f t="shared" si="41"/>
        <v>5.4</v>
      </c>
      <c r="T114" s="124">
        <f t="shared" si="42"/>
        <v>5.4</v>
      </c>
      <c r="U114" s="124">
        <f t="shared" si="42"/>
        <v>5.4</v>
      </c>
      <c r="V114" s="124">
        <f t="shared" si="42"/>
        <v>5.4</v>
      </c>
      <c r="W114" s="124">
        <f t="shared" si="42"/>
        <v>5.4</v>
      </c>
      <c r="X114" s="124">
        <f t="shared" si="42"/>
        <v>5.4</v>
      </c>
      <c r="Y114" s="124">
        <f t="shared" si="42"/>
        <v>5.4</v>
      </c>
      <c r="Z114" s="124">
        <f t="shared" si="42"/>
        <v>5.4</v>
      </c>
      <c r="AA114" s="124">
        <f t="shared" si="42"/>
        <v>5.4</v>
      </c>
      <c r="AB114" s="124">
        <f t="shared" si="42"/>
        <v>5.4</v>
      </c>
      <c r="AC114" s="124">
        <f t="shared" si="42"/>
        <v>5.4</v>
      </c>
      <c r="AD114" s="124">
        <f t="shared" si="42"/>
        <v>5.4</v>
      </c>
      <c r="AE114" s="124">
        <f t="shared" si="42"/>
        <v>5.4</v>
      </c>
      <c r="AF114" s="124">
        <f t="shared" si="4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40"/>
        <v>6.57</v>
      </c>
      <c r="C115" s="125">
        <v>6.57</v>
      </c>
      <c r="D115" s="124">
        <f t="shared" si="41"/>
        <v>6.57</v>
      </c>
      <c r="E115" s="124">
        <f t="shared" si="41"/>
        <v>6.57</v>
      </c>
      <c r="F115" s="124">
        <f t="shared" si="41"/>
        <v>6.57</v>
      </c>
      <c r="G115" s="124">
        <f t="shared" si="41"/>
        <v>6.57</v>
      </c>
      <c r="H115" s="124">
        <f t="shared" si="41"/>
        <v>6.57</v>
      </c>
      <c r="I115" s="124">
        <f t="shared" si="41"/>
        <v>6.57</v>
      </c>
      <c r="J115" s="124">
        <f t="shared" si="41"/>
        <v>6.57</v>
      </c>
      <c r="K115" s="124">
        <f t="shared" si="41"/>
        <v>6.57</v>
      </c>
      <c r="L115" s="124">
        <f t="shared" si="41"/>
        <v>6.57</v>
      </c>
      <c r="M115" s="124">
        <f t="shared" si="41"/>
        <v>6.57</v>
      </c>
      <c r="N115" s="124">
        <f t="shared" si="41"/>
        <v>6.57</v>
      </c>
      <c r="O115" s="124">
        <f t="shared" si="41"/>
        <v>6.57</v>
      </c>
      <c r="P115" s="124">
        <f t="shared" si="41"/>
        <v>6.57</v>
      </c>
      <c r="Q115" s="124">
        <f t="shared" si="41"/>
        <v>6.57</v>
      </c>
      <c r="R115" s="124">
        <f t="shared" si="41"/>
        <v>6.57</v>
      </c>
      <c r="S115" s="124">
        <f t="shared" si="41"/>
        <v>6.57</v>
      </c>
      <c r="T115" s="124">
        <f t="shared" si="42"/>
        <v>6.57</v>
      </c>
      <c r="U115" s="124">
        <f t="shared" si="42"/>
        <v>6.57</v>
      </c>
      <c r="V115" s="124">
        <f t="shared" si="42"/>
        <v>6.57</v>
      </c>
      <c r="W115" s="124">
        <f t="shared" si="42"/>
        <v>6.57</v>
      </c>
      <c r="X115" s="124">
        <f t="shared" si="42"/>
        <v>6.57</v>
      </c>
      <c r="Y115" s="124">
        <f t="shared" si="42"/>
        <v>6.57</v>
      </c>
      <c r="Z115" s="124">
        <f t="shared" si="42"/>
        <v>6.57</v>
      </c>
      <c r="AA115" s="124">
        <f t="shared" si="42"/>
        <v>6.57</v>
      </c>
      <c r="AB115" s="124">
        <f t="shared" si="42"/>
        <v>6.57</v>
      </c>
      <c r="AC115" s="124">
        <f t="shared" si="42"/>
        <v>6.57</v>
      </c>
      <c r="AD115" s="124">
        <f t="shared" si="42"/>
        <v>6.57</v>
      </c>
      <c r="AE115" s="124">
        <f t="shared" si="42"/>
        <v>6.57</v>
      </c>
      <c r="AF115" s="124">
        <f t="shared" si="4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40"/>
        <v>3.43</v>
      </c>
      <c r="C116" s="125">
        <v>3.43</v>
      </c>
      <c r="D116" s="124">
        <f t="shared" si="41"/>
        <v>3.43</v>
      </c>
      <c r="E116" s="124">
        <f t="shared" si="41"/>
        <v>3.43</v>
      </c>
      <c r="F116" s="124">
        <f t="shared" si="41"/>
        <v>3.43</v>
      </c>
      <c r="G116" s="124">
        <f t="shared" si="41"/>
        <v>3.43</v>
      </c>
      <c r="H116" s="124">
        <f t="shared" si="41"/>
        <v>3.43</v>
      </c>
      <c r="I116" s="124">
        <f t="shared" si="41"/>
        <v>3.43</v>
      </c>
      <c r="J116" s="124">
        <f t="shared" si="41"/>
        <v>3.43</v>
      </c>
      <c r="K116" s="124">
        <f t="shared" si="41"/>
        <v>3.43</v>
      </c>
      <c r="L116" s="124">
        <f t="shared" si="41"/>
        <v>3.43</v>
      </c>
      <c r="M116" s="124">
        <f t="shared" si="41"/>
        <v>3.43</v>
      </c>
      <c r="N116" s="124">
        <f t="shared" si="41"/>
        <v>3.43</v>
      </c>
      <c r="O116" s="124">
        <f t="shared" si="41"/>
        <v>3.43</v>
      </c>
      <c r="P116" s="124">
        <f t="shared" si="41"/>
        <v>3.43</v>
      </c>
      <c r="Q116" s="124">
        <f t="shared" si="41"/>
        <v>3.43</v>
      </c>
      <c r="R116" s="124">
        <f t="shared" si="41"/>
        <v>3.43</v>
      </c>
      <c r="S116" s="124">
        <f t="shared" si="41"/>
        <v>3.43</v>
      </c>
      <c r="T116" s="124">
        <f t="shared" si="42"/>
        <v>3.43</v>
      </c>
      <c r="U116" s="124">
        <f t="shared" si="42"/>
        <v>3.43</v>
      </c>
      <c r="V116" s="124">
        <f t="shared" si="42"/>
        <v>3.43</v>
      </c>
      <c r="W116" s="124">
        <f t="shared" si="42"/>
        <v>3.43</v>
      </c>
      <c r="X116" s="124">
        <f t="shared" si="42"/>
        <v>3.43</v>
      </c>
      <c r="Y116" s="124">
        <f t="shared" si="42"/>
        <v>3.43</v>
      </c>
      <c r="Z116" s="124">
        <f t="shared" si="42"/>
        <v>3.43</v>
      </c>
      <c r="AA116" s="124">
        <f t="shared" si="42"/>
        <v>3.43</v>
      </c>
      <c r="AB116" s="124">
        <f t="shared" si="42"/>
        <v>3.43</v>
      </c>
      <c r="AC116" s="124">
        <f t="shared" si="42"/>
        <v>3.43</v>
      </c>
      <c r="AD116" s="124">
        <f t="shared" si="42"/>
        <v>3.43</v>
      </c>
      <c r="AE116" s="124">
        <f t="shared" si="42"/>
        <v>3.43</v>
      </c>
      <c r="AF116" s="124">
        <f t="shared" si="4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40"/>
        <v>2.96</v>
      </c>
      <c r="C117" s="125">
        <v>2.96</v>
      </c>
      <c r="D117" s="124">
        <f t="shared" si="41"/>
        <v>2.96</v>
      </c>
      <c r="E117" s="124">
        <f t="shared" si="41"/>
        <v>2.96</v>
      </c>
      <c r="F117" s="124">
        <f t="shared" si="41"/>
        <v>2.96</v>
      </c>
      <c r="G117" s="124">
        <f t="shared" si="41"/>
        <v>2.96</v>
      </c>
      <c r="H117" s="124">
        <f t="shared" si="41"/>
        <v>2.96</v>
      </c>
      <c r="I117" s="124">
        <f t="shared" si="41"/>
        <v>2.96</v>
      </c>
      <c r="J117" s="124">
        <f t="shared" si="41"/>
        <v>2.96</v>
      </c>
      <c r="K117" s="124">
        <f t="shared" si="41"/>
        <v>2.96</v>
      </c>
      <c r="L117" s="124">
        <f t="shared" si="41"/>
        <v>2.96</v>
      </c>
      <c r="M117" s="124">
        <f t="shared" si="41"/>
        <v>2.96</v>
      </c>
      <c r="N117" s="124">
        <f t="shared" si="41"/>
        <v>2.96</v>
      </c>
      <c r="O117" s="124">
        <f t="shared" si="41"/>
        <v>2.96</v>
      </c>
      <c r="P117" s="124">
        <f t="shared" si="41"/>
        <v>2.96</v>
      </c>
      <c r="Q117" s="124">
        <f t="shared" si="41"/>
        <v>2.96</v>
      </c>
      <c r="R117" s="124">
        <f t="shared" si="41"/>
        <v>2.96</v>
      </c>
      <c r="S117" s="124">
        <f t="shared" si="41"/>
        <v>2.96</v>
      </c>
      <c r="T117" s="124">
        <f t="shared" si="42"/>
        <v>2.96</v>
      </c>
      <c r="U117" s="124">
        <f t="shared" si="42"/>
        <v>2.96</v>
      </c>
      <c r="V117" s="124">
        <f t="shared" si="42"/>
        <v>2.96</v>
      </c>
      <c r="W117" s="124">
        <f t="shared" si="42"/>
        <v>2.96</v>
      </c>
      <c r="X117" s="124">
        <f t="shared" si="42"/>
        <v>2.96</v>
      </c>
      <c r="Y117" s="124">
        <f t="shared" si="42"/>
        <v>2.96</v>
      </c>
      <c r="Z117" s="124">
        <f t="shared" si="42"/>
        <v>2.96</v>
      </c>
      <c r="AA117" s="124">
        <f t="shared" si="42"/>
        <v>2.96</v>
      </c>
      <c r="AB117" s="124">
        <f t="shared" si="42"/>
        <v>2.96</v>
      </c>
      <c r="AC117" s="124">
        <f t="shared" si="42"/>
        <v>2.96</v>
      </c>
      <c r="AD117" s="124">
        <f t="shared" si="42"/>
        <v>2.96</v>
      </c>
      <c r="AE117" s="124">
        <f t="shared" si="42"/>
        <v>2.96</v>
      </c>
      <c r="AF117" s="124">
        <f t="shared" si="4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40"/>
        <v>8</v>
      </c>
      <c r="C118" s="125">
        <v>8</v>
      </c>
      <c r="D118" s="124">
        <f t="shared" si="41"/>
        <v>8</v>
      </c>
      <c r="E118" s="124">
        <f t="shared" si="41"/>
        <v>8</v>
      </c>
      <c r="F118" s="124">
        <f t="shared" si="41"/>
        <v>8</v>
      </c>
      <c r="G118" s="124">
        <f t="shared" si="41"/>
        <v>8</v>
      </c>
      <c r="H118" s="124">
        <f t="shared" si="41"/>
        <v>8</v>
      </c>
      <c r="I118" s="124">
        <f t="shared" si="41"/>
        <v>8</v>
      </c>
      <c r="J118" s="124">
        <f t="shared" si="41"/>
        <v>8</v>
      </c>
      <c r="K118" s="124">
        <f t="shared" si="41"/>
        <v>8</v>
      </c>
      <c r="L118" s="124">
        <f t="shared" si="41"/>
        <v>8</v>
      </c>
      <c r="M118" s="124">
        <f t="shared" si="41"/>
        <v>8</v>
      </c>
      <c r="N118" s="124">
        <f t="shared" si="41"/>
        <v>8</v>
      </c>
      <c r="O118" s="124">
        <f t="shared" si="41"/>
        <v>8</v>
      </c>
      <c r="P118" s="124">
        <f t="shared" si="41"/>
        <v>8</v>
      </c>
      <c r="Q118" s="124">
        <f t="shared" si="41"/>
        <v>8</v>
      </c>
      <c r="R118" s="124">
        <f t="shared" si="41"/>
        <v>8</v>
      </c>
      <c r="S118" s="124">
        <f t="shared" si="41"/>
        <v>8</v>
      </c>
      <c r="T118" s="124">
        <f t="shared" si="42"/>
        <v>8</v>
      </c>
      <c r="U118" s="124">
        <f t="shared" si="42"/>
        <v>8</v>
      </c>
      <c r="V118" s="124">
        <f t="shared" si="42"/>
        <v>8</v>
      </c>
      <c r="W118" s="124">
        <f t="shared" si="42"/>
        <v>8</v>
      </c>
      <c r="X118" s="124">
        <f t="shared" si="42"/>
        <v>8</v>
      </c>
      <c r="Y118" s="124">
        <f t="shared" si="42"/>
        <v>8</v>
      </c>
      <c r="Z118" s="124">
        <f t="shared" si="42"/>
        <v>8</v>
      </c>
      <c r="AA118" s="124">
        <f t="shared" si="42"/>
        <v>8</v>
      </c>
      <c r="AB118" s="124">
        <f t="shared" si="42"/>
        <v>8</v>
      </c>
      <c r="AC118" s="124">
        <f t="shared" si="42"/>
        <v>8</v>
      </c>
      <c r="AD118" s="124">
        <f t="shared" si="42"/>
        <v>8</v>
      </c>
      <c r="AE118" s="124">
        <f t="shared" si="42"/>
        <v>8</v>
      </c>
      <c r="AF118" s="124">
        <f t="shared" si="4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40"/>
        <v>7</v>
      </c>
      <c r="C119" s="125">
        <v>7</v>
      </c>
      <c r="D119" s="124">
        <f>C119</f>
        <v>7</v>
      </c>
      <c r="E119" s="124">
        <f t="shared" si="41"/>
        <v>7</v>
      </c>
      <c r="F119" s="124">
        <f t="shared" si="41"/>
        <v>7</v>
      </c>
      <c r="G119" s="124">
        <f t="shared" si="41"/>
        <v>7</v>
      </c>
      <c r="H119" s="124">
        <f t="shared" si="41"/>
        <v>7</v>
      </c>
      <c r="I119" s="124">
        <f t="shared" si="41"/>
        <v>7</v>
      </c>
      <c r="J119" s="124">
        <f t="shared" si="41"/>
        <v>7</v>
      </c>
      <c r="K119" s="124">
        <f t="shared" si="41"/>
        <v>7</v>
      </c>
      <c r="L119" s="124">
        <f t="shared" si="41"/>
        <v>7</v>
      </c>
      <c r="M119" s="124">
        <f t="shared" si="41"/>
        <v>7</v>
      </c>
      <c r="N119" s="124">
        <f t="shared" si="41"/>
        <v>7</v>
      </c>
      <c r="O119" s="124">
        <f t="shared" si="41"/>
        <v>7</v>
      </c>
      <c r="P119" s="124">
        <f t="shared" si="41"/>
        <v>7</v>
      </c>
      <c r="Q119" s="124">
        <f t="shared" si="41"/>
        <v>7</v>
      </c>
      <c r="R119" s="124">
        <f t="shared" si="41"/>
        <v>7</v>
      </c>
      <c r="S119" s="124">
        <f t="shared" si="41"/>
        <v>7</v>
      </c>
      <c r="T119" s="124">
        <f t="shared" si="42"/>
        <v>7</v>
      </c>
      <c r="U119" s="124">
        <f t="shared" si="42"/>
        <v>7</v>
      </c>
      <c r="V119" s="124">
        <f t="shared" si="42"/>
        <v>7</v>
      </c>
      <c r="W119" s="124">
        <f t="shared" si="42"/>
        <v>7</v>
      </c>
      <c r="X119" s="124">
        <f t="shared" si="42"/>
        <v>7</v>
      </c>
      <c r="Y119" s="124">
        <f t="shared" si="42"/>
        <v>7</v>
      </c>
      <c r="Z119" s="124">
        <f t="shared" si="42"/>
        <v>7</v>
      </c>
      <c r="AA119" s="124">
        <f t="shared" si="42"/>
        <v>7</v>
      </c>
      <c r="AB119" s="124">
        <f t="shared" si="42"/>
        <v>7</v>
      </c>
      <c r="AC119" s="124">
        <f t="shared" si="42"/>
        <v>7</v>
      </c>
      <c r="AD119" s="124">
        <f t="shared" si="42"/>
        <v>7</v>
      </c>
      <c r="AE119" s="124">
        <f t="shared" si="42"/>
        <v>7</v>
      </c>
      <c r="AF119" s="124">
        <f t="shared" si="4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40"/>
        <v>3.47</v>
      </c>
      <c r="C120" s="125">
        <v>3.47</v>
      </c>
      <c r="D120" s="124">
        <f t="shared" ref="D120:S129" si="43">C120</f>
        <v>3.47</v>
      </c>
      <c r="E120" s="124">
        <f t="shared" si="43"/>
        <v>3.47</v>
      </c>
      <c r="F120" s="124">
        <f t="shared" si="43"/>
        <v>3.47</v>
      </c>
      <c r="G120" s="124">
        <f t="shared" si="43"/>
        <v>3.47</v>
      </c>
      <c r="H120" s="124">
        <f t="shared" si="43"/>
        <v>3.47</v>
      </c>
      <c r="I120" s="124">
        <f t="shared" si="43"/>
        <v>3.47</v>
      </c>
      <c r="J120" s="124">
        <f t="shared" si="43"/>
        <v>3.47</v>
      </c>
      <c r="K120" s="124">
        <f t="shared" si="43"/>
        <v>3.47</v>
      </c>
      <c r="L120" s="124">
        <f t="shared" si="43"/>
        <v>3.47</v>
      </c>
      <c r="M120" s="124">
        <f t="shared" si="43"/>
        <v>3.47</v>
      </c>
      <c r="N120" s="124">
        <f t="shared" si="43"/>
        <v>3.47</v>
      </c>
      <c r="O120" s="124">
        <f t="shared" si="43"/>
        <v>3.47</v>
      </c>
      <c r="P120" s="124">
        <f t="shared" si="43"/>
        <v>3.47</v>
      </c>
      <c r="Q120" s="124">
        <f t="shared" si="43"/>
        <v>3.47</v>
      </c>
      <c r="R120" s="124">
        <f t="shared" si="43"/>
        <v>3.47</v>
      </c>
      <c r="S120" s="124">
        <f t="shared" si="43"/>
        <v>3.47</v>
      </c>
      <c r="T120" s="124">
        <f t="shared" si="42"/>
        <v>3.47</v>
      </c>
      <c r="U120" s="124">
        <f t="shared" si="42"/>
        <v>3.47</v>
      </c>
      <c r="V120" s="124">
        <f t="shared" si="42"/>
        <v>3.47</v>
      </c>
      <c r="W120" s="124">
        <f t="shared" si="42"/>
        <v>3.47</v>
      </c>
      <c r="X120" s="124">
        <f t="shared" si="42"/>
        <v>3.47</v>
      </c>
      <c r="Y120" s="124">
        <f t="shared" si="42"/>
        <v>3.47</v>
      </c>
      <c r="Z120" s="124">
        <f t="shared" si="42"/>
        <v>3.47</v>
      </c>
      <c r="AA120" s="124">
        <f t="shared" si="42"/>
        <v>3.47</v>
      </c>
      <c r="AB120" s="124">
        <f t="shared" si="42"/>
        <v>3.47</v>
      </c>
      <c r="AC120" s="124">
        <f t="shared" si="42"/>
        <v>3.47</v>
      </c>
      <c r="AD120" s="124">
        <f t="shared" si="42"/>
        <v>3.47</v>
      </c>
      <c r="AE120" s="124">
        <f t="shared" si="42"/>
        <v>3.47</v>
      </c>
      <c r="AF120" s="124">
        <f t="shared" si="4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40"/>
        <v>2.1</v>
      </c>
      <c r="C121" s="125">
        <v>2.1</v>
      </c>
      <c r="D121" s="124">
        <f t="shared" si="43"/>
        <v>2.1</v>
      </c>
      <c r="E121" s="124">
        <f t="shared" si="43"/>
        <v>2.1</v>
      </c>
      <c r="F121" s="124">
        <f t="shared" si="43"/>
        <v>2.1</v>
      </c>
      <c r="G121" s="124">
        <f t="shared" si="43"/>
        <v>2.1</v>
      </c>
      <c r="H121" s="124">
        <f t="shared" si="43"/>
        <v>2.1</v>
      </c>
      <c r="I121" s="124">
        <f t="shared" si="43"/>
        <v>2.1</v>
      </c>
      <c r="J121" s="124">
        <f t="shared" si="43"/>
        <v>2.1</v>
      </c>
      <c r="K121" s="124">
        <f t="shared" si="43"/>
        <v>2.1</v>
      </c>
      <c r="L121" s="124">
        <f t="shared" si="43"/>
        <v>2.1</v>
      </c>
      <c r="M121" s="124">
        <f t="shared" si="43"/>
        <v>2.1</v>
      </c>
      <c r="N121" s="124">
        <f t="shared" si="43"/>
        <v>2.1</v>
      </c>
      <c r="O121" s="124">
        <f t="shared" si="43"/>
        <v>2.1</v>
      </c>
      <c r="P121" s="124">
        <f t="shared" si="43"/>
        <v>2.1</v>
      </c>
      <c r="Q121" s="124">
        <f t="shared" si="43"/>
        <v>2.1</v>
      </c>
      <c r="R121" s="124">
        <f t="shared" si="43"/>
        <v>2.1</v>
      </c>
      <c r="S121" s="124">
        <f t="shared" si="43"/>
        <v>2.1</v>
      </c>
      <c r="T121" s="124">
        <f t="shared" si="42"/>
        <v>2.1</v>
      </c>
      <c r="U121" s="124">
        <f t="shared" si="42"/>
        <v>2.1</v>
      </c>
      <c r="V121" s="124">
        <f t="shared" si="42"/>
        <v>2.1</v>
      </c>
      <c r="W121" s="124">
        <f t="shared" si="42"/>
        <v>2.1</v>
      </c>
      <c r="X121" s="124">
        <f t="shared" si="42"/>
        <v>2.1</v>
      </c>
      <c r="Y121" s="124">
        <f t="shared" si="42"/>
        <v>2.1</v>
      </c>
      <c r="Z121" s="124">
        <f t="shared" si="42"/>
        <v>2.1</v>
      </c>
      <c r="AA121" s="124">
        <f t="shared" si="42"/>
        <v>2.1</v>
      </c>
      <c r="AB121" s="124">
        <f t="shared" si="42"/>
        <v>2.1</v>
      </c>
      <c r="AC121" s="124">
        <f t="shared" si="42"/>
        <v>2.1</v>
      </c>
      <c r="AD121" s="124">
        <f t="shared" si="42"/>
        <v>2.1</v>
      </c>
      <c r="AE121" s="124">
        <f t="shared" si="42"/>
        <v>2.1</v>
      </c>
      <c r="AF121" s="124">
        <f t="shared" si="4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40"/>
        <v>9.3000000000000007</v>
      </c>
      <c r="C122" s="125">
        <v>9.3000000000000007</v>
      </c>
      <c r="D122" s="124">
        <f t="shared" si="43"/>
        <v>9.3000000000000007</v>
      </c>
      <c r="E122" s="124">
        <f t="shared" si="43"/>
        <v>9.3000000000000007</v>
      </c>
      <c r="F122" s="124">
        <f t="shared" si="43"/>
        <v>9.3000000000000007</v>
      </c>
      <c r="G122" s="124">
        <f t="shared" si="43"/>
        <v>9.3000000000000007</v>
      </c>
      <c r="H122" s="124">
        <f t="shared" si="43"/>
        <v>9.3000000000000007</v>
      </c>
      <c r="I122" s="124">
        <f t="shared" si="43"/>
        <v>9.3000000000000007</v>
      </c>
      <c r="J122" s="124">
        <f t="shared" si="43"/>
        <v>9.3000000000000007</v>
      </c>
      <c r="K122" s="124">
        <f t="shared" si="43"/>
        <v>9.3000000000000007</v>
      </c>
      <c r="L122" s="124">
        <f t="shared" si="43"/>
        <v>9.3000000000000007</v>
      </c>
      <c r="M122" s="124">
        <f t="shared" si="43"/>
        <v>9.3000000000000007</v>
      </c>
      <c r="N122" s="124">
        <f t="shared" si="43"/>
        <v>9.3000000000000007</v>
      </c>
      <c r="O122" s="124">
        <f t="shared" si="43"/>
        <v>9.3000000000000007</v>
      </c>
      <c r="P122" s="124">
        <f t="shared" si="43"/>
        <v>9.3000000000000007</v>
      </c>
      <c r="Q122" s="124">
        <f t="shared" si="43"/>
        <v>9.3000000000000007</v>
      </c>
      <c r="R122" s="124">
        <f t="shared" si="43"/>
        <v>9.3000000000000007</v>
      </c>
      <c r="S122" s="124">
        <f t="shared" si="43"/>
        <v>9.3000000000000007</v>
      </c>
      <c r="T122" s="124">
        <f t="shared" si="42"/>
        <v>9.3000000000000007</v>
      </c>
      <c r="U122" s="124">
        <f t="shared" si="42"/>
        <v>9.3000000000000007</v>
      </c>
      <c r="V122" s="124">
        <f t="shared" si="42"/>
        <v>9.3000000000000007</v>
      </c>
      <c r="W122" s="124">
        <f t="shared" si="42"/>
        <v>9.3000000000000007</v>
      </c>
      <c r="X122" s="124">
        <f t="shared" si="42"/>
        <v>9.3000000000000007</v>
      </c>
      <c r="Y122" s="124">
        <f t="shared" si="42"/>
        <v>9.3000000000000007</v>
      </c>
      <c r="Z122" s="124">
        <f t="shared" si="42"/>
        <v>9.3000000000000007</v>
      </c>
      <c r="AA122" s="124">
        <f t="shared" si="42"/>
        <v>9.3000000000000007</v>
      </c>
      <c r="AB122" s="124">
        <f t="shared" si="42"/>
        <v>9.3000000000000007</v>
      </c>
      <c r="AC122" s="124">
        <f t="shared" si="42"/>
        <v>9.3000000000000007</v>
      </c>
      <c r="AD122" s="124">
        <f t="shared" si="42"/>
        <v>9.3000000000000007</v>
      </c>
      <c r="AE122" s="124">
        <f t="shared" si="42"/>
        <v>9.3000000000000007</v>
      </c>
      <c r="AF122" s="124">
        <f t="shared" si="4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40"/>
        <v>0</v>
      </c>
      <c r="C123" s="125">
        <v>0</v>
      </c>
      <c r="D123" s="124">
        <f t="shared" si="43"/>
        <v>0</v>
      </c>
      <c r="E123" s="124">
        <f t="shared" si="43"/>
        <v>0</v>
      </c>
      <c r="F123" s="124">
        <f t="shared" si="43"/>
        <v>0</v>
      </c>
      <c r="G123" s="124">
        <f t="shared" si="43"/>
        <v>0</v>
      </c>
      <c r="H123" s="124">
        <f t="shared" si="43"/>
        <v>0</v>
      </c>
      <c r="I123" s="124">
        <f t="shared" si="43"/>
        <v>0</v>
      </c>
      <c r="J123" s="124">
        <f t="shared" si="43"/>
        <v>0</v>
      </c>
      <c r="K123" s="124">
        <f t="shared" si="43"/>
        <v>0</v>
      </c>
      <c r="L123" s="124">
        <f t="shared" si="43"/>
        <v>0</v>
      </c>
      <c r="M123" s="124">
        <f t="shared" si="43"/>
        <v>0</v>
      </c>
      <c r="N123" s="124">
        <f t="shared" si="43"/>
        <v>0</v>
      </c>
      <c r="O123" s="124">
        <f t="shared" si="43"/>
        <v>0</v>
      </c>
      <c r="P123" s="124">
        <f t="shared" si="43"/>
        <v>0</v>
      </c>
      <c r="Q123" s="124">
        <f t="shared" si="43"/>
        <v>0</v>
      </c>
      <c r="R123" s="124">
        <f t="shared" si="43"/>
        <v>0</v>
      </c>
      <c r="S123" s="124">
        <f t="shared" si="43"/>
        <v>0</v>
      </c>
      <c r="T123" s="124">
        <f t="shared" si="42"/>
        <v>0</v>
      </c>
      <c r="U123" s="124">
        <f t="shared" si="42"/>
        <v>0</v>
      </c>
      <c r="V123" s="124">
        <f t="shared" si="42"/>
        <v>0</v>
      </c>
      <c r="W123" s="124">
        <f t="shared" si="42"/>
        <v>0</v>
      </c>
      <c r="X123" s="124">
        <f t="shared" si="42"/>
        <v>0</v>
      </c>
      <c r="Y123" s="124">
        <f t="shared" si="42"/>
        <v>0</v>
      </c>
      <c r="Z123" s="124">
        <f t="shared" si="42"/>
        <v>0</v>
      </c>
      <c r="AA123" s="124">
        <f t="shared" si="42"/>
        <v>0</v>
      </c>
      <c r="AB123" s="124">
        <f t="shared" si="42"/>
        <v>0</v>
      </c>
      <c r="AC123" s="124">
        <f t="shared" si="42"/>
        <v>0</v>
      </c>
      <c r="AD123" s="124">
        <f t="shared" si="42"/>
        <v>0</v>
      </c>
      <c r="AE123" s="124">
        <f t="shared" si="42"/>
        <v>0</v>
      </c>
      <c r="AF123" s="124">
        <f t="shared" si="4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40"/>
        <v>0</v>
      </c>
      <c r="C124" s="125">
        <v>0</v>
      </c>
      <c r="D124" s="124">
        <f t="shared" si="43"/>
        <v>0</v>
      </c>
      <c r="E124" s="124">
        <f t="shared" si="43"/>
        <v>0</v>
      </c>
      <c r="F124" s="124">
        <f t="shared" si="43"/>
        <v>0</v>
      </c>
      <c r="G124" s="124">
        <f t="shared" si="43"/>
        <v>0</v>
      </c>
      <c r="H124" s="124">
        <f t="shared" si="43"/>
        <v>0</v>
      </c>
      <c r="I124" s="124">
        <f t="shared" si="43"/>
        <v>0</v>
      </c>
      <c r="J124" s="124">
        <f t="shared" si="43"/>
        <v>0</v>
      </c>
      <c r="K124" s="124">
        <f t="shared" si="43"/>
        <v>0</v>
      </c>
      <c r="L124" s="124">
        <f t="shared" si="43"/>
        <v>0</v>
      </c>
      <c r="M124" s="124">
        <f t="shared" si="43"/>
        <v>0</v>
      </c>
      <c r="N124" s="124">
        <f t="shared" si="43"/>
        <v>0</v>
      </c>
      <c r="O124" s="124">
        <f t="shared" si="43"/>
        <v>0</v>
      </c>
      <c r="P124" s="124">
        <f t="shared" si="43"/>
        <v>0</v>
      </c>
      <c r="Q124" s="124">
        <f t="shared" si="43"/>
        <v>0</v>
      </c>
      <c r="R124" s="124">
        <f t="shared" si="43"/>
        <v>0</v>
      </c>
      <c r="S124" s="124">
        <f t="shared" si="43"/>
        <v>0</v>
      </c>
      <c r="T124" s="124">
        <f t="shared" si="42"/>
        <v>0</v>
      </c>
      <c r="U124" s="124">
        <f t="shared" si="42"/>
        <v>0</v>
      </c>
      <c r="V124" s="124">
        <f t="shared" si="42"/>
        <v>0</v>
      </c>
      <c r="W124" s="124">
        <f t="shared" si="42"/>
        <v>0</v>
      </c>
      <c r="X124" s="124">
        <f t="shared" si="42"/>
        <v>0</v>
      </c>
      <c r="Y124" s="124">
        <f t="shared" si="42"/>
        <v>0</v>
      </c>
      <c r="Z124" s="124">
        <f t="shared" si="42"/>
        <v>0</v>
      </c>
      <c r="AA124" s="124">
        <f t="shared" si="42"/>
        <v>0</v>
      </c>
      <c r="AB124" s="124">
        <f t="shared" si="42"/>
        <v>0</v>
      </c>
      <c r="AC124" s="124">
        <f t="shared" si="42"/>
        <v>0</v>
      </c>
      <c r="AD124" s="124">
        <f t="shared" si="42"/>
        <v>0</v>
      </c>
      <c r="AE124" s="124">
        <f t="shared" si="42"/>
        <v>0</v>
      </c>
      <c r="AF124" s="124">
        <f t="shared" si="4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40"/>
        <v>5</v>
      </c>
      <c r="C125" s="125">
        <v>5</v>
      </c>
      <c r="D125" s="124">
        <f t="shared" si="43"/>
        <v>5</v>
      </c>
      <c r="E125" s="124">
        <f t="shared" si="43"/>
        <v>5</v>
      </c>
      <c r="F125" s="124">
        <f t="shared" si="43"/>
        <v>5</v>
      </c>
      <c r="G125" s="124">
        <f t="shared" si="43"/>
        <v>5</v>
      </c>
      <c r="H125" s="124">
        <f t="shared" si="43"/>
        <v>5</v>
      </c>
      <c r="I125" s="124">
        <f t="shared" si="43"/>
        <v>5</v>
      </c>
      <c r="J125" s="124">
        <f t="shared" si="43"/>
        <v>5</v>
      </c>
      <c r="K125" s="124">
        <f t="shared" si="43"/>
        <v>5</v>
      </c>
      <c r="L125" s="124">
        <f t="shared" si="43"/>
        <v>5</v>
      </c>
      <c r="M125" s="124">
        <f t="shared" si="43"/>
        <v>5</v>
      </c>
      <c r="N125" s="124">
        <f t="shared" si="43"/>
        <v>5</v>
      </c>
      <c r="O125" s="124">
        <f t="shared" si="43"/>
        <v>5</v>
      </c>
      <c r="P125" s="124">
        <f t="shared" si="43"/>
        <v>5</v>
      </c>
      <c r="Q125" s="124">
        <f t="shared" si="43"/>
        <v>5</v>
      </c>
      <c r="R125" s="124">
        <f t="shared" si="43"/>
        <v>5</v>
      </c>
      <c r="S125" s="124">
        <f t="shared" si="43"/>
        <v>5</v>
      </c>
      <c r="T125" s="124">
        <f t="shared" si="42"/>
        <v>5</v>
      </c>
      <c r="U125" s="124">
        <f t="shared" si="42"/>
        <v>5</v>
      </c>
      <c r="V125" s="124">
        <f t="shared" si="42"/>
        <v>5</v>
      </c>
      <c r="W125" s="124">
        <f t="shared" si="42"/>
        <v>5</v>
      </c>
      <c r="X125" s="124">
        <f t="shared" si="42"/>
        <v>5</v>
      </c>
      <c r="Y125" s="124">
        <f t="shared" si="42"/>
        <v>5</v>
      </c>
      <c r="Z125" s="124">
        <f t="shared" si="42"/>
        <v>5</v>
      </c>
      <c r="AA125" s="124">
        <f t="shared" si="42"/>
        <v>5</v>
      </c>
      <c r="AB125" s="124">
        <f t="shared" si="42"/>
        <v>5</v>
      </c>
      <c r="AC125" s="124">
        <f t="shared" si="42"/>
        <v>5</v>
      </c>
      <c r="AD125" s="124">
        <f t="shared" si="42"/>
        <v>5</v>
      </c>
      <c r="AE125" s="124">
        <f t="shared" si="42"/>
        <v>5</v>
      </c>
      <c r="AF125" s="124">
        <f t="shared" si="42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40"/>
        <v>1</v>
      </c>
      <c r="C126" s="125">
        <v>1</v>
      </c>
      <c r="D126" s="124">
        <f t="shared" si="43"/>
        <v>1</v>
      </c>
      <c r="E126" s="124">
        <f t="shared" si="43"/>
        <v>1</v>
      </c>
      <c r="F126" s="124">
        <f t="shared" si="43"/>
        <v>1</v>
      </c>
      <c r="G126" s="124">
        <f t="shared" si="43"/>
        <v>1</v>
      </c>
      <c r="H126" s="124">
        <f t="shared" si="43"/>
        <v>1</v>
      </c>
      <c r="I126" s="124">
        <f t="shared" si="43"/>
        <v>1</v>
      </c>
      <c r="J126" s="124">
        <f t="shared" si="43"/>
        <v>1</v>
      </c>
      <c r="K126" s="124">
        <f t="shared" si="43"/>
        <v>1</v>
      </c>
      <c r="L126" s="124">
        <f t="shared" si="43"/>
        <v>1</v>
      </c>
      <c r="M126" s="124">
        <f t="shared" si="43"/>
        <v>1</v>
      </c>
      <c r="N126" s="124">
        <f t="shared" si="43"/>
        <v>1</v>
      </c>
      <c r="O126" s="124">
        <f t="shared" si="43"/>
        <v>1</v>
      </c>
      <c r="P126" s="124">
        <f t="shared" si="43"/>
        <v>1</v>
      </c>
      <c r="Q126" s="124">
        <f t="shared" si="43"/>
        <v>1</v>
      </c>
      <c r="R126" s="124">
        <f t="shared" si="43"/>
        <v>1</v>
      </c>
      <c r="S126" s="124">
        <f t="shared" si="43"/>
        <v>1</v>
      </c>
      <c r="T126" s="124">
        <f t="shared" si="42"/>
        <v>1</v>
      </c>
      <c r="U126" s="124">
        <f t="shared" si="42"/>
        <v>1</v>
      </c>
      <c r="V126" s="124">
        <f t="shared" si="42"/>
        <v>1</v>
      </c>
      <c r="W126" s="124">
        <f t="shared" si="42"/>
        <v>1</v>
      </c>
      <c r="X126" s="124">
        <f t="shared" si="42"/>
        <v>1</v>
      </c>
      <c r="Y126" s="124">
        <f t="shared" si="42"/>
        <v>1</v>
      </c>
      <c r="Z126" s="124">
        <f t="shared" si="42"/>
        <v>1</v>
      </c>
      <c r="AA126" s="124">
        <f t="shared" si="42"/>
        <v>1</v>
      </c>
      <c r="AB126" s="124">
        <f t="shared" si="42"/>
        <v>1</v>
      </c>
      <c r="AC126" s="124">
        <f t="shared" si="42"/>
        <v>1</v>
      </c>
      <c r="AD126" s="124">
        <f t="shared" si="42"/>
        <v>1</v>
      </c>
      <c r="AE126" s="124">
        <f t="shared" si="42"/>
        <v>1</v>
      </c>
      <c r="AF126" s="124">
        <f t="shared" si="4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40"/>
        <v>1.58</v>
      </c>
      <c r="C127" s="125">
        <v>1.58</v>
      </c>
      <c r="D127" s="124">
        <f t="shared" si="43"/>
        <v>1.58</v>
      </c>
      <c r="E127" s="124">
        <f t="shared" si="43"/>
        <v>1.58</v>
      </c>
      <c r="F127" s="124">
        <f t="shared" si="43"/>
        <v>1.58</v>
      </c>
      <c r="G127" s="124">
        <f t="shared" si="43"/>
        <v>1.58</v>
      </c>
      <c r="H127" s="124">
        <f t="shared" si="43"/>
        <v>1.58</v>
      </c>
      <c r="I127" s="124">
        <f t="shared" si="43"/>
        <v>1.58</v>
      </c>
      <c r="J127" s="124">
        <f t="shared" si="43"/>
        <v>1.58</v>
      </c>
      <c r="K127" s="124">
        <f t="shared" si="43"/>
        <v>1.58</v>
      </c>
      <c r="L127" s="124">
        <f t="shared" si="43"/>
        <v>1.58</v>
      </c>
      <c r="M127" s="124">
        <f t="shared" si="43"/>
        <v>1.58</v>
      </c>
      <c r="N127" s="124">
        <f t="shared" si="43"/>
        <v>1.58</v>
      </c>
      <c r="O127" s="124">
        <f t="shared" si="43"/>
        <v>1.58</v>
      </c>
      <c r="P127" s="124">
        <f t="shared" si="43"/>
        <v>1.58</v>
      </c>
      <c r="Q127" s="124">
        <f t="shared" si="43"/>
        <v>1.58</v>
      </c>
      <c r="R127" s="124">
        <f t="shared" si="43"/>
        <v>1.58</v>
      </c>
      <c r="S127" s="124">
        <f t="shared" si="43"/>
        <v>1.58</v>
      </c>
      <c r="T127" s="124">
        <f t="shared" si="42"/>
        <v>1.58</v>
      </c>
      <c r="U127" s="124">
        <f t="shared" si="42"/>
        <v>1.58</v>
      </c>
      <c r="V127" s="124">
        <f t="shared" si="42"/>
        <v>1.58</v>
      </c>
      <c r="W127" s="124">
        <f t="shared" si="42"/>
        <v>1.58</v>
      </c>
      <c r="X127" s="124">
        <f t="shared" si="42"/>
        <v>1.58</v>
      </c>
      <c r="Y127" s="124">
        <f t="shared" si="42"/>
        <v>1.58</v>
      </c>
      <c r="Z127" s="124">
        <f t="shared" si="42"/>
        <v>1.58</v>
      </c>
      <c r="AA127" s="124">
        <f t="shared" si="42"/>
        <v>1.58</v>
      </c>
      <c r="AB127" s="124">
        <f t="shared" si="42"/>
        <v>1.58</v>
      </c>
      <c r="AC127" s="124">
        <f t="shared" si="42"/>
        <v>1.58</v>
      </c>
      <c r="AD127" s="124">
        <f t="shared" si="42"/>
        <v>1.58</v>
      </c>
      <c r="AE127" s="124">
        <f t="shared" si="42"/>
        <v>1.58</v>
      </c>
      <c r="AF127" s="124">
        <f t="shared" si="4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40"/>
        <v>1.46</v>
      </c>
      <c r="C128" s="125">
        <v>1.46</v>
      </c>
      <c r="D128" s="124">
        <f t="shared" si="43"/>
        <v>1.46</v>
      </c>
      <c r="E128" s="124">
        <f t="shared" si="43"/>
        <v>1.46</v>
      </c>
      <c r="F128" s="124">
        <f t="shared" si="43"/>
        <v>1.46</v>
      </c>
      <c r="G128" s="124">
        <f t="shared" si="43"/>
        <v>1.46</v>
      </c>
      <c r="H128" s="124">
        <f t="shared" si="43"/>
        <v>1.46</v>
      </c>
      <c r="I128" s="124">
        <f t="shared" si="43"/>
        <v>1.46</v>
      </c>
      <c r="J128" s="124">
        <f t="shared" si="43"/>
        <v>1.46</v>
      </c>
      <c r="K128" s="124">
        <f t="shared" si="43"/>
        <v>1.46</v>
      </c>
      <c r="L128" s="124">
        <f t="shared" si="43"/>
        <v>1.46</v>
      </c>
      <c r="M128" s="124">
        <f t="shared" si="43"/>
        <v>1.46</v>
      </c>
      <c r="N128" s="124">
        <f t="shared" si="43"/>
        <v>1.46</v>
      </c>
      <c r="O128" s="124">
        <f t="shared" si="43"/>
        <v>1.46</v>
      </c>
      <c r="P128" s="124">
        <f t="shared" si="43"/>
        <v>1.46</v>
      </c>
      <c r="Q128" s="124">
        <f t="shared" si="43"/>
        <v>1.46</v>
      </c>
      <c r="R128" s="124">
        <f t="shared" si="43"/>
        <v>1.46</v>
      </c>
      <c r="S128" s="124">
        <f t="shared" si="43"/>
        <v>1.46</v>
      </c>
      <c r="T128" s="124">
        <f t="shared" ref="T128:AF129" si="44">S128</f>
        <v>1.46</v>
      </c>
      <c r="U128" s="124">
        <f t="shared" si="44"/>
        <v>1.46</v>
      </c>
      <c r="V128" s="124">
        <f t="shared" si="44"/>
        <v>1.46</v>
      </c>
      <c r="W128" s="124">
        <f t="shared" si="44"/>
        <v>1.46</v>
      </c>
      <c r="X128" s="124">
        <f t="shared" si="44"/>
        <v>1.46</v>
      </c>
      <c r="Y128" s="124">
        <f t="shared" si="44"/>
        <v>1.46</v>
      </c>
      <c r="Z128" s="124">
        <f t="shared" si="44"/>
        <v>1.46</v>
      </c>
      <c r="AA128" s="124">
        <f t="shared" si="44"/>
        <v>1.46</v>
      </c>
      <c r="AB128" s="124">
        <f t="shared" si="44"/>
        <v>1.46</v>
      </c>
      <c r="AC128" s="124">
        <f t="shared" si="44"/>
        <v>1.46</v>
      </c>
      <c r="AD128" s="124">
        <f t="shared" si="44"/>
        <v>1.46</v>
      </c>
      <c r="AE128" s="124">
        <f t="shared" si="44"/>
        <v>1.46</v>
      </c>
      <c r="AF128" s="124">
        <f t="shared" si="4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40"/>
        <v>1.48</v>
      </c>
      <c r="C129" s="125">
        <v>1.48</v>
      </c>
      <c r="D129" s="124">
        <f t="shared" si="43"/>
        <v>1.48</v>
      </c>
      <c r="E129" s="124">
        <f t="shared" si="43"/>
        <v>1.48</v>
      </c>
      <c r="F129" s="124">
        <f t="shared" si="43"/>
        <v>1.48</v>
      </c>
      <c r="G129" s="124">
        <f t="shared" si="43"/>
        <v>1.48</v>
      </c>
      <c r="H129" s="124">
        <f t="shared" si="43"/>
        <v>1.48</v>
      </c>
      <c r="I129" s="124">
        <f t="shared" si="43"/>
        <v>1.48</v>
      </c>
      <c r="J129" s="124">
        <f t="shared" si="43"/>
        <v>1.48</v>
      </c>
      <c r="K129" s="124">
        <f t="shared" si="43"/>
        <v>1.48</v>
      </c>
      <c r="L129" s="124">
        <f t="shared" si="43"/>
        <v>1.48</v>
      </c>
      <c r="M129" s="124">
        <f t="shared" si="43"/>
        <v>1.48</v>
      </c>
      <c r="N129" s="124">
        <f t="shared" si="43"/>
        <v>1.48</v>
      </c>
      <c r="O129" s="124">
        <f t="shared" si="43"/>
        <v>1.48</v>
      </c>
      <c r="P129" s="124">
        <f t="shared" si="43"/>
        <v>1.48</v>
      </c>
      <c r="Q129" s="124">
        <f t="shared" si="43"/>
        <v>1.48</v>
      </c>
      <c r="R129" s="124">
        <f t="shared" si="43"/>
        <v>1.48</v>
      </c>
      <c r="S129" s="124">
        <f t="shared" si="43"/>
        <v>1.48</v>
      </c>
      <c r="T129" s="124">
        <f t="shared" si="44"/>
        <v>1.48</v>
      </c>
      <c r="U129" s="124">
        <f t="shared" si="44"/>
        <v>1.48</v>
      </c>
      <c r="V129" s="124">
        <f t="shared" si="44"/>
        <v>1.48</v>
      </c>
      <c r="W129" s="124">
        <f t="shared" si="44"/>
        <v>1.48</v>
      </c>
      <c r="X129" s="124">
        <f t="shared" si="44"/>
        <v>1.48</v>
      </c>
      <c r="Y129" s="124">
        <f t="shared" si="44"/>
        <v>1.48</v>
      </c>
      <c r="Z129" s="124">
        <f t="shared" si="44"/>
        <v>1.48</v>
      </c>
      <c r="AA129" s="124">
        <f t="shared" si="44"/>
        <v>1.48</v>
      </c>
      <c r="AB129" s="124">
        <f t="shared" si="44"/>
        <v>1.48</v>
      </c>
      <c r="AC129" s="124">
        <f t="shared" si="44"/>
        <v>1.48</v>
      </c>
      <c r="AD129" s="124">
        <f t="shared" si="44"/>
        <v>1.48</v>
      </c>
      <c r="AE129" s="124">
        <f t="shared" si="44"/>
        <v>1.48</v>
      </c>
      <c r="AF129" s="124">
        <f t="shared" si="4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45">AF131</f>
        <v>2.2000000000000002</v>
      </c>
      <c r="C131" s="125">
        <v>2.2000000000000002</v>
      </c>
      <c r="D131" s="124">
        <f t="shared" ref="D131:S138" si="46">C131</f>
        <v>2.2000000000000002</v>
      </c>
      <c r="E131" s="124">
        <f t="shared" si="46"/>
        <v>2.2000000000000002</v>
      </c>
      <c r="F131" s="124">
        <f t="shared" si="46"/>
        <v>2.2000000000000002</v>
      </c>
      <c r="G131" s="124">
        <f t="shared" si="46"/>
        <v>2.2000000000000002</v>
      </c>
      <c r="H131" s="124">
        <f t="shared" si="46"/>
        <v>2.2000000000000002</v>
      </c>
      <c r="I131" s="124">
        <f t="shared" si="46"/>
        <v>2.2000000000000002</v>
      </c>
      <c r="J131" s="124">
        <f t="shared" si="46"/>
        <v>2.2000000000000002</v>
      </c>
      <c r="K131" s="124">
        <f t="shared" si="46"/>
        <v>2.2000000000000002</v>
      </c>
      <c r="L131" s="124">
        <f t="shared" si="46"/>
        <v>2.2000000000000002</v>
      </c>
      <c r="M131" s="124">
        <f t="shared" si="46"/>
        <v>2.2000000000000002</v>
      </c>
      <c r="N131" s="124">
        <f t="shared" si="46"/>
        <v>2.2000000000000002</v>
      </c>
      <c r="O131" s="124">
        <f t="shared" si="46"/>
        <v>2.2000000000000002</v>
      </c>
      <c r="P131" s="124">
        <f t="shared" si="46"/>
        <v>2.2000000000000002</v>
      </c>
      <c r="Q131" s="124">
        <f t="shared" si="46"/>
        <v>2.2000000000000002</v>
      </c>
      <c r="R131" s="124">
        <f t="shared" si="46"/>
        <v>2.2000000000000002</v>
      </c>
      <c r="S131" s="124">
        <f t="shared" si="46"/>
        <v>2.2000000000000002</v>
      </c>
      <c r="T131" s="124">
        <f t="shared" ref="T131:AF138" si="47">S131</f>
        <v>2.2000000000000002</v>
      </c>
      <c r="U131" s="124">
        <f t="shared" si="47"/>
        <v>2.2000000000000002</v>
      </c>
      <c r="V131" s="124">
        <f t="shared" si="47"/>
        <v>2.2000000000000002</v>
      </c>
      <c r="W131" s="124">
        <f t="shared" si="47"/>
        <v>2.2000000000000002</v>
      </c>
      <c r="X131" s="124">
        <f t="shared" si="47"/>
        <v>2.2000000000000002</v>
      </c>
      <c r="Y131" s="124">
        <f t="shared" si="47"/>
        <v>2.2000000000000002</v>
      </c>
      <c r="Z131" s="124">
        <f t="shared" si="47"/>
        <v>2.2000000000000002</v>
      </c>
      <c r="AA131" s="124">
        <f t="shared" si="47"/>
        <v>2.2000000000000002</v>
      </c>
      <c r="AB131" s="124">
        <f t="shared" si="47"/>
        <v>2.2000000000000002</v>
      </c>
      <c r="AC131" s="124">
        <f t="shared" si="47"/>
        <v>2.2000000000000002</v>
      </c>
      <c r="AD131" s="124">
        <f t="shared" si="47"/>
        <v>2.2000000000000002</v>
      </c>
      <c r="AE131" s="124">
        <f t="shared" si="47"/>
        <v>2.2000000000000002</v>
      </c>
      <c r="AF131" s="124">
        <f t="shared" si="4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45"/>
        <v>2</v>
      </c>
      <c r="C132" s="125">
        <v>2</v>
      </c>
      <c r="D132" s="124">
        <f t="shared" si="46"/>
        <v>2</v>
      </c>
      <c r="E132" s="124">
        <f t="shared" si="46"/>
        <v>2</v>
      </c>
      <c r="F132" s="124">
        <f t="shared" si="46"/>
        <v>2</v>
      </c>
      <c r="G132" s="124">
        <f t="shared" si="46"/>
        <v>2</v>
      </c>
      <c r="H132" s="124">
        <f t="shared" si="46"/>
        <v>2</v>
      </c>
      <c r="I132" s="124">
        <f t="shared" si="46"/>
        <v>2</v>
      </c>
      <c r="J132" s="124">
        <f t="shared" si="46"/>
        <v>2</v>
      </c>
      <c r="K132" s="124">
        <f t="shared" si="46"/>
        <v>2</v>
      </c>
      <c r="L132" s="124">
        <f t="shared" si="46"/>
        <v>2</v>
      </c>
      <c r="M132" s="124">
        <f t="shared" si="46"/>
        <v>2</v>
      </c>
      <c r="N132" s="124">
        <f t="shared" si="46"/>
        <v>2</v>
      </c>
      <c r="O132" s="124">
        <f t="shared" si="46"/>
        <v>2</v>
      </c>
      <c r="P132" s="124">
        <f t="shared" si="46"/>
        <v>2</v>
      </c>
      <c r="Q132" s="124">
        <f t="shared" si="46"/>
        <v>2</v>
      </c>
      <c r="R132" s="124">
        <f t="shared" si="46"/>
        <v>2</v>
      </c>
      <c r="S132" s="124">
        <f t="shared" si="46"/>
        <v>2</v>
      </c>
      <c r="T132" s="124">
        <f t="shared" si="47"/>
        <v>2</v>
      </c>
      <c r="U132" s="124">
        <f t="shared" si="47"/>
        <v>2</v>
      </c>
      <c r="V132" s="124">
        <f t="shared" si="47"/>
        <v>2</v>
      </c>
      <c r="W132" s="124">
        <f t="shared" si="47"/>
        <v>2</v>
      </c>
      <c r="X132" s="124">
        <f t="shared" si="47"/>
        <v>2</v>
      </c>
      <c r="Y132" s="124">
        <f t="shared" si="47"/>
        <v>2</v>
      </c>
      <c r="Z132" s="124">
        <f t="shared" si="47"/>
        <v>2</v>
      </c>
      <c r="AA132" s="124">
        <f t="shared" si="47"/>
        <v>2</v>
      </c>
      <c r="AB132" s="124">
        <f t="shared" si="47"/>
        <v>2</v>
      </c>
      <c r="AC132" s="124">
        <f t="shared" si="47"/>
        <v>2</v>
      </c>
      <c r="AD132" s="124">
        <f t="shared" si="47"/>
        <v>2</v>
      </c>
      <c r="AE132" s="124">
        <f t="shared" si="47"/>
        <v>2</v>
      </c>
      <c r="AF132" s="124">
        <f t="shared" si="4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45"/>
        <v>1.25</v>
      </c>
      <c r="C133" s="125">
        <v>1.25</v>
      </c>
      <c r="D133" s="124">
        <f t="shared" si="46"/>
        <v>1.25</v>
      </c>
      <c r="E133" s="124">
        <f t="shared" si="46"/>
        <v>1.25</v>
      </c>
      <c r="F133" s="124">
        <f t="shared" si="46"/>
        <v>1.25</v>
      </c>
      <c r="G133" s="124">
        <f t="shared" si="46"/>
        <v>1.25</v>
      </c>
      <c r="H133" s="124">
        <f t="shared" si="46"/>
        <v>1.25</v>
      </c>
      <c r="I133" s="124">
        <f t="shared" si="46"/>
        <v>1.25</v>
      </c>
      <c r="J133" s="124">
        <f t="shared" si="46"/>
        <v>1.25</v>
      </c>
      <c r="K133" s="124">
        <f t="shared" si="46"/>
        <v>1.25</v>
      </c>
      <c r="L133" s="124">
        <f t="shared" si="46"/>
        <v>1.25</v>
      </c>
      <c r="M133" s="124">
        <f t="shared" si="46"/>
        <v>1.25</v>
      </c>
      <c r="N133" s="124">
        <f t="shared" si="46"/>
        <v>1.25</v>
      </c>
      <c r="O133" s="124">
        <f t="shared" si="46"/>
        <v>1.25</v>
      </c>
      <c r="P133" s="124">
        <f t="shared" si="46"/>
        <v>1.25</v>
      </c>
      <c r="Q133" s="124">
        <f t="shared" si="46"/>
        <v>1.25</v>
      </c>
      <c r="R133" s="124">
        <f t="shared" si="46"/>
        <v>1.25</v>
      </c>
      <c r="S133" s="124">
        <f t="shared" si="46"/>
        <v>1.25</v>
      </c>
      <c r="T133" s="124">
        <f t="shared" si="47"/>
        <v>1.25</v>
      </c>
      <c r="U133" s="124">
        <f t="shared" si="47"/>
        <v>1.25</v>
      </c>
      <c r="V133" s="124">
        <f t="shared" si="47"/>
        <v>1.25</v>
      </c>
      <c r="W133" s="124">
        <f t="shared" si="47"/>
        <v>1.25</v>
      </c>
      <c r="X133" s="124">
        <f t="shared" si="47"/>
        <v>1.25</v>
      </c>
      <c r="Y133" s="124">
        <f t="shared" si="47"/>
        <v>1.25</v>
      </c>
      <c r="Z133" s="124">
        <f t="shared" si="47"/>
        <v>1.25</v>
      </c>
      <c r="AA133" s="124">
        <f t="shared" si="47"/>
        <v>1.25</v>
      </c>
      <c r="AB133" s="124">
        <f t="shared" si="47"/>
        <v>1.25</v>
      </c>
      <c r="AC133" s="124">
        <f t="shared" si="47"/>
        <v>1.25</v>
      </c>
      <c r="AD133" s="124">
        <f t="shared" si="47"/>
        <v>1.25</v>
      </c>
      <c r="AE133" s="124">
        <f t="shared" si="47"/>
        <v>1.25</v>
      </c>
      <c r="AF133" s="124">
        <f t="shared" si="4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45"/>
        <v>1.1499999999999999</v>
      </c>
      <c r="C134" s="125">
        <v>1.1499999999999999</v>
      </c>
      <c r="D134" s="124">
        <f t="shared" si="46"/>
        <v>1.1499999999999999</v>
      </c>
      <c r="E134" s="124">
        <f t="shared" si="46"/>
        <v>1.1499999999999999</v>
      </c>
      <c r="F134" s="124">
        <f t="shared" si="46"/>
        <v>1.1499999999999999</v>
      </c>
      <c r="G134" s="124">
        <f t="shared" si="46"/>
        <v>1.1499999999999999</v>
      </c>
      <c r="H134" s="124">
        <f t="shared" si="46"/>
        <v>1.1499999999999999</v>
      </c>
      <c r="I134" s="124">
        <f t="shared" si="46"/>
        <v>1.1499999999999999</v>
      </c>
      <c r="J134" s="124">
        <f t="shared" si="46"/>
        <v>1.1499999999999999</v>
      </c>
      <c r="K134" s="124">
        <f t="shared" si="46"/>
        <v>1.1499999999999999</v>
      </c>
      <c r="L134" s="124">
        <f t="shared" si="46"/>
        <v>1.1499999999999999</v>
      </c>
      <c r="M134" s="124">
        <f t="shared" si="46"/>
        <v>1.1499999999999999</v>
      </c>
      <c r="N134" s="124">
        <f t="shared" si="46"/>
        <v>1.1499999999999999</v>
      </c>
      <c r="O134" s="124">
        <f t="shared" si="46"/>
        <v>1.1499999999999999</v>
      </c>
      <c r="P134" s="124">
        <f t="shared" si="46"/>
        <v>1.1499999999999999</v>
      </c>
      <c r="Q134" s="124">
        <f t="shared" si="46"/>
        <v>1.1499999999999999</v>
      </c>
      <c r="R134" s="124">
        <f t="shared" si="46"/>
        <v>1.1499999999999999</v>
      </c>
      <c r="S134" s="124">
        <f t="shared" si="46"/>
        <v>1.1499999999999999</v>
      </c>
      <c r="T134" s="124">
        <f t="shared" si="47"/>
        <v>1.1499999999999999</v>
      </c>
      <c r="U134" s="124">
        <f t="shared" si="47"/>
        <v>1.1499999999999999</v>
      </c>
      <c r="V134" s="124">
        <f t="shared" si="47"/>
        <v>1.1499999999999999</v>
      </c>
      <c r="W134" s="124">
        <f t="shared" si="47"/>
        <v>1.1499999999999999</v>
      </c>
      <c r="X134" s="124">
        <f t="shared" si="47"/>
        <v>1.1499999999999999</v>
      </c>
      <c r="Y134" s="124">
        <f t="shared" si="47"/>
        <v>1.1499999999999999</v>
      </c>
      <c r="Z134" s="124">
        <f t="shared" si="47"/>
        <v>1.1499999999999999</v>
      </c>
      <c r="AA134" s="124">
        <f t="shared" si="47"/>
        <v>1.1499999999999999</v>
      </c>
      <c r="AB134" s="124">
        <f t="shared" si="47"/>
        <v>1.1499999999999999</v>
      </c>
      <c r="AC134" s="124">
        <f t="shared" si="47"/>
        <v>1.1499999999999999</v>
      </c>
      <c r="AD134" s="124">
        <f t="shared" si="47"/>
        <v>1.1499999999999999</v>
      </c>
      <c r="AE134" s="124">
        <f t="shared" si="47"/>
        <v>1.1499999999999999</v>
      </c>
      <c r="AF134" s="124">
        <f t="shared" si="4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45"/>
        <v>2.133</v>
      </c>
      <c r="C135" s="125">
        <v>2.133</v>
      </c>
      <c r="D135" s="124">
        <f t="shared" si="46"/>
        <v>2.133</v>
      </c>
      <c r="E135" s="124">
        <f t="shared" si="46"/>
        <v>2.133</v>
      </c>
      <c r="F135" s="124">
        <f t="shared" si="46"/>
        <v>2.133</v>
      </c>
      <c r="G135" s="124">
        <f t="shared" si="46"/>
        <v>2.133</v>
      </c>
      <c r="H135" s="124">
        <f t="shared" si="46"/>
        <v>2.133</v>
      </c>
      <c r="I135" s="124">
        <f t="shared" si="46"/>
        <v>2.133</v>
      </c>
      <c r="J135" s="124">
        <f t="shared" si="46"/>
        <v>2.133</v>
      </c>
      <c r="K135" s="124">
        <f t="shared" si="46"/>
        <v>2.133</v>
      </c>
      <c r="L135" s="124">
        <f t="shared" si="46"/>
        <v>2.133</v>
      </c>
      <c r="M135" s="124">
        <f t="shared" si="46"/>
        <v>2.133</v>
      </c>
      <c r="N135" s="124">
        <f t="shared" si="46"/>
        <v>2.133</v>
      </c>
      <c r="O135" s="124">
        <f t="shared" si="46"/>
        <v>2.133</v>
      </c>
      <c r="P135" s="124">
        <f t="shared" si="46"/>
        <v>2.133</v>
      </c>
      <c r="Q135" s="124">
        <f t="shared" si="46"/>
        <v>2.133</v>
      </c>
      <c r="R135" s="124">
        <f t="shared" si="46"/>
        <v>2.133</v>
      </c>
      <c r="S135" s="124">
        <f t="shared" si="46"/>
        <v>2.133</v>
      </c>
      <c r="T135" s="124">
        <f t="shared" si="47"/>
        <v>2.133</v>
      </c>
      <c r="U135" s="124">
        <f t="shared" si="47"/>
        <v>2.133</v>
      </c>
      <c r="V135" s="124">
        <f t="shared" si="47"/>
        <v>2.133</v>
      </c>
      <c r="W135" s="124">
        <f t="shared" si="47"/>
        <v>2.133</v>
      </c>
      <c r="X135" s="124">
        <f t="shared" si="47"/>
        <v>2.133</v>
      </c>
      <c r="Y135" s="124">
        <f t="shared" si="47"/>
        <v>2.133</v>
      </c>
      <c r="Z135" s="124">
        <f t="shared" si="47"/>
        <v>2.133</v>
      </c>
      <c r="AA135" s="124">
        <f t="shared" si="47"/>
        <v>2.133</v>
      </c>
      <c r="AB135" s="124">
        <f t="shared" si="47"/>
        <v>2.133</v>
      </c>
      <c r="AC135" s="124">
        <f t="shared" si="47"/>
        <v>2.133</v>
      </c>
      <c r="AD135" s="124">
        <f t="shared" si="47"/>
        <v>2.133</v>
      </c>
      <c r="AE135" s="124">
        <f t="shared" si="47"/>
        <v>2.133</v>
      </c>
      <c r="AF135" s="124">
        <f t="shared" si="4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45"/>
        <v>2.09</v>
      </c>
      <c r="C136" s="125">
        <v>2.09</v>
      </c>
      <c r="D136" s="124">
        <f t="shared" si="46"/>
        <v>2.09</v>
      </c>
      <c r="E136" s="124">
        <f t="shared" si="46"/>
        <v>2.09</v>
      </c>
      <c r="F136" s="124">
        <f t="shared" si="46"/>
        <v>2.09</v>
      </c>
      <c r="G136" s="124">
        <f t="shared" si="46"/>
        <v>2.09</v>
      </c>
      <c r="H136" s="124">
        <f t="shared" si="46"/>
        <v>2.09</v>
      </c>
      <c r="I136" s="124">
        <f t="shared" si="46"/>
        <v>2.09</v>
      </c>
      <c r="J136" s="124">
        <f t="shared" si="46"/>
        <v>2.09</v>
      </c>
      <c r="K136" s="124">
        <f t="shared" si="46"/>
        <v>2.09</v>
      </c>
      <c r="L136" s="124">
        <f t="shared" si="46"/>
        <v>2.09</v>
      </c>
      <c r="M136" s="124">
        <f t="shared" si="46"/>
        <v>2.09</v>
      </c>
      <c r="N136" s="124">
        <f t="shared" si="46"/>
        <v>2.09</v>
      </c>
      <c r="O136" s="124">
        <f t="shared" si="46"/>
        <v>2.09</v>
      </c>
      <c r="P136" s="124">
        <f t="shared" si="46"/>
        <v>2.09</v>
      </c>
      <c r="Q136" s="124">
        <f t="shared" si="46"/>
        <v>2.09</v>
      </c>
      <c r="R136" s="124">
        <f t="shared" si="46"/>
        <v>2.09</v>
      </c>
      <c r="S136" s="124">
        <f t="shared" si="46"/>
        <v>2.09</v>
      </c>
      <c r="T136" s="124">
        <f t="shared" si="47"/>
        <v>2.09</v>
      </c>
      <c r="U136" s="124">
        <f t="shared" si="47"/>
        <v>2.09</v>
      </c>
      <c r="V136" s="124">
        <f t="shared" si="47"/>
        <v>2.09</v>
      </c>
      <c r="W136" s="124">
        <f t="shared" si="47"/>
        <v>2.09</v>
      </c>
      <c r="X136" s="124">
        <f t="shared" si="47"/>
        <v>2.09</v>
      </c>
      <c r="Y136" s="124">
        <f t="shared" si="47"/>
        <v>2.09</v>
      </c>
      <c r="Z136" s="124">
        <f t="shared" si="47"/>
        <v>2.09</v>
      </c>
      <c r="AA136" s="124">
        <f t="shared" si="47"/>
        <v>2.09</v>
      </c>
      <c r="AB136" s="124">
        <f t="shared" si="47"/>
        <v>2.09</v>
      </c>
      <c r="AC136" s="124">
        <f t="shared" si="47"/>
        <v>2.09</v>
      </c>
      <c r="AD136" s="124">
        <f t="shared" si="47"/>
        <v>2.09</v>
      </c>
      <c r="AE136" s="124">
        <f t="shared" si="47"/>
        <v>2.09</v>
      </c>
      <c r="AF136" s="124">
        <f t="shared" si="4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45"/>
        <v>1.1399999999999999</v>
      </c>
      <c r="C137" s="125">
        <v>1.1399999999999999</v>
      </c>
      <c r="D137" s="124">
        <f t="shared" si="46"/>
        <v>1.1399999999999999</v>
      </c>
      <c r="E137" s="124">
        <f t="shared" si="46"/>
        <v>1.1399999999999999</v>
      </c>
      <c r="F137" s="124">
        <f t="shared" si="46"/>
        <v>1.1399999999999999</v>
      </c>
      <c r="G137" s="124">
        <f t="shared" si="46"/>
        <v>1.1399999999999999</v>
      </c>
      <c r="H137" s="124">
        <f t="shared" si="46"/>
        <v>1.1399999999999999</v>
      </c>
      <c r="I137" s="124">
        <f t="shared" si="46"/>
        <v>1.1399999999999999</v>
      </c>
      <c r="J137" s="124">
        <f t="shared" si="46"/>
        <v>1.1399999999999999</v>
      </c>
      <c r="K137" s="124">
        <f t="shared" si="46"/>
        <v>1.1399999999999999</v>
      </c>
      <c r="L137" s="124">
        <f t="shared" si="46"/>
        <v>1.1399999999999999</v>
      </c>
      <c r="M137" s="124">
        <f t="shared" si="46"/>
        <v>1.1399999999999999</v>
      </c>
      <c r="N137" s="124">
        <f t="shared" si="46"/>
        <v>1.1399999999999999</v>
      </c>
      <c r="O137" s="124">
        <f t="shared" si="46"/>
        <v>1.1399999999999999</v>
      </c>
      <c r="P137" s="124">
        <f t="shared" si="46"/>
        <v>1.1399999999999999</v>
      </c>
      <c r="Q137" s="124">
        <f t="shared" si="46"/>
        <v>1.1399999999999999</v>
      </c>
      <c r="R137" s="124">
        <f t="shared" si="46"/>
        <v>1.1399999999999999</v>
      </c>
      <c r="S137" s="124">
        <f t="shared" si="46"/>
        <v>1.1399999999999999</v>
      </c>
      <c r="T137" s="124">
        <f t="shared" si="47"/>
        <v>1.1399999999999999</v>
      </c>
      <c r="U137" s="124">
        <f t="shared" si="47"/>
        <v>1.1399999999999999</v>
      </c>
      <c r="V137" s="124">
        <f t="shared" si="47"/>
        <v>1.1399999999999999</v>
      </c>
      <c r="W137" s="124">
        <f t="shared" si="47"/>
        <v>1.1399999999999999</v>
      </c>
      <c r="X137" s="124">
        <f t="shared" si="47"/>
        <v>1.1399999999999999</v>
      </c>
      <c r="Y137" s="124">
        <f t="shared" si="47"/>
        <v>1.1399999999999999</v>
      </c>
      <c r="Z137" s="124">
        <f t="shared" si="47"/>
        <v>1.1399999999999999</v>
      </c>
      <c r="AA137" s="124">
        <f t="shared" si="47"/>
        <v>1.1399999999999999</v>
      </c>
      <c r="AB137" s="124">
        <f t="shared" si="47"/>
        <v>1.1399999999999999</v>
      </c>
      <c r="AC137" s="124">
        <f t="shared" si="47"/>
        <v>1.1399999999999999</v>
      </c>
      <c r="AD137" s="124">
        <f t="shared" si="47"/>
        <v>1.1399999999999999</v>
      </c>
      <c r="AE137" s="124">
        <f t="shared" si="47"/>
        <v>1.1399999999999999</v>
      </c>
      <c r="AF137" s="124">
        <f t="shared" si="4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45"/>
        <v>0.82</v>
      </c>
      <c r="C138" s="125">
        <v>0.82</v>
      </c>
      <c r="D138" s="124">
        <f t="shared" si="46"/>
        <v>0.82</v>
      </c>
      <c r="E138" s="124">
        <f t="shared" si="46"/>
        <v>0.82</v>
      </c>
      <c r="F138" s="124">
        <f t="shared" si="46"/>
        <v>0.82</v>
      </c>
      <c r="G138" s="124">
        <f t="shared" si="46"/>
        <v>0.82</v>
      </c>
      <c r="H138" s="124">
        <f t="shared" si="46"/>
        <v>0.82</v>
      </c>
      <c r="I138" s="124">
        <f t="shared" si="46"/>
        <v>0.82</v>
      </c>
      <c r="J138" s="124">
        <f t="shared" si="46"/>
        <v>0.82</v>
      </c>
      <c r="K138" s="124">
        <f t="shared" si="46"/>
        <v>0.82</v>
      </c>
      <c r="L138" s="124">
        <f t="shared" si="46"/>
        <v>0.82</v>
      </c>
      <c r="M138" s="124">
        <f t="shared" si="46"/>
        <v>0.82</v>
      </c>
      <c r="N138" s="124">
        <f t="shared" si="46"/>
        <v>0.82</v>
      </c>
      <c r="O138" s="124">
        <f t="shared" si="46"/>
        <v>0.82</v>
      </c>
      <c r="P138" s="124">
        <f t="shared" si="46"/>
        <v>0.82</v>
      </c>
      <c r="Q138" s="124">
        <f t="shared" si="46"/>
        <v>0.82</v>
      </c>
      <c r="R138" s="124">
        <f t="shared" si="46"/>
        <v>0.82</v>
      </c>
      <c r="S138" s="124">
        <f t="shared" si="46"/>
        <v>0.82</v>
      </c>
      <c r="T138" s="124">
        <f t="shared" si="47"/>
        <v>0.82</v>
      </c>
      <c r="U138" s="124">
        <f t="shared" si="47"/>
        <v>0.82</v>
      </c>
      <c r="V138" s="124">
        <f t="shared" si="47"/>
        <v>0.82</v>
      </c>
      <c r="W138" s="124">
        <f t="shared" si="47"/>
        <v>0.82</v>
      </c>
      <c r="X138" s="124">
        <f t="shared" si="47"/>
        <v>0.82</v>
      </c>
      <c r="Y138" s="124">
        <f t="shared" si="47"/>
        <v>0.82</v>
      </c>
      <c r="Z138" s="124">
        <f t="shared" si="47"/>
        <v>0.82</v>
      </c>
      <c r="AA138" s="124">
        <f t="shared" si="47"/>
        <v>0.82</v>
      </c>
      <c r="AB138" s="124">
        <f t="shared" si="47"/>
        <v>0.82</v>
      </c>
      <c r="AC138" s="124">
        <f t="shared" si="47"/>
        <v>0.82</v>
      </c>
      <c r="AD138" s="124">
        <f t="shared" si="47"/>
        <v>0.82</v>
      </c>
      <c r="AE138" s="124">
        <f t="shared" si="47"/>
        <v>0.82</v>
      </c>
      <c r="AF138" s="124">
        <f t="shared" si="4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48">AF140</f>
        <v>2</v>
      </c>
      <c r="C140" s="125">
        <v>2</v>
      </c>
      <c r="D140" s="124">
        <f t="shared" ref="D140:S146" si="49">C140</f>
        <v>2</v>
      </c>
      <c r="E140" s="124">
        <f t="shared" si="49"/>
        <v>2</v>
      </c>
      <c r="F140" s="124">
        <f t="shared" si="49"/>
        <v>2</v>
      </c>
      <c r="G140" s="124">
        <f t="shared" si="49"/>
        <v>2</v>
      </c>
      <c r="H140" s="124">
        <f t="shared" si="49"/>
        <v>2</v>
      </c>
      <c r="I140" s="124">
        <f t="shared" si="49"/>
        <v>2</v>
      </c>
      <c r="J140" s="124">
        <f t="shared" si="49"/>
        <v>2</v>
      </c>
      <c r="K140" s="124">
        <f t="shared" si="49"/>
        <v>2</v>
      </c>
      <c r="L140" s="124">
        <f t="shared" si="49"/>
        <v>2</v>
      </c>
      <c r="M140" s="124">
        <f t="shared" si="49"/>
        <v>2</v>
      </c>
      <c r="N140" s="124">
        <f t="shared" si="49"/>
        <v>2</v>
      </c>
      <c r="O140" s="124">
        <f t="shared" si="49"/>
        <v>2</v>
      </c>
      <c r="P140" s="124">
        <f t="shared" si="49"/>
        <v>2</v>
      </c>
      <c r="Q140" s="124">
        <f t="shared" si="49"/>
        <v>2</v>
      </c>
      <c r="R140" s="124">
        <f t="shared" si="49"/>
        <v>2</v>
      </c>
      <c r="S140" s="124">
        <f t="shared" si="49"/>
        <v>2</v>
      </c>
      <c r="T140" s="124">
        <f t="shared" ref="T140:AF146" si="50">S140</f>
        <v>2</v>
      </c>
      <c r="U140" s="124">
        <f t="shared" si="50"/>
        <v>2</v>
      </c>
      <c r="V140" s="124">
        <f t="shared" si="50"/>
        <v>2</v>
      </c>
      <c r="W140" s="124">
        <f t="shared" si="50"/>
        <v>2</v>
      </c>
      <c r="X140" s="124">
        <f t="shared" si="50"/>
        <v>2</v>
      </c>
      <c r="Y140" s="124">
        <f t="shared" si="50"/>
        <v>2</v>
      </c>
      <c r="Z140" s="124">
        <f t="shared" si="50"/>
        <v>2</v>
      </c>
      <c r="AA140" s="124">
        <f t="shared" si="50"/>
        <v>2</v>
      </c>
      <c r="AB140" s="124">
        <f t="shared" si="50"/>
        <v>2</v>
      </c>
      <c r="AC140" s="124">
        <f t="shared" si="50"/>
        <v>2</v>
      </c>
      <c r="AD140" s="124">
        <f t="shared" si="50"/>
        <v>2</v>
      </c>
      <c r="AE140" s="124">
        <f t="shared" si="50"/>
        <v>2</v>
      </c>
      <c r="AF140" s="124">
        <f t="shared" si="5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48"/>
        <v>5.61</v>
      </c>
      <c r="C141" s="125">
        <v>5.61</v>
      </c>
      <c r="D141" s="124">
        <f t="shared" si="49"/>
        <v>5.61</v>
      </c>
      <c r="E141" s="124">
        <f t="shared" si="49"/>
        <v>5.61</v>
      </c>
      <c r="F141" s="124">
        <f t="shared" si="49"/>
        <v>5.61</v>
      </c>
      <c r="G141" s="124">
        <f t="shared" si="49"/>
        <v>5.61</v>
      </c>
      <c r="H141" s="124">
        <f t="shared" si="49"/>
        <v>5.61</v>
      </c>
      <c r="I141" s="124">
        <f t="shared" si="49"/>
        <v>5.61</v>
      </c>
      <c r="J141" s="124">
        <f t="shared" si="49"/>
        <v>5.61</v>
      </c>
      <c r="K141" s="124">
        <f t="shared" si="49"/>
        <v>5.61</v>
      </c>
      <c r="L141" s="124">
        <f t="shared" si="49"/>
        <v>5.61</v>
      </c>
      <c r="M141" s="124">
        <f t="shared" si="49"/>
        <v>5.61</v>
      </c>
      <c r="N141" s="124">
        <f t="shared" si="49"/>
        <v>5.61</v>
      </c>
      <c r="O141" s="124">
        <f t="shared" si="49"/>
        <v>5.61</v>
      </c>
      <c r="P141" s="124">
        <f t="shared" si="49"/>
        <v>5.61</v>
      </c>
      <c r="Q141" s="124">
        <f t="shared" si="49"/>
        <v>5.61</v>
      </c>
      <c r="R141" s="124">
        <f t="shared" si="49"/>
        <v>5.61</v>
      </c>
      <c r="S141" s="124">
        <f t="shared" si="49"/>
        <v>5.61</v>
      </c>
      <c r="T141" s="124">
        <f t="shared" si="50"/>
        <v>5.61</v>
      </c>
      <c r="U141" s="124">
        <f t="shared" si="50"/>
        <v>5.61</v>
      </c>
      <c r="V141" s="124">
        <f t="shared" si="50"/>
        <v>5.61</v>
      </c>
      <c r="W141" s="124">
        <f t="shared" si="50"/>
        <v>5.61</v>
      </c>
      <c r="X141" s="124">
        <f t="shared" si="50"/>
        <v>5.61</v>
      </c>
      <c r="Y141" s="124">
        <f t="shared" si="50"/>
        <v>5.61</v>
      </c>
      <c r="Z141" s="124">
        <f t="shared" si="50"/>
        <v>5.61</v>
      </c>
      <c r="AA141" s="124">
        <f t="shared" si="50"/>
        <v>5.61</v>
      </c>
      <c r="AB141" s="124">
        <f t="shared" si="50"/>
        <v>5.61</v>
      </c>
      <c r="AC141" s="124">
        <f t="shared" si="50"/>
        <v>5.61</v>
      </c>
      <c r="AD141" s="124">
        <f t="shared" si="50"/>
        <v>5.61</v>
      </c>
      <c r="AE141" s="124">
        <f t="shared" si="50"/>
        <v>5.61</v>
      </c>
      <c r="AF141" s="124">
        <f t="shared" si="5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48"/>
        <v>1.25</v>
      </c>
      <c r="C142" s="125">
        <v>1.25</v>
      </c>
      <c r="D142" s="124">
        <f t="shared" si="49"/>
        <v>1.25</v>
      </c>
      <c r="E142" s="124">
        <f t="shared" si="49"/>
        <v>1.25</v>
      </c>
      <c r="F142" s="124">
        <f t="shared" si="49"/>
        <v>1.25</v>
      </c>
      <c r="G142" s="124">
        <f t="shared" si="49"/>
        <v>1.25</v>
      </c>
      <c r="H142" s="124">
        <f t="shared" si="49"/>
        <v>1.25</v>
      </c>
      <c r="I142" s="124">
        <f t="shared" si="49"/>
        <v>1.25</v>
      </c>
      <c r="J142" s="124">
        <f t="shared" si="49"/>
        <v>1.25</v>
      </c>
      <c r="K142" s="124">
        <f t="shared" si="49"/>
        <v>1.25</v>
      </c>
      <c r="L142" s="124">
        <f t="shared" si="49"/>
        <v>1.25</v>
      </c>
      <c r="M142" s="124">
        <f t="shared" si="49"/>
        <v>1.25</v>
      </c>
      <c r="N142" s="124">
        <f t="shared" si="49"/>
        <v>1.25</v>
      </c>
      <c r="O142" s="124">
        <f t="shared" si="49"/>
        <v>1.25</v>
      </c>
      <c r="P142" s="124">
        <f t="shared" si="49"/>
        <v>1.25</v>
      </c>
      <c r="Q142" s="124">
        <f t="shared" si="49"/>
        <v>1.25</v>
      </c>
      <c r="R142" s="124">
        <f t="shared" si="49"/>
        <v>1.25</v>
      </c>
      <c r="S142" s="124">
        <f t="shared" si="49"/>
        <v>1.25</v>
      </c>
      <c r="T142" s="124">
        <f t="shared" si="50"/>
        <v>1.25</v>
      </c>
      <c r="U142" s="124">
        <f t="shared" si="50"/>
        <v>1.25</v>
      </c>
      <c r="V142" s="124">
        <f t="shared" si="50"/>
        <v>1.25</v>
      </c>
      <c r="W142" s="124">
        <f t="shared" si="50"/>
        <v>1.25</v>
      </c>
      <c r="X142" s="124">
        <f t="shared" si="50"/>
        <v>1.25</v>
      </c>
      <c r="Y142" s="124">
        <f t="shared" si="50"/>
        <v>1.25</v>
      </c>
      <c r="Z142" s="124">
        <f t="shared" si="50"/>
        <v>1.25</v>
      </c>
      <c r="AA142" s="124">
        <f t="shared" si="50"/>
        <v>1.25</v>
      </c>
      <c r="AB142" s="124">
        <f t="shared" si="50"/>
        <v>1.25</v>
      </c>
      <c r="AC142" s="124">
        <f t="shared" si="50"/>
        <v>1.25</v>
      </c>
      <c r="AD142" s="124">
        <f t="shared" si="50"/>
        <v>1.25</v>
      </c>
      <c r="AE142" s="124">
        <f t="shared" si="50"/>
        <v>1.25</v>
      </c>
      <c r="AF142" s="124">
        <f t="shared" si="5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48"/>
        <v>1.25</v>
      </c>
      <c r="C143" s="125">
        <v>1.25</v>
      </c>
      <c r="D143" s="124">
        <f t="shared" si="49"/>
        <v>1.25</v>
      </c>
      <c r="E143" s="124">
        <f t="shared" si="49"/>
        <v>1.25</v>
      </c>
      <c r="F143" s="124">
        <f t="shared" si="49"/>
        <v>1.25</v>
      </c>
      <c r="G143" s="124">
        <f t="shared" si="49"/>
        <v>1.25</v>
      </c>
      <c r="H143" s="124">
        <f t="shared" si="49"/>
        <v>1.25</v>
      </c>
      <c r="I143" s="124">
        <f t="shared" si="49"/>
        <v>1.25</v>
      </c>
      <c r="J143" s="124">
        <f t="shared" si="49"/>
        <v>1.25</v>
      </c>
      <c r="K143" s="124">
        <f t="shared" si="49"/>
        <v>1.25</v>
      </c>
      <c r="L143" s="124">
        <f t="shared" si="49"/>
        <v>1.25</v>
      </c>
      <c r="M143" s="124">
        <f t="shared" si="49"/>
        <v>1.25</v>
      </c>
      <c r="N143" s="124">
        <f t="shared" si="49"/>
        <v>1.25</v>
      </c>
      <c r="O143" s="124">
        <f t="shared" si="49"/>
        <v>1.25</v>
      </c>
      <c r="P143" s="124">
        <f t="shared" si="49"/>
        <v>1.25</v>
      </c>
      <c r="Q143" s="124">
        <f t="shared" si="49"/>
        <v>1.25</v>
      </c>
      <c r="R143" s="124">
        <f t="shared" si="49"/>
        <v>1.25</v>
      </c>
      <c r="S143" s="124">
        <f t="shared" si="49"/>
        <v>1.25</v>
      </c>
      <c r="T143" s="124">
        <f t="shared" si="50"/>
        <v>1.25</v>
      </c>
      <c r="U143" s="124">
        <f t="shared" si="50"/>
        <v>1.25</v>
      </c>
      <c r="V143" s="124">
        <f t="shared" si="50"/>
        <v>1.25</v>
      </c>
      <c r="W143" s="124">
        <f t="shared" si="50"/>
        <v>1.25</v>
      </c>
      <c r="X143" s="124">
        <f t="shared" si="50"/>
        <v>1.25</v>
      </c>
      <c r="Y143" s="124">
        <f t="shared" si="50"/>
        <v>1.25</v>
      </c>
      <c r="Z143" s="124">
        <f t="shared" si="50"/>
        <v>1.25</v>
      </c>
      <c r="AA143" s="124">
        <f t="shared" si="50"/>
        <v>1.25</v>
      </c>
      <c r="AB143" s="124">
        <f t="shared" si="50"/>
        <v>1.25</v>
      </c>
      <c r="AC143" s="124">
        <f t="shared" si="50"/>
        <v>1.25</v>
      </c>
      <c r="AD143" s="124">
        <f t="shared" si="50"/>
        <v>1.25</v>
      </c>
      <c r="AE143" s="124">
        <f t="shared" si="50"/>
        <v>1.25</v>
      </c>
      <c r="AF143" s="124">
        <f t="shared" si="5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48"/>
        <v>1.46</v>
      </c>
      <c r="C144" s="125">
        <v>1.46</v>
      </c>
      <c r="D144" s="124">
        <f t="shared" si="49"/>
        <v>1.46</v>
      </c>
      <c r="E144" s="124">
        <f t="shared" si="49"/>
        <v>1.46</v>
      </c>
      <c r="F144" s="124">
        <f t="shared" si="49"/>
        <v>1.46</v>
      </c>
      <c r="G144" s="124">
        <f t="shared" si="49"/>
        <v>1.46</v>
      </c>
      <c r="H144" s="124">
        <f t="shared" si="49"/>
        <v>1.46</v>
      </c>
      <c r="I144" s="124">
        <f t="shared" si="49"/>
        <v>1.46</v>
      </c>
      <c r="J144" s="124">
        <f t="shared" si="49"/>
        <v>1.46</v>
      </c>
      <c r="K144" s="124">
        <f t="shared" si="49"/>
        <v>1.46</v>
      </c>
      <c r="L144" s="124">
        <f t="shared" si="49"/>
        <v>1.46</v>
      </c>
      <c r="M144" s="124">
        <f t="shared" si="49"/>
        <v>1.46</v>
      </c>
      <c r="N144" s="124">
        <f t="shared" si="49"/>
        <v>1.46</v>
      </c>
      <c r="O144" s="124">
        <f t="shared" si="49"/>
        <v>1.46</v>
      </c>
      <c r="P144" s="124">
        <f t="shared" si="49"/>
        <v>1.46</v>
      </c>
      <c r="Q144" s="124">
        <f t="shared" si="49"/>
        <v>1.46</v>
      </c>
      <c r="R144" s="124">
        <f t="shared" si="49"/>
        <v>1.46</v>
      </c>
      <c r="S144" s="124">
        <f t="shared" si="49"/>
        <v>1.46</v>
      </c>
      <c r="T144" s="124">
        <f t="shared" si="50"/>
        <v>1.46</v>
      </c>
      <c r="U144" s="124">
        <f t="shared" si="50"/>
        <v>1.46</v>
      </c>
      <c r="V144" s="124">
        <f t="shared" si="50"/>
        <v>1.46</v>
      </c>
      <c r="W144" s="124">
        <f t="shared" si="50"/>
        <v>1.46</v>
      </c>
      <c r="X144" s="124">
        <f t="shared" si="50"/>
        <v>1.46</v>
      </c>
      <c r="Y144" s="124">
        <f t="shared" si="50"/>
        <v>1.46</v>
      </c>
      <c r="Z144" s="124">
        <f t="shared" si="50"/>
        <v>1.46</v>
      </c>
      <c r="AA144" s="124">
        <f t="shared" si="50"/>
        <v>1.46</v>
      </c>
      <c r="AB144" s="124">
        <f t="shared" si="50"/>
        <v>1.46</v>
      </c>
      <c r="AC144" s="124">
        <f t="shared" si="50"/>
        <v>1.46</v>
      </c>
      <c r="AD144" s="124">
        <f t="shared" si="50"/>
        <v>1.46</v>
      </c>
      <c r="AE144" s="124">
        <f t="shared" si="50"/>
        <v>1.46</v>
      </c>
      <c r="AF144" s="124">
        <f t="shared" si="5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48"/>
        <v>3</v>
      </c>
      <c r="C145" s="125">
        <v>3</v>
      </c>
      <c r="D145" s="124">
        <f t="shared" si="49"/>
        <v>3</v>
      </c>
      <c r="E145" s="124">
        <f t="shared" si="49"/>
        <v>3</v>
      </c>
      <c r="F145" s="124">
        <f t="shared" si="49"/>
        <v>3</v>
      </c>
      <c r="G145" s="124">
        <f t="shared" si="49"/>
        <v>3</v>
      </c>
      <c r="H145" s="124">
        <f t="shared" si="49"/>
        <v>3</v>
      </c>
      <c r="I145" s="124">
        <f t="shared" si="49"/>
        <v>3</v>
      </c>
      <c r="J145" s="124">
        <f t="shared" si="49"/>
        <v>3</v>
      </c>
      <c r="K145" s="124">
        <f t="shared" si="49"/>
        <v>3</v>
      </c>
      <c r="L145" s="124">
        <f t="shared" si="49"/>
        <v>3</v>
      </c>
      <c r="M145" s="124">
        <f t="shared" si="49"/>
        <v>3</v>
      </c>
      <c r="N145" s="124">
        <f t="shared" si="49"/>
        <v>3</v>
      </c>
      <c r="O145" s="124">
        <f t="shared" si="49"/>
        <v>3</v>
      </c>
      <c r="P145" s="124">
        <f t="shared" si="49"/>
        <v>3</v>
      </c>
      <c r="Q145" s="124">
        <f t="shared" si="49"/>
        <v>3</v>
      </c>
      <c r="R145" s="124">
        <f t="shared" si="49"/>
        <v>3</v>
      </c>
      <c r="S145" s="124">
        <f t="shared" si="49"/>
        <v>3</v>
      </c>
      <c r="T145" s="124">
        <f t="shared" si="50"/>
        <v>3</v>
      </c>
      <c r="U145" s="124">
        <f t="shared" si="50"/>
        <v>3</v>
      </c>
      <c r="V145" s="124">
        <f t="shared" si="50"/>
        <v>3</v>
      </c>
      <c r="W145" s="124">
        <f t="shared" si="50"/>
        <v>3</v>
      </c>
      <c r="X145" s="124">
        <f t="shared" si="50"/>
        <v>3</v>
      </c>
      <c r="Y145" s="124">
        <f t="shared" si="50"/>
        <v>3</v>
      </c>
      <c r="Z145" s="124">
        <f t="shared" si="50"/>
        <v>3</v>
      </c>
      <c r="AA145" s="124">
        <f t="shared" si="50"/>
        <v>3</v>
      </c>
      <c r="AB145" s="124">
        <f t="shared" si="50"/>
        <v>3</v>
      </c>
      <c r="AC145" s="124">
        <f t="shared" si="50"/>
        <v>3</v>
      </c>
      <c r="AD145" s="124">
        <f t="shared" si="50"/>
        <v>3</v>
      </c>
      <c r="AE145" s="124">
        <f t="shared" si="50"/>
        <v>3</v>
      </c>
      <c r="AF145" s="124">
        <f t="shared" si="5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48"/>
        <v>3.3</v>
      </c>
      <c r="C146" s="125">
        <v>3.3</v>
      </c>
      <c r="D146" s="124">
        <f t="shared" si="49"/>
        <v>3.3</v>
      </c>
      <c r="E146" s="124">
        <f t="shared" si="49"/>
        <v>3.3</v>
      </c>
      <c r="F146" s="124">
        <f t="shared" si="49"/>
        <v>3.3</v>
      </c>
      <c r="G146" s="124">
        <f t="shared" si="49"/>
        <v>3.3</v>
      </c>
      <c r="H146" s="124">
        <f t="shared" si="49"/>
        <v>3.3</v>
      </c>
      <c r="I146" s="124">
        <f t="shared" si="49"/>
        <v>3.3</v>
      </c>
      <c r="J146" s="124">
        <f t="shared" si="49"/>
        <v>3.3</v>
      </c>
      <c r="K146" s="124">
        <f t="shared" si="49"/>
        <v>3.3</v>
      </c>
      <c r="L146" s="124">
        <f t="shared" si="49"/>
        <v>3.3</v>
      </c>
      <c r="M146" s="124">
        <f t="shared" si="49"/>
        <v>3.3</v>
      </c>
      <c r="N146" s="124">
        <f t="shared" si="49"/>
        <v>3.3</v>
      </c>
      <c r="O146" s="124">
        <f t="shared" si="49"/>
        <v>3.3</v>
      </c>
      <c r="P146" s="124">
        <f t="shared" si="49"/>
        <v>3.3</v>
      </c>
      <c r="Q146" s="124">
        <f t="shared" si="49"/>
        <v>3.3</v>
      </c>
      <c r="R146" s="124">
        <f t="shared" si="49"/>
        <v>3.3</v>
      </c>
      <c r="S146" s="124">
        <f t="shared" si="49"/>
        <v>3.3</v>
      </c>
      <c r="T146" s="124">
        <f t="shared" si="50"/>
        <v>3.3</v>
      </c>
      <c r="U146" s="124">
        <f t="shared" si="50"/>
        <v>3.3</v>
      </c>
      <c r="V146" s="124">
        <f t="shared" si="50"/>
        <v>3.3</v>
      </c>
      <c r="W146" s="124">
        <f t="shared" si="50"/>
        <v>3.3</v>
      </c>
      <c r="X146" s="124">
        <f t="shared" si="50"/>
        <v>3.3</v>
      </c>
      <c r="Y146" s="124">
        <f t="shared" si="50"/>
        <v>3.3</v>
      </c>
      <c r="Z146" s="124">
        <f t="shared" si="50"/>
        <v>3.3</v>
      </c>
      <c r="AA146" s="124">
        <f t="shared" si="50"/>
        <v>3.3</v>
      </c>
      <c r="AB146" s="124">
        <f t="shared" si="50"/>
        <v>3.3</v>
      </c>
      <c r="AC146" s="124">
        <f t="shared" si="50"/>
        <v>3.3</v>
      </c>
      <c r="AD146" s="124">
        <f t="shared" si="50"/>
        <v>3.3</v>
      </c>
      <c r="AE146" s="124">
        <f t="shared" si="50"/>
        <v>3.3</v>
      </c>
      <c r="AF146" s="124">
        <f t="shared" si="5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51">C148</f>
        <v>1.76</v>
      </c>
      <c r="E148" s="124">
        <f t="shared" si="51"/>
        <v>1.76</v>
      </c>
      <c r="F148" s="124">
        <f t="shared" si="51"/>
        <v>1.76</v>
      </c>
      <c r="G148" s="124">
        <f t="shared" si="51"/>
        <v>1.76</v>
      </c>
      <c r="H148" s="124">
        <f t="shared" si="51"/>
        <v>1.76</v>
      </c>
      <c r="I148" s="124">
        <f t="shared" si="51"/>
        <v>1.76</v>
      </c>
      <c r="J148" s="124">
        <f t="shared" si="51"/>
        <v>1.76</v>
      </c>
      <c r="K148" s="124">
        <f t="shared" si="51"/>
        <v>1.76</v>
      </c>
      <c r="L148" s="124">
        <f t="shared" si="51"/>
        <v>1.76</v>
      </c>
      <c r="M148" s="124">
        <f t="shared" si="51"/>
        <v>1.76</v>
      </c>
      <c r="N148" s="124">
        <f t="shared" si="51"/>
        <v>1.76</v>
      </c>
      <c r="O148" s="124">
        <f t="shared" si="51"/>
        <v>1.76</v>
      </c>
      <c r="P148" s="124">
        <f t="shared" si="51"/>
        <v>1.76</v>
      </c>
      <c r="Q148" s="124">
        <f t="shared" si="51"/>
        <v>1.76</v>
      </c>
      <c r="R148" s="124">
        <f t="shared" si="51"/>
        <v>1.76</v>
      </c>
      <c r="S148" s="124">
        <f t="shared" si="51"/>
        <v>1.76</v>
      </c>
      <c r="T148" s="124">
        <f t="shared" ref="T148:AF149" si="52">S148</f>
        <v>1.76</v>
      </c>
      <c r="U148" s="124">
        <f t="shared" si="52"/>
        <v>1.76</v>
      </c>
      <c r="V148" s="124">
        <f t="shared" si="52"/>
        <v>1.76</v>
      </c>
      <c r="W148" s="124">
        <f t="shared" si="52"/>
        <v>1.76</v>
      </c>
      <c r="X148" s="124">
        <f t="shared" si="52"/>
        <v>1.76</v>
      </c>
      <c r="Y148" s="124">
        <f t="shared" si="52"/>
        <v>1.76</v>
      </c>
      <c r="Z148" s="124">
        <f t="shared" si="52"/>
        <v>1.76</v>
      </c>
      <c r="AA148" s="124">
        <f t="shared" si="52"/>
        <v>1.76</v>
      </c>
      <c r="AB148" s="124">
        <f t="shared" si="52"/>
        <v>1.76</v>
      </c>
      <c r="AC148" s="124">
        <f t="shared" si="52"/>
        <v>1.76</v>
      </c>
      <c r="AD148" s="124">
        <f t="shared" si="52"/>
        <v>1.76</v>
      </c>
      <c r="AE148" s="124">
        <f t="shared" si="52"/>
        <v>1.76</v>
      </c>
      <c r="AF148" s="124">
        <f t="shared" si="5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51"/>
        <v>0</v>
      </c>
      <c r="E149" s="124">
        <f t="shared" si="51"/>
        <v>0</v>
      </c>
      <c r="F149" s="124">
        <f t="shared" si="51"/>
        <v>0</v>
      </c>
      <c r="G149" s="124">
        <f t="shared" si="51"/>
        <v>0</v>
      </c>
      <c r="H149" s="124">
        <f t="shared" si="51"/>
        <v>0</v>
      </c>
      <c r="I149" s="124">
        <f t="shared" si="51"/>
        <v>0</v>
      </c>
      <c r="J149" s="124">
        <f t="shared" si="51"/>
        <v>0</v>
      </c>
      <c r="K149" s="124">
        <f t="shared" si="51"/>
        <v>0</v>
      </c>
      <c r="L149" s="124">
        <f t="shared" si="51"/>
        <v>0</v>
      </c>
      <c r="M149" s="124">
        <f t="shared" si="51"/>
        <v>0</v>
      </c>
      <c r="N149" s="124">
        <f t="shared" si="51"/>
        <v>0</v>
      </c>
      <c r="O149" s="124">
        <f t="shared" si="51"/>
        <v>0</v>
      </c>
      <c r="P149" s="124">
        <f t="shared" si="51"/>
        <v>0</v>
      </c>
      <c r="Q149" s="124">
        <f t="shared" si="51"/>
        <v>0</v>
      </c>
      <c r="R149" s="124">
        <f t="shared" si="51"/>
        <v>0</v>
      </c>
      <c r="S149" s="124">
        <f t="shared" si="51"/>
        <v>0</v>
      </c>
      <c r="T149" s="124">
        <f t="shared" si="52"/>
        <v>0</v>
      </c>
      <c r="U149" s="124">
        <f t="shared" si="52"/>
        <v>0</v>
      </c>
      <c r="V149" s="124">
        <f t="shared" si="52"/>
        <v>0</v>
      </c>
      <c r="W149" s="124">
        <f t="shared" si="52"/>
        <v>0</v>
      </c>
      <c r="X149" s="124">
        <f t="shared" si="52"/>
        <v>0</v>
      </c>
      <c r="Y149" s="124">
        <f t="shared" si="52"/>
        <v>0</v>
      </c>
      <c r="Z149" s="124">
        <f t="shared" si="52"/>
        <v>0</v>
      </c>
      <c r="AA149" s="124">
        <f t="shared" si="52"/>
        <v>0</v>
      </c>
      <c r="AB149" s="124">
        <f t="shared" si="52"/>
        <v>0</v>
      </c>
      <c r="AC149" s="124">
        <f t="shared" si="52"/>
        <v>0</v>
      </c>
      <c r="AD149" s="124">
        <f t="shared" si="52"/>
        <v>0</v>
      </c>
      <c r="AE149" s="124">
        <f t="shared" si="52"/>
        <v>0</v>
      </c>
      <c r="AF149" s="124">
        <f t="shared" si="5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53">C151</f>
        <v>0.1</v>
      </c>
      <c r="E151" s="124">
        <f t="shared" si="53"/>
        <v>0.1</v>
      </c>
      <c r="F151" s="124">
        <f t="shared" si="53"/>
        <v>0.1</v>
      </c>
      <c r="G151" s="124">
        <f t="shared" si="53"/>
        <v>0.1</v>
      </c>
      <c r="H151" s="124">
        <f t="shared" si="53"/>
        <v>0.1</v>
      </c>
      <c r="I151" s="124">
        <f t="shared" si="53"/>
        <v>0.1</v>
      </c>
      <c r="J151" s="124">
        <f t="shared" si="53"/>
        <v>0.1</v>
      </c>
      <c r="K151" s="124">
        <f t="shared" si="53"/>
        <v>0.1</v>
      </c>
      <c r="L151" s="124">
        <f t="shared" si="53"/>
        <v>0.1</v>
      </c>
      <c r="M151" s="124">
        <f t="shared" si="53"/>
        <v>0.1</v>
      </c>
      <c r="N151" s="124">
        <f t="shared" si="53"/>
        <v>0.1</v>
      </c>
      <c r="O151" s="124">
        <f t="shared" si="53"/>
        <v>0.1</v>
      </c>
      <c r="P151" s="124">
        <f t="shared" si="53"/>
        <v>0.1</v>
      </c>
      <c r="Q151" s="124">
        <f t="shared" si="53"/>
        <v>0.1</v>
      </c>
      <c r="R151" s="124">
        <f t="shared" si="53"/>
        <v>0.1</v>
      </c>
      <c r="S151" s="124">
        <f t="shared" si="53"/>
        <v>0.1</v>
      </c>
      <c r="T151" s="124">
        <f t="shared" ref="T151:AF154" si="54">S151</f>
        <v>0.1</v>
      </c>
      <c r="U151" s="124">
        <f t="shared" si="54"/>
        <v>0.1</v>
      </c>
      <c r="V151" s="124">
        <f t="shared" si="54"/>
        <v>0.1</v>
      </c>
      <c r="W151" s="124">
        <f t="shared" si="54"/>
        <v>0.1</v>
      </c>
      <c r="X151" s="124">
        <f t="shared" si="54"/>
        <v>0.1</v>
      </c>
      <c r="Y151" s="124">
        <f t="shared" si="54"/>
        <v>0.1</v>
      </c>
      <c r="Z151" s="124">
        <f t="shared" si="54"/>
        <v>0.1</v>
      </c>
      <c r="AA151" s="124">
        <f t="shared" si="54"/>
        <v>0.1</v>
      </c>
      <c r="AB151" s="124">
        <f t="shared" si="54"/>
        <v>0.1</v>
      </c>
      <c r="AC151" s="124">
        <f t="shared" si="54"/>
        <v>0.1</v>
      </c>
      <c r="AD151" s="124">
        <f t="shared" si="54"/>
        <v>0.1</v>
      </c>
      <c r="AE151" s="124">
        <f t="shared" si="54"/>
        <v>0.1</v>
      </c>
      <c r="AF151" s="124">
        <f t="shared" si="5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53"/>
        <v>2.0499999999999998</v>
      </c>
      <c r="E152" s="124">
        <f t="shared" si="53"/>
        <v>2.0499999999999998</v>
      </c>
      <c r="F152" s="124">
        <f t="shared" si="53"/>
        <v>2.0499999999999998</v>
      </c>
      <c r="G152" s="124">
        <f t="shared" si="53"/>
        <v>2.0499999999999998</v>
      </c>
      <c r="H152" s="124">
        <f t="shared" si="53"/>
        <v>2.0499999999999998</v>
      </c>
      <c r="I152" s="124">
        <f t="shared" si="53"/>
        <v>2.0499999999999998</v>
      </c>
      <c r="J152" s="124">
        <f t="shared" si="53"/>
        <v>2.0499999999999998</v>
      </c>
      <c r="K152" s="124">
        <f t="shared" si="53"/>
        <v>2.0499999999999998</v>
      </c>
      <c r="L152" s="124">
        <f t="shared" si="53"/>
        <v>2.0499999999999998</v>
      </c>
      <c r="M152" s="124">
        <f t="shared" si="53"/>
        <v>2.0499999999999998</v>
      </c>
      <c r="N152" s="124">
        <f t="shared" si="53"/>
        <v>2.0499999999999998</v>
      </c>
      <c r="O152" s="124">
        <f t="shared" si="53"/>
        <v>2.0499999999999998</v>
      </c>
      <c r="P152" s="124">
        <f t="shared" si="53"/>
        <v>2.0499999999999998</v>
      </c>
      <c r="Q152" s="124">
        <f t="shared" si="53"/>
        <v>2.0499999999999998</v>
      </c>
      <c r="R152" s="124">
        <f t="shared" si="53"/>
        <v>2.0499999999999998</v>
      </c>
      <c r="S152" s="124">
        <f t="shared" si="53"/>
        <v>2.0499999999999998</v>
      </c>
      <c r="T152" s="124">
        <f t="shared" si="54"/>
        <v>2.0499999999999998</v>
      </c>
      <c r="U152" s="124">
        <f t="shared" si="54"/>
        <v>2.0499999999999998</v>
      </c>
      <c r="V152" s="124">
        <f t="shared" si="54"/>
        <v>2.0499999999999998</v>
      </c>
      <c r="W152" s="124">
        <f t="shared" si="54"/>
        <v>2.0499999999999998</v>
      </c>
      <c r="X152" s="124">
        <f t="shared" si="54"/>
        <v>2.0499999999999998</v>
      </c>
      <c r="Y152" s="124">
        <f t="shared" si="54"/>
        <v>2.0499999999999998</v>
      </c>
      <c r="Z152" s="124">
        <f t="shared" si="54"/>
        <v>2.0499999999999998</v>
      </c>
      <c r="AA152" s="124">
        <f t="shared" si="54"/>
        <v>2.0499999999999998</v>
      </c>
      <c r="AB152" s="124">
        <f t="shared" si="54"/>
        <v>2.0499999999999998</v>
      </c>
      <c r="AC152" s="124">
        <f t="shared" si="54"/>
        <v>2.0499999999999998</v>
      </c>
      <c r="AD152" s="124">
        <f t="shared" si="54"/>
        <v>2.0499999999999998</v>
      </c>
      <c r="AE152" s="124">
        <f t="shared" si="54"/>
        <v>2.0499999999999998</v>
      </c>
      <c r="AF152" s="124">
        <f t="shared" si="5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53"/>
        <v>2.7</v>
      </c>
      <c r="E153" s="124">
        <f t="shared" si="53"/>
        <v>2.7</v>
      </c>
      <c r="F153" s="124">
        <f t="shared" si="53"/>
        <v>2.7</v>
      </c>
      <c r="G153" s="124">
        <f t="shared" si="53"/>
        <v>2.7</v>
      </c>
      <c r="H153" s="124">
        <f t="shared" si="53"/>
        <v>2.7</v>
      </c>
      <c r="I153" s="124">
        <f t="shared" si="53"/>
        <v>2.7</v>
      </c>
      <c r="J153" s="124">
        <f t="shared" si="53"/>
        <v>2.7</v>
      </c>
      <c r="K153" s="124">
        <f t="shared" si="53"/>
        <v>2.7</v>
      </c>
      <c r="L153" s="124">
        <f t="shared" si="53"/>
        <v>2.7</v>
      </c>
      <c r="M153" s="124">
        <f t="shared" si="53"/>
        <v>2.7</v>
      </c>
      <c r="N153" s="124">
        <f t="shared" si="53"/>
        <v>2.7</v>
      </c>
      <c r="O153" s="124">
        <f t="shared" si="53"/>
        <v>2.7</v>
      </c>
      <c r="P153" s="124">
        <f t="shared" si="53"/>
        <v>2.7</v>
      </c>
      <c r="Q153" s="124">
        <f t="shared" si="53"/>
        <v>2.7</v>
      </c>
      <c r="R153" s="124">
        <f t="shared" si="53"/>
        <v>2.7</v>
      </c>
      <c r="S153" s="124">
        <f t="shared" si="53"/>
        <v>2.7</v>
      </c>
      <c r="T153" s="124">
        <f t="shared" si="54"/>
        <v>2.7</v>
      </c>
      <c r="U153" s="124">
        <f t="shared" si="54"/>
        <v>2.7</v>
      </c>
      <c r="V153" s="124">
        <f t="shared" si="54"/>
        <v>2.7</v>
      </c>
      <c r="W153" s="124">
        <f t="shared" si="54"/>
        <v>2.7</v>
      </c>
      <c r="X153" s="124">
        <f t="shared" si="54"/>
        <v>2.7</v>
      </c>
      <c r="Y153" s="124">
        <f t="shared" si="54"/>
        <v>2.7</v>
      </c>
      <c r="Z153" s="124">
        <f t="shared" si="54"/>
        <v>2.7</v>
      </c>
      <c r="AA153" s="124">
        <f t="shared" si="54"/>
        <v>2.7</v>
      </c>
      <c r="AB153" s="124">
        <f t="shared" si="54"/>
        <v>2.7</v>
      </c>
      <c r="AC153" s="124">
        <f t="shared" si="54"/>
        <v>2.7</v>
      </c>
      <c r="AD153" s="124">
        <f t="shared" si="54"/>
        <v>2.7</v>
      </c>
      <c r="AE153" s="124">
        <f t="shared" si="54"/>
        <v>2.7</v>
      </c>
      <c r="AF153" s="124">
        <f t="shared" si="5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53"/>
        <v>2.15</v>
      </c>
      <c r="E154" s="124">
        <f t="shared" si="53"/>
        <v>2.15</v>
      </c>
      <c r="F154" s="124">
        <f t="shared" si="53"/>
        <v>2.15</v>
      </c>
      <c r="G154" s="124">
        <f t="shared" si="53"/>
        <v>2.15</v>
      </c>
      <c r="H154" s="124">
        <f t="shared" si="53"/>
        <v>2.15</v>
      </c>
      <c r="I154" s="124">
        <f t="shared" si="53"/>
        <v>2.15</v>
      </c>
      <c r="J154" s="124">
        <f t="shared" si="53"/>
        <v>2.15</v>
      </c>
      <c r="K154" s="124">
        <f t="shared" si="53"/>
        <v>2.15</v>
      </c>
      <c r="L154" s="124">
        <f t="shared" si="53"/>
        <v>2.15</v>
      </c>
      <c r="M154" s="124">
        <f t="shared" si="53"/>
        <v>2.15</v>
      </c>
      <c r="N154" s="124">
        <f t="shared" si="53"/>
        <v>2.15</v>
      </c>
      <c r="O154" s="124">
        <f t="shared" si="53"/>
        <v>2.15</v>
      </c>
      <c r="P154" s="124">
        <f t="shared" si="53"/>
        <v>2.15</v>
      </c>
      <c r="Q154" s="124">
        <f t="shared" si="53"/>
        <v>2.15</v>
      </c>
      <c r="R154" s="124">
        <f t="shared" si="53"/>
        <v>2.15</v>
      </c>
      <c r="S154" s="124">
        <f t="shared" si="53"/>
        <v>2.15</v>
      </c>
      <c r="T154" s="124">
        <f t="shared" si="54"/>
        <v>2.15</v>
      </c>
      <c r="U154" s="124">
        <f t="shared" si="54"/>
        <v>2.15</v>
      </c>
      <c r="V154" s="124">
        <f t="shared" si="54"/>
        <v>2.15</v>
      </c>
      <c r="W154" s="124">
        <f t="shared" si="54"/>
        <v>2.15</v>
      </c>
      <c r="X154" s="124">
        <f t="shared" si="54"/>
        <v>2.15</v>
      </c>
      <c r="Y154" s="124">
        <f t="shared" si="54"/>
        <v>2.15</v>
      </c>
      <c r="Z154" s="124">
        <f t="shared" si="54"/>
        <v>2.15</v>
      </c>
      <c r="AA154" s="124">
        <f t="shared" si="54"/>
        <v>2.15</v>
      </c>
      <c r="AB154" s="124">
        <f t="shared" si="54"/>
        <v>2.15</v>
      </c>
      <c r="AC154" s="124">
        <f t="shared" si="54"/>
        <v>2.15</v>
      </c>
      <c r="AD154" s="124">
        <f t="shared" si="54"/>
        <v>2.15</v>
      </c>
      <c r="AE154" s="124">
        <f t="shared" si="54"/>
        <v>2.15</v>
      </c>
      <c r="AF154" s="124">
        <f t="shared" si="5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55">AF156</f>
        <v>0.9</v>
      </c>
      <c r="C156" s="125">
        <v>0.9</v>
      </c>
      <c r="D156" s="124">
        <f t="shared" ref="D156:S168" si="56">C156</f>
        <v>0.9</v>
      </c>
      <c r="E156" s="124">
        <f t="shared" si="56"/>
        <v>0.9</v>
      </c>
      <c r="F156" s="124">
        <f t="shared" si="56"/>
        <v>0.9</v>
      </c>
      <c r="G156" s="124">
        <f t="shared" si="56"/>
        <v>0.9</v>
      </c>
      <c r="H156" s="124">
        <f t="shared" si="56"/>
        <v>0.9</v>
      </c>
      <c r="I156" s="124">
        <f t="shared" si="56"/>
        <v>0.9</v>
      </c>
      <c r="J156" s="124">
        <f t="shared" si="56"/>
        <v>0.9</v>
      </c>
      <c r="K156" s="124">
        <f t="shared" si="56"/>
        <v>0.9</v>
      </c>
      <c r="L156" s="124">
        <f t="shared" si="56"/>
        <v>0.9</v>
      </c>
      <c r="M156" s="124">
        <f t="shared" si="56"/>
        <v>0.9</v>
      </c>
      <c r="N156" s="124">
        <f t="shared" si="56"/>
        <v>0.9</v>
      </c>
      <c r="O156" s="124">
        <f t="shared" si="56"/>
        <v>0.9</v>
      </c>
      <c r="P156" s="124">
        <f t="shared" si="56"/>
        <v>0.9</v>
      </c>
      <c r="Q156" s="124">
        <f t="shared" si="56"/>
        <v>0.9</v>
      </c>
      <c r="R156" s="124">
        <f t="shared" si="56"/>
        <v>0.9</v>
      </c>
      <c r="S156" s="124">
        <f t="shared" si="56"/>
        <v>0.9</v>
      </c>
      <c r="T156" s="124">
        <f t="shared" ref="S156:AF168" si="57">S156</f>
        <v>0.9</v>
      </c>
      <c r="U156" s="124">
        <f t="shared" si="57"/>
        <v>0.9</v>
      </c>
      <c r="V156" s="124">
        <f t="shared" si="57"/>
        <v>0.9</v>
      </c>
      <c r="W156" s="124">
        <f t="shared" si="57"/>
        <v>0.9</v>
      </c>
      <c r="X156" s="124">
        <f t="shared" si="57"/>
        <v>0.9</v>
      </c>
      <c r="Y156" s="124">
        <f t="shared" si="57"/>
        <v>0.9</v>
      </c>
      <c r="Z156" s="124">
        <f t="shared" si="57"/>
        <v>0.9</v>
      </c>
      <c r="AA156" s="124">
        <f t="shared" si="57"/>
        <v>0.9</v>
      </c>
      <c r="AB156" s="124">
        <f t="shared" si="57"/>
        <v>0.9</v>
      </c>
      <c r="AC156" s="124">
        <f t="shared" si="57"/>
        <v>0.9</v>
      </c>
      <c r="AD156" s="124">
        <f t="shared" si="57"/>
        <v>0.9</v>
      </c>
      <c r="AE156" s="124">
        <f t="shared" si="57"/>
        <v>0.9</v>
      </c>
      <c r="AF156" s="124">
        <f t="shared" si="5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55"/>
        <v>1.08</v>
      </c>
      <c r="C157" s="125">
        <v>1.08</v>
      </c>
      <c r="D157" s="124">
        <f t="shared" si="56"/>
        <v>1.08</v>
      </c>
      <c r="E157" s="124">
        <f t="shared" si="56"/>
        <v>1.08</v>
      </c>
      <c r="F157" s="124">
        <f t="shared" si="56"/>
        <v>1.08</v>
      </c>
      <c r="G157" s="124">
        <f t="shared" si="56"/>
        <v>1.08</v>
      </c>
      <c r="H157" s="124">
        <f t="shared" si="56"/>
        <v>1.08</v>
      </c>
      <c r="I157" s="124">
        <f t="shared" si="56"/>
        <v>1.08</v>
      </c>
      <c r="J157" s="124">
        <f t="shared" si="56"/>
        <v>1.08</v>
      </c>
      <c r="K157" s="124">
        <f t="shared" si="56"/>
        <v>1.08</v>
      </c>
      <c r="L157" s="124">
        <f t="shared" si="56"/>
        <v>1.08</v>
      </c>
      <c r="M157" s="124">
        <f t="shared" si="56"/>
        <v>1.08</v>
      </c>
      <c r="N157" s="124">
        <f t="shared" si="56"/>
        <v>1.08</v>
      </c>
      <c r="O157" s="124">
        <f t="shared" si="56"/>
        <v>1.08</v>
      </c>
      <c r="P157" s="124">
        <f t="shared" si="56"/>
        <v>1.08</v>
      </c>
      <c r="Q157" s="124">
        <f t="shared" si="56"/>
        <v>1.08</v>
      </c>
      <c r="R157" s="124">
        <f t="shared" si="56"/>
        <v>1.08</v>
      </c>
      <c r="S157" s="124">
        <f t="shared" si="56"/>
        <v>1.08</v>
      </c>
      <c r="T157" s="124">
        <f t="shared" si="57"/>
        <v>1.08</v>
      </c>
      <c r="U157" s="124">
        <f t="shared" si="57"/>
        <v>1.08</v>
      </c>
      <c r="V157" s="124">
        <f t="shared" si="57"/>
        <v>1.08</v>
      </c>
      <c r="W157" s="124">
        <f t="shared" si="57"/>
        <v>1.08</v>
      </c>
      <c r="X157" s="124">
        <f t="shared" si="57"/>
        <v>1.08</v>
      </c>
      <c r="Y157" s="124">
        <f t="shared" si="57"/>
        <v>1.08</v>
      </c>
      <c r="Z157" s="124">
        <f t="shared" si="57"/>
        <v>1.08</v>
      </c>
      <c r="AA157" s="124">
        <f t="shared" si="57"/>
        <v>1.08</v>
      </c>
      <c r="AB157" s="124">
        <f t="shared" si="57"/>
        <v>1.08</v>
      </c>
      <c r="AC157" s="124">
        <f t="shared" si="57"/>
        <v>1.08</v>
      </c>
      <c r="AD157" s="124">
        <f t="shared" si="57"/>
        <v>1.08</v>
      </c>
      <c r="AE157" s="124">
        <f t="shared" si="57"/>
        <v>1.08</v>
      </c>
      <c r="AF157" s="124">
        <f t="shared" si="5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55"/>
        <v>2.37</v>
      </c>
      <c r="C158" s="125">
        <v>2.37</v>
      </c>
      <c r="D158" s="124">
        <f t="shared" si="56"/>
        <v>2.37</v>
      </c>
      <c r="E158" s="124">
        <f t="shared" si="56"/>
        <v>2.37</v>
      </c>
      <c r="F158" s="124">
        <f t="shared" si="56"/>
        <v>2.37</v>
      </c>
      <c r="G158" s="124">
        <f t="shared" si="56"/>
        <v>2.37</v>
      </c>
      <c r="H158" s="124">
        <f t="shared" si="56"/>
        <v>2.37</v>
      </c>
      <c r="I158" s="124">
        <f t="shared" si="56"/>
        <v>2.37</v>
      </c>
      <c r="J158" s="124">
        <f t="shared" si="56"/>
        <v>2.37</v>
      </c>
      <c r="K158" s="124">
        <f t="shared" si="56"/>
        <v>2.37</v>
      </c>
      <c r="L158" s="124">
        <f t="shared" si="56"/>
        <v>2.37</v>
      </c>
      <c r="M158" s="124">
        <f t="shared" si="56"/>
        <v>2.37</v>
      </c>
      <c r="N158" s="124">
        <f t="shared" si="56"/>
        <v>2.37</v>
      </c>
      <c r="O158" s="124">
        <f t="shared" si="56"/>
        <v>2.37</v>
      </c>
      <c r="P158" s="124">
        <f t="shared" si="56"/>
        <v>2.37</v>
      </c>
      <c r="Q158" s="124">
        <f t="shared" si="56"/>
        <v>2.37</v>
      </c>
      <c r="R158" s="124">
        <f t="shared" si="56"/>
        <v>2.37</v>
      </c>
      <c r="S158" s="124">
        <f t="shared" si="56"/>
        <v>2.37</v>
      </c>
      <c r="T158" s="124">
        <f t="shared" si="57"/>
        <v>2.37</v>
      </c>
      <c r="U158" s="124">
        <f t="shared" si="57"/>
        <v>2.37</v>
      </c>
      <c r="V158" s="124">
        <f t="shared" si="57"/>
        <v>2.37</v>
      </c>
      <c r="W158" s="124">
        <f t="shared" si="57"/>
        <v>2.37</v>
      </c>
      <c r="X158" s="124">
        <f t="shared" si="57"/>
        <v>2.37</v>
      </c>
      <c r="Y158" s="124">
        <f t="shared" si="57"/>
        <v>2.37</v>
      </c>
      <c r="Z158" s="124">
        <f t="shared" si="57"/>
        <v>2.37</v>
      </c>
      <c r="AA158" s="124">
        <f t="shared" si="57"/>
        <v>2.37</v>
      </c>
      <c r="AB158" s="124">
        <f t="shared" si="57"/>
        <v>2.37</v>
      </c>
      <c r="AC158" s="124">
        <f t="shared" si="57"/>
        <v>2.37</v>
      </c>
      <c r="AD158" s="124">
        <f t="shared" si="57"/>
        <v>2.37</v>
      </c>
      <c r="AE158" s="124">
        <f t="shared" si="57"/>
        <v>2.37</v>
      </c>
      <c r="AF158" s="124">
        <f t="shared" si="5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55"/>
        <v>1.81</v>
      </c>
      <c r="C159" s="125">
        <v>1.81</v>
      </c>
      <c r="D159" s="124">
        <f t="shared" si="56"/>
        <v>1.81</v>
      </c>
      <c r="E159" s="124">
        <f t="shared" si="56"/>
        <v>1.81</v>
      </c>
      <c r="F159" s="124">
        <f t="shared" si="56"/>
        <v>1.81</v>
      </c>
      <c r="G159" s="124">
        <f t="shared" si="56"/>
        <v>1.81</v>
      </c>
      <c r="H159" s="124">
        <f t="shared" si="56"/>
        <v>1.81</v>
      </c>
      <c r="I159" s="124">
        <f t="shared" si="56"/>
        <v>1.81</v>
      </c>
      <c r="J159" s="124">
        <f t="shared" si="56"/>
        <v>1.81</v>
      </c>
      <c r="K159" s="124">
        <f t="shared" si="56"/>
        <v>1.81</v>
      </c>
      <c r="L159" s="124">
        <f t="shared" si="56"/>
        <v>1.81</v>
      </c>
      <c r="M159" s="124">
        <f t="shared" si="56"/>
        <v>1.81</v>
      </c>
      <c r="N159" s="124">
        <f t="shared" si="56"/>
        <v>1.81</v>
      </c>
      <c r="O159" s="124">
        <f t="shared" si="56"/>
        <v>1.81</v>
      </c>
      <c r="P159" s="124">
        <f t="shared" si="56"/>
        <v>1.81</v>
      </c>
      <c r="Q159" s="124">
        <f t="shared" si="56"/>
        <v>1.81</v>
      </c>
      <c r="R159" s="124">
        <f t="shared" si="56"/>
        <v>1.81</v>
      </c>
      <c r="S159" s="124">
        <f t="shared" si="56"/>
        <v>1.81</v>
      </c>
      <c r="T159" s="124">
        <f t="shared" si="57"/>
        <v>1.81</v>
      </c>
      <c r="U159" s="124">
        <f t="shared" si="57"/>
        <v>1.81</v>
      </c>
      <c r="V159" s="124">
        <f t="shared" si="57"/>
        <v>1.81</v>
      </c>
      <c r="W159" s="124">
        <f t="shared" si="57"/>
        <v>1.81</v>
      </c>
      <c r="X159" s="124">
        <f t="shared" si="57"/>
        <v>1.81</v>
      </c>
      <c r="Y159" s="124">
        <f t="shared" si="57"/>
        <v>1.81</v>
      </c>
      <c r="Z159" s="124">
        <f t="shared" si="57"/>
        <v>1.81</v>
      </c>
      <c r="AA159" s="124">
        <f t="shared" si="57"/>
        <v>1.81</v>
      </c>
      <c r="AB159" s="124">
        <f t="shared" si="57"/>
        <v>1.81</v>
      </c>
      <c r="AC159" s="124">
        <f t="shared" si="57"/>
        <v>1.81</v>
      </c>
      <c r="AD159" s="124">
        <f t="shared" si="57"/>
        <v>1.81</v>
      </c>
      <c r="AE159" s="124">
        <f t="shared" si="57"/>
        <v>1.81</v>
      </c>
      <c r="AF159" s="124">
        <f t="shared" si="5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55"/>
        <v>1.0900000000000001</v>
      </c>
      <c r="C160" s="125">
        <v>1.0900000000000001</v>
      </c>
      <c r="D160" s="124">
        <f t="shared" si="56"/>
        <v>1.0900000000000001</v>
      </c>
      <c r="E160" s="124">
        <f t="shared" si="56"/>
        <v>1.0900000000000001</v>
      </c>
      <c r="F160" s="124">
        <f t="shared" si="56"/>
        <v>1.0900000000000001</v>
      </c>
      <c r="G160" s="124">
        <f t="shared" si="56"/>
        <v>1.0900000000000001</v>
      </c>
      <c r="H160" s="124">
        <f t="shared" si="56"/>
        <v>1.0900000000000001</v>
      </c>
      <c r="I160" s="124">
        <f t="shared" si="56"/>
        <v>1.0900000000000001</v>
      </c>
      <c r="J160" s="124">
        <f t="shared" si="56"/>
        <v>1.0900000000000001</v>
      </c>
      <c r="K160" s="124">
        <f t="shared" si="56"/>
        <v>1.0900000000000001</v>
      </c>
      <c r="L160" s="124">
        <f t="shared" si="56"/>
        <v>1.0900000000000001</v>
      </c>
      <c r="M160" s="124">
        <f t="shared" si="56"/>
        <v>1.0900000000000001</v>
      </c>
      <c r="N160" s="124">
        <f t="shared" si="56"/>
        <v>1.0900000000000001</v>
      </c>
      <c r="O160" s="124">
        <f t="shared" si="56"/>
        <v>1.0900000000000001</v>
      </c>
      <c r="P160" s="124">
        <f t="shared" si="56"/>
        <v>1.0900000000000001</v>
      </c>
      <c r="Q160" s="124">
        <f t="shared" si="56"/>
        <v>1.0900000000000001</v>
      </c>
      <c r="R160" s="124">
        <f t="shared" si="56"/>
        <v>1.0900000000000001</v>
      </c>
      <c r="S160" s="124">
        <f t="shared" si="56"/>
        <v>1.0900000000000001</v>
      </c>
      <c r="T160" s="124">
        <f t="shared" si="57"/>
        <v>1.0900000000000001</v>
      </c>
      <c r="U160" s="124">
        <f t="shared" si="57"/>
        <v>1.0900000000000001</v>
      </c>
      <c r="V160" s="124">
        <f t="shared" si="57"/>
        <v>1.0900000000000001</v>
      </c>
      <c r="W160" s="124">
        <f t="shared" si="57"/>
        <v>1.0900000000000001</v>
      </c>
      <c r="X160" s="124">
        <f t="shared" si="57"/>
        <v>1.0900000000000001</v>
      </c>
      <c r="Y160" s="124">
        <f t="shared" si="57"/>
        <v>1.0900000000000001</v>
      </c>
      <c r="Z160" s="124">
        <f t="shared" si="57"/>
        <v>1.0900000000000001</v>
      </c>
      <c r="AA160" s="124">
        <f t="shared" si="57"/>
        <v>1.0900000000000001</v>
      </c>
      <c r="AB160" s="124">
        <f t="shared" si="57"/>
        <v>1.0900000000000001</v>
      </c>
      <c r="AC160" s="124">
        <f t="shared" si="57"/>
        <v>1.0900000000000001</v>
      </c>
      <c r="AD160" s="124">
        <f t="shared" si="57"/>
        <v>1.0900000000000001</v>
      </c>
      <c r="AE160" s="124">
        <f t="shared" si="57"/>
        <v>1.0900000000000001</v>
      </c>
      <c r="AF160" s="124">
        <f t="shared" si="5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55"/>
        <v>1.58</v>
      </c>
      <c r="C161" s="125">
        <v>1.58</v>
      </c>
      <c r="D161" s="124">
        <f t="shared" si="56"/>
        <v>1.58</v>
      </c>
      <c r="E161" s="124">
        <f t="shared" si="56"/>
        <v>1.58</v>
      </c>
      <c r="F161" s="124">
        <f t="shared" si="56"/>
        <v>1.58</v>
      </c>
      <c r="G161" s="124">
        <f t="shared" si="56"/>
        <v>1.58</v>
      </c>
      <c r="H161" s="124">
        <f t="shared" si="56"/>
        <v>1.58</v>
      </c>
      <c r="I161" s="124">
        <f t="shared" si="56"/>
        <v>1.58</v>
      </c>
      <c r="J161" s="124">
        <f t="shared" si="56"/>
        <v>1.58</v>
      </c>
      <c r="K161" s="124">
        <f t="shared" si="56"/>
        <v>1.58</v>
      </c>
      <c r="L161" s="124">
        <f t="shared" si="56"/>
        <v>1.58</v>
      </c>
      <c r="M161" s="124">
        <f t="shared" si="56"/>
        <v>1.58</v>
      </c>
      <c r="N161" s="124">
        <f t="shared" si="56"/>
        <v>1.58</v>
      </c>
      <c r="O161" s="124">
        <f t="shared" si="56"/>
        <v>1.58</v>
      </c>
      <c r="P161" s="124">
        <f t="shared" si="56"/>
        <v>1.58</v>
      </c>
      <c r="Q161" s="124">
        <f t="shared" si="56"/>
        <v>1.58</v>
      </c>
      <c r="R161" s="124">
        <f t="shared" si="56"/>
        <v>1.58</v>
      </c>
      <c r="S161" s="124">
        <f t="shared" si="56"/>
        <v>1.58</v>
      </c>
      <c r="T161" s="124">
        <f t="shared" si="57"/>
        <v>1.58</v>
      </c>
      <c r="U161" s="124">
        <f t="shared" si="57"/>
        <v>1.58</v>
      </c>
      <c r="V161" s="124">
        <f t="shared" si="57"/>
        <v>1.58</v>
      </c>
      <c r="W161" s="124">
        <f t="shared" si="57"/>
        <v>1.58</v>
      </c>
      <c r="X161" s="124">
        <f t="shared" si="57"/>
        <v>1.58</v>
      </c>
      <c r="Y161" s="124">
        <f t="shared" si="57"/>
        <v>1.58</v>
      </c>
      <c r="Z161" s="124">
        <f t="shared" si="57"/>
        <v>1.58</v>
      </c>
      <c r="AA161" s="124">
        <f t="shared" si="57"/>
        <v>1.58</v>
      </c>
      <c r="AB161" s="124">
        <f t="shared" si="57"/>
        <v>1.58</v>
      </c>
      <c r="AC161" s="124">
        <f t="shared" si="57"/>
        <v>1.58</v>
      </c>
      <c r="AD161" s="124">
        <f t="shared" si="57"/>
        <v>1.58</v>
      </c>
      <c r="AE161" s="124">
        <f t="shared" si="57"/>
        <v>1.58</v>
      </c>
      <c r="AF161" s="124">
        <f t="shared" si="5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55"/>
        <v>2</v>
      </c>
      <c r="C162" s="125">
        <v>2</v>
      </c>
      <c r="D162" s="124">
        <f t="shared" si="56"/>
        <v>2</v>
      </c>
      <c r="E162" s="124">
        <f t="shared" si="56"/>
        <v>2</v>
      </c>
      <c r="F162" s="124">
        <f t="shared" si="56"/>
        <v>2</v>
      </c>
      <c r="G162" s="124">
        <f t="shared" si="56"/>
        <v>2</v>
      </c>
      <c r="H162" s="124">
        <f t="shared" si="56"/>
        <v>2</v>
      </c>
      <c r="I162" s="124">
        <f t="shared" si="56"/>
        <v>2</v>
      </c>
      <c r="J162" s="124">
        <f t="shared" si="56"/>
        <v>2</v>
      </c>
      <c r="K162" s="124">
        <f t="shared" si="56"/>
        <v>2</v>
      </c>
      <c r="L162" s="124">
        <f t="shared" si="56"/>
        <v>2</v>
      </c>
      <c r="M162" s="124">
        <f t="shared" si="56"/>
        <v>2</v>
      </c>
      <c r="N162" s="124">
        <f t="shared" si="56"/>
        <v>2</v>
      </c>
      <c r="O162" s="124">
        <f t="shared" si="56"/>
        <v>2</v>
      </c>
      <c r="P162" s="124">
        <f t="shared" si="56"/>
        <v>2</v>
      </c>
      <c r="Q162" s="124">
        <f t="shared" si="56"/>
        <v>2</v>
      </c>
      <c r="R162" s="124">
        <f t="shared" si="56"/>
        <v>2</v>
      </c>
      <c r="S162" s="124">
        <f t="shared" si="56"/>
        <v>2</v>
      </c>
      <c r="T162" s="124">
        <f t="shared" si="57"/>
        <v>2</v>
      </c>
      <c r="U162" s="124">
        <f t="shared" si="57"/>
        <v>2</v>
      </c>
      <c r="V162" s="124">
        <f t="shared" si="57"/>
        <v>2</v>
      </c>
      <c r="W162" s="124">
        <f t="shared" si="57"/>
        <v>2</v>
      </c>
      <c r="X162" s="124">
        <f t="shared" si="57"/>
        <v>2</v>
      </c>
      <c r="Y162" s="124">
        <f t="shared" si="57"/>
        <v>2</v>
      </c>
      <c r="Z162" s="124">
        <f t="shared" si="57"/>
        <v>2</v>
      </c>
      <c r="AA162" s="124">
        <f t="shared" si="57"/>
        <v>2</v>
      </c>
      <c r="AB162" s="124">
        <f t="shared" si="57"/>
        <v>2</v>
      </c>
      <c r="AC162" s="124">
        <f t="shared" si="57"/>
        <v>2</v>
      </c>
      <c r="AD162" s="124">
        <f t="shared" si="57"/>
        <v>2</v>
      </c>
      <c r="AE162" s="124">
        <f t="shared" si="57"/>
        <v>2</v>
      </c>
      <c r="AF162" s="124">
        <f t="shared" si="5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55"/>
        <v>0.47</v>
      </c>
      <c r="C163" s="125">
        <v>0.47</v>
      </c>
      <c r="D163" s="124">
        <f t="shared" si="56"/>
        <v>0.47</v>
      </c>
      <c r="E163" s="124">
        <f t="shared" si="56"/>
        <v>0.47</v>
      </c>
      <c r="F163" s="124">
        <f t="shared" si="56"/>
        <v>0.47</v>
      </c>
      <c r="G163" s="124">
        <f t="shared" si="56"/>
        <v>0.47</v>
      </c>
      <c r="H163" s="124">
        <f t="shared" si="56"/>
        <v>0.47</v>
      </c>
      <c r="I163" s="124">
        <f t="shared" si="56"/>
        <v>0.47</v>
      </c>
      <c r="J163" s="124">
        <f t="shared" si="56"/>
        <v>0.47</v>
      </c>
      <c r="K163" s="124">
        <f t="shared" si="56"/>
        <v>0.47</v>
      </c>
      <c r="L163" s="124">
        <f t="shared" si="56"/>
        <v>0.47</v>
      </c>
      <c r="M163" s="124">
        <f t="shared" si="56"/>
        <v>0.47</v>
      </c>
      <c r="N163" s="124">
        <f t="shared" si="56"/>
        <v>0.47</v>
      </c>
      <c r="O163" s="124">
        <f t="shared" si="56"/>
        <v>0.47</v>
      </c>
      <c r="P163" s="124">
        <f t="shared" si="56"/>
        <v>0.47</v>
      </c>
      <c r="Q163" s="124">
        <f t="shared" si="56"/>
        <v>0.47</v>
      </c>
      <c r="R163" s="124">
        <f t="shared" si="56"/>
        <v>0.47</v>
      </c>
      <c r="S163" s="124">
        <f t="shared" si="56"/>
        <v>0.47</v>
      </c>
      <c r="T163" s="124">
        <f t="shared" si="57"/>
        <v>0.47</v>
      </c>
      <c r="U163" s="124">
        <f t="shared" si="57"/>
        <v>0.47</v>
      </c>
      <c r="V163" s="124">
        <f t="shared" si="57"/>
        <v>0.47</v>
      </c>
      <c r="W163" s="124">
        <f t="shared" si="57"/>
        <v>0.47</v>
      </c>
      <c r="X163" s="124">
        <f t="shared" si="57"/>
        <v>0.47</v>
      </c>
      <c r="Y163" s="124">
        <f t="shared" si="57"/>
        <v>0.47</v>
      </c>
      <c r="Z163" s="124">
        <f t="shared" si="57"/>
        <v>0.47</v>
      </c>
      <c r="AA163" s="124">
        <f t="shared" si="57"/>
        <v>0.47</v>
      </c>
      <c r="AB163" s="124">
        <f t="shared" si="57"/>
        <v>0.47</v>
      </c>
      <c r="AC163" s="124">
        <f t="shared" si="57"/>
        <v>0.47</v>
      </c>
      <c r="AD163" s="124">
        <f t="shared" si="57"/>
        <v>0.47</v>
      </c>
      <c r="AE163" s="124">
        <f t="shared" si="57"/>
        <v>0.47</v>
      </c>
      <c r="AF163" s="124">
        <f t="shared" si="5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55"/>
        <v>0</v>
      </c>
      <c r="C164" s="125">
        <v>0</v>
      </c>
      <c r="D164" s="124">
        <f t="shared" si="56"/>
        <v>0</v>
      </c>
      <c r="E164" s="124">
        <f t="shared" si="56"/>
        <v>0</v>
      </c>
      <c r="F164" s="124">
        <f t="shared" si="56"/>
        <v>0</v>
      </c>
      <c r="G164" s="124">
        <f t="shared" si="56"/>
        <v>0</v>
      </c>
      <c r="H164" s="124">
        <f t="shared" si="56"/>
        <v>0</v>
      </c>
      <c r="I164" s="124">
        <f t="shared" si="56"/>
        <v>0</v>
      </c>
      <c r="J164" s="124">
        <f t="shared" si="56"/>
        <v>0</v>
      </c>
      <c r="K164" s="124">
        <f t="shared" si="56"/>
        <v>0</v>
      </c>
      <c r="L164" s="124">
        <f t="shared" si="56"/>
        <v>0</v>
      </c>
      <c r="M164" s="124">
        <f t="shared" si="56"/>
        <v>0</v>
      </c>
      <c r="N164" s="124">
        <f t="shared" si="56"/>
        <v>0</v>
      </c>
      <c r="O164" s="124">
        <f t="shared" si="56"/>
        <v>0</v>
      </c>
      <c r="P164" s="124">
        <f t="shared" si="56"/>
        <v>0</v>
      </c>
      <c r="Q164" s="124">
        <f t="shared" si="56"/>
        <v>0</v>
      </c>
      <c r="R164" s="124">
        <f t="shared" si="56"/>
        <v>0</v>
      </c>
      <c r="S164" s="124">
        <f t="shared" si="56"/>
        <v>0</v>
      </c>
      <c r="T164" s="124">
        <f t="shared" si="57"/>
        <v>0</v>
      </c>
      <c r="U164" s="124">
        <f t="shared" si="57"/>
        <v>0</v>
      </c>
      <c r="V164" s="124">
        <f t="shared" si="57"/>
        <v>0</v>
      </c>
      <c r="W164" s="124">
        <f t="shared" si="57"/>
        <v>0</v>
      </c>
      <c r="X164" s="124">
        <f t="shared" si="57"/>
        <v>0</v>
      </c>
      <c r="Y164" s="124">
        <f t="shared" si="57"/>
        <v>0</v>
      </c>
      <c r="Z164" s="124">
        <f t="shared" si="57"/>
        <v>0</v>
      </c>
      <c r="AA164" s="124">
        <f t="shared" si="57"/>
        <v>0</v>
      </c>
      <c r="AB164" s="124">
        <f t="shared" si="57"/>
        <v>0</v>
      </c>
      <c r="AC164" s="124">
        <f t="shared" si="57"/>
        <v>0</v>
      </c>
      <c r="AD164" s="124">
        <f t="shared" si="57"/>
        <v>0</v>
      </c>
      <c r="AE164" s="124">
        <f t="shared" si="57"/>
        <v>0</v>
      </c>
      <c r="AF164" s="124">
        <f t="shared" si="5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55"/>
        <v>0</v>
      </c>
      <c r="C165" s="125">
        <v>0</v>
      </c>
      <c r="D165" s="124">
        <f t="shared" si="56"/>
        <v>0</v>
      </c>
      <c r="E165" s="124">
        <f t="shared" si="56"/>
        <v>0</v>
      </c>
      <c r="F165" s="124">
        <f t="shared" si="56"/>
        <v>0</v>
      </c>
      <c r="G165" s="124">
        <f t="shared" si="56"/>
        <v>0</v>
      </c>
      <c r="H165" s="124">
        <f t="shared" si="56"/>
        <v>0</v>
      </c>
      <c r="I165" s="124">
        <f t="shared" si="56"/>
        <v>0</v>
      </c>
      <c r="J165" s="124">
        <f t="shared" si="56"/>
        <v>0</v>
      </c>
      <c r="K165" s="124">
        <f t="shared" si="56"/>
        <v>0</v>
      </c>
      <c r="L165" s="124">
        <f t="shared" si="56"/>
        <v>0</v>
      </c>
      <c r="M165" s="124">
        <f t="shared" si="56"/>
        <v>0</v>
      </c>
      <c r="N165" s="124">
        <f t="shared" si="56"/>
        <v>0</v>
      </c>
      <c r="O165" s="124">
        <f t="shared" si="56"/>
        <v>0</v>
      </c>
      <c r="P165" s="124">
        <f t="shared" si="56"/>
        <v>0</v>
      </c>
      <c r="Q165" s="124">
        <f t="shared" si="56"/>
        <v>0</v>
      </c>
      <c r="R165" s="124">
        <f t="shared" si="56"/>
        <v>0</v>
      </c>
      <c r="S165" s="124">
        <f t="shared" si="57"/>
        <v>0</v>
      </c>
      <c r="T165" s="124">
        <f t="shared" si="57"/>
        <v>0</v>
      </c>
      <c r="U165" s="124">
        <f t="shared" si="57"/>
        <v>0</v>
      </c>
      <c r="V165" s="124">
        <f t="shared" si="57"/>
        <v>0</v>
      </c>
      <c r="W165" s="124">
        <f t="shared" si="57"/>
        <v>0</v>
      </c>
      <c r="X165" s="124">
        <f t="shared" si="57"/>
        <v>0</v>
      </c>
      <c r="Y165" s="124">
        <f t="shared" si="57"/>
        <v>0</v>
      </c>
      <c r="Z165" s="124">
        <f t="shared" si="57"/>
        <v>0</v>
      </c>
      <c r="AA165" s="124">
        <f t="shared" si="57"/>
        <v>0</v>
      </c>
      <c r="AB165" s="124">
        <f t="shared" si="57"/>
        <v>0</v>
      </c>
      <c r="AC165" s="124">
        <f t="shared" si="57"/>
        <v>0</v>
      </c>
      <c r="AD165" s="124">
        <f t="shared" si="57"/>
        <v>0</v>
      </c>
      <c r="AE165" s="124">
        <f t="shared" si="57"/>
        <v>0</v>
      </c>
      <c r="AF165" s="124">
        <f t="shared" si="5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55"/>
        <v>0.8</v>
      </c>
      <c r="C166" s="125">
        <v>0.8</v>
      </c>
      <c r="D166" s="124">
        <f t="shared" si="56"/>
        <v>0.8</v>
      </c>
      <c r="E166" s="124">
        <f t="shared" si="56"/>
        <v>0.8</v>
      </c>
      <c r="F166" s="124">
        <f t="shared" si="56"/>
        <v>0.8</v>
      </c>
      <c r="G166" s="124">
        <f t="shared" si="56"/>
        <v>0.8</v>
      </c>
      <c r="H166" s="124">
        <f t="shared" si="56"/>
        <v>0.8</v>
      </c>
      <c r="I166" s="124">
        <f t="shared" si="56"/>
        <v>0.8</v>
      </c>
      <c r="J166" s="124">
        <f t="shared" si="56"/>
        <v>0.8</v>
      </c>
      <c r="K166" s="124">
        <f t="shared" si="56"/>
        <v>0.8</v>
      </c>
      <c r="L166" s="124">
        <f t="shared" si="56"/>
        <v>0.8</v>
      </c>
      <c r="M166" s="124">
        <f t="shared" si="56"/>
        <v>0.8</v>
      </c>
      <c r="N166" s="124">
        <f t="shared" si="56"/>
        <v>0.8</v>
      </c>
      <c r="O166" s="124">
        <f t="shared" si="56"/>
        <v>0.8</v>
      </c>
      <c r="P166" s="124">
        <f t="shared" si="56"/>
        <v>0.8</v>
      </c>
      <c r="Q166" s="124">
        <f t="shared" si="56"/>
        <v>0.8</v>
      </c>
      <c r="R166" s="124">
        <f t="shared" si="56"/>
        <v>0.8</v>
      </c>
      <c r="S166" s="124">
        <f t="shared" si="57"/>
        <v>0.8</v>
      </c>
      <c r="T166" s="124">
        <f t="shared" si="57"/>
        <v>0.8</v>
      </c>
      <c r="U166" s="124">
        <f t="shared" si="57"/>
        <v>0.8</v>
      </c>
      <c r="V166" s="124">
        <f t="shared" si="57"/>
        <v>0.8</v>
      </c>
      <c r="W166" s="124">
        <f t="shared" si="57"/>
        <v>0.8</v>
      </c>
      <c r="X166" s="124">
        <f t="shared" si="57"/>
        <v>0.8</v>
      </c>
      <c r="Y166" s="124">
        <f t="shared" si="57"/>
        <v>0.8</v>
      </c>
      <c r="Z166" s="124">
        <f t="shared" si="57"/>
        <v>0.8</v>
      </c>
      <c r="AA166" s="124">
        <f t="shared" si="57"/>
        <v>0.8</v>
      </c>
      <c r="AB166" s="124">
        <f t="shared" si="57"/>
        <v>0.8</v>
      </c>
      <c r="AC166" s="124">
        <f t="shared" si="57"/>
        <v>0.8</v>
      </c>
      <c r="AD166" s="124">
        <f t="shared" si="57"/>
        <v>0.8</v>
      </c>
      <c r="AE166" s="124">
        <f t="shared" si="57"/>
        <v>0.8</v>
      </c>
      <c r="AF166" s="124">
        <f t="shared" si="5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55"/>
        <v>1.5</v>
      </c>
      <c r="C167" s="125">
        <v>1.5</v>
      </c>
      <c r="D167" s="124">
        <f t="shared" si="56"/>
        <v>1.5</v>
      </c>
      <c r="E167" s="124">
        <f t="shared" si="56"/>
        <v>1.5</v>
      </c>
      <c r="F167" s="124">
        <f t="shared" si="56"/>
        <v>1.5</v>
      </c>
      <c r="G167" s="124">
        <f t="shared" si="56"/>
        <v>1.5</v>
      </c>
      <c r="H167" s="124">
        <f t="shared" si="56"/>
        <v>1.5</v>
      </c>
      <c r="I167" s="124">
        <f t="shared" si="56"/>
        <v>1.5</v>
      </c>
      <c r="J167" s="124">
        <f t="shared" si="56"/>
        <v>1.5</v>
      </c>
      <c r="K167" s="124">
        <f t="shared" si="56"/>
        <v>1.5</v>
      </c>
      <c r="L167" s="124">
        <f t="shared" si="56"/>
        <v>1.5</v>
      </c>
      <c r="M167" s="124">
        <f t="shared" si="56"/>
        <v>1.5</v>
      </c>
      <c r="N167" s="124">
        <f t="shared" si="56"/>
        <v>1.5</v>
      </c>
      <c r="O167" s="124">
        <f t="shared" si="56"/>
        <v>1.5</v>
      </c>
      <c r="P167" s="124">
        <f t="shared" si="56"/>
        <v>1.5</v>
      </c>
      <c r="Q167" s="124">
        <f t="shared" si="56"/>
        <v>1.5</v>
      </c>
      <c r="R167" s="124">
        <f t="shared" si="56"/>
        <v>1.5</v>
      </c>
      <c r="S167" s="124">
        <f t="shared" si="57"/>
        <v>1.5</v>
      </c>
      <c r="T167" s="124">
        <f t="shared" si="57"/>
        <v>1.5</v>
      </c>
      <c r="U167" s="124">
        <f t="shared" si="57"/>
        <v>1.5</v>
      </c>
      <c r="V167" s="124">
        <f t="shared" si="57"/>
        <v>1.5</v>
      </c>
      <c r="W167" s="124">
        <f t="shared" si="57"/>
        <v>1.5</v>
      </c>
      <c r="X167" s="124">
        <f t="shared" si="57"/>
        <v>1.5</v>
      </c>
      <c r="Y167" s="124">
        <f t="shared" si="57"/>
        <v>1.5</v>
      </c>
      <c r="Z167" s="124">
        <f t="shared" si="57"/>
        <v>1.5</v>
      </c>
      <c r="AA167" s="124">
        <f t="shared" si="57"/>
        <v>1.5</v>
      </c>
      <c r="AB167" s="124">
        <f t="shared" si="57"/>
        <v>1.5</v>
      </c>
      <c r="AC167" s="124">
        <f t="shared" si="57"/>
        <v>1.5</v>
      </c>
      <c r="AD167" s="124">
        <f t="shared" si="57"/>
        <v>1.5</v>
      </c>
      <c r="AE167" s="124">
        <f t="shared" si="57"/>
        <v>1.5</v>
      </c>
      <c r="AF167" s="124">
        <f t="shared" si="5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55"/>
        <v>1</v>
      </c>
      <c r="C168" s="125">
        <v>1</v>
      </c>
      <c r="D168" s="124">
        <f t="shared" si="56"/>
        <v>1</v>
      </c>
      <c r="E168" s="124">
        <f t="shared" si="56"/>
        <v>1</v>
      </c>
      <c r="F168" s="124">
        <f t="shared" si="56"/>
        <v>1</v>
      </c>
      <c r="G168" s="124">
        <f t="shared" si="56"/>
        <v>1</v>
      </c>
      <c r="H168" s="124">
        <f t="shared" si="56"/>
        <v>1</v>
      </c>
      <c r="I168" s="124">
        <f t="shared" si="56"/>
        <v>1</v>
      </c>
      <c r="J168" s="124">
        <f t="shared" si="56"/>
        <v>1</v>
      </c>
      <c r="K168" s="124">
        <f t="shared" si="56"/>
        <v>1</v>
      </c>
      <c r="L168" s="124">
        <f t="shared" si="56"/>
        <v>1</v>
      </c>
      <c r="M168" s="124">
        <f t="shared" si="56"/>
        <v>1</v>
      </c>
      <c r="N168" s="124">
        <f t="shared" si="56"/>
        <v>1</v>
      </c>
      <c r="O168" s="124">
        <f t="shared" si="56"/>
        <v>1</v>
      </c>
      <c r="P168" s="124">
        <f t="shared" si="56"/>
        <v>1</v>
      </c>
      <c r="Q168" s="124">
        <f t="shared" si="56"/>
        <v>1</v>
      </c>
      <c r="R168" s="124">
        <f t="shared" si="56"/>
        <v>1</v>
      </c>
      <c r="S168" s="124">
        <f t="shared" si="57"/>
        <v>1</v>
      </c>
      <c r="T168" s="124">
        <f t="shared" si="57"/>
        <v>1</v>
      </c>
      <c r="U168" s="124">
        <f t="shared" si="57"/>
        <v>1</v>
      </c>
      <c r="V168" s="124">
        <f t="shared" si="57"/>
        <v>1</v>
      </c>
      <c r="W168" s="124">
        <f t="shared" si="57"/>
        <v>1</v>
      </c>
      <c r="X168" s="124">
        <f t="shared" si="57"/>
        <v>1</v>
      </c>
      <c r="Y168" s="124">
        <f t="shared" si="57"/>
        <v>1</v>
      </c>
      <c r="Z168" s="124">
        <f t="shared" si="57"/>
        <v>1</v>
      </c>
      <c r="AA168" s="124">
        <f t="shared" si="57"/>
        <v>1</v>
      </c>
      <c r="AB168" s="124">
        <f t="shared" si="57"/>
        <v>1</v>
      </c>
      <c r="AC168" s="124">
        <f t="shared" si="57"/>
        <v>1</v>
      </c>
      <c r="AD168" s="124">
        <f t="shared" si="57"/>
        <v>1</v>
      </c>
      <c r="AE168" s="124">
        <f t="shared" si="57"/>
        <v>1</v>
      </c>
      <c r="AF168" s="124">
        <f t="shared" si="5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58">AF170</f>
        <v>1</v>
      </c>
      <c r="C170" s="125">
        <v>1</v>
      </c>
      <c r="D170" s="124">
        <f t="shared" ref="D170:S177" si="59">C170</f>
        <v>1</v>
      </c>
      <c r="E170" s="124">
        <f t="shared" si="59"/>
        <v>1</v>
      </c>
      <c r="F170" s="124">
        <f t="shared" si="59"/>
        <v>1</v>
      </c>
      <c r="G170" s="124">
        <f t="shared" si="59"/>
        <v>1</v>
      </c>
      <c r="H170" s="124">
        <f t="shared" si="59"/>
        <v>1</v>
      </c>
      <c r="I170" s="124">
        <f t="shared" si="59"/>
        <v>1</v>
      </c>
      <c r="J170" s="124">
        <f t="shared" si="59"/>
        <v>1</v>
      </c>
      <c r="K170" s="124">
        <f t="shared" si="59"/>
        <v>1</v>
      </c>
      <c r="L170" s="124">
        <f t="shared" si="59"/>
        <v>1</v>
      </c>
      <c r="M170" s="124">
        <f t="shared" si="59"/>
        <v>1</v>
      </c>
      <c r="N170" s="124">
        <f t="shared" si="59"/>
        <v>1</v>
      </c>
      <c r="O170" s="124">
        <f t="shared" si="59"/>
        <v>1</v>
      </c>
      <c r="P170" s="124">
        <f t="shared" si="59"/>
        <v>1</v>
      </c>
      <c r="Q170" s="124">
        <f t="shared" si="59"/>
        <v>1</v>
      </c>
      <c r="R170" s="124">
        <f t="shared" si="59"/>
        <v>1</v>
      </c>
      <c r="S170" s="124">
        <f t="shared" si="59"/>
        <v>1</v>
      </c>
      <c r="T170" s="124">
        <f t="shared" ref="S170:AF177" si="60">S170</f>
        <v>1</v>
      </c>
      <c r="U170" s="124">
        <f t="shared" si="60"/>
        <v>1</v>
      </c>
      <c r="V170" s="124">
        <f t="shared" si="60"/>
        <v>1</v>
      </c>
      <c r="W170" s="124">
        <f t="shared" si="60"/>
        <v>1</v>
      </c>
      <c r="X170" s="124">
        <f t="shared" si="60"/>
        <v>1</v>
      </c>
      <c r="Y170" s="124">
        <f t="shared" si="60"/>
        <v>1</v>
      </c>
      <c r="Z170" s="124">
        <f t="shared" si="60"/>
        <v>1</v>
      </c>
      <c r="AA170" s="124">
        <f t="shared" si="60"/>
        <v>1</v>
      </c>
      <c r="AB170" s="124">
        <f t="shared" si="60"/>
        <v>1</v>
      </c>
      <c r="AC170" s="124">
        <f t="shared" si="60"/>
        <v>1</v>
      </c>
      <c r="AD170" s="124">
        <f t="shared" si="60"/>
        <v>1</v>
      </c>
      <c r="AE170" s="124">
        <f t="shared" si="60"/>
        <v>1</v>
      </c>
      <c r="AF170" s="124">
        <f t="shared" si="6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58"/>
        <v>0.42</v>
      </c>
      <c r="C171" s="125">
        <v>0.42</v>
      </c>
      <c r="D171" s="124">
        <f t="shared" si="59"/>
        <v>0.42</v>
      </c>
      <c r="E171" s="124">
        <f t="shared" si="59"/>
        <v>0.42</v>
      </c>
      <c r="F171" s="124">
        <f t="shared" si="59"/>
        <v>0.42</v>
      </c>
      <c r="G171" s="124">
        <f t="shared" si="59"/>
        <v>0.42</v>
      </c>
      <c r="H171" s="124">
        <f t="shared" si="59"/>
        <v>0.42</v>
      </c>
      <c r="I171" s="124">
        <f t="shared" si="59"/>
        <v>0.42</v>
      </c>
      <c r="J171" s="124">
        <f t="shared" si="59"/>
        <v>0.42</v>
      </c>
      <c r="K171" s="124">
        <f t="shared" si="59"/>
        <v>0.42</v>
      </c>
      <c r="L171" s="124">
        <f t="shared" si="59"/>
        <v>0.42</v>
      </c>
      <c r="M171" s="124">
        <f t="shared" si="59"/>
        <v>0.42</v>
      </c>
      <c r="N171" s="124">
        <f t="shared" si="59"/>
        <v>0.42</v>
      </c>
      <c r="O171" s="124">
        <f t="shared" si="59"/>
        <v>0.42</v>
      </c>
      <c r="P171" s="124">
        <f t="shared" si="59"/>
        <v>0.42</v>
      </c>
      <c r="Q171" s="124">
        <f t="shared" si="59"/>
        <v>0.42</v>
      </c>
      <c r="R171" s="124">
        <f t="shared" si="59"/>
        <v>0.42</v>
      </c>
      <c r="S171" s="124">
        <f t="shared" si="60"/>
        <v>0.42</v>
      </c>
      <c r="T171" s="124">
        <f t="shared" si="60"/>
        <v>0.42</v>
      </c>
      <c r="U171" s="124">
        <f t="shared" si="60"/>
        <v>0.42</v>
      </c>
      <c r="V171" s="124">
        <f t="shared" si="60"/>
        <v>0.42</v>
      </c>
      <c r="W171" s="124">
        <f t="shared" si="60"/>
        <v>0.42</v>
      </c>
      <c r="X171" s="124">
        <f t="shared" si="60"/>
        <v>0.42</v>
      </c>
      <c r="Y171" s="124">
        <f t="shared" si="60"/>
        <v>0.42</v>
      </c>
      <c r="Z171" s="124">
        <f t="shared" si="60"/>
        <v>0.42</v>
      </c>
      <c r="AA171" s="124">
        <f t="shared" si="60"/>
        <v>0.42</v>
      </c>
      <c r="AB171" s="124">
        <f t="shared" si="60"/>
        <v>0.42</v>
      </c>
      <c r="AC171" s="124">
        <f t="shared" si="60"/>
        <v>0.42</v>
      </c>
      <c r="AD171" s="124">
        <f t="shared" si="60"/>
        <v>0.42</v>
      </c>
      <c r="AE171" s="124">
        <f t="shared" si="60"/>
        <v>0.42</v>
      </c>
      <c r="AF171" s="124">
        <f t="shared" si="6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58"/>
        <v>0.46</v>
      </c>
      <c r="C172" s="125">
        <v>0.46</v>
      </c>
      <c r="D172" s="124">
        <f t="shared" si="59"/>
        <v>0.46</v>
      </c>
      <c r="E172" s="124">
        <f t="shared" si="59"/>
        <v>0.46</v>
      </c>
      <c r="F172" s="124">
        <f t="shared" si="59"/>
        <v>0.46</v>
      </c>
      <c r="G172" s="124">
        <f t="shared" si="59"/>
        <v>0.46</v>
      </c>
      <c r="H172" s="124">
        <f t="shared" si="59"/>
        <v>0.46</v>
      </c>
      <c r="I172" s="124">
        <f t="shared" si="59"/>
        <v>0.46</v>
      </c>
      <c r="J172" s="124">
        <f t="shared" si="59"/>
        <v>0.46</v>
      </c>
      <c r="K172" s="124">
        <f t="shared" si="59"/>
        <v>0.46</v>
      </c>
      <c r="L172" s="124">
        <f t="shared" si="59"/>
        <v>0.46</v>
      </c>
      <c r="M172" s="124">
        <f t="shared" si="59"/>
        <v>0.46</v>
      </c>
      <c r="N172" s="124">
        <f t="shared" si="59"/>
        <v>0.46</v>
      </c>
      <c r="O172" s="124">
        <f t="shared" si="59"/>
        <v>0.46</v>
      </c>
      <c r="P172" s="124">
        <f t="shared" si="59"/>
        <v>0.46</v>
      </c>
      <c r="Q172" s="124">
        <f t="shared" si="59"/>
        <v>0.46</v>
      </c>
      <c r="R172" s="124">
        <f t="shared" si="59"/>
        <v>0.46</v>
      </c>
      <c r="S172" s="124">
        <f t="shared" si="60"/>
        <v>0.46</v>
      </c>
      <c r="T172" s="124">
        <f t="shared" si="60"/>
        <v>0.46</v>
      </c>
      <c r="U172" s="124">
        <f t="shared" si="60"/>
        <v>0.46</v>
      </c>
      <c r="V172" s="124">
        <f t="shared" si="60"/>
        <v>0.46</v>
      </c>
      <c r="W172" s="124">
        <f t="shared" si="60"/>
        <v>0.46</v>
      </c>
      <c r="X172" s="124">
        <f t="shared" si="60"/>
        <v>0.46</v>
      </c>
      <c r="Y172" s="124">
        <f t="shared" si="60"/>
        <v>0.46</v>
      </c>
      <c r="Z172" s="124">
        <f t="shared" si="60"/>
        <v>0.46</v>
      </c>
      <c r="AA172" s="124">
        <f t="shared" si="60"/>
        <v>0.46</v>
      </c>
      <c r="AB172" s="124">
        <f t="shared" si="60"/>
        <v>0.46</v>
      </c>
      <c r="AC172" s="124">
        <f t="shared" si="60"/>
        <v>0.46</v>
      </c>
      <c r="AD172" s="124">
        <f t="shared" si="60"/>
        <v>0.46</v>
      </c>
      <c r="AE172" s="124">
        <f t="shared" si="60"/>
        <v>0.46</v>
      </c>
      <c r="AF172" s="124">
        <f t="shared" si="6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58"/>
        <v>0.85</v>
      </c>
      <c r="C173" s="125">
        <v>0.85</v>
      </c>
      <c r="D173" s="124">
        <f t="shared" si="59"/>
        <v>0.85</v>
      </c>
      <c r="E173" s="124">
        <f t="shared" si="59"/>
        <v>0.85</v>
      </c>
      <c r="F173" s="124">
        <f t="shared" si="59"/>
        <v>0.85</v>
      </c>
      <c r="G173" s="124">
        <f t="shared" si="59"/>
        <v>0.85</v>
      </c>
      <c r="H173" s="124">
        <f t="shared" si="59"/>
        <v>0.85</v>
      </c>
      <c r="I173" s="124">
        <f t="shared" si="59"/>
        <v>0.85</v>
      </c>
      <c r="J173" s="124">
        <f t="shared" si="59"/>
        <v>0.85</v>
      </c>
      <c r="K173" s="124">
        <f t="shared" si="59"/>
        <v>0.85</v>
      </c>
      <c r="L173" s="124">
        <f t="shared" si="59"/>
        <v>0.85</v>
      </c>
      <c r="M173" s="124">
        <f t="shared" si="59"/>
        <v>0.85</v>
      </c>
      <c r="N173" s="124">
        <f t="shared" si="59"/>
        <v>0.85</v>
      </c>
      <c r="O173" s="124">
        <f t="shared" si="59"/>
        <v>0.85</v>
      </c>
      <c r="P173" s="124">
        <f t="shared" si="59"/>
        <v>0.85</v>
      </c>
      <c r="Q173" s="124">
        <f t="shared" si="59"/>
        <v>0.85</v>
      </c>
      <c r="R173" s="124">
        <f t="shared" si="59"/>
        <v>0.85</v>
      </c>
      <c r="S173" s="124">
        <f t="shared" si="60"/>
        <v>0.85</v>
      </c>
      <c r="T173" s="124">
        <f t="shared" si="60"/>
        <v>0.85</v>
      </c>
      <c r="U173" s="124">
        <f t="shared" si="60"/>
        <v>0.85</v>
      </c>
      <c r="V173" s="124">
        <f t="shared" si="60"/>
        <v>0.85</v>
      </c>
      <c r="W173" s="124">
        <f t="shared" si="60"/>
        <v>0.85</v>
      </c>
      <c r="X173" s="124">
        <f t="shared" si="60"/>
        <v>0.85</v>
      </c>
      <c r="Y173" s="124">
        <f t="shared" si="60"/>
        <v>0.85</v>
      </c>
      <c r="Z173" s="124">
        <f t="shared" si="60"/>
        <v>0.85</v>
      </c>
      <c r="AA173" s="124">
        <f t="shared" si="60"/>
        <v>0.85</v>
      </c>
      <c r="AB173" s="124">
        <f t="shared" si="60"/>
        <v>0.85</v>
      </c>
      <c r="AC173" s="124">
        <f t="shared" si="60"/>
        <v>0.85</v>
      </c>
      <c r="AD173" s="124">
        <f t="shared" si="60"/>
        <v>0.85</v>
      </c>
      <c r="AE173" s="124">
        <f t="shared" si="60"/>
        <v>0.85</v>
      </c>
      <c r="AF173" s="124">
        <f t="shared" si="6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58"/>
        <v>0.9</v>
      </c>
      <c r="C174" s="125">
        <v>0.9</v>
      </c>
      <c r="D174" s="124">
        <f t="shared" si="59"/>
        <v>0.9</v>
      </c>
      <c r="E174" s="124">
        <f t="shared" si="59"/>
        <v>0.9</v>
      </c>
      <c r="F174" s="124">
        <f t="shared" si="59"/>
        <v>0.9</v>
      </c>
      <c r="G174" s="124">
        <f t="shared" si="59"/>
        <v>0.9</v>
      </c>
      <c r="H174" s="124">
        <f t="shared" si="59"/>
        <v>0.9</v>
      </c>
      <c r="I174" s="124">
        <f t="shared" si="59"/>
        <v>0.9</v>
      </c>
      <c r="J174" s="124">
        <f t="shared" si="59"/>
        <v>0.9</v>
      </c>
      <c r="K174" s="124">
        <f t="shared" si="59"/>
        <v>0.9</v>
      </c>
      <c r="L174" s="124">
        <f t="shared" si="59"/>
        <v>0.9</v>
      </c>
      <c r="M174" s="124">
        <f t="shared" si="59"/>
        <v>0.9</v>
      </c>
      <c r="N174" s="124">
        <f t="shared" si="59"/>
        <v>0.9</v>
      </c>
      <c r="O174" s="124">
        <f t="shared" si="59"/>
        <v>0.9</v>
      </c>
      <c r="P174" s="124">
        <f t="shared" si="59"/>
        <v>0.9</v>
      </c>
      <c r="Q174" s="124">
        <f t="shared" si="59"/>
        <v>0.9</v>
      </c>
      <c r="R174" s="124">
        <f t="shared" si="59"/>
        <v>0.9</v>
      </c>
      <c r="S174" s="124">
        <f t="shared" si="60"/>
        <v>0.9</v>
      </c>
      <c r="T174" s="124">
        <f t="shared" si="60"/>
        <v>0.9</v>
      </c>
      <c r="U174" s="124">
        <f t="shared" si="60"/>
        <v>0.9</v>
      </c>
      <c r="V174" s="124">
        <f t="shared" si="60"/>
        <v>0.9</v>
      </c>
      <c r="W174" s="124">
        <f t="shared" si="60"/>
        <v>0.9</v>
      </c>
      <c r="X174" s="124">
        <f t="shared" si="60"/>
        <v>0.9</v>
      </c>
      <c r="Y174" s="124">
        <f t="shared" si="60"/>
        <v>0.9</v>
      </c>
      <c r="Z174" s="124">
        <f t="shared" si="60"/>
        <v>0.9</v>
      </c>
      <c r="AA174" s="124">
        <f t="shared" si="60"/>
        <v>0.9</v>
      </c>
      <c r="AB174" s="124">
        <f t="shared" si="60"/>
        <v>0.9</v>
      </c>
      <c r="AC174" s="124">
        <f t="shared" si="60"/>
        <v>0.9</v>
      </c>
      <c r="AD174" s="124">
        <f t="shared" si="60"/>
        <v>0.9</v>
      </c>
      <c r="AE174" s="124">
        <f t="shared" si="60"/>
        <v>0.9</v>
      </c>
      <c r="AF174" s="124">
        <f t="shared" si="6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58"/>
        <v>0.44</v>
      </c>
      <c r="C175" s="125">
        <v>0.44</v>
      </c>
      <c r="D175" s="124">
        <f t="shared" si="59"/>
        <v>0.44</v>
      </c>
      <c r="E175" s="124">
        <f t="shared" si="59"/>
        <v>0.44</v>
      </c>
      <c r="F175" s="124">
        <f t="shared" si="59"/>
        <v>0.44</v>
      </c>
      <c r="G175" s="124">
        <f t="shared" si="59"/>
        <v>0.44</v>
      </c>
      <c r="H175" s="124">
        <f t="shared" si="59"/>
        <v>0.44</v>
      </c>
      <c r="I175" s="124">
        <f t="shared" si="59"/>
        <v>0.44</v>
      </c>
      <c r="J175" s="124">
        <f t="shared" si="59"/>
        <v>0.44</v>
      </c>
      <c r="K175" s="124">
        <f t="shared" si="59"/>
        <v>0.44</v>
      </c>
      <c r="L175" s="124">
        <f t="shared" si="59"/>
        <v>0.44</v>
      </c>
      <c r="M175" s="124">
        <f t="shared" si="59"/>
        <v>0.44</v>
      </c>
      <c r="N175" s="124">
        <f t="shared" si="59"/>
        <v>0.44</v>
      </c>
      <c r="O175" s="124">
        <f t="shared" si="59"/>
        <v>0.44</v>
      </c>
      <c r="P175" s="124">
        <f t="shared" si="59"/>
        <v>0.44</v>
      </c>
      <c r="Q175" s="124">
        <f t="shared" si="59"/>
        <v>0.44</v>
      </c>
      <c r="R175" s="124">
        <f t="shared" si="59"/>
        <v>0.44</v>
      </c>
      <c r="S175" s="124">
        <f t="shared" si="60"/>
        <v>0.44</v>
      </c>
      <c r="T175" s="124">
        <f t="shared" si="60"/>
        <v>0.44</v>
      </c>
      <c r="U175" s="124">
        <f t="shared" si="60"/>
        <v>0.44</v>
      </c>
      <c r="V175" s="124">
        <f t="shared" si="60"/>
        <v>0.44</v>
      </c>
      <c r="W175" s="124">
        <f t="shared" si="60"/>
        <v>0.44</v>
      </c>
      <c r="X175" s="124">
        <f t="shared" si="60"/>
        <v>0.44</v>
      </c>
      <c r="Y175" s="124">
        <f t="shared" si="60"/>
        <v>0.44</v>
      </c>
      <c r="Z175" s="124">
        <f t="shared" si="60"/>
        <v>0.44</v>
      </c>
      <c r="AA175" s="124">
        <f t="shared" si="60"/>
        <v>0.44</v>
      </c>
      <c r="AB175" s="124">
        <f t="shared" si="60"/>
        <v>0.44</v>
      </c>
      <c r="AC175" s="124">
        <f t="shared" si="60"/>
        <v>0.44</v>
      </c>
      <c r="AD175" s="124">
        <f t="shared" si="60"/>
        <v>0.44</v>
      </c>
      <c r="AE175" s="124">
        <f t="shared" si="60"/>
        <v>0.44</v>
      </c>
      <c r="AF175" s="124">
        <f t="shared" si="6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58"/>
        <v>2.1</v>
      </c>
      <c r="C176" s="125">
        <v>2.1</v>
      </c>
      <c r="D176" s="124">
        <f t="shared" si="59"/>
        <v>2.1</v>
      </c>
      <c r="E176" s="124">
        <f t="shared" si="59"/>
        <v>2.1</v>
      </c>
      <c r="F176" s="124">
        <f t="shared" si="59"/>
        <v>2.1</v>
      </c>
      <c r="G176" s="124">
        <f t="shared" si="59"/>
        <v>2.1</v>
      </c>
      <c r="H176" s="124">
        <f t="shared" si="59"/>
        <v>2.1</v>
      </c>
      <c r="I176" s="124">
        <f t="shared" si="59"/>
        <v>2.1</v>
      </c>
      <c r="J176" s="124">
        <f t="shared" si="59"/>
        <v>2.1</v>
      </c>
      <c r="K176" s="124">
        <f t="shared" si="59"/>
        <v>2.1</v>
      </c>
      <c r="L176" s="124">
        <f t="shared" si="59"/>
        <v>2.1</v>
      </c>
      <c r="M176" s="124">
        <f t="shared" si="59"/>
        <v>2.1</v>
      </c>
      <c r="N176" s="124">
        <f t="shared" si="59"/>
        <v>2.1</v>
      </c>
      <c r="O176" s="124">
        <f t="shared" si="59"/>
        <v>2.1</v>
      </c>
      <c r="P176" s="124">
        <f t="shared" si="59"/>
        <v>2.1</v>
      </c>
      <c r="Q176" s="124">
        <f t="shared" si="59"/>
        <v>2.1</v>
      </c>
      <c r="R176" s="124">
        <f t="shared" si="59"/>
        <v>2.1</v>
      </c>
      <c r="S176" s="124">
        <f t="shared" si="60"/>
        <v>2.1</v>
      </c>
      <c r="T176" s="124">
        <f t="shared" si="60"/>
        <v>2.1</v>
      </c>
      <c r="U176" s="124">
        <f t="shared" si="60"/>
        <v>2.1</v>
      </c>
      <c r="V176" s="124">
        <f t="shared" si="60"/>
        <v>2.1</v>
      </c>
      <c r="W176" s="124">
        <f t="shared" si="60"/>
        <v>2.1</v>
      </c>
      <c r="X176" s="124">
        <f t="shared" si="60"/>
        <v>2.1</v>
      </c>
      <c r="Y176" s="124">
        <f t="shared" si="60"/>
        <v>2.1</v>
      </c>
      <c r="Z176" s="124">
        <f t="shared" si="60"/>
        <v>2.1</v>
      </c>
      <c r="AA176" s="124">
        <f t="shared" si="60"/>
        <v>2.1</v>
      </c>
      <c r="AB176" s="124">
        <f t="shared" si="60"/>
        <v>2.1</v>
      </c>
      <c r="AC176" s="124">
        <f t="shared" si="60"/>
        <v>2.1</v>
      </c>
      <c r="AD176" s="124">
        <f t="shared" si="60"/>
        <v>2.1</v>
      </c>
      <c r="AE176" s="124">
        <f t="shared" si="60"/>
        <v>2.1</v>
      </c>
      <c r="AF176" s="124">
        <f t="shared" si="6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58"/>
        <v>0.9</v>
      </c>
      <c r="C177" s="125">
        <v>0.9</v>
      </c>
      <c r="D177" s="124">
        <f t="shared" si="59"/>
        <v>0.9</v>
      </c>
      <c r="E177" s="124">
        <f t="shared" si="59"/>
        <v>0.9</v>
      </c>
      <c r="F177" s="124">
        <f t="shared" si="59"/>
        <v>0.9</v>
      </c>
      <c r="G177" s="124">
        <f t="shared" si="59"/>
        <v>0.9</v>
      </c>
      <c r="H177" s="124">
        <f t="shared" si="59"/>
        <v>0.9</v>
      </c>
      <c r="I177" s="124">
        <f t="shared" si="59"/>
        <v>0.9</v>
      </c>
      <c r="J177" s="124">
        <f t="shared" si="59"/>
        <v>0.9</v>
      </c>
      <c r="K177" s="124">
        <f t="shared" si="59"/>
        <v>0.9</v>
      </c>
      <c r="L177" s="124">
        <f t="shared" si="59"/>
        <v>0.9</v>
      </c>
      <c r="M177" s="124">
        <f t="shared" si="59"/>
        <v>0.9</v>
      </c>
      <c r="N177" s="124">
        <f t="shared" si="59"/>
        <v>0.9</v>
      </c>
      <c r="O177" s="124">
        <f t="shared" si="59"/>
        <v>0.9</v>
      </c>
      <c r="P177" s="124">
        <f t="shared" si="59"/>
        <v>0.9</v>
      </c>
      <c r="Q177" s="124">
        <f t="shared" si="59"/>
        <v>0.9</v>
      </c>
      <c r="R177" s="124">
        <f t="shared" si="59"/>
        <v>0.9</v>
      </c>
      <c r="S177" s="124">
        <f t="shared" si="60"/>
        <v>0.9</v>
      </c>
      <c r="T177" s="124">
        <f t="shared" si="60"/>
        <v>0.9</v>
      </c>
      <c r="U177" s="124">
        <f t="shared" si="60"/>
        <v>0.9</v>
      </c>
      <c r="V177" s="124">
        <f t="shared" si="60"/>
        <v>0.9</v>
      </c>
      <c r="W177" s="124">
        <f t="shared" si="60"/>
        <v>0.9</v>
      </c>
      <c r="X177" s="124">
        <f t="shared" si="60"/>
        <v>0.9</v>
      </c>
      <c r="Y177" s="124">
        <f t="shared" si="60"/>
        <v>0.9</v>
      </c>
      <c r="Z177" s="124">
        <f t="shared" si="60"/>
        <v>0.9</v>
      </c>
      <c r="AA177" s="124">
        <f t="shared" si="60"/>
        <v>0.9</v>
      </c>
      <c r="AB177" s="124">
        <f t="shared" si="60"/>
        <v>0.9</v>
      </c>
      <c r="AC177" s="124">
        <f t="shared" si="60"/>
        <v>0.9</v>
      </c>
      <c r="AD177" s="124">
        <f t="shared" si="60"/>
        <v>0.9</v>
      </c>
      <c r="AE177" s="124">
        <f t="shared" si="60"/>
        <v>0.9</v>
      </c>
      <c r="AF177" s="124">
        <f t="shared" si="6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61">AF179</f>
        <v>0.57999999999999996</v>
      </c>
      <c r="C179" s="125">
        <v>0.57999999999999996</v>
      </c>
      <c r="D179" s="124">
        <f t="shared" ref="D179:S191" si="62">C179</f>
        <v>0.57999999999999996</v>
      </c>
      <c r="E179" s="124">
        <f t="shared" si="62"/>
        <v>0.57999999999999996</v>
      </c>
      <c r="F179" s="124">
        <f t="shared" si="62"/>
        <v>0.57999999999999996</v>
      </c>
      <c r="G179" s="124">
        <f t="shared" si="62"/>
        <v>0.57999999999999996</v>
      </c>
      <c r="H179" s="124">
        <f t="shared" si="62"/>
        <v>0.57999999999999996</v>
      </c>
      <c r="I179" s="124">
        <f t="shared" si="62"/>
        <v>0.57999999999999996</v>
      </c>
      <c r="J179" s="124">
        <f t="shared" si="62"/>
        <v>0.57999999999999996</v>
      </c>
      <c r="K179" s="124">
        <f t="shared" si="62"/>
        <v>0.57999999999999996</v>
      </c>
      <c r="L179" s="124">
        <f t="shared" si="62"/>
        <v>0.57999999999999996</v>
      </c>
      <c r="M179" s="124">
        <f t="shared" si="62"/>
        <v>0.57999999999999996</v>
      </c>
      <c r="N179" s="124">
        <f t="shared" si="62"/>
        <v>0.57999999999999996</v>
      </c>
      <c r="O179" s="124">
        <f t="shared" si="62"/>
        <v>0.57999999999999996</v>
      </c>
      <c r="P179" s="124">
        <f t="shared" si="62"/>
        <v>0.57999999999999996</v>
      </c>
      <c r="Q179" s="124">
        <f t="shared" si="62"/>
        <v>0.57999999999999996</v>
      </c>
      <c r="R179" s="124">
        <f t="shared" si="62"/>
        <v>0.57999999999999996</v>
      </c>
      <c r="S179" s="124">
        <f t="shared" si="62"/>
        <v>0.57999999999999996</v>
      </c>
      <c r="T179" s="124">
        <f t="shared" ref="S179:AF191" si="63">S179</f>
        <v>0.57999999999999996</v>
      </c>
      <c r="U179" s="124">
        <f t="shared" si="63"/>
        <v>0.57999999999999996</v>
      </c>
      <c r="V179" s="124">
        <f t="shared" si="63"/>
        <v>0.57999999999999996</v>
      </c>
      <c r="W179" s="124">
        <f t="shared" si="63"/>
        <v>0.57999999999999996</v>
      </c>
      <c r="X179" s="124">
        <f t="shared" si="63"/>
        <v>0.57999999999999996</v>
      </c>
      <c r="Y179" s="124">
        <f t="shared" si="63"/>
        <v>0.57999999999999996</v>
      </c>
      <c r="Z179" s="124">
        <f t="shared" si="63"/>
        <v>0.57999999999999996</v>
      </c>
      <c r="AA179" s="124">
        <f t="shared" si="63"/>
        <v>0.57999999999999996</v>
      </c>
      <c r="AB179" s="124">
        <f t="shared" si="63"/>
        <v>0.57999999999999996</v>
      </c>
      <c r="AC179" s="124">
        <f t="shared" si="63"/>
        <v>0.57999999999999996</v>
      </c>
      <c r="AD179" s="124">
        <f t="shared" si="63"/>
        <v>0.57999999999999996</v>
      </c>
      <c r="AE179" s="124">
        <f t="shared" si="63"/>
        <v>0.57999999999999996</v>
      </c>
      <c r="AF179" s="124">
        <f t="shared" si="6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61"/>
        <v>0.8</v>
      </c>
      <c r="C180" s="125">
        <v>0.8</v>
      </c>
      <c r="D180" s="124">
        <f t="shared" si="62"/>
        <v>0.8</v>
      </c>
      <c r="E180" s="124">
        <f t="shared" si="62"/>
        <v>0.8</v>
      </c>
      <c r="F180" s="124">
        <f t="shared" si="62"/>
        <v>0.8</v>
      </c>
      <c r="G180" s="124">
        <f t="shared" si="62"/>
        <v>0.8</v>
      </c>
      <c r="H180" s="124">
        <f t="shared" si="62"/>
        <v>0.8</v>
      </c>
      <c r="I180" s="124">
        <f t="shared" si="62"/>
        <v>0.8</v>
      </c>
      <c r="J180" s="124">
        <f t="shared" si="62"/>
        <v>0.8</v>
      </c>
      <c r="K180" s="124">
        <f t="shared" si="62"/>
        <v>0.8</v>
      </c>
      <c r="L180" s="124">
        <f t="shared" si="62"/>
        <v>0.8</v>
      </c>
      <c r="M180" s="124">
        <f t="shared" si="62"/>
        <v>0.8</v>
      </c>
      <c r="N180" s="124">
        <f t="shared" si="62"/>
        <v>0.8</v>
      </c>
      <c r="O180" s="124">
        <f t="shared" si="62"/>
        <v>0.8</v>
      </c>
      <c r="P180" s="124">
        <f t="shared" si="62"/>
        <v>0.8</v>
      </c>
      <c r="Q180" s="124">
        <f t="shared" si="62"/>
        <v>0.8</v>
      </c>
      <c r="R180" s="124">
        <f t="shared" si="62"/>
        <v>0.8</v>
      </c>
      <c r="S180" s="124">
        <f t="shared" si="62"/>
        <v>0.8</v>
      </c>
      <c r="T180" s="124">
        <f t="shared" si="63"/>
        <v>0.8</v>
      </c>
      <c r="U180" s="124">
        <f t="shared" si="63"/>
        <v>0.8</v>
      </c>
      <c r="V180" s="124">
        <f t="shared" si="63"/>
        <v>0.8</v>
      </c>
      <c r="W180" s="124">
        <f t="shared" si="63"/>
        <v>0.8</v>
      </c>
      <c r="X180" s="124">
        <f t="shared" si="63"/>
        <v>0.8</v>
      </c>
      <c r="Y180" s="124">
        <f t="shared" si="63"/>
        <v>0.8</v>
      </c>
      <c r="Z180" s="124">
        <f t="shared" si="63"/>
        <v>0.8</v>
      </c>
      <c r="AA180" s="124">
        <f t="shared" si="63"/>
        <v>0.8</v>
      </c>
      <c r="AB180" s="124">
        <f t="shared" si="63"/>
        <v>0.8</v>
      </c>
      <c r="AC180" s="124">
        <f t="shared" si="63"/>
        <v>0.8</v>
      </c>
      <c r="AD180" s="124">
        <f t="shared" si="63"/>
        <v>0.8</v>
      </c>
      <c r="AE180" s="124">
        <f t="shared" si="63"/>
        <v>0.8</v>
      </c>
      <c r="AF180" s="124">
        <f t="shared" si="6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61"/>
        <v>0</v>
      </c>
      <c r="C181" s="125">
        <v>0</v>
      </c>
      <c r="D181" s="124">
        <f t="shared" si="62"/>
        <v>0</v>
      </c>
      <c r="E181" s="124">
        <f t="shared" si="62"/>
        <v>0</v>
      </c>
      <c r="F181" s="124">
        <f t="shared" si="62"/>
        <v>0</v>
      </c>
      <c r="G181" s="124">
        <f t="shared" si="62"/>
        <v>0</v>
      </c>
      <c r="H181" s="124">
        <f t="shared" si="62"/>
        <v>0</v>
      </c>
      <c r="I181" s="124">
        <f t="shared" si="62"/>
        <v>0</v>
      </c>
      <c r="J181" s="124">
        <f t="shared" si="62"/>
        <v>0</v>
      </c>
      <c r="K181" s="124">
        <f t="shared" si="62"/>
        <v>0</v>
      </c>
      <c r="L181" s="124">
        <f t="shared" si="62"/>
        <v>0</v>
      </c>
      <c r="M181" s="124">
        <f t="shared" si="62"/>
        <v>0</v>
      </c>
      <c r="N181" s="124">
        <f t="shared" si="62"/>
        <v>0</v>
      </c>
      <c r="O181" s="124">
        <f t="shared" si="62"/>
        <v>0</v>
      </c>
      <c r="P181" s="124">
        <f t="shared" si="62"/>
        <v>0</v>
      </c>
      <c r="Q181" s="124">
        <f t="shared" si="62"/>
        <v>0</v>
      </c>
      <c r="R181" s="124">
        <f t="shared" si="62"/>
        <v>0</v>
      </c>
      <c r="S181" s="124">
        <f t="shared" si="62"/>
        <v>0</v>
      </c>
      <c r="T181" s="124">
        <f t="shared" si="63"/>
        <v>0</v>
      </c>
      <c r="U181" s="124">
        <f t="shared" si="63"/>
        <v>0</v>
      </c>
      <c r="V181" s="124">
        <f t="shared" si="63"/>
        <v>0</v>
      </c>
      <c r="W181" s="124">
        <f t="shared" si="63"/>
        <v>0</v>
      </c>
      <c r="X181" s="124">
        <f t="shared" si="63"/>
        <v>0</v>
      </c>
      <c r="Y181" s="124">
        <f t="shared" si="63"/>
        <v>0</v>
      </c>
      <c r="Z181" s="124">
        <f t="shared" si="63"/>
        <v>0</v>
      </c>
      <c r="AA181" s="124">
        <f t="shared" si="63"/>
        <v>0</v>
      </c>
      <c r="AB181" s="124">
        <f t="shared" si="63"/>
        <v>0</v>
      </c>
      <c r="AC181" s="124">
        <f t="shared" si="63"/>
        <v>0</v>
      </c>
      <c r="AD181" s="124">
        <f t="shared" si="63"/>
        <v>0</v>
      </c>
      <c r="AE181" s="124">
        <f t="shared" si="63"/>
        <v>0</v>
      </c>
      <c r="AF181" s="124">
        <f t="shared" si="6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61"/>
        <v>0.6</v>
      </c>
      <c r="C182" s="125">
        <v>0.6</v>
      </c>
      <c r="D182" s="124">
        <f t="shared" si="62"/>
        <v>0.6</v>
      </c>
      <c r="E182" s="124">
        <f t="shared" si="62"/>
        <v>0.6</v>
      </c>
      <c r="F182" s="124">
        <f t="shared" si="62"/>
        <v>0.6</v>
      </c>
      <c r="G182" s="124">
        <f t="shared" si="62"/>
        <v>0.6</v>
      </c>
      <c r="H182" s="124">
        <f t="shared" si="62"/>
        <v>0.6</v>
      </c>
      <c r="I182" s="124">
        <f t="shared" si="62"/>
        <v>0.6</v>
      </c>
      <c r="J182" s="124">
        <f t="shared" si="62"/>
        <v>0.6</v>
      </c>
      <c r="K182" s="124">
        <f t="shared" si="62"/>
        <v>0.6</v>
      </c>
      <c r="L182" s="124">
        <f t="shared" si="62"/>
        <v>0.6</v>
      </c>
      <c r="M182" s="124">
        <f t="shared" si="62"/>
        <v>0.6</v>
      </c>
      <c r="N182" s="124">
        <f t="shared" si="62"/>
        <v>0.6</v>
      </c>
      <c r="O182" s="124">
        <f t="shared" si="62"/>
        <v>0.6</v>
      </c>
      <c r="P182" s="124">
        <f t="shared" si="62"/>
        <v>0.6</v>
      </c>
      <c r="Q182" s="124">
        <f t="shared" si="62"/>
        <v>0.6</v>
      </c>
      <c r="R182" s="124">
        <f t="shared" si="62"/>
        <v>0.6</v>
      </c>
      <c r="S182" s="124">
        <f t="shared" si="62"/>
        <v>0.6</v>
      </c>
      <c r="T182" s="124">
        <f t="shared" si="63"/>
        <v>0.6</v>
      </c>
      <c r="U182" s="124">
        <f t="shared" si="63"/>
        <v>0.6</v>
      </c>
      <c r="V182" s="124">
        <f t="shared" si="63"/>
        <v>0.6</v>
      </c>
      <c r="W182" s="124">
        <f t="shared" si="63"/>
        <v>0.6</v>
      </c>
      <c r="X182" s="124">
        <f t="shared" si="63"/>
        <v>0.6</v>
      </c>
      <c r="Y182" s="124">
        <f t="shared" si="63"/>
        <v>0.6</v>
      </c>
      <c r="Z182" s="124">
        <f t="shared" si="63"/>
        <v>0.6</v>
      </c>
      <c r="AA182" s="124">
        <f t="shared" si="63"/>
        <v>0.6</v>
      </c>
      <c r="AB182" s="124">
        <f t="shared" si="63"/>
        <v>0.6</v>
      </c>
      <c r="AC182" s="124">
        <f t="shared" si="63"/>
        <v>0.6</v>
      </c>
      <c r="AD182" s="124">
        <f t="shared" si="63"/>
        <v>0.6</v>
      </c>
      <c r="AE182" s="124">
        <f t="shared" si="63"/>
        <v>0.6</v>
      </c>
      <c r="AF182" s="124">
        <f t="shared" si="6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61"/>
        <v>0.6</v>
      </c>
      <c r="C183" s="125">
        <v>0.6</v>
      </c>
      <c r="D183" s="124">
        <f t="shared" si="62"/>
        <v>0.6</v>
      </c>
      <c r="E183" s="124">
        <f t="shared" si="62"/>
        <v>0.6</v>
      </c>
      <c r="F183" s="124">
        <f t="shared" si="62"/>
        <v>0.6</v>
      </c>
      <c r="G183" s="124">
        <f t="shared" si="62"/>
        <v>0.6</v>
      </c>
      <c r="H183" s="124">
        <f t="shared" si="62"/>
        <v>0.6</v>
      </c>
      <c r="I183" s="124">
        <f t="shared" si="62"/>
        <v>0.6</v>
      </c>
      <c r="J183" s="124">
        <f t="shared" si="62"/>
        <v>0.6</v>
      </c>
      <c r="K183" s="124">
        <f t="shared" si="62"/>
        <v>0.6</v>
      </c>
      <c r="L183" s="124">
        <f t="shared" si="62"/>
        <v>0.6</v>
      </c>
      <c r="M183" s="124">
        <f t="shared" si="62"/>
        <v>0.6</v>
      </c>
      <c r="N183" s="124">
        <f t="shared" si="62"/>
        <v>0.6</v>
      </c>
      <c r="O183" s="124">
        <f t="shared" si="62"/>
        <v>0.6</v>
      </c>
      <c r="P183" s="124">
        <f t="shared" si="62"/>
        <v>0.6</v>
      </c>
      <c r="Q183" s="124">
        <f t="shared" si="62"/>
        <v>0.6</v>
      </c>
      <c r="R183" s="124">
        <f t="shared" si="62"/>
        <v>0.6</v>
      </c>
      <c r="S183" s="124">
        <f t="shared" si="62"/>
        <v>0.6</v>
      </c>
      <c r="T183" s="124">
        <f t="shared" si="63"/>
        <v>0.6</v>
      </c>
      <c r="U183" s="124">
        <f t="shared" si="63"/>
        <v>0.6</v>
      </c>
      <c r="V183" s="124">
        <f t="shared" si="63"/>
        <v>0.6</v>
      </c>
      <c r="W183" s="124">
        <f t="shared" si="63"/>
        <v>0.6</v>
      </c>
      <c r="X183" s="124">
        <f t="shared" si="63"/>
        <v>0.6</v>
      </c>
      <c r="Y183" s="124">
        <f t="shared" si="63"/>
        <v>0.6</v>
      </c>
      <c r="Z183" s="124">
        <f t="shared" si="63"/>
        <v>0.6</v>
      </c>
      <c r="AA183" s="124">
        <f t="shared" si="63"/>
        <v>0.6</v>
      </c>
      <c r="AB183" s="124">
        <f t="shared" si="63"/>
        <v>0.6</v>
      </c>
      <c r="AC183" s="124">
        <f t="shared" si="63"/>
        <v>0.6</v>
      </c>
      <c r="AD183" s="124">
        <f t="shared" si="63"/>
        <v>0.6</v>
      </c>
      <c r="AE183" s="124">
        <f t="shared" si="63"/>
        <v>0.6</v>
      </c>
      <c r="AF183" s="124">
        <f t="shared" si="6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61"/>
        <v>0.35</v>
      </c>
      <c r="C184" s="125">
        <v>0.35</v>
      </c>
      <c r="D184" s="124">
        <f t="shared" si="62"/>
        <v>0.35</v>
      </c>
      <c r="E184" s="124">
        <f t="shared" si="62"/>
        <v>0.35</v>
      </c>
      <c r="F184" s="124">
        <f t="shared" si="62"/>
        <v>0.35</v>
      </c>
      <c r="G184" s="124">
        <f t="shared" si="62"/>
        <v>0.35</v>
      </c>
      <c r="H184" s="124">
        <f t="shared" si="62"/>
        <v>0.35</v>
      </c>
      <c r="I184" s="124">
        <f t="shared" si="62"/>
        <v>0.35</v>
      </c>
      <c r="J184" s="124">
        <f t="shared" si="62"/>
        <v>0.35</v>
      </c>
      <c r="K184" s="124">
        <f t="shared" si="62"/>
        <v>0.35</v>
      </c>
      <c r="L184" s="124">
        <f t="shared" si="62"/>
        <v>0.35</v>
      </c>
      <c r="M184" s="124">
        <f t="shared" si="62"/>
        <v>0.35</v>
      </c>
      <c r="N184" s="124">
        <f t="shared" si="62"/>
        <v>0.35</v>
      </c>
      <c r="O184" s="124">
        <f t="shared" si="62"/>
        <v>0.35</v>
      </c>
      <c r="P184" s="124">
        <f t="shared" si="62"/>
        <v>0.35</v>
      </c>
      <c r="Q184" s="124">
        <f t="shared" si="62"/>
        <v>0.35</v>
      </c>
      <c r="R184" s="124">
        <f t="shared" si="62"/>
        <v>0.35</v>
      </c>
      <c r="S184" s="124">
        <f t="shared" si="62"/>
        <v>0.35</v>
      </c>
      <c r="T184" s="124">
        <f t="shared" si="63"/>
        <v>0.35</v>
      </c>
      <c r="U184" s="124">
        <f t="shared" si="63"/>
        <v>0.35</v>
      </c>
      <c r="V184" s="124">
        <f t="shared" si="63"/>
        <v>0.35</v>
      </c>
      <c r="W184" s="124">
        <f t="shared" si="63"/>
        <v>0.35</v>
      </c>
      <c r="X184" s="124">
        <f t="shared" si="63"/>
        <v>0.35</v>
      </c>
      <c r="Y184" s="124">
        <f t="shared" si="63"/>
        <v>0.35</v>
      </c>
      <c r="Z184" s="124">
        <f t="shared" si="63"/>
        <v>0.35</v>
      </c>
      <c r="AA184" s="124">
        <f t="shared" si="63"/>
        <v>0.35</v>
      </c>
      <c r="AB184" s="124">
        <f t="shared" si="63"/>
        <v>0.35</v>
      </c>
      <c r="AC184" s="124">
        <f t="shared" si="63"/>
        <v>0.35</v>
      </c>
      <c r="AD184" s="124">
        <f t="shared" si="63"/>
        <v>0.35</v>
      </c>
      <c r="AE184" s="124">
        <f t="shared" si="63"/>
        <v>0.35</v>
      </c>
      <c r="AF184" s="124">
        <f t="shared" si="6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61"/>
        <v>0.28999999999999998</v>
      </c>
      <c r="C185" s="125">
        <v>0.28999999999999998</v>
      </c>
      <c r="D185" s="124">
        <f t="shared" si="62"/>
        <v>0.28999999999999998</v>
      </c>
      <c r="E185" s="124">
        <f t="shared" si="62"/>
        <v>0.28999999999999998</v>
      </c>
      <c r="F185" s="124">
        <f t="shared" si="62"/>
        <v>0.28999999999999998</v>
      </c>
      <c r="G185" s="124">
        <f t="shared" si="62"/>
        <v>0.28999999999999998</v>
      </c>
      <c r="H185" s="124">
        <f t="shared" si="62"/>
        <v>0.28999999999999998</v>
      </c>
      <c r="I185" s="124">
        <f t="shared" si="62"/>
        <v>0.28999999999999998</v>
      </c>
      <c r="J185" s="124">
        <f t="shared" si="62"/>
        <v>0.28999999999999998</v>
      </c>
      <c r="K185" s="124">
        <f t="shared" si="62"/>
        <v>0.28999999999999998</v>
      </c>
      <c r="L185" s="124">
        <f t="shared" si="62"/>
        <v>0.28999999999999998</v>
      </c>
      <c r="M185" s="124">
        <f t="shared" si="62"/>
        <v>0.28999999999999998</v>
      </c>
      <c r="N185" s="124">
        <f t="shared" si="62"/>
        <v>0.28999999999999998</v>
      </c>
      <c r="O185" s="124">
        <f t="shared" si="62"/>
        <v>0.28999999999999998</v>
      </c>
      <c r="P185" s="124">
        <f t="shared" si="62"/>
        <v>0.28999999999999998</v>
      </c>
      <c r="Q185" s="124">
        <f t="shared" si="62"/>
        <v>0.28999999999999998</v>
      </c>
      <c r="R185" s="124">
        <f t="shared" si="62"/>
        <v>0.28999999999999998</v>
      </c>
      <c r="S185" s="124">
        <f t="shared" si="62"/>
        <v>0.28999999999999998</v>
      </c>
      <c r="T185" s="124">
        <f t="shared" si="63"/>
        <v>0.28999999999999998</v>
      </c>
      <c r="U185" s="124">
        <f t="shared" si="63"/>
        <v>0.28999999999999998</v>
      </c>
      <c r="V185" s="124">
        <f t="shared" si="63"/>
        <v>0.28999999999999998</v>
      </c>
      <c r="W185" s="124">
        <f t="shared" si="63"/>
        <v>0.28999999999999998</v>
      </c>
      <c r="X185" s="124">
        <f t="shared" si="63"/>
        <v>0.28999999999999998</v>
      </c>
      <c r="Y185" s="124">
        <f t="shared" si="63"/>
        <v>0.28999999999999998</v>
      </c>
      <c r="Z185" s="124">
        <f t="shared" si="63"/>
        <v>0.28999999999999998</v>
      </c>
      <c r="AA185" s="124">
        <f t="shared" si="63"/>
        <v>0.28999999999999998</v>
      </c>
      <c r="AB185" s="124">
        <f t="shared" si="63"/>
        <v>0.28999999999999998</v>
      </c>
      <c r="AC185" s="124">
        <f t="shared" si="63"/>
        <v>0.28999999999999998</v>
      </c>
      <c r="AD185" s="124">
        <f t="shared" si="63"/>
        <v>0.28999999999999998</v>
      </c>
      <c r="AE185" s="124">
        <f t="shared" si="63"/>
        <v>0.28999999999999998</v>
      </c>
      <c r="AF185" s="124">
        <f t="shared" si="6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61"/>
        <v>0.06</v>
      </c>
      <c r="C186" s="125">
        <v>0.06</v>
      </c>
      <c r="D186" s="124">
        <f t="shared" si="62"/>
        <v>0.06</v>
      </c>
      <c r="E186" s="124">
        <f t="shared" si="62"/>
        <v>0.06</v>
      </c>
      <c r="F186" s="124">
        <f t="shared" si="62"/>
        <v>0.06</v>
      </c>
      <c r="G186" s="124">
        <f t="shared" si="62"/>
        <v>0.06</v>
      </c>
      <c r="H186" s="124">
        <f t="shared" si="62"/>
        <v>0.06</v>
      </c>
      <c r="I186" s="124">
        <f t="shared" si="62"/>
        <v>0.06</v>
      </c>
      <c r="J186" s="124">
        <f t="shared" si="62"/>
        <v>0.06</v>
      </c>
      <c r="K186" s="124">
        <f t="shared" si="62"/>
        <v>0.06</v>
      </c>
      <c r="L186" s="124">
        <f t="shared" si="62"/>
        <v>0.06</v>
      </c>
      <c r="M186" s="124">
        <f t="shared" si="62"/>
        <v>0.06</v>
      </c>
      <c r="N186" s="124">
        <f t="shared" si="62"/>
        <v>0.06</v>
      </c>
      <c r="O186" s="124">
        <f t="shared" si="62"/>
        <v>0.06</v>
      </c>
      <c r="P186" s="124">
        <f t="shared" si="62"/>
        <v>0.06</v>
      </c>
      <c r="Q186" s="124">
        <f t="shared" si="62"/>
        <v>0.06</v>
      </c>
      <c r="R186" s="124">
        <f t="shared" si="62"/>
        <v>0.06</v>
      </c>
      <c r="S186" s="124">
        <f t="shared" si="62"/>
        <v>0.06</v>
      </c>
      <c r="T186" s="124">
        <f t="shared" si="63"/>
        <v>0.06</v>
      </c>
      <c r="U186" s="124">
        <f t="shared" si="63"/>
        <v>0.06</v>
      </c>
      <c r="V186" s="124">
        <f t="shared" si="63"/>
        <v>0.06</v>
      </c>
      <c r="W186" s="124">
        <f t="shared" si="63"/>
        <v>0.06</v>
      </c>
      <c r="X186" s="124">
        <f t="shared" si="63"/>
        <v>0.06</v>
      </c>
      <c r="Y186" s="124">
        <f t="shared" si="63"/>
        <v>0.06</v>
      </c>
      <c r="Z186" s="124">
        <f t="shared" si="63"/>
        <v>0.06</v>
      </c>
      <c r="AA186" s="124">
        <f t="shared" si="63"/>
        <v>0.06</v>
      </c>
      <c r="AB186" s="124">
        <f t="shared" si="63"/>
        <v>0.06</v>
      </c>
      <c r="AC186" s="124">
        <f t="shared" si="63"/>
        <v>0.06</v>
      </c>
      <c r="AD186" s="124">
        <f t="shared" si="63"/>
        <v>0.06</v>
      </c>
      <c r="AE186" s="124">
        <f t="shared" si="63"/>
        <v>0.06</v>
      </c>
      <c r="AF186" s="124">
        <f t="shared" si="6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61"/>
        <v>0.11</v>
      </c>
      <c r="C187" s="125">
        <v>0.11</v>
      </c>
      <c r="D187" s="124">
        <f t="shared" si="62"/>
        <v>0.11</v>
      </c>
      <c r="E187" s="124">
        <f t="shared" si="62"/>
        <v>0.11</v>
      </c>
      <c r="F187" s="124">
        <f t="shared" si="62"/>
        <v>0.11</v>
      </c>
      <c r="G187" s="124">
        <f t="shared" si="62"/>
        <v>0.11</v>
      </c>
      <c r="H187" s="124">
        <f t="shared" si="62"/>
        <v>0.11</v>
      </c>
      <c r="I187" s="124">
        <f t="shared" si="62"/>
        <v>0.11</v>
      </c>
      <c r="J187" s="124">
        <f t="shared" si="62"/>
        <v>0.11</v>
      </c>
      <c r="K187" s="124">
        <f t="shared" si="62"/>
        <v>0.11</v>
      </c>
      <c r="L187" s="124">
        <f t="shared" si="62"/>
        <v>0.11</v>
      </c>
      <c r="M187" s="124">
        <f t="shared" si="62"/>
        <v>0.11</v>
      </c>
      <c r="N187" s="124">
        <f t="shared" si="62"/>
        <v>0.11</v>
      </c>
      <c r="O187" s="124">
        <f t="shared" si="62"/>
        <v>0.11</v>
      </c>
      <c r="P187" s="124">
        <f t="shared" si="62"/>
        <v>0.11</v>
      </c>
      <c r="Q187" s="124">
        <f t="shared" si="62"/>
        <v>0.11</v>
      </c>
      <c r="R187" s="124">
        <f t="shared" si="62"/>
        <v>0.11</v>
      </c>
      <c r="S187" s="124">
        <f t="shared" si="62"/>
        <v>0.11</v>
      </c>
      <c r="T187" s="124">
        <f t="shared" si="63"/>
        <v>0.11</v>
      </c>
      <c r="U187" s="124">
        <f t="shared" si="63"/>
        <v>0.11</v>
      </c>
      <c r="V187" s="124">
        <f t="shared" si="63"/>
        <v>0.11</v>
      </c>
      <c r="W187" s="124">
        <f t="shared" si="63"/>
        <v>0.11</v>
      </c>
      <c r="X187" s="124">
        <f t="shared" si="63"/>
        <v>0.11</v>
      </c>
      <c r="Y187" s="124">
        <f t="shared" si="63"/>
        <v>0.11</v>
      </c>
      <c r="Z187" s="124">
        <f t="shared" si="63"/>
        <v>0.11</v>
      </c>
      <c r="AA187" s="124">
        <f t="shared" si="63"/>
        <v>0.11</v>
      </c>
      <c r="AB187" s="124">
        <f t="shared" si="63"/>
        <v>0.11</v>
      </c>
      <c r="AC187" s="124">
        <f t="shared" si="63"/>
        <v>0.11</v>
      </c>
      <c r="AD187" s="124">
        <f t="shared" si="63"/>
        <v>0.11</v>
      </c>
      <c r="AE187" s="124">
        <f t="shared" si="63"/>
        <v>0.11</v>
      </c>
      <c r="AF187" s="124">
        <f t="shared" si="6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61"/>
        <v>0.1</v>
      </c>
      <c r="C188" s="125">
        <v>0.1</v>
      </c>
      <c r="D188" s="124">
        <f t="shared" si="62"/>
        <v>0.1</v>
      </c>
      <c r="E188" s="124">
        <f t="shared" si="62"/>
        <v>0.1</v>
      </c>
      <c r="F188" s="124">
        <f t="shared" si="62"/>
        <v>0.1</v>
      </c>
      <c r="G188" s="124">
        <f t="shared" si="62"/>
        <v>0.1</v>
      </c>
      <c r="H188" s="124">
        <f t="shared" si="62"/>
        <v>0.1</v>
      </c>
      <c r="I188" s="124">
        <f t="shared" si="62"/>
        <v>0.1</v>
      </c>
      <c r="J188" s="124">
        <f t="shared" si="62"/>
        <v>0.1</v>
      </c>
      <c r="K188" s="124">
        <f t="shared" si="62"/>
        <v>0.1</v>
      </c>
      <c r="L188" s="124">
        <f t="shared" si="62"/>
        <v>0.1</v>
      </c>
      <c r="M188" s="124">
        <f t="shared" si="62"/>
        <v>0.1</v>
      </c>
      <c r="N188" s="124">
        <f t="shared" si="62"/>
        <v>0.1</v>
      </c>
      <c r="O188" s="124">
        <f t="shared" si="62"/>
        <v>0.1</v>
      </c>
      <c r="P188" s="124">
        <f t="shared" si="62"/>
        <v>0.1</v>
      </c>
      <c r="Q188" s="124">
        <f t="shared" si="62"/>
        <v>0.1</v>
      </c>
      <c r="R188" s="124">
        <f t="shared" si="62"/>
        <v>0.1</v>
      </c>
      <c r="S188" s="124">
        <f t="shared" si="63"/>
        <v>0.1</v>
      </c>
      <c r="T188" s="124">
        <f t="shared" si="63"/>
        <v>0.1</v>
      </c>
      <c r="U188" s="124">
        <f t="shared" si="63"/>
        <v>0.1</v>
      </c>
      <c r="V188" s="124">
        <f t="shared" si="63"/>
        <v>0.1</v>
      </c>
      <c r="W188" s="124">
        <f t="shared" si="63"/>
        <v>0.1</v>
      </c>
      <c r="X188" s="124">
        <f t="shared" si="63"/>
        <v>0.1</v>
      </c>
      <c r="Y188" s="124">
        <f t="shared" si="63"/>
        <v>0.1</v>
      </c>
      <c r="Z188" s="124">
        <f t="shared" si="63"/>
        <v>0.1</v>
      </c>
      <c r="AA188" s="124">
        <f t="shared" si="63"/>
        <v>0.1</v>
      </c>
      <c r="AB188" s="124">
        <f t="shared" si="63"/>
        <v>0.1</v>
      </c>
      <c r="AC188" s="124">
        <f t="shared" si="63"/>
        <v>0.1</v>
      </c>
      <c r="AD188" s="124">
        <f t="shared" si="63"/>
        <v>0.1</v>
      </c>
      <c r="AE188" s="124">
        <f t="shared" si="63"/>
        <v>0.1</v>
      </c>
      <c r="AF188" s="124">
        <f t="shared" si="6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61"/>
        <v>0.09</v>
      </c>
      <c r="C189" s="125">
        <v>0.09</v>
      </c>
      <c r="D189" s="124">
        <f t="shared" si="62"/>
        <v>0.09</v>
      </c>
      <c r="E189" s="124">
        <f t="shared" si="62"/>
        <v>0.09</v>
      </c>
      <c r="F189" s="124">
        <f t="shared" si="62"/>
        <v>0.09</v>
      </c>
      <c r="G189" s="124">
        <f t="shared" si="62"/>
        <v>0.09</v>
      </c>
      <c r="H189" s="124">
        <f t="shared" si="62"/>
        <v>0.09</v>
      </c>
      <c r="I189" s="124">
        <f t="shared" si="62"/>
        <v>0.09</v>
      </c>
      <c r="J189" s="124">
        <f t="shared" si="62"/>
        <v>0.09</v>
      </c>
      <c r="K189" s="124">
        <f t="shared" si="62"/>
        <v>0.09</v>
      </c>
      <c r="L189" s="124">
        <f t="shared" si="62"/>
        <v>0.09</v>
      </c>
      <c r="M189" s="124">
        <f t="shared" si="62"/>
        <v>0.09</v>
      </c>
      <c r="N189" s="124">
        <f t="shared" si="62"/>
        <v>0.09</v>
      </c>
      <c r="O189" s="124">
        <f t="shared" si="62"/>
        <v>0.09</v>
      </c>
      <c r="P189" s="124">
        <f t="shared" si="62"/>
        <v>0.09</v>
      </c>
      <c r="Q189" s="124">
        <f t="shared" si="62"/>
        <v>0.09</v>
      </c>
      <c r="R189" s="124">
        <f t="shared" si="62"/>
        <v>0.09</v>
      </c>
      <c r="S189" s="124">
        <f t="shared" si="63"/>
        <v>0.09</v>
      </c>
      <c r="T189" s="124">
        <f t="shared" si="63"/>
        <v>0.09</v>
      </c>
      <c r="U189" s="124">
        <f t="shared" si="63"/>
        <v>0.09</v>
      </c>
      <c r="V189" s="124">
        <f t="shared" si="63"/>
        <v>0.09</v>
      </c>
      <c r="W189" s="124">
        <f t="shared" si="63"/>
        <v>0.09</v>
      </c>
      <c r="X189" s="124">
        <f t="shared" si="63"/>
        <v>0.09</v>
      </c>
      <c r="Y189" s="124">
        <f t="shared" si="63"/>
        <v>0.09</v>
      </c>
      <c r="Z189" s="124">
        <f t="shared" si="63"/>
        <v>0.09</v>
      </c>
      <c r="AA189" s="124">
        <f t="shared" si="63"/>
        <v>0.09</v>
      </c>
      <c r="AB189" s="124">
        <f t="shared" si="63"/>
        <v>0.09</v>
      </c>
      <c r="AC189" s="124">
        <f t="shared" si="63"/>
        <v>0.09</v>
      </c>
      <c r="AD189" s="124">
        <f t="shared" si="63"/>
        <v>0.09</v>
      </c>
      <c r="AE189" s="124">
        <f t="shared" si="63"/>
        <v>0.09</v>
      </c>
      <c r="AF189" s="124">
        <f t="shared" si="6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61"/>
        <v>0.04</v>
      </c>
      <c r="C190" s="48">
        <v>0.04</v>
      </c>
      <c r="D190" s="124">
        <f t="shared" si="62"/>
        <v>0.04</v>
      </c>
      <c r="E190" s="124">
        <f t="shared" si="62"/>
        <v>0.04</v>
      </c>
      <c r="F190" s="124">
        <f t="shared" si="62"/>
        <v>0.04</v>
      </c>
      <c r="G190" s="124">
        <f t="shared" si="62"/>
        <v>0.04</v>
      </c>
      <c r="H190" s="124">
        <f t="shared" si="62"/>
        <v>0.04</v>
      </c>
      <c r="I190" s="124">
        <f t="shared" si="62"/>
        <v>0.04</v>
      </c>
      <c r="J190" s="124">
        <f t="shared" si="62"/>
        <v>0.04</v>
      </c>
      <c r="K190" s="124">
        <f t="shared" si="62"/>
        <v>0.04</v>
      </c>
      <c r="L190" s="124">
        <f t="shared" si="62"/>
        <v>0.04</v>
      </c>
      <c r="M190" s="124">
        <f t="shared" si="62"/>
        <v>0.04</v>
      </c>
      <c r="N190" s="124">
        <f t="shared" si="62"/>
        <v>0.04</v>
      </c>
      <c r="O190" s="124">
        <f t="shared" si="62"/>
        <v>0.04</v>
      </c>
      <c r="P190" s="124">
        <f t="shared" si="62"/>
        <v>0.04</v>
      </c>
      <c r="Q190" s="124">
        <f t="shared" si="62"/>
        <v>0.04</v>
      </c>
      <c r="R190" s="124">
        <f t="shared" si="62"/>
        <v>0.04</v>
      </c>
      <c r="S190" s="124">
        <f t="shared" si="63"/>
        <v>0.04</v>
      </c>
      <c r="T190" s="124">
        <f t="shared" si="63"/>
        <v>0.04</v>
      </c>
      <c r="U190" s="124">
        <f t="shared" si="63"/>
        <v>0.04</v>
      </c>
      <c r="V190" s="124">
        <f t="shared" si="63"/>
        <v>0.04</v>
      </c>
      <c r="W190" s="124">
        <f t="shared" si="63"/>
        <v>0.04</v>
      </c>
      <c r="X190" s="124">
        <f t="shared" si="63"/>
        <v>0.04</v>
      </c>
      <c r="Y190" s="124">
        <f t="shared" si="63"/>
        <v>0.04</v>
      </c>
      <c r="Z190" s="124">
        <f t="shared" si="63"/>
        <v>0.04</v>
      </c>
      <c r="AA190" s="124">
        <f t="shared" si="63"/>
        <v>0.04</v>
      </c>
      <c r="AB190" s="124">
        <f t="shared" si="63"/>
        <v>0.04</v>
      </c>
      <c r="AC190" s="124">
        <f t="shared" si="63"/>
        <v>0.04</v>
      </c>
      <c r="AD190" s="124">
        <f t="shared" si="63"/>
        <v>0.04</v>
      </c>
      <c r="AE190" s="124">
        <f t="shared" si="63"/>
        <v>0.04</v>
      </c>
      <c r="AF190" s="124">
        <f t="shared" si="6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61"/>
        <v>2.3E-2</v>
      </c>
      <c r="C191" s="48">
        <v>2.3E-2</v>
      </c>
      <c r="D191" s="124">
        <f>C191</f>
        <v>2.3E-2</v>
      </c>
      <c r="E191" s="124">
        <f t="shared" si="62"/>
        <v>2.3E-2</v>
      </c>
      <c r="F191" s="124">
        <f t="shared" si="62"/>
        <v>2.3E-2</v>
      </c>
      <c r="G191" s="124">
        <f t="shared" si="62"/>
        <v>2.3E-2</v>
      </c>
      <c r="H191" s="124">
        <f t="shared" si="62"/>
        <v>2.3E-2</v>
      </c>
      <c r="I191" s="124">
        <f t="shared" si="62"/>
        <v>2.3E-2</v>
      </c>
      <c r="J191" s="124">
        <f t="shared" si="62"/>
        <v>2.3E-2</v>
      </c>
      <c r="K191" s="124">
        <f t="shared" si="62"/>
        <v>2.3E-2</v>
      </c>
      <c r="L191" s="124">
        <f t="shared" si="62"/>
        <v>2.3E-2</v>
      </c>
      <c r="M191" s="124">
        <f t="shared" si="62"/>
        <v>2.3E-2</v>
      </c>
      <c r="N191" s="124">
        <f t="shared" si="62"/>
        <v>2.3E-2</v>
      </c>
      <c r="O191" s="124">
        <f t="shared" si="62"/>
        <v>2.3E-2</v>
      </c>
      <c r="P191" s="124">
        <f t="shared" si="62"/>
        <v>2.3E-2</v>
      </c>
      <c r="Q191" s="124">
        <f t="shared" si="62"/>
        <v>2.3E-2</v>
      </c>
      <c r="R191" s="124">
        <f t="shared" si="62"/>
        <v>2.3E-2</v>
      </c>
      <c r="S191" s="124">
        <f t="shared" si="63"/>
        <v>2.3E-2</v>
      </c>
      <c r="T191" s="124">
        <f t="shared" si="63"/>
        <v>2.3E-2</v>
      </c>
      <c r="U191" s="124">
        <f t="shared" si="63"/>
        <v>2.3E-2</v>
      </c>
      <c r="V191" s="124">
        <f t="shared" si="63"/>
        <v>2.3E-2</v>
      </c>
      <c r="W191" s="124">
        <f t="shared" si="63"/>
        <v>2.3E-2</v>
      </c>
      <c r="X191" s="124">
        <f t="shared" si="63"/>
        <v>2.3E-2</v>
      </c>
      <c r="Y191" s="124">
        <f t="shared" si="63"/>
        <v>2.3E-2</v>
      </c>
      <c r="Z191" s="124">
        <f t="shared" si="63"/>
        <v>2.3E-2</v>
      </c>
      <c r="AA191" s="124">
        <f t="shared" si="63"/>
        <v>2.3E-2</v>
      </c>
      <c r="AB191" s="124">
        <f t="shared" si="63"/>
        <v>2.3E-2</v>
      </c>
      <c r="AC191" s="124">
        <f t="shared" si="63"/>
        <v>2.3E-2</v>
      </c>
      <c r="AD191" s="124">
        <f t="shared" si="63"/>
        <v>2.3E-2</v>
      </c>
      <c r="AE191" s="124">
        <f t="shared" si="63"/>
        <v>2.3E-2</v>
      </c>
      <c r="AF191" s="124">
        <f t="shared" si="6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64">SUM(C102:C191)</f>
        <v>194.70600000000002</v>
      </c>
      <c r="D192" s="129">
        <f t="shared" si="64"/>
        <v>194.70600000000002</v>
      </c>
      <c r="E192" s="129">
        <f t="shared" si="64"/>
        <v>194.70600000000002</v>
      </c>
      <c r="F192" s="129">
        <f t="shared" si="64"/>
        <v>194.70600000000002</v>
      </c>
      <c r="G192" s="129">
        <f t="shared" si="64"/>
        <v>194.70600000000002</v>
      </c>
      <c r="H192" s="129">
        <f t="shared" si="64"/>
        <v>194.70600000000002</v>
      </c>
      <c r="I192" s="129">
        <f t="shared" si="64"/>
        <v>194.70600000000002</v>
      </c>
      <c r="J192" s="129">
        <f t="shared" si="64"/>
        <v>192.10600000000005</v>
      </c>
      <c r="K192" s="129">
        <f t="shared" si="64"/>
        <v>192.10600000000005</v>
      </c>
      <c r="L192" s="129">
        <f t="shared" si="64"/>
        <v>192.10600000000005</v>
      </c>
      <c r="M192" s="129">
        <f t="shared" si="64"/>
        <v>192.10600000000005</v>
      </c>
      <c r="N192" s="129">
        <f t="shared" si="64"/>
        <v>192.10600000000005</v>
      </c>
      <c r="O192" s="129">
        <f t="shared" si="64"/>
        <v>192.10600000000005</v>
      </c>
      <c r="P192" s="129">
        <f t="shared" si="64"/>
        <v>192.10600000000005</v>
      </c>
      <c r="Q192" s="129">
        <f t="shared" si="64"/>
        <v>192.10600000000005</v>
      </c>
      <c r="R192" s="129">
        <f t="shared" si="64"/>
        <v>192.10600000000005</v>
      </c>
      <c r="S192" s="129">
        <f t="shared" si="64"/>
        <v>192.10600000000005</v>
      </c>
      <c r="T192" s="129">
        <f t="shared" si="64"/>
        <v>192.10600000000005</v>
      </c>
      <c r="U192" s="129">
        <f t="shared" si="64"/>
        <v>192.10600000000005</v>
      </c>
      <c r="V192" s="129">
        <f t="shared" si="64"/>
        <v>192.10600000000005</v>
      </c>
      <c r="W192" s="129">
        <f t="shared" si="64"/>
        <v>192.10600000000005</v>
      </c>
      <c r="X192" s="129">
        <f t="shared" si="64"/>
        <v>192.10600000000005</v>
      </c>
      <c r="Y192" s="129">
        <f t="shared" si="64"/>
        <v>192.10600000000005</v>
      </c>
      <c r="Z192" s="129">
        <f t="shared" si="64"/>
        <v>192.10600000000005</v>
      </c>
      <c r="AA192" s="129">
        <f t="shared" si="64"/>
        <v>192.10600000000005</v>
      </c>
      <c r="AB192" s="129">
        <f t="shared" si="64"/>
        <v>192.10600000000005</v>
      </c>
      <c r="AC192" s="129">
        <f t="shared" si="64"/>
        <v>192.10600000000005</v>
      </c>
      <c r="AD192" s="129">
        <f t="shared" si="64"/>
        <v>192.10600000000005</v>
      </c>
      <c r="AE192" s="129">
        <f t="shared" si="64"/>
        <v>192.10600000000005</v>
      </c>
      <c r="AF192" s="129">
        <f t="shared" si="64"/>
        <v>192.10600000000005</v>
      </c>
      <c r="AG192" s="130">
        <f t="shared" si="6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65">AF194</f>
        <v>0.3</v>
      </c>
      <c r="C194" s="131">
        <v>0.3</v>
      </c>
      <c r="D194" s="131">
        <f t="shared" ref="D194:S199" si="66">C194</f>
        <v>0.3</v>
      </c>
      <c r="E194" s="131">
        <f t="shared" si="66"/>
        <v>0.3</v>
      </c>
      <c r="F194" s="131">
        <f t="shared" si="66"/>
        <v>0.3</v>
      </c>
      <c r="G194" s="131">
        <f t="shared" si="66"/>
        <v>0.3</v>
      </c>
      <c r="H194" s="131">
        <f t="shared" si="66"/>
        <v>0.3</v>
      </c>
      <c r="I194" s="131">
        <f t="shared" si="66"/>
        <v>0.3</v>
      </c>
      <c r="J194" s="131">
        <f t="shared" si="66"/>
        <v>0.3</v>
      </c>
      <c r="K194" s="131">
        <f t="shared" si="66"/>
        <v>0.3</v>
      </c>
      <c r="L194" s="131">
        <f t="shared" si="66"/>
        <v>0.3</v>
      </c>
      <c r="M194" s="131">
        <f t="shared" si="66"/>
        <v>0.3</v>
      </c>
      <c r="N194" s="131">
        <f t="shared" si="66"/>
        <v>0.3</v>
      </c>
      <c r="O194" s="131">
        <f t="shared" si="66"/>
        <v>0.3</v>
      </c>
      <c r="P194" s="131">
        <f t="shared" si="66"/>
        <v>0.3</v>
      </c>
      <c r="Q194" s="131">
        <f t="shared" si="66"/>
        <v>0.3</v>
      </c>
      <c r="R194" s="131">
        <f t="shared" si="66"/>
        <v>0.3</v>
      </c>
      <c r="S194" s="131">
        <f t="shared" si="66"/>
        <v>0.3</v>
      </c>
      <c r="T194" s="131">
        <f t="shared" ref="T194:AF199" si="67">S194</f>
        <v>0.3</v>
      </c>
      <c r="U194" s="131">
        <f t="shared" si="67"/>
        <v>0.3</v>
      </c>
      <c r="V194" s="131">
        <f t="shared" si="67"/>
        <v>0.3</v>
      </c>
      <c r="W194" s="131">
        <f t="shared" si="67"/>
        <v>0.3</v>
      </c>
      <c r="X194" s="131">
        <f t="shared" si="67"/>
        <v>0.3</v>
      </c>
      <c r="Y194" s="131">
        <f t="shared" si="67"/>
        <v>0.3</v>
      </c>
      <c r="Z194" s="131">
        <f t="shared" si="67"/>
        <v>0.3</v>
      </c>
      <c r="AA194" s="131">
        <f t="shared" si="67"/>
        <v>0.3</v>
      </c>
      <c r="AB194" s="131">
        <f t="shared" si="67"/>
        <v>0.3</v>
      </c>
      <c r="AC194" s="131">
        <f t="shared" si="67"/>
        <v>0.3</v>
      </c>
      <c r="AD194" s="131">
        <f t="shared" si="67"/>
        <v>0.3</v>
      </c>
      <c r="AE194" s="131">
        <f t="shared" si="67"/>
        <v>0.3</v>
      </c>
      <c r="AF194" s="131">
        <f t="shared" si="6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65"/>
        <v>0.4</v>
      </c>
      <c r="C195" s="124">
        <v>0.4</v>
      </c>
      <c r="D195" s="124">
        <f t="shared" si="66"/>
        <v>0.4</v>
      </c>
      <c r="E195" s="124">
        <f t="shared" si="66"/>
        <v>0.4</v>
      </c>
      <c r="F195" s="124">
        <f t="shared" si="66"/>
        <v>0.4</v>
      </c>
      <c r="G195" s="124">
        <f t="shared" si="66"/>
        <v>0.4</v>
      </c>
      <c r="H195" s="124">
        <f t="shared" si="66"/>
        <v>0.4</v>
      </c>
      <c r="I195" s="124">
        <f t="shared" si="66"/>
        <v>0.4</v>
      </c>
      <c r="J195" s="124">
        <f t="shared" si="66"/>
        <v>0.4</v>
      </c>
      <c r="K195" s="124">
        <f t="shared" si="66"/>
        <v>0.4</v>
      </c>
      <c r="L195" s="124">
        <f t="shared" si="66"/>
        <v>0.4</v>
      </c>
      <c r="M195" s="124">
        <f t="shared" si="66"/>
        <v>0.4</v>
      </c>
      <c r="N195" s="124">
        <f t="shared" si="66"/>
        <v>0.4</v>
      </c>
      <c r="O195" s="124">
        <f t="shared" si="66"/>
        <v>0.4</v>
      </c>
      <c r="P195" s="124">
        <f t="shared" si="66"/>
        <v>0.4</v>
      </c>
      <c r="Q195" s="124">
        <f t="shared" si="66"/>
        <v>0.4</v>
      </c>
      <c r="R195" s="124">
        <f t="shared" si="66"/>
        <v>0.4</v>
      </c>
      <c r="S195" s="124">
        <f t="shared" si="66"/>
        <v>0.4</v>
      </c>
      <c r="T195" s="124">
        <f t="shared" si="67"/>
        <v>0.4</v>
      </c>
      <c r="U195" s="124">
        <f t="shared" si="67"/>
        <v>0.4</v>
      </c>
      <c r="V195" s="124">
        <f t="shared" si="67"/>
        <v>0.4</v>
      </c>
      <c r="W195" s="124">
        <f>V195</f>
        <v>0.4</v>
      </c>
      <c r="X195" s="124">
        <f>W195</f>
        <v>0.4</v>
      </c>
      <c r="Y195" s="124">
        <f t="shared" si="67"/>
        <v>0.4</v>
      </c>
      <c r="Z195" s="124">
        <f t="shared" si="67"/>
        <v>0.4</v>
      </c>
      <c r="AA195" s="124">
        <f t="shared" si="67"/>
        <v>0.4</v>
      </c>
      <c r="AB195" s="124">
        <f t="shared" si="67"/>
        <v>0.4</v>
      </c>
      <c r="AC195" s="124">
        <f t="shared" si="67"/>
        <v>0.4</v>
      </c>
      <c r="AD195" s="124">
        <f t="shared" si="67"/>
        <v>0.4</v>
      </c>
      <c r="AE195" s="124">
        <f t="shared" si="67"/>
        <v>0.4</v>
      </c>
      <c r="AF195" s="124">
        <f t="shared" si="6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65"/>
        <v>1.5</v>
      </c>
      <c r="C196" s="124">
        <v>1.5</v>
      </c>
      <c r="D196" s="124">
        <f t="shared" si="66"/>
        <v>1.5</v>
      </c>
      <c r="E196" s="124">
        <f t="shared" si="66"/>
        <v>1.5</v>
      </c>
      <c r="F196" s="124">
        <f t="shared" si="66"/>
        <v>1.5</v>
      </c>
      <c r="G196" s="124">
        <f t="shared" si="66"/>
        <v>1.5</v>
      </c>
      <c r="H196" s="124">
        <f t="shared" si="66"/>
        <v>1.5</v>
      </c>
      <c r="I196" s="124">
        <f t="shared" si="66"/>
        <v>1.5</v>
      </c>
      <c r="J196" s="124">
        <f t="shared" si="66"/>
        <v>1.5</v>
      </c>
      <c r="K196" s="124">
        <f t="shared" si="66"/>
        <v>1.5</v>
      </c>
      <c r="L196" s="124">
        <f t="shared" si="66"/>
        <v>1.5</v>
      </c>
      <c r="M196" s="124">
        <f t="shared" si="66"/>
        <v>1.5</v>
      </c>
      <c r="N196" s="124">
        <f t="shared" si="66"/>
        <v>1.5</v>
      </c>
      <c r="O196" s="124">
        <f t="shared" si="66"/>
        <v>1.5</v>
      </c>
      <c r="P196" s="124">
        <f t="shared" si="66"/>
        <v>1.5</v>
      </c>
      <c r="Q196" s="124">
        <f t="shared" si="66"/>
        <v>1.5</v>
      </c>
      <c r="R196" s="124">
        <f t="shared" si="66"/>
        <v>1.5</v>
      </c>
      <c r="S196" s="124">
        <f t="shared" si="66"/>
        <v>1.5</v>
      </c>
      <c r="T196" s="124">
        <f t="shared" si="67"/>
        <v>1.5</v>
      </c>
      <c r="U196" s="124">
        <f t="shared" si="67"/>
        <v>1.5</v>
      </c>
      <c r="V196" s="124">
        <f t="shared" si="67"/>
        <v>1.5</v>
      </c>
      <c r="W196" s="124">
        <f t="shared" si="67"/>
        <v>1.5</v>
      </c>
      <c r="X196" s="124">
        <f t="shared" si="67"/>
        <v>1.5</v>
      </c>
      <c r="Y196" s="124">
        <f t="shared" si="67"/>
        <v>1.5</v>
      </c>
      <c r="Z196" s="124">
        <f t="shared" si="67"/>
        <v>1.5</v>
      </c>
      <c r="AA196" s="124">
        <f t="shared" si="67"/>
        <v>1.5</v>
      </c>
      <c r="AB196" s="124">
        <f t="shared" si="67"/>
        <v>1.5</v>
      </c>
      <c r="AC196" s="124">
        <f t="shared" si="67"/>
        <v>1.5</v>
      </c>
      <c r="AD196" s="124">
        <f t="shared" si="67"/>
        <v>1.5</v>
      </c>
      <c r="AE196" s="124">
        <f t="shared" si="67"/>
        <v>1.5</v>
      </c>
      <c r="AF196" s="124">
        <f t="shared" si="6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65"/>
        <v>0.3</v>
      </c>
      <c r="C197" s="124">
        <v>0.3</v>
      </c>
      <c r="D197" s="124">
        <f t="shared" si="66"/>
        <v>0.3</v>
      </c>
      <c r="E197" s="124">
        <f t="shared" si="66"/>
        <v>0.3</v>
      </c>
      <c r="F197" s="124">
        <f t="shared" si="66"/>
        <v>0.3</v>
      </c>
      <c r="G197" s="124">
        <f t="shared" si="66"/>
        <v>0.3</v>
      </c>
      <c r="H197" s="124">
        <f t="shared" si="66"/>
        <v>0.3</v>
      </c>
      <c r="I197" s="124">
        <f t="shared" si="66"/>
        <v>0.3</v>
      </c>
      <c r="J197" s="124">
        <f t="shared" si="66"/>
        <v>0.3</v>
      </c>
      <c r="K197" s="124">
        <f t="shared" si="66"/>
        <v>0.3</v>
      </c>
      <c r="L197" s="124">
        <f t="shared" si="66"/>
        <v>0.3</v>
      </c>
      <c r="M197" s="124">
        <f t="shared" si="66"/>
        <v>0.3</v>
      </c>
      <c r="N197" s="124">
        <f t="shared" si="66"/>
        <v>0.3</v>
      </c>
      <c r="O197" s="124">
        <f t="shared" si="66"/>
        <v>0.3</v>
      </c>
      <c r="P197" s="124">
        <f t="shared" si="66"/>
        <v>0.3</v>
      </c>
      <c r="Q197" s="124">
        <f t="shared" si="66"/>
        <v>0.3</v>
      </c>
      <c r="R197" s="124">
        <f t="shared" si="66"/>
        <v>0.3</v>
      </c>
      <c r="S197" s="124">
        <f t="shared" si="66"/>
        <v>0.3</v>
      </c>
      <c r="T197" s="124">
        <f t="shared" si="67"/>
        <v>0.3</v>
      </c>
      <c r="U197" s="124">
        <f t="shared" si="67"/>
        <v>0.3</v>
      </c>
      <c r="V197" s="124">
        <f t="shared" si="67"/>
        <v>0.3</v>
      </c>
      <c r="W197" s="124">
        <f t="shared" si="67"/>
        <v>0.3</v>
      </c>
      <c r="X197" s="124">
        <f t="shared" si="67"/>
        <v>0.3</v>
      </c>
      <c r="Y197" s="124">
        <f t="shared" si="67"/>
        <v>0.3</v>
      </c>
      <c r="Z197" s="124">
        <f t="shared" si="67"/>
        <v>0.3</v>
      </c>
      <c r="AA197" s="124">
        <f t="shared" si="67"/>
        <v>0.3</v>
      </c>
      <c r="AB197" s="124">
        <f t="shared" si="67"/>
        <v>0.3</v>
      </c>
      <c r="AC197" s="124">
        <f t="shared" si="67"/>
        <v>0.3</v>
      </c>
      <c r="AD197" s="124">
        <f t="shared" si="67"/>
        <v>0.3</v>
      </c>
      <c r="AE197" s="124">
        <f t="shared" si="67"/>
        <v>0.3</v>
      </c>
      <c r="AF197" s="124">
        <f t="shared" si="6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65"/>
        <v>0.4</v>
      </c>
      <c r="C198" s="124">
        <v>0.4</v>
      </c>
      <c r="D198" s="124">
        <f t="shared" si="66"/>
        <v>0.4</v>
      </c>
      <c r="E198" s="124">
        <f t="shared" si="66"/>
        <v>0.4</v>
      </c>
      <c r="F198" s="124">
        <f t="shared" si="66"/>
        <v>0.4</v>
      </c>
      <c r="G198" s="124">
        <f t="shared" si="66"/>
        <v>0.4</v>
      </c>
      <c r="H198" s="124">
        <f t="shared" si="66"/>
        <v>0.4</v>
      </c>
      <c r="I198" s="124">
        <f t="shared" si="66"/>
        <v>0.4</v>
      </c>
      <c r="J198" s="124">
        <f t="shared" si="66"/>
        <v>0.4</v>
      </c>
      <c r="K198" s="124">
        <f t="shared" si="66"/>
        <v>0.4</v>
      </c>
      <c r="L198" s="124">
        <f t="shared" si="66"/>
        <v>0.4</v>
      </c>
      <c r="M198" s="124">
        <f t="shared" si="66"/>
        <v>0.4</v>
      </c>
      <c r="N198" s="124">
        <f t="shared" si="66"/>
        <v>0.4</v>
      </c>
      <c r="O198" s="124">
        <f t="shared" si="66"/>
        <v>0.4</v>
      </c>
      <c r="P198" s="124">
        <f t="shared" si="66"/>
        <v>0.4</v>
      </c>
      <c r="Q198" s="124">
        <f t="shared" si="66"/>
        <v>0.4</v>
      </c>
      <c r="R198" s="124">
        <f t="shared" si="66"/>
        <v>0.4</v>
      </c>
      <c r="S198" s="124">
        <f t="shared" si="66"/>
        <v>0.4</v>
      </c>
      <c r="T198" s="124">
        <f t="shared" si="67"/>
        <v>0.4</v>
      </c>
      <c r="U198" s="124">
        <f t="shared" si="67"/>
        <v>0.4</v>
      </c>
      <c r="V198" s="124">
        <f t="shared" si="67"/>
        <v>0.4</v>
      </c>
      <c r="W198" s="124">
        <f t="shared" si="67"/>
        <v>0.4</v>
      </c>
      <c r="X198" s="124">
        <f t="shared" si="67"/>
        <v>0.4</v>
      </c>
      <c r="Y198" s="124">
        <f t="shared" si="67"/>
        <v>0.4</v>
      </c>
      <c r="Z198" s="124">
        <f t="shared" si="67"/>
        <v>0.4</v>
      </c>
      <c r="AA198" s="124">
        <f t="shared" si="67"/>
        <v>0.4</v>
      </c>
      <c r="AB198" s="124">
        <f t="shared" si="67"/>
        <v>0.4</v>
      </c>
      <c r="AC198" s="124">
        <f t="shared" si="67"/>
        <v>0.4</v>
      </c>
      <c r="AD198" s="124">
        <f t="shared" si="67"/>
        <v>0.4</v>
      </c>
      <c r="AE198" s="124">
        <f t="shared" si="67"/>
        <v>0.4</v>
      </c>
      <c r="AF198" s="124">
        <f t="shared" si="6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65"/>
        <v>0.64</v>
      </c>
      <c r="C199" s="134">
        <v>0.64</v>
      </c>
      <c r="D199" s="134">
        <f t="shared" si="66"/>
        <v>0.64</v>
      </c>
      <c r="E199" s="134">
        <f t="shared" si="66"/>
        <v>0.64</v>
      </c>
      <c r="F199" s="134">
        <f t="shared" si="66"/>
        <v>0.64</v>
      </c>
      <c r="G199" s="134">
        <f t="shared" si="66"/>
        <v>0.64</v>
      </c>
      <c r="H199" s="134">
        <f t="shared" si="66"/>
        <v>0.64</v>
      </c>
      <c r="I199" s="134">
        <f t="shared" si="66"/>
        <v>0.64</v>
      </c>
      <c r="J199" s="134">
        <f t="shared" si="66"/>
        <v>0.64</v>
      </c>
      <c r="K199" s="134">
        <f t="shared" si="66"/>
        <v>0.64</v>
      </c>
      <c r="L199" s="134">
        <f t="shared" si="66"/>
        <v>0.64</v>
      </c>
      <c r="M199" s="134">
        <f t="shared" si="66"/>
        <v>0.64</v>
      </c>
      <c r="N199" s="134">
        <f t="shared" si="66"/>
        <v>0.64</v>
      </c>
      <c r="O199" s="134">
        <f t="shared" si="66"/>
        <v>0.64</v>
      </c>
      <c r="P199" s="134">
        <f t="shared" si="66"/>
        <v>0.64</v>
      </c>
      <c r="Q199" s="134">
        <f t="shared" si="66"/>
        <v>0.64</v>
      </c>
      <c r="R199" s="134">
        <f t="shared" si="66"/>
        <v>0.64</v>
      </c>
      <c r="S199" s="134">
        <f t="shared" si="66"/>
        <v>0.64</v>
      </c>
      <c r="T199" s="134">
        <f t="shared" si="67"/>
        <v>0.64</v>
      </c>
      <c r="U199" s="134">
        <f t="shared" si="67"/>
        <v>0.64</v>
      </c>
      <c r="V199" s="134">
        <f t="shared" si="67"/>
        <v>0.64</v>
      </c>
      <c r="W199" s="134">
        <f t="shared" si="67"/>
        <v>0.64</v>
      </c>
      <c r="X199" s="134">
        <f t="shared" si="67"/>
        <v>0.64</v>
      </c>
      <c r="Y199" s="134">
        <f t="shared" si="67"/>
        <v>0.64</v>
      </c>
      <c r="Z199" s="134">
        <f t="shared" si="67"/>
        <v>0.64</v>
      </c>
      <c r="AA199" s="134">
        <f t="shared" si="67"/>
        <v>0.64</v>
      </c>
      <c r="AB199" s="134">
        <f t="shared" si="67"/>
        <v>0.64</v>
      </c>
      <c r="AC199" s="134">
        <f t="shared" si="67"/>
        <v>0.64</v>
      </c>
      <c r="AD199" s="134">
        <f t="shared" si="67"/>
        <v>0.64</v>
      </c>
      <c r="AE199" s="134">
        <f t="shared" si="67"/>
        <v>0.64</v>
      </c>
      <c r="AF199" s="134">
        <f t="shared" si="6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68">SUM(D194:D199)</f>
        <v>3.54</v>
      </c>
      <c r="E200" s="137">
        <f t="shared" si="68"/>
        <v>3.54</v>
      </c>
      <c r="F200" s="137">
        <f t="shared" si="68"/>
        <v>3.54</v>
      </c>
      <c r="G200" s="137">
        <f t="shared" si="68"/>
        <v>3.54</v>
      </c>
      <c r="H200" s="137">
        <f t="shared" si="68"/>
        <v>3.54</v>
      </c>
      <c r="I200" s="137">
        <f t="shared" si="68"/>
        <v>3.54</v>
      </c>
      <c r="J200" s="137">
        <f t="shared" si="68"/>
        <v>3.54</v>
      </c>
      <c r="K200" s="137">
        <f t="shared" si="68"/>
        <v>3.54</v>
      </c>
      <c r="L200" s="137">
        <f t="shared" si="68"/>
        <v>3.54</v>
      </c>
      <c r="M200" s="137">
        <f>SUM(M194:M199)</f>
        <v>3.54</v>
      </c>
      <c r="N200" s="137">
        <f t="shared" ref="N200:S200" si="69">SUM(N194:N199)</f>
        <v>3.54</v>
      </c>
      <c r="O200" s="137">
        <f t="shared" si="69"/>
        <v>3.54</v>
      </c>
      <c r="P200" s="137">
        <f t="shared" si="69"/>
        <v>3.54</v>
      </c>
      <c r="Q200" s="137">
        <f t="shared" si="69"/>
        <v>3.54</v>
      </c>
      <c r="R200" s="137">
        <f t="shared" si="69"/>
        <v>3.54</v>
      </c>
      <c r="S200" s="137">
        <f t="shared" si="69"/>
        <v>3.54</v>
      </c>
      <c r="T200" s="137">
        <f>SUM(T194:T199)</f>
        <v>3.54</v>
      </c>
      <c r="U200" s="137">
        <f t="shared" ref="U200:AG200" si="70">SUM(U194:U199)</f>
        <v>3.54</v>
      </c>
      <c r="V200" s="137">
        <f t="shared" si="70"/>
        <v>3.54</v>
      </c>
      <c r="W200" s="137">
        <f t="shared" si="70"/>
        <v>3.54</v>
      </c>
      <c r="X200" s="137">
        <f t="shared" si="70"/>
        <v>3.54</v>
      </c>
      <c r="Y200" s="137">
        <f t="shared" si="70"/>
        <v>3.54</v>
      </c>
      <c r="Z200" s="137">
        <f t="shared" si="70"/>
        <v>3.54</v>
      </c>
      <c r="AA200" s="137">
        <f t="shared" si="70"/>
        <v>3.54</v>
      </c>
      <c r="AB200" s="137">
        <f t="shared" si="70"/>
        <v>3.54</v>
      </c>
      <c r="AC200" s="137">
        <f t="shared" si="70"/>
        <v>3.54</v>
      </c>
      <c r="AD200" s="137">
        <f t="shared" si="70"/>
        <v>3.54</v>
      </c>
      <c r="AE200" s="137">
        <f t="shared" si="70"/>
        <v>3.54</v>
      </c>
      <c r="AF200" s="137">
        <f t="shared" si="70"/>
        <v>3.54</v>
      </c>
      <c r="AG200" s="138">
        <f t="shared" si="7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1353.94</v>
      </c>
      <c r="C209" s="152">
        <f>INDEX(G9:N9,1,MATCH(MAX(G75:N75),G75:N75,0))</f>
        <v>0.3125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3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2079/01/3)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2079/01/3)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71">B75</f>
        <v>1336.6399999999999</v>
      </c>
      <c r="U214" s="161">
        <f t="shared" si="71"/>
        <v>1280.4399999999998</v>
      </c>
      <c r="V214" s="161">
        <f t="shared" si="71"/>
        <v>1259.74</v>
      </c>
      <c r="W214" s="161">
        <f t="shared" si="71"/>
        <v>1253.54</v>
      </c>
      <c r="X214" s="161">
        <f t="shared" si="71"/>
        <v>1246.44</v>
      </c>
      <c r="Y214" s="161">
        <f t="shared" si="71"/>
        <v>1251.94</v>
      </c>
      <c r="Z214" s="161">
        <f t="shared" si="71"/>
        <v>1256.94</v>
      </c>
      <c r="AA214" s="161">
        <f t="shared" si="71"/>
        <v>1288.4399999999998</v>
      </c>
      <c r="AB214" s="161">
        <f t="shared" si="71"/>
        <v>1296.3399999999999</v>
      </c>
      <c r="AC214" s="161">
        <f t="shared" si="71"/>
        <v>1316.6399999999999</v>
      </c>
      <c r="AD214" s="161">
        <f t="shared" si="71"/>
        <v>1353.94</v>
      </c>
      <c r="AE214" s="161">
        <f t="shared" si="71"/>
        <v>1348.84</v>
      </c>
      <c r="AF214" s="161">
        <f t="shared" si="71"/>
        <v>1341.6399999999999</v>
      </c>
      <c r="AG214" s="161">
        <f t="shared" si="71"/>
        <v>1355.6399999999999</v>
      </c>
      <c r="AH214" s="161">
        <f t="shared" si="71"/>
        <v>1340.34</v>
      </c>
      <c r="AI214" s="161">
        <f t="shared" si="71"/>
        <v>1307.3399999999999</v>
      </c>
      <c r="AJ214" s="161">
        <f t="shared" si="71"/>
        <v>1332.1399999999999</v>
      </c>
      <c r="AK214" s="161">
        <f t="shared" si="71"/>
        <v>1224.44</v>
      </c>
      <c r="AL214" s="161">
        <f t="shared" si="71"/>
        <v>1227.44</v>
      </c>
      <c r="AM214" s="161">
        <f t="shared" si="71"/>
        <v>1206.24</v>
      </c>
      <c r="AN214" s="161">
        <f t="shared" si="71"/>
        <v>1208.74</v>
      </c>
      <c r="AO214" s="161">
        <f t="shared" si="71"/>
        <v>1244.04</v>
      </c>
      <c r="AP214" s="161">
        <f t="shared" si="71"/>
        <v>1141.6399999999999</v>
      </c>
      <c r="AQ214" s="161">
        <f t="shared" si="71"/>
        <v>1354.7399999999998</v>
      </c>
      <c r="AR214" s="161">
        <f t="shared" si="71"/>
        <v>1523.74</v>
      </c>
      <c r="AS214" s="161">
        <f t="shared" si="71"/>
        <v>1512.8400000000001</v>
      </c>
      <c r="AT214" s="161">
        <f t="shared" si="71"/>
        <v>1509.94</v>
      </c>
      <c r="AU214" s="161">
        <f t="shared" si="71"/>
        <v>1459.3400000000001</v>
      </c>
      <c r="AV214" s="161">
        <f t="shared" si="71"/>
        <v>1417.3400000000001</v>
      </c>
      <c r="AW214" s="161">
        <f t="shared" si="71"/>
        <v>1316.1399999999999</v>
      </c>
      <c r="AX214" s="161">
        <f t="shared" si="71"/>
        <v>1201.04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72">C199</f>
        <v>0.64</v>
      </c>
      <c r="C235" s="164">
        <f t="shared" si="72"/>
        <v>0.64</v>
      </c>
      <c r="D235" s="164">
        <f t="shared" si="72"/>
        <v>0.64</v>
      </c>
      <c r="E235" s="164">
        <f t="shared" si="72"/>
        <v>0.64</v>
      </c>
      <c r="F235" s="164">
        <f t="shared" si="72"/>
        <v>0.64</v>
      </c>
      <c r="G235" s="164">
        <f t="shared" si="72"/>
        <v>0.64</v>
      </c>
      <c r="H235" s="164">
        <f t="shared" si="72"/>
        <v>0.64</v>
      </c>
      <c r="I235" s="164">
        <f t="shared" si="72"/>
        <v>0.64</v>
      </c>
      <c r="J235" s="164">
        <f t="shared" si="72"/>
        <v>0.64</v>
      </c>
      <c r="K235" s="164">
        <f t="shared" si="72"/>
        <v>0.64</v>
      </c>
      <c r="L235" s="164">
        <f t="shared" si="72"/>
        <v>0.64</v>
      </c>
      <c r="M235" s="164">
        <f t="shared" si="72"/>
        <v>0.64</v>
      </c>
      <c r="N235" s="164">
        <f t="shared" si="72"/>
        <v>0.64</v>
      </c>
      <c r="O235" s="164">
        <f t="shared" si="72"/>
        <v>0.64</v>
      </c>
      <c r="P235" s="164">
        <f t="shared" si="72"/>
        <v>0.64</v>
      </c>
      <c r="Q235" s="164">
        <f t="shared" si="72"/>
        <v>0.64</v>
      </c>
      <c r="R235" s="164">
        <f t="shared" si="72"/>
        <v>0.64</v>
      </c>
      <c r="S235" s="164">
        <f t="shared" si="72"/>
        <v>0.64</v>
      </c>
      <c r="T235" s="164">
        <f t="shared" si="72"/>
        <v>0.64</v>
      </c>
      <c r="U235" s="164">
        <f t="shared" si="72"/>
        <v>0.64</v>
      </c>
      <c r="V235" s="164">
        <f t="shared" si="72"/>
        <v>0.64</v>
      </c>
      <c r="W235" s="164">
        <f t="shared" si="72"/>
        <v>0.64</v>
      </c>
      <c r="X235" s="164">
        <f t="shared" si="72"/>
        <v>0.64</v>
      </c>
      <c r="Y235" s="164">
        <f t="shared" si="72"/>
        <v>0.64</v>
      </c>
      <c r="Z235" s="164">
        <f t="shared" si="72"/>
        <v>0.64</v>
      </c>
      <c r="AA235" s="164">
        <f t="shared" si="72"/>
        <v>0.64</v>
      </c>
      <c r="AB235" s="164">
        <f t="shared" si="72"/>
        <v>0.64</v>
      </c>
      <c r="AC235" s="164">
        <f t="shared" si="72"/>
        <v>0.64</v>
      </c>
      <c r="AD235" s="164">
        <f t="shared" si="72"/>
        <v>0.64</v>
      </c>
      <c r="AE235" s="164">
        <f t="shared" si="7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73">IF(C203&lt;100,"",C203-520)</f>
        <v/>
      </c>
      <c r="D236" s="109" t="str">
        <f t="shared" si="73"/>
        <v/>
      </c>
      <c r="E236" s="109" t="str">
        <f t="shared" si="73"/>
        <v/>
      </c>
      <c r="F236" s="109" t="str">
        <f t="shared" si="73"/>
        <v/>
      </c>
      <c r="G236" s="109" t="str">
        <f t="shared" si="73"/>
        <v/>
      </c>
      <c r="H236" s="109" t="str">
        <f t="shared" si="73"/>
        <v/>
      </c>
      <c r="I236" s="109" t="str">
        <f t="shared" si="73"/>
        <v/>
      </c>
      <c r="J236" s="109" t="str">
        <f t="shared" si="73"/>
        <v/>
      </c>
      <c r="K236" s="109" t="str">
        <f t="shared" si="73"/>
        <v/>
      </c>
      <c r="L236" s="109" t="str">
        <f t="shared" si="73"/>
        <v/>
      </c>
      <c r="M236" s="109" t="str">
        <f t="shared" si="73"/>
        <v/>
      </c>
      <c r="N236" s="109" t="str">
        <f t="shared" si="73"/>
        <v/>
      </c>
      <c r="O236" s="109" t="str">
        <f t="shared" si="73"/>
        <v/>
      </c>
      <c r="P236" s="109" t="str">
        <f t="shared" si="73"/>
        <v/>
      </c>
      <c r="Q236" s="109" t="str">
        <f t="shared" si="73"/>
        <v/>
      </c>
      <c r="R236" s="109" t="str">
        <f t="shared" si="73"/>
        <v/>
      </c>
      <c r="S236" s="109" t="str">
        <f t="shared" si="73"/>
        <v/>
      </c>
      <c r="T236" s="109" t="str">
        <f t="shared" si="73"/>
        <v/>
      </c>
      <c r="U236" s="109" t="str">
        <f t="shared" si="73"/>
        <v/>
      </c>
      <c r="V236" s="109" t="str">
        <f t="shared" si="73"/>
        <v/>
      </c>
      <c r="W236" s="109" t="str">
        <f t="shared" si="73"/>
        <v/>
      </c>
      <c r="X236" s="109" t="str">
        <f t="shared" si="73"/>
        <v/>
      </c>
      <c r="Y236" s="109" t="str">
        <f t="shared" si="73"/>
        <v/>
      </c>
      <c r="Z236" s="109" t="str">
        <f t="shared" si="73"/>
        <v/>
      </c>
      <c r="AA236" s="109" t="str">
        <f t="shared" si="73"/>
        <v/>
      </c>
      <c r="AB236" s="109" t="str">
        <f t="shared" si="73"/>
        <v/>
      </c>
      <c r="AC236" s="109" t="str">
        <f t="shared" si="73"/>
        <v/>
      </c>
      <c r="AD236" s="109" t="str">
        <f t="shared" si="73"/>
        <v/>
      </c>
      <c r="AE236" s="109" t="str">
        <f t="shared" si="73"/>
        <v/>
      </c>
      <c r="AF236" s="109" t="str">
        <f t="shared" si="7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74">IF(B204&lt;100,"",B204-620)</f>
        <v/>
      </c>
      <c r="C237" s="109" t="str">
        <f t="shared" si="74"/>
        <v/>
      </c>
      <c r="D237" s="109" t="str">
        <f t="shared" si="74"/>
        <v/>
      </c>
      <c r="E237" s="109" t="str">
        <f t="shared" si="74"/>
        <v/>
      </c>
      <c r="F237" s="109" t="str">
        <f t="shared" si="74"/>
        <v/>
      </c>
      <c r="G237" s="109" t="str">
        <f t="shared" si="74"/>
        <v/>
      </c>
      <c r="H237" s="109" t="str">
        <f t="shared" si="74"/>
        <v/>
      </c>
      <c r="I237" s="109" t="str">
        <f t="shared" si="74"/>
        <v/>
      </c>
      <c r="J237" s="109" t="str">
        <f t="shared" si="74"/>
        <v/>
      </c>
      <c r="K237" s="109" t="str">
        <f t="shared" si="74"/>
        <v/>
      </c>
      <c r="L237" s="109" t="str">
        <f t="shared" si="74"/>
        <v/>
      </c>
      <c r="M237" s="109" t="str">
        <f t="shared" si="74"/>
        <v/>
      </c>
      <c r="N237" s="109" t="str">
        <f t="shared" si="74"/>
        <v/>
      </c>
      <c r="O237" s="109" t="str">
        <f t="shared" si="74"/>
        <v/>
      </c>
      <c r="P237" s="109" t="str">
        <f t="shared" si="74"/>
        <v/>
      </c>
      <c r="Q237" s="109" t="str">
        <f t="shared" si="74"/>
        <v/>
      </c>
      <c r="R237" s="109" t="str">
        <f t="shared" si="74"/>
        <v/>
      </c>
      <c r="S237" s="109" t="str">
        <f t="shared" si="74"/>
        <v/>
      </c>
      <c r="T237" s="109" t="str">
        <f t="shared" si="74"/>
        <v/>
      </c>
      <c r="U237" s="109" t="str">
        <f t="shared" si="74"/>
        <v/>
      </c>
      <c r="V237" s="109" t="str">
        <f t="shared" si="74"/>
        <v/>
      </c>
      <c r="W237" s="109" t="str">
        <f t="shared" si="74"/>
        <v/>
      </c>
      <c r="X237" s="109" t="str">
        <f t="shared" si="74"/>
        <v/>
      </c>
      <c r="Y237" s="109" t="str">
        <f t="shared" si="74"/>
        <v/>
      </c>
      <c r="Z237" s="109" t="str">
        <f t="shared" si="74"/>
        <v/>
      </c>
      <c r="AA237" s="109" t="str">
        <f t="shared" si="74"/>
        <v/>
      </c>
      <c r="AB237" s="109" t="str">
        <f t="shared" si="74"/>
        <v/>
      </c>
      <c r="AC237" s="109" t="str">
        <f t="shared" si="74"/>
        <v/>
      </c>
      <c r="AD237" s="109" t="str">
        <f t="shared" si="74"/>
        <v/>
      </c>
      <c r="AE237" s="109" t="str">
        <f t="shared" si="74"/>
        <v/>
      </c>
      <c r="AF237" s="109" t="str">
        <f t="shared" si="7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75">IF(B205&lt;100,"",B205-330)</f>
        <v/>
      </c>
      <c r="C238" s="109" t="str">
        <f t="shared" si="75"/>
        <v/>
      </c>
      <c r="D238" s="109" t="str">
        <f t="shared" si="75"/>
        <v/>
      </c>
      <c r="E238" s="109" t="str">
        <f t="shared" si="75"/>
        <v/>
      </c>
      <c r="F238" s="109" t="str">
        <f t="shared" si="75"/>
        <v/>
      </c>
      <c r="G238" s="109" t="str">
        <f t="shared" si="75"/>
        <v/>
      </c>
      <c r="H238" s="109" t="str">
        <f t="shared" si="75"/>
        <v/>
      </c>
      <c r="I238" s="109" t="str">
        <f t="shared" si="75"/>
        <v/>
      </c>
      <c r="J238" s="109" t="str">
        <f t="shared" si="75"/>
        <v/>
      </c>
      <c r="K238" s="109" t="str">
        <f t="shared" si="75"/>
        <v/>
      </c>
      <c r="L238" s="109" t="str">
        <f t="shared" si="75"/>
        <v/>
      </c>
      <c r="M238" s="109" t="str">
        <f t="shared" si="75"/>
        <v/>
      </c>
      <c r="N238" s="109" t="str">
        <f t="shared" si="75"/>
        <v/>
      </c>
      <c r="O238" s="109" t="str">
        <f t="shared" si="75"/>
        <v/>
      </c>
      <c r="P238" s="109" t="str">
        <f t="shared" si="75"/>
        <v/>
      </c>
      <c r="Q238" s="109" t="str">
        <f t="shared" si="75"/>
        <v/>
      </c>
      <c r="R238" s="109" t="str">
        <f t="shared" si="75"/>
        <v/>
      </c>
      <c r="S238" s="109" t="str">
        <f t="shared" si="75"/>
        <v/>
      </c>
      <c r="T238" s="109" t="str">
        <f t="shared" si="75"/>
        <v/>
      </c>
      <c r="U238" s="109" t="str">
        <f t="shared" si="75"/>
        <v/>
      </c>
      <c r="V238" s="109" t="str">
        <f t="shared" si="75"/>
        <v/>
      </c>
      <c r="W238" s="109" t="str">
        <f t="shared" si="75"/>
        <v/>
      </c>
      <c r="X238" s="109" t="str">
        <f t="shared" si="75"/>
        <v/>
      </c>
      <c r="Y238" s="109" t="str">
        <f t="shared" si="75"/>
        <v/>
      </c>
      <c r="Z238" s="109" t="str">
        <f t="shared" si="75"/>
        <v/>
      </c>
      <c r="AA238" s="109" t="str">
        <f t="shared" si="75"/>
        <v/>
      </c>
      <c r="AB238" s="109" t="str">
        <f t="shared" si="75"/>
        <v/>
      </c>
      <c r="AC238" s="109" t="str">
        <f t="shared" si="75"/>
        <v/>
      </c>
      <c r="AD238" s="109" t="str">
        <f t="shared" si="75"/>
        <v/>
      </c>
      <c r="AE238" s="109" t="str">
        <f t="shared" si="75"/>
        <v/>
      </c>
      <c r="AF238" s="109" t="str">
        <f t="shared" si="7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76">IF(C206&lt;100,"",C206-1500)</f>
        <v/>
      </c>
      <c r="D239" s="109" t="str">
        <f t="shared" si="76"/>
        <v/>
      </c>
      <c r="E239" s="109" t="str">
        <f t="shared" si="76"/>
        <v/>
      </c>
      <c r="F239" s="109" t="str">
        <f t="shared" si="76"/>
        <v/>
      </c>
      <c r="G239" s="109" t="str">
        <f t="shared" si="76"/>
        <v/>
      </c>
      <c r="H239" s="109" t="str">
        <f t="shared" si="76"/>
        <v/>
      </c>
      <c r="I239" s="109" t="str">
        <f t="shared" si="76"/>
        <v/>
      </c>
      <c r="J239" s="109" t="str">
        <f t="shared" si="76"/>
        <v/>
      </c>
      <c r="K239" s="109" t="str">
        <f t="shared" si="76"/>
        <v/>
      </c>
      <c r="L239" s="109" t="str">
        <f t="shared" si="76"/>
        <v/>
      </c>
      <c r="M239" s="109" t="str">
        <f t="shared" si="76"/>
        <v/>
      </c>
      <c r="N239" s="109" t="str">
        <f t="shared" si="76"/>
        <v/>
      </c>
      <c r="O239" s="109" t="str">
        <f t="shared" si="76"/>
        <v/>
      </c>
      <c r="P239" s="109" t="str">
        <f t="shared" si="76"/>
        <v/>
      </c>
      <c r="Q239" s="109" t="str">
        <f t="shared" si="76"/>
        <v/>
      </c>
      <c r="R239" s="109" t="str">
        <f t="shared" si="76"/>
        <v/>
      </c>
      <c r="S239" s="109" t="str">
        <f t="shared" si="76"/>
        <v/>
      </c>
      <c r="T239" s="109" t="str">
        <f t="shared" si="76"/>
        <v/>
      </c>
      <c r="U239" s="109" t="str">
        <f t="shared" si="76"/>
        <v/>
      </c>
      <c r="V239" s="109" t="str">
        <f t="shared" si="76"/>
        <v/>
      </c>
      <c r="W239" s="109" t="str">
        <f t="shared" si="76"/>
        <v/>
      </c>
      <c r="X239" s="109" t="str">
        <f t="shared" si="76"/>
        <v/>
      </c>
      <c r="Y239" s="109" t="str">
        <f t="shared" si="76"/>
        <v/>
      </c>
      <c r="Z239" s="109" t="str">
        <f t="shared" si="76"/>
        <v/>
      </c>
      <c r="AA239" s="109" t="str">
        <f t="shared" si="76"/>
        <v/>
      </c>
      <c r="AB239" s="109" t="str">
        <f t="shared" si="76"/>
        <v/>
      </c>
      <c r="AC239" s="109" t="str">
        <f t="shared" si="76"/>
        <v/>
      </c>
      <c r="AD239" s="109" t="str">
        <f t="shared" si="76"/>
        <v/>
      </c>
      <c r="AE239" s="109" t="str">
        <f t="shared" si="76"/>
        <v/>
      </c>
      <c r="AF239" s="109" t="str">
        <f t="shared" si="7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32">
    <cfRule type="expression" dxfId="1879" priority="165">
      <formula>$AH11=0</formula>
    </cfRule>
  </conditionalFormatting>
  <conditionalFormatting sqref="A34:A201">
    <cfRule type="expression" dxfId="1877" priority="69">
      <formula>$AH34=0</formula>
    </cfRule>
  </conditionalFormatting>
  <conditionalFormatting sqref="B8 M8 S8 AB8">
    <cfRule type="expression" dxfId="1876" priority="266">
      <formula>AND(C$9&gt;=14/24,C$9&lt;20/24)</formula>
    </cfRule>
    <cfRule type="expression" dxfId="1875" priority="267">
      <formula>AND(C$9&gt;=8/24,C$9&lt;14/24)</formula>
    </cfRule>
    <cfRule type="expression" dxfId="1874" priority="268">
      <formula>C$9&lt;8/24</formula>
    </cfRule>
  </conditionalFormatting>
  <conditionalFormatting sqref="B11:B32 C12:L32 C34:AF38 B34:B56 M15:Y32 C39:Y43 C44:G47 H45:R47 C48:AF56">
    <cfRule type="expression" dxfId="1873" priority="14">
      <formula>B11&gt;$AG11</formula>
    </cfRule>
  </conditionalFormatting>
  <conditionalFormatting sqref="B12:L14 B16:R26 C53:AF56 B53:B91 C62:S64 C65:AF91 B94:C100">
    <cfRule type="expression" dxfId="1872" priority="23">
      <formula>B$9&gt;=20/24</formula>
    </cfRule>
    <cfRule type="expression" dxfId="1871" priority="24">
      <formula>AND(B$9&gt;=14/24,B$9&lt;20/24)</formula>
    </cfRule>
    <cfRule type="expression" dxfId="1870" priority="25">
      <formula>AND(B$9&gt;=8/24,B$9&lt;14/24)</formula>
    </cfRule>
    <cfRule type="expression" dxfId="1869" priority="26">
      <formula>B$9&lt;8/24</formula>
    </cfRule>
  </conditionalFormatting>
  <conditionalFormatting sqref="B15:L15">
    <cfRule type="expression" dxfId="1868" priority="6">
      <formula>B$9&gt;=20/24</formula>
    </cfRule>
    <cfRule type="expression" dxfId="1867" priority="7">
      <formula>AND(B$9&gt;=14/24,B$9&lt;20/24)</formula>
    </cfRule>
    <cfRule type="expression" dxfId="1866" priority="8">
      <formula>AND(B$9&gt;=8/24,B$9&lt;14/24)</formula>
    </cfRule>
    <cfRule type="expression" dxfId="1865" priority="9">
      <formula>B$9&lt;8/24</formula>
    </cfRule>
  </conditionalFormatting>
  <conditionalFormatting sqref="B28:R32">
    <cfRule type="expression" dxfId="1864" priority="19">
      <formula>B$9&gt;=20/24</formula>
    </cfRule>
    <cfRule type="expression" dxfId="1863" priority="20">
      <formula>AND(B$9&gt;=14/24,B$9&lt;20/24)</formula>
    </cfRule>
    <cfRule type="expression" dxfId="1862" priority="21">
      <formula>AND(B$9&gt;=8/24,B$9&lt;14/24)</formula>
    </cfRule>
    <cfRule type="expression" dxfId="1861" priority="22">
      <formula>B$9&lt;8/24</formula>
    </cfRule>
  </conditionalFormatting>
  <conditionalFormatting sqref="B9:AF10 M11:AE14 AF12:AF14 AE14:AF14 M39:T42 U40:Y42 Z40:AE43 J57:L59 M58:M59 Q58:W59 N58:P61 J60:M61 Q60:S61 T60:U64 U62:Y64 AG73 AB94:AF100 B192:AF192 B194:B200 D194:AF200 U213:AF213">
    <cfRule type="expression" dxfId="1860" priority="259">
      <formula>AND(B$9&gt;=14/24,B$9&lt;20/24)</formula>
    </cfRule>
    <cfRule type="expression" dxfId="1859" priority="260">
      <formula>AND(B$9&gt;=8/24,B$9&lt;14/24)</formula>
    </cfRule>
    <cfRule type="expression" dxfId="1858" priority="261">
      <formula>B$9&lt;8/24</formula>
    </cfRule>
  </conditionalFormatting>
  <conditionalFormatting sqref="B33:AF33">
    <cfRule type="expression" dxfId="1857" priority="1">
      <formula>B33&gt;$AG33</formula>
    </cfRule>
  </conditionalFormatting>
  <conditionalFormatting sqref="B33:AF34">
    <cfRule type="expression" dxfId="1856" priority="2">
      <formula>B$9&gt;=20/24</formula>
    </cfRule>
    <cfRule type="expression" dxfId="1855" priority="3">
      <formula>AND(B$9&gt;=14/24,B$9&lt;20/24)</formula>
    </cfRule>
    <cfRule type="expression" dxfId="1854" priority="4">
      <formula>AND(B$9&gt;=8/24,B$9&lt;14/24)</formula>
    </cfRule>
    <cfRule type="expression" dxfId="1853" priority="5">
      <formula>B$9&lt;8/24</formula>
    </cfRule>
  </conditionalFormatting>
  <conditionalFormatting sqref="B35:AF36">
    <cfRule type="expression" dxfId="1852" priority="15">
      <formula>B$9&gt;=20/24</formula>
    </cfRule>
    <cfRule type="expression" dxfId="1851" priority="16">
      <formula>AND(B$9&gt;=14/24,B$9&lt;20/24)</formula>
    </cfRule>
    <cfRule type="expression" dxfId="1850" priority="17">
      <formula>AND(B$9&gt;=8/24,B$9&lt;14/24)</formula>
    </cfRule>
    <cfRule type="expression" dxfId="1849" priority="18">
      <formula>B$9&lt;8/24</formula>
    </cfRule>
  </conditionalFormatting>
  <conditionalFormatting sqref="C39:C41">
    <cfRule type="expression" dxfId="1848" priority="52">
      <formula>C$9&gt;=20/24</formula>
    </cfRule>
    <cfRule type="expression" dxfId="1847" priority="53">
      <formula>AND(C$9&gt;=14/24,C$9&lt;20/24)</formula>
    </cfRule>
    <cfRule type="expression" dxfId="1846" priority="54">
      <formula>AND(C$9&gt;=8/24,C$9&lt;14/24)</formula>
    </cfRule>
    <cfRule type="expression" dxfId="1845" priority="55">
      <formula>C$9&lt;8/24</formula>
    </cfRule>
  </conditionalFormatting>
  <conditionalFormatting sqref="C11:D11 C43 C57:I61">
    <cfRule type="expression" dxfId="1844" priority="58">
      <formula>AND(C$9&gt;=8/24,C$9&lt;14/24)</formula>
    </cfRule>
    <cfRule type="expression" dxfId="1843" priority="56">
      <formula>C$9&gt;=20/24</formula>
    </cfRule>
    <cfRule type="expression" dxfId="1842" priority="57">
      <formula>AND(C$9&gt;=14/24,C$9&lt;20/24)</formula>
    </cfRule>
    <cfRule type="expression" dxfId="1841" priority="59">
      <formula>C$9&lt;8/24</formula>
    </cfRule>
  </conditionalFormatting>
  <conditionalFormatting sqref="D94:AA98">
    <cfRule type="expression" dxfId="1840" priority="110">
      <formula>AND(D$9&gt;=8/24,D$9&lt;14/24)</formula>
    </cfRule>
    <cfRule type="expression" dxfId="1839" priority="111">
      <formula>D$9&lt;8/24</formula>
    </cfRule>
    <cfRule type="expression" dxfId="1838" priority="108">
      <formula>D$9&gt;=20/24</formula>
    </cfRule>
    <cfRule type="expression" dxfId="1837" priority="109">
      <formula>AND(D$9&gt;=14/24,D$9&lt;20/24)</formula>
    </cfRule>
  </conditionalFormatting>
  <conditionalFormatting sqref="D99:AA100">
    <cfRule type="expression" dxfId="1836" priority="84">
      <formula>D$9&gt;=20/24</formula>
    </cfRule>
    <cfRule type="expression" dxfId="1835" priority="87">
      <formula>D$9&lt;8/24</formula>
    </cfRule>
    <cfRule type="expression" dxfId="1834" priority="86">
      <formula>AND(D$9&gt;=8/24,D$9&lt;14/24)</formula>
    </cfRule>
    <cfRule type="expression" dxfId="1833" priority="85">
      <formula>AND(D$9&gt;=14/24,D$9&lt;20/24)</formula>
    </cfRule>
  </conditionalFormatting>
  <conditionalFormatting sqref="H44:R44 S44:Y47 C11:U11">
    <cfRule type="expression" dxfId="1832" priority="39">
      <formula>C11&gt;$AG11</formula>
    </cfRule>
  </conditionalFormatting>
  <conditionalFormatting sqref="H44:AF44">
    <cfRule type="expression" dxfId="1831" priority="31">
      <formula>H$9&gt;=20/24</formula>
    </cfRule>
    <cfRule type="expression" dxfId="1830" priority="32">
      <formula>AND(H$9&gt;=14/24,H$9&lt;20/24)</formula>
    </cfRule>
    <cfRule type="expression" dxfId="1829" priority="33">
      <formula>AND(H$9&gt;=8/24,H$9&lt;14/24)</formula>
    </cfRule>
    <cfRule type="expression" dxfId="1828" priority="34">
      <formula>H$9&lt;8/24</formula>
    </cfRule>
  </conditionalFormatting>
  <conditionalFormatting sqref="M11:AE14 AF12:AF14 AE14:AF14 Z40:AE43 M39:T42 U40:Y42 B9:AF10 J57:L59 M58:M59 Q58:W59 N58:P61 J60:M61 Q60:S61 T60:U64 U62:Y64 AG73 AB94:AF100 B192:AF192 B194:B200 D194:AF200 U213:AF213">
    <cfRule type="expression" dxfId="1827" priority="258">
      <formula>B$9&gt;=20/24</formula>
    </cfRule>
  </conditionalFormatting>
  <conditionalFormatting sqref="M15:AF15">
    <cfRule type="expression" dxfId="1826" priority="168">
      <formula>AND(M$9&gt;=14/24,M$9&lt;20/24)</formula>
    </cfRule>
    <cfRule type="expression" dxfId="1825" priority="167">
      <formula>M$9&gt;=20/24</formula>
    </cfRule>
    <cfRule type="expression" dxfId="1824" priority="170">
      <formula>M$9&lt;8/24</formula>
    </cfRule>
    <cfRule type="expression" dxfId="1823" priority="169">
      <formula>AND(M$9&gt;=8/24,M$9&lt;14/24)</formula>
    </cfRule>
  </conditionalFormatting>
  <conditionalFormatting sqref="M37:AF37">
    <cfRule type="expression" dxfId="1822" priority="221">
      <formula>M$9&gt;=20/24</formula>
    </cfRule>
    <cfRule type="expression" dxfId="1821" priority="222">
      <formula>AND(M$9&gt;=14/24,M$9&lt;20/24)</formula>
    </cfRule>
    <cfRule type="expression" dxfId="1820" priority="223">
      <formula>AND(M$9&gt;=8/24,M$9&lt;14/24)</formula>
    </cfRule>
    <cfRule type="expression" dxfId="1819" priority="224">
      <formula>M$9&lt;8/24</formula>
    </cfRule>
  </conditionalFormatting>
  <conditionalFormatting sqref="M57:AF57">
    <cfRule type="expression" dxfId="1818" priority="240">
      <formula>M$9&lt;8/24</formula>
    </cfRule>
    <cfRule type="expression" dxfId="1817" priority="237">
      <formula>M$9&gt;=20/24</formula>
    </cfRule>
    <cfRule type="expression" dxfId="1816" priority="238">
      <formula>AND(M$9&gt;=14/24,M$9&lt;20/24)</formula>
    </cfRule>
    <cfRule type="expression" dxfId="1815" priority="239">
      <formula>AND(M$9&gt;=8/24,M$9&lt;14/24)</formula>
    </cfRule>
  </conditionalFormatting>
  <conditionalFormatting sqref="N94:W94">
    <cfRule type="expression" dxfId="1814" priority="101">
      <formula>AND(N$9&gt;=14/24,N$9&lt;20/24)</formula>
    </cfRule>
    <cfRule type="expression" dxfId="1813" priority="103">
      <formula>N$9&lt;8/24</formula>
    </cfRule>
    <cfRule type="expression" dxfId="1812" priority="102">
      <formula>AND(N$9&gt;=8/24,N$9&lt;14/24)</formula>
    </cfRule>
    <cfRule type="expression" dxfId="1811" priority="100">
      <formula>N$9&gt;=20/24</formula>
    </cfRule>
  </conditionalFormatting>
  <conditionalFormatting sqref="O3:P3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P43:Y43">
    <cfRule type="expression" dxfId="1810" priority="249">
      <formula>P$9&gt;=20/24</formula>
    </cfRule>
    <cfRule type="expression" dxfId="1809" priority="252">
      <formula>P$9&lt;8/24</formula>
    </cfRule>
    <cfRule type="expression" dxfId="1808" priority="251">
      <formula>AND(P$9&gt;=8/24,P$9&lt;14/24)</formula>
    </cfRule>
    <cfRule type="expression" dxfId="1807" priority="250">
      <formula>AND(P$9&gt;=14/24,P$9&lt;20/24)</formula>
    </cfRule>
  </conditionalFormatting>
  <conditionalFormatting sqref="S8 AB8 B8 M8">
    <cfRule type="expression" dxfId="1806" priority="265">
      <formula>C$9&gt;=20/24</formula>
    </cfRule>
  </conditionalFormatting>
  <conditionalFormatting sqref="S8">
    <cfRule type="expression" dxfId="1805" priority="77">
      <formula>U$9&lt;8/24</formula>
    </cfRule>
    <cfRule type="expression" dxfId="1804" priority="76">
      <formula>AND(U$9&gt;=8/24,U$9&lt;14/24)</formula>
    </cfRule>
    <cfRule type="expression" dxfId="1803" priority="74">
      <formula>U$9&gt;=20/24</formula>
    </cfRule>
    <cfRule type="expression" dxfId="1802" priority="75">
      <formula>AND(U$9&gt;=14/24,U$9&lt;20/24)</formula>
    </cfRule>
  </conditionalFormatting>
  <conditionalFormatting sqref="S45:Y47">
    <cfRule type="expression" dxfId="1801" priority="48">
      <formula>S$9&gt;=20/24</formula>
    </cfRule>
    <cfRule type="expression" dxfId="1800" priority="49">
      <formula>AND(S$9&gt;=14/24,S$9&lt;20/24)</formula>
    </cfRule>
    <cfRule type="expression" dxfId="1799" priority="50">
      <formula>AND(S$9&gt;=8/24,S$9&lt;14/24)</formula>
    </cfRule>
    <cfRule type="expression" dxfId="1798" priority="51">
      <formula>S$9&lt;8/24</formula>
    </cfRule>
  </conditionalFormatting>
  <conditionalFormatting sqref="S16:AF32">
    <cfRule type="expression" dxfId="1797" priority="247">
      <formula>AND(S$9&gt;=8/24,S$9&lt;14/24)</formula>
    </cfRule>
    <cfRule type="expression" dxfId="1796" priority="246">
      <formula>AND(S$9&gt;=14/24,S$9&lt;20/24)</formula>
    </cfRule>
    <cfRule type="expression" dxfId="1795" priority="245">
      <formula>S$9&gt;=20/24</formula>
    </cfRule>
    <cfRule type="expression" dxfId="1794" priority="248">
      <formula>S$9&lt;8/24</formula>
    </cfRule>
  </conditionalFormatting>
  <conditionalFormatting sqref="S49:AF50">
    <cfRule type="expression" dxfId="1793" priority="40">
      <formula>S$9&gt;=20/24</formula>
    </cfRule>
    <cfRule type="expression" dxfId="1792" priority="43">
      <formula>S$9&lt;8/24</formula>
    </cfRule>
    <cfRule type="expression" dxfId="1791" priority="42">
      <formula>AND(S$9&gt;=8/24,S$9&lt;14/24)</formula>
    </cfRule>
    <cfRule type="expression" dxfId="1790" priority="41">
      <formula>AND(S$9&gt;=14/24,S$9&lt;20/24)</formula>
    </cfRule>
  </conditionalFormatting>
  <conditionalFormatting sqref="T213">
    <cfRule type="expression" dxfId="1789" priority="278">
      <formula>AX$9&gt;=20/24</formula>
    </cfRule>
    <cfRule type="expression" dxfId="1788" priority="279">
      <formula>AND(AX$9&gt;=14/24,AX$9&lt;20/24)</formula>
    </cfRule>
    <cfRule type="expression" dxfId="1787" priority="280">
      <formula>AND(AX$9&gt;=8/24,AX$9&lt;14/24)</formula>
    </cfRule>
    <cfRule type="expression" dxfId="1786" priority="281">
      <formula>AX$9&lt;8/24</formula>
    </cfRule>
  </conditionalFormatting>
  <conditionalFormatting sqref="U39:AE39">
    <cfRule type="expression" dxfId="1785" priority="241">
      <formula>U$9&gt;=20/24</formula>
    </cfRule>
    <cfRule type="expression" dxfId="1784" priority="242">
      <formula>AND(U$9&gt;=14/24,U$9&lt;20/24)</formula>
    </cfRule>
    <cfRule type="expression" dxfId="1783" priority="243">
      <formula>AND(U$9&gt;=8/24,U$9&lt;14/24)</formula>
    </cfRule>
    <cfRule type="expression" dxfId="1782" priority="244">
      <formula>U$9&lt;8/24</formula>
    </cfRule>
  </conditionalFormatting>
  <conditionalFormatting sqref="V3 AB3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V60:Y61">
    <cfRule type="expression" dxfId="1781" priority="152">
      <formula>V$9&gt;=20/24</formula>
    </cfRule>
    <cfRule type="expression" dxfId="1780" priority="153">
      <formula>AND(V$9&gt;=14/24,V$9&lt;20/24)</formula>
    </cfRule>
    <cfRule type="expression" dxfId="1779" priority="154">
      <formula>AND(V$9&gt;=8/24,V$9&lt;14/24)</formula>
    </cfRule>
    <cfRule type="expression" dxfId="1778" priority="155">
      <formula>V$9&lt;8/24</formula>
    </cfRule>
  </conditionalFormatting>
  <conditionalFormatting sqref="Z11:AF32 Z39:AF47 V11:Y14 M12:U14 AG51">
    <cfRule type="expression" dxfId="1777" priority="192">
      <formula>M11&gt;$AG11</formula>
    </cfRule>
  </conditionalFormatting>
  <conditionalFormatting sqref="Z45:AF47">
    <cfRule type="expression" dxfId="1776" priority="213">
      <formula>Z$9&gt;=20/24</formula>
    </cfRule>
    <cfRule type="expression" dxfId="1775" priority="216">
      <formula>Z$9&lt;8/24</formula>
    </cfRule>
    <cfRule type="expression" dxfId="1774" priority="214">
      <formula>AND(Z$9&gt;=14/24,Z$9&lt;20/24)</formula>
    </cfRule>
    <cfRule type="expression" dxfId="1773" priority="215">
      <formula>AND(Z$9&gt;=8/24,Z$9&lt;14/24)</formula>
    </cfRule>
  </conditionalFormatting>
  <conditionalFormatting sqref="Z60:AF64">
    <cfRule type="expression" dxfId="1772" priority="204">
      <formula>Z$9&lt;8/24</formula>
    </cfRule>
    <cfRule type="expression" dxfId="1771" priority="201">
      <formula>Z$9&gt;=20/24</formula>
    </cfRule>
    <cfRule type="expression" dxfId="1770" priority="202">
      <formula>AND(Z$9&gt;=14/24,Z$9&lt;20/24)</formula>
    </cfRule>
    <cfRule type="expression" dxfId="1769" priority="203">
      <formula>AND(Z$9&gt;=8/24,Z$9&lt;14/24)</formula>
    </cfRule>
  </conditionalFormatting>
  <conditionalFormatting sqref="AB8">
    <cfRule type="expression" dxfId="1768" priority="70">
      <formula>AD$9&gt;=20/24</formula>
    </cfRule>
    <cfRule type="expression" dxfId="1767" priority="71">
      <formula>AND(AD$9&gt;=14/24,AD$9&lt;20/24)</formula>
    </cfRule>
    <cfRule type="expression" dxfId="1766" priority="72">
      <formula>AND(AD$9&gt;=8/24,AD$9&lt;14/24)</formula>
    </cfRule>
    <cfRule type="expression" dxfId="1765" priority="73">
      <formula>AD$9&lt;8/24</formula>
    </cfRule>
  </conditionalFormatting>
  <conditionalFormatting sqref="AE58:AF58 AF59">
    <cfRule type="expression" dxfId="1764" priority="80">
      <formula>AE$9&gt;=20/24</formula>
    </cfRule>
    <cfRule type="expression" dxfId="1763" priority="81">
      <formula>AND(AE$9&gt;=14/24,AE$9&lt;20/24)</formula>
    </cfRule>
    <cfRule type="expression" dxfId="1762" priority="82">
      <formula>AND(AE$9&gt;=8/24,AE$9&lt;14/24)</formula>
    </cfRule>
    <cfRule type="expression" dxfId="1761" priority="83">
      <formula>AE$9&lt;8/24</formula>
    </cfRule>
  </conditionalFormatting>
  <conditionalFormatting sqref="AG213">
    <cfRule type="expression" dxfId="1760" priority="270">
      <formula>B$9&gt;=20/24</formula>
    </cfRule>
    <cfRule type="expression" dxfId="1759" priority="271">
      <formula>AND(B$9&gt;=14/24,B$9&lt;20/24)</formula>
    </cfRule>
    <cfRule type="expression" dxfId="1758" priority="272">
      <formula>AND(B$9&gt;=8/24,B$9&lt;14/24)</formula>
    </cfRule>
    <cfRule type="expression" dxfId="1757" priority="273">
      <formula>B$9&lt;8/24</formula>
    </cfRule>
  </conditionalFormatting>
  <conditionalFormatting sqref="AH213:AX213">
    <cfRule type="expression" dxfId="1756" priority="277">
      <formula>AG$9&lt;8/24</formula>
    </cfRule>
    <cfRule type="expression" dxfId="1755" priority="274">
      <formula>AG$9&gt;=20/24</formula>
    </cfRule>
    <cfRule type="expression" dxfId="1754" priority="275">
      <formula>AND(AG$9&gt;=14/24,AG$9&lt;20/24)</formula>
    </cfRule>
    <cfRule type="expression" dxfId="1753" priority="276">
      <formula>AND(AG$9&gt;=8/24,AG$9&lt;14/24)</formula>
    </cfRule>
  </conditionalFormatting>
  <conditionalFormatting sqref="AL4:AL6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8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64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9" id="{3A0B572F-A585-49AA-84B0-2866476D1ECC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C25" sqref="C2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425781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2079/01/4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225</v>
      </c>
      <c r="C5" s="29">
        <f t="shared" si="0"/>
        <v>258</v>
      </c>
      <c r="D5" s="29">
        <f t="shared" si="0"/>
        <v>258.5</v>
      </c>
      <c r="E5" s="29">
        <f t="shared" si="0"/>
        <v>295</v>
      </c>
      <c r="F5" s="29">
        <f t="shared" si="0"/>
        <v>307</v>
      </c>
      <c r="G5" s="29">
        <f t="shared" si="0"/>
        <v>331</v>
      </c>
      <c r="H5" s="29">
        <f t="shared" si="0"/>
        <v>303</v>
      </c>
      <c r="I5" s="29">
        <f t="shared" si="0"/>
        <v>445.3</v>
      </c>
      <c r="J5" s="29">
        <f t="shared" si="0"/>
        <v>504.4</v>
      </c>
      <c r="K5" s="29">
        <f t="shared" si="0"/>
        <v>567.1</v>
      </c>
      <c r="L5" s="29">
        <f t="shared" si="0"/>
        <v>635.54999999999995</v>
      </c>
      <c r="M5" s="29">
        <f t="shared" si="0"/>
        <v>630.79</v>
      </c>
      <c r="N5" s="29">
        <f t="shared" si="0"/>
        <v>647.24</v>
      </c>
      <c r="O5" s="29">
        <f t="shared" si="0"/>
        <v>638.33000000000004</v>
      </c>
      <c r="P5" s="29">
        <f t="shared" si="0"/>
        <v>657.4799999999999</v>
      </c>
      <c r="Q5" s="29">
        <f t="shared" si="0"/>
        <v>709.4</v>
      </c>
      <c r="R5" s="29">
        <f t="shared" si="0"/>
        <v>702.1400000000001</v>
      </c>
      <c r="S5" s="29">
        <f t="shared" si="0"/>
        <v>696.4</v>
      </c>
      <c r="T5" s="29">
        <f t="shared" si="0"/>
        <v>725.94999999999993</v>
      </c>
      <c r="U5" s="29">
        <f t="shared" si="0"/>
        <v>648</v>
      </c>
      <c r="V5" s="29">
        <f t="shared" si="0"/>
        <v>650.6</v>
      </c>
      <c r="W5" s="29">
        <f t="shared" si="0"/>
        <v>659.6</v>
      </c>
      <c r="X5" s="29">
        <f t="shared" si="0"/>
        <v>450</v>
      </c>
      <c r="Y5" s="29">
        <f t="shared" si="0"/>
        <v>194</v>
      </c>
      <c r="Z5" s="29">
        <f t="shared" si="0"/>
        <v>313.08999999999997</v>
      </c>
      <c r="AA5" s="29">
        <f t="shared" si="0"/>
        <v>302.7</v>
      </c>
      <c r="AB5" s="29">
        <f t="shared" si="0"/>
        <v>337</v>
      </c>
      <c r="AC5" s="29">
        <f t="shared" si="0"/>
        <v>344</v>
      </c>
      <c r="AD5" s="29">
        <f t="shared" si="0"/>
        <v>255</v>
      </c>
      <c r="AE5" s="29">
        <f t="shared" si="0"/>
        <v>271</v>
      </c>
      <c r="AF5" s="29">
        <f>B68</f>
        <v>265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1454MW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Load=1169</v>
      </c>
      <c r="B7" s="34">
        <f>B75</f>
        <v>1307.44</v>
      </c>
      <c r="C7" s="34">
        <f t="shared" ref="C7:AF7" si="1">C75</f>
        <v>1240.04</v>
      </c>
      <c r="D7" s="34">
        <f t="shared" si="1"/>
        <v>1232.3399999999999</v>
      </c>
      <c r="E7" s="34">
        <f t="shared" si="1"/>
        <v>1203.6399999999999</v>
      </c>
      <c r="F7" s="34">
        <f t="shared" si="1"/>
        <v>1169.3400000000001</v>
      </c>
      <c r="G7" s="34">
        <f t="shared" si="1"/>
        <v>1173.44</v>
      </c>
      <c r="H7" s="34">
        <f t="shared" si="1"/>
        <v>1205.44</v>
      </c>
      <c r="I7" s="34">
        <f t="shared" si="1"/>
        <v>1251.94</v>
      </c>
      <c r="J7" s="34">
        <f t="shared" si="1"/>
        <v>1250.7400000000002</v>
      </c>
      <c r="K7" s="34">
        <f t="shared" si="1"/>
        <v>1354.44</v>
      </c>
      <c r="L7" s="34">
        <f t="shared" si="1"/>
        <v>1404.2400000000002</v>
      </c>
      <c r="M7" s="34">
        <f t="shared" si="1"/>
        <v>1447.79</v>
      </c>
      <c r="N7" s="34">
        <f t="shared" si="1"/>
        <v>1454.13</v>
      </c>
      <c r="O7" s="34">
        <f t="shared" si="1"/>
        <v>1482.68</v>
      </c>
      <c r="P7" s="34">
        <f t="shared" si="1"/>
        <v>1439.0700000000002</v>
      </c>
      <c r="Q7" s="34">
        <f t="shared" si="1"/>
        <v>1477.2199999999998</v>
      </c>
      <c r="R7" s="34">
        <f t="shared" si="1"/>
        <v>1513.94</v>
      </c>
      <c r="S7" s="34">
        <f t="shared" si="1"/>
        <v>1541.18</v>
      </c>
      <c r="T7" s="34">
        <f t="shared" si="1"/>
        <v>1537.94</v>
      </c>
      <c r="U7" s="34">
        <f t="shared" si="1"/>
        <v>1562.59</v>
      </c>
      <c r="V7" s="34">
        <f t="shared" si="1"/>
        <v>1493.74</v>
      </c>
      <c r="W7" s="34">
        <f t="shared" si="1"/>
        <v>1437.74</v>
      </c>
      <c r="X7" s="34">
        <f t="shared" si="1"/>
        <v>1440.44</v>
      </c>
      <c r="Y7" s="34">
        <f t="shared" si="1"/>
        <v>1416.54</v>
      </c>
      <c r="Z7" s="34">
        <f t="shared" si="1"/>
        <v>1523.74</v>
      </c>
      <c r="AA7" s="34">
        <f t="shared" si="1"/>
        <v>1559.23</v>
      </c>
      <c r="AB7" s="34">
        <f t="shared" si="1"/>
        <v>1653.24</v>
      </c>
      <c r="AC7" s="34">
        <f t="shared" si="1"/>
        <v>1631.74</v>
      </c>
      <c r="AD7" s="34">
        <f t="shared" si="1"/>
        <v>1538.04</v>
      </c>
      <c r="AE7" s="34">
        <f t="shared" si="1"/>
        <v>1377.54</v>
      </c>
      <c r="AF7" s="34">
        <f t="shared" si="1"/>
        <v>1415.94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5">
        <v>140</v>
      </c>
      <c r="C11" s="44">
        <v>120</v>
      </c>
      <c r="D11" s="44">
        <v>90</v>
      </c>
      <c r="E11" s="44">
        <v>70</v>
      </c>
      <c r="F11" s="44">
        <v>12</v>
      </c>
      <c r="G11" s="44">
        <v>12</v>
      </c>
      <c r="H11" s="45">
        <v>20</v>
      </c>
      <c r="I11" s="45">
        <v>40</v>
      </c>
      <c r="J11" s="45">
        <v>40</v>
      </c>
      <c r="K11" s="45">
        <v>50</v>
      </c>
      <c r="L11" s="45">
        <v>12</v>
      </c>
      <c r="M11" s="168">
        <v>12</v>
      </c>
      <c r="N11" s="168">
        <v>25</v>
      </c>
      <c r="O11" s="168">
        <v>50</v>
      </c>
      <c r="P11" s="168">
        <v>50</v>
      </c>
      <c r="Q11" s="168">
        <v>76</v>
      </c>
      <c r="R11" s="170">
        <v>50</v>
      </c>
      <c r="S11" s="46">
        <v>76</v>
      </c>
      <c r="T11" s="46">
        <v>75</v>
      </c>
      <c r="U11" s="46">
        <v>75</v>
      </c>
      <c r="V11" s="46">
        <v>75</v>
      </c>
      <c r="W11" s="44">
        <v>25</v>
      </c>
      <c r="X11" s="44">
        <v>25</v>
      </c>
      <c r="Y11" s="44">
        <v>140</v>
      </c>
      <c r="Z11" s="47">
        <v>170</v>
      </c>
      <c r="AA11" s="47">
        <v>320</v>
      </c>
      <c r="AB11" s="47">
        <v>330</v>
      </c>
      <c r="AC11" s="47">
        <v>300</v>
      </c>
      <c r="AD11" s="47">
        <v>219</v>
      </c>
      <c r="AE11" s="47">
        <v>150</v>
      </c>
      <c r="AF11" s="45">
        <v>205</v>
      </c>
      <c r="AG11" s="48">
        <v>456</v>
      </c>
      <c r="AH11" s="49">
        <f>MAX(B11:AF11)</f>
        <v>330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27</v>
      </c>
      <c r="C12" s="44">
        <v>27</v>
      </c>
      <c r="D12" s="44">
        <v>27</v>
      </c>
      <c r="E12" s="44">
        <v>27</v>
      </c>
      <c r="F12" s="44">
        <v>27</v>
      </c>
      <c r="G12" s="44">
        <v>27</v>
      </c>
      <c r="H12" s="44">
        <v>27</v>
      </c>
      <c r="I12" s="44">
        <v>27</v>
      </c>
      <c r="J12" s="44">
        <v>27</v>
      </c>
      <c r="K12" s="44">
        <v>27</v>
      </c>
      <c r="L12" s="44">
        <v>27</v>
      </c>
      <c r="M12" s="168">
        <v>27</v>
      </c>
      <c r="N12" s="168">
        <v>27</v>
      </c>
      <c r="O12" s="168">
        <v>27</v>
      </c>
      <c r="P12" s="168">
        <v>27</v>
      </c>
      <c r="Q12" s="168">
        <v>27</v>
      </c>
      <c r="R12" s="168">
        <v>27</v>
      </c>
      <c r="S12" s="45">
        <v>27</v>
      </c>
      <c r="T12" s="45">
        <v>27</v>
      </c>
      <c r="U12" s="45">
        <v>27</v>
      </c>
      <c r="V12" s="45">
        <v>27</v>
      </c>
      <c r="W12" s="45">
        <v>27</v>
      </c>
      <c r="X12" s="45">
        <v>27</v>
      </c>
      <c r="Y12" s="45">
        <v>27</v>
      </c>
      <c r="Z12" s="44">
        <v>27</v>
      </c>
      <c r="AA12" s="44">
        <v>27</v>
      </c>
      <c r="AB12" s="44">
        <v>27</v>
      </c>
      <c r="AC12" s="44">
        <v>27</v>
      </c>
      <c r="AD12" s="44">
        <v>27</v>
      </c>
      <c r="AE12" s="44">
        <v>27</v>
      </c>
      <c r="AF12" s="44">
        <v>27</v>
      </c>
      <c r="AG12" s="53">
        <v>60</v>
      </c>
      <c r="AH12" s="49">
        <f t="shared" ref="AH12:AH75" si="2">MAX(B12:AF12)</f>
        <v>27</v>
      </c>
      <c r="AI12" s="50">
        <f t="shared" ref="AI12:AI75" si="3">MIN(B12:AF12)</f>
        <v>27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17.5</v>
      </c>
      <c r="C13" s="44">
        <v>17.600000000000001</v>
      </c>
      <c r="D13" s="44">
        <v>16.899999999999999</v>
      </c>
      <c r="E13" s="44">
        <v>16.899999999999999</v>
      </c>
      <c r="F13" s="44">
        <v>16.899999999999999</v>
      </c>
      <c r="G13" s="44">
        <v>16.899999999999999</v>
      </c>
      <c r="H13" s="44">
        <v>16.899999999999999</v>
      </c>
      <c r="I13" s="44">
        <v>16.899999999999999</v>
      </c>
      <c r="J13" s="44">
        <v>16.899999999999999</v>
      </c>
      <c r="K13" s="44">
        <v>16.899999999999999</v>
      </c>
      <c r="L13" s="44">
        <v>16.899999999999999</v>
      </c>
      <c r="M13" s="168">
        <v>15.7</v>
      </c>
      <c r="N13" s="168">
        <v>16</v>
      </c>
      <c r="O13" s="168">
        <v>16</v>
      </c>
      <c r="P13" s="168">
        <v>15.9</v>
      </c>
      <c r="Q13" s="168">
        <v>15.3</v>
      </c>
      <c r="R13" s="168">
        <v>15.2</v>
      </c>
      <c r="S13" s="45">
        <v>14.4</v>
      </c>
      <c r="T13" s="45">
        <v>14.4</v>
      </c>
      <c r="U13" s="45">
        <v>14.4</v>
      </c>
      <c r="V13" s="45">
        <v>14.4</v>
      </c>
      <c r="W13" s="45">
        <v>14.9</v>
      </c>
      <c r="X13" s="45">
        <v>14.9</v>
      </c>
      <c r="Y13" s="45">
        <v>15.6</v>
      </c>
      <c r="Z13" s="44">
        <v>15.2</v>
      </c>
      <c r="AA13" s="44">
        <v>15.2</v>
      </c>
      <c r="AB13" s="44">
        <v>15.2</v>
      </c>
      <c r="AC13" s="44">
        <v>15.2</v>
      </c>
      <c r="AD13" s="44">
        <v>15.2</v>
      </c>
      <c r="AE13" s="44">
        <v>15.2</v>
      </c>
      <c r="AF13" s="44">
        <v>15.2</v>
      </c>
      <c r="AG13" s="53">
        <v>52.4</v>
      </c>
      <c r="AH13" s="49">
        <f t="shared" si="2"/>
        <v>17.600000000000001</v>
      </c>
      <c r="AI13" s="50">
        <f t="shared" si="3"/>
        <v>14.4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25.6</v>
      </c>
      <c r="C14" s="44">
        <v>25.6</v>
      </c>
      <c r="D14" s="44">
        <v>25.8</v>
      </c>
      <c r="E14" s="44">
        <v>25.8</v>
      </c>
      <c r="F14" s="44">
        <v>25.8</v>
      </c>
      <c r="G14" s="44">
        <v>25.8</v>
      </c>
      <c r="H14" s="44">
        <v>25.8</v>
      </c>
      <c r="I14" s="44">
        <v>25.8</v>
      </c>
      <c r="J14" s="44">
        <v>25.8</v>
      </c>
      <c r="K14" s="44">
        <v>25.8</v>
      </c>
      <c r="L14" s="44">
        <v>25.8</v>
      </c>
      <c r="M14" s="168">
        <v>25.8</v>
      </c>
      <c r="N14" s="168">
        <v>25.3</v>
      </c>
      <c r="O14" s="168">
        <v>25.4</v>
      </c>
      <c r="P14" s="168">
        <v>50</v>
      </c>
      <c r="Q14" s="168">
        <v>50</v>
      </c>
      <c r="R14" s="168">
        <v>50</v>
      </c>
      <c r="S14" s="44">
        <v>50.3</v>
      </c>
      <c r="T14" s="44">
        <v>50</v>
      </c>
      <c r="U14" s="44">
        <v>50.3</v>
      </c>
      <c r="V14" s="44">
        <v>49.7</v>
      </c>
      <c r="W14" s="44">
        <v>49.7</v>
      </c>
      <c r="X14" s="44">
        <v>49.7</v>
      </c>
      <c r="Y14" s="44">
        <v>49.7</v>
      </c>
      <c r="Z14" s="44">
        <v>49.8</v>
      </c>
      <c r="AA14" s="44">
        <v>49.8</v>
      </c>
      <c r="AB14" s="44">
        <v>49.8</v>
      </c>
      <c r="AC14" s="44">
        <v>50.3</v>
      </c>
      <c r="AD14" s="44">
        <v>50.3</v>
      </c>
      <c r="AE14" s="44">
        <v>50.3</v>
      </c>
      <c r="AF14" s="44">
        <v>50.3</v>
      </c>
      <c r="AG14" s="53">
        <v>50</v>
      </c>
      <c r="AH14" s="49">
        <f t="shared" si="2"/>
        <v>50.3</v>
      </c>
      <c r="AI14" s="50">
        <f t="shared" si="3"/>
        <v>25.3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22.6</v>
      </c>
      <c r="C15" s="44">
        <v>22.6</v>
      </c>
      <c r="D15" s="44">
        <v>22.6</v>
      </c>
      <c r="E15" s="44">
        <v>22.6</v>
      </c>
      <c r="F15" s="44">
        <v>22.6</v>
      </c>
      <c r="G15" s="44">
        <v>22.6</v>
      </c>
      <c r="H15" s="44">
        <v>22.6</v>
      </c>
      <c r="I15" s="44">
        <v>22.6</v>
      </c>
      <c r="J15" s="44">
        <v>22.6</v>
      </c>
      <c r="K15" s="44">
        <v>22.6</v>
      </c>
      <c r="L15" s="44">
        <v>22.6</v>
      </c>
      <c r="M15" s="168">
        <v>22.6</v>
      </c>
      <c r="N15" s="168">
        <v>22.9</v>
      </c>
      <c r="O15" s="168">
        <v>22.9</v>
      </c>
      <c r="P15" s="168">
        <v>22.9</v>
      </c>
      <c r="Q15" s="168">
        <v>22.8</v>
      </c>
      <c r="R15" s="168">
        <v>22.9</v>
      </c>
      <c r="S15" s="44">
        <v>22.9</v>
      </c>
      <c r="T15" s="44">
        <v>22.9</v>
      </c>
      <c r="U15" s="44">
        <v>22.9</v>
      </c>
      <c r="V15" s="44">
        <v>22.9</v>
      </c>
      <c r="W15" s="44">
        <v>22.9</v>
      </c>
      <c r="X15" s="44">
        <v>22.9</v>
      </c>
      <c r="Y15" s="44">
        <v>22.9</v>
      </c>
      <c r="Z15" s="44">
        <v>22.8</v>
      </c>
      <c r="AA15" s="44">
        <v>22.8</v>
      </c>
      <c r="AB15" s="44">
        <v>22.8</v>
      </c>
      <c r="AC15" s="44">
        <v>23.3</v>
      </c>
      <c r="AD15" s="44">
        <v>23.3</v>
      </c>
      <c r="AE15" s="44">
        <v>23.3</v>
      </c>
      <c r="AF15" s="44">
        <v>23.3</v>
      </c>
      <c r="AG15" s="56">
        <v>45</v>
      </c>
      <c r="AH15" s="49">
        <f t="shared" si="2"/>
        <v>23.3</v>
      </c>
      <c r="AI15" s="50">
        <f t="shared" si="3"/>
        <v>22.6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11</v>
      </c>
      <c r="C16" s="44">
        <v>11</v>
      </c>
      <c r="D16" s="44">
        <v>11</v>
      </c>
      <c r="E16" s="44">
        <v>11</v>
      </c>
      <c r="F16" s="44">
        <v>11</v>
      </c>
      <c r="G16" s="44">
        <v>11</v>
      </c>
      <c r="H16" s="44">
        <v>11</v>
      </c>
      <c r="I16" s="44">
        <v>11</v>
      </c>
      <c r="J16" s="44">
        <v>11</v>
      </c>
      <c r="K16" s="44">
        <v>11</v>
      </c>
      <c r="L16" s="44">
        <v>11</v>
      </c>
      <c r="M16" s="168">
        <v>11</v>
      </c>
      <c r="N16" s="168">
        <v>11</v>
      </c>
      <c r="O16" s="168">
        <v>11</v>
      </c>
      <c r="P16" s="168">
        <v>11</v>
      </c>
      <c r="Q16" s="168">
        <v>11</v>
      </c>
      <c r="R16" s="168">
        <v>11</v>
      </c>
      <c r="S16" s="44">
        <v>11</v>
      </c>
      <c r="T16" s="44">
        <v>11</v>
      </c>
      <c r="U16" s="44">
        <v>11</v>
      </c>
      <c r="V16" s="44">
        <v>11</v>
      </c>
      <c r="W16" s="44">
        <v>12</v>
      </c>
      <c r="X16" s="44">
        <v>12</v>
      </c>
      <c r="Y16" s="44">
        <v>12</v>
      </c>
      <c r="Z16" s="44">
        <v>12</v>
      </c>
      <c r="AA16" s="44">
        <v>12</v>
      </c>
      <c r="AB16" s="44">
        <v>12</v>
      </c>
      <c r="AC16" s="44">
        <v>12</v>
      </c>
      <c r="AD16" s="44">
        <v>12</v>
      </c>
      <c r="AE16" s="44">
        <v>12</v>
      </c>
      <c r="AF16" s="44">
        <v>12</v>
      </c>
      <c r="AG16" s="53">
        <v>45</v>
      </c>
      <c r="AH16" s="49">
        <f t="shared" si="2"/>
        <v>12</v>
      </c>
      <c r="AI16" s="50">
        <f t="shared" si="3"/>
        <v>11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168">
        <v>0</v>
      </c>
      <c r="N17" s="168">
        <v>0</v>
      </c>
      <c r="O17" s="168">
        <v>0</v>
      </c>
      <c r="P17" s="168">
        <v>0</v>
      </c>
      <c r="Q17" s="168">
        <v>0</v>
      </c>
      <c r="R17" s="168">
        <v>0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168">
        <v>8</v>
      </c>
      <c r="N18" s="168">
        <v>8</v>
      </c>
      <c r="O18" s="168">
        <v>8</v>
      </c>
      <c r="P18" s="168">
        <v>8</v>
      </c>
      <c r="Q18" s="168">
        <v>8</v>
      </c>
      <c r="R18" s="168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168">
        <v>13.2</v>
      </c>
      <c r="N19" s="168">
        <v>13.2</v>
      </c>
      <c r="O19" s="168">
        <v>13.2</v>
      </c>
      <c r="P19" s="168">
        <v>13.2</v>
      </c>
      <c r="Q19" s="168">
        <v>13.2</v>
      </c>
      <c r="R19" s="168">
        <v>13.2</v>
      </c>
      <c r="S19" s="44">
        <v>11.3</v>
      </c>
      <c r="T19" s="44">
        <v>10.9</v>
      </c>
      <c r="U19" s="44">
        <v>10.9</v>
      </c>
      <c r="V19" s="44">
        <v>10.9</v>
      </c>
      <c r="W19" s="44">
        <v>10.9</v>
      </c>
      <c r="X19" s="44">
        <v>10.9</v>
      </c>
      <c r="Y19" s="44">
        <v>10.9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10.9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168">
        <v>6</v>
      </c>
      <c r="N20" s="168">
        <v>6</v>
      </c>
      <c r="O20" s="168">
        <v>6</v>
      </c>
      <c r="P20" s="168">
        <v>6</v>
      </c>
      <c r="Q20" s="168">
        <v>6</v>
      </c>
      <c r="R20" s="168">
        <v>6</v>
      </c>
      <c r="S20" s="44">
        <v>0</v>
      </c>
      <c r="T20" s="44">
        <v>0</v>
      </c>
      <c r="U20" s="44">
        <v>0</v>
      </c>
      <c r="V20" s="44">
        <v>0</v>
      </c>
      <c r="W20" s="44">
        <v>0</v>
      </c>
      <c r="X20" s="44">
        <v>0</v>
      </c>
      <c r="Y20" s="44">
        <v>0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0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168">
        <v>3.5</v>
      </c>
      <c r="N21" s="168">
        <v>3.5</v>
      </c>
      <c r="O21" s="168">
        <v>3.5</v>
      </c>
      <c r="P21" s="168">
        <v>3.5</v>
      </c>
      <c r="Q21" s="168">
        <v>3.5</v>
      </c>
      <c r="R21" s="168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18.7</v>
      </c>
      <c r="C22" s="44">
        <v>20</v>
      </c>
      <c r="D22" s="44">
        <v>20</v>
      </c>
      <c r="E22" s="44">
        <v>20</v>
      </c>
      <c r="F22" s="44">
        <v>20</v>
      </c>
      <c r="G22" s="44">
        <v>20</v>
      </c>
      <c r="H22" s="44">
        <v>20</v>
      </c>
      <c r="I22" s="44">
        <v>20</v>
      </c>
      <c r="J22" s="44">
        <v>20</v>
      </c>
      <c r="K22" s="44">
        <v>20</v>
      </c>
      <c r="L22" s="44">
        <v>20</v>
      </c>
      <c r="M22" s="168">
        <v>20</v>
      </c>
      <c r="N22" s="168">
        <v>20</v>
      </c>
      <c r="O22" s="168">
        <v>17.600000000000001</v>
      </c>
      <c r="P22" s="168">
        <v>17.600000000000001</v>
      </c>
      <c r="Q22" s="168">
        <v>17.600000000000001</v>
      </c>
      <c r="R22" s="168">
        <v>17.600000000000001</v>
      </c>
      <c r="S22" s="44">
        <v>17</v>
      </c>
      <c r="T22" s="44">
        <v>17.8</v>
      </c>
      <c r="U22" s="44">
        <v>17.7</v>
      </c>
      <c r="V22" s="44">
        <v>17.7</v>
      </c>
      <c r="W22" s="44">
        <v>17.7</v>
      </c>
      <c r="X22" s="44">
        <v>17.7</v>
      </c>
      <c r="Y22" s="44">
        <v>17.7</v>
      </c>
      <c r="Z22" s="44">
        <v>17.899999999999999</v>
      </c>
      <c r="AA22" s="44">
        <v>17.899999999999999</v>
      </c>
      <c r="AB22" s="44">
        <v>17.899999999999999</v>
      </c>
      <c r="AC22" s="44">
        <v>17.899999999999999</v>
      </c>
      <c r="AD22" s="44">
        <v>17.899999999999999</v>
      </c>
      <c r="AE22" s="44">
        <v>17.899999999999999</v>
      </c>
      <c r="AF22" s="44">
        <v>17.899999999999999</v>
      </c>
      <c r="AG22" s="53">
        <v>25</v>
      </c>
      <c r="AH22" s="49">
        <f t="shared" si="2"/>
        <v>20</v>
      </c>
      <c r="AI22" s="50">
        <f t="shared" si="3"/>
        <v>17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7.9</v>
      </c>
      <c r="C23" s="44">
        <v>7.9</v>
      </c>
      <c r="D23" s="44">
        <v>7.9</v>
      </c>
      <c r="E23" s="44">
        <v>7.9</v>
      </c>
      <c r="F23" s="44">
        <v>7.9</v>
      </c>
      <c r="G23" s="44">
        <v>7.9</v>
      </c>
      <c r="H23" s="44">
        <v>7.9</v>
      </c>
      <c r="I23" s="44">
        <v>7.9</v>
      </c>
      <c r="J23" s="44">
        <v>7.9</v>
      </c>
      <c r="K23" s="44">
        <v>7.9</v>
      </c>
      <c r="L23" s="44">
        <v>7.9</v>
      </c>
      <c r="M23" s="168">
        <v>7.9</v>
      </c>
      <c r="N23" s="168">
        <v>7.9</v>
      </c>
      <c r="O23" s="168">
        <v>7.9</v>
      </c>
      <c r="P23" s="168">
        <v>7.9</v>
      </c>
      <c r="Q23" s="168">
        <v>7.9</v>
      </c>
      <c r="R23" s="168">
        <v>7.9</v>
      </c>
      <c r="S23" s="44">
        <v>7.9</v>
      </c>
      <c r="T23" s="44">
        <v>7.9</v>
      </c>
      <c r="U23" s="44">
        <v>7.9</v>
      </c>
      <c r="V23" s="44">
        <v>7.9</v>
      </c>
      <c r="W23" s="44">
        <v>7.9</v>
      </c>
      <c r="X23" s="44">
        <v>7.9</v>
      </c>
      <c r="Y23" s="44">
        <v>7.9</v>
      </c>
      <c r="Z23" s="44">
        <v>7.9</v>
      </c>
      <c r="AA23" s="44">
        <v>7.9</v>
      </c>
      <c r="AB23" s="44">
        <v>7.9</v>
      </c>
      <c r="AC23" s="44">
        <v>7.9</v>
      </c>
      <c r="AD23" s="44">
        <v>7.9</v>
      </c>
      <c r="AE23" s="44">
        <v>7.9</v>
      </c>
      <c r="AF23" s="44">
        <v>7.9</v>
      </c>
      <c r="AG23" s="53">
        <v>25</v>
      </c>
      <c r="AH23" s="49">
        <f t="shared" si="2"/>
        <v>7.9</v>
      </c>
      <c r="AI23" s="50">
        <f t="shared" si="3"/>
        <v>7.9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9</v>
      </c>
      <c r="C24" s="44">
        <v>9</v>
      </c>
      <c r="D24" s="44">
        <v>9</v>
      </c>
      <c r="E24" s="44">
        <v>9</v>
      </c>
      <c r="F24" s="44">
        <v>9</v>
      </c>
      <c r="G24" s="44">
        <v>9</v>
      </c>
      <c r="H24" s="44">
        <v>9</v>
      </c>
      <c r="I24" s="44">
        <v>9</v>
      </c>
      <c r="J24" s="44">
        <v>9</v>
      </c>
      <c r="K24" s="44">
        <v>9</v>
      </c>
      <c r="L24" s="44">
        <v>9</v>
      </c>
      <c r="M24" s="168">
        <v>9</v>
      </c>
      <c r="N24" s="168">
        <v>9</v>
      </c>
      <c r="O24" s="168">
        <v>6.8</v>
      </c>
      <c r="P24" s="168">
        <v>0</v>
      </c>
      <c r="Q24" s="168">
        <v>0</v>
      </c>
      <c r="R24" s="168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2.2000000000000002</v>
      </c>
      <c r="AA24" s="44">
        <v>2.2000000000000002</v>
      </c>
      <c r="AB24" s="44">
        <v>2.2000000000000002</v>
      </c>
      <c r="AC24" s="44">
        <v>2.2000000000000002</v>
      </c>
      <c r="AD24" s="44">
        <v>2.2000000000000002</v>
      </c>
      <c r="AE24" s="44">
        <v>2.2000000000000002</v>
      </c>
      <c r="AF24" s="44">
        <v>2.2000000000000002</v>
      </c>
      <c r="AG24" s="53">
        <v>25</v>
      </c>
      <c r="AH24" s="49">
        <f t="shared" si="2"/>
        <v>9</v>
      </c>
      <c r="AI24" s="50">
        <f t="shared" si="3"/>
        <v>0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168">
        <v>9.5</v>
      </c>
      <c r="N25" s="168">
        <v>9.5</v>
      </c>
      <c r="O25" s="168">
        <v>9.5</v>
      </c>
      <c r="P25" s="168">
        <v>9.5</v>
      </c>
      <c r="Q25" s="168">
        <v>9.5</v>
      </c>
      <c r="R25" s="168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168">
        <v>10</v>
      </c>
      <c r="N26" s="168">
        <v>7.5</v>
      </c>
      <c r="O26" s="168">
        <v>7.5</v>
      </c>
      <c r="P26" s="168">
        <v>7.5</v>
      </c>
      <c r="Q26" s="168">
        <v>7.5</v>
      </c>
      <c r="R26" s="168">
        <v>7.5</v>
      </c>
      <c r="S26" s="168">
        <v>7.5</v>
      </c>
      <c r="T26" s="168">
        <v>7.5</v>
      </c>
      <c r="U26" s="168">
        <v>7.5</v>
      </c>
      <c r="V26" s="168">
        <v>7.5</v>
      </c>
      <c r="W26" s="44">
        <v>7.5</v>
      </c>
      <c r="X26" s="44">
        <v>7.5</v>
      </c>
      <c r="Y26" s="44">
        <v>7.5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7.5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5">
        <v>3.9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168">
        <v>3.9</v>
      </c>
      <c r="N27" s="168">
        <v>3.9</v>
      </c>
      <c r="O27" s="168">
        <v>3.9</v>
      </c>
      <c r="P27" s="168">
        <v>3.9</v>
      </c>
      <c r="Q27" s="168">
        <v>3.9</v>
      </c>
      <c r="R27" s="168">
        <v>3.9</v>
      </c>
      <c r="S27" s="44">
        <v>3.9</v>
      </c>
      <c r="T27" s="44">
        <v>3.9</v>
      </c>
      <c r="U27" s="44">
        <v>3.9</v>
      </c>
      <c r="V27" s="44">
        <v>3.9</v>
      </c>
      <c r="W27" s="44">
        <v>3.9</v>
      </c>
      <c r="X27" s="44">
        <v>3.9</v>
      </c>
      <c r="Y27" s="44">
        <v>3.9</v>
      </c>
      <c r="Z27" s="44">
        <v>3.9</v>
      </c>
      <c r="AA27" s="44">
        <v>3.9</v>
      </c>
      <c r="AB27" s="44">
        <v>3.9</v>
      </c>
      <c r="AC27" s="44">
        <v>3.9</v>
      </c>
      <c r="AD27" s="44">
        <v>3.9</v>
      </c>
      <c r="AE27" s="44">
        <v>3.9</v>
      </c>
      <c r="AF27" s="44">
        <v>3.9</v>
      </c>
      <c r="AG27" s="53">
        <v>23.5</v>
      </c>
      <c r="AH27" s="49">
        <f t="shared" si="2"/>
        <v>3.9</v>
      </c>
      <c r="AI27" s="50">
        <f t="shared" si="3"/>
        <v>3.9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168">
        <v>0</v>
      </c>
      <c r="N28" s="168">
        <v>0</v>
      </c>
      <c r="O28" s="168">
        <v>0</v>
      </c>
      <c r="P28" s="168">
        <v>0</v>
      </c>
      <c r="Q28" s="168">
        <v>0</v>
      </c>
      <c r="R28" s="168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53">
        <v>22.2</v>
      </c>
      <c r="AH28" s="49">
        <f t="shared" si="2"/>
        <v>0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168">
        <v>4.5999999999999996</v>
      </c>
      <c r="N29" s="168">
        <v>4.5999999999999996</v>
      </c>
      <c r="O29" s="168">
        <v>4.5999999999999996</v>
      </c>
      <c r="P29" s="168">
        <v>4.5999999999999996</v>
      </c>
      <c r="Q29" s="168">
        <v>4.5999999999999996</v>
      </c>
      <c r="R29" s="168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168">
        <v>10</v>
      </c>
      <c r="N30" s="168">
        <v>10</v>
      </c>
      <c r="O30" s="168">
        <v>10</v>
      </c>
      <c r="P30" s="168">
        <v>10</v>
      </c>
      <c r="Q30" s="168">
        <v>10</v>
      </c>
      <c r="R30" s="168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168">
        <v>6</v>
      </c>
      <c r="N31" s="168">
        <v>6</v>
      </c>
      <c r="O31" s="168">
        <v>6</v>
      </c>
      <c r="P31" s="168">
        <v>6</v>
      </c>
      <c r="Q31" s="168">
        <v>6</v>
      </c>
      <c r="R31" s="168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168">
        <v>3.7</v>
      </c>
      <c r="N32" s="168">
        <v>3.7</v>
      </c>
      <c r="O32" s="168">
        <v>3.7</v>
      </c>
      <c r="P32" s="168">
        <v>3.7</v>
      </c>
      <c r="Q32" s="168">
        <v>3.7</v>
      </c>
      <c r="R32" s="168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168">
        <v>2.5</v>
      </c>
      <c r="N33" s="168">
        <v>2.5</v>
      </c>
      <c r="O33" s="168">
        <v>2.5</v>
      </c>
      <c r="P33" s="168">
        <v>2.5</v>
      </c>
      <c r="Q33" s="168">
        <v>2.5</v>
      </c>
      <c r="R33" s="168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168">
        <v>5</v>
      </c>
      <c r="N34" s="168">
        <v>5</v>
      </c>
      <c r="O34" s="168">
        <v>5</v>
      </c>
      <c r="P34" s="168">
        <v>5</v>
      </c>
      <c r="Q34" s="168">
        <v>5</v>
      </c>
      <c r="R34" s="168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168">
        <v>0</v>
      </c>
      <c r="N35" s="168">
        <v>0</v>
      </c>
      <c r="O35" s="168">
        <v>0</v>
      </c>
      <c r="P35" s="168">
        <v>0</v>
      </c>
      <c r="Q35" s="168">
        <v>0</v>
      </c>
      <c r="R35" s="168">
        <v>0</v>
      </c>
      <c r="S35" s="44">
        <v>5</v>
      </c>
      <c r="T35" s="44">
        <v>5</v>
      </c>
      <c r="U35" s="44">
        <v>5</v>
      </c>
      <c r="V35" s="44">
        <v>5</v>
      </c>
      <c r="W35" s="44">
        <v>5</v>
      </c>
      <c r="X35" s="44">
        <v>5</v>
      </c>
      <c r="Y35" s="44">
        <v>5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5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169">
        <v>160</v>
      </c>
      <c r="N36" s="169">
        <v>160</v>
      </c>
      <c r="O36" s="169">
        <v>160</v>
      </c>
      <c r="P36" s="169">
        <v>160</v>
      </c>
      <c r="Q36" s="169">
        <v>160</v>
      </c>
      <c r="R36" s="169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55">
        <v>46</v>
      </c>
      <c r="C37" s="55">
        <v>47</v>
      </c>
      <c r="D37" s="55">
        <v>47</v>
      </c>
      <c r="E37" s="55">
        <v>47</v>
      </c>
      <c r="F37" s="55">
        <v>48</v>
      </c>
      <c r="G37" s="55">
        <v>52</v>
      </c>
      <c r="H37" s="55">
        <v>53</v>
      </c>
      <c r="I37" s="55">
        <v>49</v>
      </c>
      <c r="J37" s="55">
        <v>47</v>
      </c>
      <c r="K37" s="55">
        <v>48</v>
      </c>
      <c r="L37" s="55">
        <v>48</v>
      </c>
      <c r="M37" s="168">
        <v>48.2</v>
      </c>
      <c r="N37" s="168">
        <v>45.3</v>
      </c>
      <c r="O37" s="168">
        <v>45.4</v>
      </c>
      <c r="P37" s="168">
        <v>45.9</v>
      </c>
      <c r="Q37" s="168">
        <v>45.6</v>
      </c>
      <c r="R37" s="168">
        <v>45.8</v>
      </c>
      <c r="S37" s="61">
        <v>45.1</v>
      </c>
      <c r="T37" s="61">
        <f>27.2+17.5</f>
        <v>44.7</v>
      </c>
      <c r="U37" s="61">
        <f>25+18</f>
        <v>43</v>
      </c>
      <c r="V37" s="61">
        <f>25+18</f>
        <v>43</v>
      </c>
      <c r="W37" s="61">
        <f>25+18</f>
        <v>43</v>
      </c>
      <c r="X37" s="61">
        <f>25+18</f>
        <v>43</v>
      </c>
      <c r="Y37" s="61">
        <f>25+18</f>
        <v>43</v>
      </c>
      <c r="Z37" s="61">
        <v>48.8</v>
      </c>
      <c r="AA37" s="61">
        <v>48.8</v>
      </c>
      <c r="AB37" s="61">
        <v>48.8</v>
      </c>
      <c r="AC37" s="61">
        <f>27.7+14.6</f>
        <v>42.3</v>
      </c>
      <c r="AD37" s="61">
        <f>28.3+16.4</f>
        <v>44.7</v>
      </c>
      <c r="AE37" s="61">
        <f>28.3+16.4</f>
        <v>44.7</v>
      </c>
      <c r="AF37" s="61">
        <f>27.8+18.2</f>
        <v>46</v>
      </c>
      <c r="AG37" s="58">
        <v>240</v>
      </c>
      <c r="AH37" s="49">
        <f t="shared" si="2"/>
        <v>53</v>
      </c>
      <c r="AI37" s="50">
        <f t="shared" si="3"/>
        <v>42.3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525.19999999999993</v>
      </c>
      <c r="C38" s="63">
        <f t="shared" si="4"/>
        <v>506.59999999999997</v>
      </c>
      <c r="D38" s="63">
        <f t="shared" si="4"/>
        <v>476.09999999999997</v>
      </c>
      <c r="E38" s="63">
        <f t="shared" si="4"/>
        <v>456.09999999999997</v>
      </c>
      <c r="F38" s="63">
        <f t="shared" si="4"/>
        <v>398.1</v>
      </c>
      <c r="G38" s="63">
        <f t="shared" si="4"/>
        <v>398.1</v>
      </c>
      <c r="H38" s="63">
        <f t="shared" si="4"/>
        <v>406.1</v>
      </c>
      <c r="I38" s="63">
        <f t="shared" si="4"/>
        <v>426.1</v>
      </c>
      <c r="J38" s="63">
        <f t="shared" si="4"/>
        <v>426.1</v>
      </c>
      <c r="K38" s="63">
        <f t="shared" si="4"/>
        <v>436.09999999999997</v>
      </c>
      <c r="L38" s="63">
        <f t="shared" si="4"/>
        <v>398.1</v>
      </c>
      <c r="M38" s="63">
        <f t="shared" si="4"/>
        <v>396.9</v>
      </c>
      <c r="N38" s="63">
        <f>SUM(N11:N36)</f>
        <v>407.5</v>
      </c>
      <c r="O38" s="63">
        <f t="shared" si="4"/>
        <v>428</v>
      </c>
      <c r="P38" s="63">
        <f t="shared" si="4"/>
        <v>445.7</v>
      </c>
      <c r="Q38" s="63">
        <f t="shared" si="4"/>
        <v>471</v>
      </c>
      <c r="R38" s="63">
        <f t="shared" si="4"/>
        <v>445</v>
      </c>
      <c r="S38" s="63">
        <f t="shared" si="4"/>
        <v>479.5</v>
      </c>
      <c r="T38" s="63">
        <f t="shared" si="4"/>
        <v>478.6</v>
      </c>
      <c r="U38" s="63">
        <f t="shared" si="4"/>
        <v>478.79999999999995</v>
      </c>
      <c r="V38" s="63">
        <f t="shared" si="4"/>
        <v>478.2</v>
      </c>
      <c r="W38" s="63">
        <f t="shared" si="4"/>
        <v>429.7</v>
      </c>
      <c r="X38" s="63">
        <f t="shared" si="4"/>
        <v>429.7</v>
      </c>
      <c r="Y38" s="63">
        <f t="shared" si="4"/>
        <v>545.4</v>
      </c>
      <c r="Z38" s="63">
        <f t="shared" si="4"/>
        <v>583.19999999999993</v>
      </c>
      <c r="AA38" s="63">
        <f t="shared" si="4"/>
        <v>733.2</v>
      </c>
      <c r="AB38" s="63">
        <f t="shared" si="4"/>
        <v>743.2</v>
      </c>
      <c r="AC38" s="63">
        <f t="shared" si="4"/>
        <v>714.2</v>
      </c>
      <c r="AD38" s="63">
        <f t="shared" si="4"/>
        <v>633.19999999999993</v>
      </c>
      <c r="AE38" s="63">
        <f t="shared" si="4"/>
        <v>564.19999999999993</v>
      </c>
      <c r="AF38" s="63">
        <f t="shared" si="4"/>
        <v>619.19999999999993</v>
      </c>
      <c r="AG38" s="58">
        <f>SUM(AG11:AG37)</f>
        <v>1492.8299999999997</v>
      </c>
      <c r="AH38" s="49">
        <f t="shared" si="2"/>
        <v>743.2</v>
      </c>
      <c r="AI38" s="50">
        <f t="shared" si="3"/>
        <v>396.9</v>
      </c>
      <c r="AK38" s="51"/>
    </row>
    <row r="39" spans="1:88" x14ac:dyDescent="0.25">
      <c r="A39" s="52" t="s">
        <v>47</v>
      </c>
      <c r="B39" s="45">
        <v>100</v>
      </c>
      <c r="C39" s="44">
        <v>90</v>
      </c>
      <c r="D39" s="55">
        <v>40</v>
      </c>
      <c r="E39" s="55">
        <v>30.8</v>
      </c>
      <c r="F39" s="55">
        <v>30.8</v>
      </c>
      <c r="G39" s="55">
        <v>30.8</v>
      </c>
      <c r="H39" s="55">
        <v>30.8</v>
      </c>
      <c r="I39" s="55">
        <v>61.2</v>
      </c>
      <c r="J39" s="55">
        <v>102.8</v>
      </c>
      <c r="K39" s="55">
        <v>122.2</v>
      </c>
      <c r="L39" s="55">
        <v>100</v>
      </c>
      <c r="M39" s="168">
        <v>97.1</v>
      </c>
      <c r="N39" s="168">
        <v>97.4</v>
      </c>
      <c r="O39" s="168">
        <v>91</v>
      </c>
      <c r="P39" s="168">
        <v>81.099999999999994</v>
      </c>
      <c r="Q39" s="168">
        <v>81.599999999999994</v>
      </c>
      <c r="R39" s="168">
        <v>86.1</v>
      </c>
      <c r="S39" s="44">
        <v>86.3</v>
      </c>
      <c r="T39" s="44">
        <v>86.5</v>
      </c>
      <c r="U39" s="44">
        <v>86.1</v>
      </c>
      <c r="V39" s="44">
        <v>86</v>
      </c>
      <c r="W39" s="44">
        <v>81</v>
      </c>
      <c r="X39" s="44">
        <v>87</v>
      </c>
      <c r="Y39" s="44">
        <v>113</v>
      </c>
      <c r="Z39" s="44">
        <v>143.6</v>
      </c>
      <c r="AA39" s="44">
        <v>143.6</v>
      </c>
      <c r="AB39" s="44">
        <v>130</v>
      </c>
      <c r="AC39" s="44">
        <v>111.8</v>
      </c>
      <c r="AD39" s="44">
        <v>94</v>
      </c>
      <c r="AE39" s="44">
        <v>120</v>
      </c>
      <c r="AF39" s="44">
        <v>106.5</v>
      </c>
      <c r="AG39" s="56">
        <v>144</v>
      </c>
      <c r="AH39" s="49">
        <f t="shared" si="2"/>
        <v>143.6</v>
      </c>
      <c r="AI39" s="50">
        <f t="shared" si="3"/>
        <v>30.8</v>
      </c>
      <c r="AK39" s="51"/>
    </row>
    <row r="40" spans="1:88" x14ac:dyDescent="0.25">
      <c r="A40" s="57" t="s">
        <v>48</v>
      </c>
      <c r="B40" s="55">
        <v>35</v>
      </c>
      <c r="C40" s="64">
        <v>35</v>
      </c>
      <c r="D40" s="55">
        <v>35</v>
      </c>
      <c r="E40" s="55">
        <v>35</v>
      </c>
      <c r="F40" s="55">
        <v>35</v>
      </c>
      <c r="G40" s="55">
        <v>45.3</v>
      </c>
      <c r="H40" s="55">
        <v>45.3</v>
      </c>
      <c r="I40" s="55">
        <v>45.3</v>
      </c>
      <c r="J40" s="55">
        <v>43.4</v>
      </c>
      <c r="K40" s="55">
        <v>58.6</v>
      </c>
      <c r="L40" s="55">
        <v>60.4</v>
      </c>
      <c r="M40" s="169">
        <v>43</v>
      </c>
      <c r="N40" s="169">
        <v>43.4</v>
      </c>
      <c r="O40" s="169">
        <v>44.5</v>
      </c>
      <c r="P40" s="169">
        <v>45.1</v>
      </c>
      <c r="Q40" s="169">
        <v>45.4</v>
      </c>
      <c r="R40" s="169">
        <v>44.9</v>
      </c>
      <c r="S40" s="64">
        <v>45.5</v>
      </c>
      <c r="T40" s="64">
        <v>44</v>
      </c>
      <c r="U40" s="64">
        <v>44.6</v>
      </c>
      <c r="V40" s="64">
        <v>44</v>
      </c>
      <c r="W40" s="64">
        <v>60</v>
      </c>
      <c r="X40" s="64">
        <v>45</v>
      </c>
      <c r="Y40" s="64">
        <v>58</v>
      </c>
      <c r="Z40" s="64">
        <v>70.5</v>
      </c>
      <c r="AA40" s="64">
        <v>70.5</v>
      </c>
      <c r="AB40" s="64">
        <v>59</v>
      </c>
      <c r="AC40" s="64">
        <v>50</v>
      </c>
      <c r="AD40" s="64">
        <v>50</v>
      </c>
      <c r="AE40" s="64">
        <v>50</v>
      </c>
      <c r="AF40" s="64">
        <v>50.4</v>
      </c>
      <c r="AG40" s="58">
        <v>70</v>
      </c>
      <c r="AH40" s="49">
        <f t="shared" si="2"/>
        <v>70.5</v>
      </c>
      <c r="AI40" s="50">
        <f t="shared" si="3"/>
        <v>35</v>
      </c>
      <c r="AK40" s="51"/>
    </row>
    <row r="41" spans="1:88" x14ac:dyDescent="0.25">
      <c r="A41" s="57" t="s">
        <v>49</v>
      </c>
      <c r="B41" s="55">
        <v>46</v>
      </c>
      <c r="C41" s="64">
        <v>47</v>
      </c>
      <c r="D41" s="55">
        <v>47</v>
      </c>
      <c r="E41" s="55">
        <v>47</v>
      </c>
      <c r="F41" s="55">
        <v>34.200000000000003</v>
      </c>
      <c r="G41" s="55">
        <v>16</v>
      </c>
      <c r="H41" s="55">
        <v>16</v>
      </c>
      <c r="I41" s="55">
        <v>40.1</v>
      </c>
      <c r="J41" s="55">
        <v>62.4</v>
      </c>
      <c r="K41" s="55">
        <v>62.4</v>
      </c>
      <c r="L41" s="55">
        <v>62.4</v>
      </c>
      <c r="M41" s="169">
        <v>51.3</v>
      </c>
      <c r="N41" s="169">
        <v>51.1</v>
      </c>
      <c r="O41" s="169">
        <v>46.9</v>
      </c>
      <c r="P41" s="169">
        <v>46.7</v>
      </c>
      <c r="Q41" s="169">
        <v>46.5</v>
      </c>
      <c r="R41" s="169">
        <v>34.799999999999997</v>
      </c>
      <c r="S41" s="64">
        <v>35</v>
      </c>
      <c r="T41" s="64">
        <v>40.4</v>
      </c>
      <c r="U41" s="64">
        <v>40.6</v>
      </c>
      <c r="V41" s="64">
        <v>40.700000000000003</v>
      </c>
      <c r="W41" s="64">
        <v>33</v>
      </c>
      <c r="X41" s="64">
        <v>33</v>
      </c>
      <c r="Y41" s="64">
        <v>64</v>
      </c>
      <c r="Z41" s="64">
        <v>63.8</v>
      </c>
      <c r="AA41" s="64">
        <v>63.8</v>
      </c>
      <c r="AB41" s="64">
        <v>54</v>
      </c>
      <c r="AC41" s="64">
        <v>54.3</v>
      </c>
      <c r="AD41" s="64">
        <v>54.3</v>
      </c>
      <c r="AE41" s="64">
        <v>54.3</v>
      </c>
      <c r="AF41" s="64">
        <v>50.8</v>
      </c>
      <c r="AG41" s="58">
        <v>69</v>
      </c>
      <c r="AH41" s="49">
        <f t="shared" si="2"/>
        <v>64</v>
      </c>
      <c r="AI41" s="50">
        <f t="shared" si="3"/>
        <v>16</v>
      </c>
      <c r="AK41" s="51"/>
    </row>
    <row r="42" spans="1:88" x14ac:dyDescent="0.25">
      <c r="A42" s="57" t="s">
        <v>50</v>
      </c>
      <c r="B42" s="55">
        <v>60.7</v>
      </c>
      <c r="C42" s="55">
        <v>60.9</v>
      </c>
      <c r="D42" s="55">
        <v>60.7</v>
      </c>
      <c r="E42" s="55">
        <v>60.7</v>
      </c>
      <c r="F42" s="55">
        <v>60.7</v>
      </c>
      <c r="G42" s="55">
        <v>60.7</v>
      </c>
      <c r="H42" s="55">
        <v>60.7</v>
      </c>
      <c r="I42" s="55">
        <v>60.7</v>
      </c>
      <c r="J42" s="55">
        <v>60.7</v>
      </c>
      <c r="K42" s="55">
        <v>60.7</v>
      </c>
      <c r="L42" s="55">
        <v>60.7</v>
      </c>
      <c r="M42" s="169">
        <v>60.4</v>
      </c>
      <c r="N42" s="169">
        <v>60.4</v>
      </c>
      <c r="O42" s="169">
        <v>60.4</v>
      </c>
      <c r="P42" s="169">
        <v>60.4</v>
      </c>
      <c r="Q42" s="169">
        <v>60.4</v>
      </c>
      <c r="R42" s="169">
        <v>61.5</v>
      </c>
      <c r="S42" s="64">
        <v>60.9</v>
      </c>
      <c r="T42" s="64">
        <v>60.9</v>
      </c>
      <c r="U42" s="64">
        <v>60.9</v>
      </c>
      <c r="V42" s="64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64">
        <v>60.9</v>
      </c>
      <c r="AC42" s="64">
        <v>60.9</v>
      </c>
      <c r="AD42" s="64">
        <v>60.9</v>
      </c>
      <c r="AE42" s="64">
        <v>60.9</v>
      </c>
      <c r="AF42" s="64">
        <v>60.9</v>
      </c>
      <c r="AG42" s="58">
        <v>60</v>
      </c>
      <c r="AH42" s="49">
        <f t="shared" si="2"/>
        <v>61.5</v>
      </c>
      <c r="AI42" s="50">
        <f t="shared" si="3"/>
        <v>60.4</v>
      </c>
      <c r="AK42" s="51"/>
    </row>
    <row r="43" spans="1:88" x14ac:dyDescent="0.25">
      <c r="A43" s="57" t="s">
        <v>51</v>
      </c>
      <c r="B43" s="55">
        <v>10</v>
      </c>
      <c r="C43" s="64">
        <v>10</v>
      </c>
      <c r="D43" s="55">
        <v>10</v>
      </c>
      <c r="E43" s="55">
        <v>10</v>
      </c>
      <c r="F43" s="55">
        <v>10</v>
      </c>
      <c r="G43" s="55">
        <v>10</v>
      </c>
      <c r="H43" s="55">
        <v>10</v>
      </c>
      <c r="I43" s="55">
        <v>10</v>
      </c>
      <c r="J43" s="55">
        <v>10</v>
      </c>
      <c r="K43" s="55">
        <v>10</v>
      </c>
      <c r="L43" s="55">
        <v>10</v>
      </c>
      <c r="M43" s="169">
        <v>10</v>
      </c>
      <c r="N43" s="169">
        <v>10</v>
      </c>
      <c r="O43" s="169">
        <v>10</v>
      </c>
      <c r="P43" s="169">
        <v>10</v>
      </c>
      <c r="Q43" s="169">
        <v>10</v>
      </c>
      <c r="R43" s="169">
        <v>10</v>
      </c>
      <c r="S43" s="44">
        <v>10</v>
      </c>
      <c r="T43" s="44">
        <v>9.1</v>
      </c>
      <c r="U43" s="44">
        <v>9.3000000000000007</v>
      </c>
      <c r="V43" s="44">
        <v>9.3000000000000007</v>
      </c>
      <c r="W43" s="44">
        <v>9.3000000000000007</v>
      </c>
      <c r="X43" s="44">
        <v>9.3000000000000007</v>
      </c>
      <c r="Y43" s="44">
        <v>9.3000000000000007</v>
      </c>
      <c r="Z43" s="64">
        <v>25</v>
      </c>
      <c r="AA43" s="64">
        <v>30</v>
      </c>
      <c r="AB43" s="64">
        <v>30</v>
      </c>
      <c r="AC43" s="64">
        <v>30</v>
      </c>
      <c r="AD43" s="64">
        <v>30</v>
      </c>
      <c r="AE43" s="64">
        <v>30</v>
      </c>
      <c r="AF43" s="64">
        <v>30</v>
      </c>
      <c r="AG43" s="58">
        <v>30</v>
      </c>
      <c r="AH43" s="49">
        <f t="shared" si="2"/>
        <v>30</v>
      </c>
      <c r="AI43" s="50">
        <f t="shared" si="3"/>
        <v>9.1</v>
      </c>
      <c r="AK43" s="51"/>
    </row>
    <row r="44" spans="1:88" x14ac:dyDescent="0.25">
      <c r="A44" s="57" t="s">
        <v>52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169">
        <v>8</v>
      </c>
      <c r="N44" s="169">
        <v>8</v>
      </c>
      <c r="O44" s="169">
        <v>10</v>
      </c>
      <c r="P44" s="169">
        <v>10</v>
      </c>
      <c r="Q44" s="169">
        <v>10</v>
      </c>
      <c r="R44" s="169">
        <v>10</v>
      </c>
      <c r="S44" s="44">
        <v>10</v>
      </c>
      <c r="T44" s="44">
        <v>10</v>
      </c>
      <c r="U44" s="44">
        <v>10</v>
      </c>
      <c r="V44" s="44">
        <v>10</v>
      </c>
      <c r="W44" s="44">
        <v>10</v>
      </c>
      <c r="X44" s="44">
        <v>10</v>
      </c>
      <c r="Y44" s="44">
        <v>10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10</v>
      </c>
      <c r="AI44" s="50">
        <f t="shared" si="3"/>
        <v>0</v>
      </c>
      <c r="AK44" s="51"/>
    </row>
    <row r="45" spans="1:88" x14ac:dyDescent="0.25">
      <c r="A45" s="57" t="s">
        <v>53</v>
      </c>
      <c r="B45" s="55">
        <v>17.3</v>
      </c>
      <c r="C45" s="55">
        <v>17.3</v>
      </c>
      <c r="D45" s="55">
        <v>17.3</v>
      </c>
      <c r="E45" s="55">
        <v>17.3</v>
      </c>
      <c r="F45" s="55">
        <v>17.3</v>
      </c>
      <c r="G45" s="55">
        <v>17.3</v>
      </c>
      <c r="H45" s="55">
        <v>17.3</v>
      </c>
      <c r="I45" s="55">
        <v>17.3</v>
      </c>
      <c r="J45" s="55">
        <v>17.3</v>
      </c>
      <c r="K45" s="55">
        <v>17.3</v>
      </c>
      <c r="L45" s="55">
        <v>17.3</v>
      </c>
      <c r="M45" s="169">
        <v>17.3</v>
      </c>
      <c r="N45" s="169">
        <v>17.3</v>
      </c>
      <c r="O45" s="169">
        <v>17.3</v>
      </c>
      <c r="P45" s="169">
        <v>17.3</v>
      </c>
      <c r="Q45" s="169">
        <v>17.3</v>
      </c>
      <c r="R45" s="169">
        <v>17.3</v>
      </c>
      <c r="S45" s="44">
        <v>17.100000000000001</v>
      </c>
      <c r="T45" s="44">
        <v>17.3</v>
      </c>
      <c r="U45" s="44">
        <v>11.6</v>
      </c>
      <c r="V45" s="44">
        <v>17.399999999999999</v>
      </c>
      <c r="W45" s="44">
        <v>17.399999999999999</v>
      </c>
      <c r="X45" s="44">
        <v>17.399999999999999</v>
      </c>
      <c r="Y45" s="44">
        <v>17.399999999999999</v>
      </c>
      <c r="Z45" s="44">
        <v>17.3</v>
      </c>
      <c r="AA45" s="44">
        <v>17.3</v>
      </c>
      <c r="AB45" s="44">
        <v>17.3</v>
      </c>
      <c r="AC45" s="44">
        <v>17.3</v>
      </c>
      <c r="AD45" s="44">
        <v>17.3</v>
      </c>
      <c r="AE45" s="44">
        <v>17.3</v>
      </c>
      <c r="AF45" s="44">
        <v>17.3</v>
      </c>
      <c r="AG45" s="58">
        <v>24</v>
      </c>
      <c r="AH45" s="49">
        <f t="shared" si="2"/>
        <v>17.399999999999999</v>
      </c>
      <c r="AI45" s="50">
        <f t="shared" si="3"/>
        <v>11.6</v>
      </c>
      <c r="AK45" s="51"/>
    </row>
    <row r="46" spans="1:88" x14ac:dyDescent="0.25">
      <c r="A46" s="57" t="s">
        <v>54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169">
        <v>0</v>
      </c>
      <c r="N46" s="169">
        <v>0</v>
      </c>
      <c r="O46" s="169">
        <v>0</v>
      </c>
      <c r="P46" s="169">
        <v>0</v>
      </c>
      <c r="Q46" s="169">
        <v>0</v>
      </c>
      <c r="R46" s="169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55">
        <v>12</v>
      </c>
      <c r="C47" s="55">
        <v>12</v>
      </c>
      <c r="D47" s="55">
        <v>12</v>
      </c>
      <c r="E47" s="55">
        <v>12</v>
      </c>
      <c r="F47" s="55">
        <v>12</v>
      </c>
      <c r="G47" s="55">
        <v>12</v>
      </c>
      <c r="H47" s="55">
        <v>12</v>
      </c>
      <c r="I47" s="55">
        <v>12</v>
      </c>
      <c r="J47" s="55">
        <v>12</v>
      </c>
      <c r="K47" s="55">
        <v>12</v>
      </c>
      <c r="L47" s="55">
        <v>12</v>
      </c>
      <c r="M47" s="169">
        <v>12</v>
      </c>
      <c r="N47" s="169">
        <v>12</v>
      </c>
      <c r="O47" s="169">
        <v>12</v>
      </c>
      <c r="P47" s="169">
        <v>12</v>
      </c>
      <c r="Q47" s="169">
        <v>12</v>
      </c>
      <c r="R47" s="169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55">
        <v>0</v>
      </c>
      <c r="C48" s="55">
        <v>0</v>
      </c>
      <c r="D48" s="55">
        <v>0</v>
      </c>
      <c r="E48" s="55">
        <v>0</v>
      </c>
      <c r="F48" s="55">
        <v>0</v>
      </c>
      <c r="G48" s="55">
        <v>0</v>
      </c>
      <c r="H48" s="55">
        <v>0</v>
      </c>
      <c r="I48" s="55">
        <v>0</v>
      </c>
      <c r="J48" s="55">
        <v>0</v>
      </c>
      <c r="K48" s="55">
        <v>0</v>
      </c>
      <c r="L48" s="55">
        <v>0</v>
      </c>
      <c r="M48" s="169">
        <v>0</v>
      </c>
      <c r="N48" s="169">
        <v>0</v>
      </c>
      <c r="O48" s="169">
        <v>0</v>
      </c>
      <c r="P48" s="169">
        <v>0</v>
      </c>
      <c r="Q48" s="169">
        <v>0</v>
      </c>
      <c r="R48" s="169">
        <v>0</v>
      </c>
      <c r="S48" s="55">
        <v>0</v>
      </c>
      <c r="T48" s="55">
        <v>0</v>
      </c>
      <c r="U48" s="55">
        <v>0</v>
      </c>
      <c r="V48" s="55">
        <v>0</v>
      </c>
      <c r="W48" s="55">
        <v>0</v>
      </c>
      <c r="X48" s="55">
        <v>0</v>
      </c>
      <c r="Y48" s="55">
        <v>0</v>
      </c>
      <c r="Z48" s="55">
        <v>0</v>
      </c>
      <c r="AA48" s="55">
        <v>0</v>
      </c>
      <c r="AB48" s="55">
        <v>6.6</v>
      </c>
      <c r="AC48" s="55">
        <v>6.6</v>
      </c>
      <c r="AD48" s="55">
        <v>6.6</v>
      </c>
      <c r="AE48" s="55">
        <v>6.6</v>
      </c>
      <c r="AF48" s="55">
        <v>6.6</v>
      </c>
      <c r="AG48" s="58">
        <v>14</v>
      </c>
      <c r="AH48" s="49">
        <f t="shared" si="2"/>
        <v>6.6</v>
      </c>
      <c r="AI48" s="50">
        <f t="shared" si="3"/>
        <v>0</v>
      </c>
      <c r="AK48" s="51"/>
    </row>
    <row r="49" spans="1:37" x14ac:dyDescent="0.25">
      <c r="A49" s="57" t="s">
        <v>57</v>
      </c>
      <c r="B49" s="55">
        <v>8.6999999999999993</v>
      </c>
      <c r="C49" s="55">
        <v>8.6999999999999993</v>
      </c>
      <c r="D49" s="55">
        <v>8.6999999999999993</v>
      </c>
      <c r="E49" s="55">
        <v>8.6999999999999993</v>
      </c>
      <c r="F49" s="55">
        <v>8.6999999999999993</v>
      </c>
      <c r="G49" s="55">
        <v>8.6999999999999993</v>
      </c>
      <c r="H49" s="55">
        <v>8.6999999999999993</v>
      </c>
      <c r="I49" s="55">
        <v>8.6999999999999993</v>
      </c>
      <c r="J49" s="55">
        <v>8.6999999999999993</v>
      </c>
      <c r="K49" s="55">
        <v>8.6999999999999993</v>
      </c>
      <c r="L49" s="55">
        <v>8.6999999999999993</v>
      </c>
      <c r="M49" s="169">
        <v>8.6999999999999993</v>
      </c>
      <c r="N49" s="169">
        <v>8.6999999999999993</v>
      </c>
      <c r="O49" s="169">
        <v>8.6999999999999993</v>
      </c>
      <c r="P49" s="169">
        <v>8.6999999999999993</v>
      </c>
      <c r="Q49" s="169">
        <v>8.6999999999999993</v>
      </c>
      <c r="R49" s="169">
        <v>8.6999999999999993</v>
      </c>
      <c r="S49" s="44">
        <v>8.9</v>
      </c>
      <c r="T49" s="44">
        <v>8.9</v>
      </c>
      <c r="U49" s="44">
        <v>8.9</v>
      </c>
      <c r="V49" s="44">
        <v>8.9</v>
      </c>
      <c r="W49" s="44">
        <v>8.9</v>
      </c>
      <c r="X49" s="44">
        <v>8.9</v>
      </c>
      <c r="Y49" s="44">
        <v>8.9</v>
      </c>
      <c r="Z49" s="44">
        <v>8.6999999999999993</v>
      </c>
      <c r="AA49" s="44">
        <v>8.6999999999999993</v>
      </c>
      <c r="AB49" s="44">
        <v>8.6999999999999993</v>
      </c>
      <c r="AC49" s="44">
        <v>8.6999999999999993</v>
      </c>
      <c r="AD49" s="44">
        <v>8.6999999999999993</v>
      </c>
      <c r="AE49" s="44">
        <v>8.6999999999999993</v>
      </c>
      <c r="AF49" s="44">
        <v>8.6999999999999993</v>
      </c>
      <c r="AG49" s="58">
        <v>10.050000000000001</v>
      </c>
      <c r="AH49" s="49">
        <f t="shared" si="2"/>
        <v>8.9</v>
      </c>
      <c r="AI49" s="50">
        <f t="shared" si="3"/>
        <v>8.6999999999999993</v>
      </c>
      <c r="AK49" s="51"/>
    </row>
    <row r="50" spans="1:37" x14ac:dyDescent="0.25">
      <c r="A50" s="57" t="s">
        <v>58</v>
      </c>
      <c r="B50" s="55">
        <v>3</v>
      </c>
      <c r="C50" s="55">
        <v>3</v>
      </c>
      <c r="D50" s="55">
        <v>3</v>
      </c>
      <c r="E50" s="55">
        <v>3</v>
      </c>
      <c r="F50" s="55">
        <v>3</v>
      </c>
      <c r="G50" s="55">
        <v>3</v>
      </c>
      <c r="H50" s="55">
        <v>3</v>
      </c>
      <c r="I50" s="55">
        <v>3</v>
      </c>
      <c r="J50" s="55">
        <v>3</v>
      </c>
      <c r="K50" s="55">
        <v>3</v>
      </c>
      <c r="L50" s="55">
        <v>3</v>
      </c>
      <c r="M50" s="169">
        <v>3</v>
      </c>
      <c r="N50" s="169">
        <v>3</v>
      </c>
      <c r="O50" s="169">
        <v>3</v>
      </c>
      <c r="P50" s="169">
        <v>3</v>
      </c>
      <c r="Q50" s="169">
        <v>3</v>
      </c>
      <c r="R50" s="169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f t="shared" ref="B51" si="5">B200</f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7">SUM(B39:B51)</f>
        <v>296.24</v>
      </c>
      <c r="C52" s="63">
        <f t="shared" si="7"/>
        <v>287.44</v>
      </c>
      <c r="D52" s="63">
        <f t="shared" si="7"/>
        <v>237.23999999999998</v>
      </c>
      <c r="E52" s="63">
        <f t="shared" si="7"/>
        <v>228.04</v>
      </c>
      <c r="F52" s="63">
        <f t="shared" si="7"/>
        <v>215.23999999999998</v>
      </c>
      <c r="G52" s="63">
        <f t="shared" si="7"/>
        <v>207.34</v>
      </c>
      <c r="H52" s="63">
        <f t="shared" si="7"/>
        <v>207.34</v>
      </c>
      <c r="I52" s="63">
        <f t="shared" si="7"/>
        <v>261.84000000000003</v>
      </c>
      <c r="J52" s="63">
        <f t="shared" si="7"/>
        <v>323.84000000000003</v>
      </c>
      <c r="K52" s="63">
        <f t="shared" si="7"/>
        <v>358.44000000000005</v>
      </c>
      <c r="L52" s="63">
        <f t="shared" si="7"/>
        <v>338.04</v>
      </c>
      <c r="M52" s="63">
        <f t="shared" si="7"/>
        <v>314.33999999999997</v>
      </c>
      <c r="N52" s="63">
        <f t="shared" si="7"/>
        <v>314.84000000000003</v>
      </c>
      <c r="O52" s="63">
        <f t="shared" si="7"/>
        <v>307.34000000000003</v>
      </c>
      <c r="P52" s="63">
        <f t="shared" si="7"/>
        <v>297.83999999999997</v>
      </c>
      <c r="Q52" s="63">
        <f t="shared" si="7"/>
        <v>298.44</v>
      </c>
      <c r="R52" s="63">
        <f t="shared" si="7"/>
        <v>291.84000000000003</v>
      </c>
      <c r="S52" s="63">
        <f t="shared" si="7"/>
        <v>292.24</v>
      </c>
      <c r="T52" s="63">
        <f t="shared" si="7"/>
        <v>295.64</v>
      </c>
      <c r="U52" s="63">
        <f t="shared" si="7"/>
        <v>290.54000000000002</v>
      </c>
      <c r="V52" s="63">
        <f t="shared" si="7"/>
        <v>295.74</v>
      </c>
      <c r="W52" s="63">
        <f t="shared" si="7"/>
        <v>299.04000000000002</v>
      </c>
      <c r="X52" s="63">
        <f t="shared" si="7"/>
        <v>290.04000000000002</v>
      </c>
      <c r="Y52" s="63">
        <f t="shared" si="7"/>
        <v>360.03999999999996</v>
      </c>
      <c r="Z52" s="63">
        <v>426.64</v>
      </c>
      <c r="AA52" s="63">
        <f t="shared" si="7"/>
        <v>413.34</v>
      </c>
      <c r="AB52" s="63">
        <f t="shared" si="7"/>
        <v>385.04</v>
      </c>
      <c r="AC52" s="63">
        <f t="shared" si="7"/>
        <v>358.14000000000004</v>
      </c>
      <c r="AD52" s="63">
        <f t="shared" si="7"/>
        <v>340.34000000000003</v>
      </c>
      <c r="AE52" s="63">
        <f t="shared" si="7"/>
        <v>366.34000000000003</v>
      </c>
      <c r="AF52" s="63">
        <f t="shared" si="7"/>
        <v>349.74</v>
      </c>
      <c r="AG52" s="68">
        <f>SUM(AG39:AG51)</f>
        <v>489.91</v>
      </c>
      <c r="AH52" s="49">
        <f t="shared" si="2"/>
        <v>426.64</v>
      </c>
      <c r="AI52" s="50">
        <f t="shared" si="3"/>
        <v>207.34</v>
      </c>
      <c r="AK52" s="51"/>
    </row>
    <row r="53" spans="1:37" x14ac:dyDescent="0.25">
      <c r="A53" s="52" t="s">
        <v>61</v>
      </c>
      <c r="B53" s="44">
        <v>60</v>
      </c>
      <c r="C53" s="44">
        <v>60</v>
      </c>
      <c r="D53" s="44">
        <v>60</v>
      </c>
      <c r="E53" s="44">
        <v>60</v>
      </c>
      <c r="F53" s="44">
        <v>60</v>
      </c>
      <c r="G53" s="44">
        <v>60</v>
      </c>
      <c r="H53" s="44">
        <v>60</v>
      </c>
      <c r="I53" s="44">
        <v>60</v>
      </c>
      <c r="J53" s="44">
        <v>35</v>
      </c>
      <c r="K53" s="44">
        <v>35</v>
      </c>
      <c r="L53" s="44">
        <v>60</v>
      </c>
      <c r="M53" s="44">
        <v>60</v>
      </c>
      <c r="N53" s="44">
        <v>60</v>
      </c>
      <c r="O53" s="69">
        <v>60</v>
      </c>
      <c r="P53" s="69">
        <v>36</v>
      </c>
      <c r="Q53" s="69">
        <v>30</v>
      </c>
      <c r="R53" s="44">
        <v>40</v>
      </c>
      <c r="S53" s="44">
        <v>40</v>
      </c>
      <c r="T53" s="44">
        <v>40</v>
      </c>
      <c r="U53" s="44">
        <v>40</v>
      </c>
      <c r="V53" s="44">
        <v>45</v>
      </c>
      <c r="W53" s="44">
        <v>38</v>
      </c>
      <c r="X53" s="44">
        <v>38.5</v>
      </c>
      <c r="Y53" s="44">
        <v>38.4</v>
      </c>
      <c r="Z53" s="44">
        <v>59.6</v>
      </c>
      <c r="AA53" s="44">
        <v>59.6</v>
      </c>
      <c r="AB53" s="44">
        <v>45</v>
      </c>
      <c r="AC53" s="44">
        <v>45</v>
      </c>
      <c r="AD53" s="44">
        <v>45</v>
      </c>
      <c r="AE53" s="44">
        <v>30</v>
      </c>
      <c r="AF53" s="44">
        <v>24</v>
      </c>
      <c r="AG53" s="56">
        <v>60</v>
      </c>
      <c r="AH53" s="49">
        <f t="shared" si="2"/>
        <v>60</v>
      </c>
      <c r="AI53" s="50">
        <f t="shared" si="3"/>
        <v>24</v>
      </c>
      <c r="AK53" s="51"/>
    </row>
    <row r="54" spans="1:37" x14ac:dyDescent="0.25">
      <c r="A54" s="57" t="s">
        <v>62</v>
      </c>
      <c r="B54" s="64">
        <v>30</v>
      </c>
      <c r="C54" s="64">
        <v>30</v>
      </c>
      <c r="D54" s="64">
        <v>30</v>
      </c>
      <c r="E54" s="64">
        <v>30</v>
      </c>
      <c r="F54" s="64">
        <v>30</v>
      </c>
      <c r="G54" s="64">
        <v>30</v>
      </c>
      <c r="H54" s="64">
        <v>30</v>
      </c>
      <c r="I54" s="64">
        <v>30</v>
      </c>
      <c r="J54" s="64">
        <v>15</v>
      </c>
      <c r="K54" s="64">
        <v>15</v>
      </c>
      <c r="L54" s="64">
        <v>30</v>
      </c>
      <c r="M54" s="64">
        <v>30</v>
      </c>
      <c r="N54" s="64">
        <v>30</v>
      </c>
      <c r="O54" s="69">
        <v>29.4</v>
      </c>
      <c r="P54" s="69">
        <v>15.5</v>
      </c>
      <c r="Q54" s="69">
        <v>14.9</v>
      </c>
      <c r="R54" s="64">
        <v>20.3</v>
      </c>
      <c r="S54" s="64">
        <v>20</v>
      </c>
      <c r="T54" s="44">
        <v>20</v>
      </c>
      <c r="U54" s="44">
        <v>20</v>
      </c>
      <c r="V54" s="44">
        <v>19.600000000000001</v>
      </c>
      <c r="W54" s="44">
        <v>15</v>
      </c>
      <c r="X54" s="64">
        <v>16.600000000000001</v>
      </c>
      <c r="Y54" s="64">
        <v>16.600000000000001</v>
      </c>
      <c r="Z54" s="64">
        <v>29.3</v>
      </c>
      <c r="AA54" s="64">
        <v>29.3</v>
      </c>
      <c r="AB54" s="64">
        <v>20</v>
      </c>
      <c r="AC54" s="64">
        <v>20.100000000000001</v>
      </c>
      <c r="AD54" s="64">
        <v>20.9</v>
      </c>
      <c r="AE54" s="64">
        <v>8.8000000000000007</v>
      </c>
      <c r="AF54" s="64">
        <v>8.8000000000000007</v>
      </c>
      <c r="AG54" s="58">
        <v>32</v>
      </c>
      <c r="AH54" s="49">
        <f t="shared" si="2"/>
        <v>30</v>
      </c>
      <c r="AI54" s="50">
        <f t="shared" si="3"/>
        <v>8.8000000000000007</v>
      </c>
      <c r="AK54" s="51"/>
    </row>
    <row r="55" spans="1:37" ht="15.75" thickBot="1" x14ac:dyDescent="0.3">
      <c r="A55" s="66" t="s">
        <v>63</v>
      </c>
      <c r="B55" s="70">
        <v>11</v>
      </c>
      <c r="C55" s="70">
        <v>11</v>
      </c>
      <c r="D55" s="70">
        <v>11</v>
      </c>
      <c r="E55" s="70">
        <v>11</v>
      </c>
      <c r="F55" s="70">
        <v>11</v>
      </c>
      <c r="G55" s="70">
        <v>11</v>
      </c>
      <c r="H55" s="70">
        <v>11</v>
      </c>
      <c r="I55" s="70">
        <v>11</v>
      </c>
      <c r="J55" s="70">
        <v>5.5</v>
      </c>
      <c r="K55" s="70">
        <v>5.5</v>
      </c>
      <c r="L55" s="70">
        <v>11</v>
      </c>
      <c r="M55" s="70">
        <v>11</v>
      </c>
      <c r="N55" s="70">
        <v>11</v>
      </c>
      <c r="O55" s="72">
        <v>10.7</v>
      </c>
      <c r="P55" s="72">
        <v>5.7</v>
      </c>
      <c r="Q55" s="72">
        <v>5.4</v>
      </c>
      <c r="R55" s="70">
        <v>7.4</v>
      </c>
      <c r="S55" s="70">
        <v>7.3</v>
      </c>
      <c r="T55" s="44">
        <v>7.3</v>
      </c>
      <c r="U55" s="44">
        <v>7.3</v>
      </c>
      <c r="V55" s="44">
        <v>7.2</v>
      </c>
      <c r="W55" s="44">
        <v>5.4</v>
      </c>
      <c r="X55" s="70">
        <v>6</v>
      </c>
      <c r="Y55" s="70">
        <v>6.1</v>
      </c>
      <c r="Z55" s="70">
        <v>10.7</v>
      </c>
      <c r="AA55" s="70">
        <v>10.7</v>
      </c>
      <c r="AB55" s="70">
        <v>7.3</v>
      </c>
      <c r="AC55" s="70">
        <v>7.3</v>
      </c>
      <c r="AD55" s="70">
        <v>4.5999999999999996</v>
      </c>
      <c r="AE55" s="70">
        <v>3.2</v>
      </c>
      <c r="AF55" s="70">
        <v>3.2</v>
      </c>
      <c r="AG55" s="73">
        <v>14</v>
      </c>
      <c r="AH55" s="49">
        <f t="shared" si="2"/>
        <v>11</v>
      </c>
      <c r="AI55" s="50">
        <f t="shared" si="3"/>
        <v>3.2</v>
      </c>
      <c r="AK55" s="51"/>
    </row>
    <row r="56" spans="1:37" ht="15.75" thickBot="1" x14ac:dyDescent="0.3">
      <c r="A56" s="62" t="s">
        <v>64</v>
      </c>
      <c r="B56" s="63">
        <f t="shared" ref="B56" si="8">SUM(B53:B55)</f>
        <v>101</v>
      </c>
      <c r="C56" s="63">
        <f>SUM(C53:C55)</f>
        <v>101</v>
      </c>
      <c r="D56" s="63">
        <f t="shared" ref="D56:AF56" si="9">SUM(D53:D55)</f>
        <v>101</v>
      </c>
      <c r="E56" s="63">
        <f t="shared" si="9"/>
        <v>101</v>
      </c>
      <c r="F56" s="63">
        <f t="shared" si="9"/>
        <v>101</v>
      </c>
      <c r="G56" s="63">
        <f t="shared" si="9"/>
        <v>101</v>
      </c>
      <c r="H56" s="63">
        <f t="shared" si="9"/>
        <v>101</v>
      </c>
      <c r="I56" s="63">
        <f t="shared" si="9"/>
        <v>101</v>
      </c>
      <c r="J56" s="63">
        <f t="shared" si="9"/>
        <v>55.5</v>
      </c>
      <c r="K56" s="63">
        <f t="shared" si="9"/>
        <v>55.5</v>
      </c>
      <c r="L56" s="63">
        <f t="shared" si="9"/>
        <v>101</v>
      </c>
      <c r="M56" s="63">
        <f t="shared" si="9"/>
        <v>101</v>
      </c>
      <c r="N56" s="63">
        <f t="shared" si="9"/>
        <v>101</v>
      </c>
      <c r="O56" s="63">
        <f t="shared" si="9"/>
        <v>100.10000000000001</v>
      </c>
      <c r="P56" s="63">
        <f t="shared" si="9"/>
        <v>57.2</v>
      </c>
      <c r="Q56" s="63">
        <f t="shared" si="9"/>
        <v>50.3</v>
      </c>
      <c r="R56" s="63">
        <f t="shared" si="9"/>
        <v>67.7</v>
      </c>
      <c r="S56" s="63">
        <f t="shared" si="9"/>
        <v>67.3</v>
      </c>
      <c r="T56" s="63">
        <f t="shared" si="9"/>
        <v>67.3</v>
      </c>
      <c r="U56" s="63">
        <f t="shared" si="9"/>
        <v>67.3</v>
      </c>
      <c r="V56" s="63">
        <f t="shared" si="9"/>
        <v>71.8</v>
      </c>
      <c r="W56" s="63">
        <f t="shared" si="9"/>
        <v>58.4</v>
      </c>
      <c r="X56" s="63">
        <f t="shared" si="9"/>
        <v>61.1</v>
      </c>
      <c r="Y56" s="63">
        <f t="shared" si="9"/>
        <v>61.1</v>
      </c>
      <c r="Z56" s="63">
        <v>100.5</v>
      </c>
      <c r="AA56" s="63">
        <f t="shared" si="9"/>
        <v>99.600000000000009</v>
      </c>
      <c r="AB56" s="63">
        <f t="shared" si="9"/>
        <v>72.3</v>
      </c>
      <c r="AC56" s="63">
        <f t="shared" si="9"/>
        <v>72.399999999999991</v>
      </c>
      <c r="AD56" s="63">
        <f t="shared" si="9"/>
        <v>70.5</v>
      </c>
      <c r="AE56" s="63">
        <f t="shared" si="9"/>
        <v>42</v>
      </c>
      <c r="AF56" s="63">
        <f t="shared" si="9"/>
        <v>36</v>
      </c>
      <c r="AG56" s="68">
        <f>SUM(AG53:AG55)</f>
        <v>106</v>
      </c>
      <c r="AH56" s="49">
        <f t="shared" si="2"/>
        <v>101</v>
      </c>
      <c r="AI56" s="50">
        <f t="shared" si="3"/>
        <v>36</v>
      </c>
      <c r="AK56" s="51"/>
    </row>
    <row r="57" spans="1:37" x14ac:dyDescent="0.25">
      <c r="A57" s="52" t="s">
        <v>65</v>
      </c>
      <c r="B57" s="44">
        <v>60</v>
      </c>
      <c r="C57" s="44">
        <v>58</v>
      </c>
      <c r="D57" s="44">
        <v>60</v>
      </c>
      <c r="E57" s="44">
        <v>56.5</v>
      </c>
      <c r="F57" s="44">
        <v>54</v>
      </c>
      <c r="G57" s="44">
        <v>52</v>
      </c>
      <c r="H57" s="44">
        <v>57</v>
      </c>
      <c r="I57" s="44">
        <v>57</v>
      </c>
      <c r="J57" s="44">
        <v>55</v>
      </c>
      <c r="K57" s="44">
        <v>27</v>
      </c>
      <c r="L57" s="44">
        <v>53</v>
      </c>
      <c r="M57" s="44">
        <v>52.65</v>
      </c>
      <c r="N57" s="44">
        <v>62.29</v>
      </c>
      <c r="O57" s="44">
        <v>67.94</v>
      </c>
      <c r="P57" s="44">
        <v>70.83</v>
      </c>
      <c r="Q57" s="44">
        <v>65.48</v>
      </c>
      <c r="R57" s="44">
        <v>71.5</v>
      </c>
      <c r="S57" s="44">
        <v>72.94</v>
      </c>
      <c r="T57" s="44">
        <v>72.599999999999994</v>
      </c>
      <c r="U57" s="44">
        <v>65.95</v>
      </c>
      <c r="V57" s="44">
        <v>66</v>
      </c>
      <c r="W57" s="44">
        <v>70</v>
      </c>
      <c r="X57" s="44">
        <v>70</v>
      </c>
      <c r="Y57" s="44">
        <v>56</v>
      </c>
      <c r="Z57" s="44">
        <v>68</v>
      </c>
      <c r="AA57" s="44">
        <v>67.39</v>
      </c>
      <c r="AB57" s="44">
        <v>72</v>
      </c>
      <c r="AC57" s="74">
        <v>76</v>
      </c>
      <c r="AD57" s="74">
        <v>78</v>
      </c>
      <c r="AE57" s="44">
        <v>39</v>
      </c>
      <c r="AF57" s="44">
        <v>54</v>
      </c>
      <c r="AG57" s="56"/>
      <c r="AH57" s="49">
        <f t="shared" si="2"/>
        <v>78</v>
      </c>
      <c r="AI57" s="50">
        <f t="shared" si="3"/>
        <v>27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98</v>
      </c>
      <c r="K58" s="64">
        <v>128</v>
      </c>
      <c r="L58" s="64">
        <v>138</v>
      </c>
      <c r="M58" s="44">
        <v>150.9</v>
      </c>
      <c r="N58" s="44">
        <v>142</v>
      </c>
      <c r="O58" s="44">
        <v>137.9</v>
      </c>
      <c r="P58" s="44">
        <v>128.4</v>
      </c>
      <c r="Q58" s="44">
        <v>122.4</v>
      </c>
      <c r="R58" s="44">
        <v>140.19999999999999</v>
      </c>
      <c r="S58" s="44">
        <f>117+40.3</f>
        <v>157.30000000000001</v>
      </c>
      <c r="T58" s="44">
        <f>116+45</f>
        <v>161</v>
      </c>
      <c r="U58" s="44">
        <f>130+40</f>
        <v>170</v>
      </c>
      <c r="V58" s="44">
        <v>158</v>
      </c>
      <c r="W58" s="44">
        <v>154</v>
      </c>
      <c r="X58" s="75">
        <v>154</v>
      </c>
      <c r="Y58" s="75">
        <v>0</v>
      </c>
      <c r="Z58" s="75">
        <v>0</v>
      </c>
      <c r="AA58" s="75">
        <v>0</v>
      </c>
      <c r="AB58" s="75">
        <v>0</v>
      </c>
      <c r="AC58" s="74">
        <v>0</v>
      </c>
      <c r="AD58" s="74">
        <v>0</v>
      </c>
      <c r="AE58" s="64">
        <v>0</v>
      </c>
      <c r="AF58" s="64">
        <v>0</v>
      </c>
      <c r="AG58" s="58"/>
      <c r="AH58" s="49">
        <f t="shared" si="2"/>
        <v>170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124</v>
      </c>
      <c r="C59" s="64">
        <v>129</v>
      </c>
      <c r="D59" s="64">
        <v>160</v>
      </c>
      <c r="E59" s="64">
        <v>164</v>
      </c>
      <c r="F59" s="64">
        <v>203</v>
      </c>
      <c r="G59" s="64">
        <v>217</v>
      </c>
      <c r="H59" s="44">
        <v>236</v>
      </c>
      <c r="I59" s="44">
        <v>208</v>
      </c>
      <c r="J59" s="44">
        <v>180</v>
      </c>
      <c r="K59" s="44">
        <v>221</v>
      </c>
      <c r="L59" s="44">
        <v>240</v>
      </c>
      <c r="M59" s="64">
        <v>297.89999999999998</v>
      </c>
      <c r="N59" s="64">
        <v>283.8</v>
      </c>
      <c r="O59" s="64">
        <v>288.60000000000002</v>
      </c>
      <c r="P59" s="64">
        <v>284.2</v>
      </c>
      <c r="Q59" s="64">
        <v>316.7</v>
      </c>
      <c r="R59" s="64">
        <v>338.8</v>
      </c>
      <c r="S59" s="64">
        <v>309.5</v>
      </c>
      <c r="T59" s="64">
        <v>310.3</v>
      </c>
      <c r="U59" s="64">
        <v>333.2</v>
      </c>
      <c r="V59" s="64">
        <v>272</v>
      </c>
      <c r="W59" s="64">
        <v>291</v>
      </c>
      <c r="X59" s="76">
        <v>300</v>
      </c>
      <c r="Y59" s="76">
        <v>360</v>
      </c>
      <c r="Z59" s="76">
        <v>363</v>
      </c>
      <c r="AA59" s="76">
        <v>211</v>
      </c>
      <c r="AB59" s="76">
        <v>190</v>
      </c>
      <c r="AC59" s="69">
        <v>220</v>
      </c>
      <c r="AD59" s="69">
        <v>225</v>
      </c>
      <c r="AE59" s="69">
        <v>175</v>
      </c>
      <c r="AF59" s="64">
        <v>176</v>
      </c>
      <c r="AG59" s="77"/>
      <c r="AH59" s="49">
        <f t="shared" si="2"/>
        <v>363</v>
      </c>
      <c r="AI59" s="50">
        <f t="shared" si="3"/>
        <v>124</v>
      </c>
      <c r="AK59" s="51"/>
    </row>
    <row r="60" spans="1:37" x14ac:dyDescent="0.25">
      <c r="A60" s="57" t="s">
        <v>68</v>
      </c>
      <c r="B60" s="54">
        <v>14</v>
      </c>
      <c r="C60" s="54">
        <v>16</v>
      </c>
      <c r="D60" s="54">
        <v>16</v>
      </c>
      <c r="E60" s="54">
        <v>16</v>
      </c>
      <c r="F60" s="54">
        <v>16</v>
      </c>
      <c r="G60" s="54">
        <v>16</v>
      </c>
      <c r="H60" s="54">
        <v>16</v>
      </c>
      <c r="I60" s="54">
        <v>16</v>
      </c>
      <c r="J60" s="54">
        <v>44</v>
      </c>
      <c r="K60" s="54">
        <v>44</v>
      </c>
      <c r="L60" s="54">
        <v>45.6</v>
      </c>
      <c r="M60" s="64">
        <v>46.6</v>
      </c>
      <c r="N60" s="64">
        <v>47.3</v>
      </c>
      <c r="O60" s="64">
        <v>51.5</v>
      </c>
      <c r="P60" s="64">
        <v>51.5</v>
      </c>
      <c r="Q60" s="64">
        <v>52.5</v>
      </c>
      <c r="R60" s="64">
        <v>52.5</v>
      </c>
      <c r="S60" s="64">
        <v>52.7</v>
      </c>
      <c r="T60" s="64">
        <v>49.9</v>
      </c>
      <c r="U60" s="64">
        <v>51.5</v>
      </c>
      <c r="V60" s="64">
        <v>52</v>
      </c>
      <c r="W60" s="64">
        <v>51</v>
      </c>
      <c r="X60" s="64">
        <v>51</v>
      </c>
      <c r="Y60" s="64">
        <v>12</v>
      </c>
      <c r="Z60" s="64">
        <v>12.7</v>
      </c>
      <c r="AA60" s="64">
        <v>12.7</v>
      </c>
      <c r="AB60" s="64">
        <v>12.7</v>
      </c>
      <c r="AC60" s="64">
        <v>15</v>
      </c>
      <c r="AD60" s="64">
        <v>15</v>
      </c>
      <c r="AE60" s="64">
        <v>15</v>
      </c>
      <c r="AF60" s="64">
        <v>15</v>
      </c>
      <c r="AG60" s="77"/>
      <c r="AH60" s="49">
        <f t="shared" si="2"/>
        <v>52.7</v>
      </c>
      <c r="AI60" s="50">
        <f t="shared" si="3"/>
        <v>12</v>
      </c>
      <c r="AK60" s="51"/>
    </row>
    <row r="61" spans="1:37" x14ac:dyDescent="0.25">
      <c r="A61" s="57" t="s">
        <v>69</v>
      </c>
      <c r="B61" s="44">
        <v>45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54">
        <v>46.3</v>
      </c>
      <c r="K61" s="54">
        <v>62.4</v>
      </c>
      <c r="L61" s="54">
        <v>68.5</v>
      </c>
      <c r="M61" s="44">
        <v>65.5</v>
      </c>
      <c r="N61" s="44">
        <v>73.400000000000006</v>
      </c>
      <c r="O61" s="44">
        <v>79.3</v>
      </c>
      <c r="P61" s="44">
        <v>81.400000000000006</v>
      </c>
      <c r="Q61" s="44">
        <v>78.400000000000006</v>
      </c>
      <c r="R61" s="44">
        <v>84.4</v>
      </c>
      <c r="S61" s="44">
        <v>87.7</v>
      </c>
      <c r="T61" s="44">
        <v>80.599999999999994</v>
      </c>
      <c r="U61" s="44">
        <v>83.3</v>
      </c>
      <c r="V61" s="44">
        <v>78</v>
      </c>
      <c r="W61" s="44">
        <v>62.6</v>
      </c>
      <c r="X61" s="44">
        <v>62.6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87.7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6</v>
      </c>
      <c r="AC64" s="54">
        <v>6</v>
      </c>
      <c r="AD64" s="54">
        <v>6</v>
      </c>
      <c r="AE64" s="54">
        <v>6</v>
      </c>
      <c r="AF64" s="54">
        <v>6</v>
      </c>
      <c r="AG64" s="77"/>
      <c r="AH64" s="49">
        <f t="shared" si="2"/>
        <v>6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2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2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14</v>
      </c>
      <c r="C66" s="80">
        <v>14</v>
      </c>
      <c r="D66" s="80">
        <v>14</v>
      </c>
      <c r="E66" s="80">
        <v>14</v>
      </c>
      <c r="F66" s="80">
        <v>14</v>
      </c>
      <c r="G66" s="80">
        <v>14</v>
      </c>
      <c r="H66" s="80">
        <v>14</v>
      </c>
      <c r="I66" s="80">
        <v>14</v>
      </c>
      <c r="J66" s="80">
        <v>14</v>
      </c>
      <c r="K66" s="80">
        <v>14</v>
      </c>
      <c r="L66" s="80">
        <v>14</v>
      </c>
      <c r="M66" s="80">
        <v>14</v>
      </c>
      <c r="N66" s="80">
        <v>14</v>
      </c>
      <c r="O66" s="80">
        <v>14</v>
      </c>
      <c r="P66" s="80">
        <v>14</v>
      </c>
      <c r="Q66" s="80">
        <v>14</v>
      </c>
      <c r="R66" s="80">
        <v>14</v>
      </c>
      <c r="S66" s="80">
        <v>14</v>
      </c>
      <c r="T66" s="80">
        <v>14</v>
      </c>
      <c r="U66" s="80">
        <v>14</v>
      </c>
      <c r="V66" s="80">
        <v>14</v>
      </c>
      <c r="W66" s="80">
        <v>14</v>
      </c>
      <c r="X66" s="80">
        <v>14</v>
      </c>
      <c r="Y66" s="80">
        <v>14</v>
      </c>
      <c r="Z66" s="80">
        <v>14</v>
      </c>
      <c r="AA66" s="80">
        <v>14</v>
      </c>
      <c r="AB66" s="80">
        <v>14</v>
      </c>
      <c r="AC66" s="80">
        <v>12</v>
      </c>
      <c r="AD66" s="80">
        <v>12</v>
      </c>
      <c r="AE66" s="80">
        <v>12</v>
      </c>
      <c r="AF66" s="80">
        <v>12</v>
      </c>
      <c r="AG66" s="81"/>
      <c r="AH66" s="49">
        <f t="shared" si="2"/>
        <v>14</v>
      </c>
      <c r="AI66" s="50">
        <f t="shared" si="3"/>
        <v>12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0">SUM(B57:B67)</f>
        <v>265</v>
      </c>
      <c r="C68" s="63">
        <f>SUM(C57:C67)</f>
        <v>225</v>
      </c>
      <c r="D68" s="63">
        <f t="shared" ref="D68:AF68" si="11">SUM(D57:D67)</f>
        <v>258</v>
      </c>
      <c r="E68" s="63">
        <f t="shared" si="11"/>
        <v>258.5</v>
      </c>
      <c r="F68" s="63">
        <f t="shared" si="11"/>
        <v>295</v>
      </c>
      <c r="G68" s="63">
        <f t="shared" si="11"/>
        <v>307</v>
      </c>
      <c r="H68" s="63">
        <f t="shared" si="11"/>
        <v>331</v>
      </c>
      <c r="I68" s="63">
        <f t="shared" si="11"/>
        <v>303</v>
      </c>
      <c r="J68" s="63">
        <f t="shared" si="11"/>
        <v>445.3</v>
      </c>
      <c r="K68" s="63">
        <f t="shared" si="11"/>
        <v>504.4</v>
      </c>
      <c r="L68" s="63">
        <f t="shared" si="11"/>
        <v>567.1</v>
      </c>
      <c r="M68" s="63">
        <f t="shared" si="11"/>
        <v>635.54999999999995</v>
      </c>
      <c r="N68" s="63">
        <f t="shared" si="11"/>
        <v>630.79</v>
      </c>
      <c r="O68" s="63">
        <f t="shared" si="11"/>
        <v>647.24</v>
      </c>
      <c r="P68" s="63">
        <f t="shared" si="11"/>
        <v>638.33000000000004</v>
      </c>
      <c r="Q68" s="63">
        <f t="shared" si="11"/>
        <v>657.4799999999999</v>
      </c>
      <c r="R68" s="63">
        <f t="shared" si="11"/>
        <v>709.4</v>
      </c>
      <c r="S68" s="63">
        <f t="shared" si="11"/>
        <v>702.1400000000001</v>
      </c>
      <c r="T68" s="63">
        <f t="shared" si="11"/>
        <v>696.4</v>
      </c>
      <c r="U68" s="63">
        <f t="shared" si="11"/>
        <v>725.94999999999993</v>
      </c>
      <c r="V68" s="63">
        <f t="shared" si="11"/>
        <v>648</v>
      </c>
      <c r="W68" s="63">
        <f t="shared" si="11"/>
        <v>650.6</v>
      </c>
      <c r="X68" s="63">
        <f t="shared" si="11"/>
        <v>659.6</v>
      </c>
      <c r="Y68" s="63">
        <f t="shared" si="11"/>
        <v>450</v>
      </c>
      <c r="Z68" s="63">
        <v>194</v>
      </c>
      <c r="AA68" s="63">
        <f t="shared" si="11"/>
        <v>313.08999999999997</v>
      </c>
      <c r="AB68" s="63">
        <f t="shared" si="11"/>
        <v>302.7</v>
      </c>
      <c r="AC68" s="63">
        <f t="shared" si="11"/>
        <v>337</v>
      </c>
      <c r="AD68" s="63">
        <f t="shared" si="11"/>
        <v>344</v>
      </c>
      <c r="AE68" s="63">
        <f t="shared" si="11"/>
        <v>255</v>
      </c>
      <c r="AF68" s="63">
        <f t="shared" si="11"/>
        <v>271</v>
      </c>
      <c r="AG68" s="68">
        <f>SUM(AG57:AG67)</f>
        <v>0</v>
      </c>
      <c r="AH68" s="49">
        <f t="shared" si="2"/>
        <v>725.94999999999993</v>
      </c>
      <c r="AI68" s="50">
        <f t="shared" si="3"/>
        <v>194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f t="shared" ref="B72" si="12">SUM(B69:B71)</f>
        <v>0</v>
      </c>
      <c r="C72" s="63">
        <f>SUM(C69:C71)</f>
        <v>0</v>
      </c>
      <c r="D72" s="63">
        <f t="shared" ref="D72:AF72" si="13">SUM(D69:D71)</f>
        <v>0</v>
      </c>
      <c r="E72" s="63">
        <f t="shared" si="13"/>
        <v>0</v>
      </c>
      <c r="F72" s="63">
        <f t="shared" si="13"/>
        <v>0</v>
      </c>
      <c r="G72" s="63">
        <f t="shared" si="13"/>
        <v>0</v>
      </c>
      <c r="H72" s="63">
        <f t="shared" si="13"/>
        <v>0</v>
      </c>
      <c r="I72" s="63">
        <f t="shared" si="13"/>
        <v>0</v>
      </c>
      <c r="J72" s="63">
        <f t="shared" si="13"/>
        <v>0</v>
      </c>
      <c r="K72" s="63">
        <f t="shared" si="13"/>
        <v>0</v>
      </c>
      <c r="L72" s="63">
        <f t="shared" si="13"/>
        <v>0</v>
      </c>
      <c r="M72" s="63">
        <f t="shared" si="13"/>
        <v>0</v>
      </c>
      <c r="N72" s="63">
        <f t="shared" si="13"/>
        <v>0</v>
      </c>
      <c r="O72" s="63">
        <f t="shared" si="13"/>
        <v>0</v>
      </c>
      <c r="P72" s="63">
        <f t="shared" si="13"/>
        <v>0</v>
      </c>
      <c r="Q72" s="63">
        <f t="shared" si="13"/>
        <v>0</v>
      </c>
      <c r="R72" s="63">
        <f t="shared" si="13"/>
        <v>0</v>
      </c>
      <c r="S72" s="63">
        <f t="shared" si="13"/>
        <v>0</v>
      </c>
      <c r="T72" s="63">
        <f t="shared" si="13"/>
        <v>0</v>
      </c>
      <c r="U72" s="63">
        <f t="shared" si="13"/>
        <v>0</v>
      </c>
      <c r="V72" s="63">
        <f t="shared" si="13"/>
        <v>0</v>
      </c>
      <c r="W72" s="63">
        <f t="shared" si="13"/>
        <v>0</v>
      </c>
      <c r="X72" s="63">
        <f t="shared" si="13"/>
        <v>0</v>
      </c>
      <c r="Y72" s="63">
        <f t="shared" si="13"/>
        <v>0</v>
      </c>
      <c r="Z72" s="63">
        <v>0</v>
      </c>
      <c r="AA72" s="63">
        <f t="shared" si="13"/>
        <v>0</v>
      </c>
      <c r="AB72" s="63">
        <f t="shared" si="13"/>
        <v>0</v>
      </c>
      <c r="AC72" s="63">
        <f t="shared" si="13"/>
        <v>0</v>
      </c>
      <c r="AD72" s="63">
        <f t="shared" si="13"/>
        <v>0</v>
      </c>
      <c r="AE72" s="63">
        <f t="shared" si="13"/>
        <v>0</v>
      </c>
      <c r="AF72" s="63">
        <f t="shared" si="13"/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f t="shared" ref="B73" si="14">B68+B56+B52+B38+B72</f>
        <v>1187.44</v>
      </c>
      <c r="C73" s="83">
        <f>C68+C56+C52+C38+C72</f>
        <v>1120.04</v>
      </c>
      <c r="D73" s="83">
        <f t="shared" ref="D73:AG73" si="15">D68+D56+D52+D38+D72</f>
        <v>1072.3399999999999</v>
      </c>
      <c r="E73" s="83">
        <f t="shared" si="15"/>
        <v>1043.6399999999999</v>
      </c>
      <c r="F73" s="83">
        <f t="shared" si="15"/>
        <v>1009.34</v>
      </c>
      <c r="G73" s="83">
        <f t="shared" si="15"/>
        <v>1013.44</v>
      </c>
      <c r="H73" s="83">
        <f t="shared" si="15"/>
        <v>1045.44</v>
      </c>
      <c r="I73" s="83">
        <f t="shared" si="15"/>
        <v>1091.94</v>
      </c>
      <c r="J73" s="83">
        <f t="shared" si="15"/>
        <v>1250.7400000000002</v>
      </c>
      <c r="K73" s="83">
        <f t="shared" si="15"/>
        <v>1354.44</v>
      </c>
      <c r="L73" s="83">
        <f t="shared" si="15"/>
        <v>1404.2400000000002</v>
      </c>
      <c r="M73" s="83">
        <f t="shared" si="15"/>
        <v>1447.79</v>
      </c>
      <c r="N73" s="83">
        <f t="shared" si="15"/>
        <v>1454.13</v>
      </c>
      <c r="O73" s="83">
        <f t="shared" si="15"/>
        <v>1482.68</v>
      </c>
      <c r="P73" s="83">
        <f t="shared" si="15"/>
        <v>1439.0700000000002</v>
      </c>
      <c r="Q73" s="83">
        <f t="shared" si="15"/>
        <v>1477.2199999999998</v>
      </c>
      <c r="R73" s="83">
        <f t="shared" si="15"/>
        <v>1513.94</v>
      </c>
      <c r="S73" s="83">
        <f t="shared" si="15"/>
        <v>1541.18</v>
      </c>
      <c r="T73" s="83">
        <f t="shared" si="15"/>
        <v>1537.94</v>
      </c>
      <c r="U73" s="83">
        <f t="shared" si="15"/>
        <v>1562.59</v>
      </c>
      <c r="V73" s="83">
        <f t="shared" si="15"/>
        <v>1493.74</v>
      </c>
      <c r="W73" s="83">
        <f t="shared" si="15"/>
        <v>1437.74</v>
      </c>
      <c r="X73" s="83">
        <f t="shared" si="15"/>
        <v>1440.44</v>
      </c>
      <c r="Y73" s="83">
        <f t="shared" si="15"/>
        <v>1416.54</v>
      </c>
      <c r="Z73" s="83">
        <v>1363.74</v>
      </c>
      <c r="AA73" s="83">
        <f t="shared" si="15"/>
        <v>1559.23</v>
      </c>
      <c r="AB73" s="83">
        <f t="shared" si="15"/>
        <v>1503.24</v>
      </c>
      <c r="AC73" s="83">
        <f t="shared" si="15"/>
        <v>1481.74</v>
      </c>
      <c r="AD73" s="83">
        <f t="shared" si="15"/>
        <v>1388.04</v>
      </c>
      <c r="AE73" s="83">
        <f t="shared" si="15"/>
        <v>1227.54</v>
      </c>
      <c r="AF73" s="83">
        <f t="shared" si="15"/>
        <v>1275.94</v>
      </c>
      <c r="AG73" s="83">
        <f t="shared" si="15"/>
        <v>2144.14</v>
      </c>
      <c r="AH73" s="49">
        <f t="shared" si="2"/>
        <v>1562.59</v>
      </c>
      <c r="AI73" s="50">
        <f t="shared" si="3"/>
        <v>1009.34</v>
      </c>
    </row>
    <row r="74" spans="1:37" ht="15.75" thickBot="1" x14ac:dyDescent="0.3">
      <c r="A74" s="84" t="s">
        <v>82</v>
      </c>
      <c r="B74" s="85">
        <v>120</v>
      </c>
      <c r="C74" s="85">
        <v>120</v>
      </c>
      <c r="D74" s="85">
        <v>160</v>
      </c>
      <c r="E74" s="85">
        <v>160</v>
      </c>
      <c r="F74" s="85">
        <v>160</v>
      </c>
      <c r="G74" s="85">
        <v>160</v>
      </c>
      <c r="H74" s="85">
        <v>160</v>
      </c>
      <c r="I74" s="85">
        <v>160</v>
      </c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>
        <v>150</v>
      </c>
      <c r="AC74" s="85">
        <v>150</v>
      </c>
      <c r="AD74" s="85">
        <v>150</v>
      </c>
      <c r="AE74" s="85">
        <v>150</v>
      </c>
      <c r="AF74" s="85">
        <v>140</v>
      </c>
      <c r="AG74" s="68"/>
      <c r="AH74" s="49">
        <f t="shared" si="2"/>
        <v>160</v>
      </c>
      <c r="AI74" s="50">
        <f t="shared" si="3"/>
        <v>120</v>
      </c>
    </row>
    <row r="75" spans="1:37" ht="15.75" thickBot="1" x14ac:dyDescent="0.3">
      <c r="A75" s="62" t="s">
        <v>83</v>
      </c>
      <c r="B75" s="83">
        <f t="shared" ref="B75" si="16">B72+B68+B56+B52+B38+B74</f>
        <v>1307.44</v>
      </c>
      <c r="C75" s="83">
        <f>C73+C74</f>
        <v>1240.04</v>
      </c>
      <c r="D75" s="83">
        <f t="shared" ref="D75:AF75" si="17">D72+D68+D56+D52+D38+D74</f>
        <v>1232.3399999999999</v>
      </c>
      <c r="E75" s="83">
        <f t="shared" si="17"/>
        <v>1203.6399999999999</v>
      </c>
      <c r="F75" s="83">
        <f t="shared" si="17"/>
        <v>1169.3400000000001</v>
      </c>
      <c r="G75" s="83">
        <f t="shared" si="17"/>
        <v>1173.44</v>
      </c>
      <c r="H75" s="83">
        <f t="shared" si="17"/>
        <v>1205.44</v>
      </c>
      <c r="I75" s="83">
        <f t="shared" si="17"/>
        <v>1251.94</v>
      </c>
      <c r="J75" s="83">
        <f t="shared" si="17"/>
        <v>1250.7400000000002</v>
      </c>
      <c r="K75" s="83">
        <f t="shared" si="17"/>
        <v>1354.44</v>
      </c>
      <c r="L75" s="83">
        <f t="shared" si="17"/>
        <v>1404.2400000000002</v>
      </c>
      <c r="M75" s="83">
        <f t="shared" si="17"/>
        <v>1447.79</v>
      </c>
      <c r="N75" s="83">
        <f t="shared" si="17"/>
        <v>1454.13</v>
      </c>
      <c r="O75" s="83">
        <f t="shared" si="17"/>
        <v>1482.68</v>
      </c>
      <c r="P75" s="83">
        <f t="shared" si="17"/>
        <v>1439.0700000000002</v>
      </c>
      <c r="Q75" s="83">
        <f t="shared" si="17"/>
        <v>1477.2199999999998</v>
      </c>
      <c r="R75" s="83">
        <f t="shared" si="17"/>
        <v>1513.94</v>
      </c>
      <c r="S75" s="83">
        <f t="shared" si="17"/>
        <v>1541.18</v>
      </c>
      <c r="T75" s="83">
        <f t="shared" si="17"/>
        <v>1537.94</v>
      </c>
      <c r="U75" s="83">
        <f t="shared" si="17"/>
        <v>1562.59</v>
      </c>
      <c r="V75" s="83">
        <f t="shared" si="17"/>
        <v>1493.74</v>
      </c>
      <c r="W75" s="83">
        <f t="shared" si="17"/>
        <v>1437.74</v>
      </c>
      <c r="X75" s="83">
        <f t="shared" si="17"/>
        <v>1440.44</v>
      </c>
      <c r="Y75" s="83">
        <f t="shared" si="17"/>
        <v>1416.54</v>
      </c>
      <c r="Z75" s="83">
        <v>1523.74</v>
      </c>
      <c r="AA75" s="83">
        <f t="shared" si="17"/>
        <v>1559.23</v>
      </c>
      <c r="AB75" s="83">
        <f t="shared" si="17"/>
        <v>1653.24</v>
      </c>
      <c r="AC75" s="83">
        <f t="shared" si="17"/>
        <v>1631.74</v>
      </c>
      <c r="AD75" s="83">
        <f t="shared" si="17"/>
        <v>1538.04</v>
      </c>
      <c r="AE75" s="83">
        <f t="shared" si="17"/>
        <v>1377.54</v>
      </c>
      <c r="AF75" s="83">
        <f t="shared" si="17"/>
        <v>1415.94</v>
      </c>
      <c r="AG75" s="68">
        <f>AG72+AG68+AG56+AG52+AG38+AG74</f>
        <v>2144.14</v>
      </c>
      <c r="AH75" s="49">
        <f t="shared" si="2"/>
        <v>1653.24</v>
      </c>
      <c r="AI75" s="50">
        <f t="shared" si="3"/>
        <v>1169.3400000000001</v>
      </c>
    </row>
    <row r="76" spans="1:37" x14ac:dyDescent="0.25">
      <c r="A76" s="52" t="s">
        <v>68</v>
      </c>
      <c r="B76" s="54">
        <f t="shared" ref="B76" si="18">IF(B60&lt;0,B60*-1,0)</f>
        <v>0</v>
      </c>
      <c r="C76" s="54">
        <f>IF(C60&lt;0,C60*-1,0)</f>
        <v>0</v>
      </c>
      <c r="D76" s="54">
        <f t="shared" ref="D76:AF76" si="19">IF(D60&lt;0,D60*-1,0)</f>
        <v>0</v>
      </c>
      <c r="E76" s="54">
        <f t="shared" si="19"/>
        <v>0</v>
      </c>
      <c r="F76" s="54">
        <f t="shared" si="19"/>
        <v>0</v>
      </c>
      <c r="G76" s="54">
        <f t="shared" si="19"/>
        <v>0</v>
      </c>
      <c r="H76" s="54">
        <f t="shared" si="19"/>
        <v>0</v>
      </c>
      <c r="I76" s="54">
        <f t="shared" si="19"/>
        <v>0</v>
      </c>
      <c r="J76" s="54">
        <f t="shared" si="19"/>
        <v>0</v>
      </c>
      <c r="K76" s="54">
        <f t="shared" si="19"/>
        <v>0</v>
      </c>
      <c r="L76" s="54">
        <f t="shared" si="19"/>
        <v>0</v>
      </c>
      <c r="M76" s="54">
        <f t="shared" si="19"/>
        <v>0</v>
      </c>
      <c r="N76" s="54">
        <f t="shared" si="19"/>
        <v>0</v>
      </c>
      <c r="O76" s="54">
        <f t="shared" si="19"/>
        <v>0</v>
      </c>
      <c r="P76" s="54">
        <f t="shared" si="19"/>
        <v>0</v>
      </c>
      <c r="Q76" s="54">
        <f t="shared" si="19"/>
        <v>0</v>
      </c>
      <c r="R76" s="54">
        <f t="shared" si="19"/>
        <v>0</v>
      </c>
      <c r="S76" s="54">
        <f t="shared" si="19"/>
        <v>0</v>
      </c>
      <c r="T76" s="54">
        <f t="shared" si="19"/>
        <v>0</v>
      </c>
      <c r="U76" s="54">
        <f t="shared" si="19"/>
        <v>0</v>
      </c>
      <c r="V76" s="54">
        <f t="shared" si="19"/>
        <v>0</v>
      </c>
      <c r="W76" s="54">
        <f t="shared" si="19"/>
        <v>0</v>
      </c>
      <c r="X76" s="54">
        <f t="shared" si="19"/>
        <v>0</v>
      </c>
      <c r="Y76" s="54">
        <f t="shared" si="19"/>
        <v>0</v>
      </c>
      <c r="Z76" s="54"/>
      <c r="AA76" s="54">
        <f t="shared" si="19"/>
        <v>0</v>
      </c>
      <c r="AB76" s="54">
        <f t="shared" si="19"/>
        <v>0</v>
      </c>
      <c r="AC76" s="54">
        <f t="shared" si="19"/>
        <v>0</v>
      </c>
      <c r="AD76" s="54">
        <f t="shared" si="19"/>
        <v>0</v>
      </c>
      <c r="AE76" s="54">
        <f t="shared" si="19"/>
        <v>0</v>
      </c>
      <c r="AF76" s="54">
        <f t="shared" si="19"/>
        <v>0</v>
      </c>
      <c r="AG76" s="56"/>
      <c r="AH76" s="49">
        <f t="shared" ref="AH76:AH91" si="20">MAX(B76:AF76)</f>
        <v>0</v>
      </c>
      <c r="AI76" s="50">
        <f t="shared" ref="AI76:AI91" si="21">MIN(B76:AF76)</f>
        <v>0</v>
      </c>
    </row>
    <row r="77" spans="1:37" x14ac:dyDescent="0.25">
      <c r="A77" s="57" t="s">
        <v>66</v>
      </c>
      <c r="B77" s="54">
        <f t="shared" ref="B77" si="22">IF(B58&lt;0,B58*-1,0)</f>
        <v>0</v>
      </c>
      <c r="C77" s="54">
        <f>IF(C58&lt;0,C58*-1,0)</f>
        <v>0</v>
      </c>
      <c r="D77" s="54">
        <f t="shared" ref="D77:AF77" si="23">IF(D58&lt;0,D58*-1,0)</f>
        <v>0</v>
      </c>
      <c r="E77" s="54">
        <f t="shared" si="23"/>
        <v>0</v>
      </c>
      <c r="F77" s="54">
        <f t="shared" si="23"/>
        <v>0</v>
      </c>
      <c r="G77" s="54">
        <f t="shared" si="23"/>
        <v>0</v>
      </c>
      <c r="H77" s="54">
        <f t="shared" si="23"/>
        <v>0</v>
      </c>
      <c r="I77" s="54">
        <f t="shared" si="23"/>
        <v>0</v>
      </c>
      <c r="J77" s="54">
        <f t="shared" si="23"/>
        <v>0</v>
      </c>
      <c r="K77" s="54">
        <f t="shared" si="23"/>
        <v>0</v>
      </c>
      <c r="L77" s="54">
        <f t="shared" si="23"/>
        <v>0</v>
      </c>
      <c r="M77" s="54">
        <f t="shared" si="23"/>
        <v>0</v>
      </c>
      <c r="N77" s="54">
        <f t="shared" si="23"/>
        <v>0</v>
      </c>
      <c r="O77" s="54">
        <f t="shared" si="23"/>
        <v>0</v>
      </c>
      <c r="P77" s="54">
        <f t="shared" si="23"/>
        <v>0</v>
      </c>
      <c r="Q77" s="54">
        <f t="shared" si="23"/>
        <v>0</v>
      </c>
      <c r="R77" s="54">
        <f t="shared" si="23"/>
        <v>0</v>
      </c>
      <c r="S77" s="54">
        <f t="shared" si="23"/>
        <v>0</v>
      </c>
      <c r="T77" s="54">
        <f t="shared" si="23"/>
        <v>0</v>
      </c>
      <c r="U77" s="54">
        <f t="shared" si="23"/>
        <v>0</v>
      </c>
      <c r="V77" s="54">
        <f t="shared" si="23"/>
        <v>0</v>
      </c>
      <c r="W77" s="54">
        <f t="shared" si="23"/>
        <v>0</v>
      </c>
      <c r="X77" s="54">
        <f t="shared" si="23"/>
        <v>0</v>
      </c>
      <c r="Y77" s="54">
        <f t="shared" si="23"/>
        <v>0</v>
      </c>
      <c r="Z77" s="54">
        <v>0</v>
      </c>
      <c r="AA77" s="54">
        <f t="shared" si="23"/>
        <v>0</v>
      </c>
      <c r="AB77" s="54">
        <f t="shared" si="23"/>
        <v>0</v>
      </c>
      <c r="AC77" s="54">
        <f t="shared" si="23"/>
        <v>0</v>
      </c>
      <c r="AD77" s="54">
        <f t="shared" si="23"/>
        <v>0</v>
      </c>
      <c r="AE77" s="54">
        <f t="shared" si="23"/>
        <v>0</v>
      </c>
      <c r="AF77" s="54">
        <f t="shared" si="23"/>
        <v>0</v>
      </c>
      <c r="AG77" s="58"/>
      <c r="AH77" s="49">
        <f t="shared" si="20"/>
        <v>0</v>
      </c>
      <c r="AI77" s="50">
        <f t="shared" si="21"/>
        <v>0</v>
      </c>
    </row>
    <row r="78" spans="1:37" x14ac:dyDescent="0.25">
      <c r="A78" s="79" t="s">
        <v>84</v>
      </c>
      <c r="B78" s="54">
        <f t="shared" ref="B78" si="24">IF(B61&lt;0,B61*-1,0)</f>
        <v>0</v>
      </c>
      <c r="C78" s="54">
        <f>IF(C61&lt;0,C61*-1,0)</f>
        <v>0</v>
      </c>
      <c r="D78" s="54">
        <f t="shared" ref="D78:AF78" si="25">IF(D61&lt;0,D61*-1,0)</f>
        <v>0</v>
      </c>
      <c r="E78" s="54">
        <f t="shared" si="25"/>
        <v>0</v>
      </c>
      <c r="F78" s="54">
        <f t="shared" si="25"/>
        <v>0</v>
      </c>
      <c r="G78" s="54">
        <f t="shared" si="25"/>
        <v>0</v>
      </c>
      <c r="H78" s="54">
        <f t="shared" si="25"/>
        <v>0</v>
      </c>
      <c r="I78" s="54">
        <f t="shared" si="25"/>
        <v>0</v>
      </c>
      <c r="J78" s="54">
        <f t="shared" si="25"/>
        <v>0</v>
      </c>
      <c r="K78" s="54">
        <f t="shared" si="25"/>
        <v>0</v>
      </c>
      <c r="L78" s="54">
        <f t="shared" si="25"/>
        <v>0</v>
      </c>
      <c r="M78" s="54">
        <f t="shared" si="25"/>
        <v>0</v>
      </c>
      <c r="N78" s="54">
        <f t="shared" si="25"/>
        <v>0</v>
      </c>
      <c r="O78" s="54">
        <f t="shared" si="25"/>
        <v>0</v>
      </c>
      <c r="P78" s="54">
        <f t="shared" si="25"/>
        <v>0</v>
      </c>
      <c r="Q78" s="54">
        <f t="shared" si="25"/>
        <v>0</v>
      </c>
      <c r="R78" s="54">
        <f t="shared" si="25"/>
        <v>0</v>
      </c>
      <c r="S78" s="54">
        <f t="shared" si="25"/>
        <v>0</v>
      </c>
      <c r="T78" s="54">
        <f t="shared" si="25"/>
        <v>0</v>
      </c>
      <c r="U78" s="54">
        <f t="shared" si="25"/>
        <v>0</v>
      </c>
      <c r="V78" s="54">
        <f t="shared" si="25"/>
        <v>0</v>
      </c>
      <c r="W78" s="54">
        <f t="shared" si="25"/>
        <v>0</v>
      </c>
      <c r="X78" s="54">
        <f t="shared" si="25"/>
        <v>0</v>
      </c>
      <c r="Y78" s="54">
        <f t="shared" si="25"/>
        <v>0</v>
      </c>
      <c r="Z78" s="54">
        <v>0</v>
      </c>
      <c r="AA78" s="54">
        <f t="shared" si="25"/>
        <v>0</v>
      </c>
      <c r="AB78" s="54">
        <f t="shared" si="25"/>
        <v>0</v>
      </c>
      <c r="AC78" s="54">
        <f t="shared" si="25"/>
        <v>0</v>
      </c>
      <c r="AD78" s="54">
        <f t="shared" si="25"/>
        <v>0</v>
      </c>
      <c r="AE78" s="54">
        <f t="shared" si="25"/>
        <v>0</v>
      </c>
      <c r="AF78" s="54">
        <f t="shared" si="25"/>
        <v>0</v>
      </c>
      <c r="AG78" s="86"/>
      <c r="AH78" s="49">
        <f t="shared" si="20"/>
        <v>0</v>
      </c>
      <c r="AI78" s="50">
        <f t="shared" si="21"/>
        <v>0</v>
      </c>
    </row>
    <row r="79" spans="1:37" x14ac:dyDescent="0.25">
      <c r="A79" s="79" t="s">
        <v>85</v>
      </c>
      <c r="B79" s="54">
        <f t="shared" ref="B79" si="26">IF(B59&lt;0,B59*-1,0)</f>
        <v>0</v>
      </c>
      <c r="C79" s="54">
        <f>IF(C59&lt;0,C59*-1,0)</f>
        <v>0</v>
      </c>
      <c r="D79" s="54">
        <f t="shared" ref="D79:AF79" si="27">IF(D59&lt;0,D59*-1,0)</f>
        <v>0</v>
      </c>
      <c r="E79" s="54">
        <f t="shared" si="27"/>
        <v>0</v>
      </c>
      <c r="F79" s="54">
        <f t="shared" si="27"/>
        <v>0</v>
      </c>
      <c r="G79" s="54">
        <f t="shared" si="27"/>
        <v>0</v>
      </c>
      <c r="H79" s="54">
        <f t="shared" si="27"/>
        <v>0</v>
      </c>
      <c r="I79" s="54">
        <f t="shared" si="27"/>
        <v>0</v>
      </c>
      <c r="J79" s="54">
        <f t="shared" si="27"/>
        <v>0</v>
      </c>
      <c r="K79" s="54">
        <f t="shared" si="27"/>
        <v>0</v>
      </c>
      <c r="L79" s="54">
        <f t="shared" si="27"/>
        <v>0</v>
      </c>
      <c r="M79" s="54">
        <f t="shared" si="27"/>
        <v>0</v>
      </c>
      <c r="N79" s="54">
        <f t="shared" si="27"/>
        <v>0</v>
      </c>
      <c r="O79" s="54">
        <f t="shared" si="27"/>
        <v>0</v>
      </c>
      <c r="P79" s="54">
        <f t="shared" si="27"/>
        <v>0</v>
      </c>
      <c r="Q79" s="54">
        <f t="shared" si="27"/>
        <v>0</v>
      </c>
      <c r="R79" s="54">
        <f t="shared" si="27"/>
        <v>0</v>
      </c>
      <c r="S79" s="54">
        <f t="shared" si="27"/>
        <v>0</v>
      </c>
      <c r="T79" s="54">
        <f t="shared" si="27"/>
        <v>0</v>
      </c>
      <c r="U79" s="54">
        <f t="shared" si="27"/>
        <v>0</v>
      </c>
      <c r="V79" s="54">
        <f t="shared" si="27"/>
        <v>0</v>
      </c>
      <c r="W79" s="54">
        <f t="shared" si="27"/>
        <v>0</v>
      </c>
      <c r="X79" s="54">
        <f t="shared" si="27"/>
        <v>0</v>
      </c>
      <c r="Y79" s="54">
        <f t="shared" si="27"/>
        <v>0</v>
      </c>
      <c r="Z79" s="54">
        <v>0</v>
      </c>
      <c r="AA79" s="54">
        <f t="shared" si="27"/>
        <v>0</v>
      </c>
      <c r="AB79" s="54">
        <f t="shared" si="27"/>
        <v>0</v>
      </c>
      <c r="AC79" s="54">
        <f t="shared" si="27"/>
        <v>0</v>
      </c>
      <c r="AD79" s="54">
        <f t="shared" si="27"/>
        <v>0</v>
      </c>
      <c r="AE79" s="54">
        <f t="shared" si="27"/>
        <v>0</v>
      </c>
      <c r="AF79" s="54">
        <f t="shared" si="27"/>
        <v>0</v>
      </c>
      <c r="AG79" s="86"/>
      <c r="AH79" s="49">
        <f t="shared" si="20"/>
        <v>0</v>
      </c>
      <c r="AI79" s="50">
        <f t="shared" si="21"/>
        <v>0</v>
      </c>
    </row>
    <row r="80" spans="1:37" x14ac:dyDescent="0.25">
      <c r="A80" s="79" t="s">
        <v>65</v>
      </c>
      <c r="B80" s="54">
        <f t="shared" ref="B80" si="28">IF(B57&lt;0,B57*-1,0)</f>
        <v>0</v>
      </c>
      <c r="C80" s="54">
        <f>IF(C57&lt;0,C57*-1,0)</f>
        <v>0</v>
      </c>
      <c r="D80" s="54">
        <f t="shared" ref="D80:AF80" si="29">IF(D57&lt;0,D57*-1,0)</f>
        <v>0</v>
      </c>
      <c r="E80" s="54">
        <f t="shared" si="29"/>
        <v>0</v>
      </c>
      <c r="F80" s="54">
        <f t="shared" si="29"/>
        <v>0</v>
      </c>
      <c r="G80" s="54">
        <f t="shared" si="29"/>
        <v>0</v>
      </c>
      <c r="H80" s="54">
        <f t="shared" si="29"/>
        <v>0</v>
      </c>
      <c r="I80" s="54">
        <f t="shared" si="29"/>
        <v>0</v>
      </c>
      <c r="J80" s="54">
        <f t="shared" si="29"/>
        <v>0</v>
      </c>
      <c r="K80" s="54">
        <f t="shared" si="29"/>
        <v>0</v>
      </c>
      <c r="L80" s="54">
        <f t="shared" si="29"/>
        <v>0</v>
      </c>
      <c r="M80" s="54">
        <f t="shared" si="29"/>
        <v>0</v>
      </c>
      <c r="N80" s="54">
        <f t="shared" si="29"/>
        <v>0</v>
      </c>
      <c r="O80" s="54">
        <f t="shared" si="29"/>
        <v>0</v>
      </c>
      <c r="P80" s="54">
        <f t="shared" si="29"/>
        <v>0</v>
      </c>
      <c r="Q80" s="54">
        <f t="shared" si="29"/>
        <v>0</v>
      </c>
      <c r="R80" s="54">
        <f t="shared" si="29"/>
        <v>0</v>
      </c>
      <c r="S80" s="54">
        <f t="shared" si="29"/>
        <v>0</v>
      </c>
      <c r="T80" s="54">
        <f t="shared" si="29"/>
        <v>0</v>
      </c>
      <c r="U80" s="54">
        <f t="shared" si="29"/>
        <v>0</v>
      </c>
      <c r="V80" s="54">
        <f t="shared" si="29"/>
        <v>0</v>
      </c>
      <c r="W80" s="54">
        <f t="shared" si="29"/>
        <v>0</v>
      </c>
      <c r="X80" s="54">
        <f t="shared" si="29"/>
        <v>0</v>
      </c>
      <c r="Y80" s="54">
        <f t="shared" si="29"/>
        <v>0</v>
      </c>
      <c r="Z80" s="54">
        <v>0</v>
      </c>
      <c r="AA80" s="54">
        <f t="shared" si="29"/>
        <v>0</v>
      </c>
      <c r="AB80" s="54">
        <f t="shared" si="29"/>
        <v>0</v>
      </c>
      <c r="AC80" s="54">
        <f t="shared" si="29"/>
        <v>0</v>
      </c>
      <c r="AD80" s="54">
        <f t="shared" si="29"/>
        <v>0</v>
      </c>
      <c r="AE80" s="54">
        <f t="shared" si="29"/>
        <v>0</v>
      </c>
      <c r="AF80" s="54">
        <f t="shared" si="29"/>
        <v>0</v>
      </c>
      <c r="AG80" s="86"/>
      <c r="AH80" s="49">
        <f t="shared" si="20"/>
        <v>0</v>
      </c>
      <c r="AI80" s="50">
        <f t="shared" si="21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44"/>
      <c r="T81" s="44"/>
      <c r="U81" s="44"/>
      <c r="V81" s="44"/>
      <c r="W81" s="44"/>
      <c r="X81" s="44"/>
      <c r="Y81" s="44"/>
      <c r="Z81" s="44">
        <v>0</v>
      </c>
      <c r="AA81" s="44"/>
      <c r="AB81" s="80"/>
      <c r="AC81" s="80"/>
      <c r="AD81" s="80"/>
      <c r="AE81" s="80"/>
      <c r="AF81" s="80"/>
      <c r="AG81" s="81"/>
      <c r="AH81" s="49">
        <f t="shared" si="20"/>
        <v>0</v>
      </c>
      <c r="AI81" s="50">
        <f t="shared" si="21"/>
        <v>0</v>
      </c>
    </row>
    <row r="82" spans="1:37" ht="15.75" thickBot="1" x14ac:dyDescent="0.3">
      <c r="A82" s="87" t="s">
        <v>87</v>
      </c>
      <c r="B82" s="63">
        <f t="shared" ref="B82:AG82" si="30">SUM(B76:B81)</f>
        <v>0</v>
      </c>
      <c r="C82" s="63">
        <f t="shared" si="30"/>
        <v>0</v>
      </c>
      <c r="D82" s="63">
        <f t="shared" si="30"/>
        <v>0</v>
      </c>
      <c r="E82" s="63">
        <f t="shared" si="30"/>
        <v>0</v>
      </c>
      <c r="F82" s="63">
        <f t="shared" si="30"/>
        <v>0</v>
      </c>
      <c r="G82" s="63">
        <f t="shared" si="30"/>
        <v>0</v>
      </c>
      <c r="H82" s="63">
        <f t="shared" si="30"/>
        <v>0</v>
      </c>
      <c r="I82" s="63">
        <f t="shared" si="30"/>
        <v>0</v>
      </c>
      <c r="J82" s="63">
        <f t="shared" si="30"/>
        <v>0</v>
      </c>
      <c r="K82" s="63">
        <f t="shared" si="30"/>
        <v>0</v>
      </c>
      <c r="L82" s="63">
        <f t="shared" si="30"/>
        <v>0</v>
      </c>
      <c r="M82" s="63">
        <f t="shared" si="30"/>
        <v>0</v>
      </c>
      <c r="N82" s="63">
        <f t="shared" si="30"/>
        <v>0</v>
      </c>
      <c r="O82" s="63">
        <f t="shared" si="30"/>
        <v>0</v>
      </c>
      <c r="P82" s="63">
        <f t="shared" si="30"/>
        <v>0</v>
      </c>
      <c r="Q82" s="63">
        <f t="shared" si="30"/>
        <v>0</v>
      </c>
      <c r="R82" s="63">
        <f t="shared" si="30"/>
        <v>0</v>
      </c>
      <c r="S82" s="63">
        <f t="shared" si="30"/>
        <v>0</v>
      </c>
      <c r="T82" s="63">
        <f t="shared" si="30"/>
        <v>0</v>
      </c>
      <c r="U82" s="63">
        <f t="shared" si="30"/>
        <v>0</v>
      </c>
      <c r="V82" s="63">
        <f t="shared" si="30"/>
        <v>0</v>
      </c>
      <c r="W82" s="63">
        <f t="shared" si="30"/>
        <v>0</v>
      </c>
      <c r="X82" s="63">
        <f t="shared" si="30"/>
        <v>0</v>
      </c>
      <c r="Y82" s="63">
        <f t="shared" si="30"/>
        <v>0</v>
      </c>
      <c r="Z82" s="63">
        <v>0</v>
      </c>
      <c r="AA82" s="63">
        <f t="shared" si="30"/>
        <v>0</v>
      </c>
      <c r="AB82" s="63">
        <f t="shared" si="30"/>
        <v>0</v>
      </c>
      <c r="AC82" s="63">
        <f t="shared" si="30"/>
        <v>0</v>
      </c>
      <c r="AD82" s="63">
        <f t="shared" si="30"/>
        <v>0</v>
      </c>
      <c r="AE82" s="63">
        <f t="shared" si="30"/>
        <v>0</v>
      </c>
      <c r="AF82" s="63">
        <f t="shared" si="30"/>
        <v>0</v>
      </c>
      <c r="AG82" s="68">
        <f t="shared" si="30"/>
        <v>0</v>
      </c>
      <c r="AH82" s="49">
        <f t="shared" si="20"/>
        <v>0</v>
      </c>
      <c r="AI82" s="50">
        <f t="shared" si="21"/>
        <v>0</v>
      </c>
      <c r="AK82" s="51"/>
    </row>
    <row r="83" spans="1:37" ht="15.75" thickBot="1" x14ac:dyDescent="0.3">
      <c r="A83" s="62" t="s">
        <v>88</v>
      </c>
      <c r="B83" s="63">
        <f t="shared" ref="B83:AG83" si="31">SUM(B70:B82)</f>
        <v>2614.88</v>
      </c>
      <c r="C83" s="63">
        <f t="shared" si="31"/>
        <v>2480.08</v>
      </c>
      <c r="D83" s="63">
        <f t="shared" si="31"/>
        <v>2464.6799999999998</v>
      </c>
      <c r="E83" s="63">
        <f t="shared" si="31"/>
        <v>2407.2799999999997</v>
      </c>
      <c r="F83" s="63">
        <f t="shared" si="31"/>
        <v>2338.6800000000003</v>
      </c>
      <c r="G83" s="63">
        <f t="shared" si="31"/>
        <v>2346.88</v>
      </c>
      <c r="H83" s="63">
        <f t="shared" si="31"/>
        <v>2410.88</v>
      </c>
      <c r="I83" s="63">
        <f t="shared" si="31"/>
        <v>2503.88</v>
      </c>
      <c r="J83" s="63">
        <f t="shared" si="31"/>
        <v>2501.4800000000005</v>
      </c>
      <c r="K83" s="63">
        <f t="shared" si="31"/>
        <v>2708.88</v>
      </c>
      <c r="L83" s="63">
        <f t="shared" si="31"/>
        <v>2808.4800000000005</v>
      </c>
      <c r="M83" s="63">
        <f t="shared" si="31"/>
        <v>2895.58</v>
      </c>
      <c r="N83" s="63">
        <f t="shared" si="31"/>
        <v>2908.26</v>
      </c>
      <c r="O83" s="63">
        <f t="shared" si="31"/>
        <v>2965.36</v>
      </c>
      <c r="P83" s="63">
        <f t="shared" si="31"/>
        <v>2878.1400000000003</v>
      </c>
      <c r="Q83" s="63">
        <f t="shared" si="31"/>
        <v>2954.4399999999996</v>
      </c>
      <c r="R83" s="63">
        <f t="shared" si="31"/>
        <v>3027.88</v>
      </c>
      <c r="S83" s="63">
        <f t="shared" si="31"/>
        <v>3082.36</v>
      </c>
      <c r="T83" s="63">
        <f t="shared" si="31"/>
        <v>3075.88</v>
      </c>
      <c r="U83" s="63">
        <f t="shared" si="31"/>
        <v>3125.18</v>
      </c>
      <c r="V83" s="63">
        <f t="shared" si="31"/>
        <v>2987.48</v>
      </c>
      <c r="W83" s="63">
        <f t="shared" si="31"/>
        <v>2875.48</v>
      </c>
      <c r="X83" s="63">
        <f t="shared" si="31"/>
        <v>2880.88</v>
      </c>
      <c r="Y83" s="63">
        <f t="shared" si="31"/>
        <v>2833.08</v>
      </c>
      <c r="Z83" s="63">
        <v>194</v>
      </c>
      <c r="AA83" s="63">
        <f t="shared" si="31"/>
        <v>3118.46</v>
      </c>
      <c r="AB83" s="63">
        <f t="shared" si="31"/>
        <v>3306.48</v>
      </c>
      <c r="AC83" s="63">
        <f t="shared" si="31"/>
        <v>3263.48</v>
      </c>
      <c r="AD83" s="63">
        <f t="shared" si="31"/>
        <v>3076.08</v>
      </c>
      <c r="AE83" s="63">
        <f t="shared" si="31"/>
        <v>2755.08</v>
      </c>
      <c r="AF83" s="63">
        <f t="shared" si="31"/>
        <v>2831.88</v>
      </c>
      <c r="AG83" s="68">
        <f t="shared" si="31"/>
        <v>4360.08</v>
      </c>
      <c r="AH83" s="49">
        <f t="shared" si="20"/>
        <v>3306.48</v>
      </c>
      <c r="AI83" s="50">
        <f t="shared" si="21"/>
        <v>194</v>
      </c>
    </row>
    <row r="84" spans="1:37" x14ac:dyDescent="0.25">
      <c r="A84" s="88" t="s">
        <v>89</v>
      </c>
      <c r="B84" s="89">
        <v>49.93</v>
      </c>
      <c r="C84" s="89">
        <v>50.01</v>
      </c>
      <c r="D84" s="89">
        <v>50.003999999999998</v>
      </c>
      <c r="E84" s="89">
        <v>50.021000000000001</v>
      </c>
      <c r="F84" s="89">
        <v>49.938000000000002</v>
      </c>
      <c r="G84" s="89">
        <v>49.881999999999998</v>
      </c>
      <c r="H84" s="89">
        <v>49.823999999999998</v>
      </c>
      <c r="I84" s="89">
        <v>49.899000000000001</v>
      </c>
      <c r="J84" s="89">
        <v>49.978999999999999</v>
      </c>
      <c r="K84" s="89">
        <v>50.027999999999999</v>
      </c>
      <c r="L84" s="89">
        <v>50.033000000000001</v>
      </c>
      <c r="M84" s="89">
        <v>50.06</v>
      </c>
      <c r="N84" s="89">
        <v>50.113</v>
      </c>
      <c r="O84" s="89">
        <v>50.030999999999999</v>
      </c>
      <c r="P84" s="89">
        <v>49.98</v>
      </c>
      <c r="Q84" s="89">
        <v>50.024000000000001</v>
      </c>
      <c r="R84" s="89">
        <v>49.981999999999999</v>
      </c>
      <c r="S84" s="89">
        <v>49.957000000000001</v>
      </c>
      <c r="T84" s="89">
        <v>49.98</v>
      </c>
      <c r="U84" s="89">
        <v>50.02</v>
      </c>
      <c r="V84" s="89">
        <v>50.023000000000003</v>
      </c>
      <c r="W84" s="89">
        <v>50.02</v>
      </c>
      <c r="X84" s="89">
        <v>50.02</v>
      </c>
      <c r="Y84" s="89">
        <v>50.051000000000002</v>
      </c>
      <c r="Z84" s="89">
        <v>50.051000000000002</v>
      </c>
      <c r="AA84" s="89">
        <v>49.987000000000002</v>
      </c>
      <c r="AB84" s="89">
        <v>50.042999999999999</v>
      </c>
      <c r="AC84" s="89">
        <v>50.02</v>
      </c>
      <c r="AD84" s="89">
        <v>49.99</v>
      </c>
      <c r="AE84" s="89">
        <v>49.96</v>
      </c>
      <c r="AF84" s="89">
        <v>49.97</v>
      </c>
      <c r="AG84" s="90"/>
      <c r="AH84" s="49">
        <f t="shared" si="20"/>
        <v>50.113</v>
      </c>
      <c r="AI84" s="50">
        <f t="shared" si="21"/>
        <v>49.823999999999998</v>
      </c>
    </row>
    <row r="85" spans="1:37" x14ac:dyDescent="0.25">
      <c r="A85" s="91" t="s">
        <v>90</v>
      </c>
      <c r="B85" s="64">
        <v>130.6</v>
      </c>
      <c r="C85" s="64">
        <v>131</v>
      </c>
      <c r="D85" s="64">
        <v>131</v>
      </c>
      <c r="E85" s="64">
        <v>131.30000000000001</v>
      </c>
      <c r="F85" s="64">
        <v>131.5</v>
      </c>
      <c r="G85" s="64">
        <v>131.19999999999999</v>
      </c>
      <c r="H85" s="64">
        <v>130.6</v>
      </c>
      <c r="I85" s="64">
        <v>130.19999999999999</v>
      </c>
      <c r="J85" s="64">
        <v>129.1</v>
      </c>
      <c r="K85" s="64">
        <v>126.8</v>
      </c>
      <c r="L85" s="64">
        <v>127.5</v>
      </c>
      <c r="M85" s="64">
        <v>126.7</v>
      </c>
      <c r="N85" s="64">
        <v>125.9</v>
      </c>
      <c r="O85" s="64">
        <v>123.2</v>
      </c>
      <c r="P85" s="64">
        <v>125.4</v>
      </c>
      <c r="Q85" s="64">
        <v>123.7</v>
      </c>
      <c r="R85" s="64">
        <v>123.8</v>
      </c>
      <c r="S85" s="64">
        <v>124.6</v>
      </c>
      <c r="T85" s="64">
        <v>125.1</v>
      </c>
      <c r="U85" s="64">
        <v>123.4</v>
      </c>
      <c r="V85" s="92">
        <v>125</v>
      </c>
      <c r="W85" s="92">
        <v>126.7</v>
      </c>
      <c r="X85" s="92">
        <v>126.7</v>
      </c>
      <c r="Y85" s="92">
        <v>126.7</v>
      </c>
      <c r="Z85" s="92">
        <v>126.7</v>
      </c>
      <c r="AA85" s="92">
        <v>126.5</v>
      </c>
      <c r="AB85" s="92">
        <v>126.5</v>
      </c>
      <c r="AC85" s="64">
        <v>126.6</v>
      </c>
      <c r="AD85" s="64">
        <v>127.7</v>
      </c>
      <c r="AE85" s="64">
        <v>127.5</v>
      </c>
      <c r="AF85" s="64">
        <v>127.2</v>
      </c>
      <c r="AG85" s="93"/>
      <c r="AH85" s="49">
        <f t="shared" si="20"/>
        <v>131.5</v>
      </c>
      <c r="AI85" s="50">
        <f t="shared" si="21"/>
        <v>123.2</v>
      </c>
    </row>
    <row r="86" spans="1:37" x14ac:dyDescent="0.25">
      <c r="A86" s="91" t="s">
        <v>91</v>
      </c>
      <c r="B86" s="64">
        <v>132</v>
      </c>
      <c r="C86" s="64">
        <v>134</v>
      </c>
      <c r="D86" s="64">
        <v>134</v>
      </c>
      <c r="E86" s="64">
        <v>134.5</v>
      </c>
      <c r="F86" s="64">
        <v>134.6</v>
      </c>
      <c r="G86" s="64">
        <v>134.19999999999999</v>
      </c>
      <c r="H86" s="64">
        <v>133.30000000000001</v>
      </c>
      <c r="I86" s="64">
        <v>132.9</v>
      </c>
      <c r="J86" s="64">
        <v>131.80000000000001</v>
      </c>
      <c r="K86" s="64">
        <v>130</v>
      </c>
      <c r="L86" s="64">
        <v>130.69999999999999</v>
      </c>
      <c r="M86" s="64">
        <v>129.9</v>
      </c>
      <c r="N86" s="64">
        <v>129.4</v>
      </c>
      <c r="O86" s="64">
        <v>126.6</v>
      </c>
      <c r="P86" s="64">
        <v>128.6</v>
      </c>
      <c r="Q86" s="64">
        <v>126.7</v>
      </c>
      <c r="R86" s="64">
        <v>127.2</v>
      </c>
      <c r="S86" s="64">
        <v>127.7</v>
      </c>
      <c r="T86" s="64">
        <v>127.9</v>
      </c>
      <c r="U86" s="64">
        <v>127</v>
      </c>
      <c r="V86" s="92">
        <v>129</v>
      </c>
      <c r="W86" s="92">
        <v>130</v>
      </c>
      <c r="X86" s="92">
        <v>130</v>
      </c>
      <c r="Y86" s="92">
        <v>130</v>
      </c>
      <c r="Z86" s="92">
        <v>130</v>
      </c>
      <c r="AA86" s="92">
        <v>129.30000000000001</v>
      </c>
      <c r="AB86" s="92">
        <v>129.30000000000001</v>
      </c>
      <c r="AC86" s="64">
        <v>129.9</v>
      </c>
      <c r="AD86" s="64">
        <v>131.6</v>
      </c>
      <c r="AE86" s="64">
        <v>131.6</v>
      </c>
      <c r="AF86" s="64">
        <v>131</v>
      </c>
      <c r="AG86" s="93"/>
      <c r="AH86" s="49">
        <f t="shared" si="20"/>
        <v>134.6</v>
      </c>
      <c r="AI86" s="50">
        <f t="shared" si="21"/>
        <v>126.6</v>
      </c>
    </row>
    <row r="87" spans="1:37" x14ac:dyDescent="0.25">
      <c r="A87" s="91" t="s">
        <v>92</v>
      </c>
      <c r="B87" s="64">
        <v>130</v>
      </c>
      <c r="C87" s="64">
        <v>130</v>
      </c>
      <c r="D87" s="64">
        <v>131</v>
      </c>
      <c r="E87" s="64">
        <v>129.6</v>
      </c>
      <c r="F87" s="64">
        <v>130.69999999999999</v>
      </c>
      <c r="G87" s="64">
        <v>130.5</v>
      </c>
      <c r="H87" s="64">
        <v>130.4</v>
      </c>
      <c r="I87" s="64">
        <v>128.6</v>
      </c>
      <c r="J87" s="64">
        <v>130.4</v>
      </c>
      <c r="K87" s="64">
        <v>129.19999999999999</v>
      </c>
      <c r="L87" s="64">
        <v>128.19999999999999</v>
      </c>
      <c r="M87" s="64">
        <v>128.69999999999999</v>
      </c>
      <c r="N87" s="64">
        <v>130.69999999999999</v>
      </c>
      <c r="O87" s="64">
        <v>122</v>
      </c>
      <c r="P87" s="64">
        <v>128.69999999999999</v>
      </c>
      <c r="Q87" s="64">
        <v>124.9</v>
      </c>
      <c r="R87" s="64">
        <v>125.9</v>
      </c>
      <c r="S87" s="64">
        <v>127.4</v>
      </c>
      <c r="T87" s="64">
        <v>126.5</v>
      </c>
      <c r="U87" s="64">
        <v>126.2</v>
      </c>
      <c r="V87" s="64">
        <v>129</v>
      </c>
      <c r="W87" s="64">
        <v>128</v>
      </c>
      <c r="X87" s="64">
        <v>128</v>
      </c>
      <c r="Y87" s="64">
        <v>128</v>
      </c>
      <c r="Z87" s="64">
        <v>128</v>
      </c>
      <c r="AA87" s="92">
        <v>124</v>
      </c>
      <c r="AB87" s="92">
        <v>124</v>
      </c>
      <c r="AC87" s="64">
        <v>128.19999999999999</v>
      </c>
      <c r="AD87" s="64">
        <v>128.30000000000001</v>
      </c>
      <c r="AE87" s="64">
        <v>128.80000000000001</v>
      </c>
      <c r="AF87" s="64">
        <v>128.4</v>
      </c>
      <c r="AG87" s="93"/>
      <c r="AH87" s="49">
        <f t="shared" si="20"/>
        <v>131</v>
      </c>
      <c r="AI87" s="50">
        <f t="shared" si="21"/>
        <v>122</v>
      </c>
    </row>
    <row r="88" spans="1:37" x14ac:dyDescent="0.25">
      <c r="A88" s="94" t="s">
        <v>93</v>
      </c>
      <c r="B88" s="64">
        <v>131</v>
      </c>
      <c r="C88" s="64">
        <v>131</v>
      </c>
      <c r="D88" s="64">
        <v>132</v>
      </c>
      <c r="E88" s="64">
        <v>132.30000000000001</v>
      </c>
      <c r="F88" s="64">
        <v>133.30000000000001</v>
      </c>
      <c r="G88" s="64">
        <v>132.9</v>
      </c>
      <c r="H88" s="64">
        <v>132.6</v>
      </c>
      <c r="I88" s="64">
        <v>130.19999999999999</v>
      </c>
      <c r="J88" s="64">
        <v>133</v>
      </c>
      <c r="K88" s="64">
        <v>131.1</v>
      </c>
      <c r="L88" s="64">
        <v>130</v>
      </c>
      <c r="M88" s="64">
        <v>129.4</v>
      </c>
      <c r="N88" s="64">
        <v>131.1</v>
      </c>
      <c r="O88" s="64">
        <v>122.9</v>
      </c>
      <c r="P88" s="64">
        <v>129.19999999999999</v>
      </c>
      <c r="Q88" s="64">
        <v>125</v>
      </c>
      <c r="R88" s="64">
        <v>125.6</v>
      </c>
      <c r="S88" s="64">
        <v>127.8</v>
      </c>
      <c r="T88" s="64">
        <v>126</v>
      </c>
      <c r="U88" s="64">
        <v>125.5</v>
      </c>
      <c r="V88" s="64">
        <v>129</v>
      </c>
      <c r="W88" s="64">
        <v>127.5</v>
      </c>
      <c r="X88" s="64">
        <v>127.5</v>
      </c>
      <c r="Y88" s="64">
        <v>127.5</v>
      </c>
      <c r="Z88" s="64">
        <v>127.5</v>
      </c>
      <c r="AA88" s="92">
        <v>124.9</v>
      </c>
      <c r="AB88" s="92">
        <v>124.9</v>
      </c>
      <c r="AC88" s="64">
        <v>129.4</v>
      </c>
      <c r="AD88" s="64">
        <v>131.4</v>
      </c>
      <c r="AE88" s="64">
        <v>131.1</v>
      </c>
      <c r="AF88" s="64">
        <v>130.80000000000001</v>
      </c>
      <c r="AG88" s="93"/>
      <c r="AH88" s="49">
        <f t="shared" si="20"/>
        <v>133.30000000000001</v>
      </c>
      <c r="AI88" s="50">
        <f t="shared" si="21"/>
        <v>122.9</v>
      </c>
    </row>
    <row r="89" spans="1:37" x14ac:dyDescent="0.25">
      <c r="A89" s="94" t="s">
        <v>94</v>
      </c>
      <c r="B89" s="95">
        <v>132</v>
      </c>
      <c r="C89" s="95">
        <v>135</v>
      </c>
      <c r="D89" s="95">
        <v>134</v>
      </c>
      <c r="E89" s="95">
        <v>134.69999999999999</v>
      </c>
      <c r="F89" s="95">
        <v>132.80000000000001</v>
      </c>
      <c r="G89" s="95">
        <v>132.1</v>
      </c>
      <c r="H89" s="95">
        <v>130.6</v>
      </c>
      <c r="I89" s="95">
        <v>134.30000000000001</v>
      </c>
      <c r="J89" s="95">
        <v>130.5</v>
      </c>
      <c r="K89" s="95">
        <v>133.80000000000001</v>
      </c>
      <c r="L89" s="95">
        <v>134.5</v>
      </c>
      <c r="M89" s="95">
        <v>132.19999999999999</v>
      </c>
      <c r="N89" s="95">
        <v>129.69999999999999</v>
      </c>
      <c r="O89" s="95">
        <v>127</v>
      </c>
      <c r="P89" s="95">
        <v>132</v>
      </c>
      <c r="Q89" s="95">
        <v>129.19999999999999</v>
      </c>
      <c r="R89" s="95">
        <v>128.4</v>
      </c>
      <c r="S89" s="95">
        <v>130.30000000000001</v>
      </c>
      <c r="T89" s="95">
        <v>129.80000000000001</v>
      </c>
      <c r="U89" s="95">
        <v>128.5</v>
      </c>
      <c r="V89" s="95">
        <v>132.6</v>
      </c>
      <c r="W89" s="95">
        <v>134.9</v>
      </c>
      <c r="X89" s="95">
        <v>134.9</v>
      </c>
      <c r="Y89" s="95">
        <v>134.9</v>
      </c>
      <c r="Z89" s="95">
        <v>134.9</v>
      </c>
      <c r="AA89" s="92">
        <v>135</v>
      </c>
      <c r="AB89" s="92">
        <v>135</v>
      </c>
      <c r="AC89" s="95">
        <v>100</v>
      </c>
      <c r="AD89" s="95">
        <v>133.1</v>
      </c>
      <c r="AE89" s="95">
        <v>131.19999999999999</v>
      </c>
      <c r="AF89" s="95">
        <v>132.30000000000001</v>
      </c>
      <c r="AG89" s="96"/>
      <c r="AH89" s="49">
        <f t="shared" si="20"/>
        <v>135</v>
      </c>
      <c r="AI89" s="50">
        <f t="shared" si="21"/>
        <v>100</v>
      </c>
    </row>
    <row r="90" spans="1:37" x14ac:dyDescent="0.25">
      <c r="A90" s="91" t="s">
        <v>95</v>
      </c>
      <c r="B90" s="64">
        <v>135</v>
      </c>
      <c r="C90" s="64">
        <v>133</v>
      </c>
      <c r="D90" s="64">
        <v>136</v>
      </c>
      <c r="E90" s="64">
        <v>138.80000000000001</v>
      </c>
      <c r="F90" s="64">
        <v>136.80000000000001</v>
      </c>
      <c r="G90" s="64">
        <v>135.1</v>
      </c>
      <c r="H90" s="64">
        <v>133.1</v>
      </c>
      <c r="I90" s="64">
        <v>132.80000000000001</v>
      </c>
      <c r="J90" s="64">
        <v>131.30000000000001</v>
      </c>
      <c r="K90" s="64">
        <v>134.4</v>
      </c>
      <c r="L90" s="64">
        <v>133.5</v>
      </c>
      <c r="M90" s="64">
        <v>131.30000000000001</v>
      </c>
      <c r="N90" s="64">
        <v>124</v>
      </c>
      <c r="O90" s="64">
        <v>120.1</v>
      </c>
      <c r="P90" s="64">
        <v>128.1</v>
      </c>
      <c r="Q90" s="64">
        <v>122.4</v>
      </c>
      <c r="R90" s="64">
        <v>121</v>
      </c>
      <c r="S90" s="64">
        <v>122.2</v>
      </c>
      <c r="T90" s="64">
        <v>132.5</v>
      </c>
      <c r="U90" s="64">
        <v>131.9</v>
      </c>
      <c r="V90" s="64">
        <v>131.5</v>
      </c>
      <c r="W90" s="64">
        <v>139</v>
      </c>
      <c r="X90" s="64">
        <v>139</v>
      </c>
      <c r="Y90" s="64">
        <v>139</v>
      </c>
      <c r="Z90" s="64">
        <v>139</v>
      </c>
      <c r="AA90" s="92">
        <v>122</v>
      </c>
      <c r="AB90" s="92">
        <v>122</v>
      </c>
      <c r="AC90" s="64">
        <v>136.69999999999999</v>
      </c>
      <c r="AD90" s="64">
        <v>131</v>
      </c>
      <c r="AE90" s="64">
        <v>127.5</v>
      </c>
      <c r="AF90" s="64">
        <v>138.1</v>
      </c>
      <c r="AG90" s="93"/>
      <c r="AH90" s="49">
        <f t="shared" si="20"/>
        <v>139</v>
      </c>
      <c r="AI90" s="50">
        <f t="shared" si="21"/>
        <v>120.1</v>
      </c>
    </row>
    <row r="91" spans="1:37" ht="15.75" thickBot="1" x14ac:dyDescent="0.3">
      <c r="A91" s="91" t="s">
        <v>96</v>
      </c>
      <c r="B91" s="97">
        <v>67</v>
      </c>
      <c r="C91" s="97">
        <v>67.8</v>
      </c>
      <c r="D91" s="97">
        <v>67.8</v>
      </c>
      <c r="E91" s="97">
        <v>67.900000000000006</v>
      </c>
      <c r="F91" s="97">
        <v>68</v>
      </c>
      <c r="G91" s="97">
        <v>67.7</v>
      </c>
      <c r="H91" s="97">
        <v>67.3</v>
      </c>
      <c r="I91" s="97">
        <v>67</v>
      </c>
      <c r="J91" s="97">
        <v>66.599999999999994</v>
      </c>
      <c r="K91" s="97">
        <v>65.3</v>
      </c>
      <c r="L91" s="97">
        <v>65.900000000000006</v>
      </c>
      <c r="M91" s="97">
        <v>65.5</v>
      </c>
      <c r="N91" s="97">
        <v>65.099999999999994</v>
      </c>
      <c r="O91" s="97">
        <v>63.5</v>
      </c>
      <c r="P91" s="97">
        <v>64.599999999999994</v>
      </c>
      <c r="Q91" s="97">
        <v>63.9</v>
      </c>
      <c r="R91" s="97">
        <v>64</v>
      </c>
      <c r="S91" s="97">
        <v>64.3</v>
      </c>
      <c r="T91" s="97">
        <v>64.3</v>
      </c>
      <c r="U91" s="97">
        <v>63.9</v>
      </c>
      <c r="V91" s="97">
        <v>64.900000000000006</v>
      </c>
      <c r="W91" s="97">
        <v>65.400000000000006</v>
      </c>
      <c r="X91" s="97">
        <v>65.400000000000006</v>
      </c>
      <c r="Y91" s="97">
        <v>65.400000000000006</v>
      </c>
      <c r="Z91" s="97">
        <v>65.400000000000006</v>
      </c>
      <c r="AA91" s="97">
        <v>65.3</v>
      </c>
      <c r="AB91" s="97">
        <v>65.3</v>
      </c>
      <c r="AC91" s="97">
        <v>65.900000000000006</v>
      </c>
      <c r="AD91" s="97">
        <v>66.599999999999994</v>
      </c>
      <c r="AE91" s="97">
        <v>66.5</v>
      </c>
      <c r="AF91" s="97">
        <v>66.3</v>
      </c>
      <c r="AG91" s="98"/>
      <c r="AH91" s="49">
        <f t="shared" si="20"/>
        <v>68</v>
      </c>
      <c r="AI91" s="50">
        <f t="shared" si="21"/>
        <v>63.5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32">SUM(B15,B18,B21:B22,B42,B44:B45,B47,B49,B94:B97,B103,B109,B115,B124,B126,B138,B145,B148:B149,B156,B158,B160,B164:B166,B168:B170,B175,B181:B182,B184:B186,B194,B199)</f>
        <v>190.03999999999996</v>
      </c>
      <c r="C93" s="103">
        <f t="shared" si="32"/>
        <v>178.83999999999997</v>
      </c>
      <c r="D93" s="103">
        <f t="shared" si="32"/>
        <v>171.64</v>
      </c>
      <c r="E93" s="103">
        <f t="shared" si="32"/>
        <v>168.83999999999997</v>
      </c>
      <c r="F93" s="103">
        <f t="shared" si="32"/>
        <v>170.64</v>
      </c>
      <c r="G93" s="102">
        <f t="shared" si="32"/>
        <v>189.43999999999997</v>
      </c>
      <c r="H93" s="102">
        <f t="shared" si="32"/>
        <v>217.14</v>
      </c>
      <c r="I93" s="102">
        <f t="shared" si="32"/>
        <v>252.53999999999996</v>
      </c>
      <c r="J93" s="102">
        <f t="shared" si="32"/>
        <v>287.24</v>
      </c>
      <c r="K93" s="102">
        <f t="shared" si="32"/>
        <v>302.94000000000005</v>
      </c>
      <c r="L93" s="102">
        <f t="shared" si="32"/>
        <v>326.94000000000005</v>
      </c>
      <c r="M93" s="102">
        <f>SUM(M15,M18,M21:M22,M42,M44:M45,M47,M49,M94:M97,M103,M109,M115,M124,M126,M138,M145,M148:M149,M156,M158,M160,M164:M166,M168:M170,M175,M181:M182,M184:M186,M194,M199)</f>
        <v>342.14000000000004</v>
      </c>
      <c r="N93" s="102">
        <f>SUM(N15,N18,N21:N22,N42,N44:N45,N47,N49,N94:N97,N103,N109,N115,N124,N126,N138,N145,N148:N149,N156,N158,N160,N164:N166,N168:N170,N175,N181:N182,N184:N186,N194,N199)</f>
        <v>325.34000000000003</v>
      </c>
      <c r="O93" s="102">
        <f t="shared" si="32"/>
        <v>328.94000000000005</v>
      </c>
      <c r="P93" s="102">
        <f t="shared" si="32"/>
        <v>316.84000000000003</v>
      </c>
      <c r="Q93" s="102">
        <f t="shared" si="32"/>
        <v>312.64</v>
      </c>
      <c r="R93" s="102">
        <f t="shared" si="32"/>
        <v>308.04000000000002</v>
      </c>
      <c r="S93" s="102">
        <f t="shared" si="32"/>
        <v>309.44000000000005</v>
      </c>
      <c r="T93" s="102">
        <f t="shared" si="32"/>
        <v>329.34000000000003</v>
      </c>
      <c r="U93" s="102">
        <f t="shared" si="32"/>
        <v>327.44</v>
      </c>
      <c r="V93" s="102">
        <f t="shared" si="32"/>
        <v>325.34000000000003</v>
      </c>
      <c r="W93" s="102">
        <f t="shared" si="32"/>
        <v>328.54000000000008</v>
      </c>
      <c r="X93" s="102">
        <f t="shared" si="32"/>
        <v>328.54000000000008</v>
      </c>
      <c r="Y93" s="102">
        <f t="shared" si="32"/>
        <v>355.74000000000007</v>
      </c>
      <c r="Z93" s="102">
        <v>365.49708333333336</v>
      </c>
      <c r="AA93" s="102">
        <f t="shared" si="32"/>
        <v>387.94000000000005</v>
      </c>
      <c r="AB93" s="102">
        <f t="shared" si="32"/>
        <v>358.64000000000004</v>
      </c>
      <c r="AC93" s="102">
        <f t="shared" si="32"/>
        <v>328.14000000000004</v>
      </c>
      <c r="AD93" s="102">
        <f t="shared" si="32"/>
        <v>270.53999999999996</v>
      </c>
      <c r="AE93" s="102">
        <f t="shared" si="32"/>
        <v>206.64</v>
      </c>
      <c r="AF93" s="102">
        <f t="shared" si="32"/>
        <v>197.04</v>
      </c>
      <c r="AG93" s="104"/>
      <c r="AH93" s="49">
        <f>MAX(C93:AF93)</f>
        <v>387.94000000000005</v>
      </c>
      <c r="AI93" s="50">
        <f>MIN(C93:AF93)</f>
        <v>168.83999999999997</v>
      </c>
    </row>
    <row r="94" spans="1:37" x14ac:dyDescent="0.25">
      <c r="A94" s="105" t="s">
        <v>98</v>
      </c>
      <c r="B94" s="108">
        <v>-4.5</v>
      </c>
      <c r="C94" s="106">
        <v>-12</v>
      </c>
      <c r="D94" s="54">
        <v>-9</v>
      </c>
      <c r="E94" s="54">
        <v>-11.3</v>
      </c>
      <c r="F94" s="54">
        <v>-13.1</v>
      </c>
      <c r="G94" s="107">
        <v>-16.899999999999999</v>
      </c>
      <c r="H94" s="107">
        <v>-18.5</v>
      </c>
      <c r="I94" s="107">
        <v>-3.1</v>
      </c>
      <c r="J94" s="107">
        <v>22.5</v>
      </c>
      <c r="K94" s="107">
        <v>2.4</v>
      </c>
      <c r="L94" s="107">
        <v>1.8</v>
      </c>
      <c r="M94" s="108">
        <v>-8</v>
      </c>
      <c r="N94" s="107">
        <v>-14.1</v>
      </c>
      <c r="O94" s="107">
        <v>-9.4</v>
      </c>
      <c r="P94" s="107">
        <v>4.3</v>
      </c>
      <c r="Q94" s="107">
        <v>-2.9</v>
      </c>
      <c r="R94" s="107">
        <v>-12.4</v>
      </c>
      <c r="S94" s="107">
        <v>-9.3000000000000007</v>
      </c>
      <c r="T94" s="107">
        <v>-13.3</v>
      </c>
      <c r="U94" s="108">
        <v>-16.899999999999999</v>
      </c>
      <c r="V94" s="108">
        <v>-2</v>
      </c>
      <c r="W94" s="108">
        <v>1</v>
      </c>
      <c r="X94" s="108">
        <v>1</v>
      </c>
      <c r="Y94" s="107">
        <v>15</v>
      </c>
      <c r="Z94" s="107">
        <v>15.3</v>
      </c>
      <c r="AA94" s="107">
        <v>15.6</v>
      </c>
      <c r="AB94" s="108">
        <v>17</v>
      </c>
      <c r="AC94" s="108">
        <v>-1</v>
      </c>
      <c r="AD94" s="108">
        <v>9.1999999999999993</v>
      </c>
      <c r="AE94" s="108">
        <v>10.3</v>
      </c>
      <c r="AF94" s="108">
        <v>11</v>
      </c>
      <c r="AG94" s="109">
        <v>75</v>
      </c>
      <c r="AH94" s="49">
        <f t="shared" ref="AH94:AH100" si="33">IF(ABS(MAX(C94:AF94))&gt;ABS(MIN(C94:AF94)),MAX(C94:AF94),MIN(C94:AF94))</f>
        <v>22.5</v>
      </c>
      <c r="AI94" s="110">
        <f t="shared" ref="AI94:AI100" si="34">INDEX($C$9:$AF$9,1,MATCH(AH94,C94:AF94,0))</f>
        <v>0.27083333333333331</v>
      </c>
    </row>
    <row r="95" spans="1:37" x14ac:dyDescent="0.25">
      <c r="A95" s="111" t="s">
        <v>99</v>
      </c>
      <c r="B95" s="64">
        <v>-54</v>
      </c>
      <c r="C95" s="112">
        <v>-40</v>
      </c>
      <c r="D95" s="78">
        <v>-45</v>
      </c>
      <c r="E95" s="78">
        <v>-43</v>
      </c>
      <c r="F95" s="78">
        <v>-44</v>
      </c>
      <c r="G95" s="78">
        <v>-33</v>
      </c>
      <c r="H95" s="78">
        <v>-20</v>
      </c>
      <c r="I95" s="78">
        <v>-22</v>
      </c>
      <c r="J95" s="78">
        <v>-19</v>
      </c>
      <c r="K95" s="78">
        <v>4</v>
      </c>
      <c r="L95" s="78">
        <v>8.3000000000000007</v>
      </c>
      <c r="M95" s="78">
        <v>25</v>
      </c>
      <c r="N95" s="78">
        <v>22</v>
      </c>
      <c r="O95" s="78">
        <v>12</v>
      </c>
      <c r="P95" s="78">
        <v>1.6</v>
      </c>
      <c r="Q95" s="78">
        <v>2.1</v>
      </c>
      <c r="R95" s="78">
        <v>2</v>
      </c>
      <c r="S95" s="78">
        <v>3</v>
      </c>
      <c r="T95" s="78">
        <v>13</v>
      </c>
      <c r="U95" s="78">
        <v>12.7</v>
      </c>
      <c r="V95" s="78">
        <v>9</v>
      </c>
      <c r="W95" s="78">
        <v>10.4</v>
      </c>
      <c r="X95" s="78">
        <v>10.4</v>
      </c>
      <c r="Y95" s="78">
        <v>3.3</v>
      </c>
      <c r="Z95" s="78">
        <v>25.4</v>
      </c>
      <c r="AA95" s="78">
        <v>22.4</v>
      </c>
      <c r="AB95" s="64">
        <v>13.8</v>
      </c>
      <c r="AC95" s="64">
        <f>6.2+0.7</f>
        <v>6.9</v>
      </c>
      <c r="AD95" s="64">
        <f>-5-12.3</f>
        <v>-17.3</v>
      </c>
      <c r="AE95" s="64">
        <f>-14.3-19.4</f>
        <v>-33.700000000000003</v>
      </c>
      <c r="AF95" s="64">
        <f>-14.8-20</f>
        <v>-34.799999999999997</v>
      </c>
      <c r="AG95" s="109">
        <v>240</v>
      </c>
      <c r="AH95" s="49">
        <f t="shared" si="33"/>
        <v>-45</v>
      </c>
      <c r="AI95" s="110">
        <f t="shared" si="34"/>
        <v>8.3333333333333301E-2</v>
      </c>
    </row>
    <row r="96" spans="1:37" x14ac:dyDescent="0.25">
      <c r="A96" s="111" t="s">
        <v>100</v>
      </c>
      <c r="B96" s="64">
        <v>18.2</v>
      </c>
      <c r="C96" s="112">
        <v>31</v>
      </c>
      <c r="D96" s="78">
        <v>28</v>
      </c>
      <c r="E96" s="78">
        <v>27.3</v>
      </c>
      <c r="F96" s="78">
        <v>30.6</v>
      </c>
      <c r="G96" s="78">
        <v>31</v>
      </c>
      <c r="H96" s="78">
        <v>32.799999999999997</v>
      </c>
      <c r="I96" s="78">
        <v>34.299999999999997</v>
      </c>
      <c r="J96" s="78">
        <v>20.2</v>
      </c>
      <c r="K96" s="78">
        <v>20.7</v>
      </c>
      <c r="L96" s="78">
        <v>33.5</v>
      </c>
      <c r="M96" s="78">
        <v>35.6</v>
      </c>
      <c r="N96" s="78">
        <v>35.9</v>
      </c>
      <c r="O96" s="78">
        <v>29.2</v>
      </c>
      <c r="P96" s="78">
        <v>23.1</v>
      </c>
      <c r="Q96" s="78">
        <v>16</v>
      </c>
      <c r="R96" s="78">
        <v>19</v>
      </c>
      <c r="S96" s="78">
        <v>20.8</v>
      </c>
      <c r="T96" s="78">
        <v>23.3</v>
      </c>
      <c r="U96" s="78">
        <v>23.6</v>
      </c>
      <c r="V96" s="78">
        <v>27.2</v>
      </c>
      <c r="W96" s="78">
        <v>30</v>
      </c>
      <c r="X96" s="78">
        <v>30</v>
      </c>
      <c r="Y96" s="78">
        <v>33.299999999999997</v>
      </c>
      <c r="Z96" s="78">
        <v>48.6</v>
      </c>
      <c r="AA96" s="78">
        <v>48</v>
      </c>
      <c r="AB96" s="64">
        <v>38.9</v>
      </c>
      <c r="AC96" s="64">
        <v>35.5</v>
      </c>
      <c r="AD96" s="64">
        <v>27.4</v>
      </c>
      <c r="AE96" s="64">
        <v>14.8</v>
      </c>
      <c r="AF96" s="64">
        <v>12</v>
      </c>
      <c r="AG96" s="109">
        <v>60</v>
      </c>
      <c r="AH96" s="49">
        <f t="shared" si="33"/>
        <v>48.6</v>
      </c>
      <c r="AI96" s="110">
        <f t="shared" si="34"/>
        <v>0.79166666666666663</v>
      </c>
    </row>
    <row r="97" spans="1:37" x14ac:dyDescent="0.25">
      <c r="A97" s="113" t="s">
        <v>101</v>
      </c>
      <c r="B97" s="115">
        <v>44</v>
      </c>
      <c r="C97" s="114">
        <v>12</v>
      </c>
      <c r="D97" s="80">
        <v>10</v>
      </c>
      <c r="E97" s="80">
        <v>8.1999999999999993</v>
      </c>
      <c r="F97" s="80">
        <v>9.5</v>
      </c>
      <c r="G97" s="80">
        <v>20.7</v>
      </c>
      <c r="H97" s="80">
        <v>35.200000000000003</v>
      </c>
      <c r="I97" s="80">
        <v>55.7</v>
      </c>
      <c r="J97" s="80">
        <v>75.900000000000006</v>
      </c>
      <c r="K97" s="80">
        <v>88.2</v>
      </c>
      <c r="L97" s="80">
        <v>95.7</v>
      </c>
      <c r="M97" s="80">
        <v>94.2</v>
      </c>
      <c r="N97" s="80">
        <v>85.9</v>
      </c>
      <c r="O97" s="80">
        <v>101.9</v>
      </c>
      <c r="P97" s="80">
        <v>92.6</v>
      </c>
      <c r="Q97" s="80">
        <v>102.3</v>
      </c>
      <c r="R97" s="80">
        <v>103.1</v>
      </c>
      <c r="S97" s="80">
        <v>99.8</v>
      </c>
      <c r="T97" s="80">
        <v>110.2</v>
      </c>
      <c r="U97" s="80">
        <v>117.7</v>
      </c>
      <c r="V97" s="80">
        <v>95</v>
      </c>
      <c r="W97" s="80">
        <v>91</v>
      </c>
      <c r="X97" s="80">
        <v>91</v>
      </c>
      <c r="Y97" s="80">
        <v>108</v>
      </c>
      <c r="Z97" s="80">
        <v>118</v>
      </c>
      <c r="AA97" s="80">
        <v>116</v>
      </c>
      <c r="AB97" s="115">
        <v>103</v>
      </c>
      <c r="AC97" s="115">
        <v>100.3</v>
      </c>
      <c r="AD97" s="115">
        <v>64.8</v>
      </c>
      <c r="AE97" s="115">
        <v>28.8</v>
      </c>
      <c r="AF97" s="115">
        <v>22.4</v>
      </c>
      <c r="AG97" s="116">
        <v>120</v>
      </c>
      <c r="AH97" s="49">
        <f t="shared" si="33"/>
        <v>118</v>
      </c>
      <c r="AI97" s="110">
        <f t="shared" si="34"/>
        <v>0.79166666666666663</v>
      </c>
    </row>
    <row r="98" spans="1:37" x14ac:dyDescent="0.25">
      <c r="A98" s="113" t="s">
        <v>102</v>
      </c>
      <c r="B98" s="115">
        <v>52</v>
      </c>
      <c r="C98" s="114">
        <v>32</v>
      </c>
      <c r="D98" s="80">
        <v>30</v>
      </c>
      <c r="E98" s="80">
        <v>31.3</v>
      </c>
      <c r="F98" s="80">
        <v>25.4</v>
      </c>
      <c r="G98" s="80">
        <v>33.700000000000003</v>
      </c>
      <c r="H98" s="80">
        <v>43.3</v>
      </c>
      <c r="I98" s="80">
        <v>36.4</v>
      </c>
      <c r="J98" s="80">
        <v>36</v>
      </c>
      <c r="K98" s="80">
        <v>78.599999999999994</v>
      </c>
      <c r="L98" s="80">
        <v>72</v>
      </c>
      <c r="M98" s="80">
        <v>91.9</v>
      </c>
      <c r="N98" s="80">
        <v>98.5</v>
      </c>
      <c r="O98" s="80">
        <v>95.6</v>
      </c>
      <c r="P98" s="80">
        <v>89.7</v>
      </c>
      <c r="Q98" s="80">
        <v>102.4</v>
      </c>
      <c r="R98" s="80">
        <v>103</v>
      </c>
      <c r="S98" s="80">
        <v>98.4</v>
      </c>
      <c r="T98" s="80">
        <v>104.6</v>
      </c>
      <c r="U98" s="80">
        <v>115</v>
      </c>
      <c r="V98" s="80">
        <v>90</v>
      </c>
      <c r="W98" s="80">
        <v>88</v>
      </c>
      <c r="X98" s="80">
        <v>88</v>
      </c>
      <c r="Y98" s="80">
        <v>79</v>
      </c>
      <c r="Z98" s="80">
        <v>84.6</v>
      </c>
      <c r="AA98" s="80">
        <v>114</v>
      </c>
      <c r="AB98" s="115">
        <v>89</v>
      </c>
      <c r="AC98" s="115">
        <v>97</v>
      </c>
      <c r="AD98" s="115">
        <v>73.099999999999994</v>
      </c>
      <c r="AE98" s="115">
        <v>72.5</v>
      </c>
      <c r="AF98" s="115">
        <v>78</v>
      </c>
      <c r="AG98" s="116"/>
      <c r="AH98" s="49">
        <f t="shared" si="33"/>
        <v>115</v>
      </c>
      <c r="AI98" s="110">
        <f t="shared" si="34"/>
        <v>0.66666666666666696</v>
      </c>
    </row>
    <row r="99" spans="1:37" x14ac:dyDescent="0.25">
      <c r="A99" s="113" t="s">
        <v>103</v>
      </c>
      <c r="B99" s="115">
        <v>79.400000000000006</v>
      </c>
      <c r="C99" s="114">
        <v>69</v>
      </c>
      <c r="D99" s="80">
        <v>70</v>
      </c>
      <c r="E99" s="80">
        <v>68.8</v>
      </c>
      <c r="F99" s="80">
        <v>64.8</v>
      </c>
      <c r="G99" s="80">
        <v>65.5</v>
      </c>
      <c r="H99" s="80">
        <v>66.099999999999994</v>
      </c>
      <c r="I99" s="80">
        <v>55.2</v>
      </c>
      <c r="J99" s="80">
        <v>39.700000000000003</v>
      </c>
      <c r="K99" s="80">
        <v>71.8</v>
      </c>
      <c r="L99" s="80">
        <v>64.3</v>
      </c>
      <c r="M99" s="80">
        <v>74.5</v>
      </c>
      <c r="N99" s="80">
        <v>77.599999999999994</v>
      </c>
      <c r="O99" s="80">
        <v>71.2</v>
      </c>
      <c r="P99" s="80">
        <v>68.599999999999994</v>
      </c>
      <c r="Q99" s="80">
        <v>75.099999999999994</v>
      </c>
      <c r="R99" s="80">
        <v>76.8</v>
      </c>
      <c r="S99" s="80">
        <v>73.8</v>
      </c>
      <c r="T99" s="80">
        <v>80.3</v>
      </c>
      <c r="U99" s="80">
        <v>80.7</v>
      </c>
      <c r="V99" s="80">
        <v>62</v>
      </c>
      <c r="W99" s="80">
        <v>66</v>
      </c>
      <c r="X99" s="80">
        <v>66</v>
      </c>
      <c r="Y99" s="80">
        <v>62</v>
      </c>
      <c r="Z99" s="80">
        <v>69.5</v>
      </c>
      <c r="AA99" s="80">
        <v>70.8</v>
      </c>
      <c r="AB99" s="115">
        <v>64.900000000000006</v>
      </c>
      <c r="AC99" s="115">
        <v>82</v>
      </c>
      <c r="AD99" s="115">
        <v>73.599999999999994</v>
      </c>
      <c r="AE99" s="115">
        <v>70.400000000000006</v>
      </c>
      <c r="AF99" s="115">
        <v>72.099999999999994</v>
      </c>
      <c r="AG99" s="100"/>
      <c r="AH99" s="49">
        <f t="shared" si="33"/>
        <v>82</v>
      </c>
      <c r="AI99" s="110">
        <f t="shared" si="34"/>
        <v>0.85416666666666663</v>
      </c>
    </row>
    <row r="100" spans="1:37" ht="15.75" thickBot="1" x14ac:dyDescent="0.3">
      <c r="A100" s="117" t="s">
        <v>104</v>
      </c>
      <c r="B100" s="95">
        <v>100</v>
      </c>
      <c r="C100" s="95">
        <v>81</v>
      </c>
      <c r="D100" s="78">
        <v>80</v>
      </c>
      <c r="E100" s="78">
        <v>75.400000000000006</v>
      </c>
      <c r="F100" s="78">
        <v>72</v>
      </c>
      <c r="G100" s="78">
        <v>70.2</v>
      </c>
      <c r="H100" s="78">
        <v>67</v>
      </c>
      <c r="I100" s="78">
        <v>70.900000000000006</v>
      </c>
      <c r="J100" s="78">
        <v>24</v>
      </c>
      <c r="K100" s="78">
        <v>23</v>
      </c>
      <c r="L100" s="78">
        <v>29</v>
      </c>
      <c r="M100" s="78">
        <v>25.7</v>
      </c>
      <c r="N100" s="78">
        <v>29.5</v>
      </c>
      <c r="O100" s="78">
        <v>36.1</v>
      </c>
      <c r="P100" s="78">
        <v>40.700000000000003</v>
      </c>
      <c r="Q100" s="78">
        <v>36.700000000000003</v>
      </c>
      <c r="R100" s="78">
        <v>43.1</v>
      </c>
      <c r="S100" s="78">
        <v>45.1</v>
      </c>
      <c r="T100" s="78">
        <v>39.6</v>
      </c>
      <c r="U100" s="78">
        <v>38.5</v>
      </c>
      <c r="V100" s="78">
        <v>35</v>
      </c>
      <c r="W100" s="78">
        <v>32</v>
      </c>
      <c r="X100" s="78">
        <v>32</v>
      </c>
      <c r="Y100" s="78">
        <v>120</v>
      </c>
      <c r="Z100" s="78">
        <v>113</v>
      </c>
      <c r="AA100" s="78">
        <v>115</v>
      </c>
      <c r="AB100" s="95">
        <v>113</v>
      </c>
      <c r="AC100" s="95">
        <v>112.5</v>
      </c>
      <c r="AD100" s="95">
        <v>106</v>
      </c>
      <c r="AE100" s="95">
        <v>97</v>
      </c>
      <c r="AF100" s="95">
        <v>98.6</v>
      </c>
      <c r="AG100" s="100"/>
      <c r="AH100" s="49">
        <f t="shared" si="33"/>
        <v>120</v>
      </c>
      <c r="AI100" s="110">
        <f t="shared" si="34"/>
        <v>0.77083333333333337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35">AF102</f>
        <v>9.9</v>
      </c>
      <c r="C102" s="48">
        <v>9.9</v>
      </c>
      <c r="D102" s="122">
        <f t="shared" ref="D102:S107" si="36">C102</f>
        <v>9.9</v>
      </c>
      <c r="E102" s="122">
        <f t="shared" si="36"/>
        <v>9.9</v>
      </c>
      <c r="F102" s="122">
        <f t="shared" si="36"/>
        <v>9.9</v>
      </c>
      <c r="G102" s="122">
        <f t="shared" si="36"/>
        <v>9.9</v>
      </c>
      <c r="H102" s="122">
        <f t="shared" si="36"/>
        <v>9.9</v>
      </c>
      <c r="I102" s="122">
        <f t="shared" si="36"/>
        <v>9.9</v>
      </c>
      <c r="J102" s="122">
        <f t="shared" si="36"/>
        <v>9.9</v>
      </c>
      <c r="K102" s="122">
        <f t="shared" si="36"/>
        <v>9.9</v>
      </c>
      <c r="L102" s="122">
        <f t="shared" si="36"/>
        <v>9.9</v>
      </c>
      <c r="M102" s="122">
        <f t="shared" si="36"/>
        <v>9.9</v>
      </c>
      <c r="N102" s="122">
        <f t="shared" si="36"/>
        <v>9.9</v>
      </c>
      <c r="O102" s="122">
        <f t="shared" si="36"/>
        <v>9.9</v>
      </c>
      <c r="P102" s="122">
        <f t="shared" si="36"/>
        <v>9.9</v>
      </c>
      <c r="Q102" s="122">
        <f t="shared" si="36"/>
        <v>9.9</v>
      </c>
      <c r="R102" s="122">
        <f t="shared" si="36"/>
        <v>9.9</v>
      </c>
      <c r="S102" s="122">
        <f t="shared" si="36"/>
        <v>9.9</v>
      </c>
      <c r="T102" s="122">
        <f t="shared" ref="T102:AF107" si="37">S102</f>
        <v>9.9</v>
      </c>
      <c r="U102" s="122">
        <f t="shared" si="37"/>
        <v>9.9</v>
      </c>
      <c r="V102" s="122">
        <f t="shared" si="37"/>
        <v>9.9</v>
      </c>
      <c r="W102" s="122">
        <f t="shared" si="37"/>
        <v>9.9</v>
      </c>
      <c r="X102" s="122">
        <f t="shared" si="37"/>
        <v>9.9</v>
      </c>
      <c r="Y102" s="122">
        <f t="shared" si="37"/>
        <v>9.9</v>
      </c>
      <c r="Z102" s="122">
        <f t="shared" si="37"/>
        <v>9.9</v>
      </c>
      <c r="AA102" s="122">
        <f t="shared" si="37"/>
        <v>9.9</v>
      </c>
      <c r="AB102" s="122">
        <f t="shared" si="37"/>
        <v>9.9</v>
      </c>
      <c r="AC102" s="122">
        <f t="shared" si="37"/>
        <v>9.9</v>
      </c>
      <c r="AD102" s="122">
        <f t="shared" si="37"/>
        <v>9.9</v>
      </c>
      <c r="AE102" s="122">
        <f t="shared" si="37"/>
        <v>9.9</v>
      </c>
      <c r="AF102" s="122">
        <f t="shared" si="3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35"/>
        <v>9.6</v>
      </c>
      <c r="C103" s="125">
        <v>9.6</v>
      </c>
      <c r="D103" s="124">
        <f t="shared" si="36"/>
        <v>9.6</v>
      </c>
      <c r="E103" s="124">
        <f t="shared" si="36"/>
        <v>9.6</v>
      </c>
      <c r="F103" s="124">
        <f t="shared" si="36"/>
        <v>9.6</v>
      </c>
      <c r="G103" s="124">
        <f t="shared" si="36"/>
        <v>9.6</v>
      </c>
      <c r="H103" s="124">
        <f t="shared" si="36"/>
        <v>9.6</v>
      </c>
      <c r="I103" s="124">
        <f t="shared" si="36"/>
        <v>9.6</v>
      </c>
      <c r="J103" s="124">
        <f t="shared" si="36"/>
        <v>9.6</v>
      </c>
      <c r="K103" s="124">
        <f t="shared" si="36"/>
        <v>9.6</v>
      </c>
      <c r="L103" s="124">
        <f t="shared" si="36"/>
        <v>9.6</v>
      </c>
      <c r="M103" s="124">
        <f t="shared" si="36"/>
        <v>9.6</v>
      </c>
      <c r="N103" s="124">
        <f t="shared" si="36"/>
        <v>9.6</v>
      </c>
      <c r="O103" s="124">
        <f t="shared" si="36"/>
        <v>9.6</v>
      </c>
      <c r="P103" s="124">
        <f t="shared" si="36"/>
        <v>9.6</v>
      </c>
      <c r="Q103" s="124">
        <f t="shared" si="36"/>
        <v>9.6</v>
      </c>
      <c r="R103" s="124">
        <f t="shared" si="36"/>
        <v>9.6</v>
      </c>
      <c r="S103" s="124">
        <f t="shared" si="36"/>
        <v>9.6</v>
      </c>
      <c r="T103" s="124">
        <f t="shared" si="37"/>
        <v>9.6</v>
      </c>
      <c r="U103" s="124">
        <f t="shared" si="37"/>
        <v>9.6</v>
      </c>
      <c r="V103" s="124">
        <f t="shared" si="37"/>
        <v>9.6</v>
      </c>
      <c r="W103" s="124">
        <f t="shared" si="37"/>
        <v>9.6</v>
      </c>
      <c r="X103" s="124">
        <f t="shared" si="37"/>
        <v>9.6</v>
      </c>
      <c r="Y103" s="124">
        <f t="shared" si="37"/>
        <v>9.6</v>
      </c>
      <c r="Z103" s="124">
        <f t="shared" si="37"/>
        <v>9.6</v>
      </c>
      <c r="AA103" s="124">
        <f t="shared" si="37"/>
        <v>9.6</v>
      </c>
      <c r="AB103" s="124">
        <f t="shared" si="37"/>
        <v>9.6</v>
      </c>
      <c r="AC103" s="124">
        <f t="shared" si="37"/>
        <v>9.6</v>
      </c>
      <c r="AD103" s="124">
        <f t="shared" si="37"/>
        <v>9.6</v>
      </c>
      <c r="AE103" s="124">
        <f t="shared" si="37"/>
        <v>9.6</v>
      </c>
      <c r="AF103" s="124">
        <f t="shared" si="3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35"/>
        <v>9.98</v>
      </c>
      <c r="C104" s="125">
        <v>9.98</v>
      </c>
      <c r="D104" s="124">
        <f t="shared" si="36"/>
        <v>9.98</v>
      </c>
      <c r="E104" s="124">
        <f t="shared" si="36"/>
        <v>9.98</v>
      </c>
      <c r="F104" s="124">
        <f t="shared" si="36"/>
        <v>9.98</v>
      </c>
      <c r="G104" s="124">
        <f t="shared" si="36"/>
        <v>9.98</v>
      </c>
      <c r="H104" s="124">
        <f t="shared" si="36"/>
        <v>9.98</v>
      </c>
      <c r="I104" s="124">
        <f t="shared" si="36"/>
        <v>9.98</v>
      </c>
      <c r="J104" s="124">
        <f t="shared" si="36"/>
        <v>9.98</v>
      </c>
      <c r="K104" s="124">
        <f t="shared" si="36"/>
        <v>9.98</v>
      </c>
      <c r="L104" s="124">
        <f t="shared" si="36"/>
        <v>9.98</v>
      </c>
      <c r="M104" s="124">
        <f t="shared" si="36"/>
        <v>9.98</v>
      </c>
      <c r="N104" s="124">
        <f t="shared" si="36"/>
        <v>9.98</v>
      </c>
      <c r="O104" s="124">
        <f t="shared" si="36"/>
        <v>9.98</v>
      </c>
      <c r="P104" s="124">
        <f t="shared" si="36"/>
        <v>9.98</v>
      </c>
      <c r="Q104" s="124">
        <f t="shared" si="36"/>
        <v>9.98</v>
      </c>
      <c r="R104" s="124">
        <f t="shared" si="36"/>
        <v>9.98</v>
      </c>
      <c r="S104" s="124">
        <f t="shared" si="36"/>
        <v>9.98</v>
      </c>
      <c r="T104" s="124">
        <f t="shared" si="37"/>
        <v>9.98</v>
      </c>
      <c r="U104" s="124">
        <f t="shared" si="37"/>
        <v>9.98</v>
      </c>
      <c r="V104" s="124">
        <f t="shared" si="37"/>
        <v>9.98</v>
      </c>
      <c r="W104" s="124">
        <f t="shared" si="37"/>
        <v>9.98</v>
      </c>
      <c r="X104" s="124">
        <f t="shared" si="37"/>
        <v>9.98</v>
      </c>
      <c r="Y104" s="124">
        <f t="shared" si="37"/>
        <v>9.98</v>
      </c>
      <c r="Z104" s="124">
        <f t="shared" si="37"/>
        <v>9.98</v>
      </c>
      <c r="AA104" s="124">
        <f t="shared" si="37"/>
        <v>9.98</v>
      </c>
      <c r="AB104" s="124">
        <f t="shared" si="37"/>
        <v>9.98</v>
      </c>
      <c r="AC104" s="124">
        <f t="shared" si="37"/>
        <v>9.98</v>
      </c>
      <c r="AD104" s="124">
        <f t="shared" si="37"/>
        <v>9.98</v>
      </c>
      <c r="AE104" s="124">
        <f t="shared" si="37"/>
        <v>9.98</v>
      </c>
      <c r="AF104" s="124">
        <f t="shared" si="3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35"/>
        <v>9.1</v>
      </c>
      <c r="C105" s="125">
        <v>9.1</v>
      </c>
      <c r="D105" s="124">
        <f t="shared" si="36"/>
        <v>9.1</v>
      </c>
      <c r="E105" s="124">
        <f t="shared" si="36"/>
        <v>9.1</v>
      </c>
      <c r="F105" s="124">
        <f t="shared" si="36"/>
        <v>9.1</v>
      </c>
      <c r="G105" s="124">
        <f t="shared" si="36"/>
        <v>9.1</v>
      </c>
      <c r="H105" s="124">
        <f t="shared" si="36"/>
        <v>9.1</v>
      </c>
      <c r="I105" s="124">
        <f t="shared" si="36"/>
        <v>9.1</v>
      </c>
      <c r="J105" s="124">
        <f t="shared" si="36"/>
        <v>9.1</v>
      </c>
      <c r="K105" s="124">
        <f t="shared" si="36"/>
        <v>9.1</v>
      </c>
      <c r="L105" s="124">
        <f t="shared" si="36"/>
        <v>9.1</v>
      </c>
      <c r="M105" s="124">
        <f t="shared" si="36"/>
        <v>9.1</v>
      </c>
      <c r="N105" s="124">
        <f t="shared" si="36"/>
        <v>9.1</v>
      </c>
      <c r="O105" s="124">
        <f t="shared" si="36"/>
        <v>9.1</v>
      </c>
      <c r="P105" s="124">
        <f t="shared" si="36"/>
        <v>9.1</v>
      </c>
      <c r="Q105" s="124">
        <f t="shared" si="36"/>
        <v>9.1</v>
      </c>
      <c r="R105" s="124">
        <f t="shared" si="36"/>
        <v>9.1</v>
      </c>
      <c r="S105" s="124">
        <f t="shared" si="36"/>
        <v>9.1</v>
      </c>
      <c r="T105" s="124">
        <f t="shared" si="37"/>
        <v>9.1</v>
      </c>
      <c r="U105" s="124">
        <f t="shared" si="37"/>
        <v>9.1</v>
      </c>
      <c r="V105" s="124">
        <f t="shared" si="37"/>
        <v>9.1</v>
      </c>
      <c r="W105" s="124">
        <f t="shared" si="37"/>
        <v>9.1</v>
      </c>
      <c r="X105" s="124">
        <f t="shared" si="37"/>
        <v>9.1</v>
      </c>
      <c r="Y105" s="124">
        <f t="shared" si="37"/>
        <v>9.1</v>
      </c>
      <c r="Z105" s="124">
        <f t="shared" si="37"/>
        <v>9.1</v>
      </c>
      <c r="AA105" s="124">
        <f t="shared" si="37"/>
        <v>9.1</v>
      </c>
      <c r="AB105" s="124">
        <f t="shared" si="37"/>
        <v>9.1</v>
      </c>
      <c r="AC105" s="124">
        <f t="shared" si="37"/>
        <v>9.1</v>
      </c>
      <c r="AD105" s="124">
        <f t="shared" si="37"/>
        <v>9.1</v>
      </c>
      <c r="AE105" s="124">
        <f t="shared" si="37"/>
        <v>9.1</v>
      </c>
      <c r="AF105" s="124">
        <f t="shared" si="3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35"/>
        <v>9.18</v>
      </c>
      <c r="C106" s="125">
        <v>9.18</v>
      </c>
      <c r="D106" s="124">
        <f t="shared" si="36"/>
        <v>9.18</v>
      </c>
      <c r="E106" s="124">
        <f t="shared" si="36"/>
        <v>9.18</v>
      </c>
      <c r="F106" s="124">
        <f t="shared" si="36"/>
        <v>9.18</v>
      </c>
      <c r="G106" s="124">
        <f t="shared" si="36"/>
        <v>9.18</v>
      </c>
      <c r="H106" s="124">
        <f t="shared" si="36"/>
        <v>9.18</v>
      </c>
      <c r="I106" s="124">
        <f t="shared" si="36"/>
        <v>9.18</v>
      </c>
      <c r="J106" s="124">
        <f t="shared" si="36"/>
        <v>9.18</v>
      </c>
      <c r="K106" s="124">
        <f t="shared" si="36"/>
        <v>9.18</v>
      </c>
      <c r="L106" s="124">
        <f t="shared" si="36"/>
        <v>9.18</v>
      </c>
      <c r="M106" s="124">
        <f t="shared" si="36"/>
        <v>9.18</v>
      </c>
      <c r="N106" s="124">
        <f t="shared" si="36"/>
        <v>9.18</v>
      </c>
      <c r="O106" s="124">
        <f t="shared" si="36"/>
        <v>9.18</v>
      </c>
      <c r="P106" s="124">
        <f t="shared" si="36"/>
        <v>9.18</v>
      </c>
      <c r="Q106" s="124">
        <f t="shared" si="36"/>
        <v>9.18</v>
      </c>
      <c r="R106" s="124">
        <f t="shared" si="36"/>
        <v>9.18</v>
      </c>
      <c r="S106" s="124">
        <f t="shared" si="36"/>
        <v>9.18</v>
      </c>
      <c r="T106" s="124">
        <f t="shared" si="37"/>
        <v>9.18</v>
      </c>
      <c r="U106" s="124">
        <f t="shared" si="37"/>
        <v>9.18</v>
      </c>
      <c r="V106" s="124">
        <f t="shared" si="37"/>
        <v>9.18</v>
      </c>
      <c r="W106" s="124">
        <f t="shared" si="37"/>
        <v>9.18</v>
      </c>
      <c r="X106" s="124">
        <f t="shared" si="37"/>
        <v>9.18</v>
      </c>
      <c r="Y106" s="124">
        <f t="shared" si="37"/>
        <v>9.18</v>
      </c>
      <c r="Z106" s="124">
        <f t="shared" si="37"/>
        <v>9.18</v>
      </c>
      <c r="AA106" s="124">
        <f t="shared" si="37"/>
        <v>9.18</v>
      </c>
      <c r="AB106" s="124">
        <f t="shared" si="37"/>
        <v>9.18</v>
      </c>
      <c r="AC106" s="124">
        <f t="shared" si="37"/>
        <v>9.18</v>
      </c>
      <c r="AD106" s="124">
        <f t="shared" si="37"/>
        <v>9.18</v>
      </c>
      <c r="AE106" s="124">
        <f t="shared" si="37"/>
        <v>9.18</v>
      </c>
      <c r="AF106" s="124">
        <f t="shared" si="3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35"/>
        <v>7</v>
      </c>
      <c r="C107" s="125">
        <v>7</v>
      </c>
      <c r="D107" s="124">
        <f t="shared" si="36"/>
        <v>7</v>
      </c>
      <c r="E107" s="124">
        <f t="shared" si="36"/>
        <v>7</v>
      </c>
      <c r="F107" s="124">
        <f t="shared" si="36"/>
        <v>7</v>
      </c>
      <c r="G107" s="124">
        <f t="shared" si="36"/>
        <v>7</v>
      </c>
      <c r="H107" s="124">
        <f t="shared" si="36"/>
        <v>7</v>
      </c>
      <c r="I107" s="124">
        <f t="shared" si="36"/>
        <v>7</v>
      </c>
      <c r="J107" s="124">
        <f t="shared" si="36"/>
        <v>7</v>
      </c>
      <c r="K107" s="124">
        <f t="shared" si="36"/>
        <v>7</v>
      </c>
      <c r="L107" s="124">
        <f t="shared" si="36"/>
        <v>7</v>
      </c>
      <c r="M107" s="124">
        <f t="shared" si="36"/>
        <v>7</v>
      </c>
      <c r="N107" s="124">
        <f t="shared" si="36"/>
        <v>7</v>
      </c>
      <c r="O107" s="124">
        <f t="shared" si="36"/>
        <v>7</v>
      </c>
      <c r="P107" s="124">
        <f t="shared" si="36"/>
        <v>7</v>
      </c>
      <c r="Q107" s="124">
        <f t="shared" si="36"/>
        <v>7</v>
      </c>
      <c r="R107" s="124">
        <f t="shared" si="36"/>
        <v>7</v>
      </c>
      <c r="S107" s="124">
        <f t="shared" si="36"/>
        <v>7</v>
      </c>
      <c r="T107" s="124">
        <f t="shared" si="37"/>
        <v>7</v>
      </c>
      <c r="U107" s="124">
        <f t="shared" si="37"/>
        <v>7</v>
      </c>
      <c r="V107" s="124">
        <f t="shared" si="37"/>
        <v>7</v>
      </c>
      <c r="W107" s="124">
        <f t="shared" si="37"/>
        <v>7</v>
      </c>
      <c r="X107" s="124">
        <f t="shared" si="37"/>
        <v>7</v>
      </c>
      <c r="Y107" s="124">
        <f t="shared" si="37"/>
        <v>7</v>
      </c>
      <c r="Z107" s="124">
        <f t="shared" si="37"/>
        <v>7</v>
      </c>
      <c r="AA107" s="124">
        <f t="shared" si="37"/>
        <v>7</v>
      </c>
      <c r="AB107" s="124">
        <f t="shared" si="37"/>
        <v>7</v>
      </c>
      <c r="AC107" s="124">
        <f t="shared" si="37"/>
        <v>7</v>
      </c>
      <c r="AD107" s="124">
        <f t="shared" si="37"/>
        <v>7</v>
      </c>
      <c r="AE107" s="124">
        <f t="shared" si="37"/>
        <v>7</v>
      </c>
      <c r="AF107" s="124">
        <f t="shared" si="3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38">C109</f>
        <v>2.25</v>
      </c>
      <c r="E109" s="124">
        <f t="shared" si="38"/>
        <v>2.25</v>
      </c>
      <c r="F109" s="124">
        <f t="shared" si="38"/>
        <v>2.25</v>
      </c>
      <c r="G109" s="124">
        <f t="shared" si="38"/>
        <v>2.25</v>
      </c>
      <c r="H109" s="124">
        <f t="shared" si="38"/>
        <v>2.25</v>
      </c>
      <c r="I109" s="124">
        <f t="shared" si="38"/>
        <v>2.25</v>
      </c>
      <c r="J109" s="124">
        <f t="shared" si="38"/>
        <v>2.25</v>
      </c>
      <c r="K109" s="124">
        <f t="shared" si="38"/>
        <v>2.25</v>
      </c>
      <c r="L109" s="124">
        <f t="shared" si="38"/>
        <v>2.25</v>
      </c>
      <c r="M109" s="124">
        <f t="shared" si="38"/>
        <v>2.25</v>
      </c>
      <c r="N109" s="124">
        <f t="shared" si="38"/>
        <v>2.25</v>
      </c>
      <c r="O109" s="124">
        <f t="shared" si="38"/>
        <v>2.25</v>
      </c>
      <c r="P109" s="124">
        <f t="shared" si="38"/>
        <v>2.25</v>
      </c>
      <c r="Q109" s="124">
        <f t="shared" si="38"/>
        <v>2.25</v>
      </c>
      <c r="R109" s="124">
        <f t="shared" si="38"/>
        <v>2.25</v>
      </c>
      <c r="S109" s="124">
        <f t="shared" si="38"/>
        <v>2.25</v>
      </c>
      <c r="T109" s="124">
        <f t="shared" ref="T109:AF110" si="39">S109</f>
        <v>2.25</v>
      </c>
      <c r="U109" s="124">
        <f t="shared" si="39"/>
        <v>2.25</v>
      </c>
      <c r="V109" s="124">
        <f t="shared" si="39"/>
        <v>2.25</v>
      </c>
      <c r="W109" s="124">
        <f t="shared" si="39"/>
        <v>2.25</v>
      </c>
      <c r="X109" s="124">
        <f t="shared" si="39"/>
        <v>2.25</v>
      </c>
      <c r="Y109" s="124">
        <f t="shared" si="39"/>
        <v>2.25</v>
      </c>
      <c r="Z109" s="124">
        <f t="shared" si="39"/>
        <v>2.25</v>
      </c>
      <c r="AA109" s="124">
        <f t="shared" si="39"/>
        <v>2.25</v>
      </c>
      <c r="AB109" s="124">
        <f t="shared" si="39"/>
        <v>2.25</v>
      </c>
      <c r="AC109" s="124">
        <f t="shared" si="39"/>
        <v>2.25</v>
      </c>
      <c r="AD109" s="124">
        <f t="shared" si="39"/>
        <v>2.25</v>
      </c>
      <c r="AE109" s="124">
        <f t="shared" si="39"/>
        <v>2.25</v>
      </c>
      <c r="AF109" s="124">
        <f t="shared" si="3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38"/>
        <v>1.64</v>
      </c>
      <c r="E110" s="124">
        <f t="shared" si="38"/>
        <v>1.64</v>
      </c>
      <c r="F110" s="124">
        <f t="shared" si="38"/>
        <v>1.64</v>
      </c>
      <c r="G110" s="124">
        <f t="shared" si="38"/>
        <v>1.64</v>
      </c>
      <c r="H110" s="124">
        <f t="shared" si="38"/>
        <v>1.64</v>
      </c>
      <c r="I110" s="124">
        <f t="shared" si="38"/>
        <v>1.64</v>
      </c>
      <c r="J110" s="124">
        <f t="shared" si="38"/>
        <v>1.64</v>
      </c>
      <c r="K110" s="124">
        <f t="shared" si="38"/>
        <v>1.64</v>
      </c>
      <c r="L110" s="124">
        <f t="shared" si="38"/>
        <v>1.64</v>
      </c>
      <c r="M110" s="124">
        <f t="shared" si="38"/>
        <v>1.64</v>
      </c>
      <c r="N110" s="124">
        <f t="shared" si="38"/>
        <v>1.64</v>
      </c>
      <c r="O110" s="124">
        <f t="shared" si="38"/>
        <v>1.64</v>
      </c>
      <c r="P110" s="124">
        <f t="shared" si="38"/>
        <v>1.64</v>
      </c>
      <c r="Q110" s="124">
        <f t="shared" si="38"/>
        <v>1.64</v>
      </c>
      <c r="R110" s="124">
        <f t="shared" si="38"/>
        <v>1.64</v>
      </c>
      <c r="S110" s="124">
        <f t="shared" si="38"/>
        <v>1.64</v>
      </c>
      <c r="T110" s="124">
        <f t="shared" si="39"/>
        <v>1.64</v>
      </c>
      <c r="U110" s="124">
        <f t="shared" si="39"/>
        <v>1.64</v>
      </c>
      <c r="V110" s="124">
        <f t="shared" si="39"/>
        <v>1.64</v>
      </c>
      <c r="W110" s="124">
        <f t="shared" si="39"/>
        <v>1.64</v>
      </c>
      <c r="X110" s="124">
        <f t="shared" si="39"/>
        <v>1.64</v>
      </c>
      <c r="Y110" s="124">
        <f t="shared" si="39"/>
        <v>1.64</v>
      </c>
      <c r="Z110" s="124">
        <f t="shared" si="39"/>
        <v>1.64</v>
      </c>
      <c r="AA110" s="124">
        <f t="shared" si="39"/>
        <v>1.64</v>
      </c>
      <c r="AB110" s="124">
        <f t="shared" si="39"/>
        <v>1.64</v>
      </c>
      <c r="AC110" s="124">
        <f t="shared" si="39"/>
        <v>1.64</v>
      </c>
      <c r="AD110" s="124">
        <f t="shared" si="39"/>
        <v>1.64</v>
      </c>
      <c r="AE110" s="124">
        <f t="shared" si="39"/>
        <v>1.64</v>
      </c>
      <c r="AF110" s="124">
        <f t="shared" si="3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40">AF112</f>
        <v>1.62</v>
      </c>
      <c r="C112" s="125">
        <v>1.62</v>
      </c>
      <c r="D112" s="124">
        <f t="shared" ref="D112:S119" si="41">C112</f>
        <v>1.62</v>
      </c>
      <c r="E112" s="124">
        <f t="shared" si="41"/>
        <v>1.62</v>
      </c>
      <c r="F112" s="124">
        <f t="shared" si="41"/>
        <v>1.62</v>
      </c>
      <c r="G112" s="124">
        <f t="shared" si="41"/>
        <v>1.62</v>
      </c>
      <c r="H112" s="124">
        <f t="shared" si="41"/>
        <v>1.62</v>
      </c>
      <c r="I112" s="124">
        <f t="shared" si="41"/>
        <v>1.62</v>
      </c>
      <c r="J112" s="124">
        <f t="shared" si="41"/>
        <v>1.62</v>
      </c>
      <c r="K112" s="124">
        <f t="shared" si="41"/>
        <v>1.62</v>
      </c>
      <c r="L112" s="124">
        <f t="shared" si="41"/>
        <v>1.62</v>
      </c>
      <c r="M112" s="124">
        <f t="shared" si="41"/>
        <v>1.62</v>
      </c>
      <c r="N112" s="124">
        <f t="shared" si="41"/>
        <v>1.62</v>
      </c>
      <c r="O112" s="124">
        <f t="shared" si="41"/>
        <v>1.62</v>
      </c>
      <c r="P112" s="124">
        <f t="shared" si="41"/>
        <v>1.62</v>
      </c>
      <c r="Q112" s="124">
        <f t="shared" si="41"/>
        <v>1.62</v>
      </c>
      <c r="R112" s="124">
        <f t="shared" si="41"/>
        <v>1.62</v>
      </c>
      <c r="S112" s="124">
        <f t="shared" si="41"/>
        <v>1.62</v>
      </c>
      <c r="T112" s="124">
        <f t="shared" ref="T112:AF127" si="42">S112</f>
        <v>1.62</v>
      </c>
      <c r="U112" s="124">
        <f t="shared" si="42"/>
        <v>1.62</v>
      </c>
      <c r="V112" s="124">
        <f t="shared" si="42"/>
        <v>1.62</v>
      </c>
      <c r="W112" s="124">
        <f t="shared" si="42"/>
        <v>1.62</v>
      </c>
      <c r="X112" s="124">
        <f t="shared" si="42"/>
        <v>1.62</v>
      </c>
      <c r="Y112" s="124">
        <f t="shared" si="42"/>
        <v>1.62</v>
      </c>
      <c r="Z112" s="124">
        <f t="shared" si="42"/>
        <v>1.62</v>
      </c>
      <c r="AA112" s="124">
        <f t="shared" si="42"/>
        <v>1.62</v>
      </c>
      <c r="AB112" s="124">
        <f t="shared" si="42"/>
        <v>1.62</v>
      </c>
      <c r="AC112" s="124">
        <f t="shared" si="42"/>
        <v>1.62</v>
      </c>
      <c r="AD112" s="124">
        <f t="shared" si="42"/>
        <v>1.62</v>
      </c>
      <c r="AE112" s="124">
        <f t="shared" si="42"/>
        <v>1.62</v>
      </c>
      <c r="AF112" s="124">
        <f t="shared" si="4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40"/>
        <v>8.36</v>
      </c>
      <c r="C113" s="125">
        <v>8.36</v>
      </c>
      <c r="D113" s="124">
        <f t="shared" si="41"/>
        <v>8.36</v>
      </c>
      <c r="E113" s="124">
        <f t="shared" si="41"/>
        <v>8.36</v>
      </c>
      <c r="F113" s="124">
        <f t="shared" si="41"/>
        <v>8.36</v>
      </c>
      <c r="G113" s="124">
        <f t="shared" si="41"/>
        <v>8.36</v>
      </c>
      <c r="H113" s="124">
        <f t="shared" si="41"/>
        <v>8.36</v>
      </c>
      <c r="I113" s="124">
        <f t="shared" si="41"/>
        <v>8.36</v>
      </c>
      <c r="J113" s="124">
        <f t="shared" si="41"/>
        <v>8.36</v>
      </c>
      <c r="K113" s="124">
        <f t="shared" si="41"/>
        <v>8.36</v>
      </c>
      <c r="L113" s="124">
        <f t="shared" si="41"/>
        <v>8.36</v>
      </c>
      <c r="M113" s="124">
        <f t="shared" si="41"/>
        <v>8.36</v>
      </c>
      <c r="N113" s="124">
        <f t="shared" si="41"/>
        <v>8.36</v>
      </c>
      <c r="O113" s="124">
        <f t="shared" si="41"/>
        <v>8.36</v>
      </c>
      <c r="P113" s="124">
        <f t="shared" si="41"/>
        <v>8.36</v>
      </c>
      <c r="Q113" s="124">
        <f t="shared" si="41"/>
        <v>8.36</v>
      </c>
      <c r="R113" s="124">
        <f t="shared" si="41"/>
        <v>8.36</v>
      </c>
      <c r="S113" s="124">
        <f t="shared" si="41"/>
        <v>8.36</v>
      </c>
      <c r="T113" s="124">
        <f t="shared" si="42"/>
        <v>8.36</v>
      </c>
      <c r="U113" s="124">
        <f t="shared" si="42"/>
        <v>8.36</v>
      </c>
      <c r="V113" s="124">
        <f t="shared" si="42"/>
        <v>8.36</v>
      </c>
      <c r="W113" s="124">
        <f t="shared" si="42"/>
        <v>8.36</v>
      </c>
      <c r="X113" s="124">
        <f t="shared" si="42"/>
        <v>8.36</v>
      </c>
      <c r="Y113" s="124">
        <f t="shared" si="42"/>
        <v>8.36</v>
      </c>
      <c r="Z113" s="124">
        <f t="shared" si="42"/>
        <v>8.36</v>
      </c>
      <c r="AA113" s="124">
        <f t="shared" si="42"/>
        <v>8.36</v>
      </c>
      <c r="AB113" s="124">
        <f t="shared" si="42"/>
        <v>8.36</v>
      </c>
      <c r="AC113" s="124">
        <f t="shared" si="42"/>
        <v>8.36</v>
      </c>
      <c r="AD113" s="124">
        <f t="shared" si="42"/>
        <v>8.36</v>
      </c>
      <c r="AE113" s="124">
        <f t="shared" si="42"/>
        <v>8.36</v>
      </c>
      <c r="AF113" s="124">
        <f t="shared" si="4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40"/>
        <v>5.4</v>
      </c>
      <c r="C114" s="125">
        <v>8</v>
      </c>
      <c r="D114" s="124">
        <f t="shared" si="41"/>
        <v>8</v>
      </c>
      <c r="E114" s="124">
        <f t="shared" si="41"/>
        <v>8</v>
      </c>
      <c r="F114" s="124">
        <f t="shared" si="41"/>
        <v>8</v>
      </c>
      <c r="G114" s="124">
        <f t="shared" si="41"/>
        <v>8</v>
      </c>
      <c r="H114" s="124">
        <f t="shared" si="41"/>
        <v>8</v>
      </c>
      <c r="I114" s="124">
        <f t="shared" si="41"/>
        <v>8</v>
      </c>
      <c r="J114" s="124">
        <v>5.4</v>
      </c>
      <c r="K114" s="124">
        <f t="shared" si="41"/>
        <v>5.4</v>
      </c>
      <c r="L114" s="124">
        <f t="shared" si="41"/>
        <v>5.4</v>
      </c>
      <c r="M114" s="124">
        <f t="shared" si="41"/>
        <v>5.4</v>
      </c>
      <c r="N114" s="124">
        <f t="shared" si="41"/>
        <v>5.4</v>
      </c>
      <c r="O114" s="124">
        <f t="shared" si="41"/>
        <v>5.4</v>
      </c>
      <c r="P114" s="124">
        <f t="shared" si="41"/>
        <v>5.4</v>
      </c>
      <c r="Q114" s="124">
        <f t="shared" si="41"/>
        <v>5.4</v>
      </c>
      <c r="R114" s="124">
        <f t="shared" si="41"/>
        <v>5.4</v>
      </c>
      <c r="S114" s="124">
        <f t="shared" si="41"/>
        <v>5.4</v>
      </c>
      <c r="T114" s="124">
        <f t="shared" si="42"/>
        <v>5.4</v>
      </c>
      <c r="U114" s="124">
        <f t="shared" si="42"/>
        <v>5.4</v>
      </c>
      <c r="V114" s="124">
        <f t="shared" si="42"/>
        <v>5.4</v>
      </c>
      <c r="W114" s="124">
        <f t="shared" si="42"/>
        <v>5.4</v>
      </c>
      <c r="X114" s="124">
        <f t="shared" si="42"/>
        <v>5.4</v>
      </c>
      <c r="Y114" s="124">
        <f t="shared" si="42"/>
        <v>5.4</v>
      </c>
      <c r="Z114" s="124">
        <f t="shared" si="42"/>
        <v>5.4</v>
      </c>
      <c r="AA114" s="124">
        <f t="shared" si="42"/>
        <v>5.4</v>
      </c>
      <c r="AB114" s="124">
        <f t="shared" si="42"/>
        <v>5.4</v>
      </c>
      <c r="AC114" s="124">
        <f t="shared" si="42"/>
        <v>5.4</v>
      </c>
      <c r="AD114" s="124">
        <f t="shared" si="42"/>
        <v>5.4</v>
      </c>
      <c r="AE114" s="124">
        <f t="shared" si="42"/>
        <v>5.4</v>
      </c>
      <c r="AF114" s="124">
        <f t="shared" si="4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40"/>
        <v>6.57</v>
      </c>
      <c r="C115" s="125">
        <v>6.57</v>
      </c>
      <c r="D115" s="124">
        <f t="shared" si="41"/>
        <v>6.57</v>
      </c>
      <c r="E115" s="124">
        <f t="shared" si="41"/>
        <v>6.57</v>
      </c>
      <c r="F115" s="124">
        <f t="shared" si="41"/>
        <v>6.57</v>
      </c>
      <c r="G115" s="124">
        <f t="shared" si="41"/>
        <v>6.57</v>
      </c>
      <c r="H115" s="124">
        <f t="shared" si="41"/>
        <v>6.57</v>
      </c>
      <c r="I115" s="124">
        <f t="shared" si="41"/>
        <v>6.57</v>
      </c>
      <c r="J115" s="124">
        <f t="shared" si="41"/>
        <v>6.57</v>
      </c>
      <c r="K115" s="124">
        <f t="shared" si="41"/>
        <v>6.57</v>
      </c>
      <c r="L115" s="124">
        <f t="shared" si="41"/>
        <v>6.57</v>
      </c>
      <c r="M115" s="124">
        <f t="shared" si="41"/>
        <v>6.57</v>
      </c>
      <c r="N115" s="124">
        <f t="shared" si="41"/>
        <v>6.57</v>
      </c>
      <c r="O115" s="124">
        <f t="shared" si="41"/>
        <v>6.57</v>
      </c>
      <c r="P115" s="124">
        <f t="shared" si="41"/>
        <v>6.57</v>
      </c>
      <c r="Q115" s="124">
        <f t="shared" si="41"/>
        <v>6.57</v>
      </c>
      <c r="R115" s="124">
        <f t="shared" si="41"/>
        <v>6.57</v>
      </c>
      <c r="S115" s="124">
        <f t="shared" si="41"/>
        <v>6.57</v>
      </c>
      <c r="T115" s="124">
        <f t="shared" si="42"/>
        <v>6.57</v>
      </c>
      <c r="U115" s="124">
        <f t="shared" si="42"/>
        <v>6.57</v>
      </c>
      <c r="V115" s="124">
        <f t="shared" si="42"/>
        <v>6.57</v>
      </c>
      <c r="W115" s="124">
        <f t="shared" si="42"/>
        <v>6.57</v>
      </c>
      <c r="X115" s="124">
        <f t="shared" si="42"/>
        <v>6.57</v>
      </c>
      <c r="Y115" s="124">
        <f t="shared" si="42"/>
        <v>6.57</v>
      </c>
      <c r="Z115" s="124">
        <f t="shared" si="42"/>
        <v>6.57</v>
      </c>
      <c r="AA115" s="124">
        <f t="shared" si="42"/>
        <v>6.57</v>
      </c>
      <c r="AB115" s="124">
        <f t="shared" si="42"/>
        <v>6.57</v>
      </c>
      <c r="AC115" s="124">
        <f t="shared" si="42"/>
        <v>6.57</v>
      </c>
      <c r="AD115" s="124">
        <f t="shared" si="42"/>
        <v>6.57</v>
      </c>
      <c r="AE115" s="124">
        <f t="shared" si="42"/>
        <v>6.57</v>
      </c>
      <c r="AF115" s="124">
        <f t="shared" si="4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40"/>
        <v>3.43</v>
      </c>
      <c r="C116" s="125">
        <v>3.43</v>
      </c>
      <c r="D116" s="124">
        <f t="shared" si="41"/>
        <v>3.43</v>
      </c>
      <c r="E116" s="124">
        <f t="shared" si="41"/>
        <v>3.43</v>
      </c>
      <c r="F116" s="124">
        <f t="shared" si="41"/>
        <v>3.43</v>
      </c>
      <c r="G116" s="124">
        <f t="shared" si="41"/>
        <v>3.43</v>
      </c>
      <c r="H116" s="124">
        <f t="shared" si="41"/>
        <v>3.43</v>
      </c>
      <c r="I116" s="124">
        <f t="shared" si="41"/>
        <v>3.43</v>
      </c>
      <c r="J116" s="124">
        <f t="shared" si="41"/>
        <v>3.43</v>
      </c>
      <c r="K116" s="124">
        <f t="shared" si="41"/>
        <v>3.43</v>
      </c>
      <c r="L116" s="124">
        <f t="shared" si="41"/>
        <v>3.43</v>
      </c>
      <c r="M116" s="124">
        <f t="shared" si="41"/>
        <v>3.43</v>
      </c>
      <c r="N116" s="124">
        <f t="shared" si="41"/>
        <v>3.43</v>
      </c>
      <c r="O116" s="124">
        <f t="shared" si="41"/>
        <v>3.43</v>
      </c>
      <c r="P116" s="124">
        <f t="shared" si="41"/>
        <v>3.43</v>
      </c>
      <c r="Q116" s="124">
        <f t="shared" si="41"/>
        <v>3.43</v>
      </c>
      <c r="R116" s="124">
        <f t="shared" si="41"/>
        <v>3.43</v>
      </c>
      <c r="S116" s="124">
        <f t="shared" si="41"/>
        <v>3.43</v>
      </c>
      <c r="T116" s="124">
        <f t="shared" si="42"/>
        <v>3.43</v>
      </c>
      <c r="U116" s="124">
        <f t="shared" si="42"/>
        <v>3.43</v>
      </c>
      <c r="V116" s="124">
        <f t="shared" si="42"/>
        <v>3.43</v>
      </c>
      <c r="W116" s="124">
        <f t="shared" si="42"/>
        <v>3.43</v>
      </c>
      <c r="X116" s="124">
        <f t="shared" si="42"/>
        <v>3.43</v>
      </c>
      <c r="Y116" s="124">
        <f t="shared" si="42"/>
        <v>3.43</v>
      </c>
      <c r="Z116" s="124">
        <f t="shared" si="42"/>
        <v>3.43</v>
      </c>
      <c r="AA116" s="124">
        <f t="shared" si="42"/>
        <v>3.43</v>
      </c>
      <c r="AB116" s="124">
        <f t="shared" si="42"/>
        <v>3.43</v>
      </c>
      <c r="AC116" s="124">
        <f t="shared" si="42"/>
        <v>3.43</v>
      </c>
      <c r="AD116" s="124">
        <f t="shared" si="42"/>
        <v>3.43</v>
      </c>
      <c r="AE116" s="124">
        <f t="shared" si="42"/>
        <v>3.43</v>
      </c>
      <c r="AF116" s="124">
        <f t="shared" si="4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40"/>
        <v>2.96</v>
      </c>
      <c r="C117" s="125">
        <v>2.96</v>
      </c>
      <c r="D117" s="124">
        <f t="shared" si="41"/>
        <v>2.96</v>
      </c>
      <c r="E117" s="124">
        <f t="shared" si="41"/>
        <v>2.96</v>
      </c>
      <c r="F117" s="124">
        <f t="shared" si="41"/>
        <v>2.96</v>
      </c>
      <c r="G117" s="124">
        <f t="shared" si="41"/>
        <v>2.96</v>
      </c>
      <c r="H117" s="124">
        <f t="shared" si="41"/>
        <v>2.96</v>
      </c>
      <c r="I117" s="124">
        <f t="shared" si="41"/>
        <v>2.96</v>
      </c>
      <c r="J117" s="124">
        <f t="shared" si="41"/>
        <v>2.96</v>
      </c>
      <c r="K117" s="124">
        <f t="shared" si="41"/>
        <v>2.96</v>
      </c>
      <c r="L117" s="124">
        <f t="shared" si="41"/>
        <v>2.96</v>
      </c>
      <c r="M117" s="124">
        <f t="shared" si="41"/>
        <v>2.96</v>
      </c>
      <c r="N117" s="124">
        <f t="shared" si="41"/>
        <v>2.96</v>
      </c>
      <c r="O117" s="124">
        <f t="shared" si="41"/>
        <v>2.96</v>
      </c>
      <c r="P117" s="124">
        <f t="shared" si="41"/>
        <v>2.96</v>
      </c>
      <c r="Q117" s="124">
        <f t="shared" si="41"/>
        <v>2.96</v>
      </c>
      <c r="R117" s="124">
        <f t="shared" si="41"/>
        <v>2.96</v>
      </c>
      <c r="S117" s="124">
        <f t="shared" si="41"/>
        <v>2.96</v>
      </c>
      <c r="T117" s="124">
        <f t="shared" si="42"/>
        <v>2.96</v>
      </c>
      <c r="U117" s="124">
        <f t="shared" si="42"/>
        <v>2.96</v>
      </c>
      <c r="V117" s="124">
        <f t="shared" si="42"/>
        <v>2.96</v>
      </c>
      <c r="W117" s="124">
        <f t="shared" si="42"/>
        <v>2.96</v>
      </c>
      <c r="X117" s="124">
        <f t="shared" si="42"/>
        <v>2.96</v>
      </c>
      <c r="Y117" s="124">
        <f t="shared" si="42"/>
        <v>2.96</v>
      </c>
      <c r="Z117" s="124">
        <f t="shared" si="42"/>
        <v>2.96</v>
      </c>
      <c r="AA117" s="124">
        <f t="shared" si="42"/>
        <v>2.96</v>
      </c>
      <c r="AB117" s="124">
        <f t="shared" si="42"/>
        <v>2.96</v>
      </c>
      <c r="AC117" s="124">
        <f t="shared" si="42"/>
        <v>2.96</v>
      </c>
      <c r="AD117" s="124">
        <f t="shared" si="42"/>
        <v>2.96</v>
      </c>
      <c r="AE117" s="124">
        <f t="shared" si="42"/>
        <v>2.96</v>
      </c>
      <c r="AF117" s="124">
        <f t="shared" si="4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40"/>
        <v>8</v>
      </c>
      <c r="C118" s="125">
        <v>8</v>
      </c>
      <c r="D118" s="124">
        <f t="shared" si="41"/>
        <v>8</v>
      </c>
      <c r="E118" s="124">
        <f t="shared" si="41"/>
        <v>8</v>
      </c>
      <c r="F118" s="124">
        <f t="shared" si="41"/>
        <v>8</v>
      </c>
      <c r="G118" s="124">
        <f t="shared" si="41"/>
        <v>8</v>
      </c>
      <c r="H118" s="124">
        <f t="shared" si="41"/>
        <v>8</v>
      </c>
      <c r="I118" s="124">
        <f t="shared" si="41"/>
        <v>8</v>
      </c>
      <c r="J118" s="124">
        <f t="shared" si="41"/>
        <v>8</v>
      </c>
      <c r="K118" s="124">
        <f t="shared" si="41"/>
        <v>8</v>
      </c>
      <c r="L118" s="124">
        <f t="shared" si="41"/>
        <v>8</v>
      </c>
      <c r="M118" s="124">
        <f t="shared" si="41"/>
        <v>8</v>
      </c>
      <c r="N118" s="124">
        <f t="shared" si="41"/>
        <v>8</v>
      </c>
      <c r="O118" s="124">
        <f t="shared" si="41"/>
        <v>8</v>
      </c>
      <c r="P118" s="124">
        <f t="shared" si="41"/>
        <v>8</v>
      </c>
      <c r="Q118" s="124">
        <f t="shared" si="41"/>
        <v>8</v>
      </c>
      <c r="R118" s="124">
        <f t="shared" si="41"/>
        <v>8</v>
      </c>
      <c r="S118" s="124">
        <f t="shared" si="41"/>
        <v>8</v>
      </c>
      <c r="T118" s="124">
        <f t="shared" si="42"/>
        <v>8</v>
      </c>
      <c r="U118" s="124">
        <f t="shared" si="42"/>
        <v>8</v>
      </c>
      <c r="V118" s="124">
        <f t="shared" si="42"/>
        <v>8</v>
      </c>
      <c r="W118" s="124">
        <f t="shared" si="42"/>
        <v>8</v>
      </c>
      <c r="X118" s="124">
        <f t="shared" si="42"/>
        <v>8</v>
      </c>
      <c r="Y118" s="124">
        <f t="shared" si="42"/>
        <v>8</v>
      </c>
      <c r="Z118" s="124">
        <f t="shared" si="42"/>
        <v>8</v>
      </c>
      <c r="AA118" s="124">
        <f t="shared" si="42"/>
        <v>8</v>
      </c>
      <c r="AB118" s="124">
        <f t="shared" si="42"/>
        <v>8</v>
      </c>
      <c r="AC118" s="124">
        <f t="shared" si="42"/>
        <v>8</v>
      </c>
      <c r="AD118" s="124">
        <f t="shared" si="42"/>
        <v>8</v>
      </c>
      <c r="AE118" s="124">
        <f t="shared" si="42"/>
        <v>8</v>
      </c>
      <c r="AF118" s="124">
        <f t="shared" si="4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40"/>
        <v>7</v>
      </c>
      <c r="C119" s="125">
        <v>7</v>
      </c>
      <c r="D119" s="124">
        <f>C119</f>
        <v>7</v>
      </c>
      <c r="E119" s="124">
        <f t="shared" si="41"/>
        <v>7</v>
      </c>
      <c r="F119" s="124">
        <f t="shared" si="41"/>
        <v>7</v>
      </c>
      <c r="G119" s="124">
        <f t="shared" si="41"/>
        <v>7</v>
      </c>
      <c r="H119" s="124">
        <f t="shared" si="41"/>
        <v>7</v>
      </c>
      <c r="I119" s="124">
        <f t="shared" si="41"/>
        <v>7</v>
      </c>
      <c r="J119" s="124">
        <f t="shared" si="41"/>
        <v>7</v>
      </c>
      <c r="K119" s="124">
        <f t="shared" si="41"/>
        <v>7</v>
      </c>
      <c r="L119" s="124">
        <f t="shared" si="41"/>
        <v>7</v>
      </c>
      <c r="M119" s="124">
        <f t="shared" si="41"/>
        <v>7</v>
      </c>
      <c r="N119" s="124">
        <f t="shared" si="41"/>
        <v>7</v>
      </c>
      <c r="O119" s="124">
        <f t="shared" si="41"/>
        <v>7</v>
      </c>
      <c r="P119" s="124">
        <f t="shared" si="41"/>
        <v>7</v>
      </c>
      <c r="Q119" s="124">
        <f t="shared" si="41"/>
        <v>7</v>
      </c>
      <c r="R119" s="124">
        <f t="shared" si="41"/>
        <v>7</v>
      </c>
      <c r="S119" s="124">
        <f t="shared" si="41"/>
        <v>7</v>
      </c>
      <c r="T119" s="124">
        <f t="shared" si="42"/>
        <v>7</v>
      </c>
      <c r="U119" s="124">
        <f t="shared" si="42"/>
        <v>7</v>
      </c>
      <c r="V119" s="124">
        <f t="shared" si="42"/>
        <v>7</v>
      </c>
      <c r="W119" s="124">
        <f t="shared" si="42"/>
        <v>7</v>
      </c>
      <c r="X119" s="124">
        <f t="shared" si="42"/>
        <v>7</v>
      </c>
      <c r="Y119" s="124">
        <f t="shared" si="42"/>
        <v>7</v>
      </c>
      <c r="Z119" s="124">
        <f t="shared" si="42"/>
        <v>7</v>
      </c>
      <c r="AA119" s="124">
        <f t="shared" si="42"/>
        <v>7</v>
      </c>
      <c r="AB119" s="124">
        <f t="shared" si="42"/>
        <v>7</v>
      </c>
      <c r="AC119" s="124">
        <f t="shared" si="42"/>
        <v>7</v>
      </c>
      <c r="AD119" s="124">
        <f t="shared" si="42"/>
        <v>7</v>
      </c>
      <c r="AE119" s="124">
        <f t="shared" si="42"/>
        <v>7</v>
      </c>
      <c r="AF119" s="124">
        <f t="shared" si="4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40"/>
        <v>3.47</v>
      </c>
      <c r="C120" s="125">
        <v>3.47</v>
      </c>
      <c r="D120" s="124">
        <f t="shared" ref="D120:S129" si="43">C120</f>
        <v>3.47</v>
      </c>
      <c r="E120" s="124">
        <f t="shared" si="43"/>
        <v>3.47</v>
      </c>
      <c r="F120" s="124">
        <f t="shared" si="43"/>
        <v>3.47</v>
      </c>
      <c r="G120" s="124">
        <f t="shared" si="43"/>
        <v>3.47</v>
      </c>
      <c r="H120" s="124">
        <f t="shared" si="43"/>
        <v>3.47</v>
      </c>
      <c r="I120" s="124">
        <f t="shared" si="43"/>
        <v>3.47</v>
      </c>
      <c r="J120" s="124">
        <f t="shared" si="43"/>
        <v>3.47</v>
      </c>
      <c r="K120" s="124">
        <f t="shared" si="43"/>
        <v>3.47</v>
      </c>
      <c r="L120" s="124">
        <f t="shared" si="43"/>
        <v>3.47</v>
      </c>
      <c r="M120" s="124">
        <f t="shared" si="43"/>
        <v>3.47</v>
      </c>
      <c r="N120" s="124">
        <f t="shared" si="43"/>
        <v>3.47</v>
      </c>
      <c r="O120" s="124">
        <f t="shared" si="43"/>
        <v>3.47</v>
      </c>
      <c r="P120" s="124">
        <f t="shared" si="43"/>
        <v>3.47</v>
      </c>
      <c r="Q120" s="124">
        <f t="shared" si="43"/>
        <v>3.47</v>
      </c>
      <c r="R120" s="124">
        <f t="shared" si="43"/>
        <v>3.47</v>
      </c>
      <c r="S120" s="124">
        <f t="shared" si="43"/>
        <v>3.47</v>
      </c>
      <c r="T120" s="124">
        <f t="shared" si="42"/>
        <v>3.47</v>
      </c>
      <c r="U120" s="124">
        <f t="shared" si="42"/>
        <v>3.47</v>
      </c>
      <c r="V120" s="124">
        <f t="shared" si="42"/>
        <v>3.47</v>
      </c>
      <c r="W120" s="124">
        <f t="shared" si="42"/>
        <v>3.47</v>
      </c>
      <c r="X120" s="124">
        <f t="shared" si="42"/>
        <v>3.47</v>
      </c>
      <c r="Y120" s="124">
        <f t="shared" si="42"/>
        <v>3.47</v>
      </c>
      <c r="Z120" s="124">
        <f t="shared" si="42"/>
        <v>3.47</v>
      </c>
      <c r="AA120" s="124">
        <f t="shared" si="42"/>
        <v>3.47</v>
      </c>
      <c r="AB120" s="124">
        <f t="shared" si="42"/>
        <v>3.47</v>
      </c>
      <c r="AC120" s="124">
        <f t="shared" si="42"/>
        <v>3.47</v>
      </c>
      <c r="AD120" s="124">
        <f t="shared" si="42"/>
        <v>3.47</v>
      </c>
      <c r="AE120" s="124">
        <f t="shared" si="42"/>
        <v>3.47</v>
      </c>
      <c r="AF120" s="124">
        <f t="shared" si="4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40"/>
        <v>2.1</v>
      </c>
      <c r="C121" s="125">
        <v>2.1</v>
      </c>
      <c r="D121" s="124">
        <f t="shared" si="43"/>
        <v>2.1</v>
      </c>
      <c r="E121" s="124">
        <f t="shared" si="43"/>
        <v>2.1</v>
      </c>
      <c r="F121" s="124">
        <f t="shared" si="43"/>
        <v>2.1</v>
      </c>
      <c r="G121" s="124">
        <f t="shared" si="43"/>
        <v>2.1</v>
      </c>
      <c r="H121" s="124">
        <f t="shared" si="43"/>
        <v>2.1</v>
      </c>
      <c r="I121" s="124">
        <f t="shared" si="43"/>
        <v>2.1</v>
      </c>
      <c r="J121" s="124">
        <f t="shared" si="43"/>
        <v>2.1</v>
      </c>
      <c r="K121" s="124">
        <f t="shared" si="43"/>
        <v>2.1</v>
      </c>
      <c r="L121" s="124">
        <f t="shared" si="43"/>
        <v>2.1</v>
      </c>
      <c r="M121" s="124">
        <f t="shared" si="43"/>
        <v>2.1</v>
      </c>
      <c r="N121" s="124">
        <f t="shared" si="43"/>
        <v>2.1</v>
      </c>
      <c r="O121" s="124">
        <f t="shared" si="43"/>
        <v>2.1</v>
      </c>
      <c r="P121" s="124">
        <f t="shared" si="43"/>
        <v>2.1</v>
      </c>
      <c r="Q121" s="124">
        <f t="shared" si="43"/>
        <v>2.1</v>
      </c>
      <c r="R121" s="124">
        <f t="shared" si="43"/>
        <v>2.1</v>
      </c>
      <c r="S121" s="124">
        <f t="shared" si="43"/>
        <v>2.1</v>
      </c>
      <c r="T121" s="124">
        <f t="shared" si="42"/>
        <v>2.1</v>
      </c>
      <c r="U121" s="124">
        <f t="shared" si="42"/>
        <v>2.1</v>
      </c>
      <c r="V121" s="124">
        <f t="shared" si="42"/>
        <v>2.1</v>
      </c>
      <c r="W121" s="124">
        <f t="shared" si="42"/>
        <v>2.1</v>
      </c>
      <c r="X121" s="124">
        <f t="shared" si="42"/>
        <v>2.1</v>
      </c>
      <c r="Y121" s="124">
        <f t="shared" si="42"/>
        <v>2.1</v>
      </c>
      <c r="Z121" s="124">
        <f t="shared" si="42"/>
        <v>2.1</v>
      </c>
      <c r="AA121" s="124">
        <f t="shared" si="42"/>
        <v>2.1</v>
      </c>
      <c r="AB121" s="124">
        <f t="shared" si="42"/>
        <v>2.1</v>
      </c>
      <c r="AC121" s="124">
        <f t="shared" si="42"/>
        <v>2.1</v>
      </c>
      <c r="AD121" s="124">
        <f t="shared" si="42"/>
        <v>2.1</v>
      </c>
      <c r="AE121" s="124">
        <f t="shared" si="42"/>
        <v>2.1</v>
      </c>
      <c r="AF121" s="124">
        <f t="shared" si="4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40"/>
        <v>9.3000000000000007</v>
      </c>
      <c r="C122" s="125">
        <v>9.3000000000000007</v>
      </c>
      <c r="D122" s="124">
        <f t="shared" si="43"/>
        <v>9.3000000000000007</v>
      </c>
      <c r="E122" s="124">
        <f t="shared" si="43"/>
        <v>9.3000000000000007</v>
      </c>
      <c r="F122" s="124">
        <f t="shared" si="43"/>
        <v>9.3000000000000007</v>
      </c>
      <c r="G122" s="124">
        <f t="shared" si="43"/>
        <v>9.3000000000000007</v>
      </c>
      <c r="H122" s="124">
        <f t="shared" si="43"/>
        <v>9.3000000000000007</v>
      </c>
      <c r="I122" s="124">
        <f t="shared" si="43"/>
        <v>9.3000000000000007</v>
      </c>
      <c r="J122" s="124">
        <f t="shared" si="43"/>
        <v>9.3000000000000007</v>
      </c>
      <c r="K122" s="124">
        <f t="shared" si="43"/>
        <v>9.3000000000000007</v>
      </c>
      <c r="L122" s="124">
        <f t="shared" si="43"/>
        <v>9.3000000000000007</v>
      </c>
      <c r="M122" s="124">
        <f t="shared" si="43"/>
        <v>9.3000000000000007</v>
      </c>
      <c r="N122" s="124">
        <f t="shared" si="43"/>
        <v>9.3000000000000007</v>
      </c>
      <c r="O122" s="124">
        <f t="shared" si="43"/>
        <v>9.3000000000000007</v>
      </c>
      <c r="P122" s="124">
        <f t="shared" si="43"/>
        <v>9.3000000000000007</v>
      </c>
      <c r="Q122" s="124">
        <f t="shared" si="43"/>
        <v>9.3000000000000007</v>
      </c>
      <c r="R122" s="124">
        <f t="shared" si="43"/>
        <v>9.3000000000000007</v>
      </c>
      <c r="S122" s="124">
        <f t="shared" si="43"/>
        <v>9.3000000000000007</v>
      </c>
      <c r="T122" s="124">
        <f t="shared" si="42"/>
        <v>9.3000000000000007</v>
      </c>
      <c r="U122" s="124">
        <f t="shared" si="42"/>
        <v>9.3000000000000007</v>
      </c>
      <c r="V122" s="124">
        <f t="shared" si="42"/>
        <v>9.3000000000000007</v>
      </c>
      <c r="W122" s="124">
        <f t="shared" si="42"/>
        <v>9.3000000000000007</v>
      </c>
      <c r="X122" s="124">
        <f t="shared" si="42"/>
        <v>9.3000000000000007</v>
      </c>
      <c r="Y122" s="124">
        <f t="shared" si="42"/>
        <v>9.3000000000000007</v>
      </c>
      <c r="Z122" s="124">
        <f t="shared" si="42"/>
        <v>9.3000000000000007</v>
      </c>
      <c r="AA122" s="124">
        <f t="shared" si="42"/>
        <v>9.3000000000000007</v>
      </c>
      <c r="AB122" s="124">
        <f t="shared" si="42"/>
        <v>9.3000000000000007</v>
      </c>
      <c r="AC122" s="124">
        <f t="shared" si="42"/>
        <v>9.3000000000000007</v>
      </c>
      <c r="AD122" s="124">
        <f t="shared" si="42"/>
        <v>9.3000000000000007</v>
      </c>
      <c r="AE122" s="124">
        <f t="shared" si="42"/>
        <v>9.3000000000000007</v>
      </c>
      <c r="AF122" s="124">
        <f t="shared" si="4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40"/>
        <v>0</v>
      </c>
      <c r="C123" s="125">
        <v>0</v>
      </c>
      <c r="D123" s="124">
        <f t="shared" si="43"/>
        <v>0</v>
      </c>
      <c r="E123" s="124">
        <f t="shared" si="43"/>
        <v>0</v>
      </c>
      <c r="F123" s="124">
        <f t="shared" si="43"/>
        <v>0</v>
      </c>
      <c r="G123" s="124">
        <f t="shared" si="43"/>
        <v>0</v>
      </c>
      <c r="H123" s="124">
        <f t="shared" si="43"/>
        <v>0</v>
      </c>
      <c r="I123" s="124">
        <f t="shared" si="43"/>
        <v>0</v>
      </c>
      <c r="J123" s="124">
        <f t="shared" si="43"/>
        <v>0</v>
      </c>
      <c r="K123" s="124">
        <f t="shared" si="43"/>
        <v>0</v>
      </c>
      <c r="L123" s="124">
        <f t="shared" si="43"/>
        <v>0</v>
      </c>
      <c r="M123" s="124">
        <f t="shared" si="43"/>
        <v>0</v>
      </c>
      <c r="N123" s="124">
        <f t="shared" si="43"/>
        <v>0</v>
      </c>
      <c r="O123" s="124">
        <f t="shared" si="43"/>
        <v>0</v>
      </c>
      <c r="P123" s="124">
        <f t="shared" si="43"/>
        <v>0</v>
      </c>
      <c r="Q123" s="124">
        <f t="shared" si="43"/>
        <v>0</v>
      </c>
      <c r="R123" s="124">
        <f t="shared" si="43"/>
        <v>0</v>
      </c>
      <c r="S123" s="124">
        <f t="shared" si="43"/>
        <v>0</v>
      </c>
      <c r="T123" s="124">
        <f t="shared" si="42"/>
        <v>0</v>
      </c>
      <c r="U123" s="124">
        <f t="shared" si="42"/>
        <v>0</v>
      </c>
      <c r="V123" s="124">
        <f t="shared" si="42"/>
        <v>0</v>
      </c>
      <c r="W123" s="124">
        <f t="shared" si="42"/>
        <v>0</v>
      </c>
      <c r="X123" s="124">
        <f t="shared" si="42"/>
        <v>0</v>
      </c>
      <c r="Y123" s="124">
        <f t="shared" si="42"/>
        <v>0</v>
      </c>
      <c r="Z123" s="124">
        <f t="shared" si="42"/>
        <v>0</v>
      </c>
      <c r="AA123" s="124">
        <f t="shared" si="42"/>
        <v>0</v>
      </c>
      <c r="AB123" s="124">
        <f t="shared" si="42"/>
        <v>0</v>
      </c>
      <c r="AC123" s="124">
        <f t="shared" si="42"/>
        <v>0</v>
      </c>
      <c r="AD123" s="124">
        <f t="shared" si="42"/>
        <v>0</v>
      </c>
      <c r="AE123" s="124">
        <f t="shared" si="42"/>
        <v>0</v>
      </c>
      <c r="AF123" s="124">
        <f t="shared" si="4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40"/>
        <v>0</v>
      </c>
      <c r="C124" s="125">
        <v>0</v>
      </c>
      <c r="D124" s="124">
        <f t="shared" si="43"/>
        <v>0</v>
      </c>
      <c r="E124" s="124">
        <f t="shared" si="43"/>
        <v>0</v>
      </c>
      <c r="F124" s="124">
        <f t="shared" si="43"/>
        <v>0</v>
      </c>
      <c r="G124" s="124">
        <f t="shared" si="43"/>
        <v>0</v>
      </c>
      <c r="H124" s="124">
        <f t="shared" si="43"/>
        <v>0</v>
      </c>
      <c r="I124" s="124">
        <f t="shared" si="43"/>
        <v>0</v>
      </c>
      <c r="J124" s="124">
        <f t="shared" si="43"/>
        <v>0</v>
      </c>
      <c r="K124" s="124">
        <f t="shared" si="43"/>
        <v>0</v>
      </c>
      <c r="L124" s="124">
        <f t="shared" si="43"/>
        <v>0</v>
      </c>
      <c r="M124" s="124">
        <f t="shared" si="43"/>
        <v>0</v>
      </c>
      <c r="N124" s="124">
        <f t="shared" si="43"/>
        <v>0</v>
      </c>
      <c r="O124" s="124">
        <f t="shared" si="43"/>
        <v>0</v>
      </c>
      <c r="P124" s="124">
        <f t="shared" si="43"/>
        <v>0</v>
      </c>
      <c r="Q124" s="124">
        <f t="shared" si="43"/>
        <v>0</v>
      </c>
      <c r="R124" s="124">
        <f t="shared" si="43"/>
        <v>0</v>
      </c>
      <c r="S124" s="124">
        <f t="shared" si="43"/>
        <v>0</v>
      </c>
      <c r="T124" s="124">
        <f t="shared" si="42"/>
        <v>0</v>
      </c>
      <c r="U124" s="124">
        <f t="shared" si="42"/>
        <v>0</v>
      </c>
      <c r="V124" s="124">
        <f t="shared" si="42"/>
        <v>0</v>
      </c>
      <c r="W124" s="124">
        <f t="shared" si="42"/>
        <v>0</v>
      </c>
      <c r="X124" s="124">
        <f t="shared" si="42"/>
        <v>0</v>
      </c>
      <c r="Y124" s="124">
        <f t="shared" si="42"/>
        <v>0</v>
      </c>
      <c r="Z124" s="124">
        <f t="shared" si="42"/>
        <v>0</v>
      </c>
      <c r="AA124" s="124">
        <f t="shared" si="42"/>
        <v>0</v>
      </c>
      <c r="AB124" s="124">
        <f t="shared" si="42"/>
        <v>0</v>
      </c>
      <c r="AC124" s="124">
        <f t="shared" si="42"/>
        <v>0</v>
      </c>
      <c r="AD124" s="124">
        <f t="shared" si="42"/>
        <v>0</v>
      </c>
      <c r="AE124" s="124">
        <f t="shared" si="42"/>
        <v>0</v>
      </c>
      <c r="AF124" s="124">
        <f t="shared" si="4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40"/>
        <v>5</v>
      </c>
      <c r="C125" s="125">
        <v>5</v>
      </c>
      <c r="D125" s="124">
        <f t="shared" si="43"/>
        <v>5</v>
      </c>
      <c r="E125" s="124">
        <f t="shared" si="43"/>
        <v>5</v>
      </c>
      <c r="F125" s="124">
        <f t="shared" si="43"/>
        <v>5</v>
      </c>
      <c r="G125" s="124">
        <f t="shared" si="43"/>
        <v>5</v>
      </c>
      <c r="H125" s="124">
        <f t="shared" si="43"/>
        <v>5</v>
      </c>
      <c r="I125" s="124">
        <f t="shared" si="43"/>
        <v>5</v>
      </c>
      <c r="J125" s="124">
        <f t="shared" si="43"/>
        <v>5</v>
      </c>
      <c r="K125" s="124">
        <f t="shared" si="43"/>
        <v>5</v>
      </c>
      <c r="L125" s="124">
        <f t="shared" si="43"/>
        <v>5</v>
      </c>
      <c r="M125" s="124">
        <f t="shared" si="43"/>
        <v>5</v>
      </c>
      <c r="N125" s="124">
        <f t="shared" si="43"/>
        <v>5</v>
      </c>
      <c r="O125" s="124">
        <f t="shared" si="43"/>
        <v>5</v>
      </c>
      <c r="P125" s="124">
        <f t="shared" si="43"/>
        <v>5</v>
      </c>
      <c r="Q125" s="124">
        <f t="shared" si="43"/>
        <v>5</v>
      </c>
      <c r="R125" s="124">
        <f t="shared" si="43"/>
        <v>5</v>
      </c>
      <c r="S125" s="124">
        <f t="shared" si="43"/>
        <v>5</v>
      </c>
      <c r="T125" s="124">
        <f t="shared" si="42"/>
        <v>5</v>
      </c>
      <c r="U125" s="124">
        <f t="shared" si="42"/>
        <v>5</v>
      </c>
      <c r="V125" s="124">
        <f t="shared" si="42"/>
        <v>5</v>
      </c>
      <c r="W125" s="124">
        <f t="shared" si="42"/>
        <v>5</v>
      </c>
      <c r="X125" s="124">
        <f t="shared" si="42"/>
        <v>5</v>
      </c>
      <c r="Y125" s="124">
        <f t="shared" si="42"/>
        <v>5</v>
      </c>
      <c r="Z125" s="124">
        <f t="shared" si="42"/>
        <v>5</v>
      </c>
      <c r="AA125" s="124">
        <f t="shared" si="42"/>
        <v>5</v>
      </c>
      <c r="AB125" s="124">
        <f t="shared" si="42"/>
        <v>5</v>
      </c>
      <c r="AC125" s="124">
        <f t="shared" si="42"/>
        <v>5</v>
      </c>
      <c r="AD125" s="124">
        <f t="shared" si="42"/>
        <v>5</v>
      </c>
      <c r="AE125" s="124">
        <f t="shared" si="42"/>
        <v>5</v>
      </c>
      <c r="AF125" s="124">
        <f t="shared" si="42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40"/>
        <v>1</v>
      </c>
      <c r="C126" s="125">
        <v>1</v>
      </c>
      <c r="D126" s="124">
        <f t="shared" si="43"/>
        <v>1</v>
      </c>
      <c r="E126" s="124">
        <f t="shared" si="43"/>
        <v>1</v>
      </c>
      <c r="F126" s="124">
        <f t="shared" si="43"/>
        <v>1</v>
      </c>
      <c r="G126" s="124">
        <f t="shared" si="43"/>
        <v>1</v>
      </c>
      <c r="H126" s="124">
        <f t="shared" si="43"/>
        <v>1</v>
      </c>
      <c r="I126" s="124">
        <f t="shared" si="43"/>
        <v>1</v>
      </c>
      <c r="J126" s="124">
        <f t="shared" si="43"/>
        <v>1</v>
      </c>
      <c r="K126" s="124">
        <f t="shared" si="43"/>
        <v>1</v>
      </c>
      <c r="L126" s="124">
        <f t="shared" si="43"/>
        <v>1</v>
      </c>
      <c r="M126" s="124">
        <f t="shared" si="43"/>
        <v>1</v>
      </c>
      <c r="N126" s="124">
        <f t="shared" si="43"/>
        <v>1</v>
      </c>
      <c r="O126" s="124">
        <f t="shared" si="43"/>
        <v>1</v>
      </c>
      <c r="P126" s="124">
        <f t="shared" si="43"/>
        <v>1</v>
      </c>
      <c r="Q126" s="124">
        <f t="shared" si="43"/>
        <v>1</v>
      </c>
      <c r="R126" s="124">
        <f t="shared" si="43"/>
        <v>1</v>
      </c>
      <c r="S126" s="124">
        <f t="shared" si="43"/>
        <v>1</v>
      </c>
      <c r="T126" s="124">
        <f t="shared" si="42"/>
        <v>1</v>
      </c>
      <c r="U126" s="124">
        <f t="shared" si="42"/>
        <v>1</v>
      </c>
      <c r="V126" s="124">
        <f t="shared" si="42"/>
        <v>1</v>
      </c>
      <c r="W126" s="124">
        <f t="shared" si="42"/>
        <v>1</v>
      </c>
      <c r="X126" s="124">
        <f t="shared" si="42"/>
        <v>1</v>
      </c>
      <c r="Y126" s="124">
        <f t="shared" si="42"/>
        <v>1</v>
      </c>
      <c r="Z126" s="124">
        <f t="shared" si="42"/>
        <v>1</v>
      </c>
      <c r="AA126" s="124">
        <f t="shared" si="42"/>
        <v>1</v>
      </c>
      <c r="AB126" s="124">
        <f t="shared" si="42"/>
        <v>1</v>
      </c>
      <c r="AC126" s="124">
        <f t="shared" si="42"/>
        <v>1</v>
      </c>
      <c r="AD126" s="124">
        <f t="shared" si="42"/>
        <v>1</v>
      </c>
      <c r="AE126" s="124">
        <f t="shared" si="42"/>
        <v>1</v>
      </c>
      <c r="AF126" s="124">
        <f t="shared" si="4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40"/>
        <v>1.58</v>
      </c>
      <c r="C127" s="125">
        <v>1.58</v>
      </c>
      <c r="D127" s="124">
        <f t="shared" si="43"/>
        <v>1.58</v>
      </c>
      <c r="E127" s="124">
        <f t="shared" si="43"/>
        <v>1.58</v>
      </c>
      <c r="F127" s="124">
        <f t="shared" si="43"/>
        <v>1.58</v>
      </c>
      <c r="G127" s="124">
        <f t="shared" si="43"/>
        <v>1.58</v>
      </c>
      <c r="H127" s="124">
        <f t="shared" si="43"/>
        <v>1.58</v>
      </c>
      <c r="I127" s="124">
        <f t="shared" si="43"/>
        <v>1.58</v>
      </c>
      <c r="J127" s="124">
        <f t="shared" si="43"/>
        <v>1.58</v>
      </c>
      <c r="K127" s="124">
        <f t="shared" si="43"/>
        <v>1.58</v>
      </c>
      <c r="L127" s="124">
        <f t="shared" si="43"/>
        <v>1.58</v>
      </c>
      <c r="M127" s="124">
        <f t="shared" si="43"/>
        <v>1.58</v>
      </c>
      <c r="N127" s="124">
        <f t="shared" si="43"/>
        <v>1.58</v>
      </c>
      <c r="O127" s="124">
        <f t="shared" si="43"/>
        <v>1.58</v>
      </c>
      <c r="P127" s="124">
        <f t="shared" si="43"/>
        <v>1.58</v>
      </c>
      <c r="Q127" s="124">
        <f t="shared" si="43"/>
        <v>1.58</v>
      </c>
      <c r="R127" s="124">
        <f t="shared" si="43"/>
        <v>1.58</v>
      </c>
      <c r="S127" s="124">
        <f t="shared" si="43"/>
        <v>1.58</v>
      </c>
      <c r="T127" s="124">
        <f t="shared" si="42"/>
        <v>1.58</v>
      </c>
      <c r="U127" s="124">
        <f t="shared" si="42"/>
        <v>1.58</v>
      </c>
      <c r="V127" s="124">
        <f t="shared" si="42"/>
        <v>1.58</v>
      </c>
      <c r="W127" s="124">
        <f t="shared" si="42"/>
        <v>1.58</v>
      </c>
      <c r="X127" s="124">
        <f t="shared" si="42"/>
        <v>1.58</v>
      </c>
      <c r="Y127" s="124">
        <f t="shared" si="42"/>
        <v>1.58</v>
      </c>
      <c r="Z127" s="124">
        <f t="shared" si="42"/>
        <v>1.58</v>
      </c>
      <c r="AA127" s="124">
        <f t="shared" si="42"/>
        <v>1.58</v>
      </c>
      <c r="AB127" s="124">
        <f t="shared" si="42"/>
        <v>1.58</v>
      </c>
      <c r="AC127" s="124">
        <f t="shared" si="42"/>
        <v>1.58</v>
      </c>
      <c r="AD127" s="124">
        <f t="shared" si="42"/>
        <v>1.58</v>
      </c>
      <c r="AE127" s="124">
        <f t="shared" si="42"/>
        <v>1.58</v>
      </c>
      <c r="AF127" s="124">
        <f t="shared" si="4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40"/>
        <v>1.46</v>
      </c>
      <c r="C128" s="125">
        <v>1.46</v>
      </c>
      <c r="D128" s="124">
        <f t="shared" si="43"/>
        <v>1.46</v>
      </c>
      <c r="E128" s="124">
        <f t="shared" si="43"/>
        <v>1.46</v>
      </c>
      <c r="F128" s="124">
        <f t="shared" si="43"/>
        <v>1.46</v>
      </c>
      <c r="G128" s="124">
        <f t="shared" si="43"/>
        <v>1.46</v>
      </c>
      <c r="H128" s="124">
        <f t="shared" si="43"/>
        <v>1.46</v>
      </c>
      <c r="I128" s="124">
        <f t="shared" si="43"/>
        <v>1.46</v>
      </c>
      <c r="J128" s="124">
        <f t="shared" si="43"/>
        <v>1.46</v>
      </c>
      <c r="K128" s="124">
        <f t="shared" si="43"/>
        <v>1.46</v>
      </c>
      <c r="L128" s="124">
        <f t="shared" si="43"/>
        <v>1.46</v>
      </c>
      <c r="M128" s="124">
        <f t="shared" si="43"/>
        <v>1.46</v>
      </c>
      <c r="N128" s="124">
        <f t="shared" si="43"/>
        <v>1.46</v>
      </c>
      <c r="O128" s="124">
        <f t="shared" si="43"/>
        <v>1.46</v>
      </c>
      <c r="P128" s="124">
        <f t="shared" si="43"/>
        <v>1.46</v>
      </c>
      <c r="Q128" s="124">
        <f t="shared" si="43"/>
        <v>1.46</v>
      </c>
      <c r="R128" s="124">
        <f t="shared" si="43"/>
        <v>1.46</v>
      </c>
      <c r="S128" s="124">
        <f t="shared" si="43"/>
        <v>1.46</v>
      </c>
      <c r="T128" s="124">
        <f t="shared" ref="T128:AF129" si="44">S128</f>
        <v>1.46</v>
      </c>
      <c r="U128" s="124">
        <f t="shared" si="44"/>
        <v>1.46</v>
      </c>
      <c r="V128" s="124">
        <f t="shared" si="44"/>
        <v>1.46</v>
      </c>
      <c r="W128" s="124">
        <f t="shared" si="44"/>
        <v>1.46</v>
      </c>
      <c r="X128" s="124">
        <f t="shared" si="44"/>
        <v>1.46</v>
      </c>
      <c r="Y128" s="124">
        <f t="shared" si="44"/>
        <v>1.46</v>
      </c>
      <c r="Z128" s="124">
        <f t="shared" si="44"/>
        <v>1.46</v>
      </c>
      <c r="AA128" s="124">
        <f t="shared" si="44"/>
        <v>1.46</v>
      </c>
      <c r="AB128" s="124">
        <f t="shared" si="44"/>
        <v>1.46</v>
      </c>
      <c r="AC128" s="124">
        <f t="shared" si="44"/>
        <v>1.46</v>
      </c>
      <c r="AD128" s="124">
        <f t="shared" si="44"/>
        <v>1.46</v>
      </c>
      <c r="AE128" s="124">
        <f t="shared" si="44"/>
        <v>1.46</v>
      </c>
      <c r="AF128" s="124">
        <f t="shared" si="4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40"/>
        <v>1.48</v>
      </c>
      <c r="C129" s="125">
        <v>1.48</v>
      </c>
      <c r="D129" s="124">
        <f t="shared" si="43"/>
        <v>1.48</v>
      </c>
      <c r="E129" s="124">
        <f t="shared" si="43"/>
        <v>1.48</v>
      </c>
      <c r="F129" s="124">
        <f t="shared" si="43"/>
        <v>1.48</v>
      </c>
      <c r="G129" s="124">
        <f t="shared" si="43"/>
        <v>1.48</v>
      </c>
      <c r="H129" s="124">
        <f t="shared" si="43"/>
        <v>1.48</v>
      </c>
      <c r="I129" s="124">
        <f t="shared" si="43"/>
        <v>1.48</v>
      </c>
      <c r="J129" s="124">
        <f t="shared" si="43"/>
        <v>1.48</v>
      </c>
      <c r="K129" s="124">
        <f t="shared" si="43"/>
        <v>1.48</v>
      </c>
      <c r="L129" s="124">
        <f t="shared" si="43"/>
        <v>1.48</v>
      </c>
      <c r="M129" s="124">
        <f t="shared" si="43"/>
        <v>1.48</v>
      </c>
      <c r="N129" s="124">
        <f t="shared" si="43"/>
        <v>1.48</v>
      </c>
      <c r="O129" s="124">
        <f t="shared" si="43"/>
        <v>1.48</v>
      </c>
      <c r="P129" s="124">
        <f t="shared" si="43"/>
        <v>1.48</v>
      </c>
      <c r="Q129" s="124">
        <f t="shared" si="43"/>
        <v>1.48</v>
      </c>
      <c r="R129" s="124">
        <f t="shared" si="43"/>
        <v>1.48</v>
      </c>
      <c r="S129" s="124">
        <f t="shared" si="43"/>
        <v>1.48</v>
      </c>
      <c r="T129" s="124">
        <f t="shared" si="44"/>
        <v>1.48</v>
      </c>
      <c r="U129" s="124">
        <f t="shared" si="44"/>
        <v>1.48</v>
      </c>
      <c r="V129" s="124">
        <f t="shared" si="44"/>
        <v>1.48</v>
      </c>
      <c r="W129" s="124">
        <f t="shared" si="44"/>
        <v>1.48</v>
      </c>
      <c r="X129" s="124">
        <f t="shared" si="44"/>
        <v>1.48</v>
      </c>
      <c r="Y129" s="124">
        <f t="shared" si="44"/>
        <v>1.48</v>
      </c>
      <c r="Z129" s="124">
        <f t="shared" si="44"/>
        <v>1.48</v>
      </c>
      <c r="AA129" s="124">
        <f t="shared" si="44"/>
        <v>1.48</v>
      </c>
      <c r="AB129" s="124">
        <f t="shared" si="44"/>
        <v>1.48</v>
      </c>
      <c r="AC129" s="124">
        <f t="shared" si="44"/>
        <v>1.48</v>
      </c>
      <c r="AD129" s="124">
        <f t="shared" si="44"/>
        <v>1.48</v>
      </c>
      <c r="AE129" s="124">
        <f t="shared" si="44"/>
        <v>1.48</v>
      </c>
      <c r="AF129" s="124">
        <f t="shared" si="4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45">AF131</f>
        <v>2.2000000000000002</v>
      </c>
      <c r="C131" s="125">
        <v>2.2000000000000002</v>
      </c>
      <c r="D131" s="124">
        <f t="shared" ref="D131:S138" si="46">C131</f>
        <v>2.2000000000000002</v>
      </c>
      <c r="E131" s="124">
        <f t="shared" si="46"/>
        <v>2.2000000000000002</v>
      </c>
      <c r="F131" s="124">
        <f t="shared" si="46"/>
        <v>2.2000000000000002</v>
      </c>
      <c r="G131" s="124">
        <f t="shared" si="46"/>
        <v>2.2000000000000002</v>
      </c>
      <c r="H131" s="124">
        <f t="shared" si="46"/>
        <v>2.2000000000000002</v>
      </c>
      <c r="I131" s="124">
        <f t="shared" si="46"/>
        <v>2.2000000000000002</v>
      </c>
      <c r="J131" s="124">
        <f t="shared" si="46"/>
        <v>2.2000000000000002</v>
      </c>
      <c r="K131" s="124">
        <f t="shared" si="46"/>
        <v>2.2000000000000002</v>
      </c>
      <c r="L131" s="124">
        <f t="shared" si="46"/>
        <v>2.2000000000000002</v>
      </c>
      <c r="M131" s="124">
        <f t="shared" si="46"/>
        <v>2.2000000000000002</v>
      </c>
      <c r="N131" s="124">
        <f t="shared" si="46"/>
        <v>2.2000000000000002</v>
      </c>
      <c r="O131" s="124">
        <f t="shared" si="46"/>
        <v>2.2000000000000002</v>
      </c>
      <c r="P131" s="124">
        <f t="shared" si="46"/>
        <v>2.2000000000000002</v>
      </c>
      <c r="Q131" s="124">
        <f t="shared" si="46"/>
        <v>2.2000000000000002</v>
      </c>
      <c r="R131" s="124">
        <f t="shared" si="46"/>
        <v>2.2000000000000002</v>
      </c>
      <c r="S131" s="124">
        <f t="shared" si="46"/>
        <v>2.2000000000000002</v>
      </c>
      <c r="T131" s="124">
        <f t="shared" ref="T131:AF138" si="47">S131</f>
        <v>2.2000000000000002</v>
      </c>
      <c r="U131" s="124">
        <f t="shared" si="47"/>
        <v>2.2000000000000002</v>
      </c>
      <c r="V131" s="124">
        <f t="shared" si="47"/>
        <v>2.2000000000000002</v>
      </c>
      <c r="W131" s="124">
        <f t="shared" si="47"/>
        <v>2.2000000000000002</v>
      </c>
      <c r="X131" s="124">
        <f t="shared" si="47"/>
        <v>2.2000000000000002</v>
      </c>
      <c r="Y131" s="124">
        <f t="shared" si="47"/>
        <v>2.2000000000000002</v>
      </c>
      <c r="Z131" s="124">
        <f t="shared" si="47"/>
        <v>2.2000000000000002</v>
      </c>
      <c r="AA131" s="124">
        <f t="shared" si="47"/>
        <v>2.2000000000000002</v>
      </c>
      <c r="AB131" s="124">
        <f t="shared" si="47"/>
        <v>2.2000000000000002</v>
      </c>
      <c r="AC131" s="124">
        <f t="shared" si="47"/>
        <v>2.2000000000000002</v>
      </c>
      <c r="AD131" s="124">
        <f t="shared" si="47"/>
        <v>2.2000000000000002</v>
      </c>
      <c r="AE131" s="124">
        <f t="shared" si="47"/>
        <v>2.2000000000000002</v>
      </c>
      <c r="AF131" s="124">
        <f t="shared" si="4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45"/>
        <v>2</v>
      </c>
      <c r="C132" s="125">
        <v>2</v>
      </c>
      <c r="D132" s="124">
        <f t="shared" si="46"/>
        <v>2</v>
      </c>
      <c r="E132" s="124">
        <f t="shared" si="46"/>
        <v>2</v>
      </c>
      <c r="F132" s="124">
        <f t="shared" si="46"/>
        <v>2</v>
      </c>
      <c r="G132" s="124">
        <f t="shared" si="46"/>
        <v>2</v>
      </c>
      <c r="H132" s="124">
        <f t="shared" si="46"/>
        <v>2</v>
      </c>
      <c r="I132" s="124">
        <f t="shared" si="46"/>
        <v>2</v>
      </c>
      <c r="J132" s="124">
        <f t="shared" si="46"/>
        <v>2</v>
      </c>
      <c r="K132" s="124">
        <f t="shared" si="46"/>
        <v>2</v>
      </c>
      <c r="L132" s="124">
        <f t="shared" si="46"/>
        <v>2</v>
      </c>
      <c r="M132" s="124">
        <f t="shared" si="46"/>
        <v>2</v>
      </c>
      <c r="N132" s="124">
        <f t="shared" si="46"/>
        <v>2</v>
      </c>
      <c r="O132" s="124">
        <f t="shared" si="46"/>
        <v>2</v>
      </c>
      <c r="P132" s="124">
        <f t="shared" si="46"/>
        <v>2</v>
      </c>
      <c r="Q132" s="124">
        <f t="shared" si="46"/>
        <v>2</v>
      </c>
      <c r="R132" s="124">
        <f t="shared" si="46"/>
        <v>2</v>
      </c>
      <c r="S132" s="124">
        <f t="shared" si="46"/>
        <v>2</v>
      </c>
      <c r="T132" s="124">
        <f t="shared" si="47"/>
        <v>2</v>
      </c>
      <c r="U132" s="124">
        <f t="shared" si="47"/>
        <v>2</v>
      </c>
      <c r="V132" s="124">
        <f t="shared" si="47"/>
        <v>2</v>
      </c>
      <c r="W132" s="124">
        <f t="shared" si="47"/>
        <v>2</v>
      </c>
      <c r="X132" s="124">
        <f t="shared" si="47"/>
        <v>2</v>
      </c>
      <c r="Y132" s="124">
        <f t="shared" si="47"/>
        <v>2</v>
      </c>
      <c r="Z132" s="124">
        <f t="shared" si="47"/>
        <v>2</v>
      </c>
      <c r="AA132" s="124">
        <f t="shared" si="47"/>
        <v>2</v>
      </c>
      <c r="AB132" s="124">
        <f t="shared" si="47"/>
        <v>2</v>
      </c>
      <c r="AC132" s="124">
        <f t="shared" si="47"/>
        <v>2</v>
      </c>
      <c r="AD132" s="124">
        <f t="shared" si="47"/>
        <v>2</v>
      </c>
      <c r="AE132" s="124">
        <f t="shared" si="47"/>
        <v>2</v>
      </c>
      <c r="AF132" s="124">
        <f t="shared" si="4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45"/>
        <v>1.25</v>
      </c>
      <c r="C133" s="125">
        <v>1.25</v>
      </c>
      <c r="D133" s="124">
        <f t="shared" si="46"/>
        <v>1.25</v>
      </c>
      <c r="E133" s="124">
        <f t="shared" si="46"/>
        <v>1.25</v>
      </c>
      <c r="F133" s="124">
        <f t="shared" si="46"/>
        <v>1.25</v>
      </c>
      <c r="G133" s="124">
        <f t="shared" si="46"/>
        <v>1.25</v>
      </c>
      <c r="H133" s="124">
        <f t="shared" si="46"/>
        <v>1.25</v>
      </c>
      <c r="I133" s="124">
        <f t="shared" si="46"/>
        <v>1.25</v>
      </c>
      <c r="J133" s="124">
        <f t="shared" si="46"/>
        <v>1.25</v>
      </c>
      <c r="K133" s="124">
        <f t="shared" si="46"/>
        <v>1.25</v>
      </c>
      <c r="L133" s="124">
        <f t="shared" si="46"/>
        <v>1.25</v>
      </c>
      <c r="M133" s="124">
        <f t="shared" si="46"/>
        <v>1.25</v>
      </c>
      <c r="N133" s="124">
        <f t="shared" si="46"/>
        <v>1.25</v>
      </c>
      <c r="O133" s="124">
        <f t="shared" si="46"/>
        <v>1.25</v>
      </c>
      <c r="P133" s="124">
        <f t="shared" si="46"/>
        <v>1.25</v>
      </c>
      <c r="Q133" s="124">
        <f t="shared" si="46"/>
        <v>1.25</v>
      </c>
      <c r="R133" s="124">
        <f t="shared" si="46"/>
        <v>1.25</v>
      </c>
      <c r="S133" s="124">
        <f t="shared" si="46"/>
        <v>1.25</v>
      </c>
      <c r="T133" s="124">
        <f t="shared" si="47"/>
        <v>1.25</v>
      </c>
      <c r="U133" s="124">
        <f t="shared" si="47"/>
        <v>1.25</v>
      </c>
      <c r="V133" s="124">
        <f t="shared" si="47"/>
        <v>1.25</v>
      </c>
      <c r="W133" s="124">
        <f t="shared" si="47"/>
        <v>1.25</v>
      </c>
      <c r="X133" s="124">
        <f t="shared" si="47"/>
        <v>1.25</v>
      </c>
      <c r="Y133" s="124">
        <f t="shared" si="47"/>
        <v>1.25</v>
      </c>
      <c r="Z133" s="124">
        <f t="shared" si="47"/>
        <v>1.25</v>
      </c>
      <c r="AA133" s="124">
        <f t="shared" si="47"/>
        <v>1.25</v>
      </c>
      <c r="AB133" s="124">
        <f t="shared" si="47"/>
        <v>1.25</v>
      </c>
      <c r="AC133" s="124">
        <f t="shared" si="47"/>
        <v>1.25</v>
      </c>
      <c r="AD133" s="124">
        <f t="shared" si="47"/>
        <v>1.25</v>
      </c>
      <c r="AE133" s="124">
        <f t="shared" si="47"/>
        <v>1.25</v>
      </c>
      <c r="AF133" s="124">
        <f t="shared" si="4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45"/>
        <v>1.1499999999999999</v>
      </c>
      <c r="C134" s="125">
        <v>1.1499999999999999</v>
      </c>
      <c r="D134" s="124">
        <f t="shared" si="46"/>
        <v>1.1499999999999999</v>
      </c>
      <c r="E134" s="124">
        <f t="shared" si="46"/>
        <v>1.1499999999999999</v>
      </c>
      <c r="F134" s="124">
        <f t="shared" si="46"/>
        <v>1.1499999999999999</v>
      </c>
      <c r="G134" s="124">
        <f t="shared" si="46"/>
        <v>1.1499999999999999</v>
      </c>
      <c r="H134" s="124">
        <f t="shared" si="46"/>
        <v>1.1499999999999999</v>
      </c>
      <c r="I134" s="124">
        <f t="shared" si="46"/>
        <v>1.1499999999999999</v>
      </c>
      <c r="J134" s="124">
        <f t="shared" si="46"/>
        <v>1.1499999999999999</v>
      </c>
      <c r="K134" s="124">
        <f t="shared" si="46"/>
        <v>1.1499999999999999</v>
      </c>
      <c r="L134" s="124">
        <f t="shared" si="46"/>
        <v>1.1499999999999999</v>
      </c>
      <c r="M134" s="124">
        <f t="shared" si="46"/>
        <v>1.1499999999999999</v>
      </c>
      <c r="N134" s="124">
        <f t="shared" si="46"/>
        <v>1.1499999999999999</v>
      </c>
      <c r="O134" s="124">
        <f t="shared" si="46"/>
        <v>1.1499999999999999</v>
      </c>
      <c r="P134" s="124">
        <f t="shared" si="46"/>
        <v>1.1499999999999999</v>
      </c>
      <c r="Q134" s="124">
        <f t="shared" si="46"/>
        <v>1.1499999999999999</v>
      </c>
      <c r="R134" s="124">
        <f t="shared" si="46"/>
        <v>1.1499999999999999</v>
      </c>
      <c r="S134" s="124">
        <f t="shared" si="46"/>
        <v>1.1499999999999999</v>
      </c>
      <c r="T134" s="124">
        <f t="shared" si="47"/>
        <v>1.1499999999999999</v>
      </c>
      <c r="U134" s="124">
        <f t="shared" si="47"/>
        <v>1.1499999999999999</v>
      </c>
      <c r="V134" s="124">
        <f t="shared" si="47"/>
        <v>1.1499999999999999</v>
      </c>
      <c r="W134" s="124">
        <f t="shared" si="47"/>
        <v>1.1499999999999999</v>
      </c>
      <c r="X134" s="124">
        <f t="shared" si="47"/>
        <v>1.1499999999999999</v>
      </c>
      <c r="Y134" s="124">
        <f t="shared" si="47"/>
        <v>1.1499999999999999</v>
      </c>
      <c r="Z134" s="124">
        <f t="shared" si="47"/>
        <v>1.1499999999999999</v>
      </c>
      <c r="AA134" s="124">
        <f t="shared" si="47"/>
        <v>1.1499999999999999</v>
      </c>
      <c r="AB134" s="124">
        <f t="shared" si="47"/>
        <v>1.1499999999999999</v>
      </c>
      <c r="AC134" s="124">
        <f t="shared" si="47"/>
        <v>1.1499999999999999</v>
      </c>
      <c r="AD134" s="124">
        <f t="shared" si="47"/>
        <v>1.1499999999999999</v>
      </c>
      <c r="AE134" s="124">
        <f t="shared" si="47"/>
        <v>1.1499999999999999</v>
      </c>
      <c r="AF134" s="124">
        <f t="shared" si="4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45"/>
        <v>2.133</v>
      </c>
      <c r="C135" s="125">
        <v>2.133</v>
      </c>
      <c r="D135" s="124">
        <f t="shared" si="46"/>
        <v>2.133</v>
      </c>
      <c r="E135" s="124">
        <f t="shared" si="46"/>
        <v>2.133</v>
      </c>
      <c r="F135" s="124">
        <f t="shared" si="46"/>
        <v>2.133</v>
      </c>
      <c r="G135" s="124">
        <f t="shared" si="46"/>
        <v>2.133</v>
      </c>
      <c r="H135" s="124">
        <f t="shared" si="46"/>
        <v>2.133</v>
      </c>
      <c r="I135" s="124">
        <f t="shared" si="46"/>
        <v>2.133</v>
      </c>
      <c r="J135" s="124">
        <f t="shared" si="46"/>
        <v>2.133</v>
      </c>
      <c r="K135" s="124">
        <f t="shared" si="46"/>
        <v>2.133</v>
      </c>
      <c r="L135" s="124">
        <f t="shared" si="46"/>
        <v>2.133</v>
      </c>
      <c r="M135" s="124">
        <f t="shared" si="46"/>
        <v>2.133</v>
      </c>
      <c r="N135" s="124">
        <f t="shared" si="46"/>
        <v>2.133</v>
      </c>
      <c r="O135" s="124">
        <f t="shared" si="46"/>
        <v>2.133</v>
      </c>
      <c r="P135" s="124">
        <f t="shared" si="46"/>
        <v>2.133</v>
      </c>
      <c r="Q135" s="124">
        <f t="shared" si="46"/>
        <v>2.133</v>
      </c>
      <c r="R135" s="124">
        <f t="shared" si="46"/>
        <v>2.133</v>
      </c>
      <c r="S135" s="124">
        <f t="shared" si="46"/>
        <v>2.133</v>
      </c>
      <c r="T135" s="124">
        <f t="shared" si="47"/>
        <v>2.133</v>
      </c>
      <c r="U135" s="124">
        <f t="shared" si="47"/>
        <v>2.133</v>
      </c>
      <c r="V135" s="124">
        <f t="shared" si="47"/>
        <v>2.133</v>
      </c>
      <c r="W135" s="124">
        <f t="shared" si="47"/>
        <v>2.133</v>
      </c>
      <c r="X135" s="124">
        <f t="shared" si="47"/>
        <v>2.133</v>
      </c>
      <c r="Y135" s="124">
        <f t="shared" si="47"/>
        <v>2.133</v>
      </c>
      <c r="Z135" s="124">
        <f t="shared" si="47"/>
        <v>2.133</v>
      </c>
      <c r="AA135" s="124">
        <f t="shared" si="47"/>
        <v>2.133</v>
      </c>
      <c r="AB135" s="124">
        <f t="shared" si="47"/>
        <v>2.133</v>
      </c>
      <c r="AC135" s="124">
        <f t="shared" si="47"/>
        <v>2.133</v>
      </c>
      <c r="AD135" s="124">
        <f t="shared" si="47"/>
        <v>2.133</v>
      </c>
      <c r="AE135" s="124">
        <f t="shared" si="47"/>
        <v>2.133</v>
      </c>
      <c r="AF135" s="124">
        <f t="shared" si="4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45"/>
        <v>2.09</v>
      </c>
      <c r="C136" s="125">
        <v>2.09</v>
      </c>
      <c r="D136" s="124">
        <f t="shared" si="46"/>
        <v>2.09</v>
      </c>
      <c r="E136" s="124">
        <f t="shared" si="46"/>
        <v>2.09</v>
      </c>
      <c r="F136" s="124">
        <f t="shared" si="46"/>
        <v>2.09</v>
      </c>
      <c r="G136" s="124">
        <f t="shared" si="46"/>
        <v>2.09</v>
      </c>
      <c r="H136" s="124">
        <f t="shared" si="46"/>
        <v>2.09</v>
      </c>
      <c r="I136" s="124">
        <f t="shared" si="46"/>
        <v>2.09</v>
      </c>
      <c r="J136" s="124">
        <f t="shared" si="46"/>
        <v>2.09</v>
      </c>
      <c r="K136" s="124">
        <f t="shared" si="46"/>
        <v>2.09</v>
      </c>
      <c r="L136" s="124">
        <f t="shared" si="46"/>
        <v>2.09</v>
      </c>
      <c r="M136" s="124">
        <f t="shared" si="46"/>
        <v>2.09</v>
      </c>
      <c r="N136" s="124">
        <f t="shared" si="46"/>
        <v>2.09</v>
      </c>
      <c r="O136" s="124">
        <f t="shared" si="46"/>
        <v>2.09</v>
      </c>
      <c r="P136" s="124">
        <f t="shared" si="46"/>
        <v>2.09</v>
      </c>
      <c r="Q136" s="124">
        <f t="shared" si="46"/>
        <v>2.09</v>
      </c>
      <c r="R136" s="124">
        <f t="shared" si="46"/>
        <v>2.09</v>
      </c>
      <c r="S136" s="124">
        <f t="shared" si="46"/>
        <v>2.09</v>
      </c>
      <c r="T136" s="124">
        <f t="shared" si="47"/>
        <v>2.09</v>
      </c>
      <c r="U136" s="124">
        <f t="shared" si="47"/>
        <v>2.09</v>
      </c>
      <c r="V136" s="124">
        <f t="shared" si="47"/>
        <v>2.09</v>
      </c>
      <c r="W136" s="124">
        <f t="shared" si="47"/>
        <v>2.09</v>
      </c>
      <c r="X136" s="124">
        <f t="shared" si="47"/>
        <v>2.09</v>
      </c>
      <c r="Y136" s="124">
        <f t="shared" si="47"/>
        <v>2.09</v>
      </c>
      <c r="Z136" s="124">
        <f t="shared" si="47"/>
        <v>2.09</v>
      </c>
      <c r="AA136" s="124">
        <f t="shared" si="47"/>
        <v>2.09</v>
      </c>
      <c r="AB136" s="124">
        <f t="shared" si="47"/>
        <v>2.09</v>
      </c>
      <c r="AC136" s="124">
        <f t="shared" si="47"/>
        <v>2.09</v>
      </c>
      <c r="AD136" s="124">
        <f t="shared" si="47"/>
        <v>2.09</v>
      </c>
      <c r="AE136" s="124">
        <f t="shared" si="47"/>
        <v>2.09</v>
      </c>
      <c r="AF136" s="124">
        <f t="shared" si="4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45"/>
        <v>1.1399999999999999</v>
      </c>
      <c r="C137" s="125">
        <v>1.1399999999999999</v>
      </c>
      <c r="D137" s="124">
        <f t="shared" si="46"/>
        <v>1.1399999999999999</v>
      </c>
      <c r="E137" s="124">
        <f t="shared" si="46"/>
        <v>1.1399999999999999</v>
      </c>
      <c r="F137" s="124">
        <f t="shared" si="46"/>
        <v>1.1399999999999999</v>
      </c>
      <c r="G137" s="124">
        <f t="shared" si="46"/>
        <v>1.1399999999999999</v>
      </c>
      <c r="H137" s="124">
        <f t="shared" si="46"/>
        <v>1.1399999999999999</v>
      </c>
      <c r="I137" s="124">
        <f t="shared" si="46"/>
        <v>1.1399999999999999</v>
      </c>
      <c r="J137" s="124">
        <f t="shared" si="46"/>
        <v>1.1399999999999999</v>
      </c>
      <c r="K137" s="124">
        <f t="shared" si="46"/>
        <v>1.1399999999999999</v>
      </c>
      <c r="L137" s="124">
        <f t="shared" si="46"/>
        <v>1.1399999999999999</v>
      </c>
      <c r="M137" s="124">
        <f t="shared" si="46"/>
        <v>1.1399999999999999</v>
      </c>
      <c r="N137" s="124">
        <f t="shared" si="46"/>
        <v>1.1399999999999999</v>
      </c>
      <c r="O137" s="124">
        <f t="shared" si="46"/>
        <v>1.1399999999999999</v>
      </c>
      <c r="P137" s="124">
        <f t="shared" si="46"/>
        <v>1.1399999999999999</v>
      </c>
      <c r="Q137" s="124">
        <f t="shared" si="46"/>
        <v>1.1399999999999999</v>
      </c>
      <c r="R137" s="124">
        <f t="shared" si="46"/>
        <v>1.1399999999999999</v>
      </c>
      <c r="S137" s="124">
        <f t="shared" si="46"/>
        <v>1.1399999999999999</v>
      </c>
      <c r="T137" s="124">
        <f t="shared" si="47"/>
        <v>1.1399999999999999</v>
      </c>
      <c r="U137" s="124">
        <f t="shared" si="47"/>
        <v>1.1399999999999999</v>
      </c>
      <c r="V137" s="124">
        <f t="shared" si="47"/>
        <v>1.1399999999999999</v>
      </c>
      <c r="W137" s="124">
        <f t="shared" si="47"/>
        <v>1.1399999999999999</v>
      </c>
      <c r="X137" s="124">
        <f t="shared" si="47"/>
        <v>1.1399999999999999</v>
      </c>
      <c r="Y137" s="124">
        <f t="shared" si="47"/>
        <v>1.1399999999999999</v>
      </c>
      <c r="Z137" s="124">
        <f t="shared" si="47"/>
        <v>1.1399999999999999</v>
      </c>
      <c r="AA137" s="124">
        <f t="shared" si="47"/>
        <v>1.1399999999999999</v>
      </c>
      <c r="AB137" s="124">
        <f t="shared" si="47"/>
        <v>1.1399999999999999</v>
      </c>
      <c r="AC137" s="124">
        <f t="shared" si="47"/>
        <v>1.1399999999999999</v>
      </c>
      <c r="AD137" s="124">
        <f t="shared" si="47"/>
        <v>1.1399999999999999</v>
      </c>
      <c r="AE137" s="124">
        <f t="shared" si="47"/>
        <v>1.1399999999999999</v>
      </c>
      <c r="AF137" s="124">
        <f t="shared" si="4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45"/>
        <v>0.82</v>
      </c>
      <c r="C138" s="125">
        <v>0.82</v>
      </c>
      <c r="D138" s="124">
        <f t="shared" si="46"/>
        <v>0.82</v>
      </c>
      <c r="E138" s="124">
        <f t="shared" si="46"/>
        <v>0.82</v>
      </c>
      <c r="F138" s="124">
        <f t="shared" si="46"/>
        <v>0.82</v>
      </c>
      <c r="G138" s="124">
        <f t="shared" si="46"/>
        <v>0.82</v>
      </c>
      <c r="H138" s="124">
        <f t="shared" si="46"/>
        <v>0.82</v>
      </c>
      <c r="I138" s="124">
        <f t="shared" si="46"/>
        <v>0.82</v>
      </c>
      <c r="J138" s="124">
        <f t="shared" si="46"/>
        <v>0.82</v>
      </c>
      <c r="K138" s="124">
        <f t="shared" si="46"/>
        <v>0.82</v>
      </c>
      <c r="L138" s="124">
        <f t="shared" si="46"/>
        <v>0.82</v>
      </c>
      <c r="M138" s="124">
        <f t="shared" si="46"/>
        <v>0.82</v>
      </c>
      <c r="N138" s="124">
        <f t="shared" si="46"/>
        <v>0.82</v>
      </c>
      <c r="O138" s="124">
        <f t="shared" si="46"/>
        <v>0.82</v>
      </c>
      <c r="P138" s="124">
        <f t="shared" si="46"/>
        <v>0.82</v>
      </c>
      <c r="Q138" s="124">
        <f t="shared" si="46"/>
        <v>0.82</v>
      </c>
      <c r="R138" s="124">
        <f t="shared" si="46"/>
        <v>0.82</v>
      </c>
      <c r="S138" s="124">
        <f t="shared" si="46"/>
        <v>0.82</v>
      </c>
      <c r="T138" s="124">
        <f t="shared" si="47"/>
        <v>0.82</v>
      </c>
      <c r="U138" s="124">
        <f t="shared" si="47"/>
        <v>0.82</v>
      </c>
      <c r="V138" s="124">
        <f t="shared" si="47"/>
        <v>0.82</v>
      </c>
      <c r="W138" s="124">
        <f t="shared" si="47"/>
        <v>0.82</v>
      </c>
      <c r="X138" s="124">
        <f t="shared" si="47"/>
        <v>0.82</v>
      </c>
      <c r="Y138" s="124">
        <f t="shared" si="47"/>
        <v>0.82</v>
      </c>
      <c r="Z138" s="124">
        <f t="shared" si="47"/>
        <v>0.82</v>
      </c>
      <c r="AA138" s="124">
        <f t="shared" si="47"/>
        <v>0.82</v>
      </c>
      <c r="AB138" s="124">
        <f t="shared" si="47"/>
        <v>0.82</v>
      </c>
      <c r="AC138" s="124">
        <f t="shared" si="47"/>
        <v>0.82</v>
      </c>
      <c r="AD138" s="124">
        <f t="shared" si="47"/>
        <v>0.82</v>
      </c>
      <c r="AE138" s="124">
        <f t="shared" si="47"/>
        <v>0.82</v>
      </c>
      <c r="AF138" s="124">
        <f t="shared" si="4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48">AF140</f>
        <v>2</v>
      </c>
      <c r="C140" s="125">
        <v>2</v>
      </c>
      <c r="D140" s="124">
        <f t="shared" ref="D140:S146" si="49">C140</f>
        <v>2</v>
      </c>
      <c r="E140" s="124">
        <f t="shared" si="49"/>
        <v>2</v>
      </c>
      <c r="F140" s="124">
        <f t="shared" si="49"/>
        <v>2</v>
      </c>
      <c r="G140" s="124">
        <f t="shared" si="49"/>
        <v>2</v>
      </c>
      <c r="H140" s="124">
        <f t="shared" si="49"/>
        <v>2</v>
      </c>
      <c r="I140" s="124">
        <f t="shared" si="49"/>
        <v>2</v>
      </c>
      <c r="J140" s="124">
        <f t="shared" si="49"/>
        <v>2</v>
      </c>
      <c r="K140" s="124">
        <f t="shared" si="49"/>
        <v>2</v>
      </c>
      <c r="L140" s="124">
        <f t="shared" si="49"/>
        <v>2</v>
      </c>
      <c r="M140" s="124">
        <f t="shared" si="49"/>
        <v>2</v>
      </c>
      <c r="N140" s="124">
        <f t="shared" si="49"/>
        <v>2</v>
      </c>
      <c r="O140" s="124">
        <f t="shared" si="49"/>
        <v>2</v>
      </c>
      <c r="P140" s="124">
        <f t="shared" si="49"/>
        <v>2</v>
      </c>
      <c r="Q140" s="124">
        <f t="shared" si="49"/>
        <v>2</v>
      </c>
      <c r="R140" s="124">
        <f t="shared" si="49"/>
        <v>2</v>
      </c>
      <c r="S140" s="124">
        <f t="shared" si="49"/>
        <v>2</v>
      </c>
      <c r="T140" s="124">
        <f t="shared" ref="T140:AF146" si="50">S140</f>
        <v>2</v>
      </c>
      <c r="U140" s="124">
        <f t="shared" si="50"/>
        <v>2</v>
      </c>
      <c r="V140" s="124">
        <f t="shared" si="50"/>
        <v>2</v>
      </c>
      <c r="W140" s="124">
        <f t="shared" si="50"/>
        <v>2</v>
      </c>
      <c r="X140" s="124">
        <f t="shared" si="50"/>
        <v>2</v>
      </c>
      <c r="Y140" s="124">
        <f t="shared" si="50"/>
        <v>2</v>
      </c>
      <c r="Z140" s="124">
        <f t="shared" si="50"/>
        <v>2</v>
      </c>
      <c r="AA140" s="124">
        <f t="shared" si="50"/>
        <v>2</v>
      </c>
      <c r="AB140" s="124">
        <f t="shared" si="50"/>
        <v>2</v>
      </c>
      <c r="AC140" s="124">
        <f t="shared" si="50"/>
        <v>2</v>
      </c>
      <c r="AD140" s="124">
        <f t="shared" si="50"/>
        <v>2</v>
      </c>
      <c r="AE140" s="124">
        <f t="shared" si="50"/>
        <v>2</v>
      </c>
      <c r="AF140" s="124">
        <f t="shared" si="5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48"/>
        <v>5.61</v>
      </c>
      <c r="C141" s="125">
        <v>5.61</v>
      </c>
      <c r="D141" s="124">
        <f t="shared" si="49"/>
        <v>5.61</v>
      </c>
      <c r="E141" s="124">
        <f t="shared" si="49"/>
        <v>5.61</v>
      </c>
      <c r="F141" s="124">
        <f t="shared" si="49"/>
        <v>5.61</v>
      </c>
      <c r="G141" s="124">
        <f t="shared" si="49"/>
        <v>5.61</v>
      </c>
      <c r="H141" s="124">
        <f t="shared" si="49"/>
        <v>5.61</v>
      </c>
      <c r="I141" s="124">
        <f t="shared" si="49"/>
        <v>5.61</v>
      </c>
      <c r="J141" s="124">
        <f t="shared" si="49"/>
        <v>5.61</v>
      </c>
      <c r="K141" s="124">
        <f t="shared" si="49"/>
        <v>5.61</v>
      </c>
      <c r="L141" s="124">
        <f t="shared" si="49"/>
        <v>5.61</v>
      </c>
      <c r="M141" s="124">
        <f t="shared" si="49"/>
        <v>5.61</v>
      </c>
      <c r="N141" s="124">
        <f t="shared" si="49"/>
        <v>5.61</v>
      </c>
      <c r="O141" s="124">
        <f t="shared" si="49"/>
        <v>5.61</v>
      </c>
      <c r="P141" s="124">
        <f t="shared" si="49"/>
        <v>5.61</v>
      </c>
      <c r="Q141" s="124">
        <f t="shared" si="49"/>
        <v>5.61</v>
      </c>
      <c r="R141" s="124">
        <f t="shared" si="49"/>
        <v>5.61</v>
      </c>
      <c r="S141" s="124">
        <f t="shared" si="49"/>
        <v>5.61</v>
      </c>
      <c r="T141" s="124">
        <f t="shared" si="50"/>
        <v>5.61</v>
      </c>
      <c r="U141" s="124">
        <f t="shared" si="50"/>
        <v>5.61</v>
      </c>
      <c r="V141" s="124">
        <f t="shared" si="50"/>
        <v>5.61</v>
      </c>
      <c r="W141" s="124">
        <f t="shared" si="50"/>
        <v>5.61</v>
      </c>
      <c r="X141" s="124">
        <f t="shared" si="50"/>
        <v>5.61</v>
      </c>
      <c r="Y141" s="124">
        <f t="shared" si="50"/>
        <v>5.61</v>
      </c>
      <c r="Z141" s="124">
        <f t="shared" si="50"/>
        <v>5.61</v>
      </c>
      <c r="AA141" s="124">
        <f t="shared" si="50"/>
        <v>5.61</v>
      </c>
      <c r="AB141" s="124">
        <f t="shared" si="50"/>
        <v>5.61</v>
      </c>
      <c r="AC141" s="124">
        <f t="shared" si="50"/>
        <v>5.61</v>
      </c>
      <c r="AD141" s="124">
        <f t="shared" si="50"/>
        <v>5.61</v>
      </c>
      <c r="AE141" s="124">
        <f t="shared" si="50"/>
        <v>5.61</v>
      </c>
      <c r="AF141" s="124">
        <f t="shared" si="5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48"/>
        <v>1.25</v>
      </c>
      <c r="C142" s="125">
        <v>1.25</v>
      </c>
      <c r="D142" s="124">
        <f t="shared" si="49"/>
        <v>1.25</v>
      </c>
      <c r="E142" s="124">
        <f t="shared" si="49"/>
        <v>1.25</v>
      </c>
      <c r="F142" s="124">
        <f t="shared" si="49"/>
        <v>1.25</v>
      </c>
      <c r="G142" s="124">
        <f t="shared" si="49"/>
        <v>1.25</v>
      </c>
      <c r="H142" s="124">
        <f t="shared" si="49"/>
        <v>1.25</v>
      </c>
      <c r="I142" s="124">
        <f t="shared" si="49"/>
        <v>1.25</v>
      </c>
      <c r="J142" s="124">
        <f t="shared" si="49"/>
        <v>1.25</v>
      </c>
      <c r="K142" s="124">
        <f t="shared" si="49"/>
        <v>1.25</v>
      </c>
      <c r="L142" s="124">
        <f t="shared" si="49"/>
        <v>1.25</v>
      </c>
      <c r="M142" s="124">
        <f t="shared" si="49"/>
        <v>1.25</v>
      </c>
      <c r="N142" s="124">
        <f t="shared" si="49"/>
        <v>1.25</v>
      </c>
      <c r="O142" s="124">
        <f t="shared" si="49"/>
        <v>1.25</v>
      </c>
      <c r="P142" s="124">
        <f t="shared" si="49"/>
        <v>1.25</v>
      </c>
      <c r="Q142" s="124">
        <f t="shared" si="49"/>
        <v>1.25</v>
      </c>
      <c r="R142" s="124">
        <f t="shared" si="49"/>
        <v>1.25</v>
      </c>
      <c r="S142" s="124">
        <f t="shared" si="49"/>
        <v>1.25</v>
      </c>
      <c r="T142" s="124">
        <f t="shared" si="50"/>
        <v>1.25</v>
      </c>
      <c r="U142" s="124">
        <f t="shared" si="50"/>
        <v>1.25</v>
      </c>
      <c r="V142" s="124">
        <f t="shared" si="50"/>
        <v>1.25</v>
      </c>
      <c r="W142" s="124">
        <f t="shared" si="50"/>
        <v>1.25</v>
      </c>
      <c r="X142" s="124">
        <f t="shared" si="50"/>
        <v>1.25</v>
      </c>
      <c r="Y142" s="124">
        <f t="shared" si="50"/>
        <v>1.25</v>
      </c>
      <c r="Z142" s="124">
        <f t="shared" si="50"/>
        <v>1.25</v>
      </c>
      <c r="AA142" s="124">
        <f t="shared" si="50"/>
        <v>1.25</v>
      </c>
      <c r="AB142" s="124">
        <f t="shared" si="50"/>
        <v>1.25</v>
      </c>
      <c r="AC142" s="124">
        <f t="shared" si="50"/>
        <v>1.25</v>
      </c>
      <c r="AD142" s="124">
        <f t="shared" si="50"/>
        <v>1.25</v>
      </c>
      <c r="AE142" s="124">
        <f t="shared" si="50"/>
        <v>1.25</v>
      </c>
      <c r="AF142" s="124">
        <f t="shared" si="5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48"/>
        <v>1.25</v>
      </c>
      <c r="C143" s="125">
        <v>1.25</v>
      </c>
      <c r="D143" s="124">
        <f t="shared" si="49"/>
        <v>1.25</v>
      </c>
      <c r="E143" s="124">
        <f t="shared" si="49"/>
        <v>1.25</v>
      </c>
      <c r="F143" s="124">
        <f t="shared" si="49"/>
        <v>1.25</v>
      </c>
      <c r="G143" s="124">
        <f t="shared" si="49"/>
        <v>1.25</v>
      </c>
      <c r="H143" s="124">
        <f t="shared" si="49"/>
        <v>1.25</v>
      </c>
      <c r="I143" s="124">
        <f t="shared" si="49"/>
        <v>1.25</v>
      </c>
      <c r="J143" s="124">
        <f t="shared" si="49"/>
        <v>1.25</v>
      </c>
      <c r="K143" s="124">
        <f t="shared" si="49"/>
        <v>1.25</v>
      </c>
      <c r="L143" s="124">
        <f t="shared" si="49"/>
        <v>1.25</v>
      </c>
      <c r="M143" s="124">
        <f t="shared" si="49"/>
        <v>1.25</v>
      </c>
      <c r="N143" s="124">
        <f t="shared" si="49"/>
        <v>1.25</v>
      </c>
      <c r="O143" s="124">
        <f t="shared" si="49"/>
        <v>1.25</v>
      </c>
      <c r="P143" s="124">
        <f t="shared" si="49"/>
        <v>1.25</v>
      </c>
      <c r="Q143" s="124">
        <f t="shared" si="49"/>
        <v>1.25</v>
      </c>
      <c r="R143" s="124">
        <f t="shared" si="49"/>
        <v>1.25</v>
      </c>
      <c r="S143" s="124">
        <f t="shared" si="49"/>
        <v>1.25</v>
      </c>
      <c r="T143" s="124">
        <f t="shared" si="50"/>
        <v>1.25</v>
      </c>
      <c r="U143" s="124">
        <f t="shared" si="50"/>
        <v>1.25</v>
      </c>
      <c r="V143" s="124">
        <f t="shared" si="50"/>
        <v>1.25</v>
      </c>
      <c r="W143" s="124">
        <f t="shared" si="50"/>
        <v>1.25</v>
      </c>
      <c r="X143" s="124">
        <f t="shared" si="50"/>
        <v>1.25</v>
      </c>
      <c r="Y143" s="124">
        <f t="shared" si="50"/>
        <v>1.25</v>
      </c>
      <c r="Z143" s="124">
        <f t="shared" si="50"/>
        <v>1.25</v>
      </c>
      <c r="AA143" s="124">
        <f t="shared" si="50"/>
        <v>1.25</v>
      </c>
      <c r="AB143" s="124">
        <f t="shared" si="50"/>
        <v>1.25</v>
      </c>
      <c r="AC143" s="124">
        <f t="shared" si="50"/>
        <v>1.25</v>
      </c>
      <c r="AD143" s="124">
        <f t="shared" si="50"/>
        <v>1.25</v>
      </c>
      <c r="AE143" s="124">
        <f t="shared" si="50"/>
        <v>1.25</v>
      </c>
      <c r="AF143" s="124">
        <f t="shared" si="5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48"/>
        <v>1.46</v>
      </c>
      <c r="C144" s="125">
        <v>1.46</v>
      </c>
      <c r="D144" s="124">
        <f t="shared" si="49"/>
        <v>1.46</v>
      </c>
      <c r="E144" s="124">
        <f t="shared" si="49"/>
        <v>1.46</v>
      </c>
      <c r="F144" s="124">
        <f t="shared" si="49"/>
        <v>1.46</v>
      </c>
      <c r="G144" s="124">
        <f t="shared" si="49"/>
        <v>1.46</v>
      </c>
      <c r="H144" s="124">
        <f t="shared" si="49"/>
        <v>1.46</v>
      </c>
      <c r="I144" s="124">
        <f t="shared" si="49"/>
        <v>1.46</v>
      </c>
      <c r="J144" s="124">
        <f t="shared" si="49"/>
        <v>1.46</v>
      </c>
      <c r="K144" s="124">
        <f t="shared" si="49"/>
        <v>1.46</v>
      </c>
      <c r="L144" s="124">
        <f t="shared" si="49"/>
        <v>1.46</v>
      </c>
      <c r="M144" s="124">
        <f t="shared" si="49"/>
        <v>1.46</v>
      </c>
      <c r="N144" s="124">
        <f t="shared" si="49"/>
        <v>1.46</v>
      </c>
      <c r="O144" s="124">
        <f t="shared" si="49"/>
        <v>1.46</v>
      </c>
      <c r="P144" s="124">
        <f t="shared" si="49"/>
        <v>1.46</v>
      </c>
      <c r="Q144" s="124">
        <f t="shared" si="49"/>
        <v>1.46</v>
      </c>
      <c r="R144" s="124">
        <f t="shared" si="49"/>
        <v>1.46</v>
      </c>
      <c r="S144" s="124">
        <f t="shared" si="49"/>
        <v>1.46</v>
      </c>
      <c r="T144" s="124">
        <f t="shared" si="50"/>
        <v>1.46</v>
      </c>
      <c r="U144" s="124">
        <f t="shared" si="50"/>
        <v>1.46</v>
      </c>
      <c r="V144" s="124">
        <f t="shared" si="50"/>
        <v>1.46</v>
      </c>
      <c r="W144" s="124">
        <f t="shared" si="50"/>
        <v>1.46</v>
      </c>
      <c r="X144" s="124">
        <f t="shared" si="50"/>
        <v>1.46</v>
      </c>
      <c r="Y144" s="124">
        <f t="shared" si="50"/>
        <v>1.46</v>
      </c>
      <c r="Z144" s="124">
        <f t="shared" si="50"/>
        <v>1.46</v>
      </c>
      <c r="AA144" s="124">
        <f t="shared" si="50"/>
        <v>1.46</v>
      </c>
      <c r="AB144" s="124">
        <f t="shared" si="50"/>
        <v>1.46</v>
      </c>
      <c r="AC144" s="124">
        <f t="shared" si="50"/>
        <v>1.46</v>
      </c>
      <c r="AD144" s="124">
        <f t="shared" si="50"/>
        <v>1.46</v>
      </c>
      <c r="AE144" s="124">
        <f t="shared" si="50"/>
        <v>1.46</v>
      </c>
      <c r="AF144" s="124">
        <f t="shared" si="5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48"/>
        <v>3</v>
      </c>
      <c r="C145" s="125">
        <v>3</v>
      </c>
      <c r="D145" s="124">
        <f t="shared" si="49"/>
        <v>3</v>
      </c>
      <c r="E145" s="124">
        <f t="shared" si="49"/>
        <v>3</v>
      </c>
      <c r="F145" s="124">
        <f t="shared" si="49"/>
        <v>3</v>
      </c>
      <c r="G145" s="124">
        <f t="shared" si="49"/>
        <v>3</v>
      </c>
      <c r="H145" s="124">
        <f t="shared" si="49"/>
        <v>3</v>
      </c>
      <c r="I145" s="124">
        <f t="shared" si="49"/>
        <v>3</v>
      </c>
      <c r="J145" s="124">
        <f t="shared" si="49"/>
        <v>3</v>
      </c>
      <c r="K145" s="124">
        <f t="shared" si="49"/>
        <v>3</v>
      </c>
      <c r="L145" s="124">
        <f t="shared" si="49"/>
        <v>3</v>
      </c>
      <c r="M145" s="124">
        <f t="shared" si="49"/>
        <v>3</v>
      </c>
      <c r="N145" s="124">
        <f t="shared" si="49"/>
        <v>3</v>
      </c>
      <c r="O145" s="124">
        <f t="shared" si="49"/>
        <v>3</v>
      </c>
      <c r="P145" s="124">
        <f t="shared" si="49"/>
        <v>3</v>
      </c>
      <c r="Q145" s="124">
        <f t="shared" si="49"/>
        <v>3</v>
      </c>
      <c r="R145" s="124">
        <f t="shared" si="49"/>
        <v>3</v>
      </c>
      <c r="S145" s="124">
        <f t="shared" si="49"/>
        <v>3</v>
      </c>
      <c r="T145" s="124">
        <f t="shared" si="50"/>
        <v>3</v>
      </c>
      <c r="U145" s="124">
        <f t="shared" si="50"/>
        <v>3</v>
      </c>
      <c r="V145" s="124">
        <f t="shared" si="50"/>
        <v>3</v>
      </c>
      <c r="W145" s="124">
        <f t="shared" si="50"/>
        <v>3</v>
      </c>
      <c r="X145" s="124">
        <f t="shared" si="50"/>
        <v>3</v>
      </c>
      <c r="Y145" s="124">
        <f t="shared" si="50"/>
        <v>3</v>
      </c>
      <c r="Z145" s="124">
        <f t="shared" si="50"/>
        <v>3</v>
      </c>
      <c r="AA145" s="124">
        <f t="shared" si="50"/>
        <v>3</v>
      </c>
      <c r="AB145" s="124">
        <f t="shared" si="50"/>
        <v>3</v>
      </c>
      <c r="AC145" s="124">
        <f t="shared" si="50"/>
        <v>3</v>
      </c>
      <c r="AD145" s="124">
        <f t="shared" si="50"/>
        <v>3</v>
      </c>
      <c r="AE145" s="124">
        <f t="shared" si="50"/>
        <v>3</v>
      </c>
      <c r="AF145" s="124">
        <f t="shared" si="5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48"/>
        <v>3.3</v>
      </c>
      <c r="C146" s="125">
        <v>3.3</v>
      </c>
      <c r="D146" s="124">
        <f t="shared" si="49"/>
        <v>3.3</v>
      </c>
      <c r="E146" s="124">
        <f t="shared" si="49"/>
        <v>3.3</v>
      </c>
      <c r="F146" s="124">
        <f t="shared" si="49"/>
        <v>3.3</v>
      </c>
      <c r="G146" s="124">
        <f t="shared" si="49"/>
        <v>3.3</v>
      </c>
      <c r="H146" s="124">
        <f t="shared" si="49"/>
        <v>3.3</v>
      </c>
      <c r="I146" s="124">
        <f t="shared" si="49"/>
        <v>3.3</v>
      </c>
      <c r="J146" s="124">
        <f t="shared" si="49"/>
        <v>3.3</v>
      </c>
      <c r="K146" s="124">
        <f t="shared" si="49"/>
        <v>3.3</v>
      </c>
      <c r="L146" s="124">
        <f t="shared" si="49"/>
        <v>3.3</v>
      </c>
      <c r="M146" s="124">
        <f t="shared" si="49"/>
        <v>3.3</v>
      </c>
      <c r="N146" s="124">
        <f t="shared" si="49"/>
        <v>3.3</v>
      </c>
      <c r="O146" s="124">
        <f t="shared" si="49"/>
        <v>3.3</v>
      </c>
      <c r="P146" s="124">
        <f t="shared" si="49"/>
        <v>3.3</v>
      </c>
      <c r="Q146" s="124">
        <f t="shared" si="49"/>
        <v>3.3</v>
      </c>
      <c r="R146" s="124">
        <f t="shared" si="49"/>
        <v>3.3</v>
      </c>
      <c r="S146" s="124">
        <f t="shared" si="49"/>
        <v>3.3</v>
      </c>
      <c r="T146" s="124">
        <f t="shared" si="50"/>
        <v>3.3</v>
      </c>
      <c r="U146" s="124">
        <f t="shared" si="50"/>
        <v>3.3</v>
      </c>
      <c r="V146" s="124">
        <f t="shared" si="50"/>
        <v>3.3</v>
      </c>
      <c r="W146" s="124">
        <f t="shared" si="50"/>
        <v>3.3</v>
      </c>
      <c r="X146" s="124">
        <f t="shared" si="50"/>
        <v>3.3</v>
      </c>
      <c r="Y146" s="124">
        <f t="shared" si="50"/>
        <v>3.3</v>
      </c>
      <c r="Z146" s="124">
        <f t="shared" si="50"/>
        <v>3.3</v>
      </c>
      <c r="AA146" s="124">
        <f t="shared" si="50"/>
        <v>3.3</v>
      </c>
      <c r="AB146" s="124">
        <f t="shared" si="50"/>
        <v>3.3</v>
      </c>
      <c r="AC146" s="124">
        <f t="shared" si="50"/>
        <v>3.3</v>
      </c>
      <c r="AD146" s="124">
        <f t="shared" si="50"/>
        <v>3.3</v>
      </c>
      <c r="AE146" s="124">
        <f t="shared" si="50"/>
        <v>3.3</v>
      </c>
      <c r="AF146" s="124">
        <f t="shared" si="5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51">C148</f>
        <v>1.76</v>
      </c>
      <c r="E148" s="124">
        <f t="shared" si="51"/>
        <v>1.76</v>
      </c>
      <c r="F148" s="124">
        <f t="shared" si="51"/>
        <v>1.76</v>
      </c>
      <c r="G148" s="124">
        <f t="shared" si="51"/>
        <v>1.76</v>
      </c>
      <c r="H148" s="124">
        <f t="shared" si="51"/>
        <v>1.76</v>
      </c>
      <c r="I148" s="124">
        <f t="shared" si="51"/>
        <v>1.76</v>
      </c>
      <c r="J148" s="124">
        <f t="shared" si="51"/>
        <v>1.76</v>
      </c>
      <c r="K148" s="124">
        <f t="shared" si="51"/>
        <v>1.76</v>
      </c>
      <c r="L148" s="124">
        <f t="shared" si="51"/>
        <v>1.76</v>
      </c>
      <c r="M148" s="124">
        <f t="shared" si="51"/>
        <v>1.76</v>
      </c>
      <c r="N148" s="124">
        <f t="shared" si="51"/>
        <v>1.76</v>
      </c>
      <c r="O148" s="124">
        <f t="shared" si="51"/>
        <v>1.76</v>
      </c>
      <c r="P148" s="124">
        <f t="shared" si="51"/>
        <v>1.76</v>
      </c>
      <c r="Q148" s="124">
        <f t="shared" si="51"/>
        <v>1.76</v>
      </c>
      <c r="R148" s="124">
        <f t="shared" si="51"/>
        <v>1.76</v>
      </c>
      <c r="S148" s="124">
        <f t="shared" si="51"/>
        <v>1.76</v>
      </c>
      <c r="T148" s="124">
        <f t="shared" ref="T148:AF149" si="52">S148</f>
        <v>1.76</v>
      </c>
      <c r="U148" s="124">
        <f t="shared" si="52"/>
        <v>1.76</v>
      </c>
      <c r="V148" s="124">
        <f t="shared" si="52"/>
        <v>1.76</v>
      </c>
      <c r="W148" s="124">
        <f t="shared" si="52"/>
        <v>1.76</v>
      </c>
      <c r="X148" s="124">
        <f t="shared" si="52"/>
        <v>1.76</v>
      </c>
      <c r="Y148" s="124">
        <f t="shared" si="52"/>
        <v>1.76</v>
      </c>
      <c r="Z148" s="124">
        <f t="shared" si="52"/>
        <v>1.76</v>
      </c>
      <c r="AA148" s="124">
        <f t="shared" si="52"/>
        <v>1.76</v>
      </c>
      <c r="AB148" s="124">
        <f t="shared" si="52"/>
        <v>1.76</v>
      </c>
      <c r="AC148" s="124">
        <f t="shared" si="52"/>
        <v>1.76</v>
      </c>
      <c r="AD148" s="124">
        <f t="shared" si="52"/>
        <v>1.76</v>
      </c>
      <c r="AE148" s="124">
        <f t="shared" si="52"/>
        <v>1.76</v>
      </c>
      <c r="AF148" s="124">
        <f t="shared" si="5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51"/>
        <v>0</v>
      </c>
      <c r="E149" s="124">
        <f t="shared" si="51"/>
        <v>0</v>
      </c>
      <c r="F149" s="124">
        <f t="shared" si="51"/>
        <v>0</v>
      </c>
      <c r="G149" s="124">
        <f t="shared" si="51"/>
        <v>0</v>
      </c>
      <c r="H149" s="124">
        <f t="shared" si="51"/>
        <v>0</v>
      </c>
      <c r="I149" s="124">
        <f t="shared" si="51"/>
        <v>0</v>
      </c>
      <c r="J149" s="124">
        <f t="shared" si="51"/>
        <v>0</v>
      </c>
      <c r="K149" s="124">
        <f t="shared" si="51"/>
        <v>0</v>
      </c>
      <c r="L149" s="124">
        <f t="shared" si="51"/>
        <v>0</v>
      </c>
      <c r="M149" s="124">
        <f t="shared" si="51"/>
        <v>0</v>
      </c>
      <c r="N149" s="124">
        <f t="shared" si="51"/>
        <v>0</v>
      </c>
      <c r="O149" s="124">
        <f t="shared" si="51"/>
        <v>0</v>
      </c>
      <c r="P149" s="124">
        <f t="shared" si="51"/>
        <v>0</v>
      </c>
      <c r="Q149" s="124">
        <f t="shared" si="51"/>
        <v>0</v>
      </c>
      <c r="R149" s="124">
        <f t="shared" si="51"/>
        <v>0</v>
      </c>
      <c r="S149" s="124">
        <f t="shared" si="51"/>
        <v>0</v>
      </c>
      <c r="T149" s="124">
        <f t="shared" si="52"/>
        <v>0</v>
      </c>
      <c r="U149" s="124">
        <f t="shared" si="52"/>
        <v>0</v>
      </c>
      <c r="V149" s="124">
        <f t="shared" si="52"/>
        <v>0</v>
      </c>
      <c r="W149" s="124">
        <f t="shared" si="52"/>
        <v>0</v>
      </c>
      <c r="X149" s="124">
        <f t="shared" si="52"/>
        <v>0</v>
      </c>
      <c r="Y149" s="124">
        <f t="shared" si="52"/>
        <v>0</v>
      </c>
      <c r="Z149" s="124">
        <f t="shared" si="52"/>
        <v>0</v>
      </c>
      <c r="AA149" s="124">
        <f t="shared" si="52"/>
        <v>0</v>
      </c>
      <c r="AB149" s="124">
        <f t="shared" si="52"/>
        <v>0</v>
      </c>
      <c r="AC149" s="124">
        <f t="shared" si="52"/>
        <v>0</v>
      </c>
      <c r="AD149" s="124">
        <f t="shared" si="52"/>
        <v>0</v>
      </c>
      <c r="AE149" s="124">
        <f t="shared" si="52"/>
        <v>0</v>
      </c>
      <c r="AF149" s="124">
        <f t="shared" si="5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53">C151</f>
        <v>0.1</v>
      </c>
      <c r="E151" s="124">
        <f t="shared" si="53"/>
        <v>0.1</v>
      </c>
      <c r="F151" s="124">
        <f t="shared" si="53"/>
        <v>0.1</v>
      </c>
      <c r="G151" s="124">
        <f t="shared" si="53"/>
        <v>0.1</v>
      </c>
      <c r="H151" s="124">
        <f t="shared" si="53"/>
        <v>0.1</v>
      </c>
      <c r="I151" s="124">
        <f t="shared" si="53"/>
        <v>0.1</v>
      </c>
      <c r="J151" s="124">
        <f t="shared" si="53"/>
        <v>0.1</v>
      </c>
      <c r="K151" s="124">
        <f t="shared" si="53"/>
        <v>0.1</v>
      </c>
      <c r="L151" s="124">
        <f t="shared" si="53"/>
        <v>0.1</v>
      </c>
      <c r="M151" s="124">
        <f t="shared" si="53"/>
        <v>0.1</v>
      </c>
      <c r="N151" s="124">
        <f t="shared" si="53"/>
        <v>0.1</v>
      </c>
      <c r="O151" s="124">
        <f t="shared" si="53"/>
        <v>0.1</v>
      </c>
      <c r="P151" s="124">
        <f t="shared" si="53"/>
        <v>0.1</v>
      </c>
      <c r="Q151" s="124">
        <f t="shared" si="53"/>
        <v>0.1</v>
      </c>
      <c r="R151" s="124">
        <f t="shared" si="53"/>
        <v>0.1</v>
      </c>
      <c r="S151" s="124">
        <f t="shared" si="53"/>
        <v>0.1</v>
      </c>
      <c r="T151" s="124">
        <f t="shared" ref="T151:AF154" si="54">S151</f>
        <v>0.1</v>
      </c>
      <c r="U151" s="124">
        <f t="shared" si="54"/>
        <v>0.1</v>
      </c>
      <c r="V151" s="124">
        <f t="shared" si="54"/>
        <v>0.1</v>
      </c>
      <c r="W151" s="124">
        <f t="shared" si="54"/>
        <v>0.1</v>
      </c>
      <c r="X151" s="124">
        <f t="shared" si="54"/>
        <v>0.1</v>
      </c>
      <c r="Y151" s="124">
        <f t="shared" si="54"/>
        <v>0.1</v>
      </c>
      <c r="Z151" s="124">
        <f t="shared" si="54"/>
        <v>0.1</v>
      </c>
      <c r="AA151" s="124">
        <f t="shared" si="54"/>
        <v>0.1</v>
      </c>
      <c r="AB151" s="124">
        <f t="shared" si="54"/>
        <v>0.1</v>
      </c>
      <c r="AC151" s="124">
        <f t="shared" si="54"/>
        <v>0.1</v>
      </c>
      <c r="AD151" s="124">
        <f t="shared" si="54"/>
        <v>0.1</v>
      </c>
      <c r="AE151" s="124">
        <f t="shared" si="54"/>
        <v>0.1</v>
      </c>
      <c r="AF151" s="124">
        <f t="shared" si="5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53"/>
        <v>2.0499999999999998</v>
      </c>
      <c r="E152" s="124">
        <f t="shared" si="53"/>
        <v>2.0499999999999998</v>
      </c>
      <c r="F152" s="124">
        <f t="shared" si="53"/>
        <v>2.0499999999999998</v>
      </c>
      <c r="G152" s="124">
        <f t="shared" si="53"/>
        <v>2.0499999999999998</v>
      </c>
      <c r="H152" s="124">
        <f t="shared" si="53"/>
        <v>2.0499999999999998</v>
      </c>
      <c r="I152" s="124">
        <f t="shared" si="53"/>
        <v>2.0499999999999998</v>
      </c>
      <c r="J152" s="124">
        <f t="shared" si="53"/>
        <v>2.0499999999999998</v>
      </c>
      <c r="K152" s="124">
        <f t="shared" si="53"/>
        <v>2.0499999999999998</v>
      </c>
      <c r="L152" s="124">
        <f t="shared" si="53"/>
        <v>2.0499999999999998</v>
      </c>
      <c r="M152" s="124">
        <f t="shared" si="53"/>
        <v>2.0499999999999998</v>
      </c>
      <c r="N152" s="124">
        <f t="shared" si="53"/>
        <v>2.0499999999999998</v>
      </c>
      <c r="O152" s="124">
        <f t="shared" si="53"/>
        <v>2.0499999999999998</v>
      </c>
      <c r="P152" s="124">
        <f t="shared" si="53"/>
        <v>2.0499999999999998</v>
      </c>
      <c r="Q152" s="124">
        <f t="shared" si="53"/>
        <v>2.0499999999999998</v>
      </c>
      <c r="R152" s="124">
        <f t="shared" si="53"/>
        <v>2.0499999999999998</v>
      </c>
      <c r="S152" s="124">
        <f t="shared" si="53"/>
        <v>2.0499999999999998</v>
      </c>
      <c r="T152" s="124">
        <f t="shared" si="54"/>
        <v>2.0499999999999998</v>
      </c>
      <c r="U152" s="124">
        <f t="shared" si="54"/>
        <v>2.0499999999999998</v>
      </c>
      <c r="V152" s="124">
        <f t="shared" si="54"/>
        <v>2.0499999999999998</v>
      </c>
      <c r="W152" s="124">
        <f t="shared" si="54"/>
        <v>2.0499999999999998</v>
      </c>
      <c r="X152" s="124">
        <f t="shared" si="54"/>
        <v>2.0499999999999998</v>
      </c>
      <c r="Y152" s="124">
        <f t="shared" si="54"/>
        <v>2.0499999999999998</v>
      </c>
      <c r="Z152" s="124">
        <f t="shared" si="54"/>
        <v>2.0499999999999998</v>
      </c>
      <c r="AA152" s="124">
        <f t="shared" si="54"/>
        <v>2.0499999999999998</v>
      </c>
      <c r="AB152" s="124">
        <f t="shared" si="54"/>
        <v>2.0499999999999998</v>
      </c>
      <c r="AC152" s="124">
        <f t="shared" si="54"/>
        <v>2.0499999999999998</v>
      </c>
      <c r="AD152" s="124">
        <f t="shared" si="54"/>
        <v>2.0499999999999998</v>
      </c>
      <c r="AE152" s="124">
        <f t="shared" si="54"/>
        <v>2.0499999999999998</v>
      </c>
      <c r="AF152" s="124">
        <f t="shared" si="5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53"/>
        <v>2.7</v>
      </c>
      <c r="E153" s="124">
        <f t="shared" si="53"/>
        <v>2.7</v>
      </c>
      <c r="F153" s="124">
        <f t="shared" si="53"/>
        <v>2.7</v>
      </c>
      <c r="G153" s="124">
        <f t="shared" si="53"/>
        <v>2.7</v>
      </c>
      <c r="H153" s="124">
        <f t="shared" si="53"/>
        <v>2.7</v>
      </c>
      <c r="I153" s="124">
        <f t="shared" si="53"/>
        <v>2.7</v>
      </c>
      <c r="J153" s="124">
        <f t="shared" si="53"/>
        <v>2.7</v>
      </c>
      <c r="K153" s="124">
        <f t="shared" si="53"/>
        <v>2.7</v>
      </c>
      <c r="L153" s="124">
        <f t="shared" si="53"/>
        <v>2.7</v>
      </c>
      <c r="M153" s="124">
        <f t="shared" si="53"/>
        <v>2.7</v>
      </c>
      <c r="N153" s="124">
        <f t="shared" si="53"/>
        <v>2.7</v>
      </c>
      <c r="O153" s="124">
        <f t="shared" si="53"/>
        <v>2.7</v>
      </c>
      <c r="P153" s="124">
        <f t="shared" si="53"/>
        <v>2.7</v>
      </c>
      <c r="Q153" s="124">
        <f t="shared" si="53"/>
        <v>2.7</v>
      </c>
      <c r="R153" s="124">
        <f t="shared" si="53"/>
        <v>2.7</v>
      </c>
      <c r="S153" s="124">
        <f t="shared" si="53"/>
        <v>2.7</v>
      </c>
      <c r="T153" s="124">
        <f t="shared" si="54"/>
        <v>2.7</v>
      </c>
      <c r="U153" s="124">
        <f t="shared" si="54"/>
        <v>2.7</v>
      </c>
      <c r="V153" s="124">
        <f t="shared" si="54"/>
        <v>2.7</v>
      </c>
      <c r="W153" s="124">
        <f t="shared" si="54"/>
        <v>2.7</v>
      </c>
      <c r="X153" s="124">
        <f t="shared" si="54"/>
        <v>2.7</v>
      </c>
      <c r="Y153" s="124">
        <f t="shared" si="54"/>
        <v>2.7</v>
      </c>
      <c r="Z153" s="124">
        <f t="shared" si="54"/>
        <v>2.7</v>
      </c>
      <c r="AA153" s="124">
        <f t="shared" si="54"/>
        <v>2.7</v>
      </c>
      <c r="AB153" s="124">
        <f t="shared" si="54"/>
        <v>2.7</v>
      </c>
      <c r="AC153" s="124">
        <f t="shared" si="54"/>
        <v>2.7</v>
      </c>
      <c r="AD153" s="124">
        <f t="shared" si="54"/>
        <v>2.7</v>
      </c>
      <c r="AE153" s="124">
        <f t="shared" si="54"/>
        <v>2.7</v>
      </c>
      <c r="AF153" s="124">
        <f t="shared" si="5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53"/>
        <v>2.15</v>
      </c>
      <c r="E154" s="124">
        <f t="shared" si="53"/>
        <v>2.15</v>
      </c>
      <c r="F154" s="124">
        <f t="shared" si="53"/>
        <v>2.15</v>
      </c>
      <c r="G154" s="124">
        <f t="shared" si="53"/>
        <v>2.15</v>
      </c>
      <c r="H154" s="124">
        <f t="shared" si="53"/>
        <v>2.15</v>
      </c>
      <c r="I154" s="124">
        <f t="shared" si="53"/>
        <v>2.15</v>
      </c>
      <c r="J154" s="124">
        <f t="shared" si="53"/>
        <v>2.15</v>
      </c>
      <c r="K154" s="124">
        <f t="shared" si="53"/>
        <v>2.15</v>
      </c>
      <c r="L154" s="124">
        <f t="shared" si="53"/>
        <v>2.15</v>
      </c>
      <c r="M154" s="124">
        <f t="shared" si="53"/>
        <v>2.15</v>
      </c>
      <c r="N154" s="124">
        <f t="shared" si="53"/>
        <v>2.15</v>
      </c>
      <c r="O154" s="124">
        <f t="shared" si="53"/>
        <v>2.15</v>
      </c>
      <c r="P154" s="124">
        <f t="shared" si="53"/>
        <v>2.15</v>
      </c>
      <c r="Q154" s="124">
        <f t="shared" si="53"/>
        <v>2.15</v>
      </c>
      <c r="R154" s="124">
        <f t="shared" si="53"/>
        <v>2.15</v>
      </c>
      <c r="S154" s="124">
        <f t="shared" si="53"/>
        <v>2.15</v>
      </c>
      <c r="T154" s="124">
        <f t="shared" si="54"/>
        <v>2.15</v>
      </c>
      <c r="U154" s="124">
        <f t="shared" si="54"/>
        <v>2.15</v>
      </c>
      <c r="V154" s="124">
        <f t="shared" si="54"/>
        <v>2.15</v>
      </c>
      <c r="W154" s="124">
        <f t="shared" si="54"/>
        <v>2.15</v>
      </c>
      <c r="X154" s="124">
        <f t="shared" si="54"/>
        <v>2.15</v>
      </c>
      <c r="Y154" s="124">
        <f t="shared" si="54"/>
        <v>2.15</v>
      </c>
      <c r="Z154" s="124">
        <f t="shared" si="54"/>
        <v>2.15</v>
      </c>
      <c r="AA154" s="124">
        <f t="shared" si="54"/>
        <v>2.15</v>
      </c>
      <c r="AB154" s="124">
        <f t="shared" si="54"/>
        <v>2.15</v>
      </c>
      <c r="AC154" s="124">
        <f t="shared" si="54"/>
        <v>2.15</v>
      </c>
      <c r="AD154" s="124">
        <f t="shared" si="54"/>
        <v>2.15</v>
      </c>
      <c r="AE154" s="124">
        <f t="shared" si="54"/>
        <v>2.15</v>
      </c>
      <c r="AF154" s="124">
        <f t="shared" si="5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55">AF156</f>
        <v>0.9</v>
      </c>
      <c r="C156" s="125">
        <v>0.9</v>
      </c>
      <c r="D156" s="124">
        <f t="shared" ref="D156:S168" si="56">C156</f>
        <v>0.9</v>
      </c>
      <c r="E156" s="124">
        <f t="shared" si="56"/>
        <v>0.9</v>
      </c>
      <c r="F156" s="124">
        <f t="shared" si="56"/>
        <v>0.9</v>
      </c>
      <c r="G156" s="124">
        <f t="shared" si="56"/>
        <v>0.9</v>
      </c>
      <c r="H156" s="124">
        <f t="shared" si="56"/>
        <v>0.9</v>
      </c>
      <c r="I156" s="124">
        <f t="shared" si="56"/>
        <v>0.9</v>
      </c>
      <c r="J156" s="124">
        <f t="shared" si="56"/>
        <v>0.9</v>
      </c>
      <c r="K156" s="124">
        <f t="shared" si="56"/>
        <v>0.9</v>
      </c>
      <c r="L156" s="124">
        <f t="shared" si="56"/>
        <v>0.9</v>
      </c>
      <c r="M156" s="124">
        <f t="shared" si="56"/>
        <v>0.9</v>
      </c>
      <c r="N156" s="124">
        <f t="shared" si="56"/>
        <v>0.9</v>
      </c>
      <c r="O156" s="124">
        <f t="shared" si="56"/>
        <v>0.9</v>
      </c>
      <c r="P156" s="124">
        <f t="shared" si="56"/>
        <v>0.9</v>
      </c>
      <c r="Q156" s="124">
        <f t="shared" si="56"/>
        <v>0.9</v>
      </c>
      <c r="R156" s="124">
        <f t="shared" si="56"/>
        <v>0.9</v>
      </c>
      <c r="S156" s="124">
        <f t="shared" si="56"/>
        <v>0.9</v>
      </c>
      <c r="T156" s="124">
        <f t="shared" ref="S156:AF168" si="57">S156</f>
        <v>0.9</v>
      </c>
      <c r="U156" s="124">
        <f t="shared" si="57"/>
        <v>0.9</v>
      </c>
      <c r="V156" s="124">
        <f t="shared" si="57"/>
        <v>0.9</v>
      </c>
      <c r="W156" s="124">
        <f t="shared" si="57"/>
        <v>0.9</v>
      </c>
      <c r="X156" s="124">
        <f t="shared" si="57"/>
        <v>0.9</v>
      </c>
      <c r="Y156" s="124">
        <f t="shared" si="57"/>
        <v>0.9</v>
      </c>
      <c r="Z156" s="124">
        <f t="shared" si="57"/>
        <v>0.9</v>
      </c>
      <c r="AA156" s="124">
        <f t="shared" si="57"/>
        <v>0.9</v>
      </c>
      <c r="AB156" s="124">
        <f t="shared" si="57"/>
        <v>0.9</v>
      </c>
      <c r="AC156" s="124">
        <f t="shared" si="57"/>
        <v>0.9</v>
      </c>
      <c r="AD156" s="124">
        <f t="shared" si="57"/>
        <v>0.9</v>
      </c>
      <c r="AE156" s="124">
        <f t="shared" si="57"/>
        <v>0.9</v>
      </c>
      <c r="AF156" s="124">
        <f t="shared" si="5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55"/>
        <v>1.08</v>
      </c>
      <c r="C157" s="125">
        <v>1.08</v>
      </c>
      <c r="D157" s="124">
        <f t="shared" si="56"/>
        <v>1.08</v>
      </c>
      <c r="E157" s="124">
        <f t="shared" si="56"/>
        <v>1.08</v>
      </c>
      <c r="F157" s="124">
        <f t="shared" si="56"/>
        <v>1.08</v>
      </c>
      <c r="G157" s="124">
        <f t="shared" si="56"/>
        <v>1.08</v>
      </c>
      <c r="H157" s="124">
        <f t="shared" si="56"/>
        <v>1.08</v>
      </c>
      <c r="I157" s="124">
        <f t="shared" si="56"/>
        <v>1.08</v>
      </c>
      <c r="J157" s="124">
        <f t="shared" si="56"/>
        <v>1.08</v>
      </c>
      <c r="K157" s="124">
        <f t="shared" si="56"/>
        <v>1.08</v>
      </c>
      <c r="L157" s="124">
        <f t="shared" si="56"/>
        <v>1.08</v>
      </c>
      <c r="M157" s="124">
        <f t="shared" si="56"/>
        <v>1.08</v>
      </c>
      <c r="N157" s="124">
        <f t="shared" si="56"/>
        <v>1.08</v>
      </c>
      <c r="O157" s="124">
        <f t="shared" si="56"/>
        <v>1.08</v>
      </c>
      <c r="P157" s="124">
        <f t="shared" si="56"/>
        <v>1.08</v>
      </c>
      <c r="Q157" s="124">
        <f t="shared" si="56"/>
        <v>1.08</v>
      </c>
      <c r="R157" s="124">
        <f t="shared" si="56"/>
        <v>1.08</v>
      </c>
      <c r="S157" s="124">
        <f t="shared" si="56"/>
        <v>1.08</v>
      </c>
      <c r="T157" s="124">
        <f t="shared" si="57"/>
        <v>1.08</v>
      </c>
      <c r="U157" s="124">
        <f t="shared" si="57"/>
        <v>1.08</v>
      </c>
      <c r="V157" s="124">
        <f t="shared" si="57"/>
        <v>1.08</v>
      </c>
      <c r="W157" s="124">
        <f t="shared" si="57"/>
        <v>1.08</v>
      </c>
      <c r="X157" s="124">
        <f t="shared" si="57"/>
        <v>1.08</v>
      </c>
      <c r="Y157" s="124">
        <f t="shared" si="57"/>
        <v>1.08</v>
      </c>
      <c r="Z157" s="124">
        <f t="shared" si="57"/>
        <v>1.08</v>
      </c>
      <c r="AA157" s="124">
        <f t="shared" si="57"/>
        <v>1.08</v>
      </c>
      <c r="AB157" s="124">
        <f t="shared" si="57"/>
        <v>1.08</v>
      </c>
      <c r="AC157" s="124">
        <f t="shared" si="57"/>
        <v>1.08</v>
      </c>
      <c r="AD157" s="124">
        <f t="shared" si="57"/>
        <v>1.08</v>
      </c>
      <c r="AE157" s="124">
        <f t="shared" si="57"/>
        <v>1.08</v>
      </c>
      <c r="AF157" s="124">
        <f t="shared" si="5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55"/>
        <v>2.37</v>
      </c>
      <c r="C158" s="125">
        <v>2.37</v>
      </c>
      <c r="D158" s="124">
        <f t="shared" si="56"/>
        <v>2.37</v>
      </c>
      <c r="E158" s="124">
        <f t="shared" si="56"/>
        <v>2.37</v>
      </c>
      <c r="F158" s="124">
        <f t="shared" si="56"/>
        <v>2.37</v>
      </c>
      <c r="G158" s="124">
        <f t="shared" si="56"/>
        <v>2.37</v>
      </c>
      <c r="H158" s="124">
        <f t="shared" si="56"/>
        <v>2.37</v>
      </c>
      <c r="I158" s="124">
        <f t="shared" si="56"/>
        <v>2.37</v>
      </c>
      <c r="J158" s="124">
        <f t="shared" si="56"/>
        <v>2.37</v>
      </c>
      <c r="K158" s="124">
        <f t="shared" si="56"/>
        <v>2.37</v>
      </c>
      <c r="L158" s="124">
        <f t="shared" si="56"/>
        <v>2.37</v>
      </c>
      <c r="M158" s="124">
        <f t="shared" si="56"/>
        <v>2.37</v>
      </c>
      <c r="N158" s="124">
        <f t="shared" si="56"/>
        <v>2.37</v>
      </c>
      <c r="O158" s="124">
        <f t="shared" si="56"/>
        <v>2.37</v>
      </c>
      <c r="P158" s="124">
        <f t="shared" si="56"/>
        <v>2.37</v>
      </c>
      <c r="Q158" s="124">
        <f t="shared" si="56"/>
        <v>2.37</v>
      </c>
      <c r="R158" s="124">
        <f t="shared" si="56"/>
        <v>2.37</v>
      </c>
      <c r="S158" s="124">
        <f t="shared" si="56"/>
        <v>2.37</v>
      </c>
      <c r="T158" s="124">
        <f t="shared" si="57"/>
        <v>2.37</v>
      </c>
      <c r="U158" s="124">
        <f t="shared" si="57"/>
        <v>2.37</v>
      </c>
      <c r="V158" s="124">
        <f t="shared" si="57"/>
        <v>2.37</v>
      </c>
      <c r="W158" s="124">
        <f t="shared" si="57"/>
        <v>2.37</v>
      </c>
      <c r="X158" s="124">
        <f t="shared" si="57"/>
        <v>2.37</v>
      </c>
      <c r="Y158" s="124">
        <f t="shared" si="57"/>
        <v>2.37</v>
      </c>
      <c r="Z158" s="124">
        <f t="shared" si="57"/>
        <v>2.37</v>
      </c>
      <c r="AA158" s="124">
        <f t="shared" si="57"/>
        <v>2.37</v>
      </c>
      <c r="AB158" s="124">
        <f t="shared" si="57"/>
        <v>2.37</v>
      </c>
      <c r="AC158" s="124">
        <f t="shared" si="57"/>
        <v>2.37</v>
      </c>
      <c r="AD158" s="124">
        <f t="shared" si="57"/>
        <v>2.37</v>
      </c>
      <c r="AE158" s="124">
        <f t="shared" si="57"/>
        <v>2.37</v>
      </c>
      <c r="AF158" s="124">
        <f t="shared" si="5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55"/>
        <v>1.81</v>
      </c>
      <c r="C159" s="125">
        <v>1.81</v>
      </c>
      <c r="D159" s="124">
        <f t="shared" si="56"/>
        <v>1.81</v>
      </c>
      <c r="E159" s="124">
        <f t="shared" si="56"/>
        <v>1.81</v>
      </c>
      <c r="F159" s="124">
        <f t="shared" si="56"/>
        <v>1.81</v>
      </c>
      <c r="G159" s="124">
        <f t="shared" si="56"/>
        <v>1.81</v>
      </c>
      <c r="H159" s="124">
        <f t="shared" si="56"/>
        <v>1.81</v>
      </c>
      <c r="I159" s="124">
        <f t="shared" si="56"/>
        <v>1.81</v>
      </c>
      <c r="J159" s="124">
        <f t="shared" si="56"/>
        <v>1.81</v>
      </c>
      <c r="K159" s="124">
        <f t="shared" si="56"/>
        <v>1.81</v>
      </c>
      <c r="L159" s="124">
        <f t="shared" si="56"/>
        <v>1.81</v>
      </c>
      <c r="M159" s="124">
        <f t="shared" si="56"/>
        <v>1.81</v>
      </c>
      <c r="N159" s="124">
        <f t="shared" si="56"/>
        <v>1.81</v>
      </c>
      <c r="O159" s="124">
        <f t="shared" si="56"/>
        <v>1.81</v>
      </c>
      <c r="P159" s="124">
        <f t="shared" si="56"/>
        <v>1.81</v>
      </c>
      <c r="Q159" s="124">
        <f t="shared" si="56"/>
        <v>1.81</v>
      </c>
      <c r="R159" s="124">
        <f t="shared" si="56"/>
        <v>1.81</v>
      </c>
      <c r="S159" s="124">
        <f t="shared" si="56"/>
        <v>1.81</v>
      </c>
      <c r="T159" s="124">
        <f t="shared" si="57"/>
        <v>1.81</v>
      </c>
      <c r="U159" s="124">
        <f t="shared" si="57"/>
        <v>1.81</v>
      </c>
      <c r="V159" s="124">
        <f t="shared" si="57"/>
        <v>1.81</v>
      </c>
      <c r="W159" s="124">
        <f t="shared" si="57"/>
        <v>1.81</v>
      </c>
      <c r="X159" s="124">
        <f t="shared" si="57"/>
        <v>1.81</v>
      </c>
      <c r="Y159" s="124">
        <f t="shared" si="57"/>
        <v>1.81</v>
      </c>
      <c r="Z159" s="124">
        <f t="shared" si="57"/>
        <v>1.81</v>
      </c>
      <c r="AA159" s="124">
        <f t="shared" si="57"/>
        <v>1.81</v>
      </c>
      <c r="AB159" s="124">
        <f t="shared" si="57"/>
        <v>1.81</v>
      </c>
      <c r="AC159" s="124">
        <f t="shared" si="57"/>
        <v>1.81</v>
      </c>
      <c r="AD159" s="124">
        <f t="shared" si="57"/>
        <v>1.81</v>
      </c>
      <c r="AE159" s="124">
        <f t="shared" si="57"/>
        <v>1.81</v>
      </c>
      <c r="AF159" s="124">
        <f t="shared" si="5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55"/>
        <v>1.0900000000000001</v>
      </c>
      <c r="C160" s="125">
        <v>1.0900000000000001</v>
      </c>
      <c r="D160" s="124">
        <f t="shared" si="56"/>
        <v>1.0900000000000001</v>
      </c>
      <c r="E160" s="124">
        <f t="shared" si="56"/>
        <v>1.0900000000000001</v>
      </c>
      <c r="F160" s="124">
        <f t="shared" si="56"/>
        <v>1.0900000000000001</v>
      </c>
      <c r="G160" s="124">
        <f t="shared" si="56"/>
        <v>1.0900000000000001</v>
      </c>
      <c r="H160" s="124">
        <f t="shared" si="56"/>
        <v>1.0900000000000001</v>
      </c>
      <c r="I160" s="124">
        <f t="shared" si="56"/>
        <v>1.0900000000000001</v>
      </c>
      <c r="J160" s="124">
        <f t="shared" si="56"/>
        <v>1.0900000000000001</v>
      </c>
      <c r="K160" s="124">
        <f t="shared" si="56"/>
        <v>1.0900000000000001</v>
      </c>
      <c r="L160" s="124">
        <f t="shared" si="56"/>
        <v>1.0900000000000001</v>
      </c>
      <c r="M160" s="124">
        <f t="shared" si="56"/>
        <v>1.0900000000000001</v>
      </c>
      <c r="N160" s="124">
        <f t="shared" si="56"/>
        <v>1.0900000000000001</v>
      </c>
      <c r="O160" s="124">
        <f t="shared" si="56"/>
        <v>1.0900000000000001</v>
      </c>
      <c r="P160" s="124">
        <f t="shared" si="56"/>
        <v>1.0900000000000001</v>
      </c>
      <c r="Q160" s="124">
        <f t="shared" si="56"/>
        <v>1.0900000000000001</v>
      </c>
      <c r="R160" s="124">
        <f t="shared" si="56"/>
        <v>1.0900000000000001</v>
      </c>
      <c r="S160" s="124">
        <f t="shared" si="56"/>
        <v>1.0900000000000001</v>
      </c>
      <c r="T160" s="124">
        <f t="shared" si="57"/>
        <v>1.0900000000000001</v>
      </c>
      <c r="U160" s="124">
        <f t="shared" si="57"/>
        <v>1.0900000000000001</v>
      </c>
      <c r="V160" s="124">
        <f t="shared" si="57"/>
        <v>1.0900000000000001</v>
      </c>
      <c r="W160" s="124">
        <f t="shared" si="57"/>
        <v>1.0900000000000001</v>
      </c>
      <c r="X160" s="124">
        <f t="shared" si="57"/>
        <v>1.0900000000000001</v>
      </c>
      <c r="Y160" s="124">
        <f t="shared" si="57"/>
        <v>1.0900000000000001</v>
      </c>
      <c r="Z160" s="124">
        <f t="shared" si="57"/>
        <v>1.0900000000000001</v>
      </c>
      <c r="AA160" s="124">
        <f t="shared" si="57"/>
        <v>1.0900000000000001</v>
      </c>
      <c r="AB160" s="124">
        <f t="shared" si="57"/>
        <v>1.0900000000000001</v>
      </c>
      <c r="AC160" s="124">
        <f t="shared" si="57"/>
        <v>1.0900000000000001</v>
      </c>
      <c r="AD160" s="124">
        <f t="shared" si="57"/>
        <v>1.0900000000000001</v>
      </c>
      <c r="AE160" s="124">
        <f t="shared" si="57"/>
        <v>1.0900000000000001</v>
      </c>
      <c r="AF160" s="124">
        <f t="shared" si="5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55"/>
        <v>1.58</v>
      </c>
      <c r="C161" s="125">
        <v>1.58</v>
      </c>
      <c r="D161" s="124">
        <f t="shared" si="56"/>
        <v>1.58</v>
      </c>
      <c r="E161" s="124">
        <f t="shared" si="56"/>
        <v>1.58</v>
      </c>
      <c r="F161" s="124">
        <f t="shared" si="56"/>
        <v>1.58</v>
      </c>
      <c r="G161" s="124">
        <f t="shared" si="56"/>
        <v>1.58</v>
      </c>
      <c r="H161" s="124">
        <f t="shared" si="56"/>
        <v>1.58</v>
      </c>
      <c r="I161" s="124">
        <f t="shared" si="56"/>
        <v>1.58</v>
      </c>
      <c r="J161" s="124">
        <f t="shared" si="56"/>
        <v>1.58</v>
      </c>
      <c r="K161" s="124">
        <f t="shared" si="56"/>
        <v>1.58</v>
      </c>
      <c r="L161" s="124">
        <f t="shared" si="56"/>
        <v>1.58</v>
      </c>
      <c r="M161" s="124">
        <f t="shared" si="56"/>
        <v>1.58</v>
      </c>
      <c r="N161" s="124">
        <f t="shared" si="56"/>
        <v>1.58</v>
      </c>
      <c r="O161" s="124">
        <f t="shared" si="56"/>
        <v>1.58</v>
      </c>
      <c r="P161" s="124">
        <f t="shared" si="56"/>
        <v>1.58</v>
      </c>
      <c r="Q161" s="124">
        <f t="shared" si="56"/>
        <v>1.58</v>
      </c>
      <c r="R161" s="124">
        <f t="shared" si="56"/>
        <v>1.58</v>
      </c>
      <c r="S161" s="124">
        <f t="shared" si="56"/>
        <v>1.58</v>
      </c>
      <c r="T161" s="124">
        <f t="shared" si="57"/>
        <v>1.58</v>
      </c>
      <c r="U161" s="124">
        <f t="shared" si="57"/>
        <v>1.58</v>
      </c>
      <c r="V161" s="124">
        <f t="shared" si="57"/>
        <v>1.58</v>
      </c>
      <c r="W161" s="124">
        <f t="shared" si="57"/>
        <v>1.58</v>
      </c>
      <c r="X161" s="124">
        <f t="shared" si="57"/>
        <v>1.58</v>
      </c>
      <c r="Y161" s="124">
        <f t="shared" si="57"/>
        <v>1.58</v>
      </c>
      <c r="Z161" s="124">
        <f t="shared" si="57"/>
        <v>1.58</v>
      </c>
      <c r="AA161" s="124">
        <f t="shared" si="57"/>
        <v>1.58</v>
      </c>
      <c r="AB161" s="124">
        <f t="shared" si="57"/>
        <v>1.58</v>
      </c>
      <c r="AC161" s="124">
        <f t="shared" si="57"/>
        <v>1.58</v>
      </c>
      <c r="AD161" s="124">
        <f t="shared" si="57"/>
        <v>1.58</v>
      </c>
      <c r="AE161" s="124">
        <f t="shared" si="57"/>
        <v>1.58</v>
      </c>
      <c r="AF161" s="124">
        <f t="shared" si="5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55"/>
        <v>2</v>
      </c>
      <c r="C162" s="125">
        <v>2</v>
      </c>
      <c r="D162" s="124">
        <f t="shared" si="56"/>
        <v>2</v>
      </c>
      <c r="E162" s="124">
        <f t="shared" si="56"/>
        <v>2</v>
      </c>
      <c r="F162" s="124">
        <f t="shared" si="56"/>
        <v>2</v>
      </c>
      <c r="G162" s="124">
        <f t="shared" si="56"/>
        <v>2</v>
      </c>
      <c r="H162" s="124">
        <f t="shared" si="56"/>
        <v>2</v>
      </c>
      <c r="I162" s="124">
        <f t="shared" si="56"/>
        <v>2</v>
      </c>
      <c r="J162" s="124">
        <f t="shared" si="56"/>
        <v>2</v>
      </c>
      <c r="K162" s="124">
        <f t="shared" si="56"/>
        <v>2</v>
      </c>
      <c r="L162" s="124">
        <f t="shared" si="56"/>
        <v>2</v>
      </c>
      <c r="M162" s="124">
        <f t="shared" si="56"/>
        <v>2</v>
      </c>
      <c r="N162" s="124">
        <f t="shared" si="56"/>
        <v>2</v>
      </c>
      <c r="O162" s="124">
        <f t="shared" si="56"/>
        <v>2</v>
      </c>
      <c r="P162" s="124">
        <f t="shared" si="56"/>
        <v>2</v>
      </c>
      <c r="Q162" s="124">
        <f t="shared" si="56"/>
        <v>2</v>
      </c>
      <c r="R162" s="124">
        <f t="shared" si="56"/>
        <v>2</v>
      </c>
      <c r="S162" s="124">
        <f t="shared" si="56"/>
        <v>2</v>
      </c>
      <c r="T162" s="124">
        <f t="shared" si="57"/>
        <v>2</v>
      </c>
      <c r="U162" s="124">
        <f t="shared" si="57"/>
        <v>2</v>
      </c>
      <c r="V162" s="124">
        <f t="shared" si="57"/>
        <v>2</v>
      </c>
      <c r="W162" s="124">
        <f t="shared" si="57"/>
        <v>2</v>
      </c>
      <c r="X162" s="124">
        <f t="shared" si="57"/>
        <v>2</v>
      </c>
      <c r="Y162" s="124">
        <f t="shared" si="57"/>
        <v>2</v>
      </c>
      <c r="Z162" s="124">
        <f t="shared" si="57"/>
        <v>2</v>
      </c>
      <c r="AA162" s="124">
        <f t="shared" si="57"/>
        <v>2</v>
      </c>
      <c r="AB162" s="124">
        <f t="shared" si="57"/>
        <v>2</v>
      </c>
      <c r="AC162" s="124">
        <f t="shared" si="57"/>
        <v>2</v>
      </c>
      <c r="AD162" s="124">
        <f t="shared" si="57"/>
        <v>2</v>
      </c>
      <c r="AE162" s="124">
        <f t="shared" si="57"/>
        <v>2</v>
      </c>
      <c r="AF162" s="124">
        <f t="shared" si="5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55"/>
        <v>0.47</v>
      </c>
      <c r="C163" s="125">
        <v>0.47</v>
      </c>
      <c r="D163" s="124">
        <f t="shared" si="56"/>
        <v>0.47</v>
      </c>
      <c r="E163" s="124">
        <f t="shared" si="56"/>
        <v>0.47</v>
      </c>
      <c r="F163" s="124">
        <f t="shared" si="56"/>
        <v>0.47</v>
      </c>
      <c r="G163" s="124">
        <f t="shared" si="56"/>
        <v>0.47</v>
      </c>
      <c r="H163" s="124">
        <f t="shared" si="56"/>
        <v>0.47</v>
      </c>
      <c r="I163" s="124">
        <f t="shared" si="56"/>
        <v>0.47</v>
      </c>
      <c r="J163" s="124">
        <f t="shared" si="56"/>
        <v>0.47</v>
      </c>
      <c r="K163" s="124">
        <f t="shared" si="56"/>
        <v>0.47</v>
      </c>
      <c r="L163" s="124">
        <f t="shared" si="56"/>
        <v>0.47</v>
      </c>
      <c r="M163" s="124">
        <f t="shared" si="56"/>
        <v>0.47</v>
      </c>
      <c r="N163" s="124">
        <f t="shared" si="56"/>
        <v>0.47</v>
      </c>
      <c r="O163" s="124">
        <f t="shared" si="56"/>
        <v>0.47</v>
      </c>
      <c r="P163" s="124">
        <f t="shared" si="56"/>
        <v>0.47</v>
      </c>
      <c r="Q163" s="124">
        <f t="shared" si="56"/>
        <v>0.47</v>
      </c>
      <c r="R163" s="124">
        <f t="shared" si="56"/>
        <v>0.47</v>
      </c>
      <c r="S163" s="124">
        <f t="shared" si="56"/>
        <v>0.47</v>
      </c>
      <c r="T163" s="124">
        <f t="shared" si="57"/>
        <v>0.47</v>
      </c>
      <c r="U163" s="124">
        <f t="shared" si="57"/>
        <v>0.47</v>
      </c>
      <c r="V163" s="124">
        <f t="shared" si="57"/>
        <v>0.47</v>
      </c>
      <c r="W163" s="124">
        <f t="shared" si="57"/>
        <v>0.47</v>
      </c>
      <c r="X163" s="124">
        <f t="shared" si="57"/>
        <v>0.47</v>
      </c>
      <c r="Y163" s="124">
        <f t="shared" si="57"/>
        <v>0.47</v>
      </c>
      <c r="Z163" s="124">
        <f t="shared" si="57"/>
        <v>0.47</v>
      </c>
      <c r="AA163" s="124">
        <f t="shared" si="57"/>
        <v>0.47</v>
      </c>
      <c r="AB163" s="124">
        <f t="shared" si="57"/>
        <v>0.47</v>
      </c>
      <c r="AC163" s="124">
        <f t="shared" si="57"/>
        <v>0.47</v>
      </c>
      <c r="AD163" s="124">
        <f t="shared" si="57"/>
        <v>0.47</v>
      </c>
      <c r="AE163" s="124">
        <f t="shared" si="57"/>
        <v>0.47</v>
      </c>
      <c r="AF163" s="124">
        <f t="shared" si="5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55"/>
        <v>0</v>
      </c>
      <c r="C164" s="125">
        <v>0</v>
      </c>
      <c r="D164" s="124">
        <f t="shared" si="56"/>
        <v>0</v>
      </c>
      <c r="E164" s="124">
        <f t="shared" si="56"/>
        <v>0</v>
      </c>
      <c r="F164" s="124">
        <f t="shared" si="56"/>
        <v>0</v>
      </c>
      <c r="G164" s="124">
        <f t="shared" si="56"/>
        <v>0</v>
      </c>
      <c r="H164" s="124">
        <f t="shared" si="56"/>
        <v>0</v>
      </c>
      <c r="I164" s="124">
        <f t="shared" si="56"/>
        <v>0</v>
      </c>
      <c r="J164" s="124">
        <f t="shared" si="56"/>
        <v>0</v>
      </c>
      <c r="K164" s="124">
        <f t="shared" si="56"/>
        <v>0</v>
      </c>
      <c r="L164" s="124">
        <f t="shared" si="56"/>
        <v>0</v>
      </c>
      <c r="M164" s="124">
        <f t="shared" si="56"/>
        <v>0</v>
      </c>
      <c r="N164" s="124">
        <f t="shared" si="56"/>
        <v>0</v>
      </c>
      <c r="O164" s="124">
        <f t="shared" si="56"/>
        <v>0</v>
      </c>
      <c r="P164" s="124">
        <f t="shared" si="56"/>
        <v>0</v>
      </c>
      <c r="Q164" s="124">
        <f t="shared" si="56"/>
        <v>0</v>
      </c>
      <c r="R164" s="124">
        <f t="shared" si="56"/>
        <v>0</v>
      </c>
      <c r="S164" s="124">
        <f t="shared" si="56"/>
        <v>0</v>
      </c>
      <c r="T164" s="124">
        <f t="shared" si="57"/>
        <v>0</v>
      </c>
      <c r="U164" s="124">
        <f t="shared" si="57"/>
        <v>0</v>
      </c>
      <c r="V164" s="124">
        <f t="shared" si="57"/>
        <v>0</v>
      </c>
      <c r="W164" s="124">
        <f t="shared" si="57"/>
        <v>0</v>
      </c>
      <c r="X164" s="124">
        <f t="shared" si="57"/>
        <v>0</v>
      </c>
      <c r="Y164" s="124">
        <f t="shared" si="57"/>
        <v>0</v>
      </c>
      <c r="Z164" s="124">
        <f t="shared" si="57"/>
        <v>0</v>
      </c>
      <c r="AA164" s="124">
        <f t="shared" si="57"/>
        <v>0</v>
      </c>
      <c r="AB164" s="124">
        <f t="shared" si="57"/>
        <v>0</v>
      </c>
      <c r="AC164" s="124">
        <f t="shared" si="57"/>
        <v>0</v>
      </c>
      <c r="AD164" s="124">
        <f t="shared" si="57"/>
        <v>0</v>
      </c>
      <c r="AE164" s="124">
        <f t="shared" si="57"/>
        <v>0</v>
      </c>
      <c r="AF164" s="124">
        <f t="shared" si="5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55"/>
        <v>0</v>
      </c>
      <c r="C165" s="125">
        <v>0</v>
      </c>
      <c r="D165" s="124">
        <f t="shared" si="56"/>
        <v>0</v>
      </c>
      <c r="E165" s="124">
        <f t="shared" si="56"/>
        <v>0</v>
      </c>
      <c r="F165" s="124">
        <f t="shared" si="56"/>
        <v>0</v>
      </c>
      <c r="G165" s="124">
        <f t="shared" si="56"/>
        <v>0</v>
      </c>
      <c r="H165" s="124">
        <f t="shared" si="56"/>
        <v>0</v>
      </c>
      <c r="I165" s="124">
        <f t="shared" si="56"/>
        <v>0</v>
      </c>
      <c r="J165" s="124">
        <f t="shared" si="56"/>
        <v>0</v>
      </c>
      <c r="K165" s="124">
        <f t="shared" si="56"/>
        <v>0</v>
      </c>
      <c r="L165" s="124">
        <f t="shared" si="56"/>
        <v>0</v>
      </c>
      <c r="M165" s="124">
        <f t="shared" si="56"/>
        <v>0</v>
      </c>
      <c r="N165" s="124">
        <f t="shared" si="56"/>
        <v>0</v>
      </c>
      <c r="O165" s="124">
        <f t="shared" si="56"/>
        <v>0</v>
      </c>
      <c r="P165" s="124">
        <f t="shared" si="56"/>
        <v>0</v>
      </c>
      <c r="Q165" s="124">
        <f t="shared" si="56"/>
        <v>0</v>
      </c>
      <c r="R165" s="124">
        <f t="shared" si="56"/>
        <v>0</v>
      </c>
      <c r="S165" s="124">
        <f t="shared" si="57"/>
        <v>0</v>
      </c>
      <c r="T165" s="124">
        <f t="shared" si="57"/>
        <v>0</v>
      </c>
      <c r="U165" s="124">
        <f t="shared" si="57"/>
        <v>0</v>
      </c>
      <c r="V165" s="124">
        <f t="shared" si="57"/>
        <v>0</v>
      </c>
      <c r="W165" s="124">
        <f t="shared" si="57"/>
        <v>0</v>
      </c>
      <c r="X165" s="124">
        <f t="shared" si="57"/>
        <v>0</v>
      </c>
      <c r="Y165" s="124">
        <f t="shared" si="57"/>
        <v>0</v>
      </c>
      <c r="Z165" s="124">
        <f t="shared" si="57"/>
        <v>0</v>
      </c>
      <c r="AA165" s="124">
        <f t="shared" si="57"/>
        <v>0</v>
      </c>
      <c r="AB165" s="124">
        <f t="shared" si="57"/>
        <v>0</v>
      </c>
      <c r="AC165" s="124">
        <f t="shared" si="57"/>
        <v>0</v>
      </c>
      <c r="AD165" s="124">
        <f t="shared" si="57"/>
        <v>0</v>
      </c>
      <c r="AE165" s="124">
        <f t="shared" si="57"/>
        <v>0</v>
      </c>
      <c r="AF165" s="124">
        <f t="shared" si="5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55"/>
        <v>0.8</v>
      </c>
      <c r="C166" s="125">
        <v>0.8</v>
      </c>
      <c r="D166" s="124">
        <f t="shared" si="56"/>
        <v>0.8</v>
      </c>
      <c r="E166" s="124">
        <f t="shared" si="56"/>
        <v>0.8</v>
      </c>
      <c r="F166" s="124">
        <f t="shared" si="56"/>
        <v>0.8</v>
      </c>
      <c r="G166" s="124">
        <f t="shared" si="56"/>
        <v>0.8</v>
      </c>
      <c r="H166" s="124">
        <f t="shared" si="56"/>
        <v>0.8</v>
      </c>
      <c r="I166" s="124">
        <f t="shared" si="56"/>
        <v>0.8</v>
      </c>
      <c r="J166" s="124">
        <f t="shared" si="56"/>
        <v>0.8</v>
      </c>
      <c r="K166" s="124">
        <f t="shared" si="56"/>
        <v>0.8</v>
      </c>
      <c r="L166" s="124">
        <f t="shared" si="56"/>
        <v>0.8</v>
      </c>
      <c r="M166" s="124">
        <f t="shared" si="56"/>
        <v>0.8</v>
      </c>
      <c r="N166" s="124">
        <f t="shared" si="56"/>
        <v>0.8</v>
      </c>
      <c r="O166" s="124">
        <f t="shared" si="56"/>
        <v>0.8</v>
      </c>
      <c r="P166" s="124">
        <f t="shared" si="56"/>
        <v>0.8</v>
      </c>
      <c r="Q166" s="124">
        <f t="shared" si="56"/>
        <v>0.8</v>
      </c>
      <c r="R166" s="124">
        <f t="shared" si="56"/>
        <v>0.8</v>
      </c>
      <c r="S166" s="124">
        <f t="shared" si="57"/>
        <v>0.8</v>
      </c>
      <c r="T166" s="124">
        <f t="shared" si="57"/>
        <v>0.8</v>
      </c>
      <c r="U166" s="124">
        <f t="shared" si="57"/>
        <v>0.8</v>
      </c>
      <c r="V166" s="124">
        <f t="shared" si="57"/>
        <v>0.8</v>
      </c>
      <c r="W166" s="124">
        <f t="shared" si="57"/>
        <v>0.8</v>
      </c>
      <c r="X166" s="124">
        <f t="shared" si="57"/>
        <v>0.8</v>
      </c>
      <c r="Y166" s="124">
        <f t="shared" si="57"/>
        <v>0.8</v>
      </c>
      <c r="Z166" s="124">
        <f t="shared" si="57"/>
        <v>0.8</v>
      </c>
      <c r="AA166" s="124">
        <f t="shared" si="57"/>
        <v>0.8</v>
      </c>
      <c r="AB166" s="124">
        <f t="shared" si="57"/>
        <v>0.8</v>
      </c>
      <c r="AC166" s="124">
        <f t="shared" si="57"/>
        <v>0.8</v>
      </c>
      <c r="AD166" s="124">
        <f t="shared" si="57"/>
        <v>0.8</v>
      </c>
      <c r="AE166" s="124">
        <f t="shared" si="57"/>
        <v>0.8</v>
      </c>
      <c r="AF166" s="124">
        <f t="shared" si="5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55"/>
        <v>1.5</v>
      </c>
      <c r="C167" s="125">
        <v>1.5</v>
      </c>
      <c r="D167" s="124">
        <f t="shared" si="56"/>
        <v>1.5</v>
      </c>
      <c r="E167" s="124">
        <f t="shared" si="56"/>
        <v>1.5</v>
      </c>
      <c r="F167" s="124">
        <f t="shared" si="56"/>
        <v>1.5</v>
      </c>
      <c r="G167" s="124">
        <f t="shared" si="56"/>
        <v>1.5</v>
      </c>
      <c r="H167" s="124">
        <f t="shared" si="56"/>
        <v>1.5</v>
      </c>
      <c r="I167" s="124">
        <f t="shared" si="56"/>
        <v>1.5</v>
      </c>
      <c r="J167" s="124">
        <f t="shared" si="56"/>
        <v>1.5</v>
      </c>
      <c r="K167" s="124">
        <f t="shared" si="56"/>
        <v>1.5</v>
      </c>
      <c r="L167" s="124">
        <f t="shared" si="56"/>
        <v>1.5</v>
      </c>
      <c r="M167" s="124">
        <f t="shared" si="56"/>
        <v>1.5</v>
      </c>
      <c r="N167" s="124">
        <f t="shared" si="56"/>
        <v>1.5</v>
      </c>
      <c r="O167" s="124">
        <f t="shared" si="56"/>
        <v>1.5</v>
      </c>
      <c r="P167" s="124">
        <f t="shared" si="56"/>
        <v>1.5</v>
      </c>
      <c r="Q167" s="124">
        <f t="shared" si="56"/>
        <v>1.5</v>
      </c>
      <c r="R167" s="124">
        <f t="shared" si="56"/>
        <v>1.5</v>
      </c>
      <c r="S167" s="124">
        <f t="shared" si="57"/>
        <v>1.5</v>
      </c>
      <c r="T167" s="124">
        <f t="shared" si="57"/>
        <v>1.5</v>
      </c>
      <c r="U167" s="124">
        <f t="shared" si="57"/>
        <v>1.5</v>
      </c>
      <c r="V167" s="124">
        <f t="shared" si="57"/>
        <v>1.5</v>
      </c>
      <c r="W167" s="124">
        <f t="shared" si="57"/>
        <v>1.5</v>
      </c>
      <c r="X167" s="124">
        <f t="shared" si="57"/>
        <v>1.5</v>
      </c>
      <c r="Y167" s="124">
        <f t="shared" si="57"/>
        <v>1.5</v>
      </c>
      <c r="Z167" s="124">
        <f t="shared" si="57"/>
        <v>1.5</v>
      </c>
      <c r="AA167" s="124">
        <f t="shared" si="57"/>
        <v>1.5</v>
      </c>
      <c r="AB167" s="124">
        <f t="shared" si="57"/>
        <v>1.5</v>
      </c>
      <c r="AC167" s="124">
        <f t="shared" si="57"/>
        <v>1.5</v>
      </c>
      <c r="AD167" s="124">
        <f t="shared" si="57"/>
        <v>1.5</v>
      </c>
      <c r="AE167" s="124">
        <f t="shared" si="57"/>
        <v>1.5</v>
      </c>
      <c r="AF167" s="124">
        <f t="shared" si="5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55"/>
        <v>1</v>
      </c>
      <c r="C168" s="125">
        <v>1</v>
      </c>
      <c r="D168" s="124">
        <f t="shared" si="56"/>
        <v>1</v>
      </c>
      <c r="E168" s="124">
        <f t="shared" si="56"/>
        <v>1</v>
      </c>
      <c r="F168" s="124">
        <f t="shared" si="56"/>
        <v>1</v>
      </c>
      <c r="G168" s="124">
        <f t="shared" si="56"/>
        <v>1</v>
      </c>
      <c r="H168" s="124">
        <f t="shared" si="56"/>
        <v>1</v>
      </c>
      <c r="I168" s="124">
        <f t="shared" si="56"/>
        <v>1</v>
      </c>
      <c r="J168" s="124">
        <f t="shared" si="56"/>
        <v>1</v>
      </c>
      <c r="K168" s="124">
        <f t="shared" si="56"/>
        <v>1</v>
      </c>
      <c r="L168" s="124">
        <f t="shared" si="56"/>
        <v>1</v>
      </c>
      <c r="M168" s="124">
        <f t="shared" si="56"/>
        <v>1</v>
      </c>
      <c r="N168" s="124">
        <f t="shared" si="56"/>
        <v>1</v>
      </c>
      <c r="O168" s="124">
        <f t="shared" si="56"/>
        <v>1</v>
      </c>
      <c r="P168" s="124">
        <f t="shared" si="56"/>
        <v>1</v>
      </c>
      <c r="Q168" s="124">
        <f t="shared" si="56"/>
        <v>1</v>
      </c>
      <c r="R168" s="124">
        <f t="shared" si="56"/>
        <v>1</v>
      </c>
      <c r="S168" s="124">
        <f t="shared" si="57"/>
        <v>1</v>
      </c>
      <c r="T168" s="124">
        <f t="shared" si="57"/>
        <v>1</v>
      </c>
      <c r="U168" s="124">
        <f t="shared" si="57"/>
        <v>1</v>
      </c>
      <c r="V168" s="124">
        <f t="shared" si="57"/>
        <v>1</v>
      </c>
      <c r="W168" s="124">
        <f t="shared" si="57"/>
        <v>1</v>
      </c>
      <c r="X168" s="124">
        <f t="shared" si="57"/>
        <v>1</v>
      </c>
      <c r="Y168" s="124">
        <f t="shared" si="57"/>
        <v>1</v>
      </c>
      <c r="Z168" s="124">
        <f t="shared" si="57"/>
        <v>1</v>
      </c>
      <c r="AA168" s="124">
        <f t="shared" si="57"/>
        <v>1</v>
      </c>
      <c r="AB168" s="124">
        <f t="shared" si="57"/>
        <v>1</v>
      </c>
      <c r="AC168" s="124">
        <f t="shared" si="57"/>
        <v>1</v>
      </c>
      <c r="AD168" s="124">
        <f t="shared" si="57"/>
        <v>1</v>
      </c>
      <c r="AE168" s="124">
        <f t="shared" si="57"/>
        <v>1</v>
      </c>
      <c r="AF168" s="124">
        <f t="shared" si="5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58">AF170</f>
        <v>1</v>
      </c>
      <c r="C170" s="125">
        <v>1</v>
      </c>
      <c r="D170" s="124">
        <f t="shared" ref="D170:S177" si="59">C170</f>
        <v>1</v>
      </c>
      <c r="E170" s="124">
        <f t="shared" si="59"/>
        <v>1</v>
      </c>
      <c r="F170" s="124">
        <f t="shared" si="59"/>
        <v>1</v>
      </c>
      <c r="G170" s="124">
        <f t="shared" si="59"/>
        <v>1</v>
      </c>
      <c r="H170" s="124">
        <f t="shared" si="59"/>
        <v>1</v>
      </c>
      <c r="I170" s="124">
        <f t="shared" si="59"/>
        <v>1</v>
      </c>
      <c r="J170" s="124">
        <f t="shared" si="59"/>
        <v>1</v>
      </c>
      <c r="K170" s="124">
        <f t="shared" si="59"/>
        <v>1</v>
      </c>
      <c r="L170" s="124">
        <f t="shared" si="59"/>
        <v>1</v>
      </c>
      <c r="M170" s="124">
        <f t="shared" si="59"/>
        <v>1</v>
      </c>
      <c r="N170" s="124">
        <f t="shared" si="59"/>
        <v>1</v>
      </c>
      <c r="O170" s="124">
        <f t="shared" si="59"/>
        <v>1</v>
      </c>
      <c r="P170" s="124">
        <f t="shared" si="59"/>
        <v>1</v>
      </c>
      <c r="Q170" s="124">
        <f t="shared" si="59"/>
        <v>1</v>
      </c>
      <c r="R170" s="124">
        <f t="shared" si="59"/>
        <v>1</v>
      </c>
      <c r="S170" s="124">
        <f t="shared" si="59"/>
        <v>1</v>
      </c>
      <c r="T170" s="124">
        <f t="shared" ref="S170:AF177" si="60">S170</f>
        <v>1</v>
      </c>
      <c r="U170" s="124">
        <f t="shared" si="60"/>
        <v>1</v>
      </c>
      <c r="V170" s="124">
        <f t="shared" si="60"/>
        <v>1</v>
      </c>
      <c r="W170" s="124">
        <f t="shared" si="60"/>
        <v>1</v>
      </c>
      <c r="X170" s="124">
        <f t="shared" si="60"/>
        <v>1</v>
      </c>
      <c r="Y170" s="124">
        <f t="shared" si="60"/>
        <v>1</v>
      </c>
      <c r="Z170" s="124">
        <f t="shared" si="60"/>
        <v>1</v>
      </c>
      <c r="AA170" s="124">
        <f t="shared" si="60"/>
        <v>1</v>
      </c>
      <c r="AB170" s="124">
        <f t="shared" si="60"/>
        <v>1</v>
      </c>
      <c r="AC170" s="124">
        <f t="shared" si="60"/>
        <v>1</v>
      </c>
      <c r="AD170" s="124">
        <f t="shared" si="60"/>
        <v>1</v>
      </c>
      <c r="AE170" s="124">
        <f t="shared" si="60"/>
        <v>1</v>
      </c>
      <c r="AF170" s="124">
        <f t="shared" si="6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58"/>
        <v>0.42</v>
      </c>
      <c r="C171" s="125">
        <v>0.42</v>
      </c>
      <c r="D171" s="124">
        <f t="shared" si="59"/>
        <v>0.42</v>
      </c>
      <c r="E171" s="124">
        <f t="shared" si="59"/>
        <v>0.42</v>
      </c>
      <c r="F171" s="124">
        <f t="shared" si="59"/>
        <v>0.42</v>
      </c>
      <c r="G171" s="124">
        <f t="shared" si="59"/>
        <v>0.42</v>
      </c>
      <c r="H171" s="124">
        <f t="shared" si="59"/>
        <v>0.42</v>
      </c>
      <c r="I171" s="124">
        <f t="shared" si="59"/>
        <v>0.42</v>
      </c>
      <c r="J171" s="124">
        <f t="shared" si="59"/>
        <v>0.42</v>
      </c>
      <c r="K171" s="124">
        <f t="shared" si="59"/>
        <v>0.42</v>
      </c>
      <c r="L171" s="124">
        <f t="shared" si="59"/>
        <v>0.42</v>
      </c>
      <c r="M171" s="124">
        <f t="shared" si="59"/>
        <v>0.42</v>
      </c>
      <c r="N171" s="124">
        <f t="shared" si="59"/>
        <v>0.42</v>
      </c>
      <c r="O171" s="124">
        <f t="shared" si="59"/>
        <v>0.42</v>
      </c>
      <c r="P171" s="124">
        <f t="shared" si="59"/>
        <v>0.42</v>
      </c>
      <c r="Q171" s="124">
        <f t="shared" si="59"/>
        <v>0.42</v>
      </c>
      <c r="R171" s="124">
        <f t="shared" si="59"/>
        <v>0.42</v>
      </c>
      <c r="S171" s="124">
        <f t="shared" si="60"/>
        <v>0.42</v>
      </c>
      <c r="T171" s="124">
        <f t="shared" si="60"/>
        <v>0.42</v>
      </c>
      <c r="U171" s="124">
        <f t="shared" si="60"/>
        <v>0.42</v>
      </c>
      <c r="V171" s="124">
        <f t="shared" si="60"/>
        <v>0.42</v>
      </c>
      <c r="W171" s="124">
        <f t="shared" si="60"/>
        <v>0.42</v>
      </c>
      <c r="X171" s="124">
        <f t="shared" si="60"/>
        <v>0.42</v>
      </c>
      <c r="Y171" s="124">
        <f t="shared" si="60"/>
        <v>0.42</v>
      </c>
      <c r="Z171" s="124">
        <f t="shared" si="60"/>
        <v>0.42</v>
      </c>
      <c r="AA171" s="124">
        <f t="shared" si="60"/>
        <v>0.42</v>
      </c>
      <c r="AB171" s="124">
        <f t="shared" si="60"/>
        <v>0.42</v>
      </c>
      <c r="AC171" s="124">
        <f t="shared" si="60"/>
        <v>0.42</v>
      </c>
      <c r="AD171" s="124">
        <f t="shared" si="60"/>
        <v>0.42</v>
      </c>
      <c r="AE171" s="124">
        <f t="shared" si="60"/>
        <v>0.42</v>
      </c>
      <c r="AF171" s="124">
        <f t="shared" si="6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58"/>
        <v>0.46</v>
      </c>
      <c r="C172" s="125">
        <v>0.46</v>
      </c>
      <c r="D172" s="124">
        <f t="shared" si="59"/>
        <v>0.46</v>
      </c>
      <c r="E172" s="124">
        <f t="shared" si="59"/>
        <v>0.46</v>
      </c>
      <c r="F172" s="124">
        <f t="shared" si="59"/>
        <v>0.46</v>
      </c>
      <c r="G172" s="124">
        <f t="shared" si="59"/>
        <v>0.46</v>
      </c>
      <c r="H172" s="124">
        <f t="shared" si="59"/>
        <v>0.46</v>
      </c>
      <c r="I172" s="124">
        <f t="shared" si="59"/>
        <v>0.46</v>
      </c>
      <c r="J172" s="124">
        <f t="shared" si="59"/>
        <v>0.46</v>
      </c>
      <c r="K172" s="124">
        <f t="shared" si="59"/>
        <v>0.46</v>
      </c>
      <c r="L172" s="124">
        <f t="shared" si="59"/>
        <v>0.46</v>
      </c>
      <c r="M172" s="124">
        <f t="shared" si="59"/>
        <v>0.46</v>
      </c>
      <c r="N172" s="124">
        <f t="shared" si="59"/>
        <v>0.46</v>
      </c>
      <c r="O172" s="124">
        <f t="shared" si="59"/>
        <v>0.46</v>
      </c>
      <c r="P172" s="124">
        <f t="shared" si="59"/>
        <v>0.46</v>
      </c>
      <c r="Q172" s="124">
        <f t="shared" si="59"/>
        <v>0.46</v>
      </c>
      <c r="R172" s="124">
        <f t="shared" si="59"/>
        <v>0.46</v>
      </c>
      <c r="S172" s="124">
        <f t="shared" si="60"/>
        <v>0.46</v>
      </c>
      <c r="T172" s="124">
        <f t="shared" si="60"/>
        <v>0.46</v>
      </c>
      <c r="U172" s="124">
        <f t="shared" si="60"/>
        <v>0.46</v>
      </c>
      <c r="V172" s="124">
        <f t="shared" si="60"/>
        <v>0.46</v>
      </c>
      <c r="W172" s="124">
        <f t="shared" si="60"/>
        <v>0.46</v>
      </c>
      <c r="X172" s="124">
        <f t="shared" si="60"/>
        <v>0.46</v>
      </c>
      <c r="Y172" s="124">
        <f t="shared" si="60"/>
        <v>0.46</v>
      </c>
      <c r="Z172" s="124">
        <f t="shared" si="60"/>
        <v>0.46</v>
      </c>
      <c r="AA172" s="124">
        <f t="shared" si="60"/>
        <v>0.46</v>
      </c>
      <c r="AB172" s="124">
        <f t="shared" si="60"/>
        <v>0.46</v>
      </c>
      <c r="AC172" s="124">
        <f t="shared" si="60"/>
        <v>0.46</v>
      </c>
      <c r="AD172" s="124">
        <f t="shared" si="60"/>
        <v>0.46</v>
      </c>
      <c r="AE172" s="124">
        <f t="shared" si="60"/>
        <v>0.46</v>
      </c>
      <c r="AF172" s="124">
        <f t="shared" si="6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58"/>
        <v>0.85</v>
      </c>
      <c r="C173" s="125">
        <v>0.85</v>
      </c>
      <c r="D173" s="124">
        <f t="shared" si="59"/>
        <v>0.85</v>
      </c>
      <c r="E173" s="124">
        <f t="shared" si="59"/>
        <v>0.85</v>
      </c>
      <c r="F173" s="124">
        <f t="shared" si="59"/>
        <v>0.85</v>
      </c>
      <c r="G173" s="124">
        <f t="shared" si="59"/>
        <v>0.85</v>
      </c>
      <c r="H173" s="124">
        <f t="shared" si="59"/>
        <v>0.85</v>
      </c>
      <c r="I173" s="124">
        <f t="shared" si="59"/>
        <v>0.85</v>
      </c>
      <c r="J173" s="124">
        <f t="shared" si="59"/>
        <v>0.85</v>
      </c>
      <c r="K173" s="124">
        <f t="shared" si="59"/>
        <v>0.85</v>
      </c>
      <c r="L173" s="124">
        <f t="shared" si="59"/>
        <v>0.85</v>
      </c>
      <c r="M173" s="124">
        <f t="shared" si="59"/>
        <v>0.85</v>
      </c>
      <c r="N173" s="124">
        <f t="shared" si="59"/>
        <v>0.85</v>
      </c>
      <c r="O173" s="124">
        <f t="shared" si="59"/>
        <v>0.85</v>
      </c>
      <c r="P173" s="124">
        <f t="shared" si="59"/>
        <v>0.85</v>
      </c>
      <c r="Q173" s="124">
        <f t="shared" si="59"/>
        <v>0.85</v>
      </c>
      <c r="R173" s="124">
        <f t="shared" si="59"/>
        <v>0.85</v>
      </c>
      <c r="S173" s="124">
        <f t="shared" si="60"/>
        <v>0.85</v>
      </c>
      <c r="T173" s="124">
        <f t="shared" si="60"/>
        <v>0.85</v>
      </c>
      <c r="U173" s="124">
        <f t="shared" si="60"/>
        <v>0.85</v>
      </c>
      <c r="V173" s="124">
        <f t="shared" si="60"/>
        <v>0.85</v>
      </c>
      <c r="W173" s="124">
        <f t="shared" si="60"/>
        <v>0.85</v>
      </c>
      <c r="X173" s="124">
        <f t="shared" si="60"/>
        <v>0.85</v>
      </c>
      <c r="Y173" s="124">
        <f t="shared" si="60"/>
        <v>0.85</v>
      </c>
      <c r="Z173" s="124">
        <f t="shared" si="60"/>
        <v>0.85</v>
      </c>
      <c r="AA173" s="124">
        <f t="shared" si="60"/>
        <v>0.85</v>
      </c>
      <c r="AB173" s="124">
        <f t="shared" si="60"/>
        <v>0.85</v>
      </c>
      <c r="AC173" s="124">
        <f t="shared" si="60"/>
        <v>0.85</v>
      </c>
      <c r="AD173" s="124">
        <f t="shared" si="60"/>
        <v>0.85</v>
      </c>
      <c r="AE173" s="124">
        <f t="shared" si="60"/>
        <v>0.85</v>
      </c>
      <c r="AF173" s="124">
        <f t="shared" si="6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58"/>
        <v>0.9</v>
      </c>
      <c r="C174" s="125">
        <v>0.9</v>
      </c>
      <c r="D174" s="124">
        <f t="shared" si="59"/>
        <v>0.9</v>
      </c>
      <c r="E174" s="124">
        <f t="shared" si="59"/>
        <v>0.9</v>
      </c>
      <c r="F174" s="124">
        <f t="shared" si="59"/>
        <v>0.9</v>
      </c>
      <c r="G174" s="124">
        <f t="shared" si="59"/>
        <v>0.9</v>
      </c>
      <c r="H174" s="124">
        <f t="shared" si="59"/>
        <v>0.9</v>
      </c>
      <c r="I174" s="124">
        <f t="shared" si="59"/>
        <v>0.9</v>
      </c>
      <c r="J174" s="124">
        <f t="shared" si="59"/>
        <v>0.9</v>
      </c>
      <c r="K174" s="124">
        <f t="shared" si="59"/>
        <v>0.9</v>
      </c>
      <c r="L174" s="124">
        <f t="shared" si="59"/>
        <v>0.9</v>
      </c>
      <c r="M174" s="124">
        <f t="shared" si="59"/>
        <v>0.9</v>
      </c>
      <c r="N174" s="124">
        <f t="shared" si="59"/>
        <v>0.9</v>
      </c>
      <c r="O174" s="124">
        <f t="shared" si="59"/>
        <v>0.9</v>
      </c>
      <c r="P174" s="124">
        <f t="shared" si="59"/>
        <v>0.9</v>
      </c>
      <c r="Q174" s="124">
        <f t="shared" si="59"/>
        <v>0.9</v>
      </c>
      <c r="R174" s="124">
        <f t="shared" si="59"/>
        <v>0.9</v>
      </c>
      <c r="S174" s="124">
        <f t="shared" si="60"/>
        <v>0.9</v>
      </c>
      <c r="T174" s="124">
        <f t="shared" si="60"/>
        <v>0.9</v>
      </c>
      <c r="U174" s="124">
        <f t="shared" si="60"/>
        <v>0.9</v>
      </c>
      <c r="V174" s="124">
        <f t="shared" si="60"/>
        <v>0.9</v>
      </c>
      <c r="W174" s="124">
        <f t="shared" si="60"/>
        <v>0.9</v>
      </c>
      <c r="X174" s="124">
        <f t="shared" si="60"/>
        <v>0.9</v>
      </c>
      <c r="Y174" s="124">
        <f t="shared" si="60"/>
        <v>0.9</v>
      </c>
      <c r="Z174" s="124">
        <f t="shared" si="60"/>
        <v>0.9</v>
      </c>
      <c r="AA174" s="124">
        <f t="shared" si="60"/>
        <v>0.9</v>
      </c>
      <c r="AB174" s="124">
        <f t="shared" si="60"/>
        <v>0.9</v>
      </c>
      <c r="AC174" s="124">
        <f t="shared" si="60"/>
        <v>0.9</v>
      </c>
      <c r="AD174" s="124">
        <f t="shared" si="60"/>
        <v>0.9</v>
      </c>
      <c r="AE174" s="124">
        <f t="shared" si="60"/>
        <v>0.9</v>
      </c>
      <c r="AF174" s="124">
        <f t="shared" si="6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58"/>
        <v>0.44</v>
      </c>
      <c r="C175" s="125">
        <v>0.44</v>
      </c>
      <c r="D175" s="124">
        <f t="shared" si="59"/>
        <v>0.44</v>
      </c>
      <c r="E175" s="124">
        <f t="shared" si="59"/>
        <v>0.44</v>
      </c>
      <c r="F175" s="124">
        <f t="shared" si="59"/>
        <v>0.44</v>
      </c>
      <c r="G175" s="124">
        <f t="shared" si="59"/>
        <v>0.44</v>
      </c>
      <c r="H175" s="124">
        <f t="shared" si="59"/>
        <v>0.44</v>
      </c>
      <c r="I175" s="124">
        <f t="shared" si="59"/>
        <v>0.44</v>
      </c>
      <c r="J175" s="124">
        <f t="shared" si="59"/>
        <v>0.44</v>
      </c>
      <c r="K175" s="124">
        <f t="shared" si="59"/>
        <v>0.44</v>
      </c>
      <c r="L175" s="124">
        <f t="shared" si="59"/>
        <v>0.44</v>
      </c>
      <c r="M175" s="124">
        <f t="shared" si="59"/>
        <v>0.44</v>
      </c>
      <c r="N175" s="124">
        <f t="shared" si="59"/>
        <v>0.44</v>
      </c>
      <c r="O175" s="124">
        <f t="shared" si="59"/>
        <v>0.44</v>
      </c>
      <c r="P175" s="124">
        <f t="shared" si="59"/>
        <v>0.44</v>
      </c>
      <c r="Q175" s="124">
        <f t="shared" si="59"/>
        <v>0.44</v>
      </c>
      <c r="R175" s="124">
        <f t="shared" si="59"/>
        <v>0.44</v>
      </c>
      <c r="S175" s="124">
        <f t="shared" si="60"/>
        <v>0.44</v>
      </c>
      <c r="T175" s="124">
        <f t="shared" si="60"/>
        <v>0.44</v>
      </c>
      <c r="U175" s="124">
        <f t="shared" si="60"/>
        <v>0.44</v>
      </c>
      <c r="V175" s="124">
        <f t="shared" si="60"/>
        <v>0.44</v>
      </c>
      <c r="W175" s="124">
        <f t="shared" si="60"/>
        <v>0.44</v>
      </c>
      <c r="X175" s="124">
        <f t="shared" si="60"/>
        <v>0.44</v>
      </c>
      <c r="Y175" s="124">
        <f t="shared" si="60"/>
        <v>0.44</v>
      </c>
      <c r="Z175" s="124">
        <f t="shared" si="60"/>
        <v>0.44</v>
      </c>
      <c r="AA175" s="124">
        <f t="shared" si="60"/>
        <v>0.44</v>
      </c>
      <c r="AB175" s="124">
        <f t="shared" si="60"/>
        <v>0.44</v>
      </c>
      <c r="AC175" s="124">
        <f t="shared" si="60"/>
        <v>0.44</v>
      </c>
      <c r="AD175" s="124">
        <f t="shared" si="60"/>
        <v>0.44</v>
      </c>
      <c r="AE175" s="124">
        <f t="shared" si="60"/>
        <v>0.44</v>
      </c>
      <c r="AF175" s="124">
        <f t="shared" si="6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58"/>
        <v>2.1</v>
      </c>
      <c r="C176" s="125">
        <v>2.1</v>
      </c>
      <c r="D176" s="124">
        <f t="shared" si="59"/>
        <v>2.1</v>
      </c>
      <c r="E176" s="124">
        <f t="shared" si="59"/>
        <v>2.1</v>
      </c>
      <c r="F176" s="124">
        <f t="shared" si="59"/>
        <v>2.1</v>
      </c>
      <c r="G176" s="124">
        <f t="shared" si="59"/>
        <v>2.1</v>
      </c>
      <c r="H176" s="124">
        <f t="shared" si="59"/>
        <v>2.1</v>
      </c>
      <c r="I176" s="124">
        <f t="shared" si="59"/>
        <v>2.1</v>
      </c>
      <c r="J176" s="124">
        <f t="shared" si="59"/>
        <v>2.1</v>
      </c>
      <c r="K176" s="124">
        <f t="shared" si="59"/>
        <v>2.1</v>
      </c>
      <c r="L176" s="124">
        <f t="shared" si="59"/>
        <v>2.1</v>
      </c>
      <c r="M176" s="124">
        <f t="shared" si="59"/>
        <v>2.1</v>
      </c>
      <c r="N176" s="124">
        <f t="shared" si="59"/>
        <v>2.1</v>
      </c>
      <c r="O176" s="124">
        <f t="shared" si="59"/>
        <v>2.1</v>
      </c>
      <c r="P176" s="124">
        <f t="shared" si="59"/>
        <v>2.1</v>
      </c>
      <c r="Q176" s="124">
        <f t="shared" si="59"/>
        <v>2.1</v>
      </c>
      <c r="R176" s="124">
        <f t="shared" si="59"/>
        <v>2.1</v>
      </c>
      <c r="S176" s="124">
        <f t="shared" si="60"/>
        <v>2.1</v>
      </c>
      <c r="T176" s="124">
        <f t="shared" si="60"/>
        <v>2.1</v>
      </c>
      <c r="U176" s="124">
        <f t="shared" si="60"/>
        <v>2.1</v>
      </c>
      <c r="V176" s="124">
        <f t="shared" si="60"/>
        <v>2.1</v>
      </c>
      <c r="W176" s="124">
        <f t="shared" si="60"/>
        <v>2.1</v>
      </c>
      <c r="X176" s="124">
        <f t="shared" si="60"/>
        <v>2.1</v>
      </c>
      <c r="Y176" s="124">
        <f t="shared" si="60"/>
        <v>2.1</v>
      </c>
      <c r="Z176" s="124">
        <f t="shared" si="60"/>
        <v>2.1</v>
      </c>
      <c r="AA176" s="124">
        <f t="shared" si="60"/>
        <v>2.1</v>
      </c>
      <c r="AB176" s="124">
        <f t="shared" si="60"/>
        <v>2.1</v>
      </c>
      <c r="AC176" s="124">
        <f t="shared" si="60"/>
        <v>2.1</v>
      </c>
      <c r="AD176" s="124">
        <f t="shared" si="60"/>
        <v>2.1</v>
      </c>
      <c r="AE176" s="124">
        <f t="shared" si="60"/>
        <v>2.1</v>
      </c>
      <c r="AF176" s="124">
        <f t="shared" si="6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58"/>
        <v>0.9</v>
      </c>
      <c r="C177" s="125">
        <v>0.9</v>
      </c>
      <c r="D177" s="124">
        <f t="shared" si="59"/>
        <v>0.9</v>
      </c>
      <c r="E177" s="124">
        <f t="shared" si="59"/>
        <v>0.9</v>
      </c>
      <c r="F177" s="124">
        <f t="shared" si="59"/>
        <v>0.9</v>
      </c>
      <c r="G177" s="124">
        <f t="shared" si="59"/>
        <v>0.9</v>
      </c>
      <c r="H177" s="124">
        <f t="shared" si="59"/>
        <v>0.9</v>
      </c>
      <c r="I177" s="124">
        <f t="shared" si="59"/>
        <v>0.9</v>
      </c>
      <c r="J177" s="124">
        <f t="shared" si="59"/>
        <v>0.9</v>
      </c>
      <c r="K177" s="124">
        <f t="shared" si="59"/>
        <v>0.9</v>
      </c>
      <c r="L177" s="124">
        <f t="shared" si="59"/>
        <v>0.9</v>
      </c>
      <c r="M177" s="124">
        <f t="shared" si="59"/>
        <v>0.9</v>
      </c>
      <c r="N177" s="124">
        <f t="shared" si="59"/>
        <v>0.9</v>
      </c>
      <c r="O177" s="124">
        <f t="shared" si="59"/>
        <v>0.9</v>
      </c>
      <c r="P177" s="124">
        <f t="shared" si="59"/>
        <v>0.9</v>
      </c>
      <c r="Q177" s="124">
        <f t="shared" si="59"/>
        <v>0.9</v>
      </c>
      <c r="R177" s="124">
        <f t="shared" si="59"/>
        <v>0.9</v>
      </c>
      <c r="S177" s="124">
        <f t="shared" si="60"/>
        <v>0.9</v>
      </c>
      <c r="T177" s="124">
        <f t="shared" si="60"/>
        <v>0.9</v>
      </c>
      <c r="U177" s="124">
        <f t="shared" si="60"/>
        <v>0.9</v>
      </c>
      <c r="V177" s="124">
        <f t="shared" si="60"/>
        <v>0.9</v>
      </c>
      <c r="W177" s="124">
        <f t="shared" si="60"/>
        <v>0.9</v>
      </c>
      <c r="X177" s="124">
        <f t="shared" si="60"/>
        <v>0.9</v>
      </c>
      <c r="Y177" s="124">
        <f t="shared" si="60"/>
        <v>0.9</v>
      </c>
      <c r="Z177" s="124">
        <f t="shared" si="60"/>
        <v>0.9</v>
      </c>
      <c r="AA177" s="124">
        <f t="shared" si="60"/>
        <v>0.9</v>
      </c>
      <c r="AB177" s="124">
        <f t="shared" si="60"/>
        <v>0.9</v>
      </c>
      <c r="AC177" s="124">
        <f t="shared" si="60"/>
        <v>0.9</v>
      </c>
      <c r="AD177" s="124">
        <f t="shared" si="60"/>
        <v>0.9</v>
      </c>
      <c r="AE177" s="124">
        <f t="shared" si="60"/>
        <v>0.9</v>
      </c>
      <c r="AF177" s="124">
        <f t="shared" si="6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61">AF179</f>
        <v>0.57999999999999996</v>
      </c>
      <c r="C179" s="125">
        <v>0.57999999999999996</v>
      </c>
      <c r="D179" s="124">
        <f t="shared" ref="D179:S191" si="62">C179</f>
        <v>0.57999999999999996</v>
      </c>
      <c r="E179" s="124">
        <f t="shared" si="62"/>
        <v>0.57999999999999996</v>
      </c>
      <c r="F179" s="124">
        <f t="shared" si="62"/>
        <v>0.57999999999999996</v>
      </c>
      <c r="G179" s="124">
        <f t="shared" si="62"/>
        <v>0.57999999999999996</v>
      </c>
      <c r="H179" s="124">
        <f t="shared" si="62"/>
        <v>0.57999999999999996</v>
      </c>
      <c r="I179" s="124">
        <f t="shared" si="62"/>
        <v>0.57999999999999996</v>
      </c>
      <c r="J179" s="124">
        <f t="shared" si="62"/>
        <v>0.57999999999999996</v>
      </c>
      <c r="K179" s="124">
        <f t="shared" si="62"/>
        <v>0.57999999999999996</v>
      </c>
      <c r="L179" s="124">
        <f t="shared" si="62"/>
        <v>0.57999999999999996</v>
      </c>
      <c r="M179" s="124">
        <f t="shared" si="62"/>
        <v>0.57999999999999996</v>
      </c>
      <c r="N179" s="124">
        <f t="shared" si="62"/>
        <v>0.57999999999999996</v>
      </c>
      <c r="O179" s="124">
        <f t="shared" si="62"/>
        <v>0.57999999999999996</v>
      </c>
      <c r="P179" s="124">
        <f t="shared" si="62"/>
        <v>0.57999999999999996</v>
      </c>
      <c r="Q179" s="124">
        <f t="shared" si="62"/>
        <v>0.57999999999999996</v>
      </c>
      <c r="R179" s="124">
        <f t="shared" si="62"/>
        <v>0.57999999999999996</v>
      </c>
      <c r="S179" s="124">
        <f t="shared" si="62"/>
        <v>0.57999999999999996</v>
      </c>
      <c r="T179" s="124">
        <f t="shared" ref="S179:AF191" si="63">S179</f>
        <v>0.57999999999999996</v>
      </c>
      <c r="U179" s="124">
        <f t="shared" si="63"/>
        <v>0.57999999999999996</v>
      </c>
      <c r="V179" s="124">
        <f t="shared" si="63"/>
        <v>0.57999999999999996</v>
      </c>
      <c r="W179" s="124">
        <f t="shared" si="63"/>
        <v>0.57999999999999996</v>
      </c>
      <c r="X179" s="124">
        <f t="shared" si="63"/>
        <v>0.57999999999999996</v>
      </c>
      <c r="Y179" s="124">
        <f t="shared" si="63"/>
        <v>0.57999999999999996</v>
      </c>
      <c r="Z179" s="124">
        <f t="shared" si="63"/>
        <v>0.57999999999999996</v>
      </c>
      <c r="AA179" s="124">
        <f t="shared" si="63"/>
        <v>0.57999999999999996</v>
      </c>
      <c r="AB179" s="124">
        <f t="shared" si="63"/>
        <v>0.57999999999999996</v>
      </c>
      <c r="AC179" s="124">
        <f t="shared" si="63"/>
        <v>0.57999999999999996</v>
      </c>
      <c r="AD179" s="124">
        <f t="shared" si="63"/>
        <v>0.57999999999999996</v>
      </c>
      <c r="AE179" s="124">
        <f t="shared" si="63"/>
        <v>0.57999999999999996</v>
      </c>
      <c r="AF179" s="124">
        <f t="shared" si="6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61"/>
        <v>0.8</v>
      </c>
      <c r="C180" s="125">
        <v>0.8</v>
      </c>
      <c r="D180" s="124">
        <f t="shared" si="62"/>
        <v>0.8</v>
      </c>
      <c r="E180" s="124">
        <f t="shared" si="62"/>
        <v>0.8</v>
      </c>
      <c r="F180" s="124">
        <f t="shared" si="62"/>
        <v>0.8</v>
      </c>
      <c r="G180" s="124">
        <f t="shared" si="62"/>
        <v>0.8</v>
      </c>
      <c r="H180" s="124">
        <f t="shared" si="62"/>
        <v>0.8</v>
      </c>
      <c r="I180" s="124">
        <f t="shared" si="62"/>
        <v>0.8</v>
      </c>
      <c r="J180" s="124">
        <f t="shared" si="62"/>
        <v>0.8</v>
      </c>
      <c r="K180" s="124">
        <f t="shared" si="62"/>
        <v>0.8</v>
      </c>
      <c r="L180" s="124">
        <f t="shared" si="62"/>
        <v>0.8</v>
      </c>
      <c r="M180" s="124">
        <f t="shared" si="62"/>
        <v>0.8</v>
      </c>
      <c r="N180" s="124">
        <f t="shared" si="62"/>
        <v>0.8</v>
      </c>
      <c r="O180" s="124">
        <f t="shared" si="62"/>
        <v>0.8</v>
      </c>
      <c r="P180" s="124">
        <f t="shared" si="62"/>
        <v>0.8</v>
      </c>
      <c r="Q180" s="124">
        <f t="shared" si="62"/>
        <v>0.8</v>
      </c>
      <c r="R180" s="124">
        <f t="shared" si="62"/>
        <v>0.8</v>
      </c>
      <c r="S180" s="124">
        <f t="shared" si="62"/>
        <v>0.8</v>
      </c>
      <c r="T180" s="124">
        <f t="shared" si="63"/>
        <v>0.8</v>
      </c>
      <c r="U180" s="124">
        <f t="shared" si="63"/>
        <v>0.8</v>
      </c>
      <c r="V180" s="124">
        <f t="shared" si="63"/>
        <v>0.8</v>
      </c>
      <c r="W180" s="124">
        <f t="shared" si="63"/>
        <v>0.8</v>
      </c>
      <c r="X180" s="124">
        <f t="shared" si="63"/>
        <v>0.8</v>
      </c>
      <c r="Y180" s="124">
        <f t="shared" si="63"/>
        <v>0.8</v>
      </c>
      <c r="Z180" s="124">
        <f t="shared" si="63"/>
        <v>0.8</v>
      </c>
      <c r="AA180" s="124">
        <f t="shared" si="63"/>
        <v>0.8</v>
      </c>
      <c r="AB180" s="124">
        <f t="shared" si="63"/>
        <v>0.8</v>
      </c>
      <c r="AC180" s="124">
        <f t="shared" si="63"/>
        <v>0.8</v>
      </c>
      <c r="AD180" s="124">
        <f t="shared" si="63"/>
        <v>0.8</v>
      </c>
      <c r="AE180" s="124">
        <f t="shared" si="63"/>
        <v>0.8</v>
      </c>
      <c r="AF180" s="124">
        <f t="shared" si="6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61"/>
        <v>0</v>
      </c>
      <c r="C181" s="125">
        <v>0</v>
      </c>
      <c r="D181" s="124">
        <f t="shared" si="62"/>
        <v>0</v>
      </c>
      <c r="E181" s="124">
        <f t="shared" si="62"/>
        <v>0</v>
      </c>
      <c r="F181" s="124">
        <f t="shared" si="62"/>
        <v>0</v>
      </c>
      <c r="G181" s="124">
        <f t="shared" si="62"/>
        <v>0</v>
      </c>
      <c r="H181" s="124">
        <f t="shared" si="62"/>
        <v>0</v>
      </c>
      <c r="I181" s="124">
        <f t="shared" si="62"/>
        <v>0</v>
      </c>
      <c r="J181" s="124">
        <f t="shared" si="62"/>
        <v>0</v>
      </c>
      <c r="K181" s="124">
        <f t="shared" si="62"/>
        <v>0</v>
      </c>
      <c r="L181" s="124">
        <f t="shared" si="62"/>
        <v>0</v>
      </c>
      <c r="M181" s="124">
        <f t="shared" si="62"/>
        <v>0</v>
      </c>
      <c r="N181" s="124">
        <f t="shared" si="62"/>
        <v>0</v>
      </c>
      <c r="O181" s="124">
        <f t="shared" si="62"/>
        <v>0</v>
      </c>
      <c r="P181" s="124">
        <f t="shared" si="62"/>
        <v>0</v>
      </c>
      <c r="Q181" s="124">
        <f t="shared" si="62"/>
        <v>0</v>
      </c>
      <c r="R181" s="124">
        <f t="shared" si="62"/>
        <v>0</v>
      </c>
      <c r="S181" s="124">
        <f t="shared" si="62"/>
        <v>0</v>
      </c>
      <c r="T181" s="124">
        <f t="shared" si="63"/>
        <v>0</v>
      </c>
      <c r="U181" s="124">
        <f t="shared" si="63"/>
        <v>0</v>
      </c>
      <c r="V181" s="124">
        <f t="shared" si="63"/>
        <v>0</v>
      </c>
      <c r="W181" s="124">
        <f t="shared" si="63"/>
        <v>0</v>
      </c>
      <c r="X181" s="124">
        <f t="shared" si="63"/>
        <v>0</v>
      </c>
      <c r="Y181" s="124">
        <f t="shared" si="63"/>
        <v>0</v>
      </c>
      <c r="Z181" s="124">
        <f t="shared" si="63"/>
        <v>0</v>
      </c>
      <c r="AA181" s="124">
        <f t="shared" si="63"/>
        <v>0</v>
      </c>
      <c r="AB181" s="124">
        <f t="shared" si="63"/>
        <v>0</v>
      </c>
      <c r="AC181" s="124">
        <f t="shared" si="63"/>
        <v>0</v>
      </c>
      <c r="AD181" s="124">
        <f t="shared" si="63"/>
        <v>0</v>
      </c>
      <c r="AE181" s="124">
        <f t="shared" si="63"/>
        <v>0</v>
      </c>
      <c r="AF181" s="124">
        <f t="shared" si="6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61"/>
        <v>0.6</v>
      </c>
      <c r="C182" s="125">
        <v>0.6</v>
      </c>
      <c r="D182" s="124">
        <f t="shared" si="62"/>
        <v>0.6</v>
      </c>
      <c r="E182" s="124">
        <f t="shared" si="62"/>
        <v>0.6</v>
      </c>
      <c r="F182" s="124">
        <f t="shared" si="62"/>
        <v>0.6</v>
      </c>
      <c r="G182" s="124">
        <f t="shared" si="62"/>
        <v>0.6</v>
      </c>
      <c r="H182" s="124">
        <f t="shared" si="62"/>
        <v>0.6</v>
      </c>
      <c r="I182" s="124">
        <f t="shared" si="62"/>
        <v>0.6</v>
      </c>
      <c r="J182" s="124">
        <f t="shared" si="62"/>
        <v>0.6</v>
      </c>
      <c r="K182" s="124">
        <f t="shared" si="62"/>
        <v>0.6</v>
      </c>
      <c r="L182" s="124">
        <f t="shared" si="62"/>
        <v>0.6</v>
      </c>
      <c r="M182" s="124">
        <f t="shared" si="62"/>
        <v>0.6</v>
      </c>
      <c r="N182" s="124">
        <f t="shared" si="62"/>
        <v>0.6</v>
      </c>
      <c r="O182" s="124">
        <f t="shared" si="62"/>
        <v>0.6</v>
      </c>
      <c r="P182" s="124">
        <f t="shared" si="62"/>
        <v>0.6</v>
      </c>
      <c r="Q182" s="124">
        <f t="shared" si="62"/>
        <v>0.6</v>
      </c>
      <c r="R182" s="124">
        <f t="shared" si="62"/>
        <v>0.6</v>
      </c>
      <c r="S182" s="124">
        <f t="shared" si="62"/>
        <v>0.6</v>
      </c>
      <c r="T182" s="124">
        <f t="shared" si="63"/>
        <v>0.6</v>
      </c>
      <c r="U182" s="124">
        <f t="shared" si="63"/>
        <v>0.6</v>
      </c>
      <c r="V182" s="124">
        <f t="shared" si="63"/>
        <v>0.6</v>
      </c>
      <c r="W182" s="124">
        <f t="shared" si="63"/>
        <v>0.6</v>
      </c>
      <c r="X182" s="124">
        <f t="shared" si="63"/>
        <v>0.6</v>
      </c>
      <c r="Y182" s="124">
        <f t="shared" si="63"/>
        <v>0.6</v>
      </c>
      <c r="Z182" s="124">
        <f t="shared" si="63"/>
        <v>0.6</v>
      </c>
      <c r="AA182" s="124">
        <f t="shared" si="63"/>
        <v>0.6</v>
      </c>
      <c r="AB182" s="124">
        <f t="shared" si="63"/>
        <v>0.6</v>
      </c>
      <c r="AC182" s="124">
        <f t="shared" si="63"/>
        <v>0.6</v>
      </c>
      <c r="AD182" s="124">
        <f t="shared" si="63"/>
        <v>0.6</v>
      </c>
      <c r="AE182" s="124">
        <f t="shared" si="63"/>
        <v>0.6</v>
      </c>
      <c r="AF182" s="124">
        <f t="shared" si="6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61"/>
        <v>0.6</v>
      </c>
      <c r="C183" s="125">
        <v>0.6</v>
      </c>
      <c r="D183" s="124">
        <f t="shared" si="62"/>
        <v>0.6</v>
      </c>
      <c r="E183" s="124">
        <f t="shared" si="62"/>
        <v>0.6</v>
      </c>
      <c r="F183" s="124">
        <f t="shared" si="62"/>
        <v>0.6</v>
      </c>
      <c r="G183" s="124">
        <f t="shared" si="62"/>
        <v>0.6</v>
      </c>
      <c r="H183" s="124">
        <f t="shared" si="62"/>
        <v>0.6</v>
      </c>
      <c r="I183" s="124">
        <f t="shared" si="62"/>
        <v>0.6</v>
      </c>
      <c r="J183" s="124">
        <f t="shared" si="62"/>
        <v>0.6</v>
      </c>
      <c r="K183" s="124">
        <f t="shared" si="62"/>
        <v>0.6</v>
      </c>
      <c r="L183" s="124">
        <f t="shared" si="62"/>
        <v>0.6</v>
      </c>
      <c r="M183" s="124">
        <f t="shared" si="62"/>
        <v>0.6</v>
      </c>
      <c r="N183" s="124">
        <f t="shared" si="62"/>
        <v>0.6</v>
      </c>
      <c r="O183" s="124">
        <f t="shared" si="62"/>
        <v>0.6</v>
      </c>
      <c r="P183" s="124">
        <f t="shared" si="62"/>
        <v>0.6</v>
      </c>
      <c r="Q183" s="124">
        <f t="shared" si="62"/>
        <v>0.6</v>
      </c>
      <c r="R183" s="124">
        <f t="shared" si="62"/>
        <v>0.6</v>
      </c>
      <c r="S183" s="124">
        <f t="shared" si="62"/>
        <v>0.6</v>
      </c>
      <c r="T183" s="124">
        <f t="shared" si="63"/>
        <v>0.6</v>
      </c>
      <c r="U183" s="124">
        <f t="shared" si="63"/>
        <v>0.6</v>
      </c>
      <c r="V183" s="124">
        <f t="shared" si="63"/>
        <v>0.6</v>
      </c>
      <c r="W183" s="124">
        <f t="shared" si="63"/>
        <v>0.6</v>
      </c>
      <c r="X183" s="124">
        <f t="shared" si="63"/>
        <v>0.6</v>
      </c>
      <c r="Y183" s="124">
        <f t="shared" si="63"/>
        <v>0.6</v>
      </c>
      <c r="Z183" s="124">
        <f t="shared" si="63"/>
        <v>0.6</v>
      </c>
      <c r="AA183" s="124">
        <f t="shared" si="63"/>
        <v>0.6</v>
      </c>
      <c r="AB183" s="124">
        <f t="shared" si="63"/>
        <v>0.6</v>
      </c>
      <c r="AC183" s="124">
        <f t="shared" si="63"/>
        <v>0.6</v>
      </c>
      <c r="AD183" s="124">
        <f t="shared" si="63"/>
        <v>0.6</v>
      </c>
      <c r="AE183" s="124">
        <f t="shared" si="63"/>
        <v>0.6</v>
      </c>
      <c r="AF183" s="124">
        <f t="shared" si="6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61"/>
        <v>0.35</v>
      </c>
      <c r="C184" s="125">
        <v>0.35</v>
      </c>
      <c r="D184" s="124">
        <f t="shared" si="62"/>
        <v>0.35</v>
      </c>
      <c r="E184" s="124">
        <f t="shared" si="62"/>
        <v>0.35</v>
      </c>
      <c r="F184" s="124">
        <f t="shared" si="62"/>
        <v>0.35</v>
      </c>
      <c r="G184" s="124">
        <f t="shared" si="62"/>
        <v>0.35</v>
      </c>
      <c r="H184" s="124">
        <f t="shared" si="62"/>
        <v>0.35</v>
      </c>
      <c r="I184" s="124">
        <f t="shared" si="62"/>
        <v>0.35</v>
      </c>
      <c r="J184" s="124">
        <f t="shared" si="62"/>
        <v>0.35</v>
      </c>
      <c r="K184" s="124">
        <f t="shared" si="62"/>
        <v>0.35</v>
      </c>
      <c r="L184" s="124">
        <f t="shared" si="62"/>
        <v>0.35</v>
      </c>
      <c r="M184" s="124">
        <f t="shared" si="62"/>
        <v>0.35</v>
      </c>
      <c r="N184" s="124">
        <f t="shared" si="62"/>
        <v>0.35</v>
      </c>
      <c r="O184" s="124">
        <f t="shared" si="62"/>
        <v>0.35</v>
      </c>
      <c r="P184" s="124">
        <f t="shared" si="62"/>
        <v>0.35</v>
      </c>
      <c r="Q184" s="124">
        <f t="shared" si="62"/>
        <v>0.35</v>
      </c>
      <c r="R184" s="124">
        <f t="shared" si="62"/>
        <v>0.35</v>
      </c>
      <c r="S184" s="124">
        <f t="shared" si="62"/>
        <v>0.35</v>
      </c>
      <c r="T184" s="124">
        <f t="shared" si="63"/>
        <v>0.35</v>
      </c>
      <c r="U184" s="124">
        <f t="shared" si="63"/>
        <v>0.35</v>
      </c>
      <c r="V184" s="124">
        <f t="shared" si="63"/>
        <v>0.35</v>
      </c>
      <c r="W184" s="124">
        <f t="shared" si="63"/>
        <v>0.35</v>
      </c>
      <c r="X184" s="124">
        <f t="shared" si="63"/>
        <v>0.35</v>
      </c>
      <c r="Y184" s="124">
        <f t="shared" si="63"/>
        <v>0.35</v>
      </c>
      <c r="Z184" s="124">
        <f t="shared" si="63"/>
        <v>0.35</v>
      </c>
      <c r="AA184" s="124">
        <f t="shared" si="63"/>
        <v>0.35</v>
      </c>
      <c r="AB184" s="124">
        <f t="shared" si="63"/>
        <v>0.35</v>
      </c>
      <c r="AC184" s="124">
        <f t="shared" si="63"/>
        <v>0.35</v>
      </c>
      <c r="AD184" s="124">
        <f t="shared" si="63"/>
        <v>0.35</v>
      </c>
      <c r="AE184" s="124">
        <f t="shared" si="63"/>
        <v>0.35</v>
      </c>
      <c r="AF184" s="124">
        <f t="shared" si="6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61"/>
        <v>0.28999999999999998</v>
      </c>
      <c r="C185" s="125">
        <v>0.28999999999999998</v>
      </c>
      <c r="D185" s="124">
        <f t="shared" si="62"/>
        <v>0.28999999999999998</v>
      </c>
      <c r="E185" s="124">
        <f t="shared" si="62"/>
        <v>0.28999999999999998</v>
      </c>
      <c r="F185" s="124">
        <f t="shared" si="62"/>
        <v>0.28999999999999998</v>
      </c>
      <c r="G185" s="124">
        <f t="shared" si="62"/>
        <v>0.28999999999999998</v>
      </c>
      <c r="H185" s="124">
        <f t="shared" si="62"/>
        <v>0.28999999999999998</v>
      </c>
      <c r="I185" s="124">
        <f t="shared" si="62"/>
        <v>0.28999999999999998</v>
      </c>
      <c r="J185" s="124">
        <f t="shared" si="62"/>
        <v>0.28999999999999998</v>
      </c>
      <c r="K185" s="124">
        <f t="shared" si="62"/>
        <v>0.28999999999999998</v>
      </c>
      <c r="L185" s="124">
        <f t="shared" si="62"/>
        <v>0.28999999999999998</v>
      </c>
      <c r="M185" s="124">
        <f t="shared" si="62"/>
        <v>0.28999999999999998</v>
      </c>
      <c r="N185" s="124">
        <f t="shared" si="62"/>
        <v>0.28999999999999998</v>
      </c>
      <c r="O185" s="124">
        <f t="shared" si="62"/>
        <v>0.28999999999999998</v>
      </c>
      <c r="P185" s="124">
        <f t="shared" si="62"/>
        <v>0.28999999999999998</v>
      </c>
      <c r="Q185" s="124">
        <f t="shared" si="62"/>
        <v>0.28999999999999998</v>
      </c>
      <c r="R185" s="124">
        <f t="shared" si="62"/>
        <v>0.28999999999999998</v>
      </c>
      <c r="S185" s="124">
        <f t="shared" si="62"/>
        <v>0.28999999999999998</v>
      </c>
      <c r="T185" s="124">
        <f t="shared" si="63"/>
        <v>0.28999999999999998</v>
      </c>
      <c r="U185" s="124">
        <f t="shared" si="63"/>
        <v>0.28999999999999998</v>
      </c>
      <c r="V185" s="124">
        <f t="shared" si="63"/>
        <v>0.28999999999999998</v>
      </c>
      <c r="W185" s="124">
        <f t="shared" si="63"/>
        <v>0.28999999999999998</v>
      </c>
      <c r="X185" s="124">
        <f t="shared" si="63"/>
        <v>0.28999999999999998</v>
      </c>
      <c r="Y185" s="124">
        <f t="shared" si="63"/>
        <v>0.28999999999999998</v>
      </c>
      <c r="Z185" s="124">
        <f t="shared" si="63"/>
        <v>0.28999999999999998</v>
      </c>
      <c r="AA185" s="124">
        <f t="shared" si="63"/>
        <v>0.28999999999999998</v>
      </c>
      <c r="AB185" s="124">
        <f t="shared" si="63"/>
        <v>0.28999999999999998</v>
      </c>
      <c r="AC185" s="124">
        <f t="shared" si="63"/>
        <v>0.28999999999999998</v>
      </c>
      <c r="AD185" s="124">
        <f t="shared" si="63"/>
        <v>0.28999999999999998</v>
      </c>
      <c r="AE185" s="124">
        <f t="shared" si="63"/>
        <v>0.28999999999999998</v>
      </c>
      <c r="AF185" s="124">
        <f t="shared" si="6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61"/>
        <v>0.06</v>
      </c>
      <c r="C186" s="125">
        <v>0.06</v>
      </c>
      <c r="D186" s="124">
        <f t="shared" si="62"/>
        <v>0.06</v>
      </c>
      <c r="E186" s="124">
        <f t="shared" si="62"/>
        <v>0.06</v>
      </c>
      <c r="F186" s="124">
        <f t="shared" si="62"/>
        <v>0.06</v>
      </c>
      <c r="G186" s="124">
        <f t="shared" si="62"/>
        <v>0.06</v>
      </c>
      <c r="H186" s="124">
        <f t="shared" si="62"/>
        <v>0.06</v>
      </c>
      <c r="I186" s="124">
        <f t="shared" si="62"/>
        <v>0.06</v>
      </c>
      <c r="J186" s="124">
        <f t="shared" si="62"/>
        <v>0.06</v>
      </c>
      <c r="K186" s="124">
        <f t="shared" si="62"/>
        <v>0.06</v>
      </c>
      <c r="L186" s="124">
        <f t="shared" si="62"/>
        <v>0.06</v>
      </c>
      <c r="M186" s="124">
        <f t="shared" si="62"/>
        <v>0.06</v>
      </c>
      <c r="N186" s="124">
        <f t="shared" si="62"/>
        <v>0.06</v>
      </c>
      <c r="O186" s="124">
        <f t="shared" si="62"/>
        <v>0.06</v>
      </c>
      <c r="P186" s="124">
        <f t="shared" si="62"/>
        <v>0.06</v>
      </c>
      <c r="Q186" s="124">
        <f t="shared" si="62"/>
        <v>0.06</v>
      </c>
      <c r="R186" s="124">
        <f t="shared" si="62"/>
        <v>0.06</v>
      </c>
      <c r="S186" s="124">
        <f t="shared" si="62"/>
        <v>0.06</v>
      </c>
      <c r="T186" s="124">
        <f t="shared" si="63"/>
        <v>0.06</v>
      </c>
      <c r="U186" s="124">
        <f t="shared" si="63"/>
        <v>0.06</v>
      </c>
      <c r="V186" s="124">
        <f t="shared" si="63"/>
        <v>0.06</v>
      </c>
      <c r="W186" s="124">
        <f t="shared" si="63"/>
        <v>0.06</v>
      </c>
      <c r="X186" s="124">
        <f t="shared" si="63"/>
        <v>0.06</v>
      </c>
      <c r="Y186" s="124">
        <f t="shared" si="63"/>
        <v>0.06</v>
      </c>
      <c r="Z186" s="124">
        <f t="shared" si="63"/>
        <v>0.06</v>
      </c>
      <c r="AA186" s="124">
        <f t="shared" si="63"/>
        <v>0.06</v>
      </c>
      <c r="AB186" s="124">
        <f t="shared" si="63"/>
        <v>0.06</v>
      </c>
      <c r="AC186" s="124">
        <f t="shared" si="63"/>
        <v>0.06</v>
      </c>
      <c r="AD186" s="124">
        <f t="shared" si="63"/>
        <v>0.06</v>
      </c>
      <c r="AE186" s="124">
        <f t="shared" si="63"/>
        <v>0.06</v>
      </c>
      <c r="AF186" s="124">
        <f t="shared" si="6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61"/>
        <v>0.11</v>
      </c>
      <c r="C187" s="125">
        <v>0.11</v>
      </c>
      <c r="D187" s="124">
        <f t="shared" si="62"/>
        <v>0.11</v>
      </c>
      <c r="E187" s="124">
        <f t="shared" si="62"/>
        <v>0.11</v>
      </c>
      <c r="F187" s="124">
        <f t="shared" si="62"/>
        <v>0.11</v>
      </c>
      <c r="G187" s="124">
        <f t="shared" si="62"/>
        <v>0.11</v>
      </c>
      <c r="H187" s="124">
        <f t="shared" si="62"/>
        <v>0.11</v>
      </c>
      <c r="I187" s="124">
        <f t="shared" si="62"/>
        <v>0.11</v>
      </c>
      <c r="J187" s="124">
        <f t="shared" si="62"/>
        <v>0.11</v>
      </c>
      <c r="K187" s="124">
        <f t="shared" si="62"/>
        <v>0.11</v>
      </c>
      <c r="L187" s="124">
        <f t="shared" si="62"/>
        <v>0.11</v>
      </c>
      <c r="M187" s="124">
        <f t="shared" si="62"/>
        <v>0.11</v>
      </c>
      <c r="N187" s="124">
        <f t="shared" si="62"/>
        <v>0.11</v>
      </c>
      <c r="O187" s="124">
        <f t="shared" si="62"/>
        <v>0.11</v>
      </c>
      <c r="P187" s="124">
        <f t="shared" si="62"/>
        <v>0.11</v>
      </c>
      <c r="Q187" s="124">
        <f t="shared" si="62"/>
        <v>0.11</v>
      </c>
      <c r="R187" s="124">
        <f t="shared" si="62"/>
        <v>0.11</v>
      </c>
      <c r="S187" s="124">
        <f t="shared" si="62"/>
        <v>0.11</v>
      </c>
      <c r="T187" s="124">
        <f t="shared" si="63"/>
        <v>0.11</v>
      </c>
      <c r="U187" s="124">
        <f t="shared" si="63"/>
        <v>0.11</v>
      </c>
      <c r="V187" s="124">
        <f t="shared" si="63"/>
        <v>0.11</v>
      </c>
      <c r="W187" s="124">
        <f t="shared" si="63"/>
        <v>0.11</v>
      </c>
      <c r="X187" s="124">
        <f t="shared" si="63"/>
        <v>0.11</v>
      </c>
      <c r="Y187" s="124">
        <f t="shared" si="63"/>
        <v>0.11</v>
      </c>
      <c r="Z187" s="124">
        <f t="shared" si="63"/>
        <v>0.11</v>
      </c>
      <c r="AA187" s="124">
        <f t="shared" si="63"/>
        <v>0.11</v>
      </c>
      <c r="AB187" s="124">
        <f t="shared" si="63"/>
        <v>0.11</v>
      </c>
      <c r="AC187" s="124">
        <f t="shared" si="63"/>
        <v>0.11</v>
      </c>
      <c r="AD187" s="124">
        <f t="shared" si="63"/>
        <v>0.11</v>
      </c>
      <c r="AE187" s="124">
        <f t="shared" si="63"/>
        <v>0.11</v>
      </c>
      <c r="AF187" s="124">
        <f t="shared" si="6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61"/>
        <v>0.1</v>
      </c>
      <c r="C188" s="125">
        <v>0.1</v>
      </c>
      <c r="D188" s="124">
        <f t="shared" si="62"/>
        <v>0.1</v>
      </c>
      <c r="E188" s="124">
        <f t="shared" si="62"/>
        <v>0.1</v>
      </c>
      <c r="F188" s="124">
        <f t="shared" si="62"/>
        <v>0.1</v>
      </c>
      <c r="G188" s="124">
        <f t="shared" si="62"/>
        <v>0.1</v>
      </c>
      <c r="H188" s="124">
        <f t="shared" si="62"/>
        <v>0.1</v>
      </c>
      <c r="I188" s="124">
        <f t="shared" si="62"/>
        <v>0.1</v>
      </c>
      <c r="J188" s="124">
        <f t="shared" si="62"/>
        <v>0.1</v>
      </c>
      <c r="K188" s="124">
        <f t="shared" si="62"/>
        <v>0.1</v>
      </c>
      <c r="L188" s="124">
        <f t="shared" si="62"/>
        <v>0.1</v>
      </c>
      <c r="M188" s="124">
        <f t="shared" si="62"/>
        <v>0.1</v>
      </c>
      <c r="N188" s="124">
        <f t="shared" si="62"/>
        <v>0.1</v>
      </c>
      <c r="O188" s="124">
        <f t="shared" si="62"/>
        <v>0.1</v>
      </c>
      <c r="P188" s="124">
        <f t="shared" si="62"/>
        <v>0.1</v>
      </c>
      <c r="Q188" s="124">
        <f t="shared" si="62"/>
        <v>0.1</v>
      </c>
      <c r="R188" s="124">
        <f t="shared" si="62"/>
        <v>0.1</v>
      </c>
      <c r="S188" s="124">
        <f t="shared" si="63"/>
        <v>0.1</v>
      </c>
      <c r="T188" s="124">
        <f t="shared" si="63"/>
        <v>0.1</v>
      </c>
      <c r="U188" s="124">
        <f t="shared" si="63"/>
        <v>0.1</v>
      </c>
      <c r="V188" s="124">
        <f t="shared" si="63"/>
        <v>0.1</v>
      </c>
      <c r="W188" s="124">
        <f t="shared" si="63"/>
        <v>0.1</v>
      </c>
      <c r="X188" s="124">
        <f t="shared" si="63"/>
        <v>0.1</v>
      </c>
      <c r="Y188" s="124">
        <f t="shared" si="63"/>
        <v>0.1</v>
      </c>
      <c r="Z188" s="124">
        <f t="shared" si="63"/>
        <v>0.1</v>
      </c>
      <c r="AA188" s="124">
        <f t="shared" si="63"/>
        <v>0.1</v>
      </c>
      <c r="AB188" s="124">
        <f t="shared" si="63"/>
        <v>0.1</v>
      </c>
      <c r="AC188" s="124">
        <f t="shared" si="63"/>
        <v>0.1</v>
      </c>
      <c r="AD188" s="124">
        <f t="shared" si="63"/>
        <v>0.1</v>
      </c>
      <c r="AE188" s="124">
        <f t="shared" si="63"/>
        <v>0.1</v>
      </c>
      <c r="AF188" s="124">
        <f t="shared" si="6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61"/>
        <v>0.09</v>
      </c>
      <c r="C189" s="125">
        <v>0.09</v>
      </c>
      <c r="D189" s="124">
        <f t="shared" si="62"/>
        <v>0.09</v>
      </c>
      <c r="E189" s="124">
        <f t="shared" si="62"/>
        <v>0.09</v>
      </c>
      <c r="F189" s="124">
        <f t="shared" si="62"/>
        <v>0.09</v>
      </c>
      <c r="G189" s="124">
        <f t="shared" si="62"/>
        <v>0.09</v>
      </c>
      <c r="H189" s="124">
        <f t="shared" si="62"/>
        <v>0.09</v>
      </c>
      <c r="I189" s="124">
        <f t="shared" si="62"/>
        <v>0.09</v>
      </c>
      <c r="J189" s="124">
        <f t="shared" si="62"/>
        <v>0.09</v>
      </c>
      <c r="K189" s="124">
        <f t="shared" si="62"/>
        <v>0.09</v>
      </c>
      <c r="L189" s="124">
        <f t="shared" si="62"/>
        <v>0.09</v>
      </c>
      <c r="M189" s="124">
        <f t="shared" si="62"/>
        <v>0.09</v>
      </c>
      <c r="N189" s="124">
        <f t="shared" si="62"/>
        <v>0.09</v>
      </c>
      <c r="O189" s="124">
        <f t="shared" si="62"/>
        <v>0.09</v>
      </c>
      <c r="P189" s="124">
        <f t="shared" si="62"/>
        <v>0.09</v>
      </c>
      <c r="Q189" s="124">
        <f t="shared" si="62"/>
        <v>0.09</v>
      </c>
      <c r="R189" s="124">
        <f t="shared" si="62"/>
        <v>0.09</v>
      </c>
      <c r="S189" s="124">
        <f t="shared" si="63"/>
        <v>0.09</v>
      </c>
      <c r="T189" s="124">
        <f t="shared" si="63"/>
        <v>0.09</v>
      </c>
      <c r="U189" s="124">
        <f t="shared" si="63"/>
        <v>0.09</v>
      </c>
      <c r="V189" s="124">
        <f t="shared" si="63"/>
        <v>0.09</v>
      </c>
      <c r="W189" s="124">
        <f t="shared" si="63"/>
        <v>0.09</v>
      </c>
      <c r="X189" s="124">
        <f t="shared" si="63"/>
        <v>0.09</v>
      </c>
      <c r="Y189" s="124">
        <f t="shared" si="63"/>
        <v>0.09</v>
      </c>
      <c r="Z189" s="124">
        <f t="shared" si="63"/>
        <v>0.09</v>
      </c>
      <c r="AA189" s="124">
        <f t="shared" si="63"/>
        <v>0.09</v>
      </c>
      <c r="AB189" s="124">
        <f t="shared" si="63"/>
        <v>0.09</v>
      </c>
      <c r="AC189" s="124">
        <f t="shared" si="63"/>
        <v>0.09</v>
      </c>
      <c r="AD189" s="124">
        <f t="shared" si="63"/>
        <v>0.09</v>
      </c>
      <c r="AE189" s="124">
        <f t="shared" si="63"/>
        <v>0.09</v>
      </c>
      <c r="AF189" s="124">
        <f t="shared" si="6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61"/>
        <v>0.04</v>
      </c>
      <c r="C190" s="48">
        <v>0.04</v>
      </c>
      <c r="D190" s="124">
        <f t="shared" si="62"/>
        <v>0.04</v>
      </c>
      <c r="E190" s="124">
        <f t="shared" si="62"/>
        <v>0.04</v>
      </c>
      <c r="F190" s="124">
        <f t="shared" si="62"/>
        <v>0.04</v>
      </c>
      <c r="G190" s="124">
        <f t="shared" si="62"/>
        <v>0.04</v>
      </c>
      <c r="H190" s="124">
        <f t="shared" si="62"/>
        <v>0.04</v>
      </c>
      <c r="I190" s="124">
        <f t="shared" si="62"/>
        <v>0.04</v>
      </c>
      <c r="J190" s="124">
        <f t="shared" si="62"/>
        <v>0.04</v>
      </c>
      <c r="K190" s="124">
        <f t="shared" si="62"/>
        <v>0.04</v>
      </c>
      <c r="L190" s="124">
        <f t="shared" si="62"/>
        <v>0.04</v>
      </c>
      <c r="M190" s="124">
        <f t="shared" si="62"/>
        <v>0.04</v>
      </c>
      <c r="N190" s="124">
        <f t="shared" si="62"/>
        <v>0.04</v>
      </c>
      <c r="O190" s="124">
        <f t="shared" si="62"/>
        <v>0.04</v>
      </c>
      <c r="P190" s="124">
        <f t="shared" si="62"/>
        <v>0.04</v>
      </c>
      <c r="Q190" s="124">
        <f t="shared" si="62"/>
        <v>0.04</v>
      </c>
      <c r="R190" s="124">
        <f t="shared" si="62"/>
        <v>0.04</v>
      </c>
      <c r="S190" s="124">
        <f t="shared" si="63"/>
        <v>0.04</v>
      </c>
      <c r="T190" s="124">
        <f t="shared" si="63"/>
        <v>0.04</v>
      </c>
      <c r="U190" s="124">
        <f t="shared" si="63"/>
        <v>0.04</v>
      </c>
      <c r="V190" s="124">
        <f t="shared" si="63"/>
        <v>0.04</v>
      </c>
      <c r="W190" s="124">
        <f t="shared" si="63"/>
        <v>0.04</v>
      </c>
      <c r="X190" s="124">
        <f t="shared" si="63"/>
        <v>0.04</v>
      </c>
      <c r="Y190" s="124">
        <f t="shared" si="63"/>
        <v>0.04</v>
      </c>
      <c r="Z190" s="124">
        <f t="shared" si="63"/>
        <v>0.04</v>
      </c>
      <c r="AA190" s="124">
        <f t="shared" si="63"/>
        <v>0.04</v>
      </c>
      <c r="AB190" s="124">
        <f t="shared" si="63"/>
        <v>0.04</v>
      </c>
      <c r="AC190" s="124">
        <f t="shared" si="63"/>
        <v>0.04</v>
      </c>
      <c r="AD190" s="124">
        <f t="shared" si="63"/>
        <v>0.04</v>
      </c>
      <c r="AE190" s="124">
        <f t="shared" si="63"/>
        <v>0.04</v>
      </c>
      <c r="AF190" s="124">
        <f t="shared" si="6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61"/>
        <v>2.3E-2</v>
      </c>
      <c r="C191" s="48">
        <v>2.3E-2</v>
      </c>
      <c r="D191" s="124">
        <f>C191</f>
        <v>2.3E-2</v>
      </c>
      <c r="E191" s="124">
        <f t="shared" si="62"/>
        <v>2.3E-2</v>
      </c>
      <c r="F191" s="124">
        <f t="shared" si="62"/>
        <v>2.3E-2</v>
      </c>
      <c r="G191" s="124">
        <f t="shared" si="62"/>
        <v>2.3E-2</v>
      </c>
      <c r="H191" s="124">
        <f t="shared" si="62"/>
        <v>2.3E-2</v>
      </c>
      <c r="I191" s="124">
        <f t="shared" si="62"/>
        <v>2.3E-2</v>
      </c>
      <c r="J191" s="124">
        <f t="shared" si="62"/>
        <v>2.3E-2</v>
      </c>
      <c r="K191" s="124">
        <f t="shared" si="62"/>
        <v>2.3E-2</v>
      </c>
      <c r="L191" s="124">
        <f t="shared" si="62"/>
        <v>2.3E-2</v>
      </c>
      <c r="M191" s="124">
        <f t="shared" si="62"/>
        <v>2.3E-2</v>
      </c>
      <c r="N191" s="124">
        <f t="shared" si="62"/>
        <v>2.3E-2</v>
      </c>
      <c r="O191" s="124">
        <f t="shared" si="62"/>
        <v>2.3E-2</v>
      </c>
      <c r="P191" s="124">
        <f t="shared" si="62"/>
        <v>2.3E-2</v>
      </c>
      <c r="Q191" s="124">
        <f t="shared" si="62"/>
        <v>2.3E-2</v>
      </c>
      <c r="R191" s="124">
        <f t="shared" si="62"/>
        <v>2.3E-2</v>
      </c>
      <c r="S191" s="124">
        <f t="shared" si="63"/>
        <v>2.3E-2</v>
      </c>
      <c r="T191" s="124">
        <f t="shared" si="63"/>
        <v>2.3E-2</v>
      </c>
      <c r="U191" s="124">
        <f t="shared" si="63"/>
        <v>2.3E-2</v>
      </c>
      <c r="V191" s="124">
        <f t="shared" si="63"/>
        <v>2.3E-2</v>
      </c>
      <c r="W191" s="124">
        <f t="shared" si="63"/>
        <v>2.3E-2</v>
      </c>
      <c r="X191" s="124">
        <f t="shared" si="63"/>
        <v>2.3E-2</v>
      </c>
      <c r="Y191" s="124">
        <f t="shared" si="63"/>
        <v>2.3E-2</v>
      </c>
      <c r="Z191" s="124">
        <f t="shared" si="63"/>
        <v>2.3E-2</v>
      </c>
      <c r="AA191" s="124">
        <f t="shared" si="63"/>
        <v>2.3E-2</v>
      </c>
      <c r="AB191" s="124">
        <f t="shared" si="63"/>
        <v>2.3E-2</v>
      </c>
      <c r="AC191" s="124">
        <f t="shared" si="63"/>
        <v>2.3E-2</v>
      </c>
      <c r="AD191" s="124">
        <f t="shared" si="63"/>
        <v>2.3E-2</v>
      </c>
      <c r="AE191" s="124">
        <f t="shared" si="63"/>
        <v>2.3E-2</v>
      </c>
      <c r="AF191" s="124">
        <f t="shared" si="6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64">SUM(C102:C191)</f>
        <v>194.70600000000002</v>
      </c>
      <c r="D192" s="129">
        <f t="shared" si="64"/>
        <v>194.70600000000002</v>
      </c>
      <c r="E192" s="129">
        <f t="shared" si="64"/>
        <v>194.70600000000002</v>
      </c>
      <c r="F192" s="129">
        <f t="shared" si="64"/>
        <v>194.70600000000002</v>
      </c>
      <c r="G192" s="129">
        <f t="shared" si="64"/>
        <v>194.70600000000002</v>
      </c>
      <c r="H192" s="129">
        <f t="shared" si="64"/>
        <v>194.70600000000002</v>
      </c>
      <c r="I192" s="129">
        <f t="shared" si="64"/>
        <v>194.70600000000002</v>
      </c>
      <c r="J192" s="129">
        <f t="shared" si="64"/>
        <v>192.10600000000005</v>
      </c>
      <c r="K192" s="129">
        <f t="shared" si="64"/>
        <v>192.10600000000005</v>
      </c>
      <c r="L192" s="129">
        <f t="shared" si="64"/>
        <v>192.10600000000005</v>
      </c>
      <c r="M192" s="129">
        <f t="shared" si="64"/>
        <v>192.10600000000005</v>
      </c>
      <c r="N192" s="129">
        <f t="shared" si="64"/>
        <v>192.10600000000005</v>
      </c>
      <c r="O192" s="129">
        <f t="shared" si="64"/>
        <v>192.10600000000005</v>
      </c>
      <c r="P192" s="129">
        <f t="shared" si="64"/>
        <v>192.10600000000005</v>
      </c>
      <c r="Q192" s="129">
        <f t="shared" si="64"/>
        <v>192.10600000000005</v>
      </c>
      <c r="R192" s="129">
        <f t="shared" si="64"/>
        <v>192.10600000000005</v>
      </c>
      <c r="S192" s="129">
        <f t="shared" si="64"/>
        <v>192.10600000000005</v>
      </c>
      <c r="T192" s="129">
        <f t="shared" si="64"/>
        <v>192.10600000000005</v>
      </c>
      <c r="U192" s="129">
        <f t="shared" si="64"/>
        <v>192.10600000000005</v>
      </c>
      <c r="V192" s="129">
        <f t="shared" si="64"/>
        <v>192.10600000000005</v>
      </c>
      <c r="W192" s="129">
        <f t="shared" si="64"/>
        <v>192.10600000000005</v>
      </c>
      <c r="X192" s="129">
        <f t="shared" si="64"/>
        <v>192.10600000000005</v>
      </c>
      <c r="Y192" s="129">
        <f t="shared" si="64"/>
        <v>192.10600000000005</v>
      </c>
      <c r="Z192" s="129">
        <f t="shared" si="64"/>
        <v>192.10600000000005</v>
      </c>
      <c r="AA192" s="129">
        <f t="shared" si="64"/>
        <v>192.10600000000005</v>
      </c>
      <c r="AB192" s="129">
        <f t="shared" si="64"/>
        <v>192.10600000000005</v>
      </c>
      <c r="AC192" s="129">
        <f t="shared" si="64"/>
        <v>192.10600000000005</v>
      </c>
      <c r="AD192" s="129">
        <f t="shared" si="64"/>
        <v>192.10600000000005</v>
      </c>
      <c r="AE192" s="129">
        <f t="shared" si="64"/>
        <v>192.10600000000005</v>
      </c>
      <c r="AF192" s="129">
        <f t="shared" si="64"/>
        <v>192.10600000000005</v>
      </c>
      <c r="AG192" s="130">
        <f t="shared" si="6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65">AF194</f>
        <v>0.3</v>
      </c>
      <c r="C194" s="131">
        <v>0.3</v>
      </c>
      <c r="D194" s="131">
        <f t="shared" ref="D194:S199" si="66">C194</f>
        <v>0.3</v>
      </c>
      <c r="E194" s="131">
        <f t="shared" si="66"/>
        <v>0.3</v>
      </c>
      <c r="F194" s="131">
        <f t="shared" si="66"/>
        <v>0.3</v>
      </c>
      <c r="G194" s="131">
        <f t="shared" si="66"/>
        <v>0.3</v>
      </c>
      <c r="H194" s="131">
        <f t="shared" si="66"/>
        <v>0.3</v>
      </c>
      <c r="I194" s="131">
        <f t="shared" si="66"/>
        <v>0.3</v>
      </c>
      <c r="J194" s="131">
        <f t="shared" si="66"/>
        <v>0.3</v>
      </c>
      <c r="K194" s="131">
        <f t="shared" si="66"/>
        <v>0.3</v>
      </c>
      <c r="L194" s="131">
        <f t="shared" si="66"/>
        <v>0.3</v>
      </c>
      <c r="M194" s="131">
        <f t="shared" si="66"/>
        <v>0.3</v>
      </c>
      <c r="N194" s="131">
        <f t="shared" si="66"/>
        <v>0.3</v>
      </c>
      <c r="O194" s="131">
        <f t="shared" si="66"/>
        <v>0.3</v>
      </c>
      <c r="P194" s="131">
        <f t="shared" si="66"/>
        <v>0.3</v>
      </c>
      <c r="Q194" s="131">
        <f t="shared" si="66"/>
        <v>0.3</v>
      </c>
      <c r="R194" s="131">
        <f t="shared" si="66"/>
        <v>0.3</v>
      </c>
      <c r="S194" s="131">
        <f t="shared" si="66"/>
        <v>0.3</v>
      </c>
      <c r="T194" s="131">
        <f t="shared" ref="T194:AF199" si="67">S194</f>
        <v>0.3</v>
      </c>
      <c r="U194" s="131">
        <f t="shared" si="67"/>
        <v>0.3</v>
      </c>
      <c r="V194" s="131">
        <f t="shared" si="67"/>
        <v>0.3</v>
      </c>
      <c r="W194" s="131">
        <f t="shared" si="67"/>
        <v>0.3</v>
      </c>
      <c r="X194" s="131">
        <f t="shared" si="67"/>
        <v>0.3</v>
      </c>
      <c r="Y194" s="131">
        <f t="shared" si="67"/>
        <v>0.3</v>
      </c>
      <c r="Z194" s="131">
        <f t="shared" si="67"/>
        <v>0.3</v>
      </c>
      <c r="AA194" s="131">
        <f t="shared" si="67"/>
        <v>0.3</v>
      </c>
      <c r="AB194" s="131">
        <f t="shared" si="67"/>
        <v>0.3</v>
      </c>
      <c r="AC194" s="131">
        <f t="shared" si="67"/>
        <v>0.3</v>
      </c>
      <c r="AD194" s="131">
        <f t="shared" si="67"/>
        <v>0.3</v>
      </c>
      <c r="AE194" s="131">
        <f t="shared" si="67"/>
        <v>0.3</v>
      </c>
      <c r="AF194" s="131">
        <f t="shared" si="6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65"/>
        <v>0.4</v>
      </c>
      <c r="C195" s="124">
        <v>0.4</v>
      </c>
      <c r="D195" s="124">
        <f t="shared" si="66"/>
        <v>0.4</v>
      </c>
      <c r="E195" s="124">
        <f t="shared" si="66"/>
        <v>0.4</v>
      </c>
      <c r="F195" s="124">
        <f t="shared" si="66"/>
        <v>0.4</v>
      </c>
      <c r="G195" s="124">
        <f t="shared" si="66"/>
        <v>0.4</v>
      </c>
      <c r="H195" s="124">
        <f t="shared" si="66"/>
        <v>0.4</v>
      </c>
      <c r="I195" s="124">
        <f t="shared" si="66"/>
        <v>0.4</v>
      </c>
      <c r="J195" s="124">
        <f t="shared" si="66"/>
        <v>0.4</v>
      </c>
      <c r="K195" s="124">
        <f t="shared" si="66"/>
        <v>0.4</v>
      </c>
      <c r="L195" s="124">
        <f t="shared" si="66"/>
        <v>0.4</v>
      </c>
      <c r="M195" s="124">
        <f t="shared" si="66"/>
        <v>0.4</v>
      </c>
      <c r="N195" s="124">
        <f t="shared" si="66"/>
        <v>0.4</v>
      </c>
      <c r="O195" s="124">
        <f t="shared" si="66"/>
        <v>0.4</v>
      </c>
      <c r="P195" s="124">
        <f t="shared" si="66"/>
        <v>0.4</v>
      </c>
      <c r="Q195" s="124">
        <f t="shared" si="66"/>
        <v>0.4</v>
      </c>
      <c r="R195" s="124">
        <f t="shared" si="66"/>
        <v>0.4</v>
      </c>
      <c r="S195" s="124">
        <f t="shared" si="66"/>
        <v>0.4</v>
      </c>
      <c r="T195" s="124">
        <f t="shared" si="67"/>
        <v>0.4</v>
      </c>
      <c r="U195" s="124">
        <f t="shared" si="67"/>
        <v>0.4</v>
      </c>
      <c r="V195" s="124">
        <f t="shared" si="67"/>
        <v>0.4</v>
      </c>
      <c r="W195" s="124">
        <f>V195</f>
        <v>0.4</v>
      </c>
      <c r="X195" s="124">
        <f>W195</f>
        <v>0.4</v>
      </c>
      <c r="Y195" s="124">
        <f t="shared" si="67"/>
        <v>0.4</v>
      </c>
      <c r="Z195" s="124">
        <f t="shared" si="67"/>
        <v>0.4</v>
      </c>
      <c r="AA195" s="124">
        <f t="shared" si="67"/>
        <v>0.4</v>
      </c>
      <c r="AB195" s="124">
        <f t="shared" si="67"/>
        <v>0.4</v>
      </c>
      <c r="AC195" s="124">
        <f t="shared" si="67"/>
        <v>0.4</v>
      </c>
      <c r="AD195" s="124">
        <f t="shared" si="67"/>
        <v>0.4</v>
      </c>
      <c r="AE195" s="124">
        <f t="shared" si="67"/>
        <v>0.4</v>
      </c>
      <c r="AF195" s="124">
        <f t="shared" si="6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65"/>
        <v>1.5</v>
      </c>
      <c r="C196" s="124">
        <v>1.5</v>
      </c>
      <c r="D196" s="124">
        <f t="shared" si="66"/>
        <v>1.5</v>
      </c>
      <c r="E196" s="124">
        <f t="shared" si="66"/>
        <v>1.5</v>
      </c>
      <c r="F196" s="124">
        <f t="shared" si="66"/>
        <v>1.5</v>
      </c>
      <c r="G196" s="124">
        <f t="shared" si="66"/>
        <v>1.5</v>
      </c>
      <c r="H196" s="124">
        <f t="shared" si="66"/>
        <v>1.5</v>
      </c>
      <c r="I196" s="124">
        <f t="shared" si="66"/>
        <v>1.5</v>
      </c>
      <c r="J196" s="124">
        <f t="shared" si="66"/>
        <v>1.5</v>
      </c>
      <c r="K196" s="124">
        <f t="shared" si="66"/>
        <v>1.5</v>
      </c>
      <c r="L196" s="124">
        <f t="shared" si="66"/>
        <v>1.5</v>
      </c>
      <c r="M196" s="124">
        <f t="shared" si="66"/>
        <v>1.5</v>
      </c>
      <c r="N196" s="124">
        <f t="shared" si="66"/>
        <v>1.5</v>
      </c>
      <c r="O196" s="124">
        <f t="shared" si="66"/>
        <v>1.5</v>
      </c>
      <c r="P196" s="124">
        <f t="shared" si="66"/>
        <v>1.5</v>
      </c>
      <c r="Q196" s="124">
        <f t="shared" si="66"/>
        <v>1.5</v>
      </c>
      <c r="R196" s="124">
        <f t="shared" si="66"/>
        <v>1.5</v>
      </c>
      <c r="S196" s="124">
        <f t="shared" si="66"/>
        <v>1.5</v>
      </c>
      <c r="T196" s="124">
        <f t="shared" si="67"/>
        <v>1.5</v>
      </c>
      <c r="U196" s="124">
        <f t="shared" si="67"/>
        <v>1.5</v>
      </c>
      <c r="V196" s="124">
        <f t="shared" si="67"/>
        <v>1.5</v>
      </c>
      <c r="W196" s="124">
        <f t="shared" si="67"/>
        <v>1.5</v>
      </c>
      <c r="X196" s="124">
        <f t="shared" si="67"/>
        <v>1.5</v>
      </c>
      <c r="Y196" s="124">
        <f t="shared" si="67"/>
        <v>1.5</v>
      </c>
      <c r="Z196" s="124">
        <f t="shared" si="67"/>
        <v>1.5</v>
      </c>
      <c r="AA196" s="124">
        <f t="shared" si="67"/>
        <v>1.5</v>
      </c>
      <c r="AB196" s="124">
        <f t="shared" si="67"/>
        <v>1.5</v>
      </c>
      <c r="AC196" s="124">
        <f t="shared" si="67"/>
        <v>1.5</v>
      </c>
      <c r="AD196" s="124">
        <f t="shared" si="67"/>
        <v>1.5</v>
      </c>
      <c r="AE196" s="124">
        <f t="shared" si="67"/>
        <v>1.5</v>
      </c>
      <c r="AF196" s="124">
        <f t="shared" si="6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65"/>
        <v>0.3</v>
      </c>
      <c r="C197" s="124">
        <v>0.3</v>
      </c>
      <c r="D197" s="124">
        <f t="shared" si="66"/>
        <v>0.3</v>
      </c>
      <c r="E197" s="124">
        <f t="shared" si="66"/>
        <v>0.3</v>
      </c>
      <c r="F197" s="124">
        <f t="shared" si="66"/>
        <v>0.3</v>
      </c>
      <c r="G197" s="124">
        <f t="shared" si="66"/>
        <v>0.3</v>
      </c>
      <c r="H197" s="124">
        <f t="shared" si="66"/>
        <v>0.3</v>
      </c>
      <c r="I197" s="124">
        <f t="shared" si="66"/>
        <v>0.3</v>
      </c>
      <c r="J197" s="124">
        <f t="shared" si="66"/>
        <v>0.3</v>
      </c>
      <c r="K197" s="124">
        <f t="shared" si="66"/>
        <v>0.3</v>
      </c>
      <c r="L197" s="124">
        <f t="shared" si="66"/>
        <v>0.3</v>
      </c>
      <c r="M197" s="124">
        <f t="shared" si="66"/>
        <v>0.3</v>
      </c>
      <c r="N197" s="124">
        <f t="shared" si="66"/>
        <v>0.3</v>
      </c>
      <c r="O197" s="124">
        <f t="shared" si="66"/>
        <v>0.3</v>
      </c>
      <c r="P197" s="124">
        <f t="shared" si="66"/>
        <v>0.3</v>
      </c>
      <c r="Q197" s="124">
        <f t="shared" si="66"/>
        <v>0.3</v>
      </c>
      <c r="R197" s="124">
        <f t="shared" si="66"/>
        <v>0.3</v>
      </c>
      <c r="S197" s="124">
        <f t="shared" si="66"/>
        <v>0.3</v>
      </c>
      <c r="T197" s="124">
        <f t="shared" si="67"/>
        <v>0.3</v>
      </c>
      <c r="U197" s="124">
        <f t="shared" si="67"/>
        <v>0.3</v>
      </c>
      <c r="V197" s="124">
        <f t="shared" si="67"/>
        <v>0.3</v>
      </c>
      <c r="W197" s="124">
        <f t="shared" si="67"/>
        <v>0.3</v>
      </c>
      <c r="X197" s="124">
        <f t="shared" si="67"/>
        <v>0.3</v>
      </c>
      <c r="Y197" s="124">
        <f t="shared" si="67"/>
        <v>0.3</v>
      </c>
      <c r="Z197" s="124">
        <f t="shared" si="67"/>
        <v>0.3</v>
      </c>
      <c r="AA197" s="124">
        <f t="shared" si="67"/>
        <v>0.3</v>
      </c>
      <c r="AB197" s="124">
        <f t="shared" si="67"/>
        <v>0.3</v>
      </c>
      <c r="AC197" s="124">
        <f t="shared" si="67"/>
        <v>0.3</v>
      </c>
      <c r="AD197" s="124">
        <f t="shared" si="67"/>
        <v>0.3</v>
      </c>
      <c r="AE197" s="124">
        <f t="shared" si="67"/>
        <v>0.3</v>
      </c>
      <c r="AF197" s="124">
        <f t="shared" si="6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65"/>
        <v>0.4</v>
      </c>
      <c r="C198" s="124">
        <v>0.4</v>
      </c>
      <c r="D198" s="124">
        <f t="shared" si="66"/>
        <v>0.4</v>
      </c>
      <c r="E198" s="124">
        <f t="shared" si="66"/>
        <v>0.4</v>
      </c>
      <c r="F198" s="124">
        <f t="shared" si="66"/>
        <v>0.4</v>
      </c>
      <c r="G198" s="124">
        <f t="shared" si="66"/>
        <v>0.4</v>
      </c>
      <c r="H198" s="124">
        <f t="shared" si="66"/>
        <v>0.4</v>
      </c>
      <c r="I198" s="124">
        <f t="shared" si="66"/>
        <v>0.4</v>
      </c>
      <c r="J198" s="124">
        <f t="shared" si="66"/>
        <v>0.4</v>
      </c>
      <c r="K198" s="124">
        <f t="shared" si="66"/>
        <v>0.4</v>
      </c>
      <c r="L198" s="124">
        <f t="shared" si="66"/>
        <v>0.4</v>
      </c>
      <c r="M198" s="124">
        <f t="shared" si="66"/>
        <v>0.4</v>
      </c>
      <c r="N198" s="124">
        <f t="shared" si="66"/>
        <v>0.4</v>
      </c>
      <c r="O198" s="124">
        <f t="shared" si="66"/>
        <v>0.4</v>
      </c>
      <c r="P198" s="124">
        <f t="shared" si="66"/>
        <v>0.4</v>
      </c>
      <c r="Q198" s="124">
        <f t="shared" si="66"/>
        <v>0.4</v>
      </c>
      <c r="R198" s="124">
        <f t="shared" si="66"/>
        <v>0.4</v>
      </c>
      <c r="S198" s="124">
        <f t="shared" si="66"/>
        <v>0.4</v>
      </c>
      <c r="T198" s="124">
        <f t="shared" si="67"/>
        <v>0.4</v>
      </c>
      <c r="U198" s="124">
        <f t="shared" si="67"/>
        <v>0.4</v>
      </c>
      <c r="V198" s="124">
        <f t="shared" si="67"/>
        <v>0.4</v>
      </c>
      <c r="W198" s="124">
        <f t="shared" si="67"/>
        <v>0.4</v>
      </c>
      <c r="X198" s="124">
        <f t="shared" si="67"/>
        <v>0.4</v>
      </c>
      <c r="Y198" s="124">
        <f t="shared" si="67"/>
        <v>0.4</v>
      </c>
      <c r="Z198" s="124">
        <f t="shared" si="67"/>
        <v>0.4</v>
      </c>
      <c r="AA198" s="124">
        <f t="shared" si="67"/>
        <v>0.4</v>
      </c>
      <c r="AB198" s="124">
        <f t="shared" si="67"/>
        <v>0.4</v>
      </c>
      <c r="AC198" s="124">
        <f t="shared" si="67"/>
        <v>0.4</v>
      </c>
      <c r="AD198" s="124">
        <f t="shared" si="67"/>
        <v>0.4</v>
      </c>
      <c r="AE198" s="124">
        <f t="shared" si="67"/>
        <v>0.4</v>
      </c>
      <c r="AF198" s="124">
        <f t="shared" si="6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65"/>
        <v>0.64</v>
      </c>
      <c r="C199" s="134">
        <v>0.64</v>
      </c>
      <c r="D199" s="134">
        <f t="shared" si="66"/>
        <v>0.64</v>
      </c>
      <c r="E199" s="134">
        <f t="shared" si="66"/>
        <v>0.64</v>
      </c>
      <c r="F199" s="134">
        <f t="shared" si="66"/>
        <v>0.64</v>
      </c>
      <c r="G199" s="134">
        <f t="shared" si="66"/>
        <v>0.64</v>
      </c>
      <c r="H199" s="134">
        <f t="shared" si="66"/>
        <v>0.64</v>
      </c>
      <c r="I199" s="134">
        <f t="shared" si="66"/>
        <v>0.64</v>
      </c>
      <c r="J199" s="134">
        <f t="shared" si="66"/>
        <v>0.64</v>
      </c>
      <c r="K199" s="134">
        <f t="shared" si="66"/>
        <v>0.64</v>
      </c>
      <c r="L199" s="134">
        <f t="shared" si="66"/>
        <v>0.64</v>
      </c>
      <c r="M199" s="134">
        <f t="shared" si="66"/>
        <v>0.64</v>
      </c>
      <c r="N199" s="134">
        <f t="shared" si="66"/>
        <v>0.64</v>
      </c>
      <c r="O199" s="134">
        <f t="shared" si="66"/>
        <v>0.64</v>
      </c>
      <c r="P199" s="134">
        <f t="shared" si="66"/>
        <v>0.64</v>
      </c>
      <c r="Q199" s="134">
        <f t="shared" si="66"/>
        <v>0.64</v>
      </c>
      <c r="R199" s="134">
        <f t="shared" si="66"/>
        <v>0.64</v>
      </c>
      <c r="S199" s="134">
        <f t="shared" si="66"/>
        <v>0.64</v>
      </c>
      <c r="T199" s="134">
        <f t="shared" si="67"/>
        <v>0.64</v>
      </c>
      <c r="U199" s="134">
        <f t="shared" si="67"/>
        <v>0.64</v>
      </c>
      <c r="V199" s="134">
        <f t="shared" si="67"/>
        <v>0.64</v>
      </c>
      <c r="W199" s="134">
        <f t="shared" si="67"/>
        <v>0.64</v>
      </c>
      <c r="X199" s="134">
        <f t="shared" si="67"/>
        <v>0.64</v>
      </c>
      <c r="Y199" s="134">
        <f t="shared" si="67"/>
        <v>0.64</v>
      </c>
      <c r="Z199" s="134">
        <f t="shared" si="67"/>
        <v>0.64</v>
      </c>
      <c r="AA199" s="134">
        <f t="shared" si="67"/>
        <v>0.64</v>
      </c>
      <c r="AB199" s="134">
        <f t="shared" si="67"/>
        <v>0.64</v>
      </c>
      <c r="AC199" s="134">
        <f t="shared" si="67"/>
        <v>0.64</v>
      </c>
      <c r="AD199" s="134">
        <f t="shared" si="67"/>
        <v>0.64</v>
      </c>
      <c r="AE199" s="134">
        <f t="shared" si="67"/>
        <v>0.64</v>
      </c>
      <c r="AF199" s="134">
        <f t="shared" si="6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68">SUM(D194:D199)</f>
        <v>3.54</v>
      </c>
      <c r="E200" s="137">
        <f t="shared" si="68"/>
        <v>3.54</v>
      </c>
      <c r="F200" s="137">
        <f t="shared" si="68"/>
        <v>3.54</v>
      </c>
      <c r="G200" s="137">
        <f t="shared" si="68"/>
        <v>3.54</v>
      </c>
      <c r="H200" s="137">
        <f t="shared" si="68"/>
        <v>3.54</v>
      </c>
      <c r="I200" s="137">
        <f t="shared" si="68"/>
        <v>3.54</v>
      </c>
      <c r="J200" s="137">
        <f t="shared" si="68"/>
        <v>3.54</v>
      </c>
      <c r="K200" s="137">
        <f t="shared" si="68"/>
        <v>3.54</v>
      </c>
      <c r="L200" s="137">
        <f t="shared" si="68"/>
        <v>3.54</v>
      </c>
      <c r="M200" s="137">
        <f>SUM(M194:M199)</f>
        <v>3.54</v>
      </c>
      <c r="N200" s="137">
        <f t="shared" ref="N200:S200" si="69">SUM(N194:N199)</f>
        <v>3.54</v>
      </c>
      <c r="O200" s="137">
        <f t="shared" si="69"/>
        <v>3.54</v>
      </c>
      <c r="P200" s="137">
        <f t="shared" si="69"/>
        <v>3.54</v>
      </c>
      <c r="Q200" s="137">
        <f t="shared" si="69"/>
        <v>3.54</v>
      </c>
      <c r="R200" s="137">
        <f t="shared" si="69"/>
        <v>3.54</v>
      </c>
      <c r="S200" s="137">
        <f t="shared" si="69"/>
        <v>3.54</v>
      </c>
      <c r="T200" s="137">
        <f>SUM(T194:T199)</f>
        <v>3.54</v>
      </c>
      <c r="U200" s="137">
        <f t="shared" ref="U200:AG200" si="70">SUM(U194:U199)</f>
        <v>3.54</v>
      </c>
      <c r="V200" s="137">
        <f t="shared" si="70"/>
        <v>3.54</v>
      </c>
      <c r="W200" s="137">
        <f t="shared" si="70"/>
        <v>3.54</v>
      </c>
      <c r="X200" s="137">
        <f t="shared" si="70"/>
        <v>3.54</v>
      </c>
      <c r="Y200" s="137">
        <f t="shared" si="70"/>
        <v>3.54</v>
      </c>
      <c r="Z200" s="137">
        <f t="shared" si="70"/>
        <v>3.54</v>
      </c>
      <c r="AA200" s="137">
        <f t="shared" si="70"/>
        <v>3.54</v>
      </c>
      <c r="AB200" s="137">
        <f t="shared" si="70"/>
        <v>3.54</v>
      </c>
      <c r="AC200" s="137">
        <f t="shared" si="70"/>
        <v>3.54</v>
      </c>
      <c r="AD200" s="137">
        <f t="shared" si="70"/>
        <v>3.54</v>
      </c>
      <c r="AE200" s="137">
        <f t="shared" si="70"/>
        <v>3.54</v>
      </c>
      <c r="AF200" s="137">
        <f t="shared" si="70"/>
        <v>3.54</v>
      </c>
      <c r="AG200" s="138">
        <f t="shared" si="7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1454.13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4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2079/01/4)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2079/01/4)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71">B75</f>
        <v>1307.44</v>
      </c>
      <c r="U214" s="161">
        <f t="shared" si="71"/>
        <v>1240.04</v>
      </c>
      <c r="V214" s="161">
        <f t="shared" si="71"/>
        <v>1232.3399999999999</v>
      </c>
      <c r="W214" s="161">
        <f t="shared" si="71"/>
        <v>1203.6399999999999</v>
      </c>
      <c r="X214" s="161">
        <f t="shared" si="71"/>
        <v>1169.3400000000001</v>
      </c>
      <c r="Y214" s="161">
        <f t="shared" si="71"/>
        <v>1173.44</v>
      </c>
      <c r="Z214" s="161">
        <f t="shared" si="71"/>
        <v>1205.44</v>
      </c>
      <c r="AA214" s="161">
        <f t="shared" si="71"/>
        <v>1251.94</v>
      </c>
      <c r="AB214" s="161">
        <f t="shared" si="71"/>
        <v>1250.7400000000002</v>
      </c>
      <c r="AC214" s="161">
        <f t="shared" si="71"/>
        <v>1354.44</v>
      </c>
      <c r="AD214" s="161">
        <f t="shared" si="71"/>
        <v>1404.2400000000002</v>
      </c>
      <c r="AE214" s="161">
        <f t="shared" si="71"/>
        <v>1447.79</v>
      </c>
      <c r="AF214" s="161">
        <f t="shared" si="71"/>
        <v>1454.13</v>
      </c>
      <c r="AG214" s="161">
        <f t="shared" si="71"/>
        <v>1482.68</v>
      </c>
      <c r="AH214" s="161">
        <f t="shared" si="71"/>
        <v>1439.0700000000002</v>
      </c>
      <c r="AI214" s="161">
        <f t="shared" si="71"/>
        <v>1477.2199999999998</v>
      </c>
      <c r="AJ214" s="161">
        <f t="shared" si="71"/>
        <v>1513.94</v>
      </c>
      <c r="AK214" s="161">
        <f t="shared" si="71"/>
        <v>1541.18</v>
      </c>
      <c r="AL214" s="161">
        <f t="shared" si="71"/>
        <v>1537.94</v>
      </c>
      <c r="AM214" s="161">
        <f t="shared" si="71"/>
        <v>1562.59</v>
      </c>
      <c r="AN214" s="161">
        <f t="shared" si="71"/>
        <v>1493.74</v>
      </c>
      <c r="AO214" s="161">
        <f t="shared" si="71"/>
        <v>1437.74</v>
      </c>
      <c r="AP214" s="161">
        <f t="shared" si="71"/>
        <v>1440.44</v>
      </c>
      <c r="AQ214" s="161">
        <f t="shared" si="71"/>
        <v>1416.54</v>
      </c>
      <c r="AR214" s="161">
        <f t="shared" si="71"/>
        <v>1523.74</v>
      </c>
      <c r="AS214" s="161">
        <f t="shared" si="71"/>
        <v>1559.23</v>
      </c>
      <c r="AT214" s="161">
        <f t="shared" si="71"/>
        <v>1653.24</v>
      </c>
      <c r="AU214" s="161">
        <f t="shared" si="71"/>
        <v>1631.74</v>
      </c>
      <c r="AV214" s="161">
        <f t="shared" si="71"/>
        <v>1538.04</v>
      </c>
      <c r="AW214" s="161">
        <f t="shared" si="71"/>
        <v>1377.54</v>
      </c>
      <c r="AX214" s="161">
        <f t="shared" si="71"/>
        <v>1415.94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72">C199</f>
        <v>0.64</v>
      </c>
      <c r="C235" s="164">
        <f t="shared" si="72"/>
        <v>0.64</v>
      </c>
      <c r="D235" s="164">
        <f t="shared" si="72"/>
        <v>0.64</v>
      </c>
      <c r="E235" s="164">
        <f t="shared" si="72"/>
        <v>0.64</v>
      </c>
      <c r="F235" s="164">
        <f t="shared" si="72"/>
        <v>0.64</v>
      </c>
      <c r="G235" s="164">
        <f t="shared" si="72"/>
        <v>0.64</v>
      </c>
      <c r="H235" s="164">
        <f t="shared" si="72"/>
        <v>0.64</v>
      </c>
      <c r="I235" s="164">
        <f t="shared" si="72"/>
        <v>0.64</v>
      </c>
      <c r="J235" s="164">
        <f t="shared" si="72"/>
        <v>0.64</v>
      </c>
      <c r="K235" s="164">
        <f t="shared" si="72"/>
        <v>0.64</v>
      </c>
      <c r="L235" s="164">
        <f t="shared" si="72"/>
        <v>0.64</v>
      </c>
      <c r="M235" s="164">
        <f t="shared" si="72"/>
        <v>0.64</v>
      </c>
      <c r="N235" s="164">
        <f t="shared" si="72"/>
        <v>0.64</v>
      </c>
      <c r="O235" s="164">
        <f t="shared" si="72"/>
        <v>0.64</v>
      </c>
      <c r="P235" s="164">
        <f t="shared" si="72"/>
        <v>0.64</v>
      </c>
      <c r="Q235" s="164">
        <f t="shared" si="72"/>
        <v>0.64</v>
      </c>
      <c r="R235" s="164">
        <f t="shared" si="72"/>
        <v>0.64</v>
      </c>
      <c r="S235" s="164">
        <f t="shared" si="72"/>
        <v>0.64</v>
      </c>
      <c r="T235" s="164">
        <f t="shared" si="72"/>
        <v>0.64</v>
      </c>
      <c r="U235" s="164">
        <f t="shared" si="72"/>
        <v>0.64</v>
      </c>
      <c r="V235" s="164">
        <f t="shared" si="72"/>
        <v>0.64</v>
      </c>
      <c r="W235" s="164">
        <f t="shared" si="72"/>
        <v>0.64</v>
      </c>
      <c r="X235" s="164">
        <f t="shared" si="72"/>
        <v>0.64</v>
      </c>
      <c r="Y235" s="164">
        <f t="shared" si="72"/>
        <v>0.64</v>
      </c>
      <c r="Z235" s="164">
        <f t="shared" si="72"/>
        <v>0.64</v>
      </c>
      <c r="AA235" s="164">
        <f t="shared" si="72"/>
        <v>0.64</v>
      </c>
      <c r="AB235" s="164">
        <f t="shared" si="72"/>
        <v>0.64</v>
      </c>
      <c r="AC235" s="164">
        <f t="shared" si="72"/>
        <v>0.64</v>
      </c>
      <c r="AD235" s="164">
        <f t="shared" si="72"/>
        <v>0.64</v>
      </c>
      <c r="AE235" s="164">
        <f t="shared" si="7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73">IF(C203&lt;100,"",C203-520)</f>
        <v/>
      </c>
      <c r="D236" s="109" t="str">
        <f t="shared" si="73"/>
        <v/>
      </c>
      <c r="E236" s="109" t="str">
        <f t="shared" si="73"/>
        <v/>
      </c>
      <c r="F236" s="109" t="str">
        <f t="shared" si="73"/>
        <v/>
      </c>
      <c r="G236" s="109" t="str">
        <f t="shared" si="73"/>
        <v/>
      </c>
      <c r="H236" s="109" t="str">
        <f t="shared" si="73"/>
        <v/>
      </c>
      <c r="I236" s="109" t="str">
        <f t="shared" si="73"/>
        <v/>
      </c>
      <c r="J236" s="109" t="str">
        <f t="shared" si="73"/>
        <v/>
      </c>
      <c r="K236" s="109" t="str">
        <f t="shared" si="73"/>
        <v/>
      </c>
      <c r="L236" s="109" t="str">
        <f t="shared" si="73"/>
        <v/>
      </c>
      <c r="M236" s="109" t="str">
        <f t="shared" si="73"/>
        <v/>
      </c>
      <c r="N236" s="109" t="str">
        <f t="shared" si="73"/>
        <v/>
      </c>
      <c r="O236" s="109" t="str">
        <f t="shared" si="73"/>
        <v/>
      </c>
      <c r="P236" s="109" t="str">
        <f t="shared" si="73"/>
        <v/>
      </c>
      <c r="Q236" s="109" t="str">
        <f t="shared" si="73"/>
        <v/>
      </c>
      <c r="R236" s="109" t="str">
        <f t="shared" si="73"/>
        <v/>
      </c>
      <c r="S236" s="109" t="str">
        <f t="shared" si="73"/>
        <v/>
      </c>
      <c r="T236" s="109" t="str">
        <f t="shared" si="73"/>
        <v/>
      </c>
      <c r="U236" s="109" t="str">
        <f t="shared" si="73"/>
        <v/>
      </c>
      <c r="V236" s="109" t="str">
        <f t="shared" si="73"/>
        <v/>
      </c>
      <c r="W236" s="109" t="str">
        <f t="shared" si="73"/>
        <v/>
      </c>
      <c r="X236" s="109" t="str">
        <f t="shared" si="73"/>
        <v/>
      </c>
      <c r="Y236" s="109" t="str">
        <f t="shared" si="73"/>
        <v/>
      </c>
      <c r="Z236" s="109" t="str">
        <f t="shared" si="73"/>
        <v/>
      </c>
      <c r="AA236" s="109" t="str">
        <f t="shared" si="73"/>
        <v/>
      </c>
      <c r="AB236" s="109" t="str">
        <f t="shared" si="73"/>
        <v/>
      </c>
      <c r="AC236" s="109" t="str">
        <f t="shared" si="73"/>
        <v/>
      </c>
      <c r="AD236" s="109" t="str">
        <f t="shared" si="73"/>
        <v/>
      </c>
      <c r="AE236" s="109" t="str">
        <f t="shared" si="73"/>
        <v/>
      </c>
      <c r="AF236" s="109" t="str">
        <f t="shared" si="7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74">IF(B204&lt;100,"",B204-620)</f>
        <v/>
      </c>
      <c r="C237" s="109" t="str">
        <f t="shared" si="74"/>
        <v/>
      </c>
      <c r="D237" s="109" t="str">
        <f t="shared" si="74"/>
        <v/>
      </c>
      <c r="E237" s="109" t="str">
        <f t="shared" si="74"/>
        <v/>
      </c>
      <c r="F237" s="109" t="str">
        <f t="shared" si="74"/>
        <v/>
      </c>
      <c r="G237" s="109" t="str">
        <f t="shared" si="74"/>
        <v/>
      </c>
      <c r="H237" s="109" t="str">
        <f t="shared" si="74"/>
        <v/>
      </c>
      <c r="I237" s="109" t="str">
        <f t="shared" si="74"/>
        <v/>
      </c>
      <c r="J237" s="109" t="str">
        <f t="shared" si="74"/>
        <v/>
      </c>
      <c r="K237" s="109" t="str">
        <f t="shared" si="74"/>
        <v/>
      </c>
      <c r="L237" s="109" t="str">
        <f t="shared" si="74"/>
        <v/>
      </c>
      <c r="M237" s="109" t="str">
        <f t="shared" si="74"/>
        <v/>
      </c>
      <c r="N237" s="109" t="str">
        <f t="shared" si="74"/>
        <v/>
      </c>
      <c r="O237" s="109" t="str">
        <f t="shared" si="74"/>
        <v/>
      </c>
      <c r="P237" s="109" t="str">
        <f t="shared" si="74"/>
        <v/>
      </c>
      <c r="Q237" s="109" t="str">
        <f t="shared" si="74"/>
        <v/>
      </c>
      <c r="R237" s="109" t="str">
        <f t="shared" si="74"/>
        <v/>
      </c>
      <c r="S237" s="109" t="str">
        <f t="shared" si="74"/>
        <v/>
      </c>
      <c r="T237" s="109" t="str">
        <f t="shared" si="74"/>
        <v/>
      </c>
      <c r="U237" s="109" t="str">
        <f t="shared" si="74"/>
        <v/>
      </c>
      <c r="V237" s="109" t="str">
        <f t="shared" si="74"/>
        <v/>
      </c>
      <c r="W237" s="109" t="str">
        <f t="shared" si="74"/>
        <v/>
      </c>
      <c r="X237" s="109" t="str">
        <f t="shared" si="74"/>
        <v/>
      </c>
      <c r="Y237" s="109" t="str">
        <f t="shared" si="74"/>
        <v/>
      </c>
      <c r="Z237" s="109" t="str">
        <f t="shared" si="74"/>
        <v/>
      </c>
      <c r="AA237" s="109" t="str">
        <f t="shared" si="74"/>
        <v/>
      </c>
      <c r="AB237" s="109" t="str">
        <f t="shared" si="74"/>
        <v/>
      </c>
      <c r="AC237" s="109" t="str">
        <f t="shared" si="74"/>
        <v/>
      </c>
      <c r="AD237" s="109" t="str">
        <f t="shared" si="74"/>
        <v/>
      </c>
      <c r="AE237" s="109" t="str">
        <f t="shared" si="74"/>
        <v/>
      </c>
      <c r="AF237" s="109" t="str">
        <f t="shared" si="7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75">IF(B205&lt;100,"",B205-330)</f>
        <v/>
      </c>
      <c r="C238" s="109" t="str">
        <f t="shared" si="75"/>
        <v/>
      </c>
      <c r="D238" s="109" t="str">
        <f t="shared" si="75"/>
        <v/>
      </c>
      <c r="E238" s="109" t="str">
        <f t="shared" si="75"/>
        <v/>
      </c>
      <c r="F238" s="109" t="str">
        <f t="shared" si="75"/>
        <v/>
      </c>
      <c r="G238" s="109" t="str">
        <f t="shared" si="75"/>
        <v/>
      </c>
      <c r="H238" s="109" t="str">
        <f t="shared" si="75"/>
        <v/>
      </c>
      <c r="I238" s="109" t="str">
        <f t="shared" si="75"/>
        <v/>
      </c>
      <c r="J238" s="109" t="str">
        <f t="shared" si="75"/>
        <v/>
      </c>
      <c r="K238" s="109" t="str">
        <f t="shared" si="75"/>
        <v/>
      </c>
      <c r="L238" s="109" t="str">
        <f t="shared" si="75"/>
        <v/>
      </c>
      <c r="M238" s="109" t="str">
        <f t="shared" si="75"/>
        <v/>
      </c>
      <c r="N238" s="109" t="str">
        <f t="shared" si="75"/>
        <v/>
      </c>
      <c r="O238" s="109" t="str">
        <f t="shared" si="75"/>
        <v/>
      </c>
      <c r="P238" s="109" t="str">
        <f t="shared" si="75"/>
        <v/>
      </c>
      <c r="Q238" s="109" t="str">
        <f t="shared" si="75"/>
        <v/>
      </c>
      <c r="R238" s="109" t="str">
        <f t="shared" si="75"/>
        <v/>
      </c>
      <c r="S238" s="109" t="str">
        <f t="shared" si="75"/>
        <v/>
      </c>
      <c r="T238" s="109" t="str">
        <f t="shared" si="75"/>
        <v/>
      </c>
      <c r="U238" s="109" t="str">
        <f t="shared" si="75"/>
        <v/>
      </c>
      <c r="V238" s="109" t="str">
        <f t="shared" si="75"/>
        <v/>
      </c>
      <c r="W238" s="109" t="str">
        <f t="shared" si="75"/>
        <v/>
      </c>
      <c r="X238" s="109" t="str">
        <f t="shared" si="75"/>
        <v/>
      </c>
      <c r="Y238" s="109" t="str">
        <f t="shared" si="75"/>
        <v/>
      </c>
      <c r="Z238" s="109" t="str">
        <f t="shared" si="75"/>
        <v/>
      </c>
      <c r="AA238" s="109" t="str">
        <f t="shared" si="75"/>
        <v/>
      </c>
      <c r="AB238" s="109" t="str">
        <f t="shared" si="75"/>
        <v/>
      </c>
      <c r="AC238" s="109" t="str">
        <f t="shared" si="75"/>
        <v/>
      </c>
      <c r="AD238" s="109" t="str">
        <f t="shared" si="75"/>
        <v/>
      </c>
      <c r="AE238" s="109" t="str">
        <f t="shared" si="75"/>
        <v/>
      </c>
      <c r="AF238" s="109" t="str">
        <f t="shared" si="7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76">IF(C206&lt;100,"",C206-1500)</f>
        <v/>
      </c>
      <c r="D239" s="109" t="str">
        <f t="shared" si="76"/>
        <v/>
      </c>
      <c r="E239" s="109" t="str">
        <f t="shared" si="76"/>
        <v/>
      </c>
      <c r="F239" s="109" t="str">
        <f t="shared" si="76"/>
        <v/>
      </c>
      <c r="G239" s="109" t="str">
        <f t="shared" si="76"/>
        <v/>
      </c>
      <c r="H239" s="109" t="str">
        <f t="shared" si="76"/>
        <v/>
      </c>
      <c r="I239" s="109" t="str">
        <f t="shared" si="76"/>
        <v/>
      </c>
      <c r="J239" s="109" t="str">
        <f t="shared" si="76"/>
        <v/>
      </c>
      <c r="K239" s="109" t="str">
        <f t="shared" si="76"/>
        <v/>
      </c>
      <c r="L239" s="109" t="str">
        <f t="shared" si="76"/>
        <v/>
      </c>
      <c r="M239" s="109" t="str">
        <f t="shared" si="76"/>
        <v/>
      </c>
      <c r="N239" s="109" t="str">
        <f t="shared" si="76"/>
        <v/>
      </c>
      <c r="O239" s="109" t="str">
        <f t="shared" si="76"/>
        <v/>
      </c>
      <c r="P239" s="109" t="str">
        <f t="shared" si="76"/>
        <v/>
      </c>
      <c r="Q239" s="109" t="str">
        <f t="shared" si="76"/>
        <v/>
      </c>
      <c r="R239" s="109" t="str">
        <f t="shared" si="76"/>
        <v/>
      </c>
      <c r="S239" s="109" t="str">
        <f t="shared" si="76"/>
        <v/>
      </c>
      <c r="T239" s="109" t="str">
        <f t="shared" si="76"/>
        <v/>
      </c>
      <c r="U239" s="109" t="str">
        <f t="shared" si="76"/>
        <v/>
      </c>
      <c r="V239" s="109" t="str">
        <f t="shared" si="76"/>
        <v/>
      </c>
      <c r="W239" s="109" t="str">
        <f t="shared" si="76"/>
        <v/>
      </c>
      <c r="X239" s="109" t="str">
        <f t="shared" si="76"/>
        <v/>
      </c>
      <c r="Y239" s="109" t="str">
        <f t="shared" si="76"/>
        <v/>
      </c>
      <c r="Z239" s="109" t="str">
        <f t="shared" si="76"/>
        <v/>
      </c>
      <c r="AA239" s="109" t="str">
        <f t="shared" si="76"/>
        <v/>
      </c>
      <c r="AB239" s="109" t="str">
        <f t="shared" si="76"/>
        <v/>
      </c>
      <c r="AC239" s="109" t="str">
        <f t="shared" si="76"/>
        <v/>
      </c>
      <c r="AD239" s="109" t="str">
        <f t="shared" si="76"/>
        <v/>
      </c>
      <c r="AE239" s="109" t="str">
        <f t="shared" si="76"/>
        <v/>
      </c>
      <c r="AF239" s="109" t="str">
        <f t="shared" si="7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32">
    <cfRule type="expression" dxfId="1752" priority="157">
      <formula>$AH11=0</formula>
    </cfRule>
  </conditionalFormatting>
  <conditionalFormatting sqref="A34:A201">
    <cfRule type="expression" dxfId="1750" priority="61">
      <formula>$AH34=0</formula>
    </cfRule>
  </conditionalFormatting>
  <conditionalFormatting sqref="B8 M8 S8 AB8">
    <cfRule type="expression" dxfId="1749" priority="254">
      <formula>AND(C$9&gt;=14/24,C$9&lt;20/24)</formula>
    </cfRule>
    <cfRule type="expression" dxfId="1748" priority="255">
      <formula>AND(C$9&gt;=8/24,C$9&lt;14/24)</formula>
    </cfRule>
    <cfRule type="expression" dxfId="1747" priority="256">
      <formula>C$9&lt;8/24</formula>
    </cfRule>
  </conditionalFormatting>
  <conditionalFormatting sqref="B11:B32 C12:O25 C34:AF38 B34:B56 P16:W25 C26:W32 C42:Y43 C44:R50 S48:AF50 C51:AF56">
    <cfRule type="expression" dxfId="1746" priority="14">
      <formula>B11&gt;$AG11</formula>
    </cfRule>
  </conditionalFormatting>
  <conditionalFormatting sqref="B12:O14 B16:W26 C53:AF56 B53:B91 AC60:AF67 C62:AB67 C68:AF83 C84:R91 B94:C100">
    <cfRule type="expression" dxfId="1745" priority="23">
      <formula>B$9&gt;=20/24</formula>
    </cfRule>
    <cfRule type="expression" dxfId="1744" priority="24">
      <formula>AND(B$9&gt;=14/24,B$9&lt;20/24)</formula>
    </cfRule>
    <cfRule type="expression" dxfId="1743" priority="25">
      <formula>AND(B$9&gt;=8/24,B$9&lt;14/24)</formula>
    </cfRule>
    <cfRule type="expression" dxfId="1742" priority="26">
      <formula>B$9&lt;8/24</formula>
    </cfRule>
  </conditionalFormatting>
  <conditionalFormatting sqref="B15:O15">
    <cfRule type="expression" dxfId="1741" priority="8">
      <formula>AND(B$9&gt;=8/24,B$9&lt;14/24)</formula>
    </cfRule>
    <cfRule type="expression" dxfId="1740" priority="6">
      <formula>B$9&gt;=20/24</formula>
    </cfRule>
    <cfRule type="expression" dxfId="1739" priority="7">
      <formula>AND(B$9&gt;=14/24,B$9&lt;20/24)</formula>
    </cfRule>
    <cfRule type="expression" dxfId="1738" priority="9">
      <formula>B$9&lt;8/24</formula>
    </cfRule>
  </conditionalFormatting>
  <conditionalFormatting sqref="B28:R32">
    <cfRule type="expression" dxfId="1737" priority="21">
      <formula>AND(B$9&gt;=8/24,B$9&lt;14/24)</formula>
    </cfRule>
    <cfRule type="expression" dxfId="1736" priority="19">
      <formula>B$9&gt;=20/24</formula>
    </cfRule>
    <cfRule type="expression" dxfId="1735" priority="20">
      <formula>AND(B$9&gt;=14/24,B$9&lt;20/24)</formula>
    </cfRule>
    <cfRule type="expression" dxfId="1734" priority="22">
      <formula>B$9&lt;8/24</formula>
    </cfRule>
  </conditionalFormatting>
  <conditionalFormatting sqref="B35:R36">
    <cfRule type="expression" dxfId="1733" priority="15">
      <formula>B$9&gt;=20/24</formula>
    </cfRule>
    <cfRule type="expression" dxfId="1732" priority="16">
      <formula>AND(B$9&gt;=14/24,B$9&lt;20/24)</formula>
    </cfRule>
    <cfRule type="expression" dxfId="1731" priority="17">
      <formula>AND(B$9&gt;=8/24,B$9&lt;14/24)</formula>
    </cfRule>
    <cfRule type="expression" dxfId="1730" priority="18">
      <formula>B$9&lt;8/24</formula>
    </cfRule>
  </conditionalFormatting>
  <conditionalFormatting sqref="B9:AF10 M11:S11 T11:AE14 P12:S14 AF12:AF14 S27:W32 M37:R37 M39:T42 U40:Y42 Z40:AF43 M58:W59 AG73 AB84:AF91 AA85:AB91 AB94:AF100 B192:AF192 B194:B200 D194:AF200 U213:AF213">
    <cfRule type="expression" dxfId="1729" priority="249">
      <formula>B$9&lt;8/24</formula>
    </cfRule>
    <cfRule type="expression" dxfId="1728" priority="248">
      <formula>AND(B$9&gt;=8/24,B$9&lt;14/24)</formula>
    </cfRule>
    <cfRule type="expression" dxfId="1727" priority="247">
      <formula>AND(B$9&gt;=14/24,B$9&lt;20/24)</formula>
    </cfRule>
  </conditionalFormatting>
  <conditionalFormatting sqref="B33:AF33">
    <cfRule type="expression" dxfId="1726" priority="1">
      <formula>B33&gt;$AG33</formula>
    </cfRule>
  </conditionalFormatting>
  <conditionalFormatting sqref="B33:AF34">
    <cfRule type="expression" dxfId="1725" priority="2">
      <formula>B$9&gt;=20/24</formula>
    </cfRule>
    <cfRule type="expression" dxfId="1724" priority="3">
      <formula>AND(B$9&gt;=14/24,B$9&lt;20/24)</formula>
    </cfRule>
    <cfRule type="expression" dxfId="1723" priority="4">
      <formula>AND(B$9&gt;=8/24,B$9&lt;14/24)</formula>
    </cfRule>
    <cfRule type="expression" dxfId="1722" priority="5">
      <formula>B$9&lt;8/24</formula>
    </cfRule>
  </conditionalFormatting>
  <conditionalFormatting sqref="C39:C41">
    <cfRule type="expression" dxfId="1721" priority="46">
      <formula>AND(C$9&gt;=8/24,C$9&lt;14/24)</formula>
    </cfRule>
    <cfRule type="expression" dxfId="1720" priority="45">
      <formula>AND(C$9&gt;=14/24,C$9&lt;20/24)</formula>
    </cfRule>
    <cfRule type="expression" dxfId="1719" priority="44">
      <formula>C$9&gt;=20/24</formula>
    </cfRule>
    <cfRule type="expression" dxfId="1718" priority="47">
      <formula>C$9&lt;8/24</formula>
    </cfRule>
  </conditionalFormatting>
  <conditionalFormatting sqref="C11:G11 C43 C57:L61">
    <cfRule type="expression" dxfId="1717" priority="49">
      <formula>AND(C$9&gt;=14/24,C$9&lt;20/24)</formula>
    </cfRule>
    <cfRule type="expression" dxfId="1716" priority="50">
      <formula>AND(C$9&gt;=8/24,C$9&lt;14/24)</formula>
    </cfRule>
    <cfRule type="expression" dxfId="1715" priority="51">
      <formula>C$9&lt;8/24</formula>
    </cfRule>
    <cfRule type="expression" dxfId="1714" priority="48">
      <formula>C$9&gt;=20/24</formula>
    </cfRule>
  </conditionalFormatting>
  <conditionalFormatting sqref="D94:AA98">
    <cfRule type="expression" dxfId="1713" priority="100">
      <formula>D$9&gt;=20/24</formula>
    </cfRule>
    <cfRule type="expression" dxfId="1712" priority="101">
      <formula>AND(D$9&gt;=14/24,D$9&lt;20/24)</formula>
    </cfRule>
    <cfRule type="expression" dxfId="1711" priority="102">
      <formula>AND(D$9&gt;=8/24,D$9&lt;14/24)</formula>
    </cfRule>
    <cfRule type="expression" dxfId="1710" priority="103">
      <formula>D$9&lt;8/24</formula>
    </cfRule>
  </conditionalFormatting>
  <conditionalFormatting sqref="D99:AA100">
    <cfRule type="expression" dxfId="1709" priority="76">
      <formula>D$9&gt;=20/24</formula>
    </cfRule>
    <cfRule type="expression" dxfId="1708" priority="77">
      <formula>AND(D$9&gt;=14/24,D$9&lt;20/24)</formula>
    </cfRule>
    <cfRule type="expression" dxfId="1707" priority="78">
      <formula>AND(D$9&gt;=8/24,D$9&lt;14/24)</formula>
    </cfRule>
    <cfRule type="expression" dxfId="1706" priority="79">
      <formula>D$9&lt;8/24</formula>
    </cfRule>
  </conditionalFormatting>
  <conditionalFormatting sqref="M60:AB61">
    <cfRule type="expression" dxfId="1705" priority="145">
      <formula>AND(M$9&gt;=14/24,M$9&lt;20/24)</formula>
    </cfRule>
    <cfRule type="expression" dxfId="1704" priority="146">
      <formula>AND(M$9&gt;=8/24,M$9&lt;14/24)</formula>
    </cfRule>
    <cfRule type="expression" dxfId="1703" priority="147">
      <formula>M$9&lt;8/24</formula>
    </cfRule>
    <cfRule type="expression" dxfId="1702" priority="144">
      <formula>M$9&gt;=20/24</formula>
    </cfRule>
  </conditionalFormatting>
  <conditionalFormatting sqref="M57:AF57">
    <cfRule type="expression" dxfId="1701" priority="228">
      <formula>M$9&lt;8/24</formula>
    </cfRule>
    <cfRule type="expression" dxfId="1700" priority="227">
      <formula>AND(M$9&gt;=8/24,M$9&lt;14/24)</formula>
    </cfRule>
    <cfRule type="expression" dxfId="1699" priority="226">
      <formula>AND(M$9&gt;=14/24,M$9&lt;20/24)</formula>
    </cfRule>
    <cfRule type="expression" dxfId="1698" priority="225">
      <formula>M$9&gt;=20/24</formula>
    </cfRule>
  </conditionalFormatting>
  <conditionalFormatting sqref="N94:X94">
    <cfRule type="expression" dxfId="1697" priority="94">
      <formula>AND(N$9&gt;=8/24,N$9&lt;14/24)</formula>
    </cfRule>
    <cfRule type="expression" dxfId="1696" priority="95">
      <formula>N$9&lt;8/24</formula>
    </cfRule>
    <cfRule type="expression" dxfId="1695" priority="92">
      <formula>N$9&gt;=20/24</formula>
    </cfRule>
    <cfRule type="expression" dxfId="1694" priority="93">
      <formula>AND(N$9&gt;=14/24,N$9&lt;20/24)</formula>
    </cfRule>
  </conditionalFormatting>
  <conditionalFormatting sqref="O3:P3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P12:Y15">
    <cfRule type="expression" dxfId="1693" priority="158">
      <formula>P12&gt;$AG12</formula>
    </cfRule>
  </conditionalFormatting>
  <conditionalFormatting sqref="P15:AF15">
    <cfRule type="expression" dxfId="1692" priority="162">
      <formula>P$9&lt;8/24</formula>
    </cfRule>
    <cfRule type="expression" dxfId="1691" priority="161">
      <formula>AND(P$9&gt;=8/24,P$9&lt;14/24)</formula>
    </cfRule>
    <cfRule type="expression" dxfId="1690" priority="159">
      <formula>P$9&gt;=20/24</formula>
    </cfRule>
    <cfRule type="expression" dxfId="1689" priority="160">
      <formula>AND(P$9&gt;=14/24,P$9&lt;20/24)</formula>
    </cfRule>
  </conditionalFormatting>
  <conditionalFormatting sqref="S8 AB8 B8 M8">
    <cfRule type="expression" dxfId="1688" priority="253">
      <formula>C$9&gt;=20/24</formula>
    </cfRule>
  </conditionalFormatting>
  <conditionalFormatting sqref="S8">
    <cfRule type="expression" dxfId="1687" priority="66">
      <formula>U$9&gt;=20/24</formula>
    </cfRule>
    <cfRule type="expression" dxfId="1686" priority="68">
      <formula>AND(U$9&gt;=8/24,U$9&lt;14/24)</formula>
    </cfRule>
    <cfRule type="expression" dxfId="1685" priority="69">
      <formula>U$9&lt;8/24</formula>
    </cfRule>
    <cfRule type="expression" dxfId="1684" priority="67">
      <formula>AND(U$9&gt;=14/24,U$9&lt;20/24)</formula>
    </cfRule>
  </conditionalFormatting>
  <conditionalFormatting sqref="S43:Y43">
    <cfRule type="expression" dxfId="1683" priority="240">
      <formula>S$9&lt;8/24</formula>
    </cfRule>
    <cfRule type="expression" dxfId="1682" priority="239">
      <formula>AND(S$9&gt;=8/24,S$9&lt;14/24)</formula>
    </cfRule>
    <cfRule type="expression" dxfId="1681" priority="237">
      <formula>S$9&gt;=20/24</formula>
    </cfRule>
    <cfRule type="expression" dxfId="1680" priority="238">
      <formula>AND(S$9&gt;=14/24,S$9&lt;20/24)</formula>
    </cfRule>
  </conditionalFormatting>
  <conditionalFormatting sqref="S44:Y47 C11:AB11 C39:AC41">
    <cfRule type="expression" dxfId="1679" priority="31">
      <formula>C11&gt;$AG11</formula>
    </cfRule>
  </conditionalFormatting>
  <conditionalFormatting sqref="S45:Y47">
    <cfRule type="expression" dxfId="1678" priority="42">
      <formula>AND(S$9&gt;=8/24,S$9&lt;14/24)</formula>
    </cfRule>
    <cfRule type="expression" dxfId="1677" priority="43">
      <formula>S$9&lt;8/24</formula>
    </cfRule>
    <cfRule type="expression" dxfId="1676" priority="41">
      <formula>AND(S$9&gt;=14/24,S$9&lt;20/24)</formula>
    </cfRule>
    <cfRule type="expression" dxfId="1675" priority="40">
      <formula>S$9&gt;=20/24</formula>
    </cfRule>
  </conditionalFormatting>
  <conditionalFormatting sqref="S85:Z91">
    <cfRule type="expression" dxfId="1674" priority="137">
      <formula>AND(S$9&gt;=14/24,S$9&lt;20/24)</formula>
    </cfRule>
    <cfRule type="expression" dxfId="1673" priority="138">
      <formula>AND(S$9&gt;=8/24,S$9&lt;14/24)</formula>
    </cfRule>
    <cfRule type="expression" dxfId="1672" priority="139">
      <formula>S$9&lt;8/24</formula>
    </cfRule>
  </conditionalFormatting>
  <conditionalFormatting sqref="S84:AA84">
    <cfRule type="expression" dxfId="1671" priority="135">
      <formula>S$9&lt;8/24</formula>
    </cfRule>
    <cfRule type="expression" dxfId="1670" priority="132">
      <formula>S$9&gt;=20/24</formula>
    </cfRule>
    <cfRule type="expression" dxfId="1669" priority="133">
      <formula>AND(S$9&gt;=14/24,S$9&lt;20/24)</formula>
    </cfRule>
    <cfRule type="expression" dxfId="1668" priority="134">
      <formula>AND(S$9&gt;=8/24,S$9&lt;14/24)</formula>
    </cfRule>
  </conditionalFormatting>
  <conditionalFormatting sqref="S85:AB91">
    <cfRule type="expression" dxfId="1667" priority="136">
      <formula>S$9&gt;=20/24</formula>
    </cfRule>
  </conditionalFormatting>
  <conditionalFormatting sqref="S35:AF37">
    <cfRule type="expression" dxfId="1666" priority="208">
      <formula>S$9&lt;8/24</formula>
    </cfRule>
    <cfRule type="expression" dxfId="1665" priority="205">
      <formula>S$9&gt;=20/24</formula>
    </cfRule>
    <cfRule type="expression" dxfId="1664" priority="206">
      <formula>AND(S$9&gt;=14/24,S$9&lt;20/24)</formula>
    </cfRule>
    <cfRule type="expression" dxfId="1663" priority="207">
      <formula>AND(S$9&gt;=8/24,S$9&lt;14/24)</formula>
    </cfRule>
  </conditionalFormatting>
  <conditionalFormatting sqref="S44:AF44">
    <cfRule type="expression" dxfId="1662" priority="29">
      <formula>AND(S$9&gt;=8/24,S$9&lt;14/24)</formula>
    </cfRule>
    <cfRule type="expression" dxfId="1661" priority="27">
      <formula>S$9&gt;=20/24</formula>
    </cfRule>
    <cfRule type="expression" dxfId="1660" priority="28">
      <formula>AND(S$9&gt;=14/24,S$9&lt;20/24)</formula>
    </cfRule>
    <cfRule type="expression" dxfId="1659" priority="30">
      <formula>S$9&lt;8/24</formula>
    </cfRule>
  </conditionalFormatting>
  <conditionalFormatting sqref="S49:AF50">
    <cfRule type="expression" dxfId="1658" priority="32">
      <formula>S$9&gt;=20/24</formula>
    </cfRule>
    <cfRule type="expression" dxfId="1657" priority="33">
      <formula>AND(S$9&gt;=14/24,S$9&lt;20/24)</formula>
    </cfRule>
    <cfRule type="expression" dxfId="1656" priority="35">
      <formula>S$9&lt;8/24</formula>
    </cfRule>
    <cfRule type="expression" dxfId="1655" priority="34">
      <formula>AND(S$9&gt;=8/24,S$9&lt;14/24)</formula>
    </cfRule>
  </conditionalFormatting>
  <conditionalFormatting sqref="T213">
    <cfRule type="expression" dxfId="1654" priority="269">
      <formula>AX$9&lt;8/24</formula>
    </cfRule>
    <cfRule type="expression" dxfId="1653" priority="267">
      <formula>AND(AX$9&gt;=14/24,AX$9&lt;20/24)</formula>
    </cfRule>
    <cfRule type="expression" dxfId="1652" priority="266">
      <formula>AX$9&gt;=20/24</formula>
    </cfRule>
    <cfRule type="expression" dxfId="1651" priority="268">
      <formula>AND(AX$9&gt;=8/24,AX$9&lt;14/24)</formula>
    </cfRule>
  </conditionalFormatting>
  <conditionalFormatting sqref="T11:AE14 AF12:AF14 Z40:AF43 P12:S14 M11:S11 M39:T42 U40:Y42 S27:W32 M37:R37 B9:AF10 M58:W59 AG73 AB84:AF91 AB94:AF100 B192:AF192 B194:B200 D194:AF200 U213:AF213">
    <cfRule type="expression" dxfId="1650" priority="246">
      <formula>B$9&gt;=20/24</formula>
    </cfRule>
  </conditionalFormatting>
  <conditionalFormatting sqref="U39:AF39">
    <cfRule type="expression" dxfId="1649" priority="232">
      <formula>U$9&lt;8/24</formula>
    </cfRule>
    <cfRule type="expression" dxfId="1648" priority="231">
      <formula>AND(U$9&gt;=8/24,U$9&lt;14/24)</formula>
    </cfRule>
    <cfRule type="expression" dxfId="1647" priority="230">
      <formula>AND(U$9&gt;=14/24,U$9&lt;20/24)</formula>
    </cfRule>
    <cfRule type="expression" dxfId="1646" priority="229">
      <formula>U$9&gt;=20/24</formula>
    </cfRule>
  </conditionalFormatting>
  <conditionalFormatting sqref="V3 AB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X16:AF32">
    <cfRule type="expression" dxfId="1645" priority="233">
      <formula>X$9&gt;=20/24</formula>
    </cfRule>
    <cfRule type="expression" dxfId="1644" priority="234">
      <formula>AND(X$9&gt;=14/24,X$9&lt;20/24)</formula>
    </cfRule>
    <cfRule type="expression" dxfId="1643" priority="235">
      <formula>AND(X$9&gt;=8/24,X$9&lt;14/24)</formula>
    </cfRule>
    <cfRule type="expression" dxfId="1642" priority="236">
      <formula>X$9&lt;8/24</formula>
    </cfRule>
  </conditionalFormatting>
  <conditionalFormatting sqref="Z45:AF47">
    <cfRule type="expression" dxfId="1641" priority="204">
      <formula>Z$9&lt;8/24</formula>
    </cfRule>
    <cfRule type="expression" dxfId="1640" priority="203">
      <formula>AND(Z$9&gt;=8/24,Z$9&lt;14/24)</formula>
    </cfRule>
    <cfRule type="expression" dxfId="1639" priority="202">
      <formula>AND(Z$9&gt;=14/24,Z$9&lt;20/24)</formula>
    </cfRule>
    <cfRule type="expression" dxfId="1638" priority="201">
      <formula>Z$9&gt;=20/24</formula>
    </cfRule>
  </conditionalFormatting>
  <conditionalFormatting sqref="AB8">
    <cfRule type="expression" dxfId="1637" priority="65">
      <formula>AD$9&lt;8/24</formula>
    </cfRule>
    <cfRule type="expression" dxfId="1636" priority="62">
      <formula>AD$9&gt;=20/24</formula>
    </cfRule>
    <cfRule type="expression" dxfId="1635" priority="64">
      <formula>AND(AD$9&gt;=8/24,AD$9&lt;14/24)</formula>
    </cfRule>
    <cfRule type="expression" dxfId="1634" priority="63">
      <formula>AND(AD$9&gt;=14/24,AD$9&lt;20/24)</formula>
    </cfRule>
  </conditionalFormatting>
  <conditionalFormatting sqref="AC11:AF32 Z12:AB32 AD39:AF47 Z42:AC47 X16:Y32 AG51">
    <cfRule type="expression" dxfId="1633" priority="184">
      <formula>X11&gt;$AG11</formula>
    </cfRule>
  </conditionalFormatting>
  <conditionalFormatting sqref="AE58:AF58 AF59">
    <cfRule type="expression" dxfId="1632" priority="74">
      <formula>AND(AE$9&gt;=8/24,AE$9&lt;14/24)</formula>
    </cfRule>
    <cfRule type="expression" dxfId="1631" priority="75">
      <formula>AE$9&lt;8/24</formula>
    </cfRule>
    <cfRule type="expression" dxfId="1630" priority="73">
      <formula>AND(AE$9&gt;=14/24,AE$9&lt;20/24)</formula>
    </cfRule>
    <cfRule type="expression" dxfId="1629" priority="72">
      <formula>AE$9&gt;=20/24</formula>
    </cfRule>
  </conditionalFormatting>
  <conditionalFormatting sqref="AG213">
    <cfRule type="expression" dxfId="1628" priority="258">
      <formula>B$9&gt;=20/24</formula>
    </cfRule>
    <cfRule type="expression" dxfId="1627" priority="259">
      <formula>AND(B$9&gt;=14/24,B$9&lt;20/24)</formula>
    </cfRule>
    <cfRule type="expression" dxfId="1626" priority="260">
      <formula>AND(B$9&gt;=8/24,B$9&lt;14/24)</formula>
    </cfRule>
    <cfRule type="expression" dxfId="1625" priority="261">
      <formula>B$9&lt;8/24</formula>
    </cfRule>
  </conditionalFormatting>
  <conditionalFormatting sqref="AH213:AX213">
    <cfRule type="expression" dxfId="1624" priority="263">
      <formula>AND(AG$9&gt;=14/24,AG$9&lt;20/24)</formula>
    </cfRule>
    <cfRule type="expression" dxfId="1623" priority="264">
      <formula>AND(AG$9&gt;=8/24,AG$9&lt;14/24)</formula>
    </cfRule>
    <cfRule type="expression" dxfId="1622" priority="265">
      <formula>AG$9&lt;8/24</formula>
    </cfRule>
    <cfRule type="expression" dxfId="1621" priority="262">
      <formula>AG$9&gt;=20/24</formula>
    </cfRule>
  </conditionalFormatting>
  <conditionalFormatting sqref="AL4:AL6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5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id="{ACD22A5F-73A0-42C6-86BD-4C2B1872F8F8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46"/>
  <sheetViews>
    <sheetView zoomScale="90" zoomScaleNormal="90" workbookViewId="0">
      <pane xSplit="1" ySplit="10" topLeftCell="B53" activePane="bottomRight" state="frozen"/>
      <selection activeCell="AF88" sqref="AF88"/>
      <selection pane="topRight" activeCell="AF88" sqref="AF88"/>
      <selection pane="bottomLeft" activeCell="AF88" sqref="AF88"/>
      <selection pane="bottomRight" activeCell="F59" sqref="F5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2079/01/5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231</v>
      </c>
      <c r="C5" s="29">
        <f t="shared" si="0"/>
        <v>237</v>
      </c>
      <c r="D5" s="29">
        <f t="shared" si="0"/>
        <v>248</v>
      </c>
      <c r="E5" s="29">
        <f t="shared" si="0"/>
        <v>288.2</v>
      </c>
      <c r="F5" s="29">
        <f t="shared" si="0"/>
        <v>335.5</v>
      </c>
      <c r="G5" s="29">
        <f t="shared" si="0"/>
        <v>354</v>
      </c>
      <c r="H5" s="29">
        <f t="shared" si="0"/>
        <v>369.7</v>
      </c>
      <c r="I5" s="29">
        <f t="shared" si="0"/>
        <v>535</v>
      </c>
      <c r="J5" s="29">
        <f t="shared" si="0"/>
        <v>572.6</v>
      </c>
      <c r="K5" s="29">
        <f t="shared" si="0"/>
        <v>564.29999999999995</v>
      </c>
      <c r="L5" s="29">
        <f t="shared" si="0"/>
        <v>612.4</v>
      </c>
      <c r="M5" s="29">
        <f t="shared" si="0"/>
        <v>621.20000000000005</v>
      </c>
      <c r="N5" s="29">
        <f t="shared" si="0"/>
        <v>645.93000000000006</v>
      </c>
      <c r="O5" s="29">
        <f t="shared" si="0"/>
        <v>625.69999999999993</v>
      </c>
      <c r="P5" s="29">
        <f t="shared" si="0"/>
        <v>639.9319999999999</v>
      </c>
      <c r="Q5" s="29">
        <f t="shared" si="0"/>
        <v>631.48</v>
      </c>
      <c r="R5" s="29">
        <f t="shared" si="0"/>
        <v>650.70000000000005</v>
      </c>
      <c r="S5" s="29">
        <f t="shared" si="0"/>
        <v>644</v>
      </c>
      <c r="T5" s="29">
        <f t="shared" si="0"/>
        <v>597</v>
      </c>
      <c r="U5" s="29">
        <f t="shared" si="0"/>
        <v>528</v>
      </c>
      <c r="V5" s="29">
        <f t="shared" si="0"/>
        <v>487</v>
      </c>
      <c r="W5" s="29">
        <f t="shared" si="0"/>
        <v>476</v>
      </c>
      <c r="X5" s="29">
        <f t="shared" si="0"/>
        <v>228</v>
      </c>
      <c r="Y5" s="29">
        <f t="shared" si="0"/>
        <v>166.2</v>
      </c>
      <c r="Z5" s="29">
        <f t="shared" si="0"/>
        <v>170.3</v>
      </c>
      <c r="AA5" s="29">
        <f t="shared" si="0"/>
        <v>184</v>
      </c>
      <c r="AB5" s="29">
        <f t="shared" si="0"/>
        <v>226.5</v>
      </c>
      <c r="AC5" s="29">
        <f t="shared" si="0"/>
        <v>303.88</v>
      </c>
      <c r="AD5" s="29">
        <f t="shared" si="0"/>
        <v>346.31</v>
      </c>
      <c r="AE5" s="29">
        <f t="shared" si="0"/>
        <v>300.14999999999998</v>
      </c>
      <c r="AF5" s="29">
        <f>B68</f>
        <v>287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1459MW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Load=1256</v>
      </c>
      <c r="B7" s="34">
        <f>B75</f>
        <v>1414.74</v>
      </c>
      <c r="C7" s="34">
        <f t="shared" ref="C7:AF7" si="1">C75</f>
        <v>1384.34</v>
      </c>
      <c r="D7" s="34">
        <f t="shared" si="1"/>
        <v>1340.54</v>
      </c>
      <c r="E7" s="34">
        <f t="shared" si="1"/>
        <v>1286.1400000000001</v>
      </c>
      <c r="F7" s="34">
        <f t="shared" si="1"/>
        <v>1256.04</v>
      </c>
      <c r="G7" s="34">
        <f t="shared" si="1"/>
        <v>1279.94</v>
      </c>
      <c r="H7" s="34">
        <f t="shared" si="1"/>
        <v>1289.1399999999999</v>
      </c>
      <c r="I7" s="34">
        <f t="shared" si="1"/>
        <v>1336.54</v>
      </c>
      <c r="J7" s="34">
        <f t="shared" si="1"/>
        <v>1355.04</v>
      </c>
      <c r="K7" s="34">
        <f t="shared" si="1"/>
        <v>1415.9399999999998</v>
      </c>
      <c r="L7" s="34">
        <f t="shared" si="1"/>
        <v>1438.8400000000001</v>
      </c>
      <c r="M7" s="34">
        <f t="shared" si="1"/>
        <v>1458.6399999999999</v>
      </c>
      <c r="N7" s="34">
        <f t="shared" si="1"/>
        <v>1439.8400000000001</v>
      </c>
      <c r="O7" s="34">
        <f t="shared" si="1"/>
        <v>1483.17</v>
      </c>
      <c r="P7" s="34">
        <f t="shared" si="1"/>
        <v>1500.54</v>
      </c>
      <c r="Q7" s="34">
        <f t="shared" si="1"/>
        <v>1501.4719999999998</v>
      </c>
      <c r="R7" s="34">
        <f t="shared" si="1"/>
        <v>1521.32</v>
      </c>
      <c r="S7" s="34">
        <f t="shared" si="1"/>
        <v>1561.54</v>
      </c>
      <c r="T7" s="34">
        <f t="shared" si="1"/>
        <v>1564.64</v>
      </c>
      <c r="U7" s="34">
        <f t="shared" si="1"/>
        <v>1538.1399999999999</v>
      </c>
      <c r="V7" s="34">
        <f t="shared" si="1"/>
        <v>1503.6399999999999</v>
      </c>
      <c r="W7" s="34">
        <f t="shared" si="1"/>
        <v>1453.54</v>
      </c>
      <c r="X7" s="34">
        <f t="shared" si="1"/>
        <v>1440.74</v>
      </c>
      <c r="Y7" s="34">
        <f t="shared" si="1"/>
        <v>1511.24</v>
      </c>
      <c r="Z7" s="34">
        <f t="shared" si="1"/>
        <v>1705.1399999999999</v>
      </c>
      <c r="AA7" s="34">
        <f t="shared" si="1"/>
        <v>1677.54</v>
      </c>
      <c r="AB7" s="34">
        <f t="shared" si="1"/>
        <v>1652.34</v>
      </c>
      <c r="AC7" s="34">
        <f t="shared" si="1"/>
        <v>1613.04</v>
      </c>
      <c r="AD7" s="34">
        <f t="shared" si="1"/>
        <v>1554.12</v>
      </c>
      <c r="AE7" s="34">
        <f t="shared" si="1"/>
        <v>1453.75</v>
      </c>
      <c r="AF7" s="34">
        <f t="shared" si="1"/>
        <v>1401.8899999999999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5">
        <v>205</v>
      </c>
      <c r="C11" s="45">
        <v>195</v>
      </c>
      <c r="D11" s="45">
        <v>143</v>
      </c>
      <c r="E11" s="44">
        <v>143</v>
      </c>
      <c r="F11" s="44">
        <v>120</v>
      </c>
      <c r="G11" s="44">
        <v>120</v>
      </c>
      <c r="H11" s="45">
        <v>110</v>
      </c>
      <c r="I11" s="45">
        <v>130</v>
      </c>
      <c r="J11" s="45">
        <v>90</v>
      </c>
      <c r="K11" s="45">
        <v>90</v>
      </c>
      <c r="L11" s="45">
        <v>90</v>
      </c>
      <c r="M11" s="45">
        <v>65</v>
      </c>
      <c r="N11" s="45">
        <v>65</v>
      </c>
      <c r="O11" s="45">
        <v>65</v>
      </c>
      <c r="P11" s="168">
        <v>80</v>
      </c>
      <c r="Q11" s="168">
        <v>80</v>
      </c>
      <c r="R11" s="168">
        <v>80</v>
      </c>
      <c r="S11" s="46">
        <v>76</v>
      </c>
      <c r="T11" s="46">
        <v>100</v>
      </c>
      <c r="U11" s="46">
        <v>152</v>
      </c>
      <c r="V11" s="46">
        <v>180</v>
      </c>
      <c r="W11" s="44">
        <v>160</v>
      </c>
      <c r="X11" s="44">
        <v>160</v>
      </c>
      <c r="Y11" s="44">
        <v>300</v>
      </c>
      <c r="Z11" s="47">
        <v>420</v>
      </c>
      <c r="AA11" s="47">
        <v>440</v>
      </c>
      <c r="AB11" s="47">
        <v>420</v>
      </c>
      <c r="AC11" s="47">
        <v>340</v>
      </c>
      <c r="AD11" s="47">
        <v>200</v>
      </c>
      <c r="AE11" s="47">
        <v>80</v>
      </c>
      <c r="AF11" s="45">
        <v>76</v>
      </c>
      <c r="AG11" s="48">
        <v>456</v>
      </c>
      <c r="AH11" s="49">
        <f>MAX(B11:AF11)</f>
        <v>440</v>
      </c>
      <c r="AI11" s="50">
        <f>MIN(B11:AF11)</f>
        <v>65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27</v>
      </c>
      <c r="C12" s="44">
        <v>27</v>
      </c>
      <c r="D12" s="44">
        <v>27</v>
      </c>
      <c r="E12" s="44">
        <v>27</v>
      </c>
      <c r="F12" s="44">
        <v>27</v>
      </c>
      <c r="G12" s="44">
        <v>27</v>
      </c>
      <c r="H12" s="44">
        <v>27</v>
      </c>
      <c r="I12" s="44">
        <v>27</v>
      </c>
      <c r="J12" s="44">
        <v>27</v>
      </c>
      <c r="K12" s="44">
        <v>27</v>
      </c>
      <c r="L12" s="44">
        <v>27</v>
      </c>
      <c r="M12" s="44">
        <v>22.6</v>
      </c>
      <c r="N12" s="44">
        <v>23</v>
      </c>
      <c r="O12" s="44">
        <v>23</v>
      </c>
      <c r="P12" s="44">
        <v>23</v>
      </c>
      <c r="Q12" s="44">
        <v>23</v>
      </c>
      <c r="R12" s="44">
        <v>23</v>
      </c>
      <c r="S12" s="44">
        <v>23</v>
      </c>
      <c r="T12" s="44">
        <v>23</v>
      </c>
      <c r="U12" s="44">
        <v>23</v>
      </c>
      <c r="V12" s="44">
        <v>23</v>
      </c>
      <c r="W12" s="44">
        <v>23</v>
      </c>
      <c r="X12" s="44">
        <v>23</v>
      </c>
      <c r="Y12" s="44">
        <v>23</v>
      </c>
      <c r="Z12" s="44">
        <v>23</v>
      </c>
      <c r="AA12" s="44">
        <v>23</v>
      </c>
      <c r="AB12" s="44">
        <v>23</v>
      </c>
      <c r="AC12" s="44">
        <v>27</v>
      </c>
      <c r="AD12" s="44">
        <v>27</v>
      </c>
      <c r="AE12" s="44">
        <v>27</v>
      </c>
      <c r="AF12" s="44">
        <v>27</v>
      </c>
      <c r="AG12" s="53">
        <v>60</v>
      </c>
      <c r="AH12" s="49">
        <f t="shared" ref="AH12:AH75" si="2">MAX(B12:AF12)</f>
        <v>27</v>
      </c>
      <c r="AI12" s="50">
        <f t="shared" ref="AI12:AI75" si="3">MIN(B12:AF12)</f>
        <v>22.6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15.2</v>
      </c>
      <c r="C13" s="44">
        <v>15.2</v>
      </c>
      <c r="D13" s="44">
        <v>14.7</v>
      </c>
      <c r="E13" s="44">
        <v>14.7</v>
      </c>
      <c r="F13" s="44">
        <v>14.7</v>
      </c>
      <c r="G13" s="44">
        <v>14.7</v>
      </c>
      <c r="H13" s="44">
        <v>15.4</v>
      </c>
      <c r="I13" s="44">
        <v>15.4</v>
      </c>
      <c r="J13" s="44">
        <v>15.4</v>
      </c>
      <c r="K13" s="44">
        <v>15.4</v>
      </c>
      <c r="L13" s="44">
        <v>15.4</v>
      </c>
      <c r="M13" s="44">
        <v>15.4</v>
      </c>
      <c r="N13" s="44">
        <v>14.4</v>
      </c>
      <c r="O13" s="44">
        <v>14.4</v>
      </c>
      <c r="P13" s="44">
        <v>14.4</v>
      </c>
      <c r="Q13" s="44">
        <v>14.4</v>
      </c>
      <c r="R13" s="44">
        <v>14.4</v>
      </c>
      <c r="S13" s="44">
        <v>14.4</v>
      </c>
      <c r="T13" s="44">
        <v>14.4</v>
      </c>
      <c r="U13" s="44">
        <v>14.4</v>
      </c>
      <c r="V13" s="44">
        <v>14.4</v>
      </c>
      <c r="W13" s="44">
        <v>14.4</v>
      </c>
      <c r="X13" s="44">
        <v>14.4</v>
      </c>
      <c r="Y13" s="44">
        <v>14.4</v>
      </c>
      <c r="Z13" s="44">
        <v>16.600000000000001</v>
      </c>
      <c r="AA13" s="44">
        <v>0</v>
      </c>
      <c r="AB13" s="44">
        <v>20</v>
      </c>
      <c r="AC13" s="44">
        <v>20</v>
      </c>
      <c r="AD13" s="44">
        <v>14.1</v>
      </c>
      <c r="AE13" s="44">
        <v>14.1</v>
      </c>
      <c r="AF13" s="44">
        <v>14</v>
      </c>
      <c r="AG13" s="53">
        <v>52.4</v>
      </c>
      <c r="AH13" s="49">
        <f t="shared" si="2"/>
        <v>20</v>
      </c>
      <c r="AI13" s="50">
        <f t="shared" si="3"/>
        <v>0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50.3</v>
      </c>
      <c r="C14" s="44">
        <v>50.3</v>
      </c>
      <c r="D14" s="44">
        <v>50.9</v>
      </c>
      <c r="E14" s="44">
        <v>51.2</v>
      </c>
      <c r="F14" s="44">
        <v>51.2</v>
      </c>
      <c r="G14" s="44">
        <v>50.9</v>
      </c>
      <c r="H14" s="44">
        <v>51.1</v>
      </c>
      <c r="I14" s="44">
        <v>51.1</v>
      </c>
      <c r="J14" s="44">
        <v>51.1</v>
      </c>
      <c r="K14" s="44">
        <v>51.1</v>
      </c>
      <c r="L14" s="44">
        <v>51</v>
      </c>
      <c r="M14" s="44">
        <v>51</v>
      </c>
      <c r="N14" s="44">
        <v>50.5</v>
      </c>
      <c r="O14" s="44">
        <v>50.5</v>
      </c>
      <c r="P14" s="44">
        <v>50.5</v>
      </c>
      <c r="Q14" s="44">
        <v>50.5</v>
      </c>
      <c r="R14" s="44">
        <v>50.5</v>
      </c>
      <c r="S14" s="44">
        <v>50.5</v>
      </c>
      <c r="T14" s="44">
        <v>50.5</v>
      </c>
      <c r="U14" s="44">
        <v>50.5</v>
      </c>
      <c r="V14" s="44">
        <v>50.5</v>
      </c>
      <c r="W14" s="44">
        <v>50.5</v>
      </c>
      <c r="X14" s="44">
        <v>50.5</v>
      </c>
      <c r="Y14" s="44">
        <v>50.5</v>
      </c>
      <c r="Z14" s="44">
        <v>50.4</v>
      </c>
      <c r="AA14" s="44">
        <v>50.4</v>
      </c>
      <c r="AB14" s="44">
        <v>50.3</v>
      </c>
      <c r="AC14" s="44">
        <v>50.4</v>
      </c>
      <c r="AD14" s="44">
        <v>50.4</v>
      </c>
      <c r="AE14" s="44">
        <v>50.4</v>
      </c>
      <c r="AF14" s="44">
        <v>50.5</v>
      </c>
      <c r="AG14" s="53">
        <v>50</v>
      </c>
      <c r="AH14" s="49">
        <f t="shared" si="2"/>
        <v>51.2</v>
      </c>
      <c r="AI14" s="50">
        <f t="shared" si="3"/>
        <v>50.3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23.3</v>
      </c>
      <c r="C15" s="44">
        <v>23.3</v>
      </c>
      <c r="D15" s="44">
        <v>23.3</v>
      </c>
      <c r="E15" s="44">
        <v>23.3</v>
      </c>
      <c r="F15" s="44">
        <v>23.3</v>
      </c>
      <c r="G15" s="44">
        <v>23.3</v>
      </c>
      <c r="H15" s="44">
        <v>23.3</v>
      </c>
      <c r="I15" s="44">
        <v>23.3</v>
      </c>
      <c r="J15" s="44">
        <v>23.3</v>
      </c>
      <c r="K15" s="44">
        <v>23.3</v>
      </c>
      <c r="L15" s="44">
        <v>23.3</v>
      </c>
      <c r="M15" s="44">
        <v>23.3</v>
      </c>
      <c r="N15" s="44">
        <v>23.2</v>
      </c>
      <c r="O15" s="44">
        <v>23.2</v>
      </c>
      <c r="P15" s="44">
        <v>23.2</v>
      </c>
      <c r="Q15" s="44">
        <v>23.2</v>
      </c>
      <c r="R15" s="44">
        <v>23.2</v>
      </c>
      <c r="S15" s="44">
        <v>23.2</v>
      </c>
      <c r="T15" s="44">
        <v>23.2</v>
      </c>
      <c r="U15" s="44">
        <v>23.2</v>
      </c>
      <c r="V15" s="44">
        <v>23.2</v>
      </c>
      <c r="W15" s="44">
        <v>23.2</v>
      </c>
      <c r="X15" s="44">
        <v>23.2</v>
      </c>
      <c r="Y15" s="44">
        <v>23.2</v>
      </c>
      <c r="Z15" s="44">
        <v>22.8</v>
      </c>
      <c r="AA15" s="44">
        <v>22.8</v>
      </c>
      <c r="AB15" s="44">
        <v>22.8</v>
      </c>
      <c r="AC15" s="44">
        <v>22.8</v>
      </c>
      <c r="AD15" s="44">
        <v>22.8</v>
      </c>
      <c r="AE15" s="44">
        <v>22.8</v>
      </c>
      <c r="AF15" s="44">
        <v>23.2</v>
      </c>
      <c r="AG15" s="56">
        <v>45</v>
      </c>
      <c r="AH15" s="49">
        <f t="shared" si="2"/>
        <v>23.3</v>
      </c>
      <c r="AI15" s="50">
        <f t="shared" si="3"/>
        <v>22.8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12</v>
      </c>
      <c r="C16" s="44">
        <v>12</v>
      </c>
      <c r="D16" s="44">
        <v>12</v>
      </c>
      <c r="E16" s="44">
        <v>12</v>
      </c>
      <c r="F16" s="44">
        <v>12</v>
      </c>
      <c r="G16" s="44">
        <v>12</v>
      </c>
      <c r="H16" s="44">
        <v>12</v>
      </c>
      <c r="I16" s="44">
        <v>12</v>
      </c>
      <c r="J16" s="44">
        <v>10</v>
      </c>
      <c r="K16" s="44">
        <v>10</v>
      </c>
      <c r="L16" s="44">
        <v>10</v>
      </c>
      <c r="M16" s="44">
        <v>10</v>
      </c>
      <c r="N16" s="44">
        <v>10</v>
      </c>
      <c r="O16" s="44">
        <v>10</v>
      </c>
      <c r="P16" s="44">
        <v>10</v>
      </c>
      <c r="Q16" s="44">
        <v>10</v>
      </c>
      <c r="R16" s="44">
        <v>10</v>
      </c>
      <c r="S16" s="44">
        <v>10</v>
      </c>
      <c r="T16" s="44">
        <v>10</v>
      </c>
      <c r="U16" s="44">
        <v>10</v>
      </c>
      <c r="V16" s="44">
        <v>10</v>
      </c>
      <c r="W16" s="44">
        <v>10</v>
      </c>
      <c r="X16" s="44">
        <v>13</v>
      </c>
      <c r="Y16" s="44">
        <v>13</v>
      </c>
      <c r="Z16" s="44">
        <v>13</v>
      </c>
      <c r="AA16" s="44">
        <v>13</v>
      </c>
      <c r="AB16" s="44">
        <v>13</v>
      </c>
      <c r="AC16" s="44">
        <v>13</v>
      </c>
      <c r="AD16" s="44">
        <v>13</v>
      </c>
      <c r="AE16" s="44">
        <v>13</v>
      </c>
      <c r="AF16" s="44">
        <v>13</v>
      </c>
      <c r="AG16" s="53">
        <v>45</v>
      </c>
      <c r="AH16" s="49">
        <f t="shared" si="2"/>
        <v>13</v>
      </c>
      <c r="AI16" s="50">
        <f t="shared" si="3"/>
        <v>10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12.9</v>
      </c>
      <c r="N19" s="44">
        <v>12.6</v>
      </c>
      <c r="O19" s="44">
        <v>12.6</v>
      </c>
      <c r="P19" s="44">
        <v>12.6</v>
      </c>
      <c r="Q19" s="44">
        <v>12.6</v>
      </c>
      <c r="R19" s="44">
        <v>12.6</v>
      </c>
      <c r="S19" s="44">
        <v>12.6</v>
      </c>
      <c r="T19" s="44">
        <v>12.6</v>
      </c>
      <c r="U19" s="44">
        <v>12.6</v>
      </c>
      <c r="V19" s="44">
        <v>12.6</v>
      </c>
      <c r="W19" s="44">
        <v>12.6</v>
      </c>
      <c r="X19" s="44">
        <v>12.6</v>
      </c>
      <c r="Y19" s="44">
        <v>12.6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12.6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17.899999999999999</v>
      </c>
      <c r="C22" s="44">
        <v>17.899999999999999</v>
      </c>
      <c r="D22" s="44">
        <v>17.899999999999999</v>
      </c>
      <c r="E22" s="44">
        <v>17.899999999999999</v>
      </c>
      <c r="F22" s="44">
        <v>17.899999999999999</v>
      </c>
      <c r="G22" s="44">
        <v>17.899999999999999</v>
      </c>
      <c r="H22" s="44">
        <v>17.899999999999999</v>
      </c>
      <c r="I22" s="44">
        <v>17.899999999999999</v>
      </c>
      <c r="J22" s="44">
        <v>17.899999999999999</v>
      </c>
      <c r="K22" s="44">
        <v>17.899999999999999</v>
      </c>
      <c r="L22" s="44">
        <v>17.899999999999999</v>
      </c>
      <c r="M22" s="44">
        <v>17.600000000000001</v>
      </c>
      <c r="N22" s="44">
        <v>17.7</v>
      </c>
      <c r="O22" s="44">
        <v>17.7</v>
      </c>
      <c r="P22" s="44">
        <v>17.7</v>
      </c>
      <c r="Q22" s="44">
        <v>17.7</v>
      </c>
      <c r="R22" s="44">
        <v>17.7</v>
      </c>
      <c r="S22" s="44">
        <v>17.7</v>
      </c>
      <c r="T22" s="44">
        <v>17.7</v>
      </c>
      <c r="U22" s="44">
        <v>17.7</v>
      </c>
      <c r="V22" s="44">
        <v>17.7</v>
      </c>
      <c r="W22" s="44">
        <v>17.7</v>
      </c>
      <c r="X22" s="44">
        <v>17.7</v>
      </c>
      <c r="Y22" s="44">
        <v>17.7</v>
      </c>
      <c r="Z22" s="44">
        <v>17.899999999999999</v>
      </c>
      <c r="AA22" s="44">
        <v>17.899999999999999</v>
      </c>
      <c r="AB22" s="44">
        <v>17.899999999999999</v>
      </c>
      <c r="AC22" s="44">
        <v>17.899999999999999</v>
      </c>
      <c r="AD22" s="44">
        <v>17.899999999999999</v>
      </c>
      <c r="AE22" s="44">
        <v>17.899999999999999</v>
      </c>
      <c r="AF22" s="44">
        <v>17.899999999999999</v>
      </c>
      <c r="AG22" s="53">
        <v>25</v>
      </c>
      <c r="AH22" s="49">
        <f t="shared" si="2"/>
        <v>17.899999999999999</v>
      </c>
      <c r="AI22" s="50">
        <f t="shared" si="3"/>
        <v>17.600000000000001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7.9</v>
      </c>
      <c r="C23" s="44">
        <v>7.9</v>
      </c>
      <c r="D23" s="44">
        <v>7.9</v>
      </c>
      <c r="E23" s="44">
        <v>7.9</v>
      </c>
      <c r="F23" s="44">
        <v>7.9</v>
      </c>
      <c r="G23" s="44">
        <v>7.9</v>
      </c>
      <c r="H23" s="44">
        <v>7.9</v>
      </c>
      <c r="I23" s="44">
        <v>7.9</v>
      </c>
      <c r="J23" s="44">
        <v>7.9</v>
      </c>
      <c r="K23" s="44">
        <v>7.9</v>
      </c>
      <c r="L23" s="44">
        <v>7.9</v>
      </c>
      <c r="M23" s="44">
        <v>7.9</v>
      </c>
      <c r="N23" s="44">
        <v>7.9</v>
      </c>
      <c r="O23" s="44">
        <v>7.9</v>
      </c>
      <c r="P23" s="44">
        <v>7.9</v>
      </c>
      <c r="Q23" s="44">
        <v>7.9</v>
      </c>
      <c r="R23" s="44">
        <v>7.9</v>
      </c>
      <c r="S23" s="44">
        <v>7.9</v>
      </c>
      <c r="T23" s="44">
        <v>7.9</v>
      </c>
      <c r="U23" s="44">
        <v>7.9</v>
      </c>
      <c r="V23" s="44">
        <v>7.9</v>
      </c>
      <c r="W23" s="44">
        <v>7.9</v>
      </c>
      <c r="X23" s="44">
        <v>7.9</v>
      </c>
      <c r="Y23" s="44">
        <v>7.9</v>
      </c>
      <c r="Z23" s="44">
        <v>7.9</v>
      </c>
      <c r="AA23" s="44">
        <v>7.9</v>
      </c>
      <c r="AB23" s="44">
        <v>7.9</v>
      </c>
      <c r="AC23" s="44">
        <v>7.9</v>
      </c>
      <c r="AD23" s="44">
        <v>7.9</v>
      </c>
      <c r="AE23" s="44">
        <v>7.9</v>
      </c>
      <c r="AF23" s="44">
        <v>7.9</v>
      </c>
      <c r="AG23" s="53">
        <v>25</v>
      </c>
      <c r="AH23" s="49">
        <f t="shared" si="2"/>
        <v>7.9</v>
      </c>
      <c r="AI23" s="50">
        <f t="shared" si="3"/>
        <v>7.9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7.1</v>
      </c>
      <c r="C24" s="44">
        <v>7.1</v>
      </c>
      <c r="D24" s="44">
        <v>7.1</v>
      </c>
      <c r="E24" s="44">
        <v>7.1</v>
      </c>
      <c r="F24" s="44">
        <v>7.1</v>
      </c>
      <c r="G24" s="44">
        <v>7.1</v>
      </c>
      <c r="H24" s="44">
        <v>7.1</v>
      </c>
      <c r="I24" s="44">
        <v>7.1</v>
      </c>
      <c r="J24" s="44">
        <v>6.4</v>
      </c>
      <c r="K24" s="44">
        <v>6.4</v>
      </c>
      <c r="L24" s="44">
        <v>6.3</v>
      </c>
      <c r="M24" s="44">
        <v>6.3</v>
      </c>
      <c r="N24" s="44">
        <v>6.3</v>
      </c>
      <c r="O24" s="44">
        <v>6.3</v>
      </c>
      <c r="P24" s="44">
        <v>6.3</v>
      </c>
      <c r="Q24" s="44">
        <v>6.3</v>
      </c>
      <c r="R24" s="44">
        <v>6.3</v>
      </c>
      <c r="S24" s="44">
        <v>6.3</v>
      </c>
      <c r="T24" s="44">
        <v>6.3</v>
      </c>
      <c r="U24" s="44">
        <v>6.3</v>
      </c>
      <c r="V24" s="44">
        <v>6.3</v>
      </c>
      <c r="W24" s="44">
        <v>6.3</v>
      </c>
      <c r="X24" s="44">
        <v>6.3</v>
      </c>
      <c r="Y24" s="44">
        <v>6.3</v>
      </c>
      <c r="Z24" s="44">
        <v>0</v>
      </c>
      <c r="AA24" s="44">
        <v>0</v>
      </c>
      <c r="AB24" s="44">
        <v>5.2</v>
      </c>
      <c r="AC24" s="44">
        <v>5.2</v>
      </c>
      <c r="AD24" s="44">
        <v>5.6</v>
      </c>
      <c r="AE24" s="44">
        <v>5.6</v>
      </c>
      <c r="AF24" s="44">
        <v>5.6</v>
      </c>
      <c r="AG24" s="53">
        <v>25</v>
      </c>
      <c r="AH24" s="49">
        <f t="shared" si="2"/>
        <v>7.1</v>
      </c>
      <c r="AI24" s="50">
        <f t="shared" si="3"/>
        <v>0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8</v>
      </c>
      <c r="K26" s="44">
        <v>8</v>
      </c>
      <c r="L26" s="44">
        <v>8</v>
      </c>
      <c r="M26" s="44">
        <v>8</v>
      </c>
      <c r="N26" s="44">
        <v>8</v>
      </c>
      <c r="O26" s="44">
        <v>8</v>
      </c>
      <c r="P26" s="44">
        <v>8</v>
      </c>
      <c r="Q26" s="44">
        <v>8</v>
      </c>
      <c r="R26" s="44">
        <v>8</v>
      </c>
      <c r="S26" s="44">
        <v>8</v>
      </c>
      <c r="T26" s="44">
        <v>8</v>
      </c>
      <c r="U26" s="44">
        <v>8</v>
      </c>
      <c r="V26" s="44">
        <v>8</v>
      </c>
      <c r="W26" s="44">
        <v>8</v>
      </c>
      <c r="X26" s="44">
        <v>8</v>
      </c>
      <c r="Y26" s="44">
        <v>8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8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5">
        <v>3.9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45">
        <v>3.9</v>
      </c>
      <c r="N27" s="45">
        <v>3.9</v>
      </c>
      <c r="O27" s="45">
        <v>3.9</v>
      </c>
      <c r="P27" s="45">
        <v>3.9</v>
      </c>
      <c r="Q27" s="45">
        <v>3.9</v>
      </c>
      <c r="R27" s="45">
        <v>3.9</v>
      </c>
      <c r="S27" s="45">
        <v>3.9</v>
      </c>
      <c r="T27" s="45">
        <v>3.9</v>
      </c>
      <c r="U27" s="45">
        <v>3.9</v>
      </c>
      <c r="V27" s="45">
        <v>3.9</v>
      </c>
      <c r="W27" s="45">
        <v>3.9</v>
      </c>
      <c r="X27" s="45">
        <v>3.9</v>
      </c>
      <c r="Y27" s="45">
        <v>3.9</v>
      </c>
      <c r="Z27" s="44">
        <v>3.9</v>
      </c>
      <c r="AA27" s="44">
        <v>3.9</v>
      </c>
      <c r="AB27" s="44">
        <v>3.9</v>
      </c>
      <c r="AC27" s="44">
        <v>3.9</v>
      </c>
      <c r="AD27" s="44">
        <v>3.9</v>
      </c>
      <c r="AE27" s="44">
        <v>3.9</v>
      </c>
      <c r="AF27" s="44">
        <v>3.9</v>
      </c>
      <c r="AG27" s="53">
        <v>23.5</v>
      </c>
      <c r="AH27" s="49">
        <f t="shared" si="2"/>
        <v>3.9</v>
      </c>
      <c r="AI27" s="50">
        <f t="shared" si="3"/>
        <v>3.9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5</v>
      </c>
      <c r="C28" s="44">
        <v>5</v>
      </c>
      <c r="D28" s="44">
        <v>5</v>
      </c>
      <c r="E28" s="44">
        <v>5</v>
      </c>
      <c r="F28" s="44">
        <v>5</v>
      </c>
      <c r="G28" s="44">
        <v>5</v>
      </c>
      <c r="H28" s="44">
        <v>5</v>
      </c>
      <c r="I28" s="44">
        <v>5</v>
      </c>
      <c r="J28" s="44">
        <v>5</v>
      </c>
      <c r="K28" s="44">
        <v>5</v>
      </c>
      <c r="L28" s="44">
        <v>5</v>
      </c>
      <c r="M28" s="44">
        <v>5</v>
      </c>
      <c r="N28" s="44">
        <v>5</v>
      </c>
      <c r="O28" s="44">
        <v>5</v>
      </c>
      <c r="P28" s="44">
        <v>5</v>
      </c>
      <c r="Q28" s="44">
        <v>5</v>
      </c>
      <c r="R28" s="44">
        <v>5</v>
      </c>
      <c r="S28" s="44">
        <v>5</v>
      </c>
      <c r="T28" s="44">
        <v>5</v>
      </c>
      <c r="U28" s="44">
        <v>5</v>
      </c>
      <c r="V28" s="44">
        <v>5</v>
      </c>
      <c r="W28" s="44">
        <v>5</v>
      </c>
      <c r="X28" s="44">
        <v>5</v>
      </c>
      <c r="Y28" s="44">
        <v>5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53">
        <v>22.2</v>
      </c>
      <c r="AH28" s="49">
        <f t="shared" si="2"/>
        <v>5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55"/>
      <c r="C37" s="55">
        <f>28.1+17.9</f>
        <v>46</v>
      </c>
      <c r="D37" s="55">
        <f>39.4+18.2</f>
        <v>57.599999999999994</v>
      </c>
      <c r="E37" s="55">
        <f>16.6+42.6</f>
        <v>59.2</v>
      </c>
      <c r="F37" s="55">
        <f>16.8+45.4</f>
        <v>62.2</v>
      </c>
      <c r="G37" s="55">
        <f>15.4+35.8</f>
        <v>51.199999999999996</v>
      </c>
      <c r="H37" s="55">
        <f>15.8+34.9</f>
        <v>50.7</v>
      </c>
      <c r="I37" s="55">
        <f>32.2+14.8</f>
        <v>47</v>
      </c>
      <c r="J37" s="55">
        <f>11.7+31.7</f>
        <v>43.4</v>
      </c>
      <c r="K37" s="55">
        <f>30.1+11.1</f>
        <v>41.2</v>
      </c>
      <c r="L37" s="55">
        <f>15.1+29.6</f>
        <v>44.7</v>
      </c>
      <c r="M37" s="168">
        <f>31+15.5</f>
        <v>46.5</v>
      </c>
      <c r="N37" s="168">
        <f>31.6+20.1</f>
        <v>51.7</v>
      </c>
      <c r="O37" s="168">
        <v>52</v>
      </c>
      <c r="P37" s="168">
        <v>50</v>
      </c>
      <c r="Q37" s="168">
        <v>45.1</v>
      </c>
      <c r="R37" s="168">
        <v>45</v>
      </c>
      <c r="S37" s="61">
        <f>28.4+14.5</f>
        <v>42.9</v>
      </c>
      <c r="T37" s="61">
        <v>43</v>
      </c>
      <c r="U37" s="61">
        <f>28.6+16.8</f>
        <v>45.400000000000006</v>
      </c>
      <c r="V37" s="61">
        <v>45.5</v>
      </c>
      <c r="W37" s="61">
        <v>43.5</v>
      </c>
      <c r="X37" s="61">
        <v>40</v>
      </c>
      <c r="Y37" s="61">
        <v>40</v>
      </c>
      <c r="Z37" s="61">
        <v>40</v>
      </c>
      <c r="AA37" s="61">
        <v>40</v>
      </c>
      <c r="AB37" s="61">
        <f>24.8+12.7</f>
        <v>37.5</v>
      </c>
      <c r="AC37" s="61">
        <v>39.299999999999997</v>
      </c>
      <c r="AD37" s="61">
        <v>37.1</v>
      </c>
      <c r="AE37" s="61">
        <v>40.1</v>
      </c>
      <c r="AF37" s="61">
        <v>40.9</v>
      </c>
      <c r="AG37" s="58">
        <v>240</v>
      </c>
      <c r="AH37" s="49">
        <f t="shared" si="2"/>
        <v>62.2</v>
      </c>
      <c r="AI37" s="50">
        <f t="shared" si="3"/>
        <v>37.1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629.09999999999991</v>
      </c>
      <c r="C38" s="63">
        <f t="shared" si="4"/>
        <v>619.09999999999991</v>
      </c>
      <c r="D38" s="63">
        <f t="shared" si="4"/>
        <v>567.19999999999993</v>
      </c>
      <c r="E38" s="63">
        <f t="shared" si="4"/>
        <v>567.5</v>
      </c>
      <c r="F38" s="63">
        <f t="shared" si="4"/>
        <v>544.5</v>
      </c>
      <c r="G38" s="63">
        <f t="shared" si="4"/>
        <v>544.19999999999993</v>
      </c>
      <c r="H38" s="63">
        <f t="shared" si="4"/>
        <v>535.09999999999991</v>
      </c>
      <c r="I38" s="63">
        <f t="shared" si="4"/>
        <v>555.09999999999991</v>
      </c>
      <c r="J38" s="63">
        <f t="shared" si="4"/>
        <v>510.39999999999992</v>
      </c>
      <c r="K38" s="63">
        <f t="shared" si="4"/>
        <v>510.39999999999992</v>
      </c>
      <c r="L38" s="63">
        <f t="shared" si="4"/>
        <v>510.19999999999993</v>
      </c>
      <c r="M38" s="63">
        <f t="shared" si="4"/>
        <v>480.2</v>
      </c>
      <c r="N38" s="63">
        <f t="shared" si="4"/>
        <v>478.79999999999995</v>
      </c>
      <c r="O38" s="63">
        <f t="shared" si="4"/>
        <v>478.79999999999995</v>
      </c>
      <c r="P38" s="63">
        <f t="shared" si="4"/>
        <v>493.79999999999995</v>
      </c>
      <c r="Q38" s="63">
        <f t="shared" si="4"/>
        <v>493.79999999999995</v>
      </c>
      <c r="R38" s="63">
        <f t="shared" si="4"/>
        <v>493.79999999999995</v>
      </c>
      <c r="S38" s="63">
        <f t="shared" si="4"/>
        <v>489.79999999999995</v>
      </c>
      <c r="T38" s="63">
        <f t="shared" si="4"/>
        <v>513.79999999999995</v>
      </c>
      <c r="U38" s="63">
        <f t="shared" si="4"/>
        <v>565.79999999999995</v>
      </c>
      <c r="V38" s="63">
        <f t="shared" si="4"/>
        <v>593.79999999999995</v>
      </c>
      <c r="W38" s="63">
        <f t="shared" si="4"/>
        <v>573.79999999999995</v>
      </c>
      <c r="X38" s="63">
        <f t="shared" si="4"/>
        <v>576.79999999999995</v>
      </c>
      <c r="Y38" s="63">
        <f t="shared" si="4"/>
        <v>716.8</v>
      </c>
      <c r="Z38" s="63">
        <f t="shared" si="4"/>
        <v>830</v>
      </c>
      <c r="AA38" s="63">
        <f t="shared" si="4"/>
        <v>833.4</v>
      </c>
      <c r="AB38" s="63">
        <f t="shared" si="4"/>
        <v>838.5</v>
      </c>
      <c r="AC38" s="63">
        <f t="shared" si="4"/>
        <v>762.6</v>
      </c>
      <c r="AD38" s="63">
        <f t="shared" si="4"/>
        <v>617.09999999999991</v>
      </c>
      <c r="AE38" s="63">
        <f t="shared" si="4"/>
        <v>497.09999999999997</v>
      </c>
      <c r="AF38" s="63">
        <f t="shared" si="4"/>
        <v>493.49999999999994</v>
      </c>
      <c r="AG38" s="58">
        <f>SUM(AG11:AG37)</f>
        <v>1492.8299999999997</v>
      </c>
      <c r="AH38" s="49">
        <f t="shared" si="2"/>
        <v>838.5</v>
      </c>
      <c r="AI38" s="50">
        <f t="shared" si="3"/>
        <v>478.79999999999995</v>
      </c>
      <c r="AK38" s="51"/>
    </row>
    <row r="39" spans="1:88" x14ac:dyDescent="0.25">
      <c r="A39" s="52" t="s">
        <v>47</v>
      </c>
      <c r="B39" s="45">
        <v>97</v>
      </c>
      <c r="C39" s="44">
        <v>91</v>
      </c>
      <c r="D39" s="55">
        <v>81.3</v>
      </c>
      <c r="E39" s="55">
        <v>61.5</v>
      </c>
      <c r="F39" s="55">
        <v>57.5</v>
      </c>
      <c r="G39" s="55">
        <v>46</v>
      </c>
      <c r="H39" s="55">
        <v>45.8</v>
      </c>
      <c r="I39" s="55">
        <v>45.7</v>
      </c>
      <c r="J39" s="55">
        <v>54.4</v>
      </c>
      <c r="K39" s="55">
        <v>60.9</v>
      </c>
      <c r="L39" s="55">
        <v>61</v>
      </c>
      <c r="M39" s="168">
        <v>66.099999999999994</v>
      </c>
      <c r="N39" s="168">
        <v>66.2</v>
      </c>
      <c r="O39" s="168">
        <v>60.8</v>
      </c>
      <c r="P39" s="168">
        <v>60.8</v>
      </c>
      <c r="Q39" s="168">
        <v>60.8</v>
      </c>
      <c r="R39" s="168">
        <v>81.3</v>
      </c>
      <c r="S39" s="44">
        <v>91.6</v>
      </c>
      <c r="T39" s="44">
        <v>81</v>
      </c>
      <c r="U39" s="44">
        <v>66</v>
      </c>
      <c r="V39" s="44">
        <v>68</v>
      </c>
      <c r="W39" s="44">
        <v>61.4</v>
      </c>
      <c r="X39" s="44">
        <v>60</v>
      </c>
      <c r="Y39" s="44">
        <v>106</v>
      </c>
      <c r="Z39" s="44">
        <v>144.80000000000001</v>
      </c>
      <c r="AA39" s="44">
        <v>144.19999999999999</v>
      </c>
      <c r="AB39" s="44">
        <v>112.4</v>
      </c>
      <c r="AC39" s="44">
        <v>105.5</v>
      </c>
      <c r="AD39" s="44">
        <v>80.8</v>
      </c>
      <c r="AE39" s="44">
        <v>76.8</v>
      </c>
      <c r="AF39" s="44">
        <v>67.099999999999994</v>
      </c>
      <c r="AG39" s="56">
        <v>144</v>
      </c>
      <c r="AH39" s="49">
        <f t="shared" si="2"/>
        <v>144.80000000000001</v>
      </c>
      <c r="AI39" s="50">
        <f t="shared" si="3"/>
        <v>45.7</v>
      </c>
      <c r="AK39" s="51"/>
    </row>
    <row r="40" spans="1:88" x14ac:dyDescent="0.25">
      <c r="A40" s="57" t="s">
        <v>48</v>
      </c>
      <c r="B40" s="55">
        <v>50.3</v>
      </c>
      <c r="C40" s="64">
        <v>51.1</v>
      </c>
      <c r="D40" s="55">
        <v>50.2</v>
      </c>
      <c r="E40" s="55">
        <v>34.799999999999997</v>
      </c>
      <c r="F40" s="55">
        <v>25</v>
      </c>
      <c r="G40" s="55">
        <v>24.8</v>
      </c>
      <c r="H40" s="55">
        <v>24.8</v>
      </c>
      <c r="I40" s="55">
        <v>24.8</v>
      </c>
      <c r="J40" s="55">
        <v>24.9</v>
      </c>
      <c r="K40" s="55">
        <v>35.200000000000003</v>
      </c>
      <c r="L40" s="55">
        <v>46.8</v>
      </c>
      <c r="M40" s="169">
        <v>46.2</v>
      </c>
      <c r="N40" s="169">
        <v>46.5</v>
      </c>
      <c r="O40" s="169">
        <v>46.5</v>
      </c>
      <c r="P40" s="169">
        <v>46.5</v>
      </c>
      <c r="Q40" s="169">
        <v>46.5</v>
      </c>
      <c r="R40" s="169">
        <v>47.9</v>
      </c>
      <c r="S40" s="64">
        <v>46.6</v>
      </c>
      <c r="T40" s="64">
        <v>44</v>
      </c>
      <c r="U40" s="64">
        <v>45</v>
      </c>
      <c r="V40" s="64">
        <v>46</v>
      </c>
      <c r="W40" s="64">
        <v>47</v>
      </c>
      <c r="X40" s="64">
        <v>43</v>
      </c>
      <c r="Y40" s="64">
        <v>42</v>
      </c>
      <c r="Z40" s="64">
        <v>70.5</v>
      </c>
      <c r="AA40" s="64">
        <v>72</v>
      </c>
      <c r="AB40" s="64">
        <v>69.7</v>
      </c>
      <c r="AC40" s="64">
        <v>71</v>
      </c>
      <c r="AD40" s="64">
        <v>69.099999999999994</v>
      </c>
      <c r="AE40" s="64">
        <v>49.8</v>
      </c>
      <c r="AF40" s="64">
        <v>52.7</v>
      </c>
      <c r="AG40" s="58">
        <v>70</v>
      </c>
      <c r="AH40" s="49">
        <f t="shared" si="2"/>
        <v>72</v>
      </c>
      <c r="AI40" s="50">
        <f t="shared" si="3"/>
        <v>24.8</v>
      </c>
      <c r="AK40" s="51"/>
    </row>
    <row r="41" spans="1:88" x14ac:dyDescent="0.25">
      <c r="A41" s="57" t="s">
        <v>49</v>
      </c>
      <c r="B41" s="55">
        <v>52.3</v>
      </c>
      <c r="C41" s="64">
        <v>52.3</v>
      </c>
      <c r="D41" s="55">
        <v>52</v>
      </c>
      <c r="E41" s="55">
        <v>45.3</v>
      </c>
      <c r="F41" s="55">
        <v>35.799999999999997</v>
      </c>
      <c r="G41" s="55">
        <v>35.700000000000003</v>
      </c>
      <c r="H41" s="55">
        <v>35.6</v>
      </c>
      <c r="I41" s="55">
        <v>36</v>
      </c>
      <c r="J41" s="55">
        <v>36.200000000000003</v>
      </c>
      <c r="K41" s="55">
        <v>35.9</v>
      </c>
      <c r="L41" s="55">
        <v>40.4</v>
      </c>
      <c r="M41" s="169">
        <v>40.299999999999997</v>
      </c>
      <c r="N41" s="169">
        <v>40.299999999999997</v>
      </c>
      <c r="O41" s="169">
        <v>40.299999999999997</v>
      </c>
      <c r="P41" s="169">
        <v>44.1</v>
      </c>
      <c r="Q41" s="169">
        <v>32.799999999999997</v>
      </c>
      <c r="R41" s="169">
        <v>46</v>
      </c>
      <c r="S41" s="64">
        <v>47</v>
      </c>
      <c r="T41" s="64">
        <v>46</v>
      </c>
      <c r="U41" s="64">
        <v>32</v>
      </c>
      <c r="V41" s="64">
        <v>32</v>
      </c>
      <c r="W41" s="64">
        <v>33</v>
      </c>
      <c r="X41" s="64">
        <v>33</v>
      </c>
      <c r="Y41" s="64">
        <v>32</v>
      </c>
      <c r="Z41" s="64">
        <v>63</v>
      </c>
      <c r="AA41" s="64">
        <v>63</v>
      </c>
      <c r="AB41" s="64">
        <v>63</v>
      </c>
      <c r="AC41" s="64">
        <v>62.7</v>
      </c>
      <c r="AD41" s="64">
        <v>62.6</v>
      </c>
      <c r="AE41" s="64">
        <v>62.6</v>
      </c>
      <c r="AF41" s="64">
        <v>67.2</v>
      </c>
      <c r="AG41" s="58">
        <v>69</v>
      </c>
      <c r="AH41" s="49">
        <f t="shared" si="2"/>
        <v>67.2</v>
      </c>
      <c r="AI41" s="50">
        <f t="shared" si="3"/>
        <v>32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169">
        <v>60.9</v>
      </c>
      <c r="N42" s="169">
        <v>60.7</v>
      </c>
      <c r="O42" s="169">
        <v>60.7</v>
      </c>
      <c r="P42" s="169">
        <v>60.7</v>
      </c>
      <c r="Q42" s="169">
        <v>60.7</v>
      </c>
      <c r="R42" s="169">
        <v>60.9</v>
      </c>
      <c r="S42" s="169">
        <v>60.9</v>
      </c>
      <c r="T42" s="64">
        <v>60.9</v>
      </c>
      <c r="U42" s="64">
        <v>60.9</v>
      </c>
      <c r="V42" s="64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64">
        <v>60.9</v>
      </c>
      <c r="AC42" s="64">
        <v>60.9</v>
      </c>
      <c r="AD42" s="64">
        <v>60.9</v>
      </c>
      <c r="AE42" s="64">
        <v>60.9</v>
      </c>
      <c r="AF42" s="64">
        <v>60.9</v>
      </c>
      <c r="AG42" s="58">
        <v>60</v>
      </c>
      <c r="AH42" s="49">
        <f t="shared" si="2"/>
        <v>60.9</v>
      </c>
      <c r="AI42" s="50">
        <f t="shared" si="3"/>
        <v>60.7</v>
      </c>
      <c r="AK42" s="51"/>
    </row>
    <row r="43" spans="1:88" x14ac:dyDescent="0.25">
      <c r="A43" s="57" t="s">
        <v>51</v>
      </c>
      <c r="B43" s="55">
        <v>15</v>
      </c>
      <c r="C43" s="64">
        <v>15</v>
      </c>
      <c r="D43" s="55">
        <v>10</v>
      </c>
      <c r="E43" s="55">
        <v>10</v>
      </c>
      <c r="F43" s="55">
        <v>10</v>
      </c>
      <c r="G43" s="55">
        <v>0</v>
      </c>
      <c r="H43" s="55">
        <v>0</v>
      </c>
      <c r="I43" s="55">
        <v>0</v>
      </c>
      <c r="J43" s="55">
        <v>10</v>
      </c>
      <c r="K43" s="55">
        <v>10</v>
      </c>
      <c r="L43" s="55">
        <v>10</v>
      </c>
      <c r="M43" s="169">
        <v>9.1999999999999993</v>
      </c>
      <c r="N43" s="169">
        <v>9.6</v>
      </c>
      <c r="O43" s="169">
        <v>15</v>
      </c>
      <c r="P43" s="169">
        <v>25</v>
      </c>
      <c r="Q43" s="169">
        <v>23</v>
      </c>
      <c r="R43" s="169">
        <v>10</v>
      </c>
      <c r="S43" s="169">
        <v>10</v>
      </c>
      <c r="T43" s="169">
        <v>10</v>
      </c>
      <c r="U43" s="169">
        <v>6.5</v>
      </c>
      <c r="V43" s="169">
        <v>10</v>
      </c>
      <c r="W43" s="44">
        <v>10.5</v>
      </c>
      <c r="X43" s="44">
        <v>10.5</v>
      </c>
      <c r="Y43" s="44">
        <v>15</v>
      </c>
      <c r="Z43" s="64">
        <v>20</v>
      </c>
      <c r="AA43" s="64">
        <v>24</v>
      </c>
      <c r="AB43" s="64">
        <v>24</v>
      </c>
      <c r="AC43" s="64">
        <v>24</v>
      </c>
      <c r="AD43" s="64">
        <v>10</v>
      </c>
      <c r="AE43" s="64">
        <v>10</v>
      </c>
      <c r="AF43" s="64">
        <v>10</v>
      </c>
      <c r="AG43" s="58">
        <v>30</v>
      </c>
      <c r="AH43" s="49">
        <f t="shared" si="2"/>
        <v>25</v>
      </c>
      <c r="AI43" s="50">
        <f t="shared" si="3"/>
        <v>0</v>
      </c>
      <c r="AK43" s="51"/>
    </row>
    <row r="44" spans="1:88" x14ac:dyDescent="0.25">
      <c r="A44" s="57" t="s">
        <v>52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169">
        <v>0</v>
      </c>
      <c r="N44" s="169">
        <v>0</v>
      </c>
      <c r="O44" s="169">
        <v>0</v>
      </c>
      <c r="P44" s="169">
        <v>0</v>
      </c>
      <c r="Q44" s="169">
        <v>0</v>
      </c>
      <c r="R44" s="169">
        <v>0</v>
      </c>
      <c r="S44" s="169">
        <v>0</v>
      </c>
      <c r="T44" s="169">
        <v>0</v>
      </c>
      <c r="U44" s="169">
        <v>0</v>
      </c>
      <c r="V44" s="169">
        <v>0</v>
      </c>
      <c r="W44" s="169">
        <v>0</v>
      </c>
      <c r="X44" s="169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55">
        <v>17.3</v>
      </c>
      <c r="C45" s="55">
        <v>17.3</v>
      </c>
      <c r="D45" s="55">
        <v>17.3</v>
      </c>
      <c r="E45" s="55">
        <v>17.3</v>
      </c>
      <c r="F45" s="55">
        <v>17.3</v>
      </c>
      <c r="G45" s="55">
        <v>17.3</v>
      </c>
      <c r="H45" s="55">
        <v>17.3</v>
      </c>
      <c r="I45" s="55">
        <v>17.3</v>
      </c>
      <c r="J45" s="55">
        <v>17.3</v>
      </c>
      <c r="K45" s="55">
        <v>17.3</v>
      </c>
      <c r="L45" s="55">
        <v>17.3</v>
      </c>
      <c r="M45" s="169">
        <v>16.7</v>
      </c>
      <c r="N45" s="169">
        <v>16.7</v>
      </c>
      <c r="O45" s="169">
        <v>16.7</v>
      </c>
      <c r="P45" s="169">
        <v>16.7</v>
      </c>
      <c r="Q45" s="169">
        <v>16.7</v>
      </c>
      <c r="R45" s="169">
        <v>16.7</v>
      </c>
      <c r="S45" s="169">
        <v>16.7</v>
      </c>
      <c r="T45" s="169">
        <v>16.7</v>
      </c>
      <c r="U45" s="169">
        <v>16.7</v>
      </c>
      <c r="V45" s="169">
        <v>16.7</v>
      </c>
      <c r="W45" s="169">
        <v>16.7</v>
      </c>
      <c r="X45" s="169">
        <v>16.7</v>
      </c>
      <c r="Y45" s="169">
        <v>16.7</v>
      </c>
      <c r="Z45" s="169">
        <v>15.9</v>
      </c>
      <c r="AA45" s="169">
        <v>15.9</v>
      </c>
      <c r="AB45" s="44">
        <v>15.9</v>
      </c>
      <c r="AC45" s="44">
        <v>15.9</v>
      </c>
      <c r="AD45" s="44">
        <v>15.9</v>
      </c>
      <c r="AE45" s="44">
        <v>15.9</v>
      </c>
      <c r="AF45" s="44">
        <v>15.9</v>
      </c>
      <c r="AG45" s="58">
        <v>24</v>
      </c>
      <c r="AH45" s="49">
        <f t="shared" si="2"/>
        <v>17.3</v>
      </c>
      <c r="AI45" s="50">
        <f t="shared" si="3"/>
        <v>15.9</v>
      </c>
      <c r="AK45" s="51"/>
    </row>
    <row r="46" spans="1:88" x14ac:dyDescent="0.25">
      <c r="A46" s="57" t="s">
        <v>54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169">
        <v>0</v>
      </c>
      <c r="N46" s="169">
        <v>0</v>
      </c>
      <c r="O46" s="169">
        <v>0</v>
      </c>
      <c r="P46" s="169">
        <v>0</v>
      </c>
      <c r="Q46" s="169">
        <v>0</v>
      </c>
      <c r="R46" s="169">
        <v>0</v>
      </c>
      <c r="S46" s="169">
        <v>0</v>
      </c>
      <c r="T46" s="169">
        <v>0</v>
      </c>
      <c r="U46" s="169">
        <v>0</v>
      </c>
      <c r="V46" s="169">
        <v>0</v>
      </c>
      <c r="W46" s="169">
        <v>0</v>
      </c>
      <c r="X46" s="169">
        <v>0</v>
      </c>
      <c r="Y46" s="169">
        <v>0</v>
      </c>
      <c r="Z46" s="169">
        <v>0</v>
      </c>
      <c r="AA46" s="169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55">
        <v>12</v>
      </c>
      <c r="C47" s="55">
        <v>12</v>
      </c>
      <c r="D47" s="55">
        <v>12</v>
      </c>
      <c r="E47" s="55">
        <v>12</v>
      </c>
      <c r="F47" s="55">
        <v>12</v>
      </c>
      <c r="G47" s="55">
        <v>12</v>
      </c>
      <c r="H47" s="55">
        <v>12</v>
      </c>
      <c r="I47" s="55">
        <v>12</v>
      </c>
      <c r="J47" s="55">
        <v>12</v>
      </c>
      <c r="K47" s="55">
        <v>12</v>
      </c>
      <c r="L47" s="55">
        <v>12</v>
      </c>
      <c r="M47" s="169">
        <v>12</v>
      </c>
      <c r="N47" s="169">
        <v>12</v>
      </c>
      <c r="O47" s="169">
        <v>12</v>
      </c>
      <c r="P47" s="169">
        <v>12</v>
      </c>
      <c r="Q47" s="169">
        <v>12</v>
      </c>
      <c r="R47" s="169">
        <v>12</v>
      </c>
      <c r="S47" s="169">
        <v>12</v>
      </c>
      <c r="T47" s="169">
        <v>12</v>
      </c>
      <c r="U47" s="169">
        <v>12</v>
      </c>
      <c r="V47" s="169">
        <v>12</v>
      </c>
      <c r="W47" s="169">
        <v>12</v>
      </c>
      <c r="X47" s="169">
        <v>12</v>
      </c>
      <c r="Y47" s="169">
        <v>12</v>
      </c>
      <c r="Z47" s="169">
        <v>12</v>
      </c>
      <c r="AA47" s="169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55">
        <v>6.6</v>
      </c>
      <c r="C48" s="55">
        <v>6.6</v>
      </c>
      <c r="D48" s="55">
        <v>6.6</v>
      </c>
      <c r="E48" s="55">
        <v>6.6</v>
      </c>
      <c r="F48" s="55">
        <v>6.6</v>
      </c>
      <c r="G48" s="55">
        <v>6.6</v>
      </c>
      <c r="H48" s="55">
        <v>6.6</v>
      </c>
      <c r="I48" s="55">
        <v>6.6</v>
      </c>
      <c r="J48" s="55">
        <v>6.6</v>
      </c>
      <c r="K48" s="55">
        <v>0</v>
      </c>
      <c r="L48" s="55">
        <v>0</v>
      </c>
      <c r="M48" s="169">
        <v>0</v>
      </c>
      <c r="N48" s="169">
        <v>0</v>
      </c>
      <c r="O48" s="169">
        <v>0</v>
      </c>
      <c r="P48" s="169">
        <v>0</v>
      </c>
      <c r="Q48" s="169">
        <v>0</v>
      </c>
      <c r="R48" s="169">
        <v>6</v>
      </c>
      <c r="S48" s="169">
        <v>6</v>
      </c>
      <c r="T48" s="169">
        <v>6</v>
      </c>
      <c r="U48" s="169">
        <v>6</v>
      </c>
      <c r="V48" s="169">
        <v>6</v>
      </c>
      <c r="W48" s="169">
        <v>6</v>
      </c>
      <c r="X48" s="169">
        <v>6.6</v>
      </c>
      <c r="Y48" s="169">
        <v>6.6</v>
      </c>
      <c r="Z48" s="169">
        <v>6.6</v>
      </c>
      <c r="AA48" s="169">
        <v>6.6</v>
      </c>
      <c r="AB48" s="55">
        <v>6.9</v>
      </c>
      <c r="AC48" s="55">
        <v>6.9</v>
      </c>
      <c r="AD48" s="55">
        <v>6.9</v>
      </c>
      <c r="AE48" s="55">
        <v>6.9</v>
      </c>
      <c r="AF48" s="55">
        <v>6.9</v>
      </c>
      <c r="AG48" s="58">
        <v>14</v>
      </c>
      <c r="AH48" s="49">
        <f t="shared" si="2"/>
        <v>6.9</v>
      </c>
      <c r="AI48" s="50">
        <f t="shared" si="3"/>
        <v>0</v>
      </c>
      <c r="AK48" s="51"/>
    </row>
    <row r="49" spans="1:37" x14ac:dyDescent="0.25">
      <c r="A49" s="57" t="s">
        <v>57</v>
      </c>
      <c r="B49" s="55">
        <v>8.6999999999999993</v>
      </c>
      <c r="C49" s="55">
        <v>8.6999999999999993</v>
      </c>
      <c r="D49" s="55">
        <v>8.6999999999999993</v>
      </c>
      <c r="E49" s="55">
        <v>8.6999999999999993</v>
      </c>
      <c r="F49" s="55">
        <v>8.6999999999999993</v>
      </c>
      <c r="G49" s="55">
        <v>8.6999999999999993</v>
      </c>
      <c r="H49" s="55">
        <v>8.6999999999999993</v>
      </c>
      <c r="I49" s="55">
        <v>8.6999999999999993</v>
      </c>
      <c r="J49" s="55">
        <v>8.6999999999999993</v>
      </c>
      <c r="K49" s="55">
        <v>8.6999999999999993</v>
      </c>
      <c r="L49" s="55">
        <v>8.6999999999999993</v>
      </c>
      <c r="M49" s="169">
        <v>8.6999999999999993</v>
      </c>
      <c r="N49" s="169">
        <v>8.6999999999999993</v>
      </c>
      <c r="O49" s="169">
        <v>8.6999999999999993</v>
      </c>
      <c r="P49" s="169">
        <v>8.6999999999999993</v>
      </c>
      <c r="Q49" s="169">
        <v>8.6999999999999993</v>
      </c>
      <c r="R49" s="169">
        <v>8.6999999999999993</v>
      </c>
      <c r="S49" s="169">
        <v>8.6999999999999993</v>
      </c>
      <c r="T49" s="169">
        <v>8.6999999999999993</v>
      </c>
      <c r="U49" s="169">
        <v>8.6999999999999993</v>
      </c>
      <c r="V49" s="169">
        <v>8.6999999999999993</v>
      </c>
      <c r="W49" s="169">
        <v>8.6999999999999993</v>
      </c>
      <c r="X49" s="169">
        <v>8.6999999999999993</v>
      </c>
      <c r="Y49" s="169">
        <v>8.6999999999999993</v>
      </c>
      <c r="Z49" s="169">
        <v>8.6999999999999993</v>
      </c>
      <c r="AA49" s="169">
        <v>8.6999999999999993</v>
      </c>
      <c r="AB49" s="44">
        <v>8.9</v>
      </c>
      <c r="AC49" s="44">
        <v>8.9</v>
      </c>
      <c r="AD49" s="44">
        <v>8.9</v>
      </c>
      <c r="AE49" s="44">
        <v>8.9</v>
      </c>
      <c r="AF49" s="44">
        <v>8.9</v>
      </c>
      <c r="AG49" s="58">
        <v>10.050000000000001</v>
      </c>
      <c r="AH49" s="49">
        <f t="shared" si="2"/>
        <v>8.9</v>
      </c>
      <c r="AI49" s="50">
        <f t="shared" si="3"/>
        <v>8.6999999999999993</v>
      </c>
      <c r="AK49" s="51"/>
    </row>
    <row r="50" spans="1:37" x14ac:dyDescent="0.25">
      <c r="A50" s="57" t="s">
        <v>58</v>
      </c>
      <c r="B50" s="55">
        <v>3</v>
      </c>
      <c r="C50" s="55">
        <v>3</v>
      </c>
      <c r="D50" s="55">
        <v>3</v>
      </c>
      <c r="E50" s="55">
        <v>3</v>
      </c>
      <c r="F50" s="55">
        <v>3</v>
      </c>
      <c r="G50" s="55">
        <v>3</v>
      </c>
      <c r="H50" s="55">
        <v>3</v>
      </c>
      <c r="I50" s="55">
        <v>3</v>
      </c>
      <c r="J50" s="55">
        <v>3</v>
      </c>
      <c r="K50" s="55">
        <v>3</v>
      </c>
      <c r="L50" s="55">
        <v>3</v>
      </c>
      <c r="M50" s="169">
        <v>3</v>
      </c>
      <c r="N50" s="169">
        <v>3</v>
      </c>
      <c r="O50" s="169">
        <v>3</v>
      </c>
      <c r="P50" s="169">
        <v>3</v>
      </c>
      <c r="Q50" s="169">
        <v>3</v>
      </c>
      <c r="R50" s="169">
        <v>3</v>
      </c>
      <c r="S50" s="169">
        <v>3</v>
      </c>
      <c r="T50" s="169">
        <v>3</v>
      </c>
      <c r="U50" s="169">
        <v>3</v>
      </c>
      <c r="V50" s="169">
        <v>3</v>
      </c>
      <c r="W50" s="169">
        <v>3</v>
      </c>
      <c r="X50" s="169">
        <v>3</v>
      </c>
      <c r="Y50" s="169">
        <v>3</v>
      </c>
      <c r="Z50" s="169">
        <v>3</v>
      </c>
      <c r="AA50" s="169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326.64000000000004</v>
      </c>
      <c r="C52" s="63">
        <f t="shared" si="6"/>
        <v>321.44</v>
      </c>
      <c r="D52" s="63">
        <f t="shared" si="6"/>
        <v>305.54000000000002</v>
      </c>
      <c r="E52" s="63">
        <f t="shared" si="6"/>
        <v>263.64000000000004</v>
      </c>
      <c r="F52" s="63">
        <f t="shared" si="6"/>
        <v>240.33999999999997</v>
      </c>
      <c r="G52" s="63">
        <f t="shared" si="6"/>
        <v>218.54</v>
      </c>
      <c r="H52" s="63">
        <f t="shared" si="6"/>
        <v>218.23999999999998</v>
      </c>
      <c r="I52" s="63">
        <f t="shared" si="6"/>
        <v>218.54</v>
      </c>
      <c r="J52" s="63">
        <f t="shared" si="6"/>
        <v>237.54</v>
      </c>
      <c r="K52" s="63">
        <f t="shared" si="6"/>
        <v>247.44</v>
      </c>
      <c r="L52" s="63">
        <f t="shared" si="6"/>
        <v>263.64000000000004</v>
      </c>
      <c r="M52" s="63">
        <f t="shared" si="6"/>
        <v>266.64</v>
      </c>
      <c r="N52" s="63">
        <f t="shared" si="6"/>
        <v>267.24</v>
      </c>
      <c r="O52" s="63">
        <f t="shared" si="6"/>
        <v>267.24</v>
      </c>
      <c r="P52" s="63">
        <f t="shared" si="6"/>
        <v>281.04000000000002</v>
      </c>
      <c r="Q52" s="63">
        <f t="shared" si="6"/>
        <v>267.74</v>
      </c>
      <c r="R52" s="63">
        <f t="shared" si="6"/>
        <v>296.04000000000002</v>
      </c>
      <c r="S52" s="63">
        <f t="shared" si="6"/>
        <v>306.04000000000002</v>
      </c>
      <c r="T52" s="63">
        <f t="shared" si="6"/>
        <v>291.84000000000003</v>
      </c>
      <c r="U52" s="63">
        <f t="shared" ref="U52" si="7">SUM(U39:U51)</f>
        <v>260.33999999999997</v>
      </c>
      <c r="V52" s="63">
        <f t="shared" si="6"/>
        <v>266.84000000000003</v>
      </c>
      <c r="W52" s="63">
        <f t="shared" si="6"/>
        <v>262.74</v>
      </c>
      <c r="X52" s="63">
        <f t="shared" si="6"/>
        <v>257.94</v>
      </c>
      <c r="Y52" s="63">
        <f t="shared" si="6"/>
        <v>306.44000000000005</v>
      </c>
      <c r="Z52" s="63">
        <f t="shared" si="6"/>
        <v>408.94</v>
      </c>
      <c r="AA52" s="63">
        <f t="shared" si="6"/>
        <v>413.84</v>
      </c>
      <c r="AB52" s="63">
        <f t="shared" si="6"/>
        <v>380.23999999999995</v>
      </c>
      <c r="AC52" s="63">
        <f t="shared" si="6"/>
        <v>374.33999999999992</v>
      </c>
      <c r="AD52" s="63">
        <f t="shared" si="6"/>
        <v>333.63999999999993</v>
      </c>
      <c r="AE52" s="63">
        <f t="shared" si="6"/>
        <v>310.33999999999997</v>
      </c>
      <c r="AF52" s="63">
        <f t="shared" si="6"/>
        <v>308.13999999999993</v>
      </c>
      <c r="AG52" s="68">
        <f>SUM(AG39:AG51)</f>
        <v>489.91</v>
      </c>
      <c r="AH52" s="49">
        <f t="shared" si="2"/>
        <v>413.84</v>
      </c>
      <c r="AI52" s="50">
        <f t="shared" si="3"/>
        <v>218.23999999999998</v>
      </c>
      <c r="AK52" s="51"/>
    </row>
    <row r="53" spans="1:37" x14ac:dyDescent="0.25">
      <c r="A53" s="52" t="s">
        <v>61</v>
      </c>
      <c r="B53" s="44">
        <v>20</v>
      </c>
      <c r="C53" s="44">
        <v>50</v>
      </c>
      <c r="D53" s="44">
        <v>60</v>
      </c>
      <c r="E53" s="44">
        <v>54</v>
      </c>
      <c r="F53" s="44">
        <v>50</v>
      </c>
      <c r="G53" s="44">
        <v>50</v>
      </c>
      <c r="H53" s="44">
        <v>50</v>
      </c>
      <c r="I53" s="44">
        <v>60</v>
      </c>
      <c r="J53" s="44">
        <v>44</v>
      </c>
      <c r="K53" s="44">
        <v>60</v>
      </c>
      <c r="L53" s="44">
        <v>60</v>
      </c>
      <c r="M53" s="44">
        <v>60</v>
      </c>
      <c r="N53" s="44">
        <v>45</v>
      </c>
      <c r="O53" s="69">
        <v>55</v>
      </c>
      <c r="P53" s="69">
        <v>60</v>
      </c>
      <c r="Q53" s="69">
        <v>60</v>
      </c>
      <c r="R53" s="69">
        <v>60</v>
      </c>
      <c r="S53" s="69">
        <v>60</v>
      </c>
      <c r="T53" s="69">
        <v>60</v>
      </c>
      <c r="U53" s="69">
        <v>60</v>
      </c>
      <c r="V53" s="69">
        <v>60</v>
      </c>
      <c r="W53" s="69">
        <v>60</v>
      </c>
      <c r="X53" s="69">
        <v>60</v>
      </c>
      <c r="Y53" s="69">
        <v>60</v>
      </c>
      <c r="Z53" s="69">
        <v>60</v>
      </c>
      <c r="AA53" s="69">
        <v>60</v>
      </c>
      <c r="AB53" s="44">
        <v>59.5</v>
      </c>
      <c r="AC53" s="44">
        <v>59.5</v>
      </c>
      <c r="AD53" s="44">
        <v>59.5</v>
      </c>
      <c r="AE53" s="44">
        <v>60</v>
      </c>
      <c r="AF53" s="44">
        <v>60</v>
      </c>
      <c r="AG53" s="56">
        <v>60</v>
      </c>
      <c r="AH53" s="49">
        <f t="shared" si="2"/>
        <v>60</v>
      </c>
      <c r="AI53" s="50">
        <f t="shared" si="3"/>
        <v>20</v>
      </c>
      <c r="AK53" s="51"/>
    </row>
    <row r="54" spans="1:37" x14ac:dyDescent="0.25">
      <c r="A54" s="57" t="s">
        <v>62</v>
      </c>
      <c r="B54" s="64">
        <v>8.8000000000000007</v>
      </c>
      <c r="C54" s="64">
        <v>24</v>
      </c>
      <c r="D54" s="64">
        <v>30</v>
      </c>
      <c r="E54" s="64">
        <v>24.2</v>
      </c>
      <c r="F54" s="64">
        <v>24.2</v>
      </c>
      <c r="G54" s="64">
        <v>23.2</v>
      </c>
      <c r="H54" s="64">
        <v>23.3</v>
      </c>
      <c r="I54" s="64">
        <v>24.3</v>
      </c>
      <c r="J54" s="64">
        <v>20.6</v>
      </c>
      <c r="K54" s="64">
        <v>18.7</v>
      </c>
      <c r="L54" s="64">
        <v>29.8</v>
      </c>
      <c r="M54" s="64">
        <v>28.9</v>
      </c>
      <c r="N54" s="64">
        <v>20.2</v>
      </c>
      <c r="O54" s="69">
        <v>26.5</v>
      </c>
      <c r="P54" s="69">
        <v>29.3</v>
      </c>
      <c r="Q54" s="69">
        <v>29.3</v>
      </c>
      <c r="R54" s="69">
        <v>29.3</v>
      </c>
      <c r="S54" s="69">
        <v>29.3</v>
      </c>
      <c r="T54" s="69">
        <v>29.3</v>
      </c>
      <c r="U54" s="69">
        <v>29.3</v>
      </c>
      <c r="V54" s="69">
        <v>29.3</v>
      </c>
      <c r="W54" s="69">
        <v>29.3</v>
      </c>
      <c r="X54" s="69">
        <v>29.3</v>
      </c>
      <c r="Y54" s="69">
        <v>29.3</v>
      </c>
      <c r="Z54" s="69">
        <v>29.3</v>
      </c>
      <c r="AA54" s="69">
        <v>29.3</v>
      </c>
      <c r="AB54" s="64">
        <v>29.4</v>
      </c>
      <c r="AC54" s="64">
        <v>29.4</v>
      </c>
      <c r="AD54" s="64">
        <v>29.3</v>
      </c>
      <c r="AE54" s="64">
        <v>29.3</v>
      </c>
      <c r="AF54" s="64">
        <v>29.4</v>
      </c>
      <c r="AG54" s="58">
        <v>32</v>
      </c>
      <c r="AH54" s="49">
        <f t="shared" si="2"/>
        <v>30</v>
      </c>
      <c r="AI54" s="50">
        <f t="shared" si="3"/>
        <v>8.8000000000000007</v>
      </c>
      <c r="AK54" s="51"/>
    </row>
    <row r="55" spans="1:37" ht="15.75" thickBot="1" x14ac:dyDescent="0.3">
      <c r="A55" s="66" t="s">
        <v>63</v>
      </c>
      <c r="B55" s="70">
        <v>3.2</v>
      </c>
      <c r="C55" s="70">
        <v>8.8000000000000007</v>
      </c>
      <c r="D55" s="70">
        <v>10.8</v>
      </c>
      <c r="E55" s="70">
        <v>8.8000000000000007</v>
      </c>
      <c r="F55" s="70">
        <v>8.8000000000000007</v>
      </c>
      <c r="G55" s="70">
        <v>8.5</v>
      </c>
      <c r="H55" s="70">
        <v>8.5</v>
      </c>
      <c r="I55" s="70">
        <v>8.9</v>
      </c>
      <c r="J55" s="70">
        <v>7.5</v>
      </c>
      <c r="K55" s="70">
        <v>6.8</v>
      </c>
      <c r="L55" s="70">
        <v>10.9</v>
      </c>
      <c r="M55" s="70">
        <v>10.5</v>
      </c>
      <c r="N55" s="70">
        <v>7.4</v>
      </c>
      <c r="O55" s="72">
        <v>9.6999999999999993</v>
      </c>
      <c r="P55" s="72">
        <v>10.7</v>
      </c>
      <c r="Q55" s="72">
        <v>10.7</v>
      </c>
      <c r="R55" s="72">
        <v>10.7</v>
      </c>
      <c r="S55" s="72">
        <v>10.7</v>
      </c>
      <c r="T55" s="72">
        <v>10.7</v>
      </c>
      <c r="U55" s="72">
        <v>10.7</v>
      </c>
      <c r="V55" s="72">
        <v>10.7</v>
      </c>
      <c r="W55" s="72">
        <v>10.7</v>
      </c>
      <c r="X55" s="72">
        <v>10.7</v>
      </c>
      <c r="Y55" s="72">
        <v>10.7</v>
      </c>
      <c r="Z55" s="72">
        <v>10.7</v>
      </c>
      <c r="AA55" s="72">
        <v>10.7</v>
      </c>
      <c r="AB55" s="70">
        <v>10.7</v>
      </c>
      <c r="AC55" s="70">
        <v>10.7</v>
      </c>
      <c r="AD55" s="70">
        <v>10.7</v>
      </c>
      <c r="AE55" s="70">
        <v>10.7</v>
      </c>
      <c r="AF55" s="70">
        <v>10.7</v>
      </c>
      <c r="AG55" s="73">
        <v>14</v>
      </c>
      <c r="AH55" s="49">
        <f t="shared" si="2"/>
        <v>10.9</v>
      </c>
      <c r="AI55" s="50">
        <f t="shared" si="3"/>
        <v>3.2</v>
      </c>
      <c r="AK55" s="51"/>
    </row>
    <row r="56" spans="1:37" ht="15.75" thickBot="1" x14ac:dyDescent="0.3">
      <c r="A56" s="62" t="s">
        <v>64</v>
      </c>
      <c r="B56" s="63">
        <f t="shared" ref="B56:AF56" si="8">SUM(B53:B55)</f>
        <v>32</v>
      </c>
      <c r="C56" s="63">
        <f t="shared" si="8"/>
        <v>82.8</v>
      </c>
      <c r="D56" s="63">
        <f t="shared" si="8"/>
        <v>100.8</v>
      </c>
      <c r="E56" s="63">
        <f t="shared" si="8"/>
        <v>87</v>
      </c>
      <c r="F56" s="63">
        <f t="shared" si="8"/>
        <v>83</v>
      </c>
      <c r="G56" s="63">
        <f t="shared" si="8"/>
        <v>81.7</v>
      </c>
      <c r="H56" s="63">
        <f t="shared" si="8"/>
        <v>81.8</v>
      </c>
      <c r="I56" s="63">
        <f t="shared" si="8"/>
        <v>93.2</v>
      </c>
      <c r="J56" s="63">
        <f t="shared" si="8"/>
        <v>72.099999999999994</v>
      </c>
      <c r="K56" s="63">
        <f t="shared" si="8"/>
        <v>85.5</v>
      </c>
      <c r="L56" s="63">
        <f t="shared" si="8"/>
        <v>100.7</v>
      </c>
      <c r="M56" s="63">
        <f t="shared" si="8"/>
        <v>99.4</v>
      </c>
      <c r="N56" s="63">
        <f t="shared" si="8"/>
        <v>72.600000000000009</v>
      </c>
      <c r="O56" s="63">
        <f t="shared" si="8"/>
        <v>91.2</v>
      </c>
      <c r="P56" s="63">
        <f t="shared" si="8"/>
        <v>100</v>
      </c>
      <c r="Q56" s="63">
        <f t="shared" si="8"/>
        <v>100</v>
      </c>
      <c r="R56" s="63">
        <f t="shared" si="8"/>
        <v>100</v>
      </c>
      <c r="S56" s="63">
        <f t="shared" si="8"/>
        <v>100</v>
      </c>
      <c r="T56" s="63">
        <f t="shared" si="8"/>
        <v>100</v>
      </c>
      <c r="U56" s="63">
        <f t="shared" si="8"/>
        <v>100</v>
      </c>
      <c r="V56" s="63">
        <f t="shared" si="8"/>
        <v>100</v>
      </c>
      <c r="W56" s="63">
        <f t="shared" si="8"/>
        <v>100</v>
      </c>
      <c r="X56" s="63">
        <f t="shared" si="8"/>
        <v>100</v>
      </c>
      <c r="Y56" s="63">
        <f t="shared" si="8"/>
        <v>100</v>
      </c>
      <c r="Z56" s="63">
        <f t="shared" si="8"/>
        <v>100</v>
      </c>
      <c r="AA56" s="63">
        <f t="shared" si="8"/>
        <v>100</v>
      </c>
      <c r="AB56" s="63">
        <f t="shared" si="8"/>
        <v>99.600000000000009</v>
      </c>
      <c r="AC56" s="63">
        <f t="shared" si="8"/>
        <v>99.600000000000009</v>
      </c>
      <c r="AD56" s="63">
        <f t="shared" si="8"/>
        <v>99.5</v>
      </c>
      <c r="AE56" s="63">
        <f t="shared" si="8"/>
        <v>100</v>
      </c>
      <c r="AF56" s="63">
        <f t="shared" si="8"/>
        <v>100.10000000000001</v>
      </c>
      <c r="AG56" s="68">
        <f>SUM(AG53:AG55)</f>
        <v>106</v>
      </c>
      <c r="AH56" s="49">
        <f t="shared" si="2"/>
        <v>100.8</v>
      </c>
      <c r="AI56" s="50">
        <f t="shared" si="3"/>
        <v>32</v>
      </c>
      <c r="AK56" s="51"/>
    </row>
    <row r="57" spans="1:37" x14ac:dyDescent="0.25">
      <c r="A57" s="52" t="s">
        <v>65</v>
      </c>
      <c r="B57" s="44">
        <v>60</v>
      </c>
      <c r="C57" s="44">
        <v>55</v>
      </c>
      <c r="D57" s="44">
        <v>58</v>
      </c>
      <c r="E57" s="44">
        <v>55</v>
      </c>
      <c r="F57" s="44">
        <v>58</v>
      </c>
      <c r="G57" s="44">
        <v>70.5</v>
      </c>
      <c r="H57" s="44">
        <v>68</v>
      </c>
      <c r="I57" s="44">
        <v>66.7</v>
      </c>
      <c r="J57" s="44">
        <v>60</v>
      </c>
      <c r="K57" s="44">
        <v>55</v>
      </c>
      <c r="L57" s="44">
        <v>55</v>
      </c>
      <c r="M57" s="44">
        <v>68.3</v>
      </c>
      <c r="N57" s="44">
        <v>75.599999999999994</v>
      </c>
      <c r="O57" s="44">
        <v>77.430000000000007</v>
      </c>
      <c r="P57" s="44">
        <v>77</v>
      </c>
      <c r="Q57" s="44">
        <v>77.231999999999999</v>
      </c>
      <c r="R57" s="44">
        <v>76.78</v>
      </c>
      <c r="S57" s="44">
        <v>60</v>
      </c>
      <c r="T57" s="44">
        <v>70</v>
      </c>
      <c r="U57" s="44">
        <v>66</v>
      </c>
      <c r="V57" s="44">
        <v>76</v>
      </c>
      <c r="W57" s="44">
        <v>76</v>
      </c>
      <c r="X57" s="44">
        <v>65</v>
      </c>
      <c r="Y57" s="44">
        <v>66</v>
      </c>
      <c r="Z57" s="44">
        <v>65</v>
      </c>
      <c r="AA57" s="44">
        <v>72</v>
      </c>
      <c r="AB57" s="74">
        <v>73</v>
      </c>
      <c r="AC57" s="74">
        <v>74.7</v>
      </c>
      <c r="AD57" s="74">
        <v>74.680000000000007</v>
      </c>
      <c r="AE57" s="44">
        <v>77.010000000000005</v>
      </c>
      <c r="AF57" s="44">
        <v>72.75</v>
      </c>
      <c r="AG57" s="56"/>
      <c r="AH57" s="49">
        <f t="shared" si="2"/>
        <v>77.430000000000007</v>
      </c>
      <c r="AI57" s="50">
        <f t="shared" si="3"/>
        <v>55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f>97+32</f>
        <v>129</v>
      </c>
      <c r="K58" s="64">
        <v>144</v>
      </c>
      <c r="L58" s="64">
        <f>111.1+32</f>
        <v>143.1</v>
      </c>
      <c r="M58" s="44">
        <f>121.8+30</f>
        <v>151.80000000000001</v>
      </c>
      <c r="N58" s="44">
        <f>116.8+35</f>
        <v>151.80000000000001</v>
      </c>
      <c r="O58" s="44">
        <f>32+119</f>
        <v>151</v>
      </c>
      <c r="P58" s="44">
        <f>117.4+35</f>
        <v>152.4</v>
      </c>
      <c r="Q58" s="44">
        <f>112.7+34</f>
        <v>146.69999999999999</v>
      </c>
      <c r="R58" s="44">
        <f>34+109</f>
        <v>143</v>
      </c>
      <c r="S58" s="44">
        <v>146</v>
      </c>
      <c r="T58" s="44">
        <v>157</v>
      </c>
      <c r="U58" s="171">
        <v>158</v>
      </c>
      <c r="V58" s="44">
        <v>138</v>
      </c>
      <c r="W58" s="44">
        <v>138</v>
      </c>
      <c r="X58" s="44">
        <v>138</v>
      </c>
      <c r="Y58" s="75">
        <v>0</v>
      </c>
      <c r="Z58" s="75">
        <v>0</v>
      </c>
      <c r="AA58" s="75">
        <v>0</v>
      </c>
      <c r="AB58" s="74">
        <v>0</v>
      </c>
      <c r="AC58" s="74">
        <v>0</v>
      </c>
      <c r="AD58" s="74">
        <v>0</v>
      </c>
      <c r="AE58" s="64">
        <v>0</v>
      </c>
      <c r="AF58" s="64">
        <v>0</v>
      </c>
      <c r="AG58" s="58"/>
      <c r="AH58" s="49">
        <f t="shared" si="2"/>
        <v>158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188</v>
      </c>
      <c r="C59" s="64">
        <v>137</v>
      </c>
      <c r="D59" s="64">
        <v>140</v>
      </c>
      <c r="E59" s="64">
        <v>154</v>
      </c>
      <c r="F59" s="64">
        <v>192.3</v>
      </c>
      <c r="G59" s="64">
        <v>227</v>
      </c>
      <c r="H59" s="44">
        <v>247</v>
      </c>
      <c r="I59" s="44">
        <v>247</v>
      </c>
      <c r="J59" s="44">
        <v>200</v>
      </c>
      <c r="K59" s="44">
        <v>225</v>
      </c>
      <c r="L59" s="44">
        <v>224</v>
      </c>
      <c r="M59" s="64">
        <v>250</v>
      </c>
      <c r="N59" s="64">
        <v>240.1</v>
      </c>
      <c r="O59" s="64">
        <v>255</v>
      </c>
      <c r="P59" s="64">
        <v>246</v>
      </c>
      <c r="Q59" s="64">
        <v>258.2</v>
      </c>
      <c r="R59" s="64">
        <v>258</v>
      </c>
      <c r="S59" s="64">
        <v>295</v>
      </c>
      <c r="T59" s="64">
        <v>257</v>
      </c>
      <c r="U59" s="64">
        <v>223</v>
      </c>
      <c r="V59" s="64">
        <v>160</v>
      </c>
      <c r="W59" s="64">
        <v>132</v>
      </c>
      <c r="X59" s="64">
        <v>132</v>
      </c>
      <c r="Y59" s="76">
        <v>126</v>
      </c>
      <c r="Z59" s="76">
        <v>67</v>
      </c>
      <c r="AA59" s="76">
        <v>61</v>
      </c>
      <c r="AB59" s="69">
        <v>73</v>
      </c>
      <c r="AC59" s="69">
        <v>113.8</v>
      </c>
      <c r="AD59" s="69">
        <v>188.2</v>
      </c>
      <c r="AE59" s="69">
        <v>228.3</v>
      </c>
      <c r="AF59" s="64">
        <v>186.4</v>
      </c>
      <c r="AG59" s="77"/>
      <c r="AH59" s="49">
        <f t="shared" si="2"/>
        <v>295</v>
      </c>
      <c r="AI59" s="50">
        <f t="shared" si="3"/>
        <v>61</v>
      </c>
      <c r="AK59" s="51"/>
    </row>
    <row r="60" spans="1:37" x14ac:dyDescent="0.25">
      <c r="A60" s="57" t="s">
        <v>68</v>
      </c>
      <c r="B60" s="54">
        <v>15</v>
      </c>
      <c r="C60" s="54">
        <v>15</v>
      </c>
      <c r="D60" s="54">
        <v>15</v>
      </c>
      <c r="E60" s="54">
        <v>15</v>
      </c>
      <c r="F60" s="54">
        <v>13.9</v>
      </c>
      <c r="G60" s="54">
        <v>14</v>
      </c>
      <c r="H60" s="54">
        <v>15</v>
      </c>
      <c r="I60" s="54">
        <v>32</v>
      </c>
      <c r="J60" s="54">
        <v>50</v>
      </c>
      <c r="K60" s="54">
        <v>50</v>
      </c>
      <c r="L60" s="54">
        <v>50.2</v>
      </c>
      <c r="M60" s="64">
        <v>51.4</v>
      </c>
      <c r="N60" s="64">
        <v>51.6</v>
      </c>
      <c r="O60" s="64">
        <v>57.3</v>
      </c>
      <c r="P60" s="64">
        <v>57.3</v>
      </c>
      <c r="Q60" s="64">
        <v>57.3</v>
      </c>
      <c r="R60" s="64">
        <v>57</v>
      </c>
      <c r="S60" s="64">
        <v>53</v>
      </c>
      <c r="T60" s="64">
        <v>57</v>
      </c>
      <c r="U60" s="64">
        <v>51</v>
      </c>
      <c r="V60" s="64">
        <v>55</v>
      </c>
      <c r="W60" s="64">
        <v>58</v>
      </c>
      <c r="X60" s="64">
        <v>58</v>
      </c>
      <c r="Y60" s="64">
        <v>12</v>
      </c>
      <c r="Z60" s="64">
        <v>12.2</v>
      </c>
      <c r="AA60" s="64">
        <v>13.3</v>
      </c>
      <c r="AB60" s="69">
        <v>14</v>
      </c>
      <c r="AC60" s="69">
        <v>14</v>
      </c>
      <c r="AD60" s="69">
        <v>14</v>
      </c>
      <c r="AE60" s="64">
        <v>14</v>
      </c>
      <c r="AF60" s="64">
        <v>14</v>
      </c>
      <c r="AG60" s="77"/>
      <c r="AH60" s="49">
        <f t="shared" si="2"/>
        <v>58</v>
      </c>
      <c r="AI60" s="50">
        <f t="shared" si="3"/>
        <v>12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54">
        <v>72</v>
      </c>
      <c r="K61" s="54">
        <v>74.599999999999994</v>
      </c>
      <c r="L61" s="54">
        <v>68</v>
      </c>
      <c r="M61" s="44">
        <v>66.900000000000006</v>
      </c>
      <c r="N61" s="44">
        <v>78.099999999999994</v>
      </c>
      <c r="O61" s="44">
        <v>81.2</v>
      </c>
      <c r="P61" s="44">
        <v>69</v>
      </c>
      <c r="Q61" s="44">
        <v>76.5</v>
      </c>
      <c r="R61" s="44">
        <v>72.7</v>
      </c>
      <c r="S61" s="44">
        <v>72.7</v>
      </c>
      <c r="T61" s="44">
        <v>79</v>
      </c>
      <c r="U61" s="44">
        <v>75</v>
      </c>
      <c r="V61" s="44">
        <v>75</v>
      </c>
      <c r="W61" s="44">
        <v>59</v>
      </c>
      <c r="X61" s="44">
        <v>59</v>
      </c>
      <c r="Y61" s="44">
        <v>0</v>
      </c>
      <c r="Z61" s="44">
        <v>0</v>
      </c>
      <c r="AA61" s="44">
        <v>0</v>
      </c>
      <c r="AB61" s="74">
        <v>0</v>
      </c>
      <c r="AC61" s="74">
        <v>0</v>
      </c>
      <c r="AD61" s="74">
        <v>0</v>
      </c>
      <c r="AE61" s="74">
        <v>0</v>
      </c>
      <c r="AF61" s="74">
        <v>0</v>
      </c>
      <c r="AG61" s="77"/>
      <c r="AH61" s="49">
        <f t="shared" si="2"/>
        <v>81.2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172">
        <v>8</v>
      </c>
      <c r="AC62" s="172">
        <v>8</v>
      </c>
      <c r="AD62" s="172">
        <v>8</v>
      </c>
      <c r="AE62" s="172">
        <v>8</v>
      </c>
      <c r="AF62" s="172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6</v>
      </c>
      <c r="C64" s="54">
        <v>6</v>
      </c>
      <c r="D64" s="54">
        <v>6</v>
      </c>
      <c r="E64" s="54">
        <v>6</v>
      </c>
      <c r="F64" s="54">
        <v>6</v>
      </c>
      <c r="G64" s="54">
        <v>6</v>
      </c>
      <c r="H64" s="54">
        <v>6</v>
      </c>
      <c r="I64" s="54">
        <v>6</v>
      </c>
      <c r="J64" s="54">
        <v>6</v>
      </c>
      <c r="K64" s="54">
        <v>6</v>
      </c>
      <c r="L64" s="54">
        <v>6</v>
      </c>
      <c r="M64" s="54">
        <v>6</v>
      </c>
      <c r="N64" s="54">
        <v>6</v>
      </c>
      <c r="O64" s="54">
        <v>6</v>
      </c>
      <c r="P64" s="54">
        <v>6</v>
      </c>
      <c r="Q64" s="54">
        <v>6</v>
      </c>
      <c r="R64" s="54">
        <v>6</v>
      </c>
      <c r="S64" s="54">
        <v>6</v>
      </c>
      <c r="T64" s="54">
        <v>6</v>
      </c>
      <c r="U64" s="54">
        <v>6</v>
      </c>
      <c r="V64" s="54">
        <v>6</v>
      </c>
      <c r="W64" s="54">
        <v>6</v>
      </c>
      <c r="X64" s="54">
        <v>6</v>
      </c>
      <c r="Y64" s="54">
        <v>6</v>
      </c>
      <c r="Z64" s="54">
        <v>0</v>
      </c>
      <c r="AA64" s="54">
        <v>6</v>
      </c>
      <c r="AB64" s="54">
        <v>6</v>
      </c>
      <c r="AC64" s="54">
        <v>6</v>
      </c>
      <c r="AD64" s="54">
        <v>6</v>
      </c>
      <c r="AE64" s="54">
        <v>6</v>
      </c>
      <c r="AF64" s="54">
        <v>6</v>
      </c>
      <c r="AG64" s="77"/>
      <c r="AH64" s="49">
        <f t="shared" si="2"/>
        <v>6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3</v>
      </c>
      <c r="AE65" s="54">
        <v>3</v>
      </c>
      <c r="AF65" s="54">
        <v>3</v>
      </c>
      <c r="AG65" s="77"/>
      <c r="AH65" s="49">
        <f t="shared" si="2"/>
        <v>3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10</v>
      </c>
      <c r="C66" s="80">
        <v>10</v>
      </c>
      <c r="D66" s="80">
        <v>10</v>
      </c>
      <c r="E66" s="80">
        <v>10</v>
      </c>
      <c r="F66" s="80">
        <v>10</v>
      </c>
      <c r="G66" s="80">
        <v>10</v>
      </c>
      <c r="H66" s="80">
        <v>10</v>
      </c>
      <c r="I66" s="80">
        <v>10</v>
      </c>
      <c r="J66" s="80">
        <v>10</v>
      </c>
      <c r="K66" s="80">
        <v>10</v>
      </c>
      <c r="L66" s="80">
        <v>10</v>
      </c>
      <c r="M66" s="80">
        <v>10</v>
      </c>
      <c r="N66" s="80">
        <v>10</v>
      </c>
      <c r="O66" s="80">
        <v>10</v>
      </c>
      <c r="P66" s="80">
        <v>10</v>
      </c>
      <c r="Q66" s="80">
        <v>10</v>
      </c>
      <c r="R66" s="80">
        <v>10</v>
      </c>
      <c r="S66" s="80">
        <v>10</v>
      </c>
      <c r="T66" s="80">
        <v>10</v>
      </c>
      <c r="U66" s="80">
        <v>10</v>
      </c>
      <c r="V66" s="80">
        <v>10</v>
      </c>
      <c r="W66" s="80">
        <v>10</v>
      </c>
      <c r="X66" s="80">
        <v>10</v>
      </c>
      <c r="Y66" s="80">
        <v>10</v>
      </c>
      <c r="Z66" s="80">
        <v>14</v>
      </c>
      <c r="AA66" s="80">
        <v>10</v>
      </c>
      <c r="AB66" s="80">
        <v>10</v>
      </c>
      <c r="AC66" s="80">
        <v>10</v>
      </c>
      <c r="AD66" s="80">
        <v>10</v>
      </c>
      <c r="AE66" s="80">
        <v>10</v>
      </c>
      <c r="AF66" s="80">
        <v>10</v>
      </c>
      <c r="AG66" s="81"/>
      <c r="AH66" s="49">
        <f t="shared" si="2"/>
        <v>14</v>
      </c>
      <c r="AI66" s="50">
        <f t="shared" si="3"/>
        <v>10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9">SUM(B57:B67)</f>
        <v>287</v>
      </c>
      <c r="C68" s="63">
        <f t="shared" si="9"/>
        <v>231</v>
      </c>
      <c r="D68" s="63">
        <f t="shared" si="9"/>
        <v>237</v>
      </c>
      <c r="E68" s="63">
        <f t="shared" si="9"/>
        <v>248</v>
      </c>
      <c r="F68" s="63">
        <f t="shared" si="9"/>
        <v>288.2</v>
      </c>
      <c r="G68" s="63">
        <f t="shared" si="9"/>
        <v>335.5</v>
      </c>
      <c r="H68" s="63">
        <f t="shared" si="9"/>
        <v>354</v>
      </c>
      <c r="I68" s="63">
        <f t="shared" si="9"/>
        <v>369.7</v>
      </c>
      <c r="J68" s="63">
        <f t="shared" si="9"/>
        <v>535</v>
      </c>
      <c r="K68" s="63">
        <f t="shared" si="9"/>
        <v>572.6</v>
      </c>
      <c r="L68" s="63">
        <f t="shared" si="9"/>
        <v>564.29999999999995</v>
      </c>
      <c r="M68" s="63">
        <f t="shared" si="9"/>
        <v>612.4</v>
      </c>
      <c r="N68" s="63">
        <f t="shared" si="9"/>
        <v>621.20000000000005</v>
      </c>
      <c r="O68" s="63">
        <f t="shared" si="9"/>
        <v>645.93000000000006</v>
      </c>
      <c r="P68" s="63">
        <f t="shared" si="9"/>
        <v>625.69999999999993</v>
      </c>
      <c r="Q68" s="63">
        <f t="shared" si="9"/>
        <v>639.9319999999999</v>
      </c>
      <c r="R68" s="63">
        <f t="shared" si="9"/>
        <v>631.48</v>
      </c>
      <c r="S68" s="63">
        <f t="shared" si="9"/>
        <v>650.70000000000005</v>
      </c>
      <c r="T68" s="63">
        <f t="shared" si="9"/>
        <v>644</v>
      </c>
      <c r="U68" s="63">
        <f t="shared" si="9"/>
        <v>597</v>
      </c>
      <c r="V68" s="63">
        <f t="shared" si="9"/>
        <v>528</v>
      </c>
      <c r="W68" s="63">
        <f t="shared" si="9"/>
        <v>487</v>
      </c>
      <c r="X68" s="63">
        <f t="shared" si="9"/>
        <v>476</v>
      </c>
      <c r="Y68" s="63">
        <f t="shared" si="9"/>
        <v>228</v>
      </c>
      <c r="Z68" s="63">
        <f t="shared" si="9"/>
        <v>166.2</v>
      </c>
      <c r="AA68" s="63">
        <f t="shared" si="9"/>
        <v>170.3</v>
      </c>
      <c r="AB68" s="63">
        <f t="shared" si="9"/>
        <v>184</v>
      </c>
      <c r="AC68" s="63">
        <f t="shared" si="9"/>
        <v>226.5</v>
      </c>
      <c r="AD68" s="63">
        <f t="shared" si="9"/>
        <v>303.88</v>
      </c>
      <c r="AE68" s="63">
        <f t="shared" si="9"/>
        <v>346.31</v>
      </c>
      <c r="AF68" s="63">
        <f t="shared" si="9"/>
        <v>300.14999999999998</v>
      </c>
      <c r="AG68" s="68">
        <f>SUM(AG57:AG67)</f>
        <v>0</v>
      </c>
      <c r="AH68" s="49">
        <f t="shared" si="2"/>
        <v>650.70000000000005</v>
      </c>
      <c r="AI68" s="50">
        <f t="shared" si="3"/>
        <v>166.2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f t="shared" ref="B72" si="10">SUM(B69:B71)</f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f t="shared" ref="B73:AF73" si="11">B68+B56+B52+B38+B72</f>
        <v>1274.74</v>
      </c>
      <c r="C73" s="83">
        <f t="shared" si="11"/>
        <v>1254.3399999999999</v>
      </c>
      <c r="D73" s="83">
        <f t="shared" si="11"/>
        <v>1210.54</v>
      </c>
      <c r="E73" s="83">
        <f t="shared" si="11"/>
        <v>1166.1400000000001</v>
      </c>
      <c r="F73" s="83">
        <f t="shared" si="11"/>
        <v>1156.04</v>
      </c>
      <c r="G73" s="83">
        <f t="shared" si="11"/>
        <v>1179.94</v>
      </c>
      <c r="H73" s="83">
        <f t="shared" si="11"/>
        <v>1189.1399999999999</v>
      </c>
      <c r="I73" s="83">
        <f t="shared" si="11"/>
        <v>1236.54</v>
      </c>
      <c r="J73" s="83">
        <f t="shared" si="11"/>
        <v>1355.04</v>
      </c>
      <c r="K73" s="83">
        <f t="shared" si="11"/>
        <v>1415.9399999999998</v>
      </c>
      <c r="L73" s="83">
        <f t="shared" si="11"/>
        <v>1438.8400000000001</v>
      </c>
      <c r="M73" s="83">
        <f t="shared" si="11"/>
        <v>1458.6399999999999</v>
      </c>
      <c r="N73" s="83">
        <f t="shared" si="11"/>
        <v>1439.8400000000001</v>
      </c>
      <c r="O73" s="83">
        <f t="shared" si="11"/>
        <v>1483.17</v>
      </c>
      <c r="P73" s="83">
        <f t="shared" si="11"/>
        <v>1500.54</v>
      </c>
      <c r="Q73" s="83">
        <f t="shared" si="11"/>
        <v>1501.4719999999998</v>
      </c>
      <c r="R73" s="83">
        <f t="shared" si="11"/>
        <v>1521.32</v>
      </c>
      <c r="S73" s="83">
        <f t="shared" si="11"/>
        <v>1546.54</v>
      </c>
      <c r="T73" s="83">
        <f t="shared" si="11"/>
        <v>1549.64</v>
      </c>
      <c r="U73" s="83">
        <f t="shared" si="11"/>
        <v>1523.1399999999999</v>
      </c>
      <c r="V73" s="83">
        <f t="shared" si="11"/>
        <v>1488.6399999999999</v>
      </c>
      <c r="W73" s="83">
        <f t="shared" si="11"/>
        <v>1423.54</v>
      </c>
      <c r="X73" s="83">
        <f t="shared" si="11"/>
        <v>1410.74</v>
      </c>
      <c r="Y73" s="83">
        <f t="shared" si="11"/>
        <v>1351.24</v>
      </c>
      <c r="Z73" s="83">
        <f t="shared" si="11"/>
        <v>1505.1399999999999</v>
      </c>
      <c r="AA73" s="83">
        <f t="shared" si="11"/>
        <v>1517.54</v>
      </c>
      <c r="AB73" s="83">
        <f t="shared" si="11"/>
        <v>1502.34</v>
      </c>
      <c r="AC73" s="83">
        <f t="shared" si="11"/>
        <v>1463.04</v>
      </c>
      <c r="AD73" s="83">
        <f t="shared" si="11"/>
        <v>1354.12</v>
      </c>
      <c r="AE73" s="83">
        <f t="shared" si="11"/>
        <v>1253.75</v>
      </c>
      <c r="AF73" s="83">
        <f t="shared" si="11"/>
        <v>1201.8899999999999</v>
      </c>
      <c r="AG73" s="83">
        <f t="shared" ref="AG73" si="12">AG68+AG56+AG52+AG38+AG72</f>
        <v>2144.14</v>
      </c>
      <c r="AH73" s="49">
        <f t="shared" si="2"/>
        <v>1549.64</v>
      </c>
      <c r="AI73" s="50">
        <f t="shared" si="3"/>
        <v>1156.04</v>
      </c>
    </row>
    <row r="74" spans="1:37" ht="15.75" thickBot="1" x14ac:dyDescent="0.3">
      <c r="A74" s="84" t="s">
        <v>82</v>
      </c>
      <c r="B74" s="85">
        <v>140</v>
      </c>
      <c r="C74" s="85">
        <v>130</v>
      </c>
      <c r="D74" s="85">
        <v>130</v>
      </c>
      <c r="E74" s="85">
        <v>120</v>
      </c>
      <c r="F74" s="85">
        <v>100</v>
      </c>
      <c r="G74" s="85">
        <v>100</v>
      </c>
      <c r="H74" s="85">
        <v>100</v>
      </c>
      <c r="I74" s="85">
        <v>100</v>
      </c>
      <c r="J74" s="85"/>
      <c r="K74" s="85"/>
      <c r="L74" s="85"/>
      <c r="M74" s="85"/>
      <c r="N74" s="85"/>
      <c r="O74" s="85"/>
      <c r="P74" s="85"/>
      <c r="Q74" s="85"/>
      <c r="R74" s="85"/>
      <c r="S74" s="85">
        <v>15</v>
      </c>
      <c r="T74" s="85">
        <v>15</v>
      </c>
      <c r="U74" s="85">
        <v>15</v>
      </c>
      <c r="V74" s="85">
        <v>15</v>
      </c>
      <c r="W74" s="85">
        <v>30</v>
      </c>
      <c r="X74" s="85">
        <v>30</v>
      </c>
      <c r="Y74" s="85">
        <v>160</v>
      </c>
      <c r="Z74" s="85">
        <v>200</v>
      </c>
      <c r="AA74" s="85">
        <v>160</v>
      </c>
      <c r="AB74" s="85">
        <v>150</v>
      </c>
      <c r="AC74" s="85">
        <v>150</v>
      </c>
      <c r="AD74" s="85">
        <v>200</v>
      </c>
      <c r="AE74" s="85">
        <v>200</v>
      </c>
      <c r="AF74" s="85">
        <v>200</v>
      </c>
      <c r="AG74" s="68"/>
      <c r="AH74" s="49">
        <f t="shared" si="2"/>
        <v>200</v>
      </c>
      <c r="AI74" s="50">
        <f t="shared" si="3"/>
        <v>15</v>
      </c>
    </row>
    <row r="75" spans="1:37" ht="15.75" thickBot="1" x14ac:dyDescent="0.3">
      <c r="A75" s="62" t="s">
        <v>83</v>
      </c>
      <c r="B75" s="83">
        <f t="shared" ref="B75:AF75" si="13">B72+B68+B56+B52+B38+B74</f>
        <v>1414.74</v>
      </c>
      <c r="C75" s="83">
        <f t="shared" si="13"/>
        <v>1384.34</v>
      </c>
      <c r="D75" s="83">
        <f t="shared" si="13"/>
        <v>1340.54</v>
      </c>
      <c r="E75" s="83">
        <f t="shared" si="13"/>
        <v>1286.1400000000001</v>
      </c>
      <c r="F75" s="83">
        <f t="shared" si="13"/>
        <v>1256.04</v>
      </c>
      <c r="G75" s="83">
        <f t="shared" si="13"/>
        <v>1279.94</v>
      </c>
      <c r="H75" s="83">
        <f t="shared" si="13"/>
        <v>1289.1399999999999</v>
      </c>
      <c r="I75" s="83">
        <f t="shared" si="13"/>
        <v>1336.54</v>
      </c>
      <c r="J75" s="83">
        <f t="shared" si="13"/>
        <v>1355.04</v>
      </c>
      <c r="K75" s="83">
        <f t="shared" si="13"/>
        <v>1415.9399999999998</v>
      </c>
      <c r="L75" s="83">
        <f t="shared" si="13"/>
        <v>1438.8400000000001</v>
      </c>
      <c r="M75" s="83">
        <f t="shared" si="13"/>
        <v>1458.6399999999999</v>
      </c>
      <c r="N75" s="83">
        <f t="shared" si="13"/>
        <v>1439.8400000000001</v>
      </c>
      <c r="O75" s="83">
        <f t="shared" si="13"/>
        <v>1483.17</v>
      </c>
      <c r="P75" s="83">
        <f t="shared" si="13"/>
        <v>1500.54</v>
      </c>
      <c r="Q75" s="83">
        <f t="shared" si="13"/>
        <v>1501.4719999999998</v>
      </c>
      <c r="R75" s="83">
        <f t="shared" si="13"/>
        <v>1521.32</v>
      </c>
      <c r="S75" s="83">
        <f t="shared" si="13"/>
        <v>1561.54</v>
      </c>
      <c r="T75" s="83">
        <f t="shared" si="13"/>
        <v>1564.64</v>
      </c>
      <c r="U75" s="83">
        <f t="shared" si="13"/>
        <v>1538.1399999999999</v>
      </c>
      <c r="V75" s="83">
        <f t="shared" si="13"/>
        <v>1503.6399999999999</v>
      </c>
      <c r="W75" s="83">
        <f t="shared" si="13"/>
        <v>1453.54</v>
      </c>
      <c r="X75" s="83">
        <f t="shared" si="13"/>
        <v>1440.74</v>
      </c>
      <c r="Y75" s="83">
        <f t="shared" si="13"/>
        <v>1511.24</v>
      </c>
      <c r="Z75" s="83">
        <f t="shared" si="13"/>
        <v>1705.1399999999999</v>
      </c>
      <c r="AA75" s="83">
        <f t="shared" si="13"/>
        <v>1677.54</v>
      </c>
      <c r="AB75" s="83">
        <f t="shared" si="13"/>
        <v>1652.34</v>
      </c>
      <c r="AC75" s="83">
        <f t="shared" si="13"/>
        <v>1613.04</v>
      </c>
      <c r="AD75" s="83">
        <f t="shared" si="13"/>
        <v>1554.12</v>
      </c>
      <c r="AE75" s="83">
        <f t="shared" si="13"/>
        <v>1453.75</v>
      </c>
      <c r="AF75" s="83">
        <f t="shared" si="13"/>
        <v>1401.8899999999999</v>
      </c>
      <c r="AG75" s="68">
        <f>AG72+AG68+AG56+AG52+AG38+AG74</f>
        <v>2144.14</v>
      </c>
      <c r="AH75" s="49">
        <f t="shared" si="2"/>
        <v>1705.1399999999999</v>
      </c>
      <c r="AI75" s="50">
        <f t="shared" si="3"/>
        <v>1256.04</v>
      </c>
    </row>
    <row r="76" spans="1:37" x14ac:dyDescent="0.25">
      <c r="A76" s="52" t="s">
        <v>68</v>
      </c>
      <c r="B76" s="54">
        <f t="shared" ref="B76:C76" si="14">IF(B60&lt;0,B60*-1,0)</f>
        <v>0</v>
      </c>
      <c r="C76" s="54">
        <f t="shared" si="14"/>
        <v>0</v>
      </c>
      <c r="D76" s="54">
        <f t="shared" ref="D76:E76" si="15">IF(D60&lt;0,D60*-1,0)</f>
        <v>0</v>
      </c>
      <c r="E76" s="54">
        <f t="shared" si="15"/>
        <v>0</v>
      </c>
      <c r="F76" s="54">
        <f t="shared" ref="F76:AF76" si="16">IF(F60&lt;0,F60*-1,0)</f>
        <v>0</v>
      </c>
      <c r="G76" s="54">
        <f t="shared" si="16"/>
        <v>0</v>
      </c>
      <c r="H76" s="54">
        <f t="shared" si="16"/>
        <v>0</v>
      </c>
      <c r="I76" s="54">
        <f t="shared" si="16"/>
        <v>0</v>
      </c>
      <c r="J76" s="54">
        <f t="shared" si="16"/>
        <v>0</v>
      </c>
      <c r="K76" s="54">
        <f t="shared" si="16"/>
        <v>0</v>
      </c>
      <c r="L76" s="54">
        <f t="shared" si="16"/>
        <v>0</v>
      </c>
      <c r="M76" s="54">
        <f t="shared" si="16"/>
        <v>0</v>
      </c>
      <c r="N76" s="54">
        <f t="shared" si="16"/>
        <v>0</v>
      </c>
      <c r="O76" s="54">
        <f t="shared" si="16"/>
        <v>0</v>
      </c>
      <c r="P76" s="54">
        <f t="shared" si="16"/>
        <v>0</v>
      </c>
      <c r="Q76" s="54">
        <f t="shared" si="16"/>
        <v>0</v>
      </c>
      <c r="R76" s="54">
        <f t="shared" si="16"/>
        <v>0</v>
      </c>
      <c r="S76" s="54">
        <f t="shared" si="16"/>
        <v>0</v>
      </c>
      <c r="T76" s="54">
        <f t="shared" si="16"/>
        <v>0</v>
      </c>
      <c r="U76" s="54">
        <f t="shared" si="16"/>
        <v>0</v>
      </c>
      <c r="V76" s="54">
        <f t="shared" si="16"/>
        <v>0</v>
      </c>
      <c r="W76" s="54">
        <f t="shared" si="16"/>
        <v>0</v>
      </c>
      <c r="X76" s="54">
        <f t="shared" si="16"/>
        <v>0</v>
      </c>
      <c r="Y76" s="54">
        <f t="shared" si="16"/>
        <v>0</v>
      </c>
      <c r="Z76" s="54">
        <f t="shared" si="16"/>
        <v>0</v>
      </c>
      <c r="AA76" s="54">
        <f t="shared" si="16"/>
        <v>0</v>
      </c>
      <c r="AB76" s="54">
        <f t="shared" si="16"/>
        <v>0</v>
      </c>
      <c r="AC76" s="54">
        <f t="shared" si="16"/>
        <v>0</v>
      </c>
      <c r="AD76" s="54">
        <f t="shared" si="16"/>
        <v>0</v>
      </c>
      <c r="AE76" s="54">
        <f t="shared" si="16"/>
        <v>0</v>
      </c>
      <c r="AF76" s="54">
        <f t="shared" si="16"/>
        <v>0</v>
      </c>
      <c r="AG76" s="56"/>
      <c r="AH76" s="49">
        <f t="shared" ref="AH76:AH91" si="17">MAX(B76:AF76)</f>
        <v>0</v>
      </c>
      <c r="AI76" s="50">
        <f t="shared" ref="AI76:AI91" si="18">MIN(B76:AF76)</f>
        <v>0</v>
      </c>
    </row>
    <row r="77" spans="1:37" x14ac:dyDescent="0.25">
      <c r="A77" s="57" t="s">
        <v>66</v>
      </c>
      <c r="B77" s="54">
        <f t="shared" ref="B77:C77" si="19">IF(B58&lt;0,B58*-1,0)</f>
        <v>0</v>
      </c>
      <c r="C77" s="54">
        <f t="shared" si="19"/>
        <v>0</v>
      </c>
      <c r="D77" s="54">
        <f t="shared" ref="D77:E77" si="20">IF(D58&lt;0,D58*-1,0)</f>
        <v>0</v>
      </c>
      <c r="E77" s="54">
        <f t="shared" si="20"/>
        <v>0</v>
      </c>
      <c r="F77" s="54">
        <f t="shared" ref="F77:AF77" si="21">IF(F58&lt;0,F58*-1,0)</f>
        <v>0</v>
      </c>
      <c r="G77" s="54">
        <f t="shared" si="21"/>
        <v>0</v>
      </c>
      <c r="H77" s="54">
        <f t="shared" si="21"/>
        <v>0</v>
      </c>
      <c r="I77" s="54">
        <f t="shared" si="21"/>
        <v>0</v>
      </c>
      <c r="J77" s="54">
        <f t="shared" si="21"/>
        <v>0</v>
      </c>
      <c r="K77" s="54">
        <f t="shared" si="21"/>
        <v>0</v>
      </c>
      <c r="L77" s="54">
        <f t="shared" si="21"/>
        <v>0</v>
      </c>
      <c r="M77" s="54">
        <f t="shared" si="21"/>
        <v>0</v>
      </c>
      <c r="N77" s="54">
        <f t="shared" si="21"/>
        <v>0</v>
      </c>
      <c r="O77" s="54">
        <f t="shared" si="21"/>
        <v>0</v>
      </c>
      <c r="P77" s="54">
        <f t="shared" si="21"/>
        <v>0</v>
      </c>
      <c r="Q77" s="54">
        <f t="shared" si="21"/>
        <v>0</v>
      </c>
      <c r="R77" s="54">
        <f t="shared" si="21"/>
        <v>0</v>
      </c>
      <c r="S77" s="54">
        <f t="shared" si="21"/>
        <v>0</v>
      </c>
      <c r="T77" s="54">
        <f t="shared" si="21"/>
        <v>0</v>
      </c>
      <c r="U77" s="54">
        <f t="shared" si="21"/>
        <v>0</v>
      </c>
      <c r="V77" s="54">
        <f t="shared" si="21"/>
        <v>0</v>
      </c>
      <c r="W77" s="54">
        <f t="shared" si="21"/>
        <v>0</v>
      </c>
      <c r="X77" s="54">
        <f t="shared" si="21"/>
        <v>0</v>
      </c>
      <c r="Y77" s="54">
        <f t="shared" si="21"/>
        <v>0</v>
      </c>
      <c r="Z77" s="54">
        <f t="shared" si="21"/>
        <v>0</v>
      </c>
      <c r="AA77" s="54">
        <f t="shared" si="21"/>
        <v>0</v>
      </c>
      <c r="AB77" s="54">
        <f t="shared" si="21"/>
        <v>0</v>
      </c>
      <c r="AC77" s="54">
        <f t="shared" si="21"/>
        <v>0</v>
      </c>
      <c r="AD77" s="54">
        <f t="shared" si="21"/>
        <v>0</v>
      </c>
      <c r="AE77" s="54">
        <f t="shared" si="21"/>
        <v>0</v>
      </c>
      <c r="AF77" s="54">
        <f t="shared" si="21"/>
        <v>0</v>
      </c>
      <c r="AG77" s="58"/>
      <c r="AH77" s="49">
        <f t="shared" si="17"/>
        <v>0</v>
      </c>
      <c r="AI77" s="50">
        <f t="shared" si="18"/>
        <v>0</v>
      </c>
    </row>
    <row r="78" spans="1:37" x14ac:dyDescent="0.25">
      <c r="A78" s="79" t="s">
        <v>84</v>
      </c>
      <c r="B78" s="54">
        <f t="shared" ref="B78:C78" si="22">IF(B61&lt;0,B61*-1,0)</f>
        <v>0</v>
      </c>
      <c r="C78" s="54">
        <f t="shared" si="22"/>
        <v>0</v>
      </c>
      <c r="D78" s="54">
        <f t="shared" ref="D78:E78" si="23">IF(D61&lt;0,D61*-1,0)</f>
        <v>0</v>
      </c>
      <c r="E78" s="54">
        <f t="shared" si="23"/>
        <v>0</v>
      </c>
      <c r="F78" s="54">
        <f t="shared" ref="F78:AF78" si="24">IF(F61&lt;0,F61*-1,0)</f>
        <v>0</v>
      </c>
      <c r="G78" s="54">
        <f t="shared" si="24"/>
        <v>0</v>
      </c>
      <c r="H78" s="54">
        <f t="shared" si="24"/>
        <v>0</v>
      </c>
      <c r="I78" s="54">
        <f t="shared" si="24"/>
        <v>0</v>
      </c>
      <c r="J78" s="54">
        <f t="shared" si="24"/>
        <v>0</v>
      </c>
      <c r="K78" s="54">
        <f t="shared" si="24"/>
        <v>0</v>
      </c>
      <c r="L78" s="54">
        <f t="shared" si="24"/>
        <v>0</v>
      </c>
      <c r="M78" s="54">
        <f t="shared" si="24"/>
        <v>0</v>
      </c>
      <c r="N78" s="54">
        <f t="shared" si="24"/>
        <v>0</v>
      </c>
      <c r="O78" s="54">
        <f t="shared" si="24"/>
        <v>0</v>
      </c>
      <c r="P78" s="54">
        <f t="shared" si="24"/>
        <v>0</v>
      </c>
      <c r="Q78" s="54">
        <f t="shared" si="24"/>
        <v>0</v>
      </c>
      <c r="R78" s="54">
        <f t="shared" si="24"/>
        <v>0</v>
      </c>
      <c r="S78" s="54">
        <f t="shared" si="24"/>
        <v>0</v>
      </c>
      <c r="T78" s="54">
        <f t="shared" si="24"/>
        <v>0</v>
      </c>
      <c r="U78" s="54">
        <f t="shared" si="24"/>
        <v>0</v>
      </c>
      <c r="V78" s="54">
        <f t="shared" si="24"/>
        <v>0</v>
      </c>
      <c r="W78" s="54">
        <f t="shared" si="24"/>
        <v>0</v>
      </c>
      <c r="X78" s="54">
        <f t="shared" si="24"/>
        <v>0</v>
      </c>
      <c r="Y78" s="54">
        <f t="shared" si="24"/>
        <v>0</v>
      </c>
      <c r="Z78" s="54">
        <f t="shared" si="24"/>
        <v>0</v>
      </c>
      <c r="AA78" s="54">
        <f t="shared" si="24"/>
        <v>0</v>
      </c>
      <c r="AB78" s="54">
        <f t="shared" si="24"/>
        <v>0</v>
      </c>
      <c r="AC78" s="54">
        <f t="shared" si="24"/>
        <v>0</v>
      </c>
      <c r="AD78" s="54">
        <f t="shared" si="24"/>
        <v>0</v>
      </c>
      <c r="AE78" s="54">
        <f t="shared" si="24"/>
        <v>0</v>
      </c>
      <c r="AF78" s="54">
        <f t="shared" si="24"/>
        <v>0</v>
      </c>
      <c r="AG78" s="86"/>
      <c r="AH78" s="49">
        <f t="shared" si="17"/>
        <v>0</v>
      </c>
      <c r="AI78" s="50">
        <f t="shared" si="18"/>
        <v>0</v>
      </c>
    </row>
    <row r="79" spans="1:37" x14ac:dyDescent="0.25">
      <c r="A79" s="79" t="s">
        <v>85</v>
      </c>
      <c r="B79" s="54">
        <f t="shared" ref="B79:C79" si="25">IF(B59&lt;0,B59*-1,0)</f>
        <v>0</v>
      </c>
      <c r="C79" s="54">
        <f t="shared" si="25"/>
        <v>0</v>
      </c>
      <c r="D79" s="54">
        <f t="shared" ref="D79:E79" si="26">IF(D59&lt;0,D59*-1,0)</f>
        <v>0</v>
      </c>
      <c r="E79" s="54">
        <f t="shared" si="26"/>
        <v>0</v>
      </c>
      <c r="F79" s="54">
        <f t="shared" ref="F79:AF79" si="27">IF(F59&lt;0,F59*-1,0)</f>
        <v>0</v>
      </c>
      <c r="G79" s="54">
        <f t="shared" si="27"/>
        <v>0</v>
      </c>
      <c r="H79" s="54">
        <f t="shared" si="27"/>
        <v>0</v>
      </c>
      <c r="I79" s="54">
        <f t="shared" si="27"/>
        <v>0</v>
      </c>
      <c r="J79" s="54">
        <f t="shared" si="27"/>
        <v>0</v>
      </c>
      <c r="K79" s="54">
        <f t="shared" si="27"/>
        <v>0</v>
      </c>
      <c r="L79" s="54">
        <f t="shared" si="27"/>
        <v>0</v>
      </c>
      <c r="M79" s="54">
        <f t="shared" si="27"/>
        <v>0</v>
      </c>
      <c r="N79" s="54">
        <f t="shared" si="27"/>
        <v>0</v>
      </c>
      <c r="O79" s="54">
        <f t="shared" si="27"/>
        <v>0</v>
      </c>
      <c r="P79" s="54">
        <f t="shared" si="27"/>
        <v>0</v>
      </c>
      <c r="Q79" s="54">
        <f t="shared" si="27"/>
        <v>0</v>
      </c>
      <c r="R79" s="54">
        <f t="shared" si="27"/>
        <v>0</v>
      </c>
      <c r="S79" s="54">
        <f t="shared" si="27"/>
        <v>0</v>
      </c>
      <c r="T79" s="54">
        <f t="shared" si="27"/>
        <v>0</v>
      </c>
      <c r="U79" s="54">
        <f t="shared" si="27"/>
        <v>0</v>
      </c>
      <c r="V79" s="54">
        <f t="shared" si="27"/>
        <v>0</v>
      </c>
      <c r="W79" s="54">
        <f t="shared" si="27"/>
        <v>0</v>
      </c>
      <c r="X79" s="54">
        <f t="shared" si="27"/>
        <v>0</v>
      </c>
      <c r="Y79" s="54">
        <f t="shared" si="27"/>
        <v>0</v>
      </c>
      <c r="Z79" s="54">
        <f t="shared" si="27"/>
        <v>0</v>
      </c>
      <c r="AA79" s="54">
        <f t="shared" si="27"/>
        <v>0</v>
      </c>
      <c r="AB79" s="54">
        <f t="shared" si="27"/>
        <v>0</v>
      </c>
      <c r="AC79" s="54">
        <f t="shared" si="27"/>
        <v>0</v>
      </c>
      <c r="AD79" s="54">
        <f t="shared" si="27"/>
        <v>0</v>
      </c>
      <c r="AE79" s="54">
        <f t="shared" si="27"/>
        <v>0</v>
      </c>
      <c r="AF79" s="54">
        <f t="shared" si="27"/>
        <v>0</v>
      </c>
      <c r="AG79" s="86"/>
      <c r="AH79" s="49">
        <f t="shared" si="17"/>
        <v>0</v>
      </c>
      <c r="AI79" s="50">
        <f t="shared" si="18"/>
        <v>0</v>
      </c>
    </row>
    <row r="80" spans="1:37" x14ac:dyDescent="0.25">
      <c r="A80" s="79" t="s">
        <v>65</v>
      </c>
      <c r="B80" s="54">
        <f t="shared" ref="B80:C80" si="28">IF(B57&lt;0,B57*-1,0)</f>
        <v>0</v>
      </c>
      <c r="C80" s="54">
        <f t="shared" si="28"/>
        <v>0</v>
      </c>
      <c r="D80" s="54">
        <f t="shared" ref="D80:E80" si="29">IF(D57&lt;0,D57*-1,0)</f>
        <v>0</v>
      </c>
      <c r="E80" s="54">
        <f t="shared" si="29"/>
        <v>0</v>
      </c>
      <c r="F80" s="54">
        <f t="shared" ref="F80:AF80" si="30">IF(F57&lt;0,F57*-1,0)</f>
        <v>0</v>
      </c>
      <c r="G80" s="54">
        <f t="shared" si="30"/>
        <v>0</v>
      </c>
      <c r="H80" s="54">
        <f t="shared" si="30"/>
        <v>0</v>
      </c>
      <c r="I80" s="54">
        <f t="shared" si="30"/>
        <v>0</v>
      </c>
      <c r="J80" s="54">
        <f t="shared" si="30"/>
        <v>0</v>
      </c>
      <c r="K80" s="54">
        <f t="shared" si="30"/>
        <v>0</v>
      </c>
      <c r="L80" s="54">
        <f t="shared" si="30"/>
        <v>0</v>
      </c>
      <c r="M80" s="54">
        <f t="shared" si="30"/>
        <v>0</v>
      </c>
      <c r="N80" s="54">
        <f t="shared" si="30"/>
        <v>0</v>
      </c>
      <c r="O80" s="54">
        <f t="shared" si="30"/>
        <v>0</v>
      </c>
      <c r="P80" s="54">
        <f t="shared" si="30"/>
        <v>0</v>
      </c>
      <c r="Q80" s="54">
        <f t="shared" si="30"/>
        <v>0</v>
      </c>
      <c r="R80" s="54">
        <f t="shared" si="30"/>
        <v>0</v>
      </c>
      <c r="S80" s="54">
        <f t="shared" si="30"/>
        <v>0</v>
      </c>
      <c r="T80" s="54">
        <f t="shared" si="30"/>
        <v>0</v>
      </c>
      <c r="U80" s="54">
        <f t="shared" si="30"/>
        <v>0</v>
      </c>
      <c r="V80" s="54">
        <f t="shared" si="30"/>
        <v>0</v>
      </c>
      <c r="W80" s="54">
        <f t="shared" si="30"/>
        <v>0</v>
      </c>
      <c r="X80" s="54">
        <f t="shared" si="30"/>
        <v>0</v>
      </c>
      <c r="Y80" s="54">
        <f t="shared" si="30"/>
        <v>0</v>
      </c>
      <c r="Z80" s="54">
        <f t="shared" si="30"/>
        <v>0</v>
      </c>
      <c r="AA80" s="54">
        <f t="shared" si="30"/>
        <v>0</v>
      </c>
      <c r="AB80" s="54">
        <f t="shared" si="30"/>
        <v>0</v>
      </c>
      <c r="AC80" s="54">
        <f t="shared" si="30"/>
        <v>0</v>
      </c>
      <c r="AD80" s="54">
        <f t="shared" si="30"/>
        <v>0</v>
      </c>
      <c r="AE80" s="54">
        <f t="shared" si="30"/>
        <v>0</v>
      </c>
      <c r="AF80" s="54">
        <f t="shared" si="30"/>
        <v>0</v>
      </c>
      <c r="AG80" s="86"/>
      <c r="AH80" s="49">
        <f t="shared" si="17"/>
        <v>0</v>
      </c>
      <c r="AI80" s="50">
        <f t="shared" si="18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44"/>
      <c r="T81" s="44"/>
      <c r="U81" s="44"/>
      <c r="V81" s="44"/>
      <c r="W81" s="44"/>
      <c r="X81" s="44"/>
      <c r="Y81" s="44"/>
      <c r="Z81" s="44"/>
      <c r="AA81" s="44"/>
      <c r="AB81" s="80"/>
      <c r="AC81" s="80"/>
      <c r="AD81" s="80"/>
      <c r="AE81" s="80"/>
      <c r="AF81" s="80"/>
      <c r="AG81" s="81"/>
      <c r="AH81" s="49">
        <f t="shared" si="17"/>
        <v>0</v>
      </c>
      <c r="AI81" s="50">
        <f t="shared" si="18"/>
        <v>0</v>
      </c>
    </row>
    <row r="82" spans="1:37" ht="15.75" thickBot="1" x14ac:dyDescent="0.3">
      <c r="A82" s="87" t="s">
        <v>87</v>
      </c>
      <c r="B82" s="63">
        <f t="shared" ref="B82" si="31">SUM(B76:B81)</f>
        <v>0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8">
        <f t="shared" ref="AG82" si="32">SUM(AG76:AG81)</f>
        <v>0</v>
      </c>
      <c r="AH82" s="49">
        <f t="shared" si="17"/>
        <v>0</v>
      </c>
      <c r="AI82" s="50">
        <f t="shared" si="18"/>
        <v>0</v>
      </c>
      <c r="AK82" s="51"/>
    </row>
    <row r="83" spans="1:37" ht="15.75" thickBot="1" x14ac:dyDescent="0.3">
      <c r="A83" s="62" t="s">
        <v>88</v>
      </c>
      <c r="B83" s="63">
        <f t="shared" ref="B83:AF83" si="33">SUM(B70:B82)</f>
        <v>2829.48</v>
      </c>
      <c r="C83" s="63">
        <f t="shared" si="33"/>
        <v>2768.68</v>
      </c>
      <c r="D83" s="63">
        <f t="shared" si="33"/>
        <v>2681.08</v>
      </c>
      <c r="E83" s="63">
        <f t="shared" si="33"/>
        <v>2572.2800000000002</v>
      </c>
      <c r="F83" s="63">
        <f t="shared" si="33"/>
        <v>2512.08</v>
      </c>
      <c r="G83" s="63">
        <f t="shared" si="33"/>
        <v>2559.88</v>
      </c>
      <c r="H83" s="63">
        <f t="shared" si="33"/>
        <v>2578.2799999999997</v>
      </c>
      <c r="I83" s="63">
        <f t="shared" si="33"/>
        <v>2673.08</v>
      </c>
      <c r="J83" s="63">
        <f t="shared" si="33"/>
        <v>2710.08</v>
      </c>
      <c r="K83" s="63">
        <f t="shared" si="33"/>
        <v>2831.8799999999997</v>
      </c>
      <c r="L83" s="63">
        <f t="shared" si="33"/>
        <v>2877.6800000000003</v>
      </c>
      <c r="M83" s="63">
        <f t="shared" si="33"/>
        <v>2917.2799999999997</v>
      </c>
      <c r="N83" s="63">
        <f t="shared" si="33"/>
        <v>2879.6800000000003</v>
      </c>
      <c r="O83" s="63">
        <f t="shared" si="33"/>
        <v>2966.34</v>
      </c>
      <c r="P83" s="63">
        <f t="shared" si="33"/>
        <v>3001.08</v>
      </c>
      <c r="Q83" s="63">
        <f t="shared" si="33"/>
        <v>3002.9439999999995</v>
      </c>
      <c r="R83" s="63">
        <f t="shared" si="33"/>
        <v>3042.64</v>
      </c>
      <c r="S83" s="63">
        <f t="shared" si="33"/>
        <v>3123.08</v>
      </c>
      <c r="T83" s="63">
        <f t="shared" si="33"/>
        <v>3129.28</v>
      </c>
      <c r="U83" s="63">
        <f t="shared" si="33"/>
        <v>3076.2799999999997</v>
      </c>
      <c r="V83" s="63">
        <f t="shared" si="33"/>
        <v>3007.2799999999997</v>
      </c>
      <c r="W83" s="63">
        <f t="shared" si="33"/>
        <v>2907.08</v>
      </c>
      <c r="X83" s="63">
        <f t="shared" si="33"/>
        <v>2881.48</v>
      </c>
      <c r="Y83" s="63">
        <f t="shared" si="33"/>
        <v>3022.48</v>
      </c>
      <c r="Z83" s="63">
        <f t="shared" si="33"/>
        <v>3410.2799999999997</v>
      </c>
      <c r="AA83" s="63">
        <f t="shared" si="33"/>
        <v>3355.08</v>
      </c>
      <c r="AB83" s="63">
        <f t="shared" si="33"/>
        <v>3304.68</v>
      </c>
      <c r="AC83" s="63">
        <f t="shared" si="33"/>
        <v>3226.08</v>
      </c>
      <c r="AD83" s="63">
        <f t="shared" si="33"/>
        <v>3108.24</v>
      </c>
      <c r="AE83" s="63">
        <f t="shared" si="33"/>
        <v>2907.5</v>
      </c>
      <c r="AF83" s="63">
        <f t="shared" si="33"/>
        <v>2803.7799999999997</v>
      </c>
      <c r="AG83" s="68">
        <f t="shared" ref="AG83" si="34">SUM(AG70:AG82)</f>
        <v>4360.08</v>
      </c>
      <c r="AH83" s="49">
        <f t="shared" si="17"/>
        <v>3410.2799999999997</v>
      </c>
      <c r="AI83" s="50">
        <f t="shared" si="18"/>
        <v>2512.08</v>
      </c>
    </row>
    <row r="84" spans="1:37" x14ac:dyDescent="0.25">
      <c r="A84" s="88" t="s">
        <v>89</v>
      </c>
      <c r="B84" s="89">
        <v>50.02</v>
      </c>
      <c r="C84" s="89">
        <v>49.95</v>
      </c>
      <c r="D84" s="89">
        <v>49.95</v>
      </c>
      <c r="E84" s="89">
        <v>49.972999999999999</v>
      </c>
      <c r="F84" s="89">
        <v>49.889000000000003</v>
      </c>
      <c r="G84" s="89">
        <v>49.98</v>
      </c>
      <c r="H84" s="89">
        <v>50.024000000000001</v>
      </c>
      <c r="I84" s="89">
        <v>49.926000000000002</v>
      </c>
      <c r="J84" s="89">
        <v>49.94</v>
      </c>
      <c r="K84" s="89">
        <v>49.98</v>
      </c>
      <c r="L84" s="89">
        <v>49.98</v>
      </c>
      <c r="M84" s="89">
        <v>50.05</v>
      </c>
      <c r="N84" s="89">
        <v>50.04</v>
      </c>
      <c r="O84" s="89">
        <v>50.029000000000003</v>
      </c>
      <c r="P84" s="89">
        <v>50.048000000000002</v>
      </c>
      <c r="Q84" s="89">
        <v>50.015000000000001</v>
      </c>
      <c r="R84" s="89">
        <v>50.057000000000002</v>
      </c>
      <c r="S84" s="89">
        <v>49.999000000000002</v>
      </c>
      <c r="T84" s="89">
        <v>49.856999999999999</v>
      </c>
      <c r="U84" s="89">
        <v>49.771999999999998</v>
      </c>
      <c r="V84" s="89">
        <v>49.710999999999999</v>
      </c>
      <c r="W84" s="89">
        <v>49.694000000000003</v>
      </c>
      <c r="X84" s="89">
        <v>49.694000000000003</v>
      </c>
      <c r="Y84" s="89">
        <v>50.033999999999999</v>
      </c>
      <c r="Z84" s="89">
        <v>49.915999999999997</v>
      </c>
      <c r="AA84" s="89">
        <v>49.716999999999999</v>
      </c>
      <c r="AB84" s="89">
        <v>49.905999999999999</v>
      </c>
      <c r="AC84" s="89">
        <v>49.868000000000002</v>
      </c>
      <c r="AD84" s="89">
        <v>50.012999999999998</v>
      </c>
      <c r="AE84" s="89">
        <v>49.87</v>
      </c>
      <c r="AF84" s="89">
        <v>49.85</v>
      </c>
      <c r="AG84" s="90"/>
      <c r="AH84" s="49">
        <f t="shared" si="17"/>
        <v>50.057000000000002</v>
      </c>
      <c r="AI84" s="50">
        <f t="shared" si="18"/>
        <v>49.694000000000003</v>
      </c>
    </row>
    <row r="85" spans="1:37" x14ac:dyDescent="0.25">
      <c r="A85" s="91" t="s">
        <v>90</v>
      </c>
      <c r="B85" s="64">
        <v>126.3</v>
      </c>
      <c r="C85" s="64">
        <v>126.6</v>
      </c>
      <c r="D85" s="64">
        <v>127.9</v>
      </c>
      <c r="E85" s="64">
        <v>127.7</v>
      </c>
      <c r="F85" s="64">
        <v>127.8</v>
      </c>
      <c r="G85" s="64">
        <v>127.3</v>
      </c>
      <c r="H85" s="64">
        <v>127.3</v>
      </c>
      <c r="I85" s="64">
        <v>126.1</v>
      </c>
      <c r="J85" s="64">
        <v>126.3</v>
      </c>
      <c r="K85" s="64">
        <v>126.4</v>
      </c>
      <c r="L85" s="64">
        <v>126.3</v>
      </c>
      <c r="M85" s="64">
        <v>127.6</v>
      </c>
      <c r="N85" s="64">
        <v>126.1</v>
      </c>
      <c r="O85" s="64">
        <v>124.6</v>
      </c>
      <c r="P85" s="64">
        <v>125</v>
      </c>
      <c r="Q85" s="64">
        <v>124.4</v>
      </c>
      <c r="R85" s="64">
        <v>123.8</v>
      </c>
      <c r="S85" s="64">
        <v>123.8</v>
      </c>
      <c r="T85" s="64">
        <v>123.8</v>
      </c>
      <c r="U85" s="64">
        <v>123</v>
      </c>
      <c r="V85" s="92">
        <v>124.9</v>
      </c>
      <c r="W85" s="92">
        <v>125</v>
      </c>
      <c r="X85" s="92">
        <v>125</v>
      </c>
      <c r="Y85" s="92">
        <v>127</v>
      </c>
      <c r="Z85" s="92">
        <v>127.4</v>
      </c>
      <c r="AA85" s="92">
        <v>127</v>
      </c>
      <c r="AB85" s="92">
        <v>127</v>
      </c>
      <c r="AC85" s="64">
        <v>127.4</v>
      </c>
      <c r="AD85" s="64">
        <v>128.5</v>
      </c>
      <c r="AE85" s="64">
        <v>129.1</v>
      </c>
      <c r="AF85" s="64">
        <v>129</v>
      </c>
      <c r="AG85" s="93"/>
      <c r="AH85" s="49">
        <f t="shared" si="17"/>
        <v>129.1</v>
      </c>
      <c r="AI85" s="50">
        <f t="shared" si="18"/>
        <v>123</v>
      </c>
    </row>
    <row r="86" spans="1:37" x14ac:dyDescent="0.25">
      <c r="A86" s="91" t="s">
        <v>91</v>
      </c>
      <c r="B86" s="64">
        <v>130.30000000000001</v>
      </c>
      <c r="C86" s="64">
        <v>130.69999999999999</v>
      </c>
      <c r="D86" s="64">
        <v>131.6</v>
      </c>
      <c r="E86" s="64">
        <v>131.6</v>
      </c>
      <c r="F86" s="64">
        <v>131.6</v>
      </c>
      <c r="G86" s="64">
        <v>131</v>
      </c>
      <c r="H86" s="64">
        <v>130.6</v>
      </c>
      <c r="I86" s="64">
        <v>129.6</v>
      </c>
      <c r="J86" s="64">
        <v>128.6</v>
      </c>
      <c r="K86" s="64">
        <v>128.80000000000001</v>
      </c>
      <c r="L86" s="64">
        <v>128.69999999999999</v>
      </c>
      <c r="M86" s="64">
        <v>130.9</v>
      </c>
      <c r="N86" s="64">
        <v>129.69999999999999</v>
      </c>
      <c r="O86" s="64">
        <v>127.2</v>
      </c>
      <c r="P86" s="64">
        <v>127.7</v>
      </c>
      <c r="Q86" s="64">
        <v>127</v>
      </c>
      <c r="R86" s="64">
        <v>127</v>
      </c>
      <c r="S86" s="64">
        <v>126.6</v>
      </c>
      <c r="T86" s="64">
        <v>126.6</v>
      </c>
      <c r="U86" s="64">
        <v>126</v>
      </c>
      <c r="V86" s="92">
        <v>128</v>
      </c>
      <c r="W86" s="92">
        <v>127.7</v>
      </c>
      <c r="X86" s="92">
        <v>127.7</v>
      </c>
      <c r="Y86" s="92">
        <v>129</v>
      </c>
      <c r="Z86" s="92">
        <v>129.5</v>
      </c>
      <c r="AA86" s="92">
        <v>129</v>
      </c>
      <c r="AB86" s="92">
        <v>129.69999999999999</v>
      </c>
      <c r="AC86" s="64">
        <v>65.900000000000006</v>
      </c>
      <c r="AD86" s="64">
        <v>66.5</v>
      </c>
      <c r="AE86" s="64">
        <v>67.2</v>
      </c>
      <c r="AF86" s="64">
        <v>67.2</v>
      </c>
      <c r="AG86" s="93"/>
      <c r="AH86" s="49">
        <f t="shared" si="17"/>
        <v>131.6</v>
      </c>
      <c r="AI86" s="50">
        <f t="shared" si="18"/>
        <v>65.900000000000006</v>
      </c>
    </row>
    <row r="87" spans="1:37" x14ac:dyDescent="0.25">
      <c r="A87" s="91" t="s">
        <v>92</v>
      </c>
      <c r="B87" s="64">
        <v>129.5</v>
      </c>
      <c r="C87" s="64">
        <v>129.19999999999999</v>
      </c>
      <c r="D87" s="64">
        <v>131.6</v>
      </c>
      <c r="E87" s="64">
        <v>129.69999999999999</v>
      </c>
      <c r="F87" s="64">
        <v>130.69999999999999</v>
      </c>
      <c r="G87" s="64">
        <v>129.69999999999999</v>
      </c>
      <c r="H87" s="64">
        <v>129.4</v>
      </c>
      <c r="I87" s="64">
        <v>128.19999999999999</v>
      </c>
      <c r="J87" s="64">
        <v>128.9</v>
      </c>
      <c r="K87" s="64">
        <v>127.6</v>
      </c>
      <c r="L87" s="64">
        <v>128.30000000000001</v>
      </c>
      <c r="M87" s="64">
        <v>127.3</v>
      </c>
      <c r="N87" s="64">
        <v>127</v>
      </c>
      <c r="O87" s="64">
        <v>127.9</v>
      </c>
      <c r="P87" s="64">
        <v>124.6</v>
      </c>
      <c r="Q87" s="64">
        <v>128.19999999999999</v>
      </c>
      <c r="R87" s="64">
        <v>127.3</v>
      </c>
      <c r="S87" s="64">
        <v>128</v>
      </c>
      <c r="T87" s="64">
        <v>128</v>
      </c>
      <c r="U87" s="64">
        <v>127</v>
      </c>
      <c r="V87" s="64">
        <v>128</v>
      </c>
      <c r="W87" s="64">
        <v>129</v>
      </c>
      <c r="X87" s="64">
        <v>129</v>
      </c>
      <c r="Y87" s="64">
        <v>123</v>
      </c>
      <c r="Z87" s="64">
        <v>124.8</v>
      </c>
      <c r="AA87" s="92">
        <v>126</v>
      </c>
      <c r="AB87" s="92">
        <v>26.2</v>
      </c>
      <c r="AC87" s="64">
        <v>127.3</v>
      </c>
      <c r="AD87" s="64">
        <v>131.5</v>
      </c>
      <c r="AE87" s="64">
        <v>131.69999999999999</v>
      </c>
      <c r="AF87" s="64">
        <v>132.4</v>
      </c>
      <c r="AG87" s="93"/>
      <c r="AH87" s="49">
        <f t="shared" si="17"/>
        <v>132.4</v>
      </c>
      <c r="AI87" s="50">
        <f t="shared" si="18"/>
        <v>26.2</v>
      </c>
    </row>
    <row r="88" spans="1:37" x14ac:dyDescent="0.25">
      <c r="A88" s="94" t="s">
        <v>93</v>
      </c>
      <c r="B88" s="64">
        <v>132.4</v>
      </c>
      <c r="C88" s="64">
        <v>132.19999999999999</v>
      </c>
      <c r="D88" s="64">
        <v>134.6</v>
      </c>
      <c r="E88" s="64">
        <v>134.1</v>
      </c>
      <c r="F88" s="64">
        <v>135.19999999999999</v>
      </c>
      <c r="G88" s="64">
        <v>133.9</v>
      </c>
      <c r="H88" s="64">
        <v>132.9</v>
      </c>
      <c r="I88" s="64">
        <v>130.9</v>
      </c>
      <c r="J88" s="64">
        <v>130.80000000000001</v>
      </c>
      <c r="K88" s="64">
        <v>128.1</v>
      </c>
      <c r="L88" s="64">
        <v>128.69999999999999</v>
      </c>
      <c r="M88" s="64">
        <v>127.3</v>
      </c>
      <c r="N88" s="64">
        <v>128.1</v>
      </c>
      <c r="O88" s="64">
        <v>128.19999999999999</v>
      </c>
      <c r="P88" s="64">
        <v>125.3</v>
      </c>
      <c r="Q88" s="64">
        <v>128.9</v>
      </c>
      <c r="R88" s="64">
        <v>128.69999999999999</v>
      </c>
      <c r="S88" s="64">
        <v>129.4</v>
      </c>
      <c r="T88" s="64">
        <v>129.4</v>
      </c>
      <c r="U88" s="64">
        <v>127</v>
      </c>
      <c r="V88" s="64">
        <v>127</v>
      </c>
      <c r="W88" s="64">
        <v>129</v>
      </c>
      <c r="X88" s="64">
        <v>129</v>
      </c>
      <c r="Y88" s="64">
        <v>123</v>
      </c>
      <c r="Z88" s="64">
        <v>124.5</v>
      </c>
      <c r="AA88" s="92">
        <v>127</v>
      </c>
      <c r="AB88" s="92">
        <v>127.2</v>
      </c>
      <c r="AC88" s="64">
        <v>128.5</v>
      </c>
      <c r="AD88" s="64">
        <v>132.80000000000001</v>
      </c>
      <c r="AE88" s="64">
        <v>134.1</v>
      </c>
      <c r="AF88" s="64">
        <v>134.6</v>
      </c>
      <c r="AG88" s="93"/>
      <c r="AH88" s="49">
        <f t="shared" si="17"/>
        <v>135.19999999999999</v>
      </c>
      <c r="AI88" s="50">
        <f t="shared" si="18"/>
        <v>123</v>
      </c>
    </row>
    <row r="89" spans="1:37" x14ac:dyDescent="0.25">
      <c r="A89" s="94" t="s">
        <v>94</v>
      </c>
      <c r="B89" s="95">
        <v>130.19999999999999</v>
      </c>
      <c r="C89" s="95">
        <v>131.4</v>
      </c>
      <c r="D89" s="95">
        <v>130.80000000000001</v>
      </c>
      <c r="E89" s="95">
        <v>130.4</v>
      </c>
      <c r="F89" s="95">
        <v>133.9</v>
      </c>
      <c r="G89" s="95">
        <v>130.6</v>
      </c>
      <c r="H89" s="95">
        <v>130</v>
      </c>
      <c r="I89" s="95">
        <v>130.1</v>
      </c>
      <c r="J89" s="95">
        <v>127.8</v>
      </c>
      <c r="K89" s="95">
        <v>131.4</v>
      </c>
      <c r="L89" s="95">
        <v>130.6</v>
      </c>
      <c r="M89" s="95">
        <v>133.5</v>
      </c>
      <c r="N89" s="95">
        <v>131.1</v>
      </c>
      <c r="O89" s="95">
        <v>129.5</v>
      </c>
      <c r="P89" s="95">
        <v>132.5</v>
      </c>
      <c r="Q89" s="95">
        <v>126.1</v>
      </c>
      <c r="R89" s="95">
        <v>126.8</v>
      </c>
      <c r="S89" s="95">
        <v>128.69999999999999</v>
      </c>
      <c r="T89" s="95">
        <v>128.69999999999999</v>
      </c>
      <c r="U89" s="95">
        <v>132</v>
      </c>
      <c r="V89" s="95">
        <v>132</v>
      </c>
      <c r="W89" s="95">
        <v>129</v>
      </c>
      <c r="X89" s="95">
        <v>129</v>
      </c>
      <c r="Y89" s="95">
        <v>134</v>
      </c>
      <c r="Z89" s="95">
        <v>134.80000000000001</v>
      </c>
      <c r="AA89" s="92">
        <v>132</v>
      </c>
      <c r="AB89" s="92">
        <v>130</v>
      </c>
      <c r="AC89" s="95">
        <v>131.1</v>
      </c>
      <c r="AD89" s="95">
        <v>130.1</v>
      </c>
      <c r="AE89" s="95">
        <v>131.69999999999999</v>
      </c>
      <c r="AF89" s="95">
        <v>130.6</v>
      </c>
      <c r="AG89" s="96"/>
      <c r="AH89" s="49">
        <f t="shared" si="17"/>
        <v>134.80000000000001</v>
      </c>
      <c r="AI89" s="50">
        <f t="shared" si="18"/>
        <v>126.1</v>
      </c>
    </row>
    <row r="90" spans="1:37" x14ac:dyDescent="0.25">
      <c r="A90" s="91" t="s">
        <v>95</v>
      </c>
      <c r="B90" s="64">
        <v>138.1</v>
      </c>
      <c r="C90" s="64">
        <v>139.1</v>
      </c>
      <c r="D90" s="64">
        <v>140</v>
      </c>
      <c r="E90" s="64">
        <v>143</v>
      </c>
      <c r="F90" s="64">
        <v>130.80000000000001</v>
      </c>
      <c r="G90" s="64">
        <v>128.6</v>
      </c>
      <c r="H90" s="64">
        <v>128.30000000000001</v>
      </c>
      <c r="I90" s="64">
        <v>127.4</v>
      </c>
      <c r="J90" s="64">
        <v>127.7</v>
      </c>
      <c r="K90" s="64">
        <v>131.4</v>
      </c>
      <c r="L90" s="64">
        <v>129.80000000000001</v>
      </c>
      <c r="M90" s="64">
        <v>131.80000000000001</v>
      </c>
      <c r="N90" s="64">
        <v>130.1</v>
      </c>
      <c r="O90" s="64">
        <v>129.9</v>
      </c>
      <c r="P90" s="64">
        <v>130.19999999999999</v>
      </c>
      <c r="Q90" s="64">
        <v>132.4</v>
      </c>
      <c r="R90" s="64">
        <v>131.80000000000001</v>
      </c>
      <c r="S90" s="64">
        <v>124</v>
      </c>
      <c r="T90" s="64">
        <v>124</v>
      </c>
      <c r="U90" s="64">
        <v>130.6</v>
      </c>
      <c r="V90" s="64">
        <v>130.6</v>
      </c>
      <c r="W90" s="64">
        <v>123</v>
      </c>
      <c r="X90" s="64">
        <v>123</v>
      </c>
      <c r="Y90" s="64">
        <v>126</v>
      </c>
      <c r="Z90" s="64">
        <v>131.6</v>
      </c>
      <c r="AA90" s="92">
        <v>125</v>
      </c>
      <c r="AB90" s="92">
        <v>121.8</v>
      </c>
      <c r="AC90" s="64">
        <v>124.3</v>
      </c>
      <c r="AD90" s="64">
        <v>124.3</v>
      </c>
      <c r="AE90" s="64">
        <v>126.9</v>
      </c>
      <c r="AF90" s="64">
        <v>126.5</v>
      </c>
      <c r="AG90" s="93"/>
      <c r="AH90" s="49">
        <f t="shared" si="17"/>
        <v>143</v>
      </c>
      <c r="AI90" s="50">
        <f t="shared" si="18"/>
        <v>121.8</v>
      </c>
    </row>
    <row r="91" spans="1:37" ht="15.75" thickBot="1" x14ac:dyDescent="0.3">
      <c r="A91" s="91" t="s">
        <v>96</v>
      </c>
      <c r="B91" s="97">
        <v>66</v>
      </c>
      <c r="C91" s="97">
        <v>66.3</v>
      </c>
      <c r="D91" s="97">
        <v>66.599999999999994</v>
      </c>
      <c r="E91" s="97">
        <v>66.5</v>
      </c>
      <c r="F91" s="97">
        <v>66.7</v>
      </c>
      <c r="G91" s="97">
        <v>66.400000000000006</v>
      </c>
      <c r="H91" s="97">
        <v>66.2</v>
      </c>
      <c r="I91" s="97">
        <v>65.599999999999994</v>
      </c>
      <c r="J91" s="97">
        <v>65.099999999999994</v>
      </c>
      <c r="K91" s="97">
        <v>65</v>
      </c>
      <c r="L91" s="97">
        <v>65.099999999999994</v>
      </c>
      <c r="M91" s="97">
        <v>65.7</v>
      </c>
      <c r="N91" s="97">
        <v>65.599999999999994</v>
      </c>
      <c r="O91" s="97">
        <v>64.400000000000006</v>
      </c>
      <c r="P91" s="97">
        <v>64.3</v>
      </c>
      <c r="Q91" s="97">
        <v>64.3</v>
      </c>
      <c r="R91" s="97">
        <v>64</v>
      </c>
      <c r="S91" s="97">
        <v>63.9</v>
      </c>
      <c r="T91" s="97">
        <v>63.9</v>
      </c>
      <c r="U91" s="97">
        <v>63.6</v>
      </c>
      <c r="V91" s="97">
        <v>64.2</v>
      </c>
      <c r="W91" s="97">
        <v>64.400000000000006</v>
      </c>
      <c r="X91" s="97">
        <v>64.400000000000006</v>
      </c>
      <c r="Y91" s="97">
        <v>65.3</v>
      </c>
      <c r="Z91" s="97">
        <v>65.5</v>
      </c>
      <c r="AA91" s="97">
        <v>65.400000000000006</v>
      </c>
      <c r="AB91" s="97">
        <v>65.599999999999994</v>
      </c>
      <c r="AC91" s="97">
        <v>65.900000000000006</v>
      </c>
      <c r="AD91" s="97">
        <v>66.5</v>
      </c>
      <c r="AE91" s="97">
        <v>67.2</v>
      </c>
      <c r="AF91" s="97">
        <v>67.3</v>
      </c>
      <c r="AG91" s="98"/>
      <c r="AH91" s="49">
        <f t="shared" si="17"/>
        <v>67.3</v>
      </c>
      <c r="AI91" s="50">
        <f t="shared" si="18"/>
        <v>63.6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35">SUM(B15,B18,B21:B22,B42,B44:B45,B47,B49,B94:B97,B103,B109,B115,B124,B126,B138,B145,B148:B149,B156,B158,B160,B164:B166,B168:B170,B175,B181:B182,B184:B186,B194,B199)</f>
        <v>197.04</v>
      </c>
      <c r="C93" s="103">
        <f t="shared" ref="C93:AF93" si="36">SUM(C15,C18,C21:C22,C42,C44:C45,C47,C49,C94:C97,C103,C109,C115,C124,C126,C138,C145,C148:C149,C156,C158,C160,C164:C166,C168:C170,C175,C181:C182,C184:C186,C194,C199)</f>
        <v>177.43999999999997</v>
      </c>
      <c r="D93" s="103">
        <f t="shared" si="36"/>
        <v>170.43999999999997</v>
      </c>
      <c r="E93" s="103">
        <f t="shared" si="36"/>
        <v>167.63999999999996</v>
      </c>
      <c r="F93" s="103">
        <f t="shared" si="36"/>
        <v>168.33999999999997</v>
      </c>
      <c r="G93" s="103">
        <f t="shared" si="36"/>
        <v>191.33999999999995</v>
      </c>
      <c r="H93" s="103">
        <f t="shared" si="36"/>
        <v>218.64</v>
      </c>
      <c r="I93" s="103">
        <f t="shared" si="36"/>
        <v>246.43999999999997</v>
      </c>
      <c r="J93" s="103">
        <f t="shared" si="36"/>
        <v>282.34000000000003</v>
      </c>
      <c r="K93" s="103">
        <f t="shared" si="36"/>
        <v>306.64000000000004</v>
      </c>
      <c r="L93" s="103">
        <f t="shared" si="36"/>
        <v>321.34000000000003</v>
      </c>
      <c r="M93" s="103">
        <f t="shared" si="36"/>
        <v>321.94000000000005</v>
      </c>
      <c r="N93" s="103">
        <f t="shared" si="36"/>
        <v>302.94000000000005</v>
      </c>
      <c r="O93" s="103">
        <f t="shared" si="36"/>
        <v>320.14000000000004</v>
      </c>
      <c r="P93" s="103">
        <f t="shared" si="36"/>
        <v>315.84000000000003</v>
      </c>
      <c r="Q93" s="103">
        <f t="shared" si="36"/>
        <v>302.94</v>
      </c>
      <c r="R93" s="103">
        <f t="shared" si="36"/>
        <v>309.34000000000003</v>
      </c>
      <c r="S93" s="103">
        <f t="shared" si="36"/>
        <v>317.94000000000005</v>
      </c>
      <c r="T93" s="103">
        <f t="shared" si="36"/>
        <v>330.34000000000003</v>
      </c>
      <c r="U93" s="103">
        <f t="shared" si="36"/>
        <v>325.34000000000003</v>
      </c>
      <c r="V93" s="103">
        <f t="shared" si="36"/>
        <v>328.84000000000003</v>
      </c>
      <c r="W93" s="103">
        <f t="shared" si="36"/>
        <v>331.94000000000005</v>
      </c>
      <c r="X93" s="103">
        <f t="shared" si="36"/>
        <v>338.84000000000003</v>
      </c>
      <c r="Y93" s="103">
        <f t="shared" si="36"/>
        <v>356.34000000000003</v>
      </c>
      <c r="Z93" s="103">
        <f t="shared" si="36"/>
        <v>390.04</v>
      </c>
      <c r="AA93" s="103">
        <f t="shared" si="36"/>
        <v>388.84000000000003</v>
      </c>
      <c r="AB93" s="103">
        <f t="shared" si="36"/>
        <v>360.84000000000003</v>
      </c>
      <c r="AC93" s="103">
        <f t="shared" si="36"/>
        <v>332.14000000000004</v>
      </c>
      <c r="AD93" s="103">
        <f t="shared" si="36"/>
        <v>300.94000000000005</v>
      </c>
      <c r="AE93" s="103">
        <f t="shared" si="36"/>
        <v>224.54</v>
      </c>
      <c r="AF93" s="103">
        <f t="shared" si="36"/>
        <v>296.44000000000005</v>
      </c>
      <c r="AG93" s="104"/>
      <c r="AH93" s="49">
        <f>MAX(C93:AF93)</f>
        <v>390.04</v>
      </c>
      <c r="AI93" s="50">
        <f>MIN(C93:AF93)</f>
        <v>167.63999999999996</v>
      </c>
    </row>
    <row r="94" spans="1:37" x14ac:dyDescent="0.25">
      <c r="A94" s="105" t="s">
        <v>98</v>
      </c>
      <c r="B94" s="108">
        <v>11</v>
      </c>
      <c r="C94" s="106">
        <v>-12</v>
      </c>
      <c r="D94" s="54">
        <v>-9</v>
      </c>
      <c r="E94" s="54">
        <v>-11.3</v>
      </c>
      <c r="F94" s="54">
        <v>-9.4</v>
      </c>
      <c r="G94" s="107">
        <v>-13.8</v>
      </c>
      <c r="H94" s="107">
        <v>-17</v>
      </c>
      <c r="I94" s="107">
        <v>-22.9</v>
      </c>
      <c r="J94" s="107">
        <v>-22.2</v>
      </c>
      <c r="K94" s="107">
        <v>-17.600000000000001</v>
      </c>
      <c r="L94" s="107">
        <v>-16.3</v>
      </c>
      <c r="M94" s="108">
        <v>-5.5</v>
      </c>
      <c r="N94" s="107">
        <v>-0.9</v>
      </c>
      <c r="O94" s="107">
        <v>-2.5</v>
      </c>
      <c r="P94" s="107">
        <v>-7.9</v>
      </c>
      <c r="Q94" s="107">
        <v>-18.8</v>
      </c>
      <c r="R94" s="107">
        <v>-7.9</v>
      </c>
      <c r="S94" s="107">
        <v>-14.9</v>
      </c>
      <c r="T94" s="107">
        <v>-3.3</v>
      </c>
      <c r="U94" s="108">
        <v>-14.6</v>
      </c>
      <c r="V94" s="108">
        <v>-11.7</v>
      </c>
      <c r="W94" s="108">
        <v>-2.4</v>
      </c>
      <c r="X94" s="108">
        <v>-7.4</v>
      </c>
      <c r="Y94" s="107">
        <v>-6.7</v>
      </c>
      <c r="Z94" s="107">
        <v>33.5</v>
      </c>
      <c r="AA94" s="107">
        <v>29</v>
      </c>
      <c r="AB94" s="108">
        <v>16.399999999999999</v>
      </c>
      <c r="AC94" s="108">
        <v>19.600000000000001</v>
      </c>
      <c r="AD94" s="108">
        <v>16.399999999999999</v>
      </c>
      <c r="AE94" s="108">
        <v>12.9</v>
      </c>
      <c r="AF94" s="108">
        <v>9</v>
      </c>
      <c r="AG94" s="109">
        <v>75</v>
      </c>
      <c r="AH94" s="49">
        <f t="shared" ref="AH94:AH100" si="37">IF(ABS(MAX(C94:AF94))&gt;ABS(MIN(C94:AF94)),MAX(C94:AF94),MIN(C94:AF94))</f>
        <v>33.5</v>
      </c>
      <c r="AI94" s="110">
        <f t="shared" ref="AI94:AI100" si="38">INDEX($C$9:$AF$9,1,MATCH(AH94,C94:AF94,0))</f>
        <v>0.79166666666666663</v>
      </c>
    </row>
    <row r="95" spans="1:37" x14ac:dyDescent="0.25">
      <c r="A95" s="111" t="s">
        <v>99</v>
      </c>
      <c r="B95" s="64">
        <f>-14.8-20</f>
        <v>-34.799999999999997</v>
      </c>
      <c r="C95" s="112">
        <v>-40</v>
      </c>
      <c r="D95" s="78">
        <v>-45</v>
      </c>
      <c r="E95" s="78">
        <v>-43</v>
      </c>
      <c r="F95" s="78">
        <v>-36</v>
      </c>
      <c r="G95" s="78">
        <v>-25</v>
      </c>
      <c r="H95" s="78">
        <v>-40</v>
      </c>
      <c r="I95" s="78">
        <v>-28</v>
      </c>
      <c r="J95" s="78">
        <v>5</v>
      </c>
      <c r="K95" s="78">
        <v>10</v>
      </c>
      <c r="L95" s="78">
        <v>18</v>
      </c>
      <c r="M95" s="78">
        <f>9.8+2.1</f>
        <v>11.9</v>
      </c>
      <c r="N95" s="78">
        <v>9.3000000000000007</v>
      </c>
      <c r="O95" s="78">
        <v>10</v>
      </c>
      <c r="P95" s="78">
        <v>10</v>
      </c>
      <c r="Q95" s="78">
        <v>7.4</v>
      </c>
      <c r="R95" s="78">
        <v>7.6</v>
      </c>
      <c r="S95" s="78">
        <v>12.4</v>
      </c>
      <c r="T95" s="78">
        <v>14.7</v>
      </c>
      <c r="U95" s="78">
        <v>14</v>
      </c>
      <c r="V95" s="78">
        <v>18</v>
      </c>
      <c r="W95" s="78">
        <v>17.8</v>
      </c>
      <c r="X95" s="78">
        <v>27</v>
      </c>
      <c r="Y95" s="78">
        <v>35</v>
      </c>
      <c r="Z95" s="78">
        <v>13.4</v>
      </c>
      <c r="AA95" s="78">
        <v>14.5</v>
      </c>
      <c r="AB95" s="64">
        <v>10</v>
      </c>
      <c r="AC95" s="64">
        <v>-2</v>
      </c>
      <c r="AD95" s="64">
        <v>-9.1999999999999993</v>
      </c>
      <c r="AE95" s="64">
        <v>-36.200000000000003</v>
      </c>
      <c r="AF95" s="64">
        <v>48.6</v>
      </c>
      <c r="AG95" s="109">
        <v>240</v>
      </c>
      <c r="AH95" s="49">
        <f t="shared" si="37"/>
        <v>48.6</v>
      </c>
      <c r="AI95" s="110">
        <f t="shared" si="38"/>
        <v>0.95833333333333304</v>
      </c>
    </row>
    <row r="96" spans="1:37" x14ac:dyDescent="0.25">
      <c r="A96" s="111" t="s">
        <v>100</v>
      </c>
      <c r="B96" s="64">
        <v>12</v>
      </c>
      <c r="C96" s="112">
        <v>31</v>
      </c>
      <c r="D96" s="78">
        <v>28</v>
      </c>
      <c r="E96" s="78">
        <v>27.3</v>
      </c>
      <c r="F96" s="78">
        <v>19.8</v>
      </c>
      <c r="G96" s="78">
        <v>21.7</v>
      </c>
      <c r="H96" s="78">
        <v>22.8</v>
      </c>
      <c r="I96" s="78">
        <v>27</v>
      </c>
      <c r="J96" s="78">
        <v>23.1</v>
      </c>
      <c r="K96" s="78">
        <v>33.799999999999997</v>
      </c>
      <c r="L96" s="78">
        <v>33</v>
      </c>
      <c r="M96" s="78">
        <v>37.5</v>
      </c>
      <c r="N96" s="78">
        <v>24.4</v>
      </c>
      <c r="O96" s="78">
        <v>32.9</v>
      </c>
      <c r="P96" s="78">
        <v>38.1</v>
      </c>
      <c r="Q96" s="78">
        <v>35.299999999999997</v>
      </c>
      <c r="R96" s="78">
        <v>30.7</v>
      </c>
      <c r="S96" s="78">
        <v>34.9</v>
      </c>
      <c r="T96" s="78">
        <v>34.4</v>
      </c>
      <c r="U96" s="78">
        <v>34.4</v>
      </c>
      <c r="V96" s="78">
        <v>37</v>
      </c>
      <c r="W96" s="78">
        <v>38</v>
      </c>
      <c r="X96" s="78">
        <v>46.7</v>
      </c>
      <c r="Y96" s="78">
        <v>47.5</v>
      </c>
      <c r="Z96" s="78">
        <v>44.6</v>
      </c>
      <c r="AA96" s="78">
        <v>45.8</v>
      </c>
      <c r="AB96" s="64">
        <v>44.6</v>
      </c>
      <c r="AC96" s="64">
        <v>41.8</v>
      </c>
      <c r="AD96" s="64">
        <v>38.700000000000003</v>
      </c>
      <c r="AE96" s="64">
        <v>31.8</v>
      </c>
      <c r="AF96" s="64">
        <v>29.7</v>
      </c>
      <c r="AG96" s="109">
        <v>60</v>
      </c>
      <c r="AH96" s="49">
        <f t="shared" si="37"/>
        <v>47.5</v>
      </c>
      <c r="AI96" s="110">
        <f t="shared" si="38"/>
        <v>0.77083333333333337</v>
      </c>
    </row>
    <row r="97" spans="1:37" x14ac:dyDescent="0.25">
      <c r="A97" s="113" t="s">
        <v>101</v>
      </c>
      <c r="B97" s="115">
        <v>22.4</v>
      </c>
      <c r="C97" s="114">
        <v>12</v>
      </c>
      <c r="D97" s="80">
        <v>10</v>
      </c>
      <c r="E97" s="80">
        <v>8.1999999999999993</v>
      </c>
      <c r="F97" s="80">
        <v>7.5</v>
      </c>
      <c r="G97" s="80">
        <v>22</v>
      </c>
      <c r="H97" s="80">
        <v>66.400000000000006</v>
      </c>
      <c r="I97" s="80">
        <v>83.9</v>
      </c>
      <c r="J97" s="80">
        <v>90</v>
      </c>
      <c r="K97" s="80">
        <v>94</v>
      </c>
      <c r="L97" s="80">
        <v>100.2</v>
      </c>
      <c r="M97" s="80">
        <v>92.5</v>
      </c>
      <c r="N97" s="80">
        <v>84.8</v>
      </c>
      <c r="O97" s="80">
        <v>94.4</v>
      </c>
      <c r="P97" s="80">
        <v>90.3</v>
      </c>
      <c r="Q97" s="80">
        <v>93.7</v>
      </c>
      <c r="R97" s="80">
        <v>93.4</v>
      </c>
      <c r="S97" s="80">
        <v>100</v>
      </c>
      <c r="T97" s="80">
        <v>99</v>
      </c>
      <c r="U97" s="80">
        <v>106</v>
      </c>
      <c r="V97" s="80">
        <v>100</v>
      </c>
      <c r="W97" s="80">
        <v>93</v>
      </c>
      <c r="X97" s="80">
        <v>87</v>
      </c>
      <c r="Y97" s="80">
        <v>95</v>
      </c>
      <c r="Z97" s="80">
        <v>114</v>
      </c>
      <c r="AA97" s="80">
        <v>115</v>
      </c>
      <c r="AB97" s="115">
        <v>105.1</v>
      </c>
      <c r="AC97" s="115">
        <v>88</v>
      </c>
      <c r="AD97" s="115">
        <v>70.3</v>
      </c>
      <c r="AE97" s="115">
        <v>31.3</v>
      </c>
      <c r="AF97" s="115">
        <v>24</v>
      </c>
      <c r="AG97" s="116">
        <v>120</v>
      </c>
      <c r="AH97" s="49">
        <f t="shared" si="37"/>
        <v>115</v>
      </c>
      <c r="AI97" s="110">
        <f t="shared" si="38"/>
        <v>0.8125</v>
      </c>
    </row>
    <row r="98" spans="1:37" x14ac:dyDescent="0.25">
      <c r="A98" s="113" t="s">
        <v>102</v>
      </c>
      <c r="B98" s="115">
        <v>78</v>
      </c>
      <c r="C98" s="114">
        <v>32</v>
      </c>
      <c r="D98" s="80">
        <v>30</v>
      </c>
      <c r="E98" s="80">
        <v>31.3</v>
      </c>
      <c r="F98" s="80">
        <v>81.099999999999994</v>
      </c>
      <c r="G98" s="80">
        <v>88.2</v>
      </c>
      <c r="H98" s="80">
        <v>79.3</v>
      </c>
      <c r="I98" s="80">
        <v>89.8</v>
      </c>
      <c r="J98" s="80">
        <v>86</v>
      </c>
      <c r="K98" s="80">
        <v>87.4</v>
      </c>
      <c r="L98" s="80">
        <v>92.9</v>
      </c>
      <c r="M98" s="80">
        <v>78.2</v>
      </c>
      <c r="N98" s="80">
        <v>87.9</v>
      </c>
      <c r="O98" s="80">
        <v>87.8</v>
      </c>
      <c r="P98" s="80">
        <v>86.9</v>
      </c>
      <c r="Q98" s="80">
        <v>90.6</v>
      </c>
      <c r="R98" s="80">
        <v>90.4</v>
      </c>
      <c r="S98" s="80">
        <v>95.6</v>
      </c>
      <c r="T98" s="80">
        <v>94</v>
      </c>
      <c r="U98" s="80">
        <v>96.5</v>
      </c>
      <c r="V98" s="80">
        <v>86</v>
      </c>
      <c r="W98" s="80">
        <v>77</v>
      </c>
      <c r="X98" s="80">
        <v>88</v>
      </c>
      <c r="Y98" s="80">
        <v>93</v>
      </c>
      <c r="Z98" s="80">
        <v>60</v>
      </c>
      <c r="AA98" s="80">
        <v>65</v>
      </c>
      <c r="AB98" s="115">
        <v>74</v>
      </c>
      <c r="AC98" s="115">
        <v>67.7</v>
      </c>
      <c r="AD98" s="115">
        <v>53.6</v>
      </c>
      <c r="AE98" s="115">
        <v>34</v>
      </c>
      <c r="AF98" s="115">
        <v>36.700000000000003</v>
      </c>
      <c r="AG98" s="116"/>
      <c r="AH98" s="49">
        <f t="shared" si="37"/>
        <v>96.5</v>
      </c>
      <c r="AI98" s="110">
        <f t="shared" si="38"/>
        <v>0.66666666666666696</v>
      </c>
    </row>
    <row r="99" spans="1:37" x14ac:dyDescent="0.25">
      <c r="A99" s="113" t="s">
        <v>103</v>
      </c>
      <c r="B99" s="115">
        <v>72.099999999999994</v>
      </c>
      <c r="C99" s="114">
        <v>69</v>
      </c>
      <c r="D99" s="80">
        <v>70</v>
      </c>
      <c r="E99" s="80">
        <v>68.8</v>
      </c>
      <c r="F99" s="80">
        <v>76</v>
      </c>
      <c r="G99" s="80">
        <v>75</v>
      </c>
      <c r="H99" s="80">
        <v>76.7</v>
      </c>
      <c r="I99" s="80">
        <v>79.400000000000006</v>
      </c>
      <c r="J99" s="80">
        <v>75</v>
      </c>
      <c r="K99" s="80">
        <v>77.900000000000006</v>
      </c>
      <c r="L99" s="80">
        <v>81.8</v>
      </c>
      <c r="M99" s="80">
        <v>78.2</v>
      </c>
      <c r="N99" s="80">
        <v>76.5</v>
      </c>
      <c r="O99" s="80">
        <v>76.599999999999994</v>
      </c>
      <c r="P99" s="80">
        <v>77.7</v>
      </c>
      <c r="Q99" s="80">
        <v>83.2</v>
      </c>
      <c r="R99" s="80">
        <v>83.7</v>
      </c>
      <c r="S99" s="80">
        <v>80</v>
      </c>
      <c r="T99" s="80">
        <v>75</v>
      </c>
      <c r="U99" s="80">
        <v>80</v>
      </c>
      <c r="V99" s="80">
        <v>70</v>
      </c>
      <c r="W99" s="80">
        <v>59</v>
      </c>
      <c r="X99" s="80">
        <v>66</v>
      </c>
      <c r="Y99" s="80">
        <v>70</v>
      </c>
      <c r="Z99" s="80">
        <v>48.6</v>
      </c>
      <c r="AA99" s="80">
        <v>59.7</v>
      </c>
      <c r="AB99" s="115">
        <v>75</v>
      </c>
      <c r="AC99" s="115">
        <v>69.400000000000006</v>
      </c>
      <c r="AD99" s="115">
        <v>73.400000000000006</v>
      </c>
      <c r="AE99" s="115">
        <v>74</v>
      </c>
      <c r="AF99" s="115">
        <v>78.8</v>
      </c>
      <c r="AG99" s="100"/>
      <c r="AH99" s="49">
        <f t="shared" si="37"/>
        <v>83.7</v>
      </c>
      <c r="AI99" s="110">
        <f t="shared" si="38"/>
        <v>0.54166666666666696</v>
      </c>
    </row>
    <row r="100" spans="1:37" ht="15.75" thickBot="1" x14ac:dyDescent="0.3">
      <c r="A100" s="117" t="s">
        <v>104</v>
      </c>
      <c r="B100" s="95">
        <v>98.6</v>
      </c>
      <c r="C100" s="95">
        <v>81</v>
      </c>
      <c r="D100" s="78">
        <v>80</v>
      </c>
      <c r="E100" s="78">
        <v>75.400000000000006</v>
      </c>
      <c r="F100" s="78">
        <v>72</v>
      </c>
      <c r="G100" s="78">
        <v>72.3</v>
      </c>
      <c r="H100" s="78">
        <v>72</v>
      </c>
      <c r="I100" s="78">
        <v>72.8</v>
      </c>
      <c r="J100" s="78">
        <v>21</v>
      </c>
      <c r="K100" s="78">
        <v>25.4</v>
      </c>
      <c r="L100" s="78">
        <v>27.1</v>
      </c>
      <c r="M100" s="78">
        <v>30.7</v>
      </c>
      <c r="N100" s="78">
        <v>28.8</v>
      </c>
      <c r="O100" s="78">
        <v>33.200000000000003</v>
      </c>
      <c r="P100" s="78">
        <v>36.6</v>
      </c>
      <c r="Q100" s="78">
        <v>38.299999999999997</v>
      </c>
      <c r="R100" s="78">
        <v>41</v>
      </c>
      <c r="S100" s="78">
        <v>36.799999999999997</v>
      </c>
      <c r="T100" s="78">
        <v>75</v>
      </c>
      <c r="U100" s="78">
        <v>73</v>
      </c>
      <c r="V100" s="78">
        <v>63.3</v>
      </c>
      <c r="W100" s="78">
        <v>58.8</v>
      </c>
      <c r="X100" s="78">
        <v>87</v>
      </c>
      <c r="Y100" s="78">
        <v>99</v>
      </c>
      <c r="Z100" s="78">
        <v>113.2</v>
      </c>
      <c r="AA100" s="78">
        <v>115.3</v>
      </c>
      <c r="AB100" s="95">
        <v>112</v>
      </c>
      <c r="AC100" s="95">
        <v>109.7</v>
      </c>
      <c r="AD100" s="95">
        <v>94</v>
      </c>
      <c r="AE100" s="95">
        <v>77</v>
      </c>
      <c r="AF100" s="95">
        <v>74.7</v>
      </c>
      <c r="AG100" s="100"/>
      <c r="AH100" s="49">
        <f t="shared" si="37"/>
        <v>115.3</v>
      </c>
      <c r="AI100" s="110">
        <f t="shared" si="38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39">AF102</f>
        <v>9.9</v>
      </c>
      <c r="C102" s="48">
        <v>9.9</v>
      </c>
      <c r="D102" s="122">
        <f t="shared" ref="D102:S107" si="40">C102</f>
        <v>9.9</v>
      </c>
      <c r="E102" s="122">
        <f t="shared" si="40"/>
        <v>9.9</v>
      </c>
      <c r="F102" s="122">
        <f t="shared" si="40"/>
        <v>9.9</v>
      </c>
      <c r="G102" s="122">
        <f t="shared" si="40"/>
        <v>9.9</v>
      </c>
      <c r="H102" s="122">
        <f t="shared" si="40"/>
        <v>9.9</v>
      </c>
      <c r="I102" s="122">
        <f t="shared" si="40"/>
        <v>9.9</v>
      </c>
      <c r="J102" s="122">
        <f t="shared" si="40"/>
        <v>9.9</v>
      </c>
      <c r="K102" s="122">
        <f t="shared" si="40"/>
        <v>9.9</v>
      </c>
      <c r="L102" s="122">
        <f t="shared" si="40"/>
        <v>9.9</v>
      </c>
      <c r="M102" s="122">
        <f t="shared" si="40"/>
        <v>9.9</v>
      </c>
      <c r="N102" s="122">
        <f t="shared" si="40"/>
        <v>9.9</v>
      </c>
      <c r="O102" s="122">
        <f t="shared" si="40"/>
        <v>9.9</v>
      </c>
      <c r="P102" s="122">
        <f t="shared" si="40"/>
        <v>9.9</v>
      </c>
      <c r="Q102" s="122">
        <f t="shared" si="40"/>
        <v>9.9</v>
      </c>
      <c r="R102" s="122">
        <f t="shared" si="40"/>
        <v>9.9</v>
      </c>
      <c r="S102" s="122">
        <f t="shared" si="40"/>
        <v>9.9</v>
      </c>
      <c r="T102" s="122">
        <f t="shared" ref="T102:AF107" si="41">S102</f>
        <v>9.9</v>
      </c>
      <c r="U102" s="122">
        <f t="shared" si="41"/>
        <v>9.9</v>
      </c>
      <c r="V102" s="122">
        <f t="shared" si="41"/>
        <v>9.9</v>
      </c>
      <c r="W102" s="122">
        <f t="shared" si="41"/>
        <v>9.9</v>
      </c>
      <c r="X102" s="122">
        <f t="shared" si="41"/>
        <v>9.9</v>
      </c>
      <c r="Y102" s="122">
        <f t="shared" si="41"/>
        <v>9.9</v>
      </c>
      <c r="Z102" s="122">
        <f t="shared" si="41"/>
        <v>9.9</v>
      </c>
      <c r="AA102" s="122">
        <f t="shared" si="41"/>
        <v>9.9</v>
      </c>
      <c r="AB102" s="122">
        <f t="shared" si="41"/>
        <v>9.9</v>
      </c>
      <c r="AC102" s="122">
        <f t="shared" si="41"/>
        <v>9.9</v>
      </c>
      <c r="AD102" s="122">
        <f t="shared" si="41"/>
        <v>9.9</v>
      </c>
      <c r="AE102" s="122">
        <f t="shared" si="41"/>
        <v>9.9</v>
      </c>
      <c r="AF102" s="122">
        <f t="shared" si="41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39"/>
        <v>9.6</v>
      </c>
      <c r="C103" s="125">
        <v>9.6</v>
      </c>
      <c r="D103" s="124">
        <f t="shared" si="40"/>
        <v>9.6</v>
      </c>
      <c r="E103" s="124">
        <f t="shared" si="40"/>
        <v>9.6</v>
      </c>
      <c r="F103" s="124">
        <f t="shared" si="40"/>
        <v>9.6</v>
      </c>
      <c r="G103" s="124">
        <f t="shared" si="40"/>
        <v>9.6</v>
      </c>
      <c r="H103" s="124">
        <f t="shared" si="40"/>
        <v>9.6</v>
      </c>
      <c r="I103" s="124">
        <f t="shared" si="40"/>
        <v>9.6</v>
      </c>
      <c r="J103" s="124">
        <f t="shared" si="40"/>
        <v>9.6</v>
      </c>
      <c r="K103" s="124">
        <f t="shared" si="40"/>
        <v>9.6</v>
      </c>
      <c r="L103" s="124">
        <f t="shared" si="40"/>
        <v>9.6</v>
      </c>
      <c r="M103" s="124">
        <f t="shared" si="40"/>
        <v>9.6</v>
      </c>
      <c r="N103" s="124">
        <f t="shared" si="40"/>
        <v>9.6</v>
      </c>
      <c r="O103" s="124">
        <f t="shared" si="40"/>
        <v>9.6</v>
      </c>
      <c r="P103" s="124">
        <f t="shared" si="40"/>
        <v>9.6</v>
      </c>
      <c r="Q103" s="124">
        <f t="shared" si="40"/>
        <v>9.6</v>
      </c>
      <c r="R103" s="124">
        <f t="shared" si="40"/>
        <v>9.6</v>
      </c>
      <c r="S103" s="124">
        <f t="shared" si="40"/>
        <v>9.6</v>
      </c>
      <c r="T103" s="124">
        <f t="shared" si="41"/>
        <v>9.6</v>
      </c>
      <c r="U103" s="124">
        <f t="shared" si="41"/>
        <v>9.6</v>
      </c>
      <c r="V103" s="124">
        <f t="shared" si="41"/>
        <v>9.6</v>
      </c>
      <c r="W103" s="124">
        <f t="shared" si="41"/>
        <v>9.6</v>
      </c>
      <c r="X103" s="124">
        <f t="shared" si="41"/>
        <v>9.6</v>
      </c>
      <c r="Y103" s="124">
        <f t="shared" si="41"/>
        <v>9.6</v>
      </c>
      <c r="Z103" s="124">
        <f t="shared" si="41"/>
        <v>9.6</v>
      </c>
      <c r="AA103" s="124">
        <f t="shared" si="41"/>
        <v>9.6</v>
      </c>
      <c r="AB103" s="124">
        <f t="shared" si="41"/>
        <v>9.6</v>
      </c>
      <c r="AC103" s="124">
        <f t="shared" si="41"/>
        <v>9.6</v>
      </c>
      <c r="AD103" s="124">
        <f t="shared" si="41"/>
        <v>9.6</v>
      </c>
      <c r="AE103" s="124">
        <f t="shared" si="41"/>
        <v>9.6</v>
      </c>
      <c r="AF103" s="124">
        <f t="shared" si="41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39"/>
        <v>9.98</v>
      </c>
      <c r="C104" s="125">
        <v>9.98</v>
      </c>
      <c r="D104" s="124">
        <f t="shared" si="40"/>
        <v>9.98</v>
      </c>
      <c r="E104" s="124">
        <f t="shared" si="40"/>
        <v>9.98</v>
      </c>
      <c r="F104" s="124">
        <f t="shared" si="40"/>
        <v>9.98</v>
      </c>
      <c r="G104" s="124">
        <f t="shared" si="40"/>
        <v>9.98</v>
      </c>
      <c r="H104" s="124">
        <f t="shared" si="40"/>
        <v>9.98</v>
      </c>
      <c r="I104" s="124">
        <f t="shared" si="40"/>
        <v>9.98</v>
      </c>
      <c r="J104" s="124">
        <f t="shared" si="40"/>
        <v>9.98</v>
      </c>
      <c r="K104" s="124">
        <f t="shared" si="40"/>
        <v>9.98</v>
      </c>
      <c r="L104" s="124">
        <f t="shared" si="40"/>
        <v>9.98</v>
      </c>
      <c r="M104" s="124">
        <f t="shared" si="40"/>
        <v>9.98</v>
      </c>
      <c r="N104" s="124">
        <f t="shared" si="40"/>
        <v>9.98</v>
      </c>
      <c r="O104" s="124">
        <f t="shared" si="40"/>
        <v>9.98</v>
      </c>
      <c r="P104" s="124">
        <f t="shared" si="40"/>
        <v>9.98</v>
      </c>
      <c r="Q104" s="124">
        <f t="shared" si="40"/>
        <v>9.98</v>
      </c>
      <c r="R104" s="124">
        <f t="shared" si="40"/>
        <v>9.98</v>
      </c>
      <c r="S104" s="124">
        <f t="shared" si="40"/>
        <v>9.98</v>
      </c>
      <c r="T104" s="124">
        <f t="shared" si="41"/>
        <v>9.98</v>
      </c>
      <c r="U104" s="124">
        <f t="shared" si="41"/>
        <v>9.98</v>
      </c>
      <c r="V104" s="124">
        <f t="shared" si="41"/>
        <v>9.98</v>
      </c>
      <c r="W104" s="124">
        <f t="shared" si="41"/>
        <v>9.98</v>
      </c>
      <c r="X104" s="124">
        <f t="shared" si="41"/>
        <v>9.98</v>
      </c>
      <c r="Y104" s="124">
        <f t="shared" si="41"/>
        <v>9.98</v>
      </c>
      <c r="Z104" s="124">
        <f t="shared" si="41"/>
        <v>9.98</v>
      </c>
      <c r="AA104" s="124">
        <f t="shared" si="41"/>
        <v>9.98</v>
      </c>
      <c r="AB104" s="124">
        <f t="shared" si="41"/>
        <v>9.98</v>
      </c>
      <c r="AC104" s="124">
        <f t="shared" si="41"/>
        <v>9.98</v>
      </c>
      <c r="AD104" s="124">
        <f t="shared" si="41"/>
        <v>9.98</v>
      </c>
      <c r="AE104" s="124">
        <f t="shared" si="41"/>
        <v>9.98</v>
      </c>
      <c r="AF104" s="124">
        <f t="shared" si="41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39"/>
        <v>9.1</v>
      </c>
      <c r="C105" s="125">
        <v>9.1</v>
      </c>
      <c r="D105" s="124">
        <f t="shared" si="40"/>
        <v>9.1</v>
      </c>
      <c r="E105" s="124">
        <f t="shared" si="40"/>
        <v>9.1</v>
      </c>
      <c r="F105" s="124">
        <f t="shared" si="40"/>
        <v>9.1</v>
      </c>
      <c r="G105" s="124">
        <f t="shared" si="40"/>
        <v>9.1</v>
      </c>
      <c r="H105" s="124">
        <f t="shared" si="40"/>
        <v>9.1</v>
      </c>
      <c r="I105" s="124">
        <f t="shared" si="40"/>
        <v>9.1</v>
      </c>
      <c r="J105" s="124">
        <f t="shared" si="40"/>
        <v>9.1</v>
      </c>
      <c r="K105" s="124">
        <f t="shared" si="40"/>
        <v>9.1</v>
      </c>
      <c r="L105" s="124">
        <f t="shared" si="40"/>
        <v>9.1</v>
      </c>
      <c r="M105" s="124">
        <f t="shared" si="40"/>
        <v>9.1</v>
      </c>
      <c r="N105" s="124">
        <f t="shared" si="40"/>
        <v>9.1</v>
      </c>
      <c r="O105" s="124">
        <f t="shared" si="40"/>
        <v>9.1</v>
      </c>
      <c r="P105" s="124">
        <f t="shared" si="40"/>
        <v>9.1</v>
      </c>
      <c r="Q105" s="124">
        <f t="shared" si="40"/>
        <v>9.1</v>
      </c>
      <c r="R105" s="124">
        <f t="shared" si="40"/>
        <v>9.1</v>
      </c>
      <c r="S105" s="124">
        <f t="shared" si="40"/>
        <v>9.1</v>
      </c>
      <c r="T105" s="124">
        <f t="shared" si="41"/>
        <v>9.1</v>
      </c>
      <c r="U105" s="124">
        <f t="shared" si="41"/>
        <v>9.1</v>
      </c>
      <c r="V105" s="124">
        <f t="shared" si="41"/>
        <v>9.1</v>
      </c>
      <c r="W105" s="124">
        <f t="shared" si="41"/>
        <v>9.1</v>
      </c>
      <c r="X105" s="124">
        <f t="shared" si="41"/>
        <v>9.1</v>
      </c>
      <c r="Y105" s="124">
        <f t="shared" si="41"/>
        <v>9.1</v>
      </c>
      <c r="Z105" s="124">
        <f t="shared" si="41"/>
        <v>9.1</v>
      </c>
      <c r="AA105" s="124">
        <f t="shared" si="41"/>
        <v>9.1</v>
      </c>
      <c r="AB105" s="124">
        <f t="shared" si="41"/>
        <v>9.1</v>
      </c>
      <c r="AC105" s="124">
        <f t="shared" si="41"/>
        <v>9.1</v>
      </c>
      <c r="AD105" s="124">
        <f t="shared" si="41"/>
        <v>9.1</v>
      </c>
      <c r="AE105" s="124">
        <f t="shared" si="41"/>
        <v>9.1</v>
      </c>
      <c r="AF105" s="124">
        <f t="shared" si="41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39"/>
        <v>9.18</v>
      </c>
      <c r="C106" s="125">
        <v>9.18</v>
      </c>
      <c r="D106" s="124">
        <f t="shared" si="40"/>
        <v>9.18</v>
      </c>
      <c r="E106" s="124">
        <f t="shared" si="40"/>
        <v>9.18</v>
      </c>
      <c r="F106" s="124">
        <f t="shared" si="40"/>
        <v>9.18</v>
      </c>
      <c r="G106" s="124">
        <f t="shared" si="40"/>
        <v>9.18</v>
      </c>
      <c r="H106" s="124">
        <f t="shared" si="40"/>
        <v>9.18</v>
      </c>
      <c r="I106" s="124">
        <f t="shared" si="40"/>
        <v>9.18</v>
      </c>
      <c r="J106" s="124">
        <f t="shared" si="40"/>
        <v>9.18</v>
      </c>
      <c r="K106" s="124">
        <f t="shared" si="40"/>
        <v>9.18</v>
      </c>
      <c r="L106" s="124">
        <f t="shared" si="40"/>
        <v>9.18</v>
      </c>
      <c r="M106" s="124">
        <f t="shared" si="40"/>
        <v>9.18</v>
      </c>
      <c r="N106" s="124">
        <f t="shared" si="40"/>
        <v>9.18</v>
      </c>
      <c r="O106" s="124">
        <f t="shared" si="40"/>
        <v>9.18</v>
      </c>
      <c r="P106" s="124">
        <f t="shared" si="40"/>
        <v>9.18</v>
      </c>
      <c r="Q106" s="124">
        <f t="shared" si="40"/>
        <v>9.18</v>
      </c>
      <c r="R106" s="124">
        <f t="shared" si="40"/>
        <v>9.18</v>
      </c>
      <c r="S106" s="124">
        <f t="shared" si="40"/>
        <v>9.18</v>
      </c>
      <c r="T106" s="124">
        <f t="shared" si="41"/>
        <v>9.18</v>
      </c>
      <c r="U106" s="124">
        <f t="shared" si="41"/>
        <v>9.18</v>
      </c>
      <c r="V106" s="124">
        <f t="shared" si="41"/>
        <v>9.18</v>
      </c>
      <c r="W106" s="124">
        <f t="shared" si="41"/>
        <v>9.18</v>
      </c>
      <c r="X106" s="124">
        <f t="shared" si="41"/>
        <v>9.18</v>
      </c>
      <c r="Y106" s="124">
        <f t="shared" si="41"/>
        <v>9.18</v>
      </c>
      <c r="Z106" s="124">
        <f t="shared" si="41"/>
        <v>9.18</v>
      </c>
      <c r="AA106" s="124">
        <f t="shared" si="41"/>
        <v>9.18</v>
      </c>
      <c r="AB106" s="124">
        <f t="shared" si="41"/>
        <v>9.18</v>
      </c>
      <c r="AC106" s="124">
        <f t="shared" si="41"/>
        <v>9.18</v>
      </c>
      <c r="AD106" s="124">
        <f t="shared" si="41"/>
        <v>9.18</v>
      </c>
      <c r="AE106" s="124">
        <f t="shared" si="41"/>
        <v>9.18</v>
      </c>
      <c r="AF106" s="124">
        <f t="shared" si="41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39"/>
        <v>7</v>
      </c>
      <c r="C107" s="125">
        <v>7</v>
      </c>
      <c r="D107" s="124">
        <f t="shared" si="40"/>
        <v>7</v>
      </c>
      <c r="E107" s="124">
        <f t="shared" si="40"/>
        <v>7</v>
      </c>
      <c r="F107" s="124">
        <f t="shared" si="40"/>
        <v>7</v>
      </c>
      <c r="G107" s="124">
        <f t="shared" si="40"/>
        <v>7</v>
      </c>
      <c r="H107" s="124">
        <f t="shared" si="40"/>
        <v>7</v>
      </c>
      <c r="I107" s="124">
        <f t="shared" si="40"/>
        <v>7</v>
      </c>
      <c r="J107" s="124">
        <f t="shared" si="40"/>
        <v>7</v>
      </c>
      <c r="K107" s="124">
        <f t="shared" si="40"/>
        <v>7</v>
      </c>
      <c r="L107" s="124">
        <f t="shared" si="40"/>
        <v>7</v>
      </c>
      <c r="M107" s="124">
        <f t="shared" si="40"/>
        <v>7</v>
      </c>
      <c r="N107" s="124">
        <f t="shared" si="40"/>
        <v>7</v>
      </c>
      <c r="O107" s="124">
        <f t="shared" si="40"/>
        <v>7</v>
      </c>
      <c r="P107" s="124">
        <f t="shared" si="40"/>
        <v>7</v>
      </c>
      <c r="Q107" s="124">
        <f t="shared" si="40"/>
        <v>7</v>
      </c>
      <c r="R107" s="124">
        <f t="shared" si="40"/>
        <v>7</v>
      </c>
      <c r="S107" s="124">
        <f t="shared" si="40"/>
        <v>7</v>
      </c>
      <c r="T107" s="124">
        <f t="shared" si="41"/>
        <v>7</v>
      </c>
      <c r="U107" s="124">
        <f t="shared" si="41"/>
        <v>7</v>
      </c>
      <c r="V107" s="124">
        <f t="shared" si="41"/>
        <v>7</v>
      </c>
      <c r="W107" s="124">
        <f t="shared" si="41"/>
        <v>7</v>
      </c>
      <c r="X107" s="124">
        <f t="shared" si="41"/>
        <v>7</v>
      </c>
      <c r="Y107" s="124">
        <f t="shared" si="41"/>
        <v>7</v>
      </c>
      <c r="Z107" s="124">
        <f t="shared" si="41"/>
        <v>7</v>
      </c>
      <c r="AA107" s="124">
        <f t="shared" si="41"/>
        <v>7</v>
      </c>
      <c r="AB107" s="124">
        <f t="shared" si="41"/>
        <v>7</v>
      </c>
      <c r="AC107" s="124">
        <f t="shared" si="41"/>
        <v>7</v>
      </c>
      <c r="AD107" s="124">
        <f t="shared" si="41"/>
        <v>7</v>
      </c>
      <c r="AE107" s="124">
        <f t="shared" si="41"/>
        <v>7</v>
      </c>
      <c r="AF107" s="124">
        <f t="shared" si="41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42">C109</f>
        <v>2.25</v>
      </c>
      <c r="E109" s="124">
        <f t="shared" si="42"/>
        <v>2.25</v>
      </c>
      <c r="F109" s="124">
        <f t="shared" si="42"/>
        <v>2.25</v>
      </c>
      <c r="G109" s="124">
        <f t="shared" si="42"/>
        <v>2.25</v>
      </c>
      <c r="H109" s="124">
        <f t="shared" si="42"/>
        <v>2.25</v>
      </c>
      <c r="I109" s="124">
        <f t="shared" si="42"/>
        <v>2.25</v>
      </c>
      <c r="J109" s="124">
        <f t="shared" si="42"/>
        <v>2.25</v>
      </c>
      <c r="K109" s="124">
        <f t="shared" si="42"/>
        <v>2.25</v>
      </c>
      <c r="L109" s="124">
        <f t="shared" si="42"/>
        <v>2.25</v>
      </c>
      <c r="M109" s="124">
        <f t="shared" si="42"/>
        <v>2.25</v>
      </c>
      <c r="N109" s="124">
        <f t="shared" si="42"/>
        <v>2.25</v>
      </c>
      <c r="O109" s="124">
        <f t="shared" si="42"/>
        <v>2.25</v>
      </c>
      <c r="P109" s="124">
        <f t="shared" si="42"/>
        <v>2.25</v>
      </c>
      <c r="Q109" s="124">
        <f t="shared" si="42"/>
        <v>2.25</v>
      </c>
      <c r="R109" s="124">
        <f t="shared" si="42"/>
        <v>2.25</v>
      </c>
      <c r="S109" s="124">
        <f t="shared" si="42"/>
        <v>2.25</v>
      </c>
      <c r="T109" s="124">
        <f t="shared" ref="T109:AF110" si="43">S109</f>
        <v>2.25</v>
      </c>
      <c r="U109" s="124">
        <f t="shared" si="43"/>
        <v>2.25</v>
      </c>
      <c r="V109" s="124">
        <f t="shared" si="43"/>
        <v>2.25</v>
      </c>
      <c r="W109" s="124">
        <f t="shared" si="43"/>
        <v>2.25</v>
      </c>
      <c r="X109" s="124">
        <f t="shared" si="43"/>
        <v>2.25</v>
      </c>
      <c r="Y109" s="124">
        <f t="shared" si="43"/>
        <v>2.25</v>
      </c>
      <c r="Z109" s="124">
        <f t="shared" si="43"/>
        <v>2.25</v>
      </c>
      <c r="AA109" s="124">
        <f t="shared" si="43"/>
        <v>2.25</v>
      </c>
      <c r="AB109" s="124">
        <f t="shared" si="43"/>
        <v>2.25</v>
      </c>
      <c r="AC109" s="124">
        <f t="shared" si="43"/>
        <v>2.25</v>
      </c>
      <c r="AD109" s="124">
        <f t="shared" si="43"/>
        <v>2.25</v>
      </c>
      <c r="AE109" s="124">
        <f t="shared" si="43"/>
        <v>2.25</v>
      </c>
      <c r="AF109" s="124">
        <f t="shared" si="43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42"/>
        <v>1.64</v>
      </c>
      <c r="E110" s="124">
        <f t="shared" si="42"/>
        <v>1.64</v>
      </c>
      <c r="F110" s="124">
        <f t="shared" si="42"/>
        <v>1.64</v>
      </c>
      <c r="G110" s="124">
        <f t="shared" si="42"/>
        <v>1.64</v>
      </c>
      <c r="H110" s="124">
        <f t="shared" si="42"/>
        <v>1.64</v>
      </c>
      <c r="I110" s="124">
        <f t="shared" si="42"/>
        <v>1.64</v>
      </c>
      <c r="J110" s="124">
        <f t="shared" si="42"/>
        <v>1.64</v>
      </c>
      <c r="K110" s="124">
        <f t="shared" si="42"/>
        <v>1.64</v>
      </c>
      <c r="L110" s="124">
        <f t="shared" si="42"/>
        <v>1.64</v>
      </c>
      <c r="M110" s="124">
        <f t="shared" si="42"/>
        <v>1.64</v>
      </c>
      <c r="N110" s="124">
        <f t="shared" si="42"/>
        <v>1.64</v>
      </c>
      <c r="O110" s="124">
        <f t="shared" si="42"/>
        <v>1.64</v>
      </c>
      <c r="P110" s="124">
        <f t="shared" si="42"/>
        <v>1.64</v>
      </c>
      <c r="Q110" s="124">
        <f t="shared" si="42"/>
        <v>1.64</v>
      </c>
      <c r="R110" s="124">
        <f t="shared" si="42"/>
        <v>1.64</v>
      </c>
      <c r="S110" s="124">
        <f t="shared" si="42"/>
        <v>1.64</v>
      </c>
      <c r="T110" s="124">
        <f t="shared" si="43"/>
        <v>1.64</v>
      </c>
      <c r="U110" s="124">
        <f t="shared" si="43"/>
        <v>1.64</v>
      </c>
      <c r="V110" s="124">
        <f t="shared" si="43"/>
        <v>1.64</v>
      </c>
      <c r="W110" s="124">
        <f t="shared" si="43"/>
        <v>1.64</v>
      </c>
      <c r="X110" s="124">
        <f t="shared" si="43"/>
        <v>1.64</v>
      </c>
      <c r="Y110" s="124">
        <f t="shared" si="43"/>
        <v>1.64</v>
      </c>
      <c r="Z110" s="124">
        <f t="shared" si="43"/>
        <v>1.64</v>
      </c>
      <c r="AA110" s="124">
        <f t="shared" si="43"/>
        <v>1.64</v>
      </c>
      <c r="AB110" s="124">
        <f t="shared" si="43"/>
        <v>1.64</v>
      </c>
      <c r="AC110" s="124">
        <f t="shared" si="43"/>
        <v>1.64</v>
      </c>
      <c r="AD110" s="124">
        <f t="shared" si="43"/>
        <v>1.64</v>
      </c>
      <c r="AE110" s="124">
        <f t="shared" si="43"/>
        <v>1.64</v>
      </c>
      <c r="AF110" s="124">
        <f t="shared" si="43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44">AF112</f>
        <v>1.62</v>
      </c>
      <c r="C112" s="125">
        <v>1.62</v>
      </c>
      <c r="D112" s="124">
        <f t="shared" ref="D112:S119" si="45">C112</f>
        <v>1.62</v>
      </c>
      <c r="E112" s="124">
        <f t="shared" si="45"/>
        <v>1.62</v>
      </c>
      <c r="F112" s="124">
        <f t="shared" si="45"/>
        <v>1.62</v>
      </c>
      <c r="G112" s="124">
        <f t="shared" si="45"/>
        <v>1.62</v>
      </c>
      <c r="H112" s="124">
        <f t="shared" si="45"/>
        <v>1.62</v>
      </c>
      <c r="I112" s="124">
        <f t="shared" si="45"/>
        <v>1.62</v>
      </c>
      <c r="J112" s="124">
        <f t="shared" si="45"/>
        <v>1.62</v>
      </c>
      <c r="K112" s="124">
        <f t="shared" si="45"/>
        <v>1.62</v>
      </c>
      <c r="L112" s="124">
        <f t="shared" si="45"/>
        <v>1.62</v>
      </c>
      <c r="M112" s="124">
        <f t="shared" si="45"/>
        <v>1.62</v>
      </c>
      <c r="N112" s="124">
        <f t="shared" si="45"/>
        <v>1.62</v>
      </c>
      <c r="O112" s="124">
        <f t="shared" si="45"/>
        <v>1.62</v>
      </c>
      <c r="P112" s="124">
        <f t="shared" si="45"/>
        <v>1.62</v>
      </c>
      <c r="Q112" s="124">
        <f t="shared" si="45"/>
        <v>1.62</v>
      </c>
      <c r="R112" s="124">
        <f t="shared" si="45"/>
        <v>1.62</v>
      </c>
      <c r="S112" s="124">
        <f t="shared" si="45"/>
        <v>1.62</v>
      </c>
      <c r="T112" s="124">
        <f t="shared" ref="T112:AF127" si="46">S112</f>
        <v>1.62</v>
      </c>
      <c r="U112" s="124">
        <f t="shared" si="46"/>
        <v>1.62</v>
      </c>
      <c r="V112" s="124">
        <f t="shared" si="46"/>
        <v>1.62</v>
      </c>
      <c r="W112" s="124">
        <f t="shared" si="46"/>
        <v>1.62</v>
      </c>
      <c r="X112" s="124">
        <f t="shared" si="46"/>
        <v>1.62</v>
      </c>
      <c r="Y112" s="124">
        <f t="shared" si="46"/>
        <v>1.62</v>
      </c>
      <c r="Z112" s="124">
        <f t="shared" si="46"/>
        <v>1.62</v>
      </c>
      <c r="AA112" s="124">
        <f t="shared" si="46"/>
        <v>1.62</v>
      </c>
      <c r="AB112" s="124">
        <f t="shared" si="46"/>
        <v>1.62</v>
      </c>
      <c r="AC112" s="124">
        <f t="shared" si="46"/>
        <v>1.62</v>
      </c>
      <c r="AD112" s="124">
        <f t="shared" si="46"/>
        <v>1.62</v>
      </c>
      <c r="AE112" s="124">
        <f t="shared" si="46"/>
        <v>1.62</v>
      </c>
      <c r="AF112" s="124">
        <f t="shared" si="46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44"/>
        <v>8.36</v>
      </c>
      <c r="C113" s="125">
        <v>8.36</v>
      </c>
      <c r="D113" s="124">
        <f t="shared" si="45"/>
        <v>8.36</v>
      </c>
      <c r="E113" s="124">
        <f t="shared" si="45"/>
        <v>8.36</v>
      </c>
      <c r="F113" s="124">
        <f t="shared" si="45"/>
        <v>8.36</v>
      </c>
      <c r="G113" s="124">
        <f t="shared" si="45"/>
        <v>8.36</v>
      </c>
      <c r="H113" s="124">
        <f t="shared" si="45"/>
        <v>8.36</v>
      </c>
      <c r="I113" s="124">
        <f t="shared" si="45"/>
        <v>8.36</v>
      </c>
      <c r="J113" s="124">
        <f t="shared" si="45"/>
        <v>8.36</v>
      </c>
      <c r="K113" s="124">
        <f t="shared" si="45"/>
        <v>8.36</v>
      </c>
      <c r="L113" s="124">
        <f t="shared" si="45"/>
        <v>8.36</v>
      </c>
      <c r="M113" s="124">
        <f t="shared" si="45"/>
        <v>8.36</v>
      </c>
      <c r="N113" s="124">
        <f t="shared" si="45"/>
        <v>8.36</v>
      </c>
      <c r="O113" s="124">
        <f t="shared" si="45"/>
        <v>8.36</v>
      </c>
      <c r="P113" s="124">
        <f t="shared" si="45"/>
        <v>8.36</v>
      </c>
      <c r="Q113" s="124">
        <f t="shared" si="45"/>
        <v>8.36</v>
      </c>
      <c r="R113" s="124">
        <f t="shared" si="45"/>
        <v>8.36</v>
      </c>
      <c r="S113" s="124">
        <f t="shared" si="45"/>
        <v>8.36</v>
      </c>
      <c r="T113" s="124">
        <f t="shared" si="46"/>
        <v>8.36</v>
      </c>
      <c r="U113" s="124">
        <f t="shared" si="46"/>
        <v>8.36</v>
      </c>
      <c r="V113" s="124">
        <f t="shared" si="46"/>
        <v>8.36</v>
      </c>
      <c r="W113" s="124">
        <f t="shared" si="46"/>
        <v>8.36</v>
      </c>
      <c r="X113" s="124">
        <f t="shared" si="46"/>
        <v>8.36</v>
      </c>
      <c r="Y113" s="124">
        <f t="shared" si="46"/>
        <v>8.36</v>
      </c>
      <c r="Z113" s="124">
        <f t="shared" si="46"/>
        <v>8.36</v>
      </c>
      <c r="AA113" s="124">
        <f t="shared" si="46"/>
        <v>8.36</v>
      </c>
      <c r="AB113" s="124">
        <f t="shared" si="46"/>
        <v>8.36</v>
      </c>
      <c r="AC113" s="124">
        <f t="shared" si="46"/>
        <v>8.36</v>
      </c>
      <c r="AD113" s="124">
        <f t="shared" si="46"/>
        <v>8.36</v>
      </c>
      <c r="AE113" s="124">
        <f t="shared" si="46"/>
        <v>8.36</v>
      </c>
      <c r="AF113" s="124">
        <f t="shared" si="46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44"/>
        <v>5.4</v>
      </c>
      <c r="C114" s="125">
        <v>8</v>
      </c>
      <c r="D114" s="124">
        <f t="shared" si="45"/>
        <v>8</v>
      </c>
      <c r="E114" s="124">
        <f t="shared" si="45"/>
        <v>8</v>
      </c>
      <c r="F114" s="124">
        <f t="shared" si="45"/>
        <v>8</v>
      </c>
      <c r="G114" s="124">
        <f t="shared" si="45"/>
        <v>8</v>
      </c>
      <c r="H114" s="124">
        <f t="shared" si="45"/>
        <v>8</v>
      </c>
      <c r="I114" s="124">
        <f t="shared" si="45"/>
        <v>8</v>
      </c>
      <c r="J114" s="124">
        <v>5.4</v>
      </c>
      <c r="K114" s="124">
        <f t="shared" si="45"/>
        <v>5.4</v>
      </c>
      <c r="L114" s="124">
        <f t="shared" si="45"/>
        <v>5.4</v>
      </c>
      <c r="M114" s="124">
        <f t="shared" si="45"/>
        <v>5.4</v>
      </c>
      <c r="N114" s="124">
        <f t="shared" si="45"/>
        <v>5.4</v>
      </c>
      <c r="O114" s="124">
        <f t="shared" si="45"/>
        <v>5.4</v>
      </c>
      <c r="P114" s="124">
        <f t="shared" si="45"/>
        <v>5.4</v>
      </c>
      <c r="Q114" s="124">
        <f t="shared" si="45"/>
        <v>5.4</v>
      </c>
      <c r="R114" s="124">
        <f t="shared" si="45"/>
        <v>5.4</v>
      </c>
      <c r="S114" s="124">
        <f t="shared" si="45"/>
        <v>5.4</v>
      </c>
      <c r="T114" s="124">
        <f t="shared" si="46"/>
        <v>5.4</v>
      </c>
      <c r="U114" s="124">
        <f t="shared" si="46"/>
        <v>5.4</v>
      </c>
      <c r="V114" s="124">
        <f t="shared" si="46"/>
        <v>5.4</v>
      </c>
      <c r="W114" s="124">
        <f t="shared" si="46"/>
        <v>5.4</v>
      </c>
      <c r="X114" s="124">
        <f t="shared" si="46"/>
        <v>5.4</v>
      </c>
      <c r="Y114" s="124">
        <f t="shared" si="46"/>
        <v>5.4</v>
      </c>
      <c r="Z114" s="124">
        <f t="shared" si="46"/>
        <v>5.4</v>
      </c>
      <c r="AA114" s="124">
        <f t="shared" si="46"/>
        <v>5.4</v>
      </c>
      <c r="AB114" s="124">
        <f t="shared" si="46"/>
        <v>5.4</v>
      </c>
      <c r="AC114" s="124">
        <f t="shared" si="46"/>
        <v>5.4</v>
      </c>
      <c r="AD114" s="124">
        <f t="shared" si="46"/>
        <v>5.4</v>
      </c>
      <c r="AE114" s="124">
        <f t="shared" si="46"/>
        <v>5.4</v>
      </c>
      <c r="AF114" s="124">
        <f t="shared" si="46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44"/>
        <v>6.57</v>
      </c>
      <c r="C115" s="125">
        <v>6.57</v>
      </c>
      <c r="D115" s="124">
        <f t="shared" si="45"/>
        <v>6.57</v>
      </c>
      <c r="E115" s="124">
        <f t="shared" si="45"/>
        <v>6.57</v>
      </c>
      <c r="F115" s="124">
        <f t="shared" si="45"/>
        <v>6.57</v>
      </c>
      <c r="G115" s="124">
        <f t="shared" si="45"/>
        <v>6.57</v>
      </c>
      <c r="H115" s="124">
        <f t="shared" si="45"/>
        <v>6.57</v>
      </c>
      <c r="I115" s="124">
        <f t="shared" si="45"/>
        <v>6.57</v>
      </c>
      <c r="J115" s="124">
        <f t="shared" si="45"/>
        <v>6.57</v>
      </c>
      <c r="K115" s="124">
        <f t="shared" si="45"/>
        <v>6.57</v>
      </c>
      <c r="L115" s="124">
        <f t="shared" si="45"/>
        <v>6.57</v>
      </c>
      <c r="M115" s="124">
        <f t="shared" si="45"/>
        <v>6.57</v>
      </c>
      <c r="N115" s="124">
        <f t="shared" si="45"/>
        <v>6.57</v>
      </c>
      <c r="O115" s="124">
        <f t="shared" si="45"/>
        <v>6.57</v>
      </c>
      <c r="P115" s="124">
        <f t="shared" si="45"/>
        <v>6.57</v>
      </c>
      <c r="Q115" s="124">
        <f t="shared" si="45"/>
        <v>6.57</v>
      </c>
      <c r="R115" s="124">
        <f t="shared" si="45"/>
        <v>6.57</v>
      </c>
      <c r="S115" s="124">
        <f t="shared" si="45"/>
        <v>6.57</v>
      </c>
      <c r="T115" s="124">
        <f t="shared" si="46"/>
        <v>6.57</v>
      </c>
      <c r="U115" s="124">
        <f t="shared" si="46"/>
        <v>6.57</v>
      </c>
      <c r="V115" s="124">
        <f t="shared" si="46"/>
        <v>6.57</v>
      </c>
      <c r="W115" s="124">
        <f t="shared" si="46"/>
        <v>6.57</v>
      </c>
      <c r="X115" s="124">
        <f t="shared" si="46"/>
        <v>6.57</v>
      </c>
      <c r="Y115" s="124">
        <f t="shared" si="46"/>
        <v>6.57</v>
      </c>
      <c r="Z115" s="124">
        <f t="shared" si="46"/>
        <v>6.57</v>
      </c>
      <c r="AA115" s="124">
        <f t="shared" si="46"/>
        <v>6.57</v>
      </c>
      <c r="AB115" s="124">
        <f t="shared" si="46"/>
        <v>6.57</v>
      </c>
      <c r="AC115" s="124">
        <f t="shared" si="46"/>
        <v>6.57</v>
      </c>
      <c r="AD115" s="124">
        <f t="shared" si="46"/>
        <v>6.57</v>
      </c>
      <c r="AE115" s="124">
        <f t="shared" si="46"/>
        <v>6.57</v>
      </c>
      <c r="AF115" s="124">
        <f t="shared" si="46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44"/>
        <v>3.43</v>
      </c>
      <c r="C116" s="125">
        <v>3.43</v>
      </c>
      <c r="D116" s="124">
        <f t="shared" si="45"/>
        <v>3.43</v>
      </c>
      <c r="E116" s="124">
        <f t="shared" si="45"/>
        <v>3.43</v>
      </c>
      <c r="F116" s="124">
        <f t="shared" si="45"/>
        <v>3.43</v>
      </c>
      <c r="G116" s="124">
        <f t="shared" si="45"/>
        <v>3.43</v>
      </c>
      <c r="H116" s="124">
        <f t="shared" si="45"/>
        <v>3.43</v>
      </c>
      <c r="I116" s="124">
        <f t="shared" si="45"/>
        <v>3.43</v>
      </c>
      <c r="J116" s="124">
        <f t="shared" si="45"/>
        <v>3.43</v>
      </c>
      <c r="K116" s="124">
        <f t="shared" si="45"/>
        <v>3.43</v>
      </c>
      <c r="L116" s="124">
        <f t="shared" si="45"/>
        <v>3.43</v>
      </c>
      <c r="M116" s="124">
        <f t="shared" si="45"/>
        <v>3.43</v>
      </c>
      <c r="N116" s="124">
        <f t="shared" si="45"/>
        <v>3.43</v>
      </c>
      <c r="O116" s="124">
        <f t="shared" si="45"/>
        <v>3.43</v>
      </c>
      <c r="P116" s="124">
        <f t="shared" si="45"/>
        <v>3.43</v>
      </c>
      <c r="Q116" s="124">
        <f t="shared" si="45"/>
        <v>3.43</v>
      </c>
      <c r="R116" s="124">
        <f t="shared" si="45"/>
        <v>3.43</v>
      </c>
      <c r="S116" s="124">
        <f t="shared" si="45"/>
        <v>3.43</v>
      </c>
      <c r="T116" s="124">
        <f t="shared" si="46"/>
        <v>3.43</v>
      </c>
      <c r="U116" s="124">
        <f t="shared" si="46"/>
        <v>3.43</v>
      </c>
      <c r="V116" s="124">
        <f t="shared" si="46"/>
        <v>3.43</v>
      </c>
      <c r="W116" s="124">
        <f t="shared" si="46"/>
        <v>3.43</v>
      </c>
      <c r="X116" s="124">
        <f t="shared" si="46"/>
        <v>3.43</v>
      </c>
      <c r="Y116" s="124">
        <f t="shared" si="46"/>
        <v>3.43</v>
      </c>
      <c r="Z116" s="124">
        <f t="shared" si="46"/>
        <v>3.43</v>
      </c>
      <c r="AA116" s="124">
        <f t="shared" si="46"/>
        <v>3.43</v>
      </c>
      <c r="AB116" s="124">
        <f t="shared" si="46"/>
        <v>3.43</v>
      </c>
      <c r="AC116" s="124">
        <f t="shared" si="46"/>
        <v>3.43</v>
      </c>
      <c r="AD116" s="124">
        <f t="shared" si="46"/>
        <v>3.43</v>
      </c>
      <c r="AE116" s="124">
        <f t="shared" si="46"/>
        <v>3.43</v>
      </c>
      <c r="AF116" s="124">
        <f t="shared" si="46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44"/>
        <v>2.96</v>
      </c>
      <c r="C117" s="125">
        <v>2.96</v>
      </c>
      <c r="D117" s="124">
        <f t="shared" si="45"/>
        <v>2.96</v>
      </c>
      <c r="E117" s="124">
        <f t="shared" si="45"/>
        <v>2.96</v>
      </c>
      <c r="F117" s="124">
        <f t="shared" si="45"/>
        <v>2.96</v>
      </c>
      <c r="G117" s="124">
        <f t="shared" si="45"/>
        <v>2.96</v>
      </c>
      <c r="H117" s="124">
        <f t="shared" si="45"/>
        <v>2.96</v>
      </c>
      <c r="I117" s="124">
        <f t="shared" si="45"/>
        <v>2.96</v>
      </c>
      <c r="J117" s="124">
        <f t="shared" si="45"/>
        <v>2.96</v>
      </c>
      <c r="K117" s="124">
        <f t="shared" si="45"/>
        <v>2.96</v>
      </c>
      <c r="L117" s="124">
        <f t="shared" si="45"/>
        <v>2.96</v>
      </c>
      <c r="M117" s="124">
        <f t="shared" si="45"/>
        <v>2.96</v>
      </c>
      <c r="N117" s="124">
        <f t="shared" si="45"/>
        <v>2.96</v>
      </c>
      <c r="O117" s="124">
        <f t="shared" si="45"/>
        <v>2.96</v>
      </c>
      <c r="P117" s="124">
        <f t="shared" si="45"/>
        <v>2.96</v>
      </c>
      <c r="Q117" s="124">
        <f t="shared" si="45"/>
        <v>2.96</v>
      </c>
      <c r="R117" s="124">
        <f t="shared" si="45"/>
        <v>2.96</v>
      </c>
      <c r="S117" s="124">
        <f t="shared" si="45"/>
        <v>2.96</v>
      </c>
      <c r="T117" s="124">
        <f t="shared" si="46"/>
        <v>2.96</v>
      </c>
      <c r="U117" s="124">
        <f t="shared" si="46"/>
        <v>2.96</v>
      </c>
      <c r="V117" s="124">
        <f t="shared" si="46"/>
        <v>2.96</v>
      </c>
      <c r="W117" s="124">
        <f t="shared" si="46"/>
        <v>2.96</v>
      </c>
      <c r="X117" s="124">
        <f t="shared" si="46"/>
        <v>2.96</v>
      </c>
      <c r="Y117" s="124">
        <f t="shared" si="46"/>
        <v>2.96</v>
      </c>
      <c r="Z117" s="124">
        <f t="shared" si="46"/>
        <v>2.96</v>
      </c>
      <c r="AA117" s="124">
        <f t="shared" si="46"/>
        <v>2.96</v>
      </c>
      <c r="AB117" s="124">
        <f t="shared" si="46"/>
        <v>2.96</v>
      </c>
      <c r="AC117" s="124">
        <f t="shared" si="46"/>
        <v>2.96</v>
      </c>
      <c r="AD117" s="124">
        <f t="shared" si="46"/>
        <v>2.96</v>
      </c>
      <c r="AE117" s="124">
        <f t="shared" si="46"/>
        <v>2.96</v>
      </c>
      <c r="AF117" s="124">
        <f t="shared" si="46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44"/>
        <v>8</v>
      </c>
      <c r="C118" s="125">
        <v>8</v>
      </c>
      <c r="D118" s="124">
        <f t="shared" si="45"/>
        <v>8</v>
      </c>
      <c r="E118" s="124">
        <f t="shared" si="45"/>
        <v>8</v>
      </c>
      <c r="F118" s="124">
        <f t="shared" si="45"/>
        <v>8</v>
      </c>
      <c r="G118" s="124">
        <f t="shared" si="45"/>
        <v>8</v>
      </c>
      <c r="H118" s="124">
        <f t="shared" si="45"/>
        <v>8</v>
      </c>
      <c r="I118" s="124">
        <f t="shared" si="45"/>
        <v>8</v>
      </c>
      <c r="J118" s="124">
        <f t="shared" si="45"/>
        <v>8</v>
      </c>
      <c r="K118" s="124">
        <f t="shared" si="45"/>
        <v>8</v>
      </c>
      <c r="L118" s="124">
        <f t="shared" si="45"/>
        <v>8</v>
      </c>
      <c r="M118" s="124">
        <f t="shared" si="45"/>
        <v>8</v>
      </c>
      <c r="N118" s="124">
        <f t="shared" si="45"/>
        <v>8</v>
      </c>
      <c r="O118" s="124">
        <f t="shared" si="45"/>
        <v>8</v>
      </c>
      <c r="P118" s="124">
        <f t="shared" si="45"/>
        <v>8</v>
      </c>
      <c r="Q118" s="124">
        <f t="shared" si="45"/>
        <v>8</v>
      </c>
      <c r="R118" s="124">
        <f t="shared" si="45"/>
        <v>8</v>
      </c>
      <c r="S118" s="124">
        <f t="shared" si="45"/>
        <v>8</v>
      </c>
      <c r="T118" s="124">
        <f t="shared" si="46"/>
        <v>8</v>
      </c>
      <c r="U118" s="124">
        <f t="shared" si="46"/>
        <v>8</v>
      </c>
      <c r="V118" s="124">
        <f t="shared" si="46"/>
        <v>8</v>
      </c>
      <c r="W118" s="124">
        <f t="shared" si="46"/>
        <v>8</v>
      </c>
      <c r="X118" s="124">
        <f t="shared" si="46"/>
        <v>8</v>
      </c>
      <c r="Y118" s="124">
        <f t="shared" si="46"/>
        <v>8</v>
      </c>
      <c r="Z118" s="124">
        <f t="shared" si="46"/>
        <v>8</v>
      </c>
      <c r="AA118" s="124">
        <f t="shared" si="46"/>
        <v>8</v>
      </c>
      <c r="AB118" s="124">
        <f t="shared" si="46"/>
        <v>8</v>
      </c>
      <c r="AC118" s="124">
        <f t="shared" si="46"/>
        <v>8</v>
      </c>
      <c r="AD118" s="124">
        <f t="shared" si="46"/>
        <v>8</v>
      </c>
      <c r="AE118" s="124">
        <f t="shared" si="46"/>
        <v>8</v>
      </c>
      <c r="AF118" s="124">
        <f t="shared" si="46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44"/>
        <v>7</v>
      </c>
      <c r="C119" s="125">
        <v>7</v>
      </c>
      <c r="D119" s="124">
        <f>C119</f>
        <v>7</v>
      </c>
      <c r="E119" s="124">
        <f t="shared" si="45"/>
        <v>7</v>
      </c>
      <c r="F119" s="124">
        <f t="shared" si="45"/>
        <v>7</v>
      </c>
      <c r="G119" s="124">
        <f t="shared" si="45"/>
        <v>7</v>
      </c>
      <c r="H119" s="124">
        <f t="shared" si="45"/>
        <v>7</v>
      </c>
      <c r="I119" s="124">
        <f t="shared" si="45"/>
        <v>7</v>
      </c>
      <c r="J119" s="124">
        <f t="shared" si="45"/>
        <v>7</v>
      </c>
      <c r="K119" s="124">
        <f t="shared" si="45"/>
        <v>7</v>
      </c>
      <c r="L119" s="124">
        <f t="shared" si="45"/>
        <v>7</v>
      </c>
      <c r="M119" s="124">
        <f t="shared" si="45"/>
        <v>7</v>
      </c>
      <c r="N119" s="124">
        <f t="shared" si="45"/>
        <v>7</v>
      </c>
      <c r="O119" s="124">
        <f t="shared" si="45"/>
        <v>7</v>
      </c>
      <c r="P119" s="124">
        <f t="shared" si="45"/>
        <v>7</v>
      </c>
      <c r="Q119" s="124">
        <f t="shared" si="45"/>
        <v>7</v>
      </c>
      <c r="R119" s="124">
        <f t="shared" si="45"/>
        <v>7</v>
      </c>
      <c r="S119" s="124">
        <f t="shared" si="45"/>
        <v>7</v>
      </c>
      <c r="T119" s="124">
        <f t="shared" si="46"/>
        <v>7</v>
      </c>
      <c r="U119" s="124">
        <f t="shared" si="46"/>
        <v>7</v>
      </c>
      <c r="V119" s="124">
        <f t="shared" si="46"/>
        <v>7</v>
      </c>
      <c r="W119" s="124">
        <f t="shared" si="46"/>
        <v>7</v>
      </c>
      <c r="X119" s="124">
        <f t="shared" si="46"/>
        <v>7</v>
      </c>
      <c r="Y119" s="124">
        <f t="shared" si="46"/>
        <v>7</v>
      </c>
      <c r="Z119" s="124">
        <f t="shared" si="46"/>
        <v>7</v>
      </c>
      <c r="AA119" s="124">
        <f t="shared" si="46"/>
        <v>7</v>
      </c>
      <c r="AB119" s="124">
        <f t="shared" si="46"/>
        <v>7</v>
      </c>
      <c r="AC119" s="124">
        <f t="shared" si="46"/>
        <v>7</v>
      </c>
      <c r="AD119" s="124">
        <f t="shared" si="46"/>
        <v>7</v>
      </c>
      <c r="AE119" s="124">
        <f t="shared" si="46"/>
        <v>7</v>
      </c>
      <c r="AF119" s="124">
        <f t="shared" si="46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44"/>
        <v>3.47</v>
      </c>
      <c r="C120" s="125">
        <v>3.47</v>
      </c>
      <c r="D120" s="124">
        <f t="shared" ref="D120:S129" si="47">C120</f>
        <v>3.47</v>
      </c>
      <c r="E120" s="124">
        <f t="shared" si="47"/>
        <v>3.47</v>
      </c>
      <c r="F120" s="124">
        <f t="shared" si="47"/>
        <v>3.47</v>
      </c>
      <c r="G120" s="124">
        <f t="shared" si="47"/>
        <v>3.47</v>
      </c>
      <c r="H120" s="124">
        <f t="shared" si="47"/>
        <v>3.47</v>
      </c>
      <c r="I120" s="124">
        <f t="shared" si="47"/>
        <v>3.47</v>
      </c>
      <c r="J120" s="124">
        <f t="shared" si="47"/>
        <v>3.47</v>
      </c>
      <c r="K120" s="124">
        <f t="shared" si="47"/>
        <v>3.47</v>
      </c>
      <c r="L120" s="124">
        <f t="shared" si="47"/>
        <v>3.47</v>
      </c>
      <c r="M120" s="124">
        <f t="shared" si="47"/>
        <v>3.47</v>
      </c>
      <c r="N120" s="124">
        <f t="shared" si="47"/>
        <v>3.47</v>
      </c>
      <c r="O120" s="124">
        <f t="shared" si="47"/>
        <v>3.47</v>
      </c>
      <c r="P120" s="124">
        <f t="shared" si="47"/>
        <v>3.47</v>
      </c>
      <c r="Q120" s="124">
        <f t="shared" si="47"/>
        <v>3.47</v>
      </c>
      <c r="R120" s="124">
        <f t="shared" si="47"/>
        <v>3.47</v>
      </c>
      <c r="S120" s="124">
        <f t="shared" si="47"/>
        <v>3.47</v>
      </c>
      <c r="T120" s="124">
        <f t="shared" si="46"/>
        <v>3.47</v>
      </c>
      <c r="U120" s="124">
        <f t="shared" si="46"/>
        <v>3.47</v>
      </c>
      <c r="V120" s="124">
        <f t="shared" si="46"/>
        <v>3.47</v>
      </c>
      <c r="W120" s="124">
        <f t="shared" si="46"/>
        <v>3.47</v>
      </c>
      <c r="X120" s="124">
        <f t="shared" si="46"/>
        <v>3.47</v>
      </c>
      <c r="Y120" s="124">
        <f t="shared" si="46"/>
        <v>3.47</v>
      </c>
      <c r="Z120" s="124">
        <f t="shared" si="46"/>
        <v>3.47</v>
      </c>
      <c r="AA120" s="124">
        <f t="shared" si="46"/>
        <v>3.47</v>
      </c>
      <c r="AB120" s="124">
        <f t="shared" si="46"/>
        <v>3.47</v>
      </c>
      <c r="AC120" s="124">
        <f t="shared" si="46"/>
        <v>3.47</v>
      </c>
      <c r="AD120" s="124">
        <f t="shared" si="46"/>
        <v>3.47</v>
      </c>
      <c r="AE120" s="124">
        <f t="shared" si="46"/>
        <v>3.47</v>
      </c>
      <c r="AF120" s="124">
        <f t="shared" si="46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44"/>
        <v>2.1</v>
      </c>
      <c r="C121" s="125">
        <v>2.1</v>
      </c>
      <c r="D121" s="124">
        <f t="shared" si="47"/>
        <v>2.1</v>
      </c>
      <c r="E121" s="124">
        <f t="shared" si="47"/>
        <v>2.1</v>
      </c>
      <c r="F121" s="124">
        <f t="shared" si="47"/>
        <v>2.1</v>
      </c>
      <c r="G121" s="124">
        <f t="shared" si="47"/>
        <v>2.1</v>
      </c>
      <c r="H121" s="124">
        <f t="shared" si="47"/>
        <v>2.1</v>
      </c>
      <c r="I121" s="124">
        <f t="shared" si="47"/>
        <v>2.1</v>
      </c>
      <c r="J121" s="124">
        <f t="shared" si="47"/>
        <v>2.1</v>
      </c>
      <c r="K121" s="124">
        <f t="shared" si="47"/>
        <v>2.1</v>
      </c>
      <c r="L121" s="124">
        <f t="shared" si="47"/>
        <v>2.1</v>
      </c>
      <c r="M121" s="124">
        <f t="shared" si="47"/>
        <v>2.1</v>
      </c>
      <c r="N121" s="124">
        <f t="shared" si="47"/>
        <v>2.1</v>
      </c>
      <c r="O121" s="124">
        <f t="shared" si="47"/>
        <v>2.1</v>
      </c>
      <c r="P121" s="124">
        <f t="shared" si="47"/>
        <v>2.1</v>
      </c>
      <c r="Q121" s="124">
        <f t="shared" si="47"/>
        <v>2.1</v>
      </c>
      <c r="R121" s="124">
        <f t="shared" si="47"/>
        <v>2.1</v>
      </c>
      <c r="S121" s="124">
        <f t="shared" si="47"/>
        <v>2.1</v>
      </c>
      <c r="T121" s="124">
        <f t="shared" si="46"/>
        <v>2.1</v>
      </c>
      <c r="U121" s="124">
        <f t="shared" si="46"/>
        <v>2.1</v>
      </c>
      <c r="V121" s="124">
        <f t="shared" si="46"/>
        <v>2.1</v>
      </c>
      <c r="W121" s="124">
        <f t="shared" si="46"/>
        <v>2.1</v>
      </c>
      <c r="X121" s="124">
        <f t="shared" si="46"/>
        <v>2.1</v>
      </c>
      <c r="Y121" s="124">
        <f t="shared" si="46"/>
        <v>2.1</v>
      </c>
      <c r="Z121" s="124">
        <f t="shared" si="46"/>
        <v>2.1</v>
      </c>
      <c r="AA121" s="124">
        <f t="shared" si="46"/>
        <v>2.1</v>
      </c>
      <c r="AB121" s="124">
        <f t="shared" si="46"/>
        <v>2.1</v>
      </c>
      <c r="AC121" s="124">
        <f t="shared" si="46"/>
        <v>2.1</v>
      </c>
      <c r="AD121" s="124">
        <f t="shared" si="46"/>
        <v>2.1</v>
      </c>
      <c r="AE121" s="124">
        <f t="shared" si="46"/>
        <v>2.1</v>
      </c>
      <c r="AF121" s="124">
        <f t="shared" si="46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44"/>
        <v>9.3000000000000007</v>
      </c>
      <c r="C122" s="125">
        <v>9.3000000000000007</v>
      </c>
      <c r="D122" s="124">
        <f t="shared" si="47"/>
        <v>9.3000000000000007</v>
      </c>
      <c r="E122" s="124">
        <f t="shared" si="47"/>
        <v>9.3000000000000007</v>
      </c>
      <c r="F122" s="124">
        <f t="shared" si="47"/>
        <v>9.3000000000000007</v>
      </c>
      <c r="G122" s="124">
        <f t="shared" si="47"/>
        <v>9.3000000000000007</v>
      </c>
      <c r="H122" s="124">
        <f t="shared" si="47"/>
        <v>9.3000000000000007</v>
      </c>
      <c r="I122" s="124">
        <f t="shared" si="47"/>
        <v>9.3000000000000007</v>
      </c>
      <c r="J122" s="124">
        <f t="shared" si="47"/>
        <v>9.3000000000000007</v>
      </c>
      <c r="K122" s="124">
        <f t="shared" si="47"/>
        <v>9.3000000000000007</v>
      </c>
      <c r="L122" s="124">
        <f t="shared" si="47"/>
        <v>9.3000000000000007</v>
      </c>
      <c r="M122" s="124">
        <f t="shared" si="47"/>
        <v>9.3000000000000007</v>
      </c>
      <c r="N122" s="124">
        <f t="shared" si="47"/>
        <v>9.3000000000000007</v>
      </c>
      <c r="O122" s="124">
        <f t="shared" si="47"/>
        <v>9.3000000000000007</v>
      </c>
      <c r="P122" s="124">
        <f t="shared" si="47"/>
        <v>9.3000000000000007</v>
      </c>
      <c r="Q122" s="124">
        <f t="shared" si="47"/>
        <v>9.3000000000000007</v>
      </c>
      <c r="R122" s="124">
        <f t="shared" si="47"/>
        <v>9.3000000000000007</v>
      </c>
      <c r="S122" s="124">
        <f t="shared" si="47"/>
        <v>9.3000000000000007</v>
      </c>
      <c r="T122" s="124">
        <f t="shared" si="46"/>
        <v>9.3000000000000007</v>
      </c>
      <c r="U122" s="124">
        <f t="shared" si="46"/>
        <v>9.3000000000000007</v>
      </c>
      <c r="V122" s="124">
        <f t="shared" si="46"/>
        <v>9.3000000000000007</v>
      </c>
      <c r="W122" s="124">
        <f t="shared" si="46"/>
        <v>9.3000000000000007</v>
      </c>
      <c r="X122" s="124">
        <f t="shared" si="46"/>
        <v>9.3000000000000007</v>
      </c>
      <c r="Y122" s="124">
        <f t="shared" si="46"/>
        <v>9.3000000000000007</v>
      </c>
      <c r="Z122" s="124">
        <f t="shared" si="46"/>
        <v>9.3000000000000007</v>
      </c>
      <c r="AA122" s="124">
        <f t="shared" si="46"/>
        <v>9.3000000000000007</v>
      </c>
      <c r="AB122" s="124">
        <f t="shared" si="46"/>
        <v>9.3000000000000007</v>
      </c>
      <c r="AC122" s="124">
        <f t="shared" si="46"/>
        <v>9.3000000000000007</v>
      </c>
      <c r="AD122" s="124">
        <f t="shared" si="46"/>
        <v>9.3000000000000007</v>
      </c>
      <c r="AE122" s="124">
        <f t="shared" si="46"/>
        <v>9.3000000000000007</v>
      </c>
      <c r="AF122" s="124">
        <f t="shared" si="46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44"/>
        <v>0</v>
      </c>
      <c r="C123" s="125">
        <v>0</v>
      </c>
      <c r="D123" s="124">
        <f t="shared" si="47"/>
        <v>0</v>
      </c>
      <c r="E123" s="124">
        <f t="shared" si="47"/>
        <v>0</v>
      </c>
      <c r="F123" s="124">
        <f t="shared" si="47"/>
        <v>0</v>
      </c>
      <c r="G123" s="124">
        <f t="shared" si="47"/>
        <v>0</v>
      </c>
      <c r="H123" s="124">
        <f t="shared" si="47"/>
        <v>0</v>
      </c>
      <c r="I123" s="124">
        <f t="shared" si="47"/>
        <v>0</v>
      </c>
      <c r="J123" s="124">
        <f t="shared" si="47"/>
        <v>0</v>
      </c>
      <c r="K123" s="124">
        <f t="shared" si="47"/>
        <v>0</v>
      </c>
      <c r="L123" s="124">
        <f t="shared" si="47"/>
        <v>0</v>
      </c>
      <c r="M123" s="124">
        <f t="shared" si="47"/>
        <v>0</v>
      </c>
      <c r="N123" s="124">
        <f t="shared" si="47"/>
        <v>0</v>
      </c>
      <c r="O123" s="124">
        <f t="shared" si="47"/>
        <v>0</v>
      </c>
      <c r="P123" s="124">
        <f t="shared" si="47"/>
        <v>0</v>
      </c>
      <c r="Q123" s="124">
        <f t="shared" si="47"/>
        <v>0</v>
      </c>
      <c r="R123" s="124">
        <f t="shared" si="47"/>
        <v>0</v>
      </c>
      <c r="S123" s="124">
        <f t="shared" si="47"/>
        <v>0</v>
      </c>
      <c r="T123" s="124">
        <f t="shared" si="46"/>
        <v>0</v>
      </c>
      <c r="U123" s="124">
        <f t="shared" si="46"/>
        <v>0</v>
      </c>
      <c r="V123" s="124">
        <f t="shared" si="46"/>
        <v>0</v>
      </c>
      <c r="W123" s="124">
        <f t="shared" si="46"/>
        <v>0</v>
      </c>
      <c r="X123" s="124">
        <f t="shared" si="46"/>
        <v>0</v>
      </c>
      <c r="Y123" s="124">
        <f t="shared" si="46"/>
        <v>0</v>
      </c>
      <c r="Z123" s="124">
        <f t="shared" si="46"/>
        <v>0</v>
      </c>
      <c r="AA123" s="124">
        <f t="shared" si="46"/>
        <v>0</v>
      </c>
      <c r="AB123" s="124">
        <f t="shared" si="46"/>
        <v>0</v>
      </c>
      <c r="AC123" s="124">
        <f t="shared" si="46"/>
        <v>0</v>
      </c>
      <c r="AD123" s="124">
        <f t="shared" si="46"/>
        <v>0</v>
      </c>
      <c r="AE123" s="124">
        <f t="shared" si="46"/>
        <v>0</v>
      </c>
      <c r="AF123" s="124">
        <f t="shared" si="46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44"/>
        <v>0</v>
      </c>
      <c r="C124" s="125">
        <v>0</v>
      </c>
      <c r="D124" s="124">
        <f t="shared" si="47"/>
        <v>0</v>
      </c>
      <c r="E124" s="124">
        <f t="shared" si="47"/>
        <v>0</v>
      </c>
      <c r="F124" s="124">
        <f t="shared" si="47"/>
        <v>0</v>
      </c>
      <c r="G124" s="124">
        <f t="shared" si="47"/>
        <v>0</v>
      </c>
      <c r="H124" s="124">
        <f t="shared" si="47"/>
        <v>0</v>
      </c>
      <c r="I124" s="124">
        <f t="shared" si="47"/>
        <v>0</v>
      </c>
      <c r="J124" s="124">
        <f t="shared" si="47"/>
        <v>0</v>
      </c>
      <c r="K124" s="124">
        <f t="shared" si="47"/>
        <v>0</v>
      </c>
      <c r="L124" s="124">
        <f t="shared" si="47"/>
        <v>0</v>
      </c>
      <c r="M124" s="124">
        <f t="shared" si="47"/>
        <v>0</v>
      </c>
      <c r="N124" s="124">
        <f t="shared" si="47"/>
        <v>0</v>
      </c>
      <c r="O124" s="124">
        <f t="shared" si="47"/>
        <v>0</v>
      </c>
      <c r="P124" s="124">
        <f t="shared" si="47"/>
        <v>0</v>
      </c>
      <c r="Q124" s="124">
        <f t="shared" si="47"/>
        <v>0</v>
      </c>
      <c r="R124" s="124">
        <f t="shared" si="47"/>
        <v>0</v>
      </c>
      <c r="S124" s="124">
        <f t="shared" si="47"/>
        <v>0</v>
      </c>
      <c r="T124" s="124">
        <f t="shared" si="46"/>
        <v>0</v>
      </c>
      <c r="U124" s="124">
        <f t="shared" si="46"/>
        <v>0</v>
      </c>
      <c r="V124" s="124">
        <f t="shared" si="46"/>
        <v>0</v>
      </c>
      <c r="W124" s="124">
        <f t="shared" si="46"/>
        <v>0</v>
      </c>
      <c r="X124" s="124">
        <f t="shared" si="46"/>
        <v>0</v>
      </c>
      <c r="Y124" s="124">
        <f t="shared" si="46"/>
        <v>0</v>
      </c>
      <c r="Z124" s="124">
        <f t="shared" si="46"/>
        <v>0</v>
      </c>
      <c r="AA124" s="124">
        <f t="shared" si="46"/>
        <v>0</v>
      </c>
      <c r="AB124" s="124">
        <f t="shared" si="46"/>
        <v>0</v>
      </c>
      <c r="AC124" s="124">
        <f t="shared" si="46"/>
        <v>0</v>
      </c>
      <c r="AD124" s="124">
        <f t="shared" si="46"/>
        <v>0</v>
      </c>
      <c r="AE124" s="124">
        <f t="shared" si="46"/>
        <v>0</v>
      </c>
      <c r="AF124" s="124">
        <f t="shared" si="46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44"/>
        <v>5</v>
      </c>
      <c r="C125" s="125">
        <v>5</v>
      </c>
      <c r="D125" s="124">
        <f t="shared" si="47"/>
        <v>5</v>
      </c>
      <c r="E125" s="124">
        <f t="shared" si="47"/>
        <v>5</v>
      </c>
      <c r="F125" s="124">
        <f t="shared" si="47"/>
        <v>5</v>
      </c>
      <c r="G125" s="124">
        <f t="shared" si="47"/>
        <v>5</v>
      </c>
      <c r="H125" s="124">
        <f t="shared" si="47"/>
        <v>5</v>
      </c>
      <c r="I125" s="124">
        <f t="shared" si="47"/>
        <v>5</v>
      </c>
      <c r="J125" s="124">
        <f t="shared" si="47"/>
        <v>5</v>
      </c>
      <c r="K125" s="124">
        <f t="shared" si="47"/>
        <v>5</v>
      </c>
      <c r="L125" s="124">
        <f t="shared" si="47"/>
        <v>5</v>
      </c>
      <c r="M125" s="124">
        <f t="shared" si="47"/>
        <v>5</v>
      </c>
      <c r="N125" s="124">
        <f t="shared" si="47"/>
        <v>5</v>
      </c>
      <c r="O125" s="124">
        <f t="shared" si="47"/>
        <v>5</v>
      </c>
      <c r="P125" s="124">
        <f t="shared" si="47"/>
        <v>5</v>
      </c>
      <c r="Q125" s="124">
        <f t="shared" si="47"/>
        <v>5</v>
      </c>
      <c r="R125" s="124">
        <f t="shared" si="47"/>
        <v>5</v>
      </c>
      <c r="S125" s="124">
        <f t="shared" si="47"/>
        <v>5</v>
      </c>
      <c r="T125" s="124">
        <f t="shared" si="46"/>
        <v>5</v>
      </c>
      <c r="U125" s="124">
        <f t="shared" si="46"/>
        <v>5</v>
      </c>
      <c r="V125" s="124">
        <f t="shared" si="46"/>
        <v>5</v>
      </c>
      <c r="W125" s="124">
        <f t="shared" si="46"/>
        <v>5</v>
      </c>
      <c r="X125" s="124">
        <f t="shared" si="46"/>
        <v>5</v>
      </c>
      <c r="Y125" s="124">
        <f t="shared" si="46"/>
        <v>5</v>
      </c>
      <c r="Z125" s="124">
        <f t="shared" si="46"/>
        <v>5</v>
      </c>
      <c r="AA125" s="124">
        <f t="shared" si="46"/>
        <v>5</v>
      </c>
      <c r="AB125" s="124">
        <f t="shared" si="46"/>
        <v>5</v>
      </c>
      <c r="AC125" s="124">
        <f t="shared" si="46"/>
        <v>5</v>
      </c>
      <c r="AD125" s="124">
        <f t="shared" si="46"/>
        <v>5</v>
      </c>
      <c r="AE125" s="124">
        <f t="shared" si="46"/>
        <v>5</v>
      </c>
      <c r="AF125" s="124">
        <f t="shared" si="46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44"/>
        <v>1</v>
      </c>
      <c r="C126" s="125">
        <v>1</v>
      </c>
      <c r="D126" s="124">
        <f t="shared" si="47"/>
        <v>1</v>
      </c>
      <c r="E126" s="124">
        <f t="shared" si="47"/>
        <v>1</v>
      </c>
      <c r="F126" s="124">
        <f t="shared" si="47"/>
        <v>1</v>
      </c>
      <c r="G126" s="124">
        <f t="shared" si="47"/>
        <v>1</v>
      </c>
      <c r="H126" s="124">
        <f t="shared" si="47"/>
        <v>1</v>
      </c>
      <c r="I126" s="124">
        <f t="shared" si="47"/>
        <v>1</v>
      </c>
      <c r="J126" s="124">
        <f t="shared" si="47"/>
        <v>1</v>
      </c>
      <c r="K126" s="124">
        <f t="shared" si="47"/>
        <v>1</v>
      </c>
      <c r="L126" s="124">
        <f t="shared" si="47"/>
        <v>1</v>
      </c>
      <c r="M126" s="124">
        <f t="shared" si="47"/>
        <v>1</v>
      </c>
      <c r="N126" s="124">
        <f t="shared" si="47"/>
        <v>1</v>
      </c>
      <c r="O126" s="124">
        <f t="shared" si="47"/>
        <v>1</v>
      </c>
      <c r="P126" s="124">
        <f t="shared" si="47"/>
        <v>1</v>
      </c>
      <c r="Q126" s="124">
        <f t="shared" si="47"/>
        <v>1</v>
      </c>
      <c r="R126" s="124">
        <f t="shared" si="47"/>
        <v>1</v>
      </c>
      <c r="S126" s="124">
        <f t="shared" si="47"/>
        <v>1</v>
      </c>
      <c r="T126" s="124">
        <f t="shared" si="46"/>
        <v>1</v>
      </c>
      <c r="U126" s="124">
        <f t="shared" si="46"/>
        <v>1</v>
      </c>
      <c r="V126" s="124">
        <f t="shared" si="46"/>
        <v>1</v>
      </c>
      <c r="W126" s="124">
        <f t="shared" si="46"/>
        <v>1</v>
      </c>
      <c r="X126" s="124">
        <f t="shared" si="46"/>
        <v>1</v>
      </c>
      <c r="Y126" s="124">
        <f t="shared" si="46"/>
        <v>1</v>
      </c>
      <c r="Z126" s="124">
        <f t="shared" si="46"/>
        <v>1</v>
      </c>
      <c r="AA126" s="124">
        <f t="shared" si="46"/>
        <v>1</v>
      </c>
      <c r="AB126" s="124">
        <f t="shared" si="46"/>
        <v>1</v>
      </c>
      <c r="AC126" s="124">
        <f t="shared" si="46"/>
        <v>1</v>
      </c>
      <c r="AD126" s="124">
        <f t="shared" si="46"/>
        <v>1</v>
      </c>
      <c r="AE126" s="124">
        <f t="shared" si="46"/>
        <v>1</v>
      </c>
      <c r="AF126" s="124">
        <f t="shared" si="46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44"/>
        <v>1.58</v>
      </c>
      <c r="C127" s="125">
        <v>1.58</v>
      </c>
      <c r="D127" s="124">
        <f t="shared" si="47"/>
        <v>1.58</v>
      </c>
      <c r="E127" s="124">
        <f t="shared" si="47"/>
        <v>1.58</v>
      </c>
      <c r="F127" s="124">
        <f t="shared" si="47"/>
        <v>1.58</v>
      </c>
      <c r="G127" s="124">
        <f t="shared" si="47"/>
        <v>1.58</v>
      </c>
      <c r="H127" s="124">
        <f t="shared" si="47"/>
        <v>1.58</v>
      </c>
      <c r="I127" s="124">
        <f t="shared" si="47"/>
        <v>1.58</v>
      </c>
      <c r="J127" s="124">
        <f t="shared" si="47"/>
        <v>1.58</v>
      </c>
      <c r="K127" s="124">
        <f t="shared" si="47"/>
        <v>1.58</v>
      </c>
      <c r="L127" s="124">
        <f t="shared" si="47"/>
        <v>1.58</v>
      </c>
      <c r="M127" s="124">
        <f t="shared" si="47"/>
        <v>1.58</v>
      </c>
      <c r="N127" s="124">
        <f t="shared" si="47"/>
        <v>1.58</v>
      </c>
      <c r="O127" s="124">
        <f t="shared" si="47"/>
        <v>1.58</v>
      </c>
      <c r="P127" s="124">
        <f t="shared" si="47"/>
        <v>1.58</v>
      </c>
      <c r="Q127" s="124">
        <f t="shared" si="47"/>
        <v>1.58</v>
      </c>
      <c r="R127" s="124">
        <f t="shared" si="47"/>
        <v>1.58</v>
      </c>
      <c r="S127" s="124">
        <f t="shared" si="47"/>
        <v>1.58</v>
      </c>
      <c r="T127" s="124">
        <f t="shared" si="46"/>
        <v>1.58</v>
      </c>
      <c r="U127" s="124">
        <f t="shared" si="46"/>
        <v>1.58</v>
      </c>
      <c r="V127" s="124">
        <f t="shared" si="46"/>
        <v>1.58</v>
      </c>
      <c r="W127" s="124">
        <f t="shared" si="46"/>
        <v>1.58</v>
      </c>
      <c r="X127" s="124">
        <f t="shared" si="46"/>
        <v>1.58</v>
      </c>
      <c r="Y127" s="124">
        <f t="shared" si="46"/>
        <v>1.58</v>
      </c>
      <c r="Z127" s="124">
        <f t="shared" si="46"/>
        <v>1.58</v>
      </c>
      <c r="AA127" s="124">
        <f t="shared" si="46"/>
        <v>1.58</v>
      </c>
      <c r="AB127" s="124">
        <f t="shared" si="46"/>
        <v>1.58</v>
      </c>
      <c r="AC127" s="124">
        <f t="shared" si="46"/>
        <v>1.58</v>
      </c>
      <c r="AD127" s="124">
        <f t="shared" si="46"/>
        <v>1.58</v>
      </c>
      <c r="AE127" s="124">
        <f t="shared" si="46"/>
        <v>1.58</v>
      </c>
      <c r="AF127" s="124">
        <f t="shared" si="46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44"/>
        <v>1.46</v>
      </c>
      <c r="C128" s="125">
        <v>1.46</v>
      </c>
      <c r="D128" s="124">
        <f t="shared" si="47"/>
        <v>1.46</v>
      </c>
      <c r="E128" s="124">
        <f t="shared" si="47"/>
        <v>1.46</v>
      </c>
      <c r="F128" s="124">
        <f t="shared" si="47"/>
        <v>1.46</v>
      </c>
      <c r="G128" s="124">
        <f t="shared" si="47"/>
        <v>1.46</v>
      </c>
      <c r="H128" s="124">
        <f t="shared" si="47"/>
        <v>1.46</v>
      </c>
      <c r="I128" s="124">
        <f t="shared" si="47"/>
        <v>1.46</v>
      </c>
      <c r="J128" s="124">
        <f t="shared" si="47"/>
        <v>1.46</v>
      </c>
      <c r="K128" s="124">
        <f t="shared" si="47"/>
        <v>1.46</v>
      </c>
      <c r="L128" s="124">
        <f t="shared" si="47"/>
        <v>1.46</v>
      </c>
      <c r="M128" s="124">
        <f t="shared" si="47"/>
        <v>1.46</v>
      </c>
      <c r="N128" s="124">
        <f t="shared" si="47"/>
        <v>1.46</v>
      </c>
      <c r="O128" s="124">
        <f t="shared" si="47"/>
        <v>1.46</v>
      </c>
      <c r="P128" s="124">
        <f t="shared" si="47"/>
        <v>1.46</v>
      </c>
      <c r="Q128" s="124">
        <f t="shared" si="47"/>
        <v>1.46</v>
      </c>
      <c r="R128" s="124">
        <f t="shared" si="47"/>
        <v>1.46</v>
      </c>
      <c r="S128" s="124">
        <f t="shared" si="47"/>
        <v>1.46</v>
      </c>
      <c r="T128" s="124">
        <f t="shared" ref="T128:AF129" si="48">S128</f>
        <v>1.46</v>
      </c>
      <c r="U128" s="124">
        <f t="shared" si="48"/>
        <v>1.46</v>
      </c>
      <c r="V128" s="124">
        <f t="shared" si="48"/>
        <v>1.46</v>
      </c>
      <c r="W128" s="124">
        <f t="shared" si="48"/>
        <v>1.46</v>
      </c>
      <c r="X128" s="124">
        <f t="shared" si="48"/>
        <v>1.46</v>
      </c>
      <c r="Y128" s="124">
        <f t="shared" si="48"/>
        <v>1.46</v>
      </c>
      <c r="Z128" s="124">
        <f t="shared" si="48"/>
        <v>1.46</v>
      </c>
      <c r="AA128" s="124">
        <f t="shared" si="48"/>
        <v>1.46</v>
      </c>
      <c r="AB128" s="124">
        <f t="shared" si="48"/>
        <v>1.46</v>
      </c>
      <c r="AC128" s="124">
        <f t="shared" si="48"/>
        <v>1.46</v>
      </c>
      <c r="AD128" s="124">
        <f t="shared" si="48"/>
        <v>1.46</v>
      </c>
      <c r="AE128" s="124">
        <f t="shared" si="48"/>
        <v>1.46</v>
      </c>
      <c r="AF128" s="124">
        <f t="shared" si="48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44"/>
        <v>1.48</v>
      </c>
      <c r="C129" s="125">
        <v>1.48</v>
      </c>
      <c r="D129" s="124">
        <f t="shared" si="47"/>
        <v>1.48</v>
      </c>
      <c r="E129" s="124">
        <f t="shared" si="47"/>
        <v>1.48</v>
      </c>
      <c r="F129" s="124">
        <f t="shared" si="47"/>
        <v>1.48</v>
      </c>
      <c r="G129" s="124">
        <f t="shared" si="47"/>
        <v>1.48</v>
      </c>
      <c r="H129" s="124">
        <f t="shared" si="47"/>
        <v>1.48</v>
      </c>
      <c r="I129" s="124">
        <f t="shared" si="47"/>
        <v>1.48</v>
      </c>
      <c r="J129" s="124">
        <f t="shared" si="47"/>
        <v>1.48</v>
      </c>
      <c r="K129" s="124">
        <f t="shared" si="47"/>
        <v>1.48</v>
      </c>
      <c r="L129" s="124">
        <f t="shared" si="47"/>
        <v>1.48</v>
      </c>
      <c r="M129" s="124">
        <f t="shared" si="47"/>
        <v>1.48</v>
      </c>
      <c r="N129" s="124">
        <f t="shared" si="47"/>
        <v>1.48</v>
      </c>
      <c r="O129" s="124">
        <f t="shared" si="47"/>
        <v>1.48</v>
      </c>
      <c r="P129" s="124">
        <f t="shared" si="47"/>
        <v>1.48</v>
      </c>
      <c r="Q129" s="124">
        <f t="shared" si="47"/>
        <v>1.48</v>
      </c>
      <c r="R129" s="124">
        <f t="shared" si="47"/>
        <v>1.48</v>
      </c>
      <c r="S129" s="124">
        <f t="shared" si="47"/>
        <v>1.48</v>
      </c>
      <c r="T129" s="124">
        <f t="shared" si="48"/>
        <v>1.48</v>
      </c>
      <c r="U129" s="124">
        <f t="shared" si="48"/>
        <v>1.48</v>
      </c>
      <c r="V129" s="124">
        <f t="shared" si="48"/>
        <v>1.48</v>
      </c>
      <c r="W129" s="124">
        <f t="shared" si="48"/>
        <v>1.48</v>
      </c>
      <c r="X129" s="124">
        <f t="shared" si="48"/>
        <v>1.48</v>
      </c>
      <c r="Y129" s="124">
        <f t="shared" si="48"/>
        <v>1.48</v>
      </c>
      <c r="Z129" s="124">
        <f t="shared" si="48"/>
        <v>1.48</v>
      </c>
      <c r="AA129" s="124">
        <f t="shared" si="48"/>
        <v>1.48</v>
      </c>
      <c r="AB129" s="124">
        <f t="shared" si="48"/>
        <v>1.48</v>
      </c>
      <c r="AC129" s="124">
        <f t="shared" si="48"/>
        <v>1.48</v>
      </c>
      <c r="AD129" s="124">
        <f t="shared" si="48"/>
        <v>1.48</v>
      </c>
      <c r="AE129" s="124">
        <f t="shared" si="48"/>
        <v>1.48</v>
      </c>
      <c r="AF129" s="124">
        <f t="shared" si="48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49">AF131</f>
        <v>2.2000000000000002</v>
      </c>
      <c r="C131" s="125">
        <v>2.2000000000000002</v>
      </c>
      <c r="D131" s="124">
        <f t="shared" ref="D131:S138" si="50">C131</f>
        <v>2.2000000000000002</v>
      </c>
      <c r="E131" s="124">
        <f t="shared" si="50"/>
        <v>2.2000000000000002</v>
      </c>
      <c r="F131" s="124">
        <f t="shared" si="50"/>
        <v>2.2000000000000002</v>
      </c>
      <c r="G131" s="124">
        <f t="shared" si="50"/>
        <v>2.2000000000000002</v>
      </c>
      <c r="H131" s="124">
        <f t="shared" si="50"/>
        <v>2.2000000000000002</v>
      </c>
      <c r="I131" s="124">
        <f t="shared" si="50"/>
        <v>2.2000000000000002</v>
      </c>
      <c r="J131" s="124">
        <f t="shared" si="50"/>
        <v>2.2000000000000002</v>
      </c>
      <c r="K131" s="124">
        <f t="shared" si="50"/>
        <v>2.2000000000000002</v>
      </c>
      <c r="L131" s="124">
        <f t="shared" si="50"/>
        <v>2.2000000000000002</v>
      </c>
      <c r="M131" s="124">
        <f t="shared" si="50"/>
        <v>2.2000000000000002</v>
      </c>
      <c r="N131" s="124">
        <f t="shared" si="50"/>
        <v>2.2000000000000002</v>
      </c>
      <c r="O131" s="124">
        <f t="shared" si="50"/>
        <v>2.2000000000000002</v>
      </c>
      <c r="P131" s="124">
        <f t="shared" si="50"/>
        <v>2.2000000000000002</v>
      </c>
      <c r="Q131" s="124">
        <f t="shared" si="50"/>
        <v>2.2000000000000002</v>
      </c>
      <c r="R131" s="124">
        <f t="shared" si="50"/>
        <v>2.2000000000000002</v>
      </c>
      <c r="S131" s="124">
        <f t="shared" si="50"/>
        <v>2.2000000000000002</v>
      </c>
      <c r="T131" s="124">
        <f t="shared" ref="T131:AF138" si="51">S131</f>
        <v>2.2000000000000002</v>
      </c>
      <c r="U131" s="124">
        <f t="shared" si="51"/>
        <v>2.2000000000000002</v>
      </c>
      <c r="V131" s="124">
        <f t="shared" si="51"/>
        <v>2.2000000000000002</v>
      </c>
      <c r="W131" s="124">
        <f t="shared" si="51"/>
        <v>2.2000000000000002</v>
      </c>
      <c r="X131" s="124">
        <f t="shared" si="51"/>
        <v>2.2000000000000002</v>
      </c>
      <c r="Y131" s="124">
        <f t="shared" si="51"/>
        <v>2.2000000000000002</v>
      </c>
      <c r="Z131" s="124">
        <f t="shared" si="51"/>
        <v>2.2000000000000002</v>
      </c>
      <c r="AA131" s="124">
        <f t="shared" si="51"/>
        <v>2.2000000000000002</v>
      </c>
      <c r="AB131" s="124">
        <f t="shared" si="51"/>
        <v>2.2000000000000002</v>
      </c>
      <c r="AC131" s="124">
        <f t="shared" si="51"/>
        <v>2.2000000000000002</v>
      </c>
      <c r="AD131" s="124">
        <f t="shared" si="51"/>
        <v>2.2000000000000002</v>
      </c>
      <c r="AE131" s="124">
        <f t="shared" si="51"/>
        <v>2.2000000000000002</v>
      </c>
      <c r="AF131" s="124">
        <f t="shared" si="51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49"/>
        <v>2</v>
      </c>
      <c r="C132" s="125">
        <v>2</v>
      </c>
      <c r="D132" s="124">
        <f t="shared" si="50"/>
        <v>2</v>
      </c>
      <c r="E132" s="124">
        <f t="shared" si="50"/>
        <v>2</v>
      </c>
      <c r="F132" s="124">
        <f t="shared" si="50"/>
        <v>2</v>
      </c>
      <c r="G132" s="124">
        <f t="shared" si="50"/>
        <v>2</v>
      </c>
      <c r="H132" s="124">
        <f t="shared" si="50"/>
        <v>2</v>
      </c>
      <c r="I132" s="124">
        <f t="shared" si="50"/>
        <v>2</v>
      </c>
      <c r="J132" s="124">
        <f t="shared" si="50"/>
        <v>2</v>
      </c>
      <c r="K132" s="124">
        <f t="shared" si="50"/>
        <v>2</v>
      </c>
      <c r="L132" s="124">
        <f t="shared" si="50"/>
        <v>2</v>
      </c>
      <c r="M132" s="124">
        <f t="shared" si="50"/>
        <v>2</v>
      </c>
      <c r="N132" s="124">
        <f t="shared" si="50"/>
        <v>2</v>
      </c>
      <c r="O132" s="124">
        <f t="shared" si="50"/>
        <v>2</v>
      </c>
      <c r="P132" s="124">
        <f t="shared" si="50"/>
        <v>2</v>
      </c>
      <c r="Q132" s="124">
        <f t="shared" si="50"/>
        <v>2</v>
      </c>
      <c r="R132" s="124">
        <f t="shared" si="50"/>
        <v>2</v>
      </c>
      <c r="S132" s="124">
        <f t="shared" si="50"/>
        <v>2</v>
      </c>
      <c r="T132" s="124">
        <f t="shared" si="51"/>
        <v>2</v>
      </c>
      <c r="U132" s="124">
        <f t="shared" si="51"/>
        <v>2</v>
      </c>
      <c r="V132" s="124">
        <f t="shared" si="51"/>
        <v>2</v>
      </c>
      <c r="W132" s="124">
        <f t="shared" si="51"/>
        <v>2</v>
      </c>
      <c r="X132" s="124">
        <f t="shared" si="51"/>
        <v>2</v>
      </c>
      <c r="Y132" s="124">
        <f t="shared" si="51"/>
        <v>2</v>
      </c>
      <c r="Z132" s="124">
        <f t="shared" si="51"/>
        <v>2</v>
      </c>
      <c r="AA132" s="124">
        <f t="shared" si="51"/>
        <v>2</v>
      </c>
      <c r="AB132" s="124">
        <f t="shared" si="51"/>
        <v>2</v>
      </c>
      <c r="AC132" s="124">
        <f t="shared" si="51"/>
        <v>2</v>
      </c>
      <c r="AD132" s="124">
        <f t="shared" si="51"/>
        <v>2</v>
      </c>
      <c r="AE132" s="124">
        <f t="shared" si="51"/>
        <v>2</v>
      </c>
      <c r="AF132" s="124">
        <f t="shared" si="51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49"/>
        <v>1.25</v>
      </c>
      <c r="C133" s="125">
        <v>1.25</v>
      </c>
      <c r="D133" s="124">
        <f t="shared" si="50"/>
        <v>1.25</v>
      </c>
      <c r="E133" s="124">
        <f t="shared" si="50"/>
        <v>1.25</v>
      </c>
      <c r="F133" s="124">
        <f t="shared" si="50"/>
        <v>1.25</v>
      </c>
      <c r="G133" s="124">
        <f t="shared" si="50"/>
        <v>1.25</v>
      </c>
      <c r="H133" s="124">
        <f t="shared" si="50"/>
        <v>1.25</v>
      </c>
      <c r="I133" s="124">
        <f t="shared" si="50"/>
        <v>1.25</v>
      </c>
      <c r="J133" s="124">
        <f t="shared" si="50"/>
        <v>1.25</v>
      </c>
      <c r="K133" s="124">
        <f t="shared" si="50"/>
        <v>1.25</v>
      </c>
      <c r="L133" s="124">
        <f t="shared" si="50"/>
        <v>1.25</v>
      </c>
      <c r="M133" s="124">
        <f t="shared" si="50"/>
        <v>1.25</v>
      </c>
      <c r="N133" s="124">
        <f t="shared" si="50"/>
        <v>1.25</v>
      </c>
      <c r="O133" s="124">
        <f t="shared" si="50"/>
        <v>1.25</v>
      </c>
      <c r="P133" s="124">
        <f t="shared" si="50"/>
        <v>1.25</v>
      </c>
      <c r="Q133" s="124">
        <f t="shared" si="50"/>
        <v>1.25</v>
      </c>
      <c r="R133" s="124">
        <f t="shared" si="50"/>
        <v>1.25</v>
      </c>
      <c r="S133" s="124">
        <f t="shared" si="50"/>
        <v>1.25</v>
      </c>
      <c r="T133" s="124">
        <f t="shared" si="51"/>
        <v>1.25</v>
      </c>
      <c r="U133" s="124">
        <f t="shared" si="51"/>
        <v>1.25</v>
      </c>
      <c r="V133" s="124">
        <f t="shared" si="51"/>
        <v>1.25</v>
      </c>
      <c r="W133" s="124">
        <f t="shared" si="51"/>
        <v>1.25</v>
      </c>
      <c r="X133" s="124">
        <f t="shared" si="51"/>
        <v>1.25</v>
      </c>
      <c r="Y133" s="124">
        <f t="shared" si="51"/>
        <v>1.25</v>
      </c>
      <c r="Z133" s="124">
        <f t="shared" si="51"/>
        <v>1.25</v>
      </c>
      <c r="AA133" s="124">
        <f t="shared" si="51"/>
        <v>1.25</v>
      </c>
      <c r="AB133" s="124">
        <f t="shared" si="51"/>
        <v>1.25</v>
      </c>
      <c r="AC133" s="124">
        <f t="shared" si="51"/>
        <v>1.25</v>
      </c>
      <c r="AD133" s="124">
        <f t="shared" si="51"/>
        <v>1.25</v>
      </c>
      <c r="AE133" s="124">
        <f t="shared" si="51"/>
        <v>1.25</v>
      </c>
      <c r="AF133" s="124">
        <f t="shared" si="51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49"/>
        <v>1.1499999999999999</v>
      </c>
      <c r="C134" s="125">
        <v>1.1499999999999999</v>
      </c>
      <c r="D134" s="124">
        <f t="shared" si="50"/>
        <v>1.1499999999999999</v>
      </c>
      <c r="E134" s="124">
        <f t="shared" si="50"/>
        <v>1.1499999999999999</v>
      </c>
      <c r="F134" s="124">
        <f t="shared" si="50"/>
        <v>1.1499999999999999</v>
      </c>
      <c r="G134" s="124">
        <f t="shared" si="50"/>
        <v>1.1499999999999999</v>
      </c>
      <c r="H134" s="124">
        <f t="shared" si="50"/>
        <v>1.1499999999999999</v>
      </c>
      <c r="I134" s="124">
        <f t="shared" si="50"/>
        <v>1.1499999999999999</v>
      </c>
      <c r="J134" s="124">
        <f t="shared" si="50"/>
        <v>1.1499999999999999</v>
      </c>
      <c r="K134" s="124">
        <f t="shared" si="50"/>
        <v>1.1499999999999999</v>
      </c>
      <c r="L134" s="124">
        <f t="shared" si="50"/>
        <v>1.1499999999999999</v>
      </c>
      <c r="M134" s="124">
        <f t="shared" si="50"/>
        <v>1.1499999999999999</v>
      </c>
      <c r="N134" s="124">
        <f t="shared" si="50"/>
        <v>1.1499999999999999</v>
      </c>
      <c r="O134" s="124">
        <f t="shared" si="50"/>
        <v>1.1499999999999999</v>
      </c>
      <c r="P134" s="124">
        <f t="shared" si="50"/>
        <v>1.1499999999999999</v>
      </c>
      <c r="Q134" s="124">
        <f t="shared" si="50"/>
        <v>1.1499999999999999</v>
      </c>
      <c r="R134" s="124">
        <f t="shared" si="50"/>
        <v>1.1499999999999999</v>
      </c>
      <c r="S134" s="124">
        <f t="shared" si="50"/>
        <v>1.1499999999999999</v>
      </c>
      <c r="T134" s="124">
        <f t="shared" si="51"/>
        <v>1.1499999999999999</v>
      </c>
      <c r="U134" s="124">
        <f t="shared" si="51"/>
        <v>1.1499999999999999</v>
      </c>
      <c r="V134" s="124">
        <f t="shared" si="51"/>
        <v>1.1499999999999999</v>
      </c>
      <c r="W134" s="124">
        <f t="shared" si="51"/>
        <v>1.1499999999999999</v>
      </c>
      <c r="X134" s="124">
        <f t="shared" si="51"/>
        <v>1.1499999999999999</v>
      </c>
      <c r="Y134" s="124">
        <f t="shared" si="51"/>
        <v>1.1499999999999999</v>
      </c>
      <c r="Z134" s="124">
        <f t="shared" si="51"/>
        <v>1.1499999999999999</v>
      </c>
      <c r="AA134" s="124">
        <f t="shared" si="51"/>
        <v>1.1499999999999999</v>
      </c>
      <c r="AB134" s="124">
        <f t="shared" si="51"/>
        <v>1.1499999999999999</v>
      </c>
      <c r="AC134" s="124">
        <f t="shared" si="51"/>
        <v>1.1499999999999999</v>
      </c>
      <c r="AD134" s="124">
        <f t="shared" si="51"/>
        <v>1.1499999999999999</v>
      </c>
      <c r="AE134" s="124">
        <f t="shared" si="51"/>
        <v>1.1499999999999999</v>
      </c>
      <c r="AF134" s="124">
        <f t="shared" si="51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49"/>
        <v>2.133</v>
      </c>
      <c r="C135" s="125">
        <v>2.133</v>
      </c>
      <c r="D135" s="124">
        <f t="shared" si="50"/>
        <v>2.133</v>
      </c>
      <c r="E135" s="124">
        <f t="shared" si="50"/>
        <v>2.133</v>
      </c>
      <c r="F135" s="124">
        <f t="shared" si="50"/>
        <v>2.133</v>
      </c>
      <c r="G135" s="124">
        <f t="shared" si="50"/>
        <v>2.133</v>
      </c>
      <c r="H135" s="124">
        <f t="shared" si="50"/>
        <v>2.133</v>
      </c>
      <c r="I135" s="124">
        <f t="shared" si="50"/>
        <v>2.133</v>
      </c>
      <c r="J135" s="124">
        <f t="shared" si="50"/>
        <v>2.133</v>
      </c>
      <c r="K135" s="124">
        <f t="shared" si="50"/>
        <v>2.133</v>
      </c>
      <c r="L135" s="124">
        <f t="shared" si="50"/>
        <v>2.133</v>
      </c>
      <c r="M135" s="124">
        <f t="shared" si="50"/>
        <v>2.133</v>
      </c>
      <c r="N135" s="124">
        <f t="shared" si="50"/>
        <v>2.133</v>
      </c>
      <c r="O135" s="124">
        <f t="shared" si="50"/>
        <v>2.133</v>
      </c>
      <c r="P135" s="124">
        <f t="shared" si="50"/>
        <v>2.133</v>
      </c>
      <c r="Q135" s="124">
        <f t="shared" si="50"/>
        <v>2.133</v>
      </c>
      <c r="R135" s="124">
        <f t="shared" si="50"/>
        <v>2.133</v>
      </c>
      <c r="S135" s="124">
        <f t="shared" si="50"/>
        <v>2.133</v>
      </c>
      <c r="T135" s="124">
        <f t="shared" si="51"/>
        <v>2.133</v>
      </c>
      <c r="U135" s="124">
        <f t="shared" si="51"/>
        <v>2.133</v>
      </c>
      <c r="V135" s="124">
        <f t="shared" si="51"/>
        <v>2.133</v>
      </c>
      <c r="W135" s="124">
        <f t="shared" si="51"/>
        <v>2.133</v>
      </c>
      <c r="X135" s="124">
        <f t="shared" si="51"/>
        <v>2.133</v>
      </c>
      <c r="Y135" s="124">
        <f t="shared" si="51"/>
        <v>2.133</v>
      </c>
      <c r="Z135" s="124">
        <f t="shared" si="51"/>
        <v>2.133</v>
      </c>
      <c r="AA135" s="124">
        <f t="shared" si="51"/>
        <v>2.133</v>
      </c>
      <c r="AB135" s="124">
        <f t="shared" si="51"/>
        <v>2.133</v>
      </c>
      <c r="AC135" s="124">
        <f t="shared" si="51"/>
        <v>2.133</v>
      </c>
      <c r="AD135" s="124">
        <f t="shared" si="51"/>
        <v>2.133</v>
      </c>
      <c r="AE135" s="124">
        <f t="shared" si="51"/>
        <v>2.133</v>
      </c>
      <c r="AF135" s="124">
        <f t="shared" si="51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49"/>
        <v>2.09</v>
      </c>
      <c r="C136" s="125">
        <v>2.09</v>
      </c>
      <c r="D136" s="124">
        <f t="shared" si="50"/>
        <v>2.09</v>
      </c>
      <c r="E136" s="124">
        <f t="shared" si="50"/>
        <v>2.09</v>
      </c>
      <c r="F136" s="124">
        <f t="shared" si="50"/>
        <v>2.09</v>
      </c>
      <c r="G136" s="124">
        <f t="shared" si="50"/>
        <v>2.09</v>
      </c>
      <c r="H136" s="124">
        <f t="shared" si="50"/>
        <v>2.09</v>
      </c>
      <c r="I136" s="124">
        <f t="shared" si="50"/>
        <v>2.09</v>
      </c>
      <c r="J136" s="124">
        <f t="shared" si="50"/>
        <v>2.09</v>
      </c>
      <c r="K136" s="124">
        <f t="shared" si="50"/>
        <v>2.09</v>
      </c>
      <c r="L136" s="124">
        <f t="shared" si="50"/>
        <v>2.09</v>
      </c>
      <c r="M136" s="124">
        <f t="shared" si="50"/>
        <v>2.09</v>
      </c>
      <c r="N136" s="124">
        <f t="shared" si="50"/>
        <v>2.09</v>
      </c>
      <c r="O136" s="124">
        <f t="shared" si="50"/>
        <v>2.09</v>
      </c>
      <c r="P136" s="124">
        <f t="shared" si="50"/>
        <v>2.09</v>
      </c>
      <c r="Q136" s="124">
        <f t="shared" si="50"/>
        <v>2.09</v>
      </c>
      <c r="R136" s="124">
        <f t="shared" si="50"/>
        <v>2.09</v>
      </c>
      <c r="S136" s="124">
        <f t="shared" si="50"/>
        <v>2.09</v>
      </c>
      <c r="T136" s="124">
        <f t="shared" si="51"/>
        <v>2.09</v>
      </c>
      <c r="U136" s="124">
        <f t="shared" si="51"/>
        <v>2.09</v>
      </c>
      <c r="V136" s="124">
        <f t="shared" si="51"/>
        <v>2.09</v>
      </c>
      <c r="W136" s="124">
        <f t="shared" si="51"/>
        <v>2.09</v>
      </c>
      <c r="X136" s="124">
        <f t="shared" si="51"/>
        <v>2.09</v>
      </c>
      <c r="Y136" s="124">
        <f t="shared" si="51"/>
        <v>2.09</v>
      </c>
      <c r="Z136" s="124">
        <f t="shared" si="51"/>
        <v>2.09</v>
      </c>
      <c r="AA136" s="124">
        <f t="shared" si="51"/>
        <v>2.09</v>
      </c>
      <c r="AB136" s="124">
        <f t="shared" si="51"/>
        <v>2.09</v>
      </c>
      <c r="AC136" s="124">
        <f t="shared" si="51"/>
        <v>2.09</v>
      </c>
      <c r="AD136" s="124">
        <f t="shared" si="51"/>
        <v>2.09</v>
      </c>
      <c r="AE136" s="124">
        <f t="shared" si="51"/>
        <v>2.09</v>
      </c>
      <c r="AF136" s="124">
        <f t="shared" si="51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49"/>
        <v>1.1399999999999999</v>
      </c>
      <c r="C137" s="125">
        <v>1.1399999999999999</v>
      </c>
      <c r="D137" s="124">
        <f t="shared" si="50"/>
        <v>1.1399999999999999</v>
      </c>
      <c r="E137" s="124">
        <f t="shared" si="50"/>
        <v>1.1399999999999999</v>
      </c>
      <c r="F137" s="124">
        <f t="shared" si="50"/>
        <v>1.1399999999999999</v>
      </c>
      <c r="G137" s="124">
        <f t="shared" si="50"/>
        <v>1.1399999999999999</v>
      </c>
      <c r="H137" s="124">
        <f t="shared" si="50"/>
        <v>1.1399999999999999</v>
      </c>
      <c r="I137" s="124">
        <f t="shared" si="50"/>
        <v>1.1399999999999999</v>
      </c>
      <c r="J137" s="124">
        <f t="shared" si="50"/>
        <v>1.1399999999999999</v>
      </c>
      <c r="K137" s="124">
        <f t="shared" si="50"/>
        <v>1.1399999999999999</v>
      </c>
      <c r="L137" s="124">
        <f t="shared" si="50"/>
        <v>1.1399999999999999</v>
      </c>
      <c r="M137" s="124">
        <f t="shared" si="50"/>
        <v>1.1399999999999999</v>
      </c>
      <c r="N137" s="124">
        <f t="shared" si="50"/>
        <v>1.1399999999999999</v>
      </c>
      <c r="O137" s="124">
        <f t="shared" si="50"/>
        <v>1.1399999999999999</v>
      </c>
      <c r="P137" s="124">
        <f t="shared" si="50"/>
        <v>1.1399999999999999</v>
      </c>
      <c r="Q137" s="124">
        <f t="shared" si="50"/>
        <v>1.1399999999999999</v>
      </c>
      <c r="R137" s="124">
        <f t="shared" si="50"/>
        <v>1.1399999999999999</v>
      </c>
      <c r="S137" s="124">
        <f t="shared" si="50"/>
        <v>1.1399999999999999</v>
      </c>
      <c r="T137" s="124">
        <f t="shared" si="51"/>
        <v>1.1399999999999999</v>
      </c>
      <c r="U137" s="124">
        <f t="shared" si="51"/>
        <v>1.1399999999999999</v>
      </c>
      <c r="V137" s="124">
        <f t="shared" si="51"/>
        <v>1.1399999999999999</v>
      </c>
      <c r="W137" s="124">
        <f t="shared" si="51"/>
        <v>1.1399999999999999</v>
      </c>
      <c r="X137" s="124">
        <f t="shared" si="51"/>
        <v>1.1399999999999999</v>
      </c>
      <c r="Y137" s="124">
        <f t="shared" si="51"/>
        <v>1.1399999999999999</v>
      </c>
      <c r="Z137" s="124">
        <f t="shared" si="51"/>
        <v>1.1399999999999999</v>
      </c>
      <c r="AA137" s="124">
        <f t="shared" si="51"/>
        <v>1.1399999999999999</v>
      </c>
      <c r="AB137" s="124">
        <f t="shared" si="51"/>
        <v>1.1399999999999999</v>
      </c>
      <c r="AC137" s="124">
        <f t="shared" si="51"/>
        <v>1.1399999999999999</v>
      </c>
      <c r="AD137" s="124">
        <f t="shared" si="51"/>
        <v>1.1399999999999999</v>
      </c>
      <c r="AE137" s="124">
        <f t="shared" si="51"/>
        <v>1.1399999999999999</v>
      </c>
      <c r="AF137" s="124">
        <f t="shared" si="51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49"/>
        <v>0.82</v>
      </c>
      <c r="C138" s="125">
        <v>0.82</v>
      </c>
      <c r="D138" s="124">
        <f t="shared" si="50"/>
        <v>0.82</v>
      </c>
      <c r="E138" s="124">
        <f t="shared" si="50"/>
        <v>0.82</v>
      </c>
      <c r="F138" s="124">
        <f t="shared" si="50"/>
        <v>0.82</v>
      </c>
      <c r="G138" s="124">
        <f t="shared" si="50"/>
        <v>0.82</v>
      </c>
      <c r="H138" s="124">
        <f t="shared" si="50"/>
        <v>0.82</v>
      </c>
      <c r="I138" s="124">
        <f t="shared" si="50"/>
        <v>0.82</v>
      </c>
      <c r="J138" s="124">
        <f t="shared" si="50"/>
        <v>0.82</v>
      </c>
      <c r="K138" s="124">
        <f t="shared" si="50"/>
        <v>0.82</v>
      </c>
      <c r="L138" s="124">
        <f t="shared" si="50"/>
        <v>0.82</v>
      </c>
      <c r="M138" s="124">
        <f t="shared" si="50"/>
        <v>0.82</v>
      </c>
      <c r="N138" s="124">
        <f t="shared" si="50"/>
        <v>0.82</v>
      </c>
      <c r="O138" s="124">
        <f t="shared" si="50"/>
        <v>0.82</v>
      </c>
      <c r="P138" s="124">
        <f t="shared" si="50"/>
        <v>0.82</v>
      </c>
      <c r="Q138" s="124">
        <f t="shared" si="50"/>
        <v>0.82</v>
      </c>
      <c r="R138" s="124">
        <f t="shared" si="50"/>
        <v>0.82</v>
      </c>
      <c r="S138" s="124">
        <f t="shared" si="50"/>
        <v>0.82</v>
      </c>
      <c r="T138" s="124">
        <f t="shared" si="51"/>
        <v>0.82</v>
      </c>
      <c r="U138" s="124">
        <f t="shared" si="51"/>
        <v>0.82</v>
      </c>
      <c r="V138" s="124">
        <f t="shared" si="51"/>
        <v>0.82</v>
      </c>
      <c r="W138" s="124">
        <f t="shared" si="51"/>
        <v>0.82</v>
      </c>
      <c r="X138" s="124">
        <f t="shared" si="51"/>
        <v>0.82</v>
      </c>
      <c r="Y138" s="124">
        <f t="shared" si="51"/>
        <v>0.82</v>
      </c>
      <c r="Z138" s="124">
        <f t="shared" si="51"/>
        <v>0.82</v>
      </c>
      <c r="AA138" s="124">
        <f t="shared" si="51"/>
        <v>0.82</v>
      </c>
      <c r="AB138" s="124">
        <f t="shared" si="51"/>
        <v>0.82</v>
      </c>
      <c r="AC138" s="124">
        <f t="shared" si="51"/>
        <v>0.82</v>
      </c>
      <c r="AD138" s="124">
        <f t="shared" si="51"/>
        <v>0.82</v>
      </c>
      <c r="AE138" s="124">
        <f t="shared" si="51"/>
        <v>0.82</v>
      </c>
      <c r="AF138" s="124">
        <f t="shared" si="51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52">AF140</f>
        <v>2</v>
      </c>
      <c r="C140" s="125">
        <v>2</v>
      </c>
      <c r="D140" s="124">
        <f t="shared" ref="D140:S146" si="53">C140</f>
        <v>2</v>
      </c>
      <c r="E140" s="124">
        <f t="shared" si="53"/>
        <v>2</v>
      </c>
      <c r="F140" s="124">
        <f t="shared" si="53"/>
        <v>2</v>
      </c>
      <c r="G140" s="124">
        <f t="shared" si="53"/>
        <v>2</v>
      </c>
      <c r="H140" s="124">
        <f t="shared" si="53"/>
        <v>2</v>
      </c>
      <c r="I140" s="124">
        <f t="shared" si="53"/>
        <v>2</v>
      </c>
      <c r="J140" s="124">
        <f t="shared" si="53"/>
        <v>2</v>
      </c>
      <c r="K140" s="124">
        <f t="shared" si="53"/>
        <v>2</v>
      </c>
      <c r="L140" s="124">
        <f t="shared" si="53"/>
        <v>2</v>
      </c>
      <c r="M140" s="124">
        <f t="shared" si="53"/>
        <v>2</v>
      </c>
      <c r="N140" s="124">
        <f t="shared" si="53"/>
        <v>2</v>
      </c>
      <c r="O140" s="124">
        <f t="shared" si="53"/>
        <v>2</v>
      </c>
      <c r="P140" s="124">
        <f t="shared" si="53"/>
        <v>2</v>
      </c>
      <c r="Q140" s="124">
        <f t="shared" si="53"/>
        <v>2</v>
      </c>
      <c r="R140" s="124">
        <f t="shared" si="53"/>
        <v>2</v>
      </c>
      <c r="S140" s="124">
        <f t="shared" si="53"/>
        <v>2</v>
      </c>
      <c r="T140" s="124">
        <f t="shared" ref="T140:AF146" si="54">S140</f>
        <v>2</v>
      </c>
      <c r="U140" s="124">
        <f t="shared" si="54"/>
        <v>2</v>
      </c>
      <c r="V140" s="124">
        <f t="shared" si="54"/>
        <v>2</v>
      </c>
      <c r="W140" s="124">
        <f t="shared" si="54"/>
        <v>2</v>
      </c>
      <c r="X140" s="124">
        <f t="shared" si="54"/>
        <v>2</v>
      </c>
      <c r="Y140" s="124">
        <f t="shared" si="54"/>
        <v>2</v>
      </c>
      <c r="Z140" s="124">
        <f t="shared" si="54"/>
        <v>2</v>
      </c>
      <c r="AA140" s="124">
        <f t="shared" si="54"/>
        <v>2</v>
      </c>
      <c r="AB140" s="124">
        <f t="shared" si="54"/>
        <v>2</v>
      </c>
      <c r="AC140" s="124">
        <f t="shared" si="54"/>
        <v>2</v>
      </c>
      <c r="AD140" s="124">
        <f t="shared" si="54"/>
        <v>2</v>
      </c>
      <c r="AE140" s="124">
        <f t="shared" si="54"/>
        <v>2</v>
      </c>
      <c r="AF140" s="124">
        <f t="shared" si="54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52"/>
        <v>5.61</v>
      </c>
      <c r="C141" s="125">
        <v>5.61</v>
      </c>
      <c r="D141" s="124">
        <f t="shared" si="53"/>
        <v>5.61</v>
      </c>
      <c r="E141" s="124">
        <f t="shared" si="53"/>
        <v>5.61</v>
      </c>
      <c r="F141" s="124">
        <f t="shared" si="53"/>
        <v>5.61</v>
      </c>
      <c r="G141" s="124">
        <f t="shared" si="53"/>
        <v>5.61</v>
      </c>
      <c r="H141" s="124">
        <f t="shared" si="53"/>
        <v>5.61</v>
      </c>
      <c r="I141" s="124">
        <f t="shared" si="53"/>
        <v>5.61</v>
      </c>
      <c r="J141" s="124">
        <f t="shared" si="53"/>
        <v>5.61</v>
      </c>
      <c r="K141" s="124">
        <f t="shared" si="53"/>
        <v>5.61</v>
      </c>
      <c r="L141" s="124">
        <f t="shared" si="53"/>
        <v>5.61</v>
      </c>
      <c r="M141" s="124">
        <f t="shared" si="53"/>
        <v>5.61</v>
      </c>
      <c r="N141" s="124">
        <f t="shared" si="53"/>
        <v>5.61</v>
      </c>
      <c r="O141" s="124">
        <f t="shared" si="53"/>
        <v>5.61</v>
      </c>
      <c r="P141" s="124">
        <f t="shared" si="53"/>
        <v>5.61</v>
      </c>
      <c r="Q141" s="124">
        <f t="shared" si="53"/>
        <v>5.61</v>
      </c>
      <c r="R141" s="124">
        <f t="shared" si="53"/>
        <v>5.61</v>
      </c>
      <c r="S141" s="124">
        <f t="shared" si="53"/>
        <v>5.61</v>
      </c>
      <c r="T141" s="124">
        <f t="shared" si="54"/>
        <v>5.61</v>
      </c>
      <c r="U141" s="124">
        <f t="shared" si="54"/>
        <v>5.61</v>
      </c>
      <c r="V141" s="124">
        <f t="shared" si="54"/>
        <v>5.61</v>
      </c>
      <c r="W141" s="124">
        <f t="shared" si="54"/>
        <v>5.61</v>
      </c>
      <c r="X141" s="124">
        <f t="shared" si="54"/>
        <v>5.61</v>
      </c>
      <c r="Y141" s="124">
        <f t="shared" si="54"/>
        <v>5.61</v>
      </c>
      <c r="Z141" s="124">
        <f t="shared" si="54"/>
        <v>5.61</v>
      </c>
      <c r="AA141" s="124">
        <f t="shared" si="54"/>
        <v>5.61</v>
      </c>
      <c r="AB141" s="124">
        <f t="shared" si="54"/>
        <v>5.61</v>
      </c>
      <c r="AC141" s="124">
        <f t="shared" si="54"/>
        <v>5.61</v>
      </c>
      <c r="AD141" s="124">
        <f t="shared" si="54"/>
        <v>5.61</v>
      </c>
      <c r="AE141" s="124">
        <f t="shared" si="54"/>
        <v>5.61</v>
      </c>
      <c r="AF141" s="124">
        <f t="shared" si="54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52"/>
        <v>1.25</v>
      </c>
      <c r="C142" s="125">
        <v>1.25</v>
      </c>
      <c r="D142" s="124">
        <f t="shared" si="53"/>
        <v>1.25</v>
      </c>
      <c r="E142" s="124">
        <f t="shared" si="53"/>
        <v>1.25</v>
      </c>
      <c r="F142" s="124">
        <f t="shared" si="53"/>
        <v>1.25</v>
      </c>
      <c r="G142" s="124">
        <f t="shared" si="53"/>
        <v>1.25</v>
      </c>
      <c r="H142" s="124">
        <f t="shared" si="53"/>
        <v>1.25</v>
      </c>
      <c r="I142" s="124">
        <f t="shared" si="53"/>
        <v>1.25</v>
      </c>
      <c r="J142" s="124">
        <f t="shared" si="53"/>
        <v>1.25</v>
      </c>
      <c r="K142" s="124">
        <f t="shared" si="53"/>
        <v>1.25</v>
      </c>
      <c r="L142" s="124">
        <f t="shared" si="53"/>
        <v>1.25</v>
      </c>
      <c r="M142" s="124">
        <f t="shared" si="53"/>
        <v>1.25</v>
      </c>
      <c r="N142" s="124">
        <f t="shared" si="53"/>
        <v>1.25</v>
      </c>
      <c r="O142" s="124">
        <f t="shared" si="53"/>
        <v>1.25</v>
      </c>
      <c r="P142" s="124">
        <f t="shared" si="53"/>
        <v>1.25</v>
      </c>
      <c r="Q142" s="124">
        <f t="shared" si="53"/>
        <v>1.25</v>
      </c>
      <c r="R142" s="124">
        <f t="shared" si="53"/>
        <v>1.25</v>
      </c>
      <c r="S142" s="124">
        <f t="shared" si="53"/>
        <v>1.25</v>
      </c>
      <c r="T142" s="124">
        <f t="shared" si="54"/>
        <v>1.25</v>
      </c>
      <c r="U142" s="124">
        <f t="shared" si="54"/>
        <v>1.25</v>
      </c>
      <c r="V142" s="124">
        <f t="shared" si="54"/>
        <v>1.25</v>
      </c>
      <c r="W142" s="124">
        <f t="shared" si="54"/>
        <v>1.25</v>
      </c>
      <c r="X142" s="124">
        <f t="shared" si="54"/>
        <v>1.25</v>
      </c>
      <c r="Y142" s="124">
        <f t="shared" si="54"/>
        <v>1.25</v>
      </c>
      <c r="Z142" s="124">
        <f t="shared" si="54"/>
        <v>1.25</v>
      </c>
      <c r="AA142" s="124">
        <f t="shared" si="54"/>
        <v>1.25</v>
      </c>
      <c r="AB142" s="124">
        <f t="shared" si="54"/>
        <v>1.25</v>
      </c>
      <c r="AC142" s="124">
        <f t="shared" si="54"/>
        <v>1.25</v>
      </c>
      <c r="AD142" s="124">
        <f t="shared" si="54"/>
        <v>1.25</v>
      </c>
      <c r="AE142" s="124">
        <f t="shared" si="54"/>
        <v>1.25</v>
      </c>
      <c r="AF142" s="124">
        <f t="shared" si="54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52"/>
        <v>1.25</v>
      </c>
      <c r="C143" s="125">
        <v>1.25</v>
      </c>
      <c r="D143" s="124">
        <f t="shared" si="53"/>
        <v>1.25</v>
      </c>
      <c r="E143" s="124">
        <f t="shared" si="53"/>
        <v>1.25</v>
      </c>
      <c r="F143" s="124">
        <f t="shared" si="53"/>
        <v>1.25</v>
      </c>
      <c r="G143" s="124">
        <f t="shared" si="53"/>
        <v>1.25</v>
      </c>
      <c r="H143" s="124">
        <f t="shared" si="53"/>
        <v>1.25</v>
      </c>
      <c r="I143" s="124">
        <f t="shared" si="53"/>
        <v>1.25</v>
      </c>
      <c r="J143" s="124">
        <f t="shared" si="53"/>
        <v>1.25</v>
      </c>
      <c r="K143" s="124">
        <f t="shared" si="53"/>
        <v>1.25</v>
      </c>
      <c r="L143" s="124">
        <f t="shared" si="53"/>
        <v>1.25</v>
      </c>
      <c r="M143" s="124">
        <f t="shared" si="53"/>
        <v>1.25</v>
      </c>
      <c r="N143" s="124">
        <f t="shared" si="53"/>
        <v>1.25</v>
      </c>
      <c r="O143" s="124">
        <f t="shared" si="53"/>
        <v>1.25</v>
      </c>
      <c r="P143" s="124">
        <f t="shared" si="53"/>
        <v>1.25</v>
      </c>
      <c r="Q143" s="124">
        <f t="shared" si="53"/>
        <v>1.25</v>
      </c>
      <c r="R143" s="124">
        <f t="shared" si="53"/>
        <v>1.25</v>
      </c>
      <c r="S143" s="124">
        <f t="shared" si="53"/>
        <v>1.25</v>
      </c>
      <c r="T143" s="124">
        <f t="shared" si="54"/>
        <v>1.25</v>
      </c>
      <c r="U143" s="124">
        <f t="shared" si="54"/>
        <v>1.25</v>
      </c>
      <c r="V143" s="124">
        <f t="shared" si="54"/>
        <v>1.25</v>
      </c>
      <c r="W143" s="124">
        <f t="shared" si="54"/>
        <v>1.25</v>
      </c>
      <c r="X143" s="124">
        <f t="shared" si="54"/>
        <v>1.25</v>
      </c>
      <c r="Y143" s="124">
        <f t="shared" si="54"/>
        <v>1.25</v>
      </c>
      <c r="Z143" s="124">
        <f t="shared" si="54"/>
        <v>1.25</v>
      </c>
      <c r="AA143" s="124">
        <f t="shared" si="54"/>
        <v>1.25</v>
      </c>
      <c r="AB143" s="124">
        <f t="shared" si="54"/>
        <v>1.25</v>
      </c>
      <c r="AC143" s="124">
        <f t="shared" si="54"/>
        <v>1.25</v>
      </c>
      <c r="AD143" s="124">
        <f t="shared" si="54"/>
        <v>1.25</v>
      </c>
      <c r="AE143" s="124">
        <f t="shared" si="54"/>
        <v>1.25</v>
      </c>
      <c r="AF143" s="124">
        <f t="shared" si="54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52"/>
        <v>1.46</v>
      </c>
      <c r="C144" s="125">
        <v>1.46</v>
      </c>
      <c r="D144" s="124">
        <f t="shared" si="53"/>
        <v>1.46</v>
      </c>
      <c r="E144" s="124">
        <f t="shared" si="53"/>
        <v>1.46</v>
      </c>
      <c r="F144" s="124">
        <f t="shared" si="53"/>
        <v>1.46</v>
      </c>
      <c r="G144" s="124">
        <f t="shared" si="53"/>
        <v>1.46</v>
      </c>
      <c r="H144" s="124">
        <f t="shared" si="53"/>
        <v>1.46</v>
      </c>
      <c r="I144" s="124">
        <f t="shared" si="53"/>
        <v>1.46</v>
      </c>
      <c r="J144" s="124">
        <f t="shared" si="53"/>
        <v>1.46</v>
      </c>
      <c r="K144" s="124">
        <f t="shared" si="53"/>
        <v>1.46</v>
      </c>
      <c r="L144" s="124">
        <f t="shared" si="53"/>
        <v>1.46</v>
      </c>
      <c r="M144" s="124">
        <f t="shared" si="53"/>
        <v>1.46</v>
      </c>
      <c r="N144" s="124">
        <f t="shared" si="53"/>
        <v>1.46</v>
      </c>
      <c r="O144" s="124">
        <f t="shared" si="53"/>
        <v>1.46</v>
      </c>
      <c r="P144" s="124">
        <f t="shared" si="53"/>
        <v>1.46</v>
      </c>
      <c r="Q144" s="124">
        <f t="shared" si="53"/>
        <v>1.46</v>
      </c>
      <c r="R144" s="124">
        <f t="shared" si="53"/>
        <v>1.46</v>
      </c>
      <c r="S144" s="124">
        <f t="shared" si="53"/>
        <v>1.46</v>
      </c>
      <c r="T144" s="124">
        <f t="shared" si="54"/>
        <v>1.46</v>
      </c>
      <c r="U144" s="124">
        <f t="shared" si="54"/>
        <v>1.46</v>
      </c>
      <c r="V144" s="124">
        <f t="shared" si="54"/>
        <v>1.46</v>
      </c>
      <c r="W144" s="124">
        <f t="shared" si="54"/>
        <v>1.46</v>
      </c>
      <c r="X144" s="124">
        <f t="shared" si="54"/>
        <v>1.46</v>
      </c>
      <c r="Y144" s="124">
        <f t="shared" si="54"/>
        <v>1.46</v>
      </c>
      <c r="Z144" s="124">
        <f t="shared" si="54"/>
        <v>1.46</v>
      </c>
      <c r="AA144" s="124">
        <f t="shared" si="54"/>
        <v>1.46</v>
      </c>
      <c r="AB144" s="124">
        <f t="shared" si="54"/>
        <v>1.46</v>
      </c>
      <c r="AC144" s="124">
        <f t="shared" si="54"/>
        <v>1.46</v>
      </c>
      <c r="AD144" s="124">
        <f t="shared" si="54"/>
        <v>1.46</v>
      </c>
      <c r="AE144" s="124">
        <f t="shared" si="54"/>
        <v>1.46</v>
      </c>
      <c r="AF144" s="124">
        <f t="shared" si="54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52"/>
        <v>3</v>
      </c>
      <c r="C145" s="125">
        <v>3</v>
      </c>
      <c r="D145" s="124">
        <f t="shared" si="53"/>
        <v>3</v>
      </c>
      <c r="E145" s="124">
        <f t="shared" si="53"/>
        <v>3</v>
      </c>
      <c r="F145" s="124">
        <f t="shared" si="53"/>
        <v>3</v>
      </c>
      <c r="G145" s="124">
        <f t="shared" si="53"/>
        <v>3</v>
      </c>
      <c r="H145" s="124">
        <f t="shared" si="53"/>
        <v>3</v>
      </c>
      <c r="I145" s="124">
        <f t="shared" si="53"/>
        <v>3</v>
      </c>
      <c r="J145" s="124">
        <f t="shared" si="53"/>
        <v>3</v>
      </c>
      <c r="K145" s="124">
        <f t="shared" si="53"/>
        <v>3</v>
      </c>
      <c r="L145" s="124">
        <f t="shared" si="53"/>
        <v>3</v>
      </c>
      <c r="M145" s="124">
        <f t="shared" si="53"/>
        <v>3</v>
      </c>
      <c r="N145" s="124">
        <f t="shared" si="53"/>
        <v>3</v>
      </c>
      <c r="O145" s="124">
        <f t="shared" si="53"/>
        <v>3</v>
      </c>
      <c r="P145" s="124">
        <f t="shared" si="53"/>
        <v>3</v>
      </c>
      <c r="Q145" s="124">
        <f t="shared" si="53"/>
        <v>3</v>
      </c>
      <c r="R145" s="124">
        <f t="shared" si="53"/>
        <v>3</v>
      </c>
      <c r="S145" s="124">
        <f t="shared" si="53"/>
        <v>3</v>
      </c>
      <c r="T145" s="124">
        <f t="shared" si="54"/>
        <v>3</v>
      </c>
      <c r="U145" s="124">
        <f t="shared" si="54"/>
        <v>3</v>
      </c>
      <c r="V145" s="124">
        <f t="shared" si="54"/>
        <v>3</v>
      </c>
      <c r="W145" s="124">
        <f t="shared" si="54"/>
        <v>3</v>
      </c>
      <c r="X145" s="124">
        <f t="shared" si="54"/>
        <v>3</v>
      </c>
      <c r="Y145" s="124">
        <f t="shared" si="54"/>
        <v>3</v>
      </c>
      <c r="Z145" s="124">
        <f t="shared" si="54"/>
        <v>3</v>
      </c>
      <c r="AA145" s="124">
        <f t="shared" si="54"/>
        <v>3</v>
      </c>
      <c r="AB145" s="124">
        <f t="shared" si="54"/>
        <v>3</v>
      </c>
      <c r="AC145" s="124">
        <f t="shared" si="54"/>
        <v>3</v>
      </c>
      <c r="AD145" s="124">
        <f t="shared" si="54"/>
        <v>3</v>
      </c>
      <c r="AE145" s="124">
        <f t="shared" si="54"/>
        <v>3</v>
      </c>
      <c r="AF145" s="124">
        <f t="shared" si="54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52"/>
        <v>3.3</v>
      </c>
      <c r="C146" s="125">
        <v>3.3</v>
      </c>
      <c r="D146" s="124">
        <f t="shared" si="53"/>
        <v>3.3</v>
      </c>
      <c r="E146" s="124">
        <f t="shared" si="53"/>
        <v>3.3</v>
      </c>
      <c r="F146" s="124">
        <f t="shared" si="53"/>
        <v>3.3</v>
      </c>
      <c r="G146" s="124">
        <f t="shared" si="53"/>
        <v>3.3</v>
      </c>
      <c r="H146" s="124">
        <f t="shared" si="53"/>
        <v>3.3</v>
      </c>
      <c r="I146" s="124">
        <f t="shared" si="53"/>
        <v>3.3</v>
      </c>
      <c r="J146" s="124">
        <f t="shared" si="53"/>
        <v>3.3</v>
      </c>
      <c r="K146" s="124">
        <f t="shared" si="53"/>
        <v>3.3</v>
      </c>
      <c r="L146" s="124">
        <f t="shared" si="53"/>
        <v>3.3</v>
      </c>
      <c r="M146" s="124">
        <f t="shared" si="53"/>
        <v>3.3</v>
      </c>
      <c r="N146" s="124">
        <f t="shared" si="53"/>
        <v>3.3</v>
      </c>
      <c r="O146" s="124">
        <f t="shared" si="53"/>
        <v>3.3</v>
      </c>
      <c r="P146" s="124">
        <f t="shared" si="53"/>
        <v>3.3</v>
      </c>
      <c r="Q146" s="124">
        <f t="shared" si="53"/>
        <v>3.3</v>
      </c>
      <c r="R146" s="124">
        <f t="shared" si="53"/>
        <v>3.3</v>
      </c>
      <c r="S146" s="124">
        <f t="shared" si="53"/>
        <v>3.3</v>
      </c>
      <c r="T146" s="124">
        <f t="shared" si="54"/>
        <v>3.3</v>
      </c>
      <c r="U146" s="124">
        <f t="shared" si="54"/>
        <v>3.3</v>
      </c>
      <c r="V146" s="124">
        <f t="shared" si="54"/>
        <v>3.3</v>
      </c>
      <c r="W146" s="124">
        <f t="shared" si="54"/>
        <v>3.3</v>
      </c>
      <c r="X146" s="124">
        <f t="shared" si="54"/>
        <v>3.3</v>
      </c>
      <c r="Y146" s="124">
        <f t="shared" si="54"/>
        <v>3.3</v>
      </c>
      <c r="Z146" s="124">
        <f t="shared" si="54"/>
        <v>3.3</v>
      </c>
      <c r="AA146" s="124">
        <f t="shared" si="54"/>
        <v>3.3</v>
      </c>
      <c r="AB146" s="124">
        <f t="shared" si="54"/>
        <v>3.3</v>
      </c>
      <c r="AC146" s="124">
        <f t="shared" si="54"/>
        <v>3.3</v>
      </c>
      <c r="AD146" s="124">
        <f t="shared" si="54"/>
        <v>3.3</v>
      </c>
      <c r="AE146" s="124">
        <f t="shared" si="54"/>
        <v>3.3</v>
      </c>
      <c r="AF146" s="124">
        <f t="shared" si="54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55">C148</f>
        <v>1.76</v>
      </c>
      <c r="E148" s="124">
        <f t="shared" si="55"/>
        <v>1.76</v>
      </c>
      <c r="F148" s="124">
        <f t="shared" si="55"/>
        <v>1.76</v>
      </c>
      <c r="G148" s="124">
        <f t="shared" si="55"/>
        <v>1.76</v>
      </c>
      <c r="H148" s="124">
        <f t="shared" si="55"/>
        <v>1.76</v>
      </c>
      <c r="I148" s="124">
        <f t="shared" si="55"/>
        <v>1.76</v>
      </c>
      <c r="J148" s="124">
        <f t="shared" si="55"/>
        <v>1.76</v>
      </c>
      <c r="K148" s="124">
        <f t="shared" si="55"/>
        <v>1.76</v>
      </c>
      <c r="L148" s="124">
        <f t="shared" si="55"/>
        <v>1.76</v>
      </c>
      <c r="M148" s="124">
        <f t="shared" si="55"/>
        <v>1.76</v>
      </c>
      <c r="N148" s="124">
        <f t="shared" si="55"/>
        <v>1.76</v>
      </c>
      <c r="O148" s="124">
        <f t="shared" si="55"/>
        <v>1.76</v>
      </c>
      <c r="P148" s="124">
        <f t="shared" si="55"/>
        <v>1.76</v>
      </c>
      <c r="Q148" s="124">
        <f t="shared" si="55"/>
        <v>1.76</v>
      </c>
      <c r="R148" s="124">
        <f t="shared" si="55"/>
        <v>1.76</v>
      </c>
      <c r="S148" s="124">
        <f t="shared" si="55"/>
        <v>1.76</v>
      </c>
      <c r="T148" s="124">
        <f t="shared" ref="T148:AF149" si="56">S148</f>
        <v>1.76</v>
      </c>
      <c r="U148" s="124">
        <f t="shared" si="56"/>
        <v>1.76</v>
      </c>
      <c r="V148" s="124">
        <f t="shared" si="56"/>
        <v>1.76</v>
      </c>
      <c r="W148" s="124">
        <f t="shared" si="56"/>
        <v>1.76</v>
      </c>
      <c r="X148" s="124">
        <f t="shared" si="56"/>
        <v>1.76</v>
      </c>
      <c r="Y148" s="124">
        <f t="shared" si="56"/>
        <v>1.76</v>
      </c>
      <c r="Z148" s="124">
        <f t="shared" si="56"/>
        <v>1.76</v>
      </c>
      <c r="AA148" s="124">
        <f t="shared" si="56"/>
        <v>1.76</v>
      </c>
      <c r="AB148" s="124">
        <f t="shared" si="56"/>
        <v>1.76</v>
      </c>
      <c r="AC148" s="124">
        <f t="shared" si="56"/>
        <v>1.76</v>
      </c>
      <c r="AD148" s="124">
        <f t="shared" si="56"/>
        <v>1.76</v>
      </c>
      <c r="AE148" s="124">
        <f t="shared" si="56"/>
        <v>1.76</v>
      </c>
      <c r="AF148" s="124">
        <f t="shared" si="56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55"/>
        <v>0</v>
      </c>
      <c r="E149" s="124">
        <f t="shared" si="55"/>
        <v>0</v>
      </c>
      <c r="F149" s="124">
        <f t="shared" si="55"/>
        <v>0</v>
      </c>
      <c r="G149" s="124">
        <f t="shared" si="55"/>
        <v>0</v>
      </c>
      <c r="H149" s="124">
        <f t="shared" si="55"/>
        <v>0</v>
      </c>
      <c r="I149" s="124">
        <f t="shared" si="55"/>
        <v>0</v>
      </c>
      <c r="J149" s="124">
        <f t="shared" si="55"/>
        <v>0</v>
      </c>
      <c r="K149" s="124">
        <f t="shared" si="55"/>
        <v>0</v>
      </c>
      <c r="L149" s="124">
        <f t="shared" si="55"/>
        <v>0</v>
      </c>
      <c r="M149" s="124">
        <f t="shared" si="55"/>
        <v>0</v>
      </c>
      <c r="N149" s="124">
        <f t="shared" si="55"/>
        <v>0</v>
      </c>
      <c r="O149" s="124">
        <f t="shared" si="55"/>
        <v>0</v>
      </c>
      <c r="P149" s="124">
        <f t="shared" si="55"/>
        <v>0</v>
      </c>
      <c r="Q149" s="124">
        <f t="shared" si="55"/>
        <v>0</v>
      </c>
      <c r="R149" s="124">
        <f t="shared" si="55"/>
        <v>0</v>
      </c>
      <c r="S149" s="124">
        <f t="shared" si="55"/>
        <v>0</v>
      </c>
      <c r="T149" s="124">
        <f t="shared" si="56"/>
        <v>0</v>
      </c>
      <c r="U149" s="124">
        <f t="shared" si="56"/>
        <v>0</v>
      </c>
      <c r="V149" s="124">
        <f t="shared" si="56"/>
        <v>0</v>
      </c>
      <c r="W149" s="124">
        <f t="shared" si="56"/>
        <v>0</v>
      </c>
      <c r="X149" s="124">
        <f t="shared" si="56"/>
        <v>0</v>
      </c>
      <c r="Y149" s="124">
        <f t="shared" si="56"/>
        <v>0</v>
      </c>
      <c r="Z149" s="124">
        <f t="shared" si="56"/>
        <v>0</v>
      </c>
      <c r="AA149" s="124">
        <f t="shared" si="56"/>
        <v>0</v>
      </c>
      <c r="AB149" s="124">
        <f t="shared" si="56"/>
        <v>0</v>
      </c>
      <c r="AC149" s="124">
        <f t="shared" si="56"/>
        <v>0</v>
      </c>
      <c r="AD149" s="124">
        <f t="shared" si="56"/>
        <v>0</v>
      </c>
      <c r="AE149" s="124">
        <f t="shared" si="56"/>
        <v>0</v>
      </c>
      <c r="AF149" s="124">
        <f t="shared" si="56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57">C151</f>
        <v>0.1</v>
      </c>
      <c r="E151" s="124">
        <f t="shared" si="57"/>
        <v>0.1</v>
      </c>
      <c r="F151" s="124">
        <f t="shared" si="57"/>
        <v>0.1</v>
      </c>
      <c r="G151" s="124">
        <f t="shared" si="57"/>
        <v>0.1</v>
      </c>
      <c r="H151" s="124">
        <f t="shared" si="57"/>
        <v>0.1</v>
      </c>
      <c r="I151" s="124">
        <f t="shared" si="57"/>
        <v>0.1</v>
      </c>
      <c r="J151" s="124">
        <f t="shared" si="57"/>
        <v>0.1</v>
      </c>
      <c r="K151" s="124">
        <f t="shared" si="57"/>
        <v>0.1</v>
      </c>
      <c r="L151" s="124">
        <f t="shared" si="57"/>
        <v>0.1</v>
      </c>
      <c r="M151" s="124">
        <f t="shared" si="57"/>
        <v>0.1</v>
      </c>
      <c r="N151" s="124">
        <f t="shared" si="57"/>
        <v>0.1</v>
      </c>
      <c r="O151" s="124">
        <f t="shared" si="57"/>
        <v>0.1</v>
      </c>
      <c r="P151" s="124">
        <f t="shared" si="57"/>
        <v>0.1</v>
      </c>
      <c r="Q151" s="124">
        <f t="shared" si="57"/>
        <v>0.1</v>
      </c>
      <c r="R151" s="124">
        <f t="shared" si="57"/>
        <v>0.1</v>
      </c>
      <c r="S151" s="124">
        <f t="shared" si="57"/>
        <v>0.1</v>
      </c>
      <c r="T151" s="124">
        <f t="shared" ref="T151:AF154" si="58">S151</f>
        <v>0.1</v>
      </c>
      <c r="U151" s="124">
        <f t="shared" si="58"/>
        <v>0.1</v>
      </c>
      <c r="V151" s="124">
        <f t="shared" si="58"/>
        <v>0.1</v>
      </c>
      <c r="W151" s="124">
        <f t="shared" si="58"/>
        <v>0.1</v>
      </c>
      <c r="X151" s="124">
        <f t="shared" si="58"/>
        <v>0.1</v>
      </c>
      <c r="Y151" s="124">
        <f t="shared" si="58"/>
        <v>0.1</v>
      </c>
      <c r="Z151" s="124">
        <f t="shared" si="58"/>
        <v>0.1</v>
      </c>
      <c r="AA151" s="124">
        <f t="shared" si="58"/>
        <v>0.1</v>
      </c>
      <c r="AB151" s="124">
        <f t="shared" si="58"/>
        <v>0.1</v>
      </c>
      <c r="AC151" s="124">
        <f t="shared" si="58"/>
        <v>0.1</v>
      </c>
      <c r="AD151" s="124">
        <f t="shared" si="58"/>
        <v>0.1</v>
      </c>
      <c r="AE151" s="124">
        <f t="shared" si="58"/>
        <v>0.1</v>
      </c>
      <c r="AF151" s="124">
        <f t="shared" si="58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57"/>
        <v>2.0499999999999998</v>
      </c>
      <c r="E152" s="124">
        <f t="shared" si="57"/>
        <v>2.0499999999999998</v>
      </c>
      <c r="F152" s="124">
        <f t="shared" si="57"/>
        <v>2.0499999999999998</v>
      </c>
      <c r="G152" s="124">
        <f t="shared" si="57"/>
        <v>2.0499999999999998</v>
      </c>
      <c r="H152" s="124">
        <f t="shared" si="57"/>
        <v>2.0499999999999998</v>
      </c>
      <c r="I152" s="124">
        <f t="shared" si="57"/>
        <v>2.0499999999999998</v>
      </c>
      <c r="J152" s="124">
        <f t="shared" si="57"/>
        <v>2.0499999999999998</v>
      </c>
      <c r="K152" s="124">
        <f t="shared" si="57"/>
        <v>2.0499999999999998</v>
      </c>
      <c r="L152" s="124">
        <f t="shared" si="57"/>
        <v>2.0499999999999998</v>
      </c>
      <c r="M152" s="124">
        <f t="shared" si="57"/>
        <v>2.0499999999999998</v>
      </c>
      <c r="N152" s="124">
        <f t="shared" si="57"/>
        <v>2.0499999999999998</v>
      </c>
      <c r="O152" s="124">
        <f t="shared" si="57"/>
        <v>2.0499999999999998</v>
      </c>
      <c r="P152" s="124">
        <f t="shared" si="57"/>
        <v>2.0499999999999998</v>
      </c>
      <c r="Q152" s="124">
        <f t="shared" si="57"/>
        <v>2.0499999999999998</v>
      </c>
      <c r="R152" s="124">
        <f t="shared" si="57"/>
        <v>2.0499999999999998</v>
      </c>
      <c r="S152" s="124">
        <f t="shared" si="57"/>
        <v>2.0499999999999998</v>
      </c>
      <c r="T152" s="124">
        <f t="shared" si="58"/>
        <v>2.0499999999999998</v>
      </c>
      <c r="U152" s="124">
        <f t="shared" si="58"/>
        <v>2.0499999999999998</v>
      </c>
      <c r="V152" s="124">
        <f t="shared" si="58"/>
        <v>2.0499999999999998</v>
      </c>
      <c r="W152" s="124">
        <f t="shared" si="58"/>
        <v>2.0499999999999998</v>
      </c>
      <c r="X152" s="124">
        <f t="shared" si="58"/>
        <v>2.0499999999999998</v>
      </c>
      <c r="Y152" s="124">
        <f t="shared" si="58"/>
        <v>2.0499999999999998</v>
      </c>
      <c r="Z152" s="124">
        <f t="shared" si="58"/>
        <v>2.0499999999999998</v>
      </c>
      <c r="AA152" s="124">
        <f t="shared" si="58"/>
        <v>2.0499999999999998</v>
      </c>
      <c r="AB152" s="124">
        <f t="shared" si="58"/>
        <v>2.0499999999999998</v>
      </c>
      <c r="AC152" s="124">
        <f t="shared" si="58"/>
        <v>2.0499999999999998</v>
      </c>
      <c r="AD152" s="124">
        <f t="shared" si="58"/>
        <v>2.0499999999999998</v>
      </c>
      <c r="AE152" s="124">
        <f t="shared" si="58"/>
        <v>2.0499999999999998</v>
      </c>
      <c r="AF152" s="124">
        <f t="shared" si="58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57"/>
        <v>2.7</v>
      </c>
      <c r="E153" s="124">
        <f t="shared" si="57"/>
        <v>2.7</v>
      </c>
      <c r="F153" s="124">
        <f t="shared" si="57"/>
        <v>2.7</v>
      </c>
      <c r="G153" s="124">
        <f t="shared" si="57"/>
        <v>2.7</v>
      </c>
      <c r="H153" s="124">
        <f t="shared" si="57"/>
        <v>2.7</v>
      </c>
      <c r="I153" s="124">
        <f t="shared" si="57"/>
        <v>2.7</v>
      </c>
      <c r="J153" s="124">
        <f t="shared" si="57"/>
        <v>2.7</v>
      </c>
      <c r="K153" s="124">
        <f t="shared" si="57"/>
        <v>2.7</v>
      </c>
      <c r="L153" s="124">
        <f t="shared" si="57"/>
        <v>2.7</v>
      </c>
      <c r="M153" s="124">
        <f t="shared" si="57"/>
        <v>2.7</v>
      </c>
      <c r="N153" s="124">
        <f t="shared" si="57"/>
        <v>2.7</v>
      </c>
      <c r="O153" s="124">
        <f t="shared" si="57"/>
        <v>2.7</v>
      </c>
      <c r="P153" s="124">
        <f t="shared" si="57"/>
        <v>2.7</v>
      </c>
      <c r="Q153" s="124">
        <f t="shared" si="57"/>
        <v>2.7</v>
      </c>
      <c r="R153" s="124">
        <f t="shared" si="57"/>
        <v>2.7</v>
      </c>
      <c r="S153" s="124">
        <f t="shared" si="57"/>
        <v>2.7</v>
      </c>
      <c r="T153" s="124">
        <f t="shared" si="58"/>
        <v>2.7</v>
      </c>
      <c r="U153" s="124">
        <f t="shared" si="58"/>
        <v>2.7</v>
      </c>
      <c r="V153" s="124">
        <f t="shared" si="58"/>
        <v>2.7</v>
      </c>
      <c r="W153" s="124">
        <f t="shared" si="58"/>
        <v>2.7</v>
      </c>
      <c r="X153" s="124">
        <f t="shared" si="58"/>
        <v>2.7</v>
      </c>
      <c r="Y153" s="124">
        <f t="shared" si="58"/>
        <v>2.7</v>
      </c>
      <c r="Z153" s="124">
        <f t="shared" si="58"/>
        <v>2.7</v>
      </c>
      <c r="AA153" s="124">
        <f t="shared" si="58"/>
        <v>2.7</v>
      </c>
      <c r="AB153" s="124">
        <f t="shared" si="58"/>
        <v>2.7</v>
      </c>
      <c r="AC153" s="124">
        <f t="shared" si="58"/>
        <v>2.7</v>
      </c>
      <c r="AD153" s="124">
        <f t="shared" si="58"/>
        <v>2.7</v>
      </c>
      <c r="AE153" s="124">
        <f t="shared" si="58"/>
        <v>2.7</v>
      </c>
      <c r="AF153" s="124">
        <f t="shared" si="58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57"/>
        <v>2.15</v>
      </c>
      <c r="E154" s="124">
        <f t="shared" si="57"/>
        <v>2.15</v>
      </c>
      <c r="F154" s="124">
        <f t="shared" si="57"/>
        <v>2.15</v>
      </c>
      <c r="G154" s="124">
        <f t="shared" si="57"/>
        <v>2.15</v>
      </c>
      <c r="H154" s="124">
        <f t="shared" si="57"/>
        <v>2.15</v>
      </c>
      <c r="I154" s="124">
        <f t="shared" si="57"/>
        <v>2.15</v>
      </c>
      <c r="J154" s="124">
        <f t="shared" si="57"/>
        <v>2.15</v>
      </c>
      <c r="K154" s="124">
        <f t="shared" si="57"/>
        <v>2.15</v>
      </c>
      <c r="L154" s="124">
        <f t="shared" si="57"/>
        <v>2.15</v>
      </c>
      <c r="M154" s="124">
        <f t="shared" si="57"/>
        <v>2.15</v>
      </c>
      <c r="N154" s="124">
        <f t="shared" si="57"/>
        <v>2.15</v>
      </c>
      <c r="O154" s="124">
        <f t="shared" si="57"/>
        <v>2.15</v>
      </c>
      <c r="P154" s="124">
        <f t="shared" si="57"/>
        <v>2.15</v>
      </c>
      <c r="Q154" s="124">
        <f t="shared" si="57"/>
        <v>2.15</v>
      </c>
      <c r="R154" s="124">
        <f t="shared" si="57"/>
        <v>2.15</v>
      </c>
      <c r="S154" s="124">
        <f t="shared" si="57"/>
        <v>2.15</v>
      </c>
      <c r="T154" s="124">
        <f t="shared" si="58"/>
        <v>2.15</v>
      </c>
      <c r="U154" s="124">
        <f t="shared" si="58"/>
        <v>2.15</v>
      </c>
      <c r="V154" s="124">
        <f t="shared" si="58"/>
        <v>2.15</v>
      </c>
      <c r="W154" s="124">
        <f t="shared" si="58"/>
        <v>2.15</v>
      </c>
      <c r="X154" s="124">
        <f t="shared" si="58"/>
        <v>2.15</v>
      </c>
      <c r="Y154" s="124">
        <f t="shared" si="58"/>
        <v>2.15</v>
      </c>
      <c r="Z154" s="124">
        <f t="shared" si="58"/>
        <v>2.15</v>
      </c>
      <c r="AA154" s="124">
        <f t="shared" si="58"/>
        <v>2.15</v>
      </c>
      <c r="AB154" s="124">
        <f t="shared" si="58"/>
        <v>2.15</v>
      </c>
      <c r="AC154" s="124">
        <f t="shared" si="58"/>
        <v>2.15</v>
      </c>
      <c r="AD154" s="124">
        <f t="shared" si="58"/>
        <v>2.15</v>
      </c>
      <c r="AE154" s="124">
        <f t="shared" si="58"/>
        <v>2.15</v>
      </c>
      <c r="AF154" s="124">
        <f t="shared" si="58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59">AF156</f>
        <v>0.9</v>
      </c>
      <c r="C156" s="125">
        <v>0.9</v>
      </c>
      <c r="D156" s="124">
        <f t="shared" ref="D156:S168" si="60">C156</f>
        <v>0.9</v>
      </c>
      <c r="E156" s="124">
        <f t="shared" si="60"/>
        <v>0.9</v>
      </c>
      <c r="F156" s="124">
        <f t="shared" si="60"/>
        <v>0.9</v>
      </c>
      <c r="G156" s="124">
        <f t="shared" si="60"/>
        <v>0.9</v>
      </c>
      <c r="H156" s="124">
        <f t="shared" si="60"/>
        <v>0.9</v>
      </c>
      <c r="I156" s="124">
        <f t="shared" si="60"/>
        <v>0.9</v>
      </c>
      <c r="J156" s="124">
        <f t="shared" si="60"/>
        <v>0.9</v>
      </c>
      <c r="K156" s="124">
        <f t="shared" si="60"/>
        <v>0.9</v>
      </c>
      <c r="L156" s="124">
        <f t="shared" si="60"/>
        <v>0.9</v>
      </c>
      <c r="M156" s="124">
        <f t="shared" si="60"/>
        <v>0.9</v>
      </c>
      <c r="N156" s="124">
        <f t="shared" si="60"/>
        <v>0.9</v>
      </c>
      <c r="O156" s="124">
        <f t="shared" si="60"/>
        <v>0.9</v>
      </c>
      <c r="P156" s="124">
        <f t="shared" si="60"/>
        <v>0.9</v>
      </c>
      <c r="Q156" s="124">
        <f t="shared" si="60"/>
        <v>0.9</v>
      </c>
      <c r="R156" s="124">
        <f t="shared" si="60"/>
        <v>0.9</v>
      </c>
      <c r="S156" s="124">
        <f t="shared" si="60"/>
        <v>0.9</v>
      </c>
      <c r="T156" s="124">
        <f t="shared" ref="S156:AF168" si="61">S156</f>
        <v>0.9</v>
      </c>
      <c r="U156" s="124">
        <f t="shared" si="61"/>
        <v>0.9</v>
      </c>
      <c r="V156" s="124">
        <f t="shared" si="61"/>
        <v>0.9</v>
      </c>
      <c r="W156" s="124">
        <f t="shared" si="61"/>
        <v>0.9</v>
      </c>
      <c r="X156" s="124">
        <f t="shared" si="61"/>
        <v>0.9</v>
      </c>
      <c r="Y156" s="124">
        <f t="shared" si="61"/>
        <v>0.9</v>
      </c>
      <c r="Z156" s="124">
        <f t="shared" si="61"/>
        <v>0.9</v>
      </c>
      <c r="AA156" s="124">
        <f t="shared" si="61"/>
        <v>0.9</v>
      </c>
      <c r="AB156" s="124">
        <f t="shared" si="61"/>
        <v>0.9</v>
      </c>
      <c r="AC156" s="124">
        <f t="shared" si="61"/>
        <v>0.9</v>
      </c>
      <c r="AD156" s="124">
        <f t="shared" si="61"/>
        <v>0.9</v>
      </c>
      <c r="AE156" s="124">
        <f t="shared" si="61"/>
        <v>0.9</v>
      </c>
      <c r="AF156" s="124">
        <f t="shared" si="61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59"/>
        <v>1.08</v>
      </c>
      <c r="C157" s="125">
        <v>1.08</v>
      </c>
      <c r="D157" s="124">
        <f t="shared" si="60"/>
        <v>1.08</v>
      </c>
      <c r="E157" s="124">
        <f t="shared" si="60"/>
        <v>1.08</v>
      </c>
      <c r="F157" s="124">
        <f t="shared" si="60"/>
        <v>1.08</v>
      </c>
      <c r="G157" s="124">
        <f t="shared" si="60"/>
        <v>1.08</v>
      </c>
      <c r="H157" s="124">
        <f t="shared" si="60"/>
        <v>1.08</v>
      </c>
      <c r="I157" s="124">
        <f t="shared" si="60"/>
        <v>1.08</v>
      </c>
      <c r="J157" s="124">
        <f t="shared" si="60"/>
        <v>1.08</v>
      </c>
      <c r="K157" s="124">
        <f t="shared" si="60"/>
        <v>1.08</v>
      </c>
      <c r="L157" s="124">
        <f t="shared" si="60"/>
        <v>1.08</v>
      </c>
      <c r="M157" s="124">
        <f t="shared" si="60"/>
        <v>1.08</v>
      </c>
      <c r="N157" s="124">
        <f t="shared" si="60"/>
        <v>1.08</v>
      </c>
      <c r="O157" s="124">
        <f t="shared" si="60"/>
        <v>1.08</v>
      </c>
      <c r="P157" s="124">
        <f t="shared" si="60"/>
        <v>1.08</v>
      </c>
      <c r="Q157" s="124">
        <f t="shared" si="60"/>
        <v>1.08</v>
      </c>
      <c r="R157" s="124">
        <f t="shared" si="60"/>
        <v>1.08</v>
      </c>
      <c r="S157" s="124">
        <f t="shared" si="60"/>
        <v>1.08</v>
      </c>
      <c r="T157" s="124">
        <f t="shared" si="61"/>
        <v>1.08</v>
      </c>
      <c r="U157" s="124">
        <f t="shared" si="61"/>
        <v>1.08</v>
      </c>
      <c r="V157" s="124">
        <f t="shared" si="61"/>
        <v>1.08</v>
      </c>
      <c r="W157" s="124">
        <f t="shared" si="61"/>
        <v>1.08</v>
      </c>
      <c r="X157" s="124">
        <f t="shared" si="61"/>
        <v>1.08</v>
      </c>
      <c r="Y157" s="124">
        <f t="shared" si="61"/>
        <v>1.08</v>
      </c>
      <c r="Z157" s="124">
        <f t="shared" si="61"/>
        <v>1.08</v>
      </c>
      <c r="AA157" s="124">
        <f t="shared" si="61"/>
        <v>1.08</v>
      </c>
      <c r="AB157" s="124">
        <f t="shared" si="61"/>
        <v>1.08</v>
      </c>
      <c r="AC157" s="124">
        <f t="shared" si="61"/>
        <v>1.08</v>
      </c>
      <c r="AD157" s="124">
        <f t="shared" si="61"/>
        <v>1.08</v>
      </c>
      <c r="AE157" s="124">
        <f t="shared" si="61"/>
        <v>1.08</v>
      </c>
      <c r="AF157" s="124">
        <f t="shared" si="61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59"/>
        <v>2.37</v>
      </c>
      <c r="C158" s="125">
        <v>2.37</v>
      </c>
      <c r="D158" s="124">
        <f t="shared" si="60"/>
        <v>2.37</v>
      </c>
      <c r="E158" s="124">
        <f t="shared" si="60"/>
        <v>2.37</v>
      </c>
      <c r="F158" s="124">
        <f t="shared" si="60"/>
        <v>2.37</v>
      </c>
      <c r="G158" s="124">
        <f t="shared" si="60"/>
        <v>2.37</v>
      </c>
      <c r="H158" s="124">
        <f t="shared" si="60"/>
        <v>2.37</v>
      </c>
      <c r="I158" s="124">
        <f t="shared" si="60"/>
        <v>2.37</v>
      </c>
      <c r="J158" s="124">
        <f t="shared" si="60"/>
        <v>2.37</v>
      </c>
      <c r="K158" s="124">
        <f t="shared" si="60"/>
        <v>2.37</v>
      </c>
      <c r="L158" s="124">
        <f t="shared" si="60"/>
        <v>2.37</v>
      </c>
      <c r="M158" s="124">
        <f t="shared" si="60"/>
        <v>2.37</v>
      </c>
      <c r="N158" s="124">
        <f t="shared" si="60"/>
        <v>2.37</v>
      </c>
      <c r="O158" s="124">
        <f t="shared" si="60"/>
        <v>2.37</v>
      </c>
      <c r="P158" s="124">
        <f t="shared" si="60"/>
        <v>2.37</v>
      </c>
      <c r="Q158" s="124">
        <f t="shared" si="60"/>
        <v>2.37</v>
      </c>
      <c r="R158" s="124">
        <f t="shared" si="60"/>
        <v>2.37</v>
      </c>
      <c r="S158" s="124">
        <f t="shared" si="60"/>
        <v>2.37</v>
      </c>
      <c r="T158" s="124">
        <f t="shared" si="61"/>
        <v>2.37</v>
      </c>
      <c r="U158" s="124">
        <f t="shared" si="61"/>
        <v>2.37</v>
      </c>
      <c r="V158" s="124">
        <f t="shared" si="61"/>
        <v>2.37</v>
      </c>
      <c r="W158" s="124">
        <f t="shared" si="61"/>
        <v>2.37</v>
      </c>
      <c r="X158" s="124">
        <f t="shared" si="61"/>
        <v>2.37</v>
      </c>
      <c r="Y158" s="124">
        <f t="shared" si="61"/>
        <v>2.37</v>
      </c>
      <c r="Z158" s="124">
        <f t="shared" si="61"/>
        <v>2.37</v>
      </c>
      <c r="AA158" s="124">
        <f t="shared" si="61"/>
        <v>2.37</v>
      </c>
      <c r="AB158" s="124">
        <f t="shared" si="61"/>
        <v>2.37</v>
      </c>
      <c r="AC158" s="124">
        <f t="shared" si="61"/>
        <v>2.37</v>
      </c>
      <c r="AD158" s="124">
        <f t="shared" si="61"/>
        <v>2.37</v>
      </c>
      <c r="AE158" s="124">
        <f t="shared" si="61"/>
        <v>2.37</v>
      </c>
      <c r="AF158" s="124">
        <f t="shared" si="61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59"/>
        <v>1.81</v>
      </c>
      <c r="C159" s="125">
        <v>1.81</v>
      </c>
      <c r="D159" s="124">
        <f t="shared" si="60"/>
        <v>1.81</v>
      </c>
      <c r="E159" s="124">
        <f t="shared" si="60"/>
        <v>1.81</v>
      </c>
      <c r="F159" s="124">
        <f t="shared" si="60"/>
        <v>1.81</v>
      </c>
      <c r="G159" s="124">
        <f t="shared" si="60"/>
        <v>1.81</v>
      </c>
      <c r="H159" s="124">
        <f t="shared" si="60"/>
        <v>1.81</v>
      </c>
      <c r="I159" s="124">
        <f t="shared" si="60"/>
        <v>1.81</v>
      </c>
      <c r="J159" s="124">
        <f t="shared" si="60"/>
        <v>1.81</v>
      </c>
      <c r="K159" s="124">
        <f t="shared" si="60"/>
        <v>1.81</v>
      </c>
      <c r="L159" s="124">
        <f t="shared" si="60"/>
        <v>1.81</v>
      </c>
      <c r="M159" s="124">
        <f t="shared" si="60"/>
        <v>1.81</v>
      </c>
      <c r="N159" s="124">
        <f t="shared" si="60"/>
        <v>1.81</v>
      </c>
      <c r="O159" s="124">
        <f t="shared" si="60"/>
        <v>1.81</v>
      </c>
      <c r="P159" s="124">
        <f t="shared" si="60"/>
        <v>1.81</v>
      </c>
      <c r="Q159" s="124">
        <f t="shared" si="60"/>
        <v>1.81</v>
      </c>
      <c r="R159" s="124">
        <f t="shared" si="60"/>
        <v>1.81</v>
      </c>
      <c r="S159" s="124">
        <f t="shared" si="60"/>
        <v>1.81</v>
      </c>
      <c r="T159" s="124">
        <f t="shared" si="61"/>
        <v>1.81</v>
      </c>
      <c r="U159" s="124">
        <f t="shared" si="61"/>
        <v>1.81</v>
      </c>
      <c r="V159" s="124">
        <f t="shared" si="61"/>
        <v>1.81</v>
      </c>
      <c r="W159" s="124">
        <f t="shared" si="61"/>
        <v>1.81</v>
      </c>
      <c r="X159" s="124">
        <f t="shared" si="61"/>
        <v>1.81</v>
      </c>
      <c r="Y159" s="124">
        <f t="shared" si="61"/>
        <v>1.81</v>
      </c>
      <c r="Z159" s="124">
        <f t="shared" si="61"/>
        <v>1.81</v>
      </c>
      <c r="AA159" s="124">
        <f t="shared" si="61"/>
        <v>1.81</v>
      </c>
      <c r="AB159" s="124">
        <f t="shared" si="61"/>
        <v>1.81</v>
      </c>
      <c r="AC159" s="124">
        <f t="shared" si="61"/>
        <v>1.81</v>
      </c>
      <c r="AD159" s="124">
        <f t="shared" si="61"/>
        <v>1.81</v>
      </c>
      <c r="AE159" s="124">
        <f t="shared" si="61"/>
        <v>1.81</v>
      </c>
      <c r="AF159" s="124">
        <f t="shared" si="61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59"/>
        <v>1.0900000000000001</v>
      </c>
      <c r="C160" s="125">
        <v>1.0900000000000001</v>
      </c>
      <c r="D160" s="124">
        <f t="shared" si="60"/>
        <v>1.0900000000000001</v>
      </c>
      <c r="E160" s="124">
        <f t="shared" si="60"/>
        <v>1.0900000000000001</v>
      </c>
      <c r="F160" s="124">
        <f t="shared" si="60"/>
        <v>1.0900000000000001</v>
      </c>
      <c r="G160" s="124">
        <f t="shared" si="60"/>
        <v>1.0900000000000001</v>
      </c>
      <c r="H160" s="124">
        <f t="shared" si="60"/>
        <v>1.0900000000000001</v>
      </c>
      <c r="I160" s="124">
        <f t="shared" si="60"/>
        <v>1.0900000000000001</v>
      </c>
      <c r="J160" s="124">
        <f t="shared" si="60"/>
        <v>1.0900000000000001</v>
      </c>
      <c r="K160" s="124">
        <f t="shared" si="60"/>
        <v>1.0900000000000001</v>
      </c>
      <c r="L160" s="124">
        <f t="shared" si="60"/>
        <v>1.0900000000000001</v>
      </c>
      <c r="M160" s="124">
        <f t="shared" si="60"/>
        <v>1.0900000000000001</v>
      </c>
      <c r="N160" s="124">
        <f t="shared" si="60"/>
        <v>1.0900000000000001</v>
      </c>
      <c r="O160" s="124">
        <f t="shared" si="60"/>
        <v>1.0900000000000001</v>
      </c>
      <c r="P160" s="124">
        <f t="shared" si="60"/>
        <v>1.0900000000000001</v>
      </c>
      <c r="Q160" s="124">
        <f t="shared" si="60"/>
        <v>1.0900000000000001</v>
      </c>
      <c r="R160" s="124">
        <f t="shared" si="60"/>
        <v>1.0900000000000001</v>
      </c>
      <c r="S160" s="124">
        <f t="shared" si="60"/>
        <v>1.0900000000000001</v>
      </c>
      <c r="T160" s="124">
        <f t="shared" si="61"/>
        <v>1.0900000000000001</v>
      </c>
      <c r="U160" s="124">
        <f t="shared" si="61"/>
        <v>1.0900000000000001</v>
      </c>
      <c r="V160" s="124">
        <f t="shared" si="61"/>
        <v>1.0900000000000001</v>
      </c>
      <c r="W160" s="124">
        <f t="shared" si="61"/>
        <v>1.0900000000000001</v>
      </c>
      <c r="X160" s="124">
        <f t="shared" si="61"/>
        <v>1.0900000000000001</v>
      </c>
      <c r="Y160" s="124">
        <f t="shared" si="61"/>
        <v>1.0900000000000001</v>
      </c>
      <c r="Z160" s="124">
        <f t="shared" si="61"/>
        <v>1.0900000000000001</v>
      </c>
      <c r="AA160" s="124">
        <f t="shared" si="61"/>
        <v>1.0900000000000001</v>
      </c>
      <c r="AB160" s="124">
        <f t="shared" si="61"/>
        <v>1.0900000000000001</v>
      </c>
      <c r="AC160" s="124">
        <f t="shared" si="61"/>
        <v>1.0900000000000001</v>
      </c>
      <c r="AD160" s="124">
        <f t="shared" si="61"/>
        <v>1.0900000000000001</v>
      </c>
      <c r="AE160" s="124">
        <f t="shared" si="61"/>
        <v>1.0900000000000001</v>
      </c>
      <c r="AF160" s="124">
        <f t="shared" si="61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59"/>
        <v>1.58</v>
      </c>
      <c r="C161" s="125">
        <v>1.58</v>
      </c>
      <c r="D161" s="124">
        <f t="shared" si="60"/>
        <v>1.58</v>
      </c>
      <c r="E161" s="124">
        <f t="shared" si="60"/>
        <v>1.58</v>
      </c>
      <c r="F161" s="124">
        <f t="shared" si="60"/>
        <v>1.58</v>
      </c>
      <c r="G161" s="124">
        <f t="shared" si="60"/>
        <v>1.58</v>
      </c>
      <c r="H161" s="124">
        <f t="shared" si="60"/>
        <v>1.58</v>
      </c>
      <c r="I161" s="124">
        <f t="shared" si="60"/>
        <v>1.58</v>
      </c>
      <c r="J161" s="124">
        <f t="shared" si="60"/>
        <v>1.58</v>
      </c>
      <c r="K161" s="124">
        <f t="shared" si="60"/>
        <v>1.58</v>
      </c>
      <c r="L161" s="124">
        <f t="shared" si="60"/>
        <v>1.58</v>
      </c>
      <c r="M161" s="124">
        <f t="shared" si="60"/>
        <v>1.58</v>
      </c>
      <c r="N161" s="124">
        <f t="shared" si="60"/>
        <v>1.58</v>
      </c>
      <c r="O161" s="124">
        <f t="shared" si="60"/>
        <v>1.58</v>
      </c>
      <c r="P161" s="124">
        <f t="shared" si="60"/>
        <v>1.58</v>
      </c>
      <c r="Q161" s="124">
        <f t="shared" si="60"/>
        <v>1.58</v>
      </c>
      <c r="R161" s="124">
        <f t="shared" si="60"/>
        <v>1.58</v>
      </c>
      <c r="S161" s="124">
        <f t="shared" si="60"/>
        <v>1.58</v>
      </c>
      <c r="T161" s="124">
        <f t="shared" si="61"/>
        <v>1.58</v>
      </c>
      <c r="U161" s="124">
        <f t="shared" si="61"/>
        <v>1.58</v>
      </c>
      <c r="V161" s="124">
        <f t="shared" si="61"/>
        <v>1.58</v>
      </c>
      <c r="W161" s="124">
        <f t="shared" si="61"/>
        <v>1.58</v>
      </c>
      <c r="X161" s="124">
        <f t="shared" si="61"/>
        <v>1.58</v>
      </c>
      <c r="Y161" s="124">
        <f t="shared" si="61"/>
        <v>1.58</v>
      </c>
      <c r="Z161" s="124">
        <f t="shared" si="61"/>
        <v>1.58</v>
      </c>
      <c r="AA161" s="124">
        <f t="shared" si="61"/>
        <v>1.58</v>
      </c>
      <c r="AB161" s="124">
        <f t="shared" si="61"/>
        <v>1.58</v>
      </c>
      <c r="AC161" s="124">
        <f t="shared" si="61"/>
        <v>1.58</v>
      </c>
      <c r="AD161" s="124">
        <f t="shared" si="61"/>
        <v>1.58</v>
      </c>
      <c r="AE161" s="124">
        <f t="shared" si="61"/>
        <v>1.58</v>
      </c>
      <c r="AF161" s="124">
        <f t="shared" si="61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59"/>
        <v>2</v>
      </c>
      <c r="C162" s="125">
        <v>2</v>
      </c>
      <c r="D162" s="124">
        <f t="shared" si="60"/>
        <v>2</v>
      </c>
      <c r="E162" s="124">
        <f t="shared" si="60"/>
        <v>2</v>
      </c>
      <c r="F162" s="124">
        <f t="shared" si="60"/>
        <v>2</v>
      </c>
      <c r="G162" s="124">
        <f t="shared" si="60"/>
        <v>2</v>
      </c>
      <c r="H162" s="124">
        <f t="shared" si="60"/>
        <v>2</v>
      </c>
      <c r="I162" s="124">
        <f t="shared" si="60"/>
        <v>2</v>
      </c>
      <c r="J162" s="124">
        <f t="shared" si="60"/>
        <v>2</v>
      </c>
      <c r="K162" s="124">
        <f t="shared" si="60"/>
        <v>2</v>
      </c>
      <c r="L162" s="124">
        <f t="shared" si="60"/>
        <v>2</v>
      </c>
      <c r="M162" s="124">
        <f t="shared" si="60"/>
        <v>2</v>
      </c>
      <c r="N162" s="124">
        <f t="shared" si="60"/>
        <v>2</v>
      </c>
      <c r="O162" s="124">
        <f t="shared" si="60"/>
        <v>2</v>
      </c>
      <c r="P162" s="124">
        <f t="shared" si="60"/>
        <v>2</v>
      </c>
      <c r="Q162" s="124">
        <f t="shared" si="60"/>
        <v>2</v>
      </c>
      <c r="R162" s="124">
        <f t="shared" si="60"/>
        <v>2</v>
      </c>
      <c r="S162" s="124">
        <f t="shared" si="60"/>
        <v>2</v>
      </c>
      <c r="T162" s="124">
        <f t="shared" si="61"/>
        <v>2</v>
      </c>
      <c r="U162" s="124">
        <f t="shared" si="61"/>
        <v>2</v>
      </c>
      <c r="V162" s="124">
        <f t="shared" si="61"/>
        <v>2</v>
      </c>
      <c r="W162" s="124">
        <f t="shared" si="61"/>
        <v>2</v>
      </c>
      <c r="X162" s="124">
        <f t="shared" si="61"/>
        <v>2</v>
      </c>
      <c r="Y162" s="124">
        <f t="shared" si="61"/>
        <v>2</v>
      </c>
      <c r="Z162" s="124">
        <f t="shared" si="61"/>
        <v>2</v>
      </c>
      <c r="AA162" s="124">
        <f t="shared" si="61"/>
        <v>2</v>
      </c>
      <c r="AB162" s="124">
        <f t="shared" si="61"/>
        <v>2</v>
      </c>
      <c r="AC162" s="124">
        <f t="shared" si="61"/>
        <v>2</v>
      </c>
      <c r="AD162" s="124">
        <f t="shared" si="61"/>
        <v>2</v>
      </c>
      <c r="AE162" s="124">
        <f t="shared" si="61"/>
        <v>2</v>
      </c>
      <c r="AF162" s="124">
        <f t="shared" si="61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59"/>
        <v>0.47</v>
      </c>
      <c r="C163" s="125">
        <v>0.47</v>
      </c>
      <c r="D163" s="124">
        <f t="shared" si="60"/>
        <v>0.47</v>
      </c>
      <c r="E163" s="124">
        <f t="shared" si="60"/>
        <v>0.47</v>
      </c>
      <c r="F163" s="124">
        <f t="shared" si="60"/>
        <v>0.47</v>
      </c>
      <c r="G163" s="124">
        <f t="shared" si="60"/>
        <v>0.47</v>
      </c>
      <c r="H163" s="124">
        <f t="shared" si="60"/>
        <v>0.47</v>
      </c>
      <c r="I163" s="124">
        <f t="shared" si="60"/>
        <v>0.47</v>
      </c>
      <c r="J163" s="124">
        <f t="shared" si="60"/>
        <v>0.47</v>
      </c>
      <c r="K163" s="124">
        <f t="shared" si="60"/>
        <v>0.47</v>
      </c>
      <c r="L163" s="124">
        <f t="shared" si="60"/>
        <v>0.47</v>
      </c>
      <c r="M163" s="124">
        <f t="shared" si="60"/>
        <v>0.47</v>
      </c>
      <c r="N163" s="124">
        <f t="shared" si="60"/>
        <v>0.47</v>
      </c>
      <c r="O163" s="124">
        <f t="shared" si="60"/>
        <v>0.47</v>
      </c>
      <c r="P163" s="124">
        <f t="shared" si="60"/>
        <v>0.47</v>
      </c>
      <c r="Q163" s="124">
        <f t="shared" si="60"/>
        <v>0.47</v>
      </c>
      <c r="R163" s="124">
        <f t="shared" si="60"/>
        <v>0.47</v>
      </c>
      <c r="S163" s="124">
        <f t="shared" si="60"/>
        <v>0.47</v>
      </c>
      <c r="T163" s="124">
        <f t="shared" si="61"/>
        <v>0.47</v>
      </c>
      <c r="U163" s="124">
        <f t="shared" si="61"/>
        <v>0.47</v>
      </c>
      <c r="V163" s="124">
        <f t="shared" si="61"/>
        <v>0.47</v>
      </c>
      <c r="W163" s="124">
        <f t="shared" si="61"/>
        <v>0.47</v>
      </c>
      <c r="X163" s="124">
        <f t="shared" si="61"/>
        <v>0.47</v>
      </c>
      <c r="Y163" s="124">
        <f t="shared" si="61"/>
        <v>0.47</v>
      </c>
      <c r="Z163" s="124">
        <f t="shared" si="61"/>
        <v>0.47</v>
      </c>
      <c r="AA163" s="124">
        <f t="shared" si="61"/>
        <v>0.47</v>
      </c>
      <c r="AB163" s="124">
        <f t="shared" si="61"/>
        <v>0.47</v>
      </c>
      <c r="AC163" s="124">
        <f t="shared" si="61"/>
        <v>0.47</v>
      </c>
      <c r="AD163" s="124">
        <f t="shared" si="61"/>
        <v>0.47</v>
      </c>
      <c r="AE163" s="124">
        <f t="shared" si="61"/>
        <v>0.47</v>
      </c>
      <c r="AF163" s="124">
        <f t="shared" si="61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59"/>
        <v>0</v>
      </c>
      <c r="C164" s="125">
        <v>0</v>
      </c>
      <c r="D164" s="124">
        <f t="shared" si="60"/>
        <v>0</v>
      </c>
      <c r="E164" s="124">
        <f t="shared" si="60"/>
        <v>0</v>
      </c>
      <c r="F164" s="124">
        <f t="shared" si="60"/>
        <v>0</v>
      </c>
      <c r="G164" s="124">
        <f t="shared" si="60"/>
        <v>0</v>
      </c>
      <c r="H164" s="124">
        <f t="shared" si="60"/>
        <v>0</v>
      </c>
      <c r="I164" s="124">
        <f t="shared" si="60"/>
        <v>0</v>
      </c>
      <c r="J164" s="124">
        <f t="shared" si="60"/>
        <v>0</v>
      </c>
      <c r="K164" s="124">
        <f t="shared" si="60"/>
        <v>0</v>
      </c>
      <c r="L164" s="124">
        <f t="shared" si="60"/>
        <v>0</v>
      </c>
      <c r="M164" s="124">
        <f t="shared" si="60"/>
        <v>0</v>
      </c>
      <c r="N164" s="124">
        <f t="shared" si="60"/>
        <v>0</v>
      </c>
      <c r="O164" s="124">
        <f t="shared" si="60"/>
        <v>0</v>
      </c>
      <c r="P164" s="124">
        <f t="shared" si="60"/>
        <v>0</v>
      </c>
      <c r="Q164" s="124">
        <f t="shared" si="60"/>
        <v>0</v>
      </c>
      <c r="R164" s="124">
        <f t="shared" si="60"/>
        <v>0</v>
      </c>
      <c r="S164" s="124">
        <f t="shared" si="60"/>
        <v>0</v>
      </c>
      <c r="T164" s="124">
        <f t="shared" si="61"/>
        <v>0</v>
      </c>
      <c r="U164" s="124">
        <f t="shared" si="61"/>
        <v>0</v>
      </c>
      <c r="V164" s="124">
        <f t="shared" si="61"/>
        <v>0</v>
      </c>
      <c r="W164" s="124">
        <f t="shared" si="61"/>
        <v>0</v>
      </c>
      <c r="X164" s="124">
        <f t="shared" si="61"/>
        <v>0</v>
      </c>
      <c r="Y164" s="124">
        <f t="shared" si="61"/>
        <v>0</v>
      </c>
      <c r="Z164" s="124">
        <f t="shared" si="61"/>
        <v>0</v>
      </c>
      <c r="AA164" s="124">
        <f t="shared" si="61"/>
        <v>0</v>
      </c>
      <c r="AB164" s="124">
        <f t="shared" si="61"/>
        <v>0</v>
      </c>
      <c r="AC164" s="124">
        <f t="shared" si="61"/>
        <v>0</v>
      </c>
      <c r="AD164" s="124">
        <f t="shared" si="61"/>
        <v>0</v>
      </c>
      <c r="AE164" s="124">
        <f t="shared" si="61"/>
        <v>0</v>
      </c>
      <c r="AF164" s="124">
        <f t="shared" si="61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59"/>
        <v>0</v>
      </c>
      <c r="C165" s="125">
        <v>0</v>
      </c>
      <c r="D165" s="124">
        <f t="shared" si="60"/>
        <v>0</v>
      </c>
      <c r="E165" s="124">
        <f t="shared" si="60"/>
        <v>0</v>
      </c>
      <c r="F165" s="124">
        <f t="shared" si="60"/>
        <v>0</v>
      </c>
      <c r="G165" s="124">
        <f t="shared" si="60"/>
        <v>0</v>
      </c>
      <c r="H165" s="124">
        <f t="shared" si="60"/>
        <v>0</v>
      </c>
      <c r="I165" s="124">
        <f t="shared" si="60"/>
        <v>0</v>
      </c>
      <c r="J165" s="124">
        <f t="shared" si="60"/>
        <v>0</v>
      </c>
      <c r="K165" s="124">
        <f t="shared" si="60"/>
        <v>0</v>
      </c>
      <c r="L165" s="124">
        <f t="shared" si="60"/>
        <v>0</v>
      </c>
      <c r="M165" s="124">
        <f t="shared" si="60"/>
        <v>0</v>
      </c>
      <c r="N165" s="124">
        <f t="shared" si="60"/>
        <v>0</v>
      </c>
      <c r="O165" s="124">
        <f t="shared" si="60"/>
        <v>0</v>
      </c>
      <c r="P165" s="124">
        <f t="shared" si="60"/>
        <v>0</v>
      </c>
      <c r="Q165" s="124">
        <f t="shared" si="60"/>
        <v>0</v>
      </c>
      <c r="R165" s="124">
        <f t="shared" si="60"/>
        <v>0</v>
      </c>
      <c r="S165" s="124">
        <f t="shared" si="61"/>
        <v>0</v>
      </c>
      <c r="T165" s="124">
        <f t="shared" si="61"/>
        <v>0</v>
      </c>
      <c r="U165" s="124">
        <f t="shared" si="61"/>
        <v>0</v>
      </c>
      <c r="V165" s="124">
        <f t="shared" si="61"/>
        <v>0</v>
      </c>
      <c r="W165" s="124">
        <f t="shared" si="61"/>
        <v>0</v>
      </c>
      <c r="X165" s="124">
        <f t="shared" si="61"/>
        <v>0</v>
      </c>
      <c r="Y165" s="124">
        <f t="shared" si="61"/>
        <v>0</v>
      </c>
      <c r="Z165" s="124">
        <f t="shared" si="61"/>
        <v>0</v>
      </c>
      <c r="AA165" s="124">
        <f t="shared" si="61"/>
        <v>0</v>
      </c>
      <c r="AB165" s="124">
        <f t="shared" si="61"/>
        <v>0</v>
      </c>
      <c r="AC165" s="124">
        <f t="shared" si="61"/>
        <v>0</v>
      </c>
      <c r="AD165" s="124">
        <f t="shared" si="61"/>
        <v>0</v>
      </c>
      <c r="AE165" s="124">
        <f t="shared" si="61"/>
        <v>0</v>
      </c>
      <c r="AF165" s="124">
        <f t="shared" si="61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59"/>
        <v>0.8</v>
      </c>
      <c r="C166" s="125">
        <v>0.8</v>
      </c>
      <c r="D166" s="124">
        <f t="shared" si="60"/>
        <v>0.8</v>
      </c>
      <c r="E166" s="124">
        <f t="shared" si="60"/>
        <v>0.8</v>
      </c>
      <c r="F166" s="124">
        <f t="shared" si="60"/>
        <v>0.8</v>
      </c>
      <c r="G166" s="124">
        <f t="shared" si="60"/>
        <v>0.8</v>
      </c>
      <c r="H166" s="124">
        <f t="shared" si="60"/>
        <v>0.8</v>
      </c>
      <c r="I166" s="124">
        <f t="shared" si="60"/>
        <v>0.8</v>
      </c>
      <c r="J166" s="124">
        <f t="shared" si="60"/>
        <v>0.8</v>
      </c>
      <c r="K166" s="124">
        <f t="shared" si="60"/>
        <v>0.8</v>
      </c>
      <c r="L166" s="124">
        <f t="shared" si="60"/>
        <v>0.8</v>
      </c>
      <c r="M166" s="124">
        <f t="shared" si="60"/>
        <v>0.8</v>
      </c>
      <c r="N166" s="124">
        <f t="shared" si="60"/>
        <v>0.8</v>
      </c>
      <c r="O166" s="124">
        <f t="shared" si="60"/>
        <v>0.8</v>
      </c>
      <c r="P166" s="124">
        <f t="shared" si="60"/>
        <v>0.8</v>
      </c>
      <c r="Q166" s="124">
        <f t="shared" si="60"/>
        <v>0.8</v>
      </c>
      <c r="R166" s="124">
        <f t="shared" si="60"/>
        <v>0.8</v>
      </c>
      <c r="S166" s="124">
        <f t="shared" si="61"/>
        <v>0.8</v>
      </c>
      <c r="T166" s="124">
        <f t="shared" si="61"/>
        <v>0.8</v>
      </c>
      <c r="U166" s="124">
        <f t="shared" si="61"/>
        <v>0.8</v>
      </c>
      <c r="V166" s="124">
        <f t="shared" si="61"/>
        <v>0.8</v>
      </c>
      <c r="W166" s="124">
        <f t="shared" si="61"/>
        <v>0.8</v>
      </c>
      <c r="X166" s="124">
        <f t="shared" si="61"/>
        <v>0.8</v>
      </c>
      <c r="Y166" s="124">
        <f t="shared" si="61"/>
        <v>0.8</v>
      </c>
      <c r="Z166" s="124">
        <f t="shared" si="61"/>
        <v>0.8</v>
      </c>
      <c r="AA166" s="124">
        <f t="shared" si="61"/>
        <v>0.8</v>
      </c>
      <c r="AB166" s="124">
        <f t="shared" si="61"/>
        <v>0.8</v>
      </c>
      <c r="AC166" s="124">
        <f t="shared" si="61"/>
        <v>0.8</v>
      </c>
      <c r="AD166" s="124">
        <f t="shared" si="61"/>
        <v>0.8</v>
      </c>
      <c r="AE166" s="124">
        <f t="shared" si="61"/>
        <v>0.8</v>
      </c>
      <c r="AF166" s="124">
        <f t="shared" si="61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59"/>
        <v>1.5</v>
      </c>
      <c r="C167" s="125">
        <v>1.5</v>
      </c>
      <c r="D167" s="124">
        <f t="shared" si="60"/>
        <v>1.5</v>
      </c>
      <c r="E167" s="124">
        <f t="shared" si="60"/>
        <v>1.5</v>
      </c>
      <c r="F167" s="124">
        <f t="shared" si="60"/>
        <v>1.5</v>
      </c>
      <c r="G167" s="124">
        <f t="shared" si="60"/>
        <v>1.5</v>
      </c>
      <c r="H167" s="124">
        <f t="shared" si="60"/>
        <v>1.5</v>
      </c>
      <c r="I167" s="124">
        <f t="shared" si="60"/>
        <v>1.5</v>
      </c>
      <c r="J167" s="124">
        <f t="shared" si="60"/>
        <v>1.5</v>
      </c>
      <c r="K167" s="124">
        <f t="shared" si="60"/>
        <v>1.5</v>
      </c>
      <c r="L167" s="124">
        <f t="shared" si="60"/>
        <v>1.5</v>
      </c>
      <c r="M167" s="124">
        <f t="shared" si="60"/>
        <v>1.5</v>
      </c>
      <c r="N167" s="124">
        <f t="shared" si="60"/>
        <v>1.5</v>
      </c>
      <c r="O167" s="124">
        <f t="shared" si="60"/>
        <v>1.5</v>
      </c>
      <c r="P167" s="124">
        <f t="shared" si="60"/>
        <v>1.5</v>
      </c>
      <c r="Q167" s="124">
        <f t="shared" si="60"/>
        <v>1.5</v>
      </c>
      <c r="R167" s="124">
        <f t="shared" si="60"/>
        <v>1.5</v>
      </c>
      <c r="S167" s="124">
        <f t="shared" si="61"/>
        <v>1.5</v>
      </c>
      <c r="T167" s="124">
        <f t="shared" si="61"/>
        <v>1.5</v>
      </c>
      <c r="U167" s="124">
        <f t="shared" si="61"/>
        <v>1.5</v>
      </c>
      <c r="V167" s="124">
        <f t="shared" si="61"/>
        <v>1.5</v>
      </c>
      <c r="W167" s="124">
        <f t="shared" si="61"/>
        <v>1.5</v>
      </c>
      <c r="X167" s="124">
        <f t="shared" si="61"/>
        <v>1.5</v>
      </c>
      <c r="Y167" s="124">
        <f t="shared" si="61"/>
        <v>1.5</v>
      </c>
      <c r="Z167" s="124">
        <f t="shared" si="61"/>
        <v>1.5</v>
      </c>
      <c r="AA167" s="124">
        <f t="shared" si="61"/>
        <v>1.5</v>
      </c>
      <c r="AB167" s="124">
        <f t="shared" si="61"/>
        <v>1.5</v>
      </c>
      <c r="AC167" s="124">
        <f t="shared" si="61"/>
        <v>1.5</v>
      </c>
      <c r="AD167" s="124">
        <f t="shared" si="61"/>
        <v>1.5</v>
      </c>
      <c r="AE167" s="124">
        <f t="shared" si="61"/>
        <v>1.5</v>
      </c>
      <c r="AF167" s="124">
        <f t="shared" si="61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59"/>
        <v>1</v>
      </c>
      <c r="C168" s="125">
        <v>1</v>
      </c>
      <c r="D168" s="124">
        <f t="shared" si="60"/>
        <v>1</v>
      </c>
      <c r="E168" s="124">
        <f t="shared" si="60"/>
        <v>1</v>
      </c>
      <c r="F168" s="124">
        <f t="shared" si="60"/>
        <v>1</v>
      </c>
      <c r="G168" s="124">
        <f t="shared" si="60"/>
        <v>1</v>
      </c>
      <c r="H168" s="124">
        <f t="shared" si="60"/>
        <v>1</v>
      </c>
      <c r="I168" s="124">
        <f t="shared" si="60"/>
        <v>1</v>
      </c>
      <c r="J168" s="124">
        <f t="shared" si="60"/>
        <v>1</v>
      </c>
      <c r="K168" s="124">
        <f t="shared" si="60"/>
        <v>1</v>
      </c>
      <c r="L168" s="124">
        <f t="shared" si="60"/>
        <v>1</v>
      </c>
      <c r="M168" s="124">
        <f t="shared" si="60"/>
        <v>1</v>
      </c>
      <c r="N168" s="124">
        <f t="shared" si="60"/>
        <v>1</v>
      </c>
      <c r="O168" s="124">
        <f t="shared" si="60"/>
        <v>1</v>
      </c>
      <c r="P168" s="124">
        <f t="shared" si="60"/>
        <v>1</v>
      </c>
      <c r="Q168" s="124">
        <f t="shared" si="60"/>
        <v>1</v>
      </c>
      <c r="R168" s="124">
        <f t="shared" si="60"/>
        <v>1</v>
      </c>
      <c r="S168" s="124">
        <f t="shared" si="61"/>
        <v>1</v>
      </c>
      <c r="T168" s="124">
        <f t="shared" si="61"/>
        <v>1</v>
      </c>
      <c r="U168" s="124">
        <f t="shared" si="61"/>
        <v>1</v>
      </c>
      <c r="V168" s="124">
        <f t="shared" si="61"/>
        <v>1</v>
      </c>
      <c r="W168" s="124">
        <f t="shared" si="61"/>
        <v>1</v>
      </c>
      <c r="X168" s="124">
        <f t="shared" si="61"/>
        <v>1</v>
      </c>
      <c r="Y168" s="124">
        <f t="shared" si="61"/>
        <v>1</v>
      </c>
      <c r="Z168" s="124">
        <f t="shared" si="61"/>
        <v>1</v>
      </c>
      <c r="AA168" s="124">
        <f t="shared" si="61"/>
        <v>1</v>
      </c>
      <c r="AB168" s="124">
        <f t="shared" si="61"/>
        <v>1</v>
      </c>
      <c r="AC168" s="124">
        <f t="shared" si="61"/>
        <v>1</v>
      </c>
      <c r="AD168" s="124">
        <f t="shared" si="61"/>
        <v>1</v>
      </c>
      <c r="AE168" s="124">
        <f t="shared" si="61"/>
        <v>1</v>
      </c>
      <c r="AF168" s="124">
        <f t="shared" si="61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62">AF170</f>
        <v>1</v>
      </c>
      <c r="C170" s="125">
        <v>1</v>
      </c>
      <c r="D170" s="124">
        <f t="shared" ref="D170:S177" si="63">C170</f>
        <v>1</v>
      </c>
      <c r="E170" s="124">
        <f t="shared" si="63"/>
        <v>1</v>
      </c>
      <c r="F170" s="124">
        <f t="shared" si="63"/>
        <v>1</v>
      </c>
      <c r="G170" s="124">
        <f t="shared" si="63"/>
        <v>1</v>
      </c>
      <c r="H170" s="124">
        <f t="shared" si="63"/>
        <v>1</v>
      </c>
      <c r="I170" s="124">
        <f t="shared" si="63"/>
        <v>1</v>
      </c>
      <c r="J170" s="124">
        <f t="shared" si="63"/>
        <v>1</v>
      </c>
      <c r="K170" s="124">
        <f t="shared" si="63"/>
        <v>1</v>
      </c>
      <c r="L170" s="124">
        <f t="shared" si="63"/>
        <v>1</v>
      </c>
      <c r="M170" s="124">
        <f t="shared" si="63"/>
        <v>1</v>
      </c>
      <c r="N170" s="124">
        <f t="shared" si="63"/>
        <v>1</v>
      </c>
      <c r="O170" s="124">
        <f t="shared" si="63"/>
        <v>1</v>
      </c>
      <c r="P170" s="124">
        <f t="shared" si="63"/>
        <v>1</v>
      </c>
      <c r="Q170" s="124">
        <f t="shared" si="63"/>
        <v>1</v>
      </c>
      <c r="R170" s="124">
        <f t="shared" si="63"/>
        <v>1</v>
      </c>
      <c r="S170" s="124">
        <f t="shared" si="63"/>
        <v>1</v>
      </c>
      <c r="T170" s="124">
        <f t="shared" ref="S170:AF177" si="64">S170</f>
        <v>1</v>
      </c>
      <c r="U170" s="124">
        <f t="shared" si="64"/>
        <v>1</v>
      </c>
      <c r="V170" s="124">
        <f t="shared" si="64"/>
        <v>1</v>
      </c>
      <c r="W170" s="124">
        <f t="shared" si="64"/>
        <v>1</v>
      </c>
      <c r="X170" s="124">
        <f t="shared" si="64"/>
        <v>1</v>
      </c>
      <c r="Y170" s="124">
        <f t="shared" si="64"/>
        <v>1</v>
      </c>
      <c r="Z170" s="124">
        <f t="shared" si="64"/>
        <v>1</v>
      </c>
      <c r="AA170" s="124">
        <f t="shared" si="64"/>
        <v>1</v>
      </c>
      <c r="AB170" s="124">
        <f t="shared" si="64"/>
        <v>1</v>
      </c>
      <c r="AC170" s="124">
        <f t="shared" si="64"/>
        <v>1</v>
      </c>
      <c r="AD170" s="124">
        <f t="shared" si="64"/>
        <v>1</v>
      </c>
      <c r="AE170" s="124">
        <f t="shared" si="64"/>
        <v>1</v>
      </c>
      <c r="AF170" s="124">
        <f t="shared" si="64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62"/>
        <v>0.42</v>
      </c>
      <c r="C171" s="125">
        <v>0.42</v>
      </c>
      <c r="D171" s="124">
        <f t="shared" si="63"/>
        <v>0.42</v>
      </c>
      <c r="E171" s="124">
        <f t="shared" si="63"/>
        <v>0.42</v>
      </c>
      <c r="F171" s="124">
        <f t="shared" si="63"/>
        <v>0.42</v>
      </c>
      <c r="G171" s="124">
        <f t="shared" si="63"/>
        <v>0.42</v>
      </c>
      <c r="H171" s="124">
        <f t="shared" si="63"/>
        <v>0.42</v>
      </c>
      <c r="I171" s="124">
        <f t="shared" si="63"/>
        <v>0.42</v>
      </c>
      <c r="J171" s="124">
        <f t="shared" si="63"/>
        <v>0.42</v>
      </c>
      <c r="K171" s="124">
        <f t="shared" si="63"/>
        <v>0.42</v>
      </c>
      <c r="L171" s="124">
        <f t="shared" si="63"/>
        <v>0.42</v>
      </c>
      <c r="M171" s="124">
        <f t="shared" si="63"/>
        <v>0.42</v>
      </c>
      <c r="N171" s="124">
        <f t="shared" si="63"/>
        <v>0.42</v>
      </c>
      <c r="O171" s="124">
        <f t="shared" si="63"/>
        <v>0.42</v>
      </c>
      <c r="P171" s="124">
        <f t="shared" si="63"/>
        <v>0.42</v>
      </c>
      <c r="Q171" s="124">
        <f t="shared" si="63"/>
        <v>0.42</v>
      </c>
      <c r="R171" s="124">
        <f t="shared" si="63"/>
        <v>0.42</v>
      </c>
      <c r="S171" s="124">
        <f t="shared" si="64"/>
        <v>0.42</v>
      </c>
      <c r="T171" s="124">
        <f t="shared" si="64"/>
        <v>0.42</v>
      </c>
      <c r="U171" s="124">
        <f t="shared" si="64"/>
        <v>0.42</v>
      </c>
      <c r="V171" s="124">
        <f t="shared" si="64"/>
        <v>0.42</v>
      </c>
      <c r="W171" s="124">
        <f t="shared" si="64"/>
        <v>0.42</v>
      </c>
      <c r="X171" s="124">
        <f t="shared" si="64"/>
        <v>0.42</v>
      </c>
      <c r="Y171" s="124">
        <f t="shared" si="64"/>
        <v>0.42</v>
      </c>
      <c r="Z171" s="124">
        <f t="shared" si="64"/>
        <v>0.42</v>
      </c>
      <c r="AA171" s="124">
        <f t="shared" si="64"/>
        <v>0.42</v>
      </c>
      <c r="AB171" s="124">
        <f t="shared" si="64"/>
        <v>0.42</v>
      </c>
      <c r="AC171" s="124">
        <f t="shared" si="64"/>
        <v>0.42</v>
      </c>
      <c r="AD171" s="124">
        <f t="shared" si="64"/>
        <v>0.42</v>
      </c>
      <c r="AE171" s="124">
        <f t="shared" si="64"/>
        <v>0.42</v>
      </c>
      <c r="AF171" s="124">
        <f t="shared" si="64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62"/>
        <v>0.46</v>
      </c>
      <c r="C172" s="125">
        <v>0.46</v>
      </c>
      <c r="D172" s="124">
        <f t="shared" si="63"/>
        <v>0.46</v>
      </c>
      <c r="E172" s="124">
        <f t="shared" si="63"/>
        <v>0.46</v>
      </c>
      <c r="F172" s="124">
        <f t="shared" si="63"/>
        <v>0.46</v>
      </c>
      <c r="G172" s="124">
        <f t="shared" si="63"/>
        <v>0.46</v>
      </c>
      <c r="H172" s="124">
        <f t="shared" si="63"/>
        <v>0.46</v>
      </c>
      <c r="I172" s="124">
        <f t="shared" si="63"/>
        <v>0.46</v>
      </c>
      <c r="J172" s="124">
        <f t="shared" si="63"/>
        <v>0.46</v>
      </c>
      <c r="K172" s="124">
        <f t="shared" si="63"/>
        <v>0.46</v>
      </c>
      <c r="L172" s="124">
        <f t="shared" si="63"/>
        <v>0.46</v>
      </c>
      <c r="M172" s="124">
        <f t="shared" si="63"/>
        <v>0.46</v>
      </c>
      <c r="N172" s="124">
        <f t="shared" si="63"/>
        <v>0.46</v>
      </c>
      <c r="O172" s="124">
        <f t="shared" si="63"/>
        <v>0.46</v>
      </c>
      <c r="P172" s="124">
        <f t="shared" si="63"/>
        <v>0.46</v>
      </c>
      <c r="Q172" s="124">
        <f t="shared" si="63"/>
        <v>0.46</v>
      </c>
      <c r="R172" s="124">
        <f t="shared" si="63"/>
        <v>0.46</v>
      </c>
      <c r="S172" s="124">
        <f t="shared" si="64"/>
        <v>0.46</v>
      </c>
      <c r="T172" s="124">
        <f t="shared" si="64"/>
        <v>0.46</v>
      </c>
      <c r="U172" s="124">
        <f t="shared" si="64"/>
        <v>0.46</v>
      </c>
      <c r="V172" s="124">
        <f t="shared" si="64"/>
        <v>0.46</v>
      </c>
      <c r="W172" s="124">
        <f t="shared" si="64"/>
        <v>0.46</v>
      </c>
      <c r="X172" s="124">
        <f t="shared" si="64"/>
        <v>0.46</v>
      </c>
      <c r="Y172" s="124">
        <f t="shared" si="64"/>
        <v>0.46</v>
      </c>
      <c r="Z172" s="124">
        <f t="shared" si="64"/>
        <v>0.46</v>
      </c>
      <c r="AA172" s="124">
        <f t="shared" si="64"/>
        <v>0.46</v>
      </c>
      <c r="AB172" s="124">
        <f t="shared" si="64"/>
        <v>0.46</v>
      </c>
      <c r="AC172" s="124">
        <f t="shared" si="64"/>
        <v>0.46</v>
      </c>
      <c r="AD172" s="124">
        <f t="shared" si="64"/>
        <v>0.46</v>
      </c>
      <c r="AE172" s="124">
        <f t="shared" si="64"/>
        <v>0.46</v>
      </c>
      <c r="AF172" s="124">
        <f t="shared" si="64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62"/>
        <v>0.85</v>
      </c>
      <c r="C173" s="125">
        <v>0.85</v>
      </c>
      <c r="D173" s="124">
        <f t="shared" si="63"/>
        <v>0.85</v>
      </c>
      <c r="E173" s="124">
        <f t="shared" si="63"/>
        <v>0.85</v>
      </c>
      <c r="F173" s="124">
        <f t="shared" si="63"/>
        <v>0.85</v>
      </c>
      <c r="G173" s="124">
        <f t="shared" si="63"/>
        <v>0.85</v>
      </c>
      <c r="H173" s="124">
        <f t="shared" si="63"/>
        <v>0.85</v>
      </c>
      <c r="I173" s="124">
        <f t="shared" si="63"/>
        <v>0.85</v>
      </c>
      <c r="J173" s="124">
        <f t="shared" si="63"/>
        <v>0.85</v>
      </c>
      <c r="K173" s="124">
        <f t="shared" si="63"/>
        <v>0.85</v>
      </c>
      <c r="L173" s="124">
        <f t="shared" si="63"/>
        <v>0.85</v>
      </c>
      <c r="M173" s="124">
        <f t="shared" si="63"/>
        <v>0.85</v>
      </c>
      <c r="N173" s="124">
        <f t="shared" si="63"/>
        <v>0.85</v>
      </c>
      <c r="O173" s="124">
        <f t="shared" si="63"/>
        <v>0.85</v>
      </c>
      <c r="P173" s="124">
        <f t="shared" si="63"/>
        <v>0.85</v>
      </c>
      <c r="Q173" s="124">
        <f t="shared" si="63"/>
        <v>0.85</v>
      </c>
      <c r="R173" s="124">
        <f t="shared" si="63"/>
        <v>0.85</v>
      </c>
      <c r="S173" s="124">
        <f t="shared" si="64"/>
        <v>0.85</v>
      </c>
      <c r="T173" s="124">
        <f t="shared" si="64"/>
        <v>0.85</v>
      </c>
      <c r="U173" s="124">
        <f t="shared" si="64"/>
        <v>0.85</v>
      </c>
      <c r="V173" s="124">
        <f t="shared" si="64"/>
        <v>0.85</v>
      </c>
      <c r="W173" s="124">
        <f t="shared" si="64"/>
        <v>0.85</v>
      </c>
      <c r="X173" s="124">
        <f t="shared" si="64"/>
        <v>0.85</v>
      </c>
      <c r="Y173" s="124">
        <f t="shared" si="64"/>
        <v>0.85</v>
      </c>
      <c r="Z173" s="124">
        <f t="shared" si="64"/>
        <v>0.85</v>
      </c>
      <c r="AA173" s="124">
        <f t="shared" si="64"/>
        <v>0.85</v>
      </c>
      <c r="AB173" s="124">
        <f t="shared" si="64"/>
        <v>0.85</v>
      </c>
      <c r="AC173" s="124">
        <f t="shared" si="64"/>
        <v>0.85</v>
      </c>
      <c r="AD173" s="124">
        <f t="shared" si="64"/>
        <v>0.85</v>
      </c>
      <c r="AE173" s="124">
        <f t="shared" si="64"/>
        <v>0.85</v>
      </c>
      <c r="AF173" s="124">
        <f t="shared" si="64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62"/>
        <v>0.9</v>
      </c>
      <c r="C174" s="125">
        <v>0.9</v>
      </c>
      <c r="D174" s="124">
        <f t="shared" si="63"/>
        <v>0.9</v>
      </c>
      <c r="E174" s="124">
        <f t="shared" si="63"/>
        <v>0.9</v>
      </c>
      <c r="F174" s="124">
        <f t="shared" si="63"/>
        <v>0.9</v>
      </c>
      <c r="G174" s="124">
        <f t="shared" si="63"/>
        <v>0.9</v>
      </c>
      <c r="H174" s="124">
        <f t="shared" si="63"/>
        <v>0.9</v>
      </c>
      <c r="I174" s="124">
        <f t="shared" si="63"/>
        <v>0.9</v>
      </c>
      <c r="J174" s="124">
        <f t="shared" si="63"/>
        <v>0.9</v>
      </c>
      <c r="K174" s="124">
        <f t="shared" si="63"/>
        <v>0.9</v>
      </c>
      <c r="L174" s="124">
        <f t="shared" si="63"/>
        <v>0.9</v>
      </c>
      <c r="M174" s="124">
        <f t="shared" si="63"/>
        <v>0.9</v>
      </c>
      <c r="N174" s="124">
        <f t="shared" si="63"/>
        <v>0.9</v>
      </c>
      <c r="O174" s="124">
        <f t="shared" si="63"/>
        <v>0.9</v>
      </c>
      <c r="P174" s="124">
        <f t="shared" si="63"/>
        <v>0.9</v>
      </c>
      <c r="Q174" s="124">
        <f t="shared" si="63"/>
        <v>0.9</v>
      </c>
      <c r="R174" s="124">
        <f t="shared" si="63"/>
        <v>0.9</v>
      </c>
      <c r="S174" s="124">
        <f t="shared" si="64"/>
        <v>0.9</v>
      </c>
      <c r="T174" s="124">
        <f t="shared" si="64"/>
        <v>0.9</v>
      </c>
      <c r="U174" s="124">
        <f t="shared" si="64"/>
        <v>0.9</v>
      </c>
      <c r="V174" s="124">
        <f t="shared" si="64"/>
        <v>0.9</v>
      </c>
      <c r="W174" s="124">
        <f t="shared" si="64"/>
        <v>0.9</v>
      </c>
      <c r="X174" s="124">
        <f t="shared" si="64"/>
        <v>0.9</v>
      </c>
      <c r="Y174" s="124">
        <f t="shared" si="64"/>
        <v>0.9</v>
      </c>
      <c r="Z174" s="124">
        <f t="shared" si="64"/>
        <v>0.9</v>
      </c>
      <c r="AA174" s="124">
        <f t="shared" si="64"/>
        <v>0.9</v>
      </c>
      <c r="AB174" s="124">
        <f t="shared" si="64"/>
        <v>0.9</v>
      </c>
      <c r="AC174" s="124">
        <f t="shared" si="64"/>
        <v>0.9</v>
      </c>
      <c r="AD174" s="124">
        <f t="shared" si="64"/>
        <v>0.9</v>
      </c>
      <c r="AE174" s="124">
        <f t="shared" si="64"/>
        <v>0.9</v>
      </c>
      <c r="AF174" s="124">
        <f t="shared" si="64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62"/>
        <v>0.44</v>
      </c>
      <c r="C175" s="125">
        <v>0.44</v>
      </c>
      <c r="D175" s="124">
        <f t="shared" si="63"/>
        <v>0.44</v>
      </c>
      <c r="E175" s="124">
        <f t="shared" si="63"/>
        <v>0.44</v>
      </c>
      <c r="F175" s="124">
        <f t="shared" si="63"/>
        <v>0.44</v>
      </c>
      <c r="G175" s="124">
        <f t="shared" si="63"/>
        <v>0.44</v>
      </c>
      <c r="H175" s="124">
        <f t="shared" si="63"/>
        <v>0.44</v>
      </c>
      <c r="I175" s="124">
        <f t="shared" si="63"/>
        <v>0.44</v>
      </c>
      <c r="J175" s="124">
        <f t="shared" si="63"/>
        <v>0.44</v>
      </c>
      <c r="K175" s="124">
        <f t="shared" si="63"/>
        <v>0.44</v>
      </c>
      <c r="L175" s="124">
        <f t="shared" si="63"/>
        <v>0.44</v>
      </c>
      <c r="M175" s="124">
        <f t="shared" si="63"/>
        <v>0.44</v>
      </c>
      <c r="N175" s="124">
        <f t="shared" si="63"/>
        <v>0.44</v>
      </c>
      <c r="O175" s="124">
        <f t="shared" si="63"/>
        <v>0.44</v>
      </c>
      <c r="P175" s="124">
        <f t="shared" si="63"/>
        <v>0.44</v>
      </c>
      <c r="Q175" s="124">
        <f t="shared" si="63"/>
        <v>0.44</v>
      </c>
      <c r="R175" s="124">
        <f t="shared" si="63"/>
        <v>0.44</v>
      </c>
      <c r="S175" s="124">
        <f t="shared" si="64"/>
        <v>0.44</v>
      </c>
      <c r="T175" s="124">
        <f t="shared" si="64"/>
        <v>0.44</v>
      </c>
      <c r="U175" s="124">
        <f t="shared" si="64"/>
        <v>0.44</v>
      </c>
      <c r="V175" s="124">
        <f t="shared" si="64"/>
        <v>0.44</v>
      </c>
      <c r="W175" s="124">
        <f t="shared" si="64"/>
        <v>0.44</v>
      </c>
      <c r="X175" s="124">
        <f t="shared" si="64"/>
        <v>0.44</v>
      </c>
      <c r="Y175" s="124">
        <f t="shared" si="64"/>
        <v>0.44</v>
      </c>
      <c r="Z175" s="124">
        <f t="shared" si="64"/>
        <v>0.44</v>
      </c>
      <c r="AA175" s="124">
        <f t="shared" si="64"/>
        <v>0.44</v>
      </c>
      <c r="AB175" s="124">
        <f t="shared" si="64"/>
        <v>0.44</v>
      </c>
      <c r="AC175" s="124">
        <f t="shared" si="64"/>
        <v>0.44</v>
      </c>
      <c r="AD175" s="124">
        <f t="shared" si="64"/>
        <v>0.44</v>
      </c>
      <c r="AE175" s="124">
        <f t="shared" si="64"/>
        <v>0.44</v>
      </c>
      <c r="AF175" s="124">
        <f t="shared" si="64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62"/>
        <v>2.1</v>
      </c>
      <c r="C176" s="125">
        <v>2.1</v>
      </c>
      <c r="D176" s="124">
        <f t="shared" si="63"/>
        <v>2.1</v>
      </c>
      <c r="E176" s="124">
        <f t="shared" si="63"/>
        <v>2.1</v>
      </c>
      <c r="F176" s="124">
        <f t="shared" si="63"/>
        <v>2.1</v>
      </c>
      <c r="G176" s="124">
        <f t="shared" si="63"/>
        <v>2.1</v>
      </c>
      <c r="H176" s="124">
        <f t="shared" si="63"/>
        <v>2.1</v>
      </c>
      <c r="I176" s="124">
        <f t="shared" si="63"/>
        <v>2.1</v>
      </c>
      <c r="J176" s="124">
        <f t="shared" si="63"/>
        <v>2.1</v>
      </c>
      <c r="K176" s="124">
        <f t="shared" si="63"/>
        <v>2.1</v>
      </c>
      <c r="L176" s="124">
        <f t="shared" si="63"/>
        <v>2.1</v>
      </c>
      <c r="M176" s="124">
        <f t="shared" si="63"/>
        <v>2.1</v>
      </c>
      <c r="N176" s="124">
        <f t="shared" si="63"/>
        <v>2.1</v>
      </c>
      <c r="O176" s="124">
        <f t="shared" si="63"/>
        <v>2.1</v>
      </c>
      <c r="P176" s="124">
        <f t="shared" si="63"/>
        <v>2.1</v>
      </c>
      <c r="Q176" s="124">
        <f t="shared" si="63"/>
        <v>2.1</v>
      </c>
      <c r="R176" s="124">
        <f t="shared" si="63"/>
        <v>2.1</v>
      </c>
      <c r="S176" s="124">
        <f t="shared" si="64"/>
        <v>2.1</v>
      </c>
      <c r="T176" s="124">
        <f t="shared" si="64"/>
        <v>2.1</v>
      </c>
      <c r="U176" s="124">
        <f t="shared" si="64"/>
        <v>2.1</v>
      </c>
      <c r="V176" s="124">
        <f t="shared" si="64"/>
        <v>2.1</v>
      </c>
      <c r="W176" s="124">
        <f t="shared" si="64"/>
        <v>2.1</v>
      </c>
      <c r="X176" s="124">
        <f t="shared" si="64"/>
        <v>2.1</v>
      </c>
      <c r="Y176" s="124">
        <f t="shared" si="64"/>
        <v>2.1</v>
      </c>
      <c r="Z176" s="124">
        <f t="shared" si="64"/>
        <v>2.1</v>
      </c>
      <c r="AA176" s="124">
        <f t="shared" si="64"/>
        <v>2.1</v>
      </c>
      <c r="AB176" s="124">
        <f t="shared" si="64"/>
        <v>2.1</v>
      </c>
      <c r="AC176" s="124">
        <f t="shared" si="64"/>
        <v>2.1</v>
      </c>
      <c r="AD176" s="124">
        <f t="shared" si="64"/>
        <v>2.1</v>
      </c>
      <c r="AE176" s="124">
        <f t="shared" si="64"/>
        <v>2.1</v>
      </c>
      <c r="AF176" s="124">
        <f t="shared" si="64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62"/>
        <v>0.9</v>
      </c>
      <c r="C177" s="125">
        <v>0.9</v>
      </c>
      <c r="D177" s="124">
        <f t="shared" si="63"/>
        <v>0.9</v>
      </c>
      <c r="E177" s="124">
        <f t="shared" si="63"/>
        <v>0.9</v>
      </c>
      <c r="F177" s="124">
        <f t="shared" si="63"/>
        <v>0.9</v>
      </c>
      <c r="G177" s="124">
        <f t="shared" si="63"/>
        <v>0.9</v>
      </c>
      <c r="H177" s="124">
        <f t="shared" si="63"/>
        <v>0.9</v>
      </c>
      <c r="I177" s="124">
        <f t="shared" si="63"/>
        <v>0.9</v>
      </c>
      <c r="J177" s="124">
        <f t="shared" si="63"/>
        <v>0.9</v>
      </c>
      <c r="K177" s="124">
        <f t="shared" si="63"/>
        <v>0.9</v>
      </c>
      <c r="L177" s="124">
        <f t="shared" si="63"/>
        <v>0.9</v>
      </c>
      <c r="M177" s="124">
        <f t="shared" si="63"/>
        <v>0.9</v>
      </c>
      <c r="N177" s="124">
        <f t="shared" si="63"/>
        <v>0.9</v>
      </c>
      <c r="O177" s="124">
        <f t="shared" si="63"/>
        <v>0.9</v>
      </c>
      <c r="P177" s="124">
        <f t="shared" si="63"/>
        <v>0.9</v>
      </c>
      <c r="Q177" s="124">
        <f t="shared" si="63"/>
        <v>0.9</v>
      </c>
      <c r="R177" s="124">
        <f t="shared" si="63"/>
        <v>0.9</v>
      </c>
      <c r="S177" s="124">
        <f t="shared" si="64"/>
        <v>0.9</v>
      </c>
      <c r="T177" s="124">
        <f t="shared" si="64"/>
        <v>0.9</v>
      </c>
      <c r="U177" s="124">
        <f t="shared" si="64"/>
        <v>0.9</v>
      </c>
      <c r="V177" s="124">
        <f t="shared" si="64"/>
        <v>0.9</v>
      </c>
      <c r="W177" s="124">
        <f t="shared" si="64"/>
        <v>0.9</v>
      </c>
      <c r="X177" s="124">
        <f t="shared" si="64"/>
        <v>0.9</v>
      </c>
      <c r="Y177" s="124">
        <f t="shared" si="64"/>
        <v>0.9</v>
      </c>
      <c r="Z177" s="124">
        <f t="shared" si="64"/>
        <v>0.9</v>
      </c>
      <c r="AA177" s="124">
        <f t="shared" si="64"/>
        <v>0.9</v>
      </c>
      <c r="AB177" s="124">
        <f t="shared" si="64"/>
        <v>0.9</v>
      </c>
      <c r="AC177" s="124">
        <f t="shared" si="64"/>
        <v>0.9</v>
      </c>
      <c r="AD177" s="124">
        <f t="shared" si="64"/>
        <v>0.9</v>
      </c>
      <c r="AE177" s="124">
        <f t="shared" si="64"/>
        <v>0.9</v>
      </c>
      <c r="AF177" s="124">
        <f t="shared" si="64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65">AF179</f>
        <v>0.57999999999999996</v>
      </c>
      <c r="C179" s="125">
        <v>0.57999999999999996</v>
      </c>
      <c r="D179" s="124">
        <f t="shared" ref="D179:S191" si="66">C179</f>
        <v>0.57999999999999996</v>
      </c>
      <c r="E179" s="124">
        <f t="shared" si="66"/>
        <v>0.57999999999999996</v>
      </c>
      <c r="F179" s="124">
        <f t="shared" si="66"/>
        <v>0.57999999999999996</v>
      </c>
      <c r="G179" s="124">
        <f t="shared" si="66"/>
        <v>0.57999999999999996</v>
      </c>
      <c r="H179" s="124">
        <f t="shared" si="66"/>
        <v>0.57999999999999996</v>
      </c>
      <c r="I179" s="124">
        <f t="shared" si="66"/>
        <v>0.57999999999999996</v>
      </c>
      <c r="J179" s="124">
        <f t="shared" si="66"/>
        <v>0.57999999999999996</v>
      </c>
      <c r="K179" s="124">
        <f t="shared" si="66"/>
        <v>0.57999999999999996</v>
      </c>
      <c r="L179" s="124">
        <f t="shared" si="66"/>
        <v>0.57999999999999996</v>
      </c>
      <c r="M179" s="124">
        <f t="shared" si="66"/>
        <v>0.57999999999999996</v>
      </c>
      <c r="N179" s="124">
        <f t="shared" si="66"/>
        <v>0.57999999999999996</v>
      </c>
      <c r="O179" s="124">
        <f t="shared" si="66"/>
        <v>0.57999999999999996</v>
      </c>
      <c r="P179" s="124">
        <f t="shared" si="66"/>
        <v>0.57999999999999996</v>
      </c>
      <c r="Q179" s="124">
        <f t="shared" si="66"/>
        <v>0.57999999999999996</v>
      </c>
      <c r="R179" s="124">
        <f t="shared" si="66"/>
        <v>0.57999999999999996</v>
      </c>
      <c r="S179" s="124">
        <f t="shared" si="66"/>
        <v>0.57999999999999996</v>
      </c>
      <c r="T179" s="124">
        <f t="shared" ref="S179:AF191" si="67">S179</f>
        <v>0.57999999999999996</v>
      </c>
      <c r="U179" s="124">
        <f t="shared" si="67"/>
        <v>0.57999999999999996</v>
      </c>
      <c r="V179" s="124">
        <f t="shared" si="67"/>
        <v>0.57999999999999996</v>
      </c>
      <c r="W179" s="124">
        <f t="shared" si="67"/>
        <v>0.57999999999999996</v>
      </c>
      <c r="X179" s="124">
        <f t="shared" si="67"/>
        <v>0.57999999999999996</v>
      </c>
      <c r="Y179" s="124">
        <f t="shared" si="67"/>
        <v>0.57999999999999996</v>
      </c>
      <c r="Z179" s="124">
        <f t="shared" si="67"/>
        <v>0.57999999999999996</v>
      </c>
      <c r="AA179" s="124">
        <f t="shared" si="67"/>
        <v>0.57999999999999996</v>
      </c>
      <c r="AB179" s="124">
        <f t="shared" si="67"/>
        <v>0.57999999999999996</v>
      </c>
      <c r="AC179" s="124">
        <f t="shared" si="67"/>
        <v>0.57999999999999996</v>
      </c>
      <c r="AD179" s="124">
        <f t="shared" si="67"/>
        <v>0.57999999999999996</v>
      </c>
      <c r="AE179" s="124">
        <f t="shared" si="67"/>
        <v>0.57999999999999996</v>
      </c>
      <c r="AF179" s="124">
        <f t="shared" si="67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65"/>
        <v>0.8</v>
      </c>
      <c r="C180" s="125">
        <v>0.8</v>
      </c>
      <c r="D180" s="124">
        <f t="shared" si="66"/>
        <v>0.8</v>
      </c>
      <c r="E180" s="124">
        <f t="shared" si="66"/>
        <v>0.8</v>
      </c>
      <c r="F180" s="124">
        <f t="shared" si="66"/>
        <v>0.8</v>
      </c>
      <c r="G180" s="124">
        <f t="shared" si="66"/>
        <v>0.8</v>
      </c>
      <c r="H180" s="124">
        <f t="shared" si="66"/>
        <v>0.8</v>
      </c>
      <c r="I180" s="124">
        <f t="shared" si="66"/>
        <v>0.8</v>
      </c>
      <c r="J180" s="124">
        <f t="shared" si="66"/>
        <v>0.8</v>
      </c>
      <c r="K180" s="124">
        <f t="shared" si="66"/>
        <v>0.8</v>
      </c>
      <c r="L180" s="124">
        <f t="shared" si="66"/>
        <v>0.8</v>
      </c>
      <c r="M180" s="124">
        <f t="shared" si="66"/>
        <v>0.8</v>
      </c>
      <c r="N180" s="124">
        <f t="shared" si="66"/>
        <v>0.8</v>
      </c>
      <c r="O180" s="124">
        <f t="shared" si="66"/>
        <v>0.8</v>
      </c>
      <c r="P180" s="124">
        <f t="shared" si="66"/>
        <v>0.8</v>
      </c>
      <c r="Q180" s="124">
        <f t="shared" si="66"/>
        <v>0.8</v>
      </c>
      <c r="R180" s="124">
        <f t="shared" si="66"/>
        <v>0.8</v>
      </c>
      <c r="S180" s="124">
        <f t="shared" si="66"/>
        <v>0.8</v>
      </c>
      <c r="T180" s="124">
        <f t="shared" si="67"/>
        <v>0.8</v>
      </c>
      <c r="U180" s="124">
        <f t="shared" si="67"/>
        <v>0.8</v>
      </c>
      <c r="V180" s="124">
        <f t="shared" si="67"/>
        <v>0.8</v>
      </c>
      <c r="W180" s="124">
        <f t="shared" si="67"/>
        <v>0.8</v>
      </c>
      <c r="X180" s="124">
        <f t="shared" si="67"/>
        <v>0.8</v>
      </c>
      <c r="Y180" s="124">
        <f t="shared" si="67"/>
        <v>0.8</v>
      </c>
      <c r="Z180" s="124">
        <f t="shared" si="67"/>
        <v>0.8</v>
      </c>
      <c r="AA180" s="124">
        <f t="shared" si="67"/>
        <v>0.8</v>
      </c>
      <c r="AB180" s="124">
        <f t="shared" si="67"/>
        <v>0.8</v>
      </c>
      <c r="AC180" s="124">
        <f t="shared" si="67"/>
        <v>0.8</v>
      </c>
      <c r="AD180" s="124">
        <f t="shared" si="67"/>
        <v>0.8</v>
      </c>
      <c r="AE180" s="124">
        <f t="shared" si="67"/>
        <v>0.8</v>
      </c>
      <c r="AF180" s="124">
        <f t="shared" si="67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65"/>
        <v>0</v>
      </c>
      <c r="C181" s="125">
        <v>0</v>
      </c>
      <c r="D181" s="124">
        <f t="shared" si="66"/>
        <v>0</v>
      </c>
      <c r="E181" s="124">
        <f t="shared" si="66"/>
        <v>0</v>
      </c>
      <c r="F181" s="124">
        <f t="shared" si="66"/>
        <v>0</v>
      </c>
      <c r="G181" s="124">
        <f t="shared" si="66"/>
        <v>0</v>
      </c>
      <c r="H181" s="124">
        <f t="shared" si="66"/>
        <v>0</v>
      </c>
      <c r="I181" s="124">
        <f t="shared" si="66"/>
        <v>0</v>
      </c>
      <c r="J181" s="124">
        <f t="shared" si="66"/>
        <v>0</v>
      </c>
      <c r="K181" s="124">
        <f t="shared" si="66"/>
        <v>0</v>
      </c>
      <c r="L181" s="124">
        <f t="shared" si="66"/>
        <v>0</v>
      </c>
      <c r="M181" s="124">
        <f t="shared" si="66"/>
        <v>0</v>
      </c>
      <c r="N181" s="124">
        <f t="shared" si="66"/>
        <v>0</v>
      </c>
      <c r="O181" s="124">
        <f t="shared" si="66"/>
        <v>0</v>
      </c>
      <c r="P181" s="124">
        <f t="shared" si="66"/>
        <v>0</v>
      </c>
      <c r="Q181" s="124">
        <f t="shared" si="66"/>
        <v>0</v>
      </c>
      <c r="R181" s="124">
        <f t="shared" si="66"/>
        <v>0</v>
      </c>
      <c r="S181" s="124">
        <f t="shared" si="66"/>
        <v>0</v>
      </c>
      <c r="T181" s="124">
        <f t="shared" si="67"/>
        <v>0</v>
      </c>
      <c r="U181" s="124">
        <f t="shared" si="67"/>
        <v>0</v>
      </c>
      <c r="V181" s="124">
        <f t="shared" si="67"/>
        <v>0</v>
      </c>
      <c r="W181" s="124">
        <f t="shared" si="67"/>
        <v>0</v>
      </c>
      <c r="X181" s="124">
        <f t="shared" si="67"/>
        <v>0</v>
      </c>
      <c r="Y181" s="124">
        <f t="shared" si="67"/>
        <v>0</v>
      </c>
      <c r="Z181" s="124">
        <f t="shared" si="67"/>
        <v>0</v>
      </c>
      <c r="AA181" s="124">
        <f t="shared" si="67"/>
        <v>0</v>
      </c>
      <c r="AB181" s="124">
        <f t="shared" si="67"/>
        <v>0</v>
      </c>
      <c r="AC181" s="124">
        <f t="shared" si="67"/>
        <v>0</v>
      </c>
      <c r="AD181" s="124">
        <f t="shared" si="67"/>
        <v>0</v>
      </c>
      <c r="AE181" s="124">
        <f t="shared" si="67"/>
        <v>0</v>
      </c>
      <c r="AF181" s="124">
        <f t="shared" si="67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65"/>
        <v>0.6</v>
      </c>
      <c r="C182" s="125">
        <v>0.6</v>
      </c>
      <c r="D182" s="124">
        <f t="shared" si="66"/>
        <v>0.6</v>
      </c>
      <c r="E182" s="124">
        <f t="shared" si="66"/>
        <v>0.6</v>
      </c>
      <c r="F182" s="124">
        <f t="shared" si="66"/>
        <v>0.6</v>
      </c>
      <c r="G182" s="124">
        <f t="shared" si="66"/>
        <v>0.6</v>
      </c>
      <c r="H182" s="124">
        <f t="shared" si="66"/>
        <v>0.6</v>
      </c>
      <c r="I182" s="124">
        <f t="shared" si="66"/>
        <v>0.6</v>
      </c>
      <c r="J182" s="124">
        <f t="shared" si="66"/>
        <v>0.6</v>
      </c>
      <c r="K182" s="124">
        <f t="shared" si="66"/>
        <v>0.6</v>
      </c>
      <c r="L182" s="124">
        <f t="shared" si="66"/>
        <v>0.6</v>
      </c>
      <c r="M182" s="124">
        <f t="shared" si="66"/>
        <v>0.6</v>
      </c>
      <c r="N182" s="124">
        <f t="shared" si="66"/>
        <v>0.6</v>
      </c>
      <c r="O182" s="124">
        <f t="shared" si="66"/>
        <v>0.6</v>
      </c>
      <c r="P182" s="124">
        <f t="shared" si="66"/>
        <v>0.6</v>
      </c>
      <c r="Q182" s="124">
        <f t="shared" si="66"/>
        <v>0.6</v>
      </c>
      <c r="R182" s="124">
        <f t="shared" si="66"/>
        <v>0.6</v>
      </c>
      <c r="S182" s="124">
        <f t="shared" si="66"/>
        <v>0.6</v>
      </c>
      <c r="T182" s="124">
        <f t="shared" si="67"/>
        <v>0.6</v>
      </c>
      <c r="U182" s="124">
        <f t="shared" si="67"/>
        <v>0.6</v>
      </c>
      <c r="V182" s="124">
        <f t="shared" si="67"/>
        <v>0.6</v>
      </c>
      <c r="W182" s="124">
        <f t="shared" si="67"/>
        <v>0.6</v>
      </c>
      <c r="X182" s="124">
        <f t="shared" si="67"/>
        <v>0.6</v>
      </c>
      <c r="Y182" s="124">
        <f t="shared" si="67"/>
        <v>0.6</v>
      </c>
      <c r="Z182" s="124">
        <f t="shared" si="67"/>
        <v>0.6</v>
      </c>
      <c r="AA182" s="124">
        <f t="shared" si="67"/>
        <v>0.6</v>
      </c>
      <c r="AB182" s="124">
        <f t="shared" si="67"/>
        <v>0.6</v>
      </c>
      <c r="AC182" s="124">
        <f t="shared" si="67"/>
        <v>0.6</v>
      </c>
      <c r="AD182" s="124">
        <f t="shared" si="67"/>
        <v>0.6</v>
      </c>
      <c r="AE182" s="124">
        <f t="shared" si="67"/>
        <v>0.6</v>
      </c>
      <c r="AF182" s="124">
        <f t="shared" si="67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65"/>
        <v>0.6</v>
      </c>
      <c r="C183" s="125">
        <v>0.6</v>
      </c>
      <c r="D183" s="124">
        <f t="shared" si="66"/>
        <v>0.6</v>
      </c>
      <c r="E183" s="124">
        <f t="shared" si="66"/>
        <v>0.6</v>
      </c>
      <c r="F183" s="124">
        <f t="shared" si="66"/>
        <v>0.6</v>
      </c>
      <c r="G183" s="124">
        <f t="shared" si="66"/>
        <v>0.6</v>
      </c>
      <c r="H183" s="124">
        <f t="shared" si="66"/>
        <v>0.6</v>
      </c>
      <c r="I183" s="124">
        <f t="shared" si="66"/>
        <v>0.6</v>
      </c>
      <c r="J183" s="124">
        <f t="shared" si="66"/>
        <v>0.6</v>
      </c>
      <c r="K183" s="124">
        <f t="shared" si="66"/>
        <v>0.6</v>
      </c>
      <c r="L183" s="124">
        <f t="shared" si="66"/>
        <v>0.6</v>
      </c>
      <c r="M183" s="124">
        <f t="shared" si="66"/>
        <v>0.6</v>
      </c>
      <c r="N183" s="124">
        <f t="shared" si="66"/>
        <v>0.6</v>
      </c>
      <c r="O183" s="124">
        <f t="shared" si="66"/>
        <v>0.6</v>
      </c>
      <c r="P183" s="124">
        <f t="shared" si="66"/>
        <v>0.6</v>
      </c>
      <c r="Q183" s="124">
        <f t="shared" si="66"/>
        <v>0.6</v>
      </c>
      <c r="R183" s="124">
        <f t="shared" si="66"/>
        <v>0.6</v>
      </c>
      <c r="S183" s="124">
        <f t="shared" si="66"/>
        <v>0.6</v>
      </c>
      <c r="T183" s="124">
        <f t="shared" si="67"/>
        <v>0.6</v>
      </c>
      <c r="U183" s="124">
        <f t="shared" si="67"/>
        <v>0.6</v>
      </c>
      <c r="V183" s="124">
        <f t="shared" si="67"/>
        <v>0.6</v>
      </c>
      <c r="W183" s="124">
        <f t="shared" si="67"/>
        <v>0.6</v>
      </c>
      <c r="X183" s="124">
        <f t="shared" si="67"/>
        <v>0.6</v>
      </c>
      <c r="Y183" s="124">
        <f t="shared" si="67"/>
        <v>0.6</v>
      </c>
      <c r="Z183" s="124">
        <f t="shared" si="67"/>
        <v>0.6</v>
      </c>
      <c r="AA183" s="124">
        <f t="shared" si="67"/>
        <v>0.6</v>
      </c>
      <c r="AB183" s="124">
        <f t="shared" si="67"/>
        <v>0.6</v>
      </c>
      <c r="AC183" s="124">
        <f t="shared" si="67"/>
        <v>0.6</v>
      </c>
      <c r="AD183" s="124">
        <f t="shared" si="67"/>
        <v>0.6</v>
      </c>
      <c r="AE183" s="124">
        <f t="shared" si="67"/>
        <v>0.6</v>
      </c>
      <c r="AF183" s="124">
        <f t="shared" si="67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65"/>
        <v>0.35</v>
      </c>
      <c r="C184" s="125">
        <v>0.35</v>
      </c>
      <c r="D184" s="124">
        <f t="shared" si="66"/>
        <v>0.35</v>
      </c>
      <c r="E184" s="124">
        <f t="shared" si="66"/>
        <v>0.35</v>
      </c>
      <c r="F184" s="124">
        <f t="shared" si="66"/>
        <v>0.35</v>
      </c>
      <c r="G184" s="124">
        <f t="shared" si="66"/>
        <v>0.35</v>
      </c>
      <c r="H184" s="124">
        <f t="shared" si="66"/>
        <v>0.35</v>
      </c>
      <c r="I184" s="124">
        <f t="shared" si="66"/>
        <v>0.35</v>
      </c>
      <c r="J184" s="124">
        <f t="shared" si="66"/>
        <v>0.35</v>
      </c>
      <c r="K184" s="124">
        <f t="shared" si="66"/>
        <v>0.35</v>
      </c>
      <c r="L184" s="124">
        <f t="shared" si="66"/>
        <v>0.35</v>
      </c>
      <c r="M184" s="124">
        <f t="shared" si="66"/>
        <v>0.35</v>
      </c>
      <c r="N184" s="124">
        <f t="shared" si="66"/>
        <v>0.35</v>
      </c>
      <c r="O184" s="124">
        <f t="shared" si="66"/>
        <v>0.35</v>
      </c>
      <c r="P184" s="124">
        <f t="shared" si="66"/>
        <v>0.35</v>
      </c>
      <c r="Q184" s="124">
        <f t="shared" si="66"/>
        <v>0.35</v>
      </c>
      <c r="R184" s="124">
        <f t="shared" si="66"/>
        <v>0.35</v>
      </c>
      <c r="S184" s="124">
        <f t="shared" si="66"/>
        <v>0.35</v>
      </c>
      <c r="T184" s="124">
        <f t="shared" si="67"/>
        <v>0.35</v>
      </c>
      <c r="U184" s="124">
        <f t="shared" si="67"/>
        <v>0.35</v>
      </c>
      <c r="V184" s="124">
        <f t="shared" si="67"/>
        <v>0.35</v>
      </c>
      <c r="W184" s="124">
        <f t="shared" si="67"/>
        <v>0.35</v>
      </c>
      <c r="X184" s="124">
        <f t="shared" si="67"/>
        <v>0.35</v>
      </c>
      <c r="Y184" s="124">
        <f t="shared" si="67"/>
        <v>0.35</v>
      </c>
      <c r="Z184" s="124">
        <f t="shared" si="67"/>
        <v>0.35</v>
      </c>
      <c r="AA184" s="124">
        <f t="shared" si="67"/>
        <v>0.35</v>
      </c>
      <c r="AB184" s="124">
        <f t="shared" si="67"/>
        <v>0.35</v>
      </c>
      <c r="AC184" s="124">
        <f t="shared" si="67"/>
        <v>0.35</v>
      </c>
      <c r="AD184" s="124">
        <f t="shared" si="67"/>
        <v>0.35</v>
      </c>
      <c r="AE184" s="124">
        <f t="shared" si="67"/>
        <v>0.35</v>
      </c>
      <c r="AF184" s="124">
        <f t="shared" si="67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65"/>
        <v>0.28999999999999998</v>
      </c>
      <c r="C185" s="125">
        <v>0.28999999999999998</v>
      </c>
      <c r="D185" s="124">
        <f t="shared" si="66"/>
        <v>0.28999999999999998</v>
      </c>
      <c r="E185" s="124">
        <f t="shared" si="66"/>
        <v>0.28999999999999998</v>
      </c>
      <c r="F185" s="124">
        <f t="shared" si="66"/>
        <v>0.28999999999999998</v>
      </c>
      <c r="G185" s="124">
        <f t="shared" si="66"/>
        <v>0.28999999999999998</v>
      </c>
      <c r="H185" s="124">
        <f t="shared" si="66"/>
        <v>0.28999999999999998</v>
      </c>
      <c r="I185" s="124">
        <f t="shared" si="66"/>
        <v>0.28999999999999998</v>
      </c>
      <c r="J185" s="124">
        <f t="shared" si="66"/>
        <v>0.28999999999999998</v>
      </c>
      <c r="K185" s="124">
        <f t="shared" si="66"/>
        <v>0.28999999999999998</v>
      </c>
      <c r="L185" s="124">
        <f t="shared" si="66"/>
        <v>0.28999999999999998</v>
      </c>
      <c r="M185" s="124">
        <f t="shared" si="66"/>
        <v>0.28999999999999998</v>
      </c>
      <c r="N185" s="124">
        <f t="shared" si="66"/>
        <v>0.28999999999999998</v>
      </c>
      <c r="O185" s="124">
        <f t="shared" si="66"/>
        <v>0.28999999999999998</v>
      </c>
      <c r="P185" s="124">
        <f t="shared" si="66"/>
        <v>0.28999999999999998</v>
      </c>
      <c r="Q185" s="124">
        <f t="shared" si="66"/>
        <v>0.28999999999999998</v>
      </c>
      <c r="R185" s="124">
        <f t="shared" si="66"/>
        <v>0.28999999999999998</v>
      </c>
      <c r="S185" s="124">
        <f t="shared" si="66"/>
        <v>0.28999999999999998</v>
      </c>
      <c r="T185" s="124">
        <f t="shared" si="67"/>
        <v>0.28999999999999998</v>
      </c>
      <c r="U185" s="124">
        <f t="shared" si="67"/>
        <v>0.28999999999999998</v>
      </c>
      <c r="V185" s="124">
        <f t="shared" si="67"/>
        <v>0.28999999999999998</v>
      </c>
      <c r="W185" s="124">
        <f t="shared" si="67"/>
        <v>0.28999999999999998</v>
      </c>
      <c r="X185" s="124">
        <f t="shared" si="67"/>
        <v>0.28999999999999998</v>
      </c>
      <c r="Y185" s="124">
        <f t="shared" si="67"/>
        <v>0.28999999999999998</v>
      </c>
      <c r="Z185" s="124">
        <f t="shared" si="67"/>
        <v>0.28999999999999998</v>
      </c>
      <c r="AA185" s="124">
        <f t="shared" si="67"/>
        <v>0.28999999999999998</v>
      </c>
      <c r="AB185" s="124">
        <f t="shared" si="67"/>
        <v>0.28999999999999998</v>
      </c>
      <c r="AC185" s="124">
        <f t="shared" si="67"/>
        <v>0.28999999999999998</v>
      </c>
      <c r="AD185" s="124">
        <f t="shared" si="67"/>
        <v>0.28999999999999998</v>
      </c>
      <c r="AE185" s="124">
        <f t="shared" si="67"/>
        <v>0.28999999999999998</v>
      </c>
      <c r="AF185" s="124">
        <f t="shared" si="67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65"/>
        <v>0.06</v>
      </c>
      <c r="C186" s="125">
        <v>0.06</v>
      </c>
      <c r="D186" s="124">
        <f t="shared" si="66"/>
        <v>0.06</v>
      </c>
      <c r="E186" s="124">
        <f t="shared" si="66"/>
        <v>0.06</v>
      </c>
      <c r="F186" s="124">
        <f t="shared" si="66"/>
        <v>0.06</v>
      </c>
      <c r="G186" s="124">
        <f t="shared" si="66"/>
        <v>0.06</v>
      </c>
      <c r="H186" s="124">
        <f t="shared" si="66"/>
        <v>0.06</v>
      </c>
      <c r="I186" s="124">
        <f t="shared" si="66"/>
        <v>0.06</v>
      </c>
      <c r="J186" s="124">
        <f t="shared" si="66"/>
        <v>0.06</v>
      </c>
      <c r="K186" s="124">
        <f t="shared" si="66"/>
        <v>0.06</v>
      </c>
      <c r="L186" s="124">
        <f t="shared" si="66"/>
        <v>0.06</v>
      </c>
      <c r="M186" s="124">
        <f t="shared" si="66"/>
        <v>0.06</v>
      </c>
      <c r="N186" s="124">
        <f t="shared" si="66"/>
        <v>0.06</v>
      </c>
      <c r="O186" s="124">
        <f t="shared" si="66"/>
        <v>0.06</v>
      </c>
      <c r="P186" s="124">
        <f t="shared" si="66"/>
        <v>0.06</v>
      </c>
      <c r="Q186" s="124">
        <f t="shared" si="66"/>
        <v>0.06</v>
      </c>
      <c r="R186" s="124">
        <f t="shared" si="66"/>
        <v>0.06</v>
      </c>
      <c r="S186" s="124">
        <f t="shared" si="66"/>
        <v>0.06</v>
      </c>
      <c r="T186" s="124">
        <f t="shared" si="67"/>
        <v>0.06</v>
      </c>
      <c r="U186" s="124">
        <f t="shared" si="67"/>
        <v>0.06</v>
      </c>
      <c r="V186" s="124">
        <f t="shared" si="67"/>
        <v>0.06</v>
      </c>
      <c r="W186" s="124">
        <f t="shared" si="67"/>
        <v>0.06</v>
      </c>
      <c r="X186" s="124">
        <f t="shared" si="67"/>
        <v>0.06</v>
      </c>
      <c r="Y186" s="124">
        <f t="shared" si="67"/>
        <v>0.06</v>
      </c>
      <c r="Z186" s="124">
        <f t="shared" si="67"/>
        <v>0.06</v>
      </c>
      <c r="AA186" s="124">
        <f t="shared" si="67"/>
        <v>0.06</v>
      </c>
      <c r="AB186" s="124">
        <f t="shared" si="67"/>
        <v>0.06</v>
      </c>
      <c r="AC186" s="124">
        <f t="shared" si="67"/>
        <v>0.06</v>
      </c>
      <c r="AD186" s="124">
        <f t="shared" si="67"/>
        <v>0.06</v>
      </c>
      <c r="AE186" s="124">
        <f t="shared" si="67"/>
        <v>0.06</v>
      </c>
      <c r="AF186" s="124">
        <f t="shared" si="67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65"/>
        <v>0.11</v>
      </c>
      <c r="C187" s="125">
        <v>0.11</v>
      </c>
      <c r="D187" s="124">
        <f t="shared" si="66"/>
        <v>0.11</v>
      </c>
      <c r="E187" s="124">
        <f t="shared" si="66"/>
        <v>0.11</v>
      </c>
      <c r="F187" s="124">
        <f t="shared" si="66"/>
        <v>0.11</v>
      </c>
      <c r="G187" s="124">
        <f t="shared" si="66"/>
        <v>0.11</v>
      </c>
      <c r="H187" s="124">
        <f t="shared" si="66"/>
        <v>0.11</v>
      </c>
      <c r="I187" s="124">
        <f t="shared" si="66"/>
        <v>0.11</v>
      </c>
      <c r="J187" s="124">
        <f t="shared" si="66"/>
        <v>0.11</v>
      </c>
      <c r="K187" s="124">
        <f t="shared" si="66"/>
        <v>0.11</v>
      </c>
      <c r="L187" s="124">
        <f t="shared" si="66"/>
        <v>0.11</v>
      </c>
      <c r="M187" s="124">
        <f t="shared" si="66"/>
        <v>0.11</v>
      </c>
      <c r="N187" s="124">
        <f t="shared" si="66"/>
        <v>0.11</v>
      </c>
      <c r="O187" s="124">
        <f t="shared" si="66"/>
        <v>0.11</v>
      </c>
      <c r="P187" s="124">
        <f t="shared" si="66"/>
        <v>0.11</v>
      </c>
      <c r="Q187" s="124">
        <f t="shared" si="66"/>
        <v>0.11</v>
      </c>
      <c r="R187" s="124">
        <f t="shared" si="66"/>
        <v>0.11</v>
      </c>
      <c r="S187" s="124">
        <f t="shared" si="66"/>
        <v>0.11</v>
      </c>
      <c r="T187" s="124">
        <f t="shared" si="67"/>
        <v>0.11</v>
      </c>
      <c r="U187" s="124">
        <f t="shared" si="67"/>
        <v>0.11</v>
      </c>
      <c r="V187" s="124">
        <f t="shared" si="67"/>
        <v>0.11</v>
      </c>
      <c r="W187" s="124">
        <f t="shared" si="67"/>
        <v>0.11</v>
      </c>
      <c r="X187" s="124">
        <f t="shared" si="67"/>
        <v>0.11</v>
      </c>
      <c r="Y187" s="124">
        <f t="shared" si="67"/>
        <v>0.11</v>
      </c>
      <c r="Z187" s="124">
        <f t="shared" si="67"/>
        <v>0.11</v>
      </c>
      <c r="AA187" s="124">
        <f t="shared" si="67"/>
        <v>0.11</v>
      </c>
      <c r="AB187" s="124">
        <f t="shared" si="67"/>
        <v>0.11</v>
      </c>
      <c r="AC187" s="124">
        <f t="shared" si="67"/>
        <v>0.11</v>
      </c>
      <c r="AD187" s="124">
        <f t="shared" si="67"/>
        <v>0.11</v>
      </c>
      <c r="AE187" s="124">
        <f t="shared" si="67"/>
        <v>0.11</v>
      </c>
      <c r="AF187" s="124">
        <f t="shared" si="67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65"/>
        <v>0.1</v>
      </c>
      <c r="C188" s="125">
        <v>0.1</v>
      </c>
      <c r="D188" s="124">
        <f t="shared" si="66"/>
        <v>0.1</v>
      </c>
      <c r="E188" s="124">
        <f t="shared" si="66"/>
        <v>0.1</v>
      </c>
      <c r="F188" s="124">
        <f t="shared" si="66"/>
        <v>0.1</v>
      </c>
      <c r="G188" s="124">
        <f t="shared" si="66"/>
        <v>0.1</v>
      </c>
      <c r="H188" s="124">
        <f t="shared" si="66"/>
        <v>0.1</v>
      </c>
      <c r="I188" s="124">
        <f t="shared" si="66"/>
        <v>0.1</v>
      </c>
      <c r="J188" s="124">
        <f t="shared" si="66"/>
        <v>0.1</v>
      </c>
      <c r="K188" s="124">
        <f t="shared" si="66"/>
        <v>0.1</v>
      </c>
      <c r="L188" s="124">
        <f t="shared" si="66"/>
        <v>0.1</v>
      </c>
      <c r="M188" s="124">
        <f t="shared" si="66"/>
        <v>0.1</v>
      </c>
      <c r="N188" s="124">
        <f t="shared" si="66"/>
        <v>0.1</v>
      </c>
      <c r="O188" s="124">
        <f t="shared" si="66"/>
        <v>0.1</v>
      </c>
      <c r="P188" s="124">
        <f t="shared" si="66"/>
        <v>0.1</v>
      </c>
      <c r="Q188" s="124">
        <f t="shared" si="66"/>
        <v>0.1</v>
      </c>
      <c r="R188" s="124">
        <f t="shared" si="66"/>
        <v>0.1</v>
      </c>
      <c r="S188" s="124">
        <f t="shared" si="67"/>
        <v>0.1</v>
      </c>
      <c r="T188" s="124">
        <f t="shared" si="67"/>
        <v>0.1</v>
      </c>
      <c r="U188" s="124">
        <f t="shared" si="67"/>
        <v>0.1</v>
      </c>
      <c r="V188" s="124">
        <f t="shared" si="67"/>
        <v>0.1</v>
      </c>
      <c r="W188" s="124">
        <f t="shared" si="67"/>
        <v>0.1</v>
      </c>
      <c r="X188" s="124">
        <f t="shared" si="67"/>
        <v>0.1</v>
      </c>
      <c r="Y188" s="124">
        <f t="shared" si="67"/>
        <v>0.1</v>
      </c>
      <c r="Z188" s="124">
        <f t="shared" si="67"/>
        <v>0.1</v>
      </c>
      <c r="AA188" s="124">
        <f t="shared" si="67"/>
        <v>0.1</v>
      </c>
      <c r="AB188" s="124">
        <f t="shared" si="67"/>
        <v>0.1</v>
      </c>
      <c r="AC188" s="124">
        <f t="shared" si="67"/>
        <v>0.1</v>
      </c>
      <c r="AD188" s="124">
        <f t="shared" si="67"/>
        <v>0.1</v>
      </c>
      <c r="AE188" s="124">
        <f t="shared" si="67"/>
        <v>0.1</v>
      </c>
      <c r="AF188" s="124">
        <f t="shared" si="67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65"/>
        <v>0.09</v>
      </c>
      <c r="C189" s="125">
        <v>0.09</v>
      </c>
      <c r="D189" s="124">
        <f t="shared" si="66"/>
        <v>0.09</v>
      </c>
      <c r="E189" s="124">
        <f t="shared" si="66"/>
        <v>0.09</v>
      </c>
      <c r="F189" s="124">
        <f t="shared" si="66"/>
        <v>0.09</v>
      </c>
      <c r="G189" s="124">
        <f t="shared" si="66"/>
        <v>0.09</v>
      </c>
      <c r="H189" s="124">
        <f t="shared" si="66"/>
        <v>0.09</v>
      </c>
      <c r="I189" s="124">
        <f t="shared" si="66"/>
        <v>0.09</v>
      </c>
      <c r="J189" s="124">
        <f t="shared" si="66"/>
        <v>0.09</v>
      </c>
      <c r="K189" s="124">
        <f t="shared" si="66"/>
        <v>0.09</v>
      </c>
      <c r="L189" s="124">
        <f t="shared" si="66"/>
        <v>0.09</v>
      </c>
      <c r="M189" s="124">
        <f t="shared" si="66"/>
        <v>0.09</v>
      </c>
      <c r="N189" s="124">
        <f t="shared" si="66"/>
        <v>0.09</v>
      </c>
      <c r="O189" s="124">
        <f t="shared" si="66"/>
        <v>0.09</v>
      </c>
      <c r="P189" s="124">
        <f t="shared" si="66"/>
        <v>0.09</v>
      </c>
      <c r="Q189" s="124">
        <f t="shared" si="66"/>
        <v>0.09</v>
      </c>
      <c r="R189" s="124">
        <f t="shared" si="66"/>
        <v>0.09</v>
      </c>
      <c r="S189" s="124">
        <f t="shared" si="67"/>
        <v>0.09</v>
      </c>
      <c r="T189" s="124">
        <f t="shared" si="67"/>
        <v>0.09</v>
      </c>
      <c r="U189" s="124">
        <f t="shared" si="67"/>
        <v>0.09</v>
      </c>
      <c r="V189" s="124">
        <f t="shared" si="67"/>
        <v>0.09</v>
      </c>
      <c r="W189" s="124">
        <f t="shared" si="67"/>
        <v>0.09</v>
      </c>
      <c r="X189" s="124">
        <f t="shared" si="67"/>
        <v>0.09</v>
      </c>
      <c r="Y189" s="124">
        <f t="shared" si="67"/>
        <v>0.09</v>
      </c>
      <c r="Z189" s="124">
        <f t="shared" si="67"/>
        <v>0.09</v>
      </c>
      <c r="AA189" s="124">
        <f t="shared" si="67"/>
        <v>0.09</v>
      </c>
      <c r="AB189" s="124">
        <f t="shared" si="67"/>
        <v>0.09</v>
      </c>
      <c r="AC189" s="124">
        <f t="shared" si="67"/>
        <v>0.09</v>
      </c>
      <c r="AD189" s="124">
        <f t="shared" si="67"/>
        <v>0.09</v>
      </c>
      <c r="AE189" s="124">
        <f t="shared" si="67"/>
        <v>0.09</v>
      </c>
      <c r="AF189" s="124">
        <f t="shared" si="67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65"/>
        <v>0.04</v>
      </c>
      <c r="C190" s="48">
        <v>0.04</v>
      </c>
      <c r="D190" s="124">
        <f t="shared" si="66"/>
        <v>0.04</v>
      </c>
      <c r="E190" s="124">
        <f t="shared" si="66"/>
        <v>0.04</v>
      </c>
      <c r="F190" s="124">
        <f t="shared" si="66"/>
        <v>0.04</v>
      </c>
      <c r="G190" s="124">
        <f t="shared" si="66"/>
        <v>0.04</v>
      </c>
      <c r="H190" s="124">
        <f t="shared" si="66"/>
        <v>0.04</v>
      </c>
      <c r="I190" s="124">
        <f t="shared" si="66"/>
        <v>0.04</v>
      </c>
      <c r="J190" s="124">
        <f t="shared" si="66"/>
        <v>0.04</v>
      </c>
      <c r="K190" s="124">
        <f t="shared" si="66"/>
        <v>0.04</v>
      </c>
      <c r="L190" s="124">
        <f t="shared" si="66"/>
        <v>0.04</v>
      </c>
      <c r="M190" s="124">
        <f t="shared" si="66"/>
        <v>0.04</v>
      </c>
      <c r="N190" s="124">
        <f t="shared" si="66"/>
        <v>0.04</v>
      </c>
      <c r="O190" s="124">
        <f t="shared" si="66"/>
        <v>0.04</v>
      </c>
      <c r="P190" s="124">
        <f t="shared" si="66"/>
        <v>0.04</v>
      </c>
      <c r="Q190" s="124">
        <f t="shared" si="66"/>
        <v>0.04</v>
      </c>
      <c r="R190" s="124">
        <f t="shared" si="66"/>
        <v>0.04</v>
      </c>
      <c r="S190" s="124">
        <f t="shared" si="67"/>
        <v>0.04</v>
      </c>
      <c r="T190" s="124">
        <f t="shared" si="67"/>
        <v>0.04</v>
      </c>
      <c r="U190" s="124">
        <f t="shared" si="67"/>
        <v>0.04</v>
      </c>
      <c r="V190" s="124">
        <f t="shared" si="67"/>
        <v>0.04</v>
      </c>
      <c r="W190" s="124">
        <f t="shared" si="67"/>
        <v>0.04</v>
      </c>
      <c r="X190" s="124">
        <f t="shared" si="67"/>
        <v>0.04</v>
      </c>
      <c r="Y190" s="124">
        <f t="shared" si="67"/>
        <v>0.04</v>
      </c>
      <c r="Z190" s="124">
        <f t="shared" si="67"/>
        <v>0.04</v>
      </c>
      <c r="AA190" s="124">
        <f t="shared" si="67"/>
        <v>0.04</v>
      </c>
      <c r="AB190" s="124">
        <f t="shared" si="67"/>
        <v>0.04</v>
      </c>
      <c r="AC190" s="124">
        <f t="shared" si="67"/>
        <v>0.04</v>
      </c>
      <c r="AD190" s="124">
        <f t="shared" si="67"/>
        <v>0.04</v>
      </c>
      <c r="AE190" s="124">
        <f t="shared" si="67"/>
        <v>0.04</v>
      </c>
      <c r="AF190" s="124">
        <f t="shared" si="67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65"/>
        <v>2.3E-2</v>
      </c>
      <c r="C191" s="48">
        <v>2.3E-2</v>
      </c>
      <c r="D191" s="124">
        <f>C191</f>
        <v>2.3E-2</v>
      </c>
      <c r="E191" s="124">
        <f t="shared" si="66"/>
        <v>2.3E-2</v>
      </c>
      <c r="F191" s="124">
        <f t="shared" si="66"/>
        <v>2.3E-2</v>
      </c>
      <c r="G191" s="124">
        <f t="shared" si="66"/>
        <v>2.3E-2</v>
      </c>
      <c r="H191" s="124">
        <f t="shared" si="66"/>
        <v>2.3E-2</v>
      </c>
      <c r="I191" s="124">
        <f t="shared" si="66"/>
        <v>2.3E-2</v>
      </c>
      <c r="J191" s="124">
        <f t="shared" si="66"/>
        <v>2.3E-2</v>
      </c>
      <c r="K191" s="124">
        <f t="shared" si="66"/>
        <v>2.3E-2</v>
      </c>
      <c r="L191" s="124">
        <f t="shared" si="66"/>
        <v>2.3E-2</v>
      </c>
      <c r="M191" s="124">
        <f t="shared" si="66"/>
        <v>2.3E-2</v>
      </c>
      <c r="N191" s="124">
        <f t="shared" si="66"/>
        <v>2.3E-2</v>
      </c>
      <c r="O191" s="124">
        <f t="shared" si="66"/>
        <v>2.3E-2</v>
      </c>
      <c r="P191" s="124">
        <f t="shared" si="66"/>
        <v>2.3E-2</v>
      </c>
      <c r="Q191" s="124">
        <f t="shared" si="66"/>
        <v>2.3E-2</v>
      </c>
      <c r="R191" s="124">
        <f t="shared" si="66"/>
        <v>2.3E-2</v>
      </c>
      <c r="S191" s="124">
        <f t="shared" si="67"/>
        <v>2.3E-2</v>
      </c>
      <c r="T191" s="124">
        <f t="shared" si="67"/>
        <v>2.3E-2</v>
      </c>
      <c r="U191" s="124">
        <f t="shared" si="67"/>
        <v>2.3E-2</v>
      </c>
      <c r="V191" s="124">
        <f t="shared" si="67"/>
        <v>2.3E-2</v>
      </c>
      <c r="W191" s="124">
        <f t="shared" si="67"/>
        <v>2.3E-2</v>
      </c>
      <c r="X191" s="124">
        <f t="shared" si="67"/>
        <v>2.3E-2</v>
      </c>
      <c r="Y191" s="124">
        <f t="shared" si="67"/>
        <v>2.3E-2</v>
      </c>
      <c r="Z191" s="124">
        <f t="shared" si="67"/>
        <v>2.3E-2</v>
      </c>
      <c r="AA191" s="124">
        <f t="shared" si="67"/>
        <v>2.3E-2</v>
      </c>
      <c r="AB191" s="124">
        <f t="shared" si="67"/>
        <v>2.3E-2</v>
      </c>
      <c r="AC191" s="124">
        <f t="shared" si="67"/>
        <v>2.3E-2</v>
      </c>
      <c r="AD191" s="124">
        <f t="shared" si="67"/>
        <v>2.3E-2</v>
      </c>
      <c r="AE191" s="124">
        <f t="shared" si="67"/>
        <v>2.3E-2</v>
      </c>
      <c r="AF191" s="124">
        <f t="shared" si="67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68">SUM(C102:C191)</f>
        <v>194.70600000000002</v>
      </c>
      <c r="D192" s="129">
        <f t="shared" si="68"/>
        <v>194.70600000000002</v>
      </c>
      <c r="E192" s="129">
        <f t="shared" si="68"/>
        <v>194.70600000000002</v>
      </c>
      <c r="F192" s="129">
        <f t="shared" si="68"/>
        <v>194.70600000000002</v>
      </c>
      <c r="G192" s="129">
        <f t="shared" si="68"/>
        <v>194.70600000000002</v>
      </c>
      <c r="H192" s="129">
        <f t="shared" si="68"/>
        <v>194.70600000000002</v>
      </c>
      <c r="I192" s="129">
        <f t="shared" si="68"/>
        <v>194.70600000000002</v>
      </c>
      <c r="J192" s="129">
        <f t="shared" si="68"/>
        <v>192.10600000000005</v>
      </c>
      <c r="K192" s="129">
        <f t="shared" si="68"/>
        <v>192.10600000000005</v>
      </c>
      <c r="L192" s="129">
        <f t="shared" si="68"/>
        <v>192.10600000000005</v>
      </c>
      <c r="M192" s="129">
        <f t="shared" si="68"/>
        <v>192.10600000000005</v>
      </c>
      <c r="N192" s="129">
        <f t="shared" si="68"/>
        <v>192.10600000000005</v>
      </c>
      <c r="O192" s="129">
        <f t="shared" si="68"/>
        <v>192.10600000000005</v>
      </c>
      <c r="P192" s="129">
        <f t="shared" si="68"/>
        <v>192.10600000000005</v>
      </c>
      <c r="Q192" s="129">
        <f t="shared" si="68"/>
        <v>192.10600000000005</v>
      </c>
      <c r="R192" s="129">
        <f t="shared" si="68"/>
        <v>192.10600000000005</v>
      </c>
      <c r="S192" s="129">
        <f t="shared" si="68"/>
        <v>192.10600000000005</v>
      </c>
      <c r="T192" s="129">
        <f t="shared" si="68"/>
        <v>192.10600000000005</v>
      </c>
      <c r="U192" s="129">
        <f t="shared" si="68"/>
        <v>192.10600000000005</v>
      </c>
      <c r="V192" s="129">
        <f t="shared" si="68"/>
        <v>192.10600000000005</v>
      </c>
      <c r="W192" s="129">
        <f t="shared" si="68"/>
        <v>192.10600000000005</v>
      </c>
      <c r="X192" s="129">
        <f t="shared" si="68"/>
        <v>192.10600000000005</v>
      </c>
      <c r="Y192" s="129">
        <f t="shared" si="68"/>
        <v>192.10600000000005</v>
      </c>
      <c r="Z192" s="129">
        <f t="shared" si="68"/>
        <v>192.10600000000005</v>
      </c>
      <c r="AA192" s="129">
        <f t="shared" si="68"/>
        <v>192.10600000000005</v>
      </c>
      <c r="AB192" s="129">
        <f t="shared" si="68"/>
        <v>192.10600000000005</v>
      </c>
      <c r="AC192" s="129">
        <f t="shared" si="68"/>
        <v>192.10600000000005</v>
      </c>
      <c r="AD192" s="129">
        <f t="shared" si="68"/>
        <v>192.10600000000005</v>
      </c>
      <c r="AE192" s="129">
        <f t="shared" si="68"/>
        <v>192.10600000000005</v>
      </c>
      <c r="AF192" s="129">
        <f t="shared" si="68"/>
        <v>192.10600000000005</v>
      </c>
      <c r="AG192" s="130">
        <f t="shared" si="68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69">AF194</f>
        <v>0.3</v>
      </c>
      <c r="C194" s="131">
        <v>0.3</v>
      </c>
      <c r="D194" s="131">
        <f t="shared" ref="D194:S199" si="70">C194</f>
        <v>0.3</v>
      </c>
      <c r="E194" s="131">
        <f t="shared" si="70"/>
        <v>0.3</v>
      </c>
      <c r="F194" s="131">
        <f t="shared" si="70"/>
        <v>0.3</v>
      </c>
      <c r="G194" s="131">
        <f t="shared" si="70"/>
        <v>0.3</v>
      </c>
      <c r="H194" s="131">
        <f t="shared" si="70"/>
        <v>0.3</v>
      </c>
      <c r="I194" s="131">
        <f t="shared" si="70"/>
        <v>0.3</v>
      </c>
      <c r="J194" s="131">
        <f t="shared" si="70"/>
        <v>0.3</v>
      </c>
      <c r="K194" s="131">
        <f t="shared" si="70"/>
        <v>0.3</v>
      </c>
      <c r="L194" s="131">
        <f t="shared" si="70"/>
        <v>0.3</v>
      </c>
      <c r="M194" s="131">
        <f t="shared" si="70"/>
        <v>0.3</v>
      </c>
      <c r="N194" s="131">
        <f t="shared" si="70"/>
        <v>0.3</v>
      </c>
      <c r="O194" s="131">
        <f t="shared" si="70"/>
        <v>0.3</v>
      </c>
      <c r="P194" s="131">
        <f t="shared" si="70"/>
        <v>0.3</v>
      </c>
      <c r="Q194" s="131">
        <f t="shared" si="70"/>
        <v>0.3</v>
      </c>
      <c r="R194" s="131">
        <f t="shared" si="70"/>
        <v>0.3</v>
      </c>
      <c r="S194" s="131">
        <f t="shared" si="70"/>
        <v>0.3</v>
      </c>
      <c r="T194" s="131">
        <f t="shared" ref="T194:AF199" si="71">S194</f>
        <v>0.3</v>
      </c>
      <c r="U194" s="131">
        <f t="shared" si="71"/>
        <v>0.3</v>
      </c>
      <c r="V194" s="131">
        <f t="shared" si="71"/>
        <v>0.3</v>
      </c>
      <c r="W194" s="131">
        <f t="shared" si="71"/>
        <v>0.3</v>
      </c>
      <c r="X194" s="131">
        <f t="shared" si="71"/>
        <v>0.3</v>
      </c>
      <c r="Y194" s="131">
        <f t="shared" si="71"/>
        <v>0.3</v>
      </c>
      <c r="Z194" s="131">
        <f t="shared" si="71"/>
        <v>0.3</v>
      </c>
      <c r="AA194" s="131">
        <f t="shared" si="71"/>
        <v>0.3</v>
      </c>
      <c r="AB194" s="131">
        <f t="shared" si="71"/>
        <v>0.3</v>
      </c>
      <c r="AC194" s="131">
        <f t="shared" si="71"/>
        <v>0.3</v>
      </c>
      <c r="AD194" s="131">
        <f t="shared" si="71"/>
        <v>0.3</v>
      </c>
      <c r="AE194" s="131">
        <f t="shared" si="71"/>
        <v>0.3</v>
      </c>
      <c r="AF194" s="131">
        <f t="shared" si="71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69"/>
        <v>0.4</v>
      </c>
      <c r="C195" s="124">
        <v>0.4</v>
      </c>
      <c r="D195" s="124">
        <f t="shared" si="70"/>
        <v>0.4</v>
      </c>
      <c r="E195" s="124">
        <f t="shared" si="70"/>
        <v>0.4</v>
      </c>
      <c r="F195" s="124">
        <f t="shared" si="70"/>
        <v>0.4</v>
      </c>
      <c r="G195" s="124">
        <f t="shared" si="70"/>
        <v>0.4</v>
      </c>
      <c r="H195" s="124">
        <f t="shared" si="70"/>
        <v>0.4</v>
      </c>
      <c r="I195" s="124">
        <f t="shared" si="70"/>
        <v>0.4</v>
      </c>
      <c r="J195" s="124">
        <f t="shared" si="70"/>
        <v>0.4</v>
      </c>
      <c r="K195" s="124">
        <f t="shared" si="70"/>
        <v>0.4</v>
      </c>
      <c r="L195" s="124">
        <f t="shared" si="70"/>
        <v>0.4</v>
      </c>
      <c r="M195" s="124">
        <f t="shared" si="70"/>
        <v>0.4</v>
      </c>
      <c r="N195" s="124">
        <f t="shared" si="70"/>
        <v>0.4</v>
      </c>
      <c r="O195" s="124">
        <f t="shared" si="70"/>
        <v>0.4</v>
      </c>
      <c r="P195" s="124">
        <f t="shared" si="70"/>
        <v>0.4</v>
      </c>
      <c r="Q195" s="124">
        <f t="shared" si="70"/>
        <v>0.4</v>
      </c>
      <c r="R195" s="124">
        <f t="shared" si="70"/>
        <v>0.4</v>
      </c>
      <c r="S195" s="124">
        <f t="shared" si="70"/>
        <v>0.4</v>
      </c>
      <c r="T195" s="124">
        <f t="shared" si="71"/>
        <v>0.4</v>
      </c>
      <c r="U195" s="124">
        <f t="shared" si="71"/>
        <v>0.4</v>
      </c>
      <c r="V195" s="124">
        <f t="shared" si="71"/>
        <v>0.4</v>
      </c>
      <c r="W195" s="124">
        <f>V195</f>
        <v>0.4</v>
      </c>
      <c r="X195" s="124">
        <f>W195</f>
        <v>0.4</v>
      </c>
      <c r="Y195" s="124">
        <f t="shared" si="71"/>
        <v>0.4</v>
      </c>
      <c r="Z195" s="124">
        <f t="shared" si="71"/>
        <v>0.4</v>
      </c>
      <c r="AA195" s="124">
        <f t="shared" si="71"/>
        <v>0.4</v>
      </c>
      <c r="AB195" s="124">
        <f t="shared" si="71"/>
        <v>0.4</v>
      </c>
      <c r="AC195" s="124">
        <f t="shared" si="71"/>
        <v>0.4</v>
      </c>
      <c r="AD195" s="124">
        <f t="shared" si="71"/>
        <v>0.4</v>
      </c>
      <c r="AE195" s="124">
        <f t="shared" si="71"/>
        <v>0.4</v>
      </c>
      <c r="AF195" s="124">
        <f t="shared" si="71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69"/>
        <v>1.5</v>
      </c>
      <c r="C196" s="124">
        <v>1.5</v>
      </c>
      <c r="D196" s="124">
        <f t="shared" si="70"/>
        <v>1.5</v>
      </c>
      <c r="E196" s="124">
        <f t="shared" si="70"/>
        <v>1.5</v>
      </c>
      <c r="F196" s="124">
        <f t="shared" si="70"/>
        <v>1.5</v>
      </c>
      <c r="G196" s="124">
        <f t="shared" si="70"/>
        <v>1.5</v>
      </c>
      <c r="H196" s="124">
        <f t="shared" si="70"/>
        <v>1.5</v>
      </c>
      <c r="I196" s="124">
        <f t="shared" si="70"/>
        <v>1.5</v>
      </c>
      <c r="J196" s="124">
        <f t="shared" si="70"/>
        <v>1.5</v>
      </c>
      <c r="K196" s="124">
        <f t="shared" si="70"/>
        <v>1.5</v>
      </c>
      <c r="L196" s="124">
        <f t="shared" si="70"/>
        <v>1.5</v>
      </c>
      <c r="M196" s="124">
        <f t="shared" si="70"/>
        <v>1.5</v>
      </c>
      <c r="N196" s="124">
        <f t="shared" si="70"/>
        <v>1.5</v>
      </c>
      <c r="O196" s="124">
        <f t="shared" si="70"/>
        <v>1.5</v>
      </c>
      <c r="P196" s="124">
        <f t="shared" si="70"/>
        <v>1.5</v>
      </c>
      <c r="Q196" s="124">
        <f t="shared" si="70"/>
        <v>1.5</v>
      </c>
      <c r="R196" s="124">
        <f t="shared" si="70"/>
        <v>1.5</v>
      </c>
      <c r="S196" s="124">
        <f t="shared" si="70"/>
        <v>1.5</v>
      </c>
      <c r="T196" s="124">
        <f t="shared" si="71"/>
        <v>1.5</v>
      </c>
      <c r="U196" s="124">
        <f t="shared" si="71"/>
        <v>1.5</v>
      </c>
      <c r="V196" s="124">
        <f t="shared" si="71"/>
        <v>1.5</v>
      </c>
      <c r="W196" s="124">
        <f t="shared" si="71"/>
        <v>1.5</v>
      </c>
      <c r="X196" s="124">
        <f t="shared" si="71"/>
        <v>1.5</v>
      </c>
      <c r="Y196" s="124">
        <f t="shared" si="71"/>
        <v>1.5</v>
      </c>
      <c r="Z196" s="124">
        <f t="shared" si="71"/>
        <v>1.5</v>
      </c>
      <c r="AA196" s="124">
        <f t="shared" si="71"/>
        <v>1.5</v>
      </c>
      <c r="AB196" s="124">
        <f t="shared" si="71"/>
        <v>1.5</v>
      </c>
      <c r="AC196" s="124">
        <f t="shared" si="71"/>
        <v>1.5</v>
      </c>
      <c r="AD196" s="124">
        <f t="shared" si="71"/>
        <v>1.5</v>
      </c>
      <c r="AE196" s="124">
        <f t="shared" si="71"/>
        <v>1.5</v>
      </c>
      <c r="AF196" s="124">
        <f t="shared" si="71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69"/>
        <v>0.3</v>
      </c>
      <c r="C197" s="124">
        <v>0.3</v>
      </c>
      <c r="D197" s="124">
        <f t="shared" si="70"/>
        <v>0.3</v>
      </c>
      <c r="E197" s="124">
        <f t="shared" si="70"/>
        <v>0.3</v>
      </c>
      <c r="F197" s="124">
        <f t="shared" si="70"/>
        <v>0.3</v>
      </c>
      <c r="G197" s="124">
        <f t="shared" si="70"/>
        <v>0.3</v>
      </c>
      <c r="H197" s="124">
        <f t="shared" si="70"/>
        <v>0.3</v>
      </c>
      <c r="I197" s="124">
        <f t="shared" si="70"/>
        <v>0.3</v>
      </c>
      <c r="J197" s="124">
        <f t="shared" si="70"/>
        <v>0.3</v>
      </c>
      <c r="K197" s="124">
        <f t="shared" si="70"/>
        <v>0.3</v>
      </c>
      <c r="L197" s="124">
        <f t="shared" si="70"/>
        <v>0.3</v>
      </c>
      <c r="M197" s="124">
        <f t="shared" si="70"/>
        <v>0.3</v>
      </c>
      <c r="N197" s="124">
        <f t="shared" si="70"/>
        <v>0.3</v>
      </c>
      <c r="O197" s="124">
        <f t="shared" si="70"/>
        <v>0.3</v>
      </c>
      <c r="P197" s="124">
        <f t="shared" si="70"/>
        <v>0.3</v>
      </c>
      <c r="Q197" s="124">
        <f t="shared" si="70"/>
        <v>0.3</v>
      </c>
      <c r="R197" s="124">
        <f t="shared" si="70"/>
        <v>0.3</v>
      </c>
      <c r="S197" s="124">
        <f t="shared" si="70"/>
        <v>0.3</v>
      </c>
      <c r="T197" s="124">
        <f t="shared" si="71"/>
        <v>0.3</v>
      </c>
      <c r="U197" s="124">
        <f t="shared" si="71"/>
        <v>0.3</v>
      </c>
      <c r="V197" s="124">
        <f t="shared" si="71"/>
        <v>0.3</v>
      </c>
      <c r="W197" s="124">
        <f t="shared" si="71"/>
        <v>0.3</v>
      </c>
      <c r="X197" s="124">
        <f t="shared" si="71"/>
        <v>0.3</v>
      </c>
      <c r="Y197" s="124">
        <f t="shared" si="71"/>
        <v>0.3</v>
      </c>
      <c r="Z197" s="124">
        <f t="shared" si="71"/>
        <v>0.3</v>
      </c>
      <c r="AA197" s="124">
        <f t="shared" si="71"/>
        <v>0.3</v>
      </c>
      <c r="AB197" s="124">
        <f t="shared" si="71"/>
        <v>0.3</v>
      </c>
      <c r="AC197" s="124">
        <f t="shared" si="71"/>
        <v>0.3</v>
      </c>
      <c r="AD197" s="124">
        <f t="shared" si="71"/>
        <v>0.3</v>
      </c>
      <c r="AE197" s="124">
        <f t="shared" si="71"/>
        <v>0.3</v>
      </c>
      <c r="AF197" s="124">
        <f t="shared" si="71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69"/>
        <v>0.4</v>
      </c>
      <c r="C198" s="124">
        <v>0.4</v>
      </c>
      <c r="D198" s="124">
        <f t="shared" si="70"/>
        <v>0.4</v>
      </c>
      <c r="E198" s="124">
        <f t="shared" si="70"/>
        <v>0.4</v>
      </c>
      <c r="F198" s="124">
        <f t="shared" si="70"/>
        <v>0.4</v>
      </c>
      <c r="G198" s="124">
        <f t="shared" si="70"/>
        <v>0.4</v>
      </c>
      <c r="H198" s="124">
        <f t="shared" si="70"/>
        <v>0.4</v>
      </c>
      <c r="I198" s="124">
        <f t="shared" si="70"/>
        <v>0.4</v>
      </c>
      <c r="J198" s="124">
        <f t="shared" si="70"/>
        <v>0.4</v>
      </c>
      <c r="K198" s="124">
        <f t="shared" si="70"/>
        <v>0.4</v>
      </c>
      <c r="L198" s="124">
        <f t="shared" si="70"/>
        <v>0.4</v>
      </c>
      <c r="M198" s="124">
        <f t="shared" si="70"/>
        <v>0.4</v>
      </c>
      <c r="N198" s="124">
        <f t="shared" si="70"/>
        <v>0.4</v>
      </c>
      <c r="O198" s="124">
        <f t="shared" si="70"/>
        <v>0.4</v>
      </c>
      <c r="P198" s="124">
        <f t="shared" si="70"/>
        <v>0.4</v>
      </c>
      <c r="Q198" s="124">
        <f t="shared" si="70"/>
        <v>0.4</v>
      </c>
      <c r="R198" s="124">
        <f t="shared" si="70"/>
        <v>0.4</v>
      </c>
      <c r="S198" s="124">
        <f t="shared" si="70"/>
        <v>0.4</v>
      </c>
      <c r="T198" s="124">
        <f t="shared" si="71"/>
        <v>0.4</v>
      </c>
      <c r="U198" s="124">
        <f t="shared" si="71"/>
        <v>0.4</v>
      </c>
      <c r="V198" s="124">
        <f t="shared" si="71"/>
        <v>0.4</v>
      </c>
      <c r="W198" s="124">
        <f t="shared" si="71"/>
        <v>0.4</v>
      </c>
      <c r="X198" s="124">
        <f t="shared" si="71"/>
        <v>0.4</v>
      </c>
      <c r="Y198" s="124">
        <f t="shared" si="71"/>
        <v>0.4</v>
      </c>
      <c r="Z198" s="124">
        <f t="shared" si="71"/>
        <v>0.4</v>
      </c>
      <c r="AA198" s="124">
        <f t="shared" si="71"/>
        <v>0.4</v>
      </c>
      <c r="AB198" s="124">
        <f t="shared" si="71"/>
        <v>0.4</v>
      </c>
      <c r="AC198" s="124">
        <f t="shared" si="71"/>
        <v>0.4</v>
      </c>
      <c r="AD198" s="124">
        <f t="shared" si="71"/>
        <v>0.4</v>
      </c>
      <c r="AE198" s="124">
        <f t="shared" si="71"/>
        <v>0.4</v>
      </c>
      <c r="AF198" s="124">
        <f t="shared" si="71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69"/>
        <v>0.64</v>
      </c>
      <c r="C199" s="134">
        <v>0.64</v>
      </c>
      <c r="D199" s="134">
        <f t="shared" si="70"/>
        <v>0.64</v>
      </c>
      <c r="E199" s="134">
        <f t="shared" si="70"/>
        <v>0.64</v>
      </c>
      <c r="F199" s="134">
        <f t="shared" si="70"/>
        <v>0.64</v>
      </c>
      <c r="G199" s="134">
        <f t="shared" si="70"/>
        <v>0.64</v>
      </c>
      <c r="H199" s="134">
        <f t="shared" si="70"/>
        <v>0.64</v>
      </c>
      <c r="I199" s="134">
        <f t="shared" si="70"/>
        <v>0.64</v>
      </c>
      <c r="J199" s="134">
        <f t="shared" si="70"/>
        <v>0.64</v>
      </c>
      <c r="K199" s="134">
        <f t="shared" si="70"/>
        <v>0.64</v>
      </c>
      <c r="L199" s="134">
        <f t="shared" si="70"/>
        <v>0.64</v>
      </c>
      <c r="M199" s="134">
        <f t="shared" si="70"/>
        <v>0.64</v>
      </c>
      <c r="N199" s="134">
        <f t="shared" si="70"/>
        <v>0.64</v>
      </c>
      <c r="O199" s="134">
        <f t="shared" si="70"/>
        <v>0.64</v>
      </c>
      <c r="P199" s="134">
        <f t="shared" si="70"/>
        <v>0.64</v>
      </c>
      <c r="Q199" s="134">
        <f t="shared" si="70"/>
        <v>0.64</v>
      </c>
      <c r="R199" s="134">
        <f t="shared" si="70"/>
        <v>0.64</v>
      </c>
      <c r="S199" s="134">
        <f t="shared" si="70"/>
        <v>0.64</v>
      </c>
      <c r="T199" s="134">
        <f t="shared" si="71"/>
        <v>0.64</v>
      </c>
      <c r="U199" s="134">
        <f t="shared" si="71"/>
        <v>0.64</v>
      </c>
      <c r="V199" s="134">
        <f t="shared" si="71"/>
        <v>0.64</v>
      </c>
      <c r="W199" s="134">
        <f t="shared" si="71"/>
        <v>0.64</v>
      </c>
      <c r="X199" s="134">
        <f t="shared" si="71"/>
        <v>0.64</v>
      </c>
      <c r="Y199" s="134">
        <f t="shared" si="71"/>
        <v>0.64</v>
      </c>
      <c r="Z199" s="134">
        <f t="shared" si="71"/>
        <v>0.64</v>
      </c>
      <c r="AA199" s="134">
        <f t="shared" si="71"/>
        <v>0.64</v>
      </c>
      <c r="AB199" s="134">
        <f t="shared" si="71"/>
        <v>0.64</v>
      </c>
      <c r="AC199" s="134">
        <f t="shared" si="71"/>
        <v>0.64</v>
      </c>
      <c r="AD199" s="134">
        <f t="shared" si="71"/>
        <v>0.64</v>
      </c>
      <c r="AE199" s="134">
        <f t="shared" si="71"/>
        <v>0.64</v>
      </c>
      <c r="AF199" s="134">
        <f t="shared" si="71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72">SUM(D194:D199)</f>
        <v>3.54</v>
      </c>
      <c r="E200" s="137">
        <f t="shared" si="72"/>
        <v>3.54</v>
      </c>
      <c r="F200" s="137">
        <f t="shared" si="72"/>
        <v>3.54</v>
      </c>
      <c r="G200" s="137">
        <f t="shared" si="72"/>
        <v>3.54</v>
      </c>
      <c r="H200" s="137">
        <f t="shared" si="72"/>
        <v>3.54</v>
      </c>
      <c r="I200" s="137">
        <f t="shared" si="72"/>
        <v>3.54</v>
      </c>
      <c r="J200" s="137">
        <f t="shared" si="72"/>
        <v>3.54</v>
      </c>
      <c r="K200" s="137">
        <f t="shared" si="72"/>
        <v>3.54</v>
      </c>
      <c r="L200" s="137">
        <f t="shared" si="72"/>
        <v>3.54</v>
      </c>
      <c r="M200" s="137">
        <f>SUM(M194:M199)</f>
        <v>3.54</v>
      </c>
      <c r="N200" s="137">
        <f t="shared" ref="N200:S200" si="73">SUM(N194:N199)</f>
        <v>3.54</v>
      </c>
      <c r="O200" s="137">
        <f t="shared" si="73"/>
        <v>3.54</v>
      </c>
      <c r="P200" s="137">
        <f t="shared" si="73"/>
        <v>3.54</v>
      </c>
      <c r="Q200" s="137">
        <f t="shared" si="73"/>
        <v>3.54</v>
      </c>
      <c r="R200" s="137">
        <f t="shared" si="73"/>
        <v>3.54</v>
      </c>
      <c r="S200" s="137">
        <f t="shared" si="73"/>
        <v>3.54</v>
      </c>
      <c r="T200" s="137">
        <f>SUM(T194:T199)</f>
        <v>3.54</v>
      </c>
      <c r="U200" s="137">
        <f t="shared" ref="U200:AG200" si="74">SUM(U194:U199)</f>
        <v>3.54</v>
      </c>
      <c r="V200" s="137">
        <f t="shared" si="74"/>
        <v>3.54</v>
      </c>
      <c r="W200" s="137">
        <f t="shared" si="74"/>
        <v>3.54</v>
      </c>
      <c r="X200" s="137">
        <f t="shared" si="74"/>
        <v>3.54</v>
      </c>
      <c r="Y200" s="137">
        <f t="shared" si="74"/>
        <v>3.54</v>
      </c>
      <c r="Z200" s="137">
        <f t="shared" si="74"/>
        <v>3.54</v>
      </c>
      <c r="AA200" s="137">
        <f t="shared" si="74"/>
        <v>3.54</v>
      </c>
      <c r="AB200" s="137">
        <f t="shared" si="74"/>
        <v>3.54</v>
      </c>
      <c r="AC200" s="137">
        <f t="shared" si="74"/>
        <v>3.54</v>
      </c>
      <c r="AD200" s="137">
        <f t="shared" si="74"/>
        <v>3.54</v>
      </c>
      <c r="AE200" s="137">
        <f t="shared" si="74"/>
        <v>3.54</v>
      </c>
      <c r="AF200" s="137">
        <f t="shared" si="74"/>
        <v>3.54</v>
      </c>
      <c r="AG200" s="138">
        <f t="shared" si="74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1458.6399999999999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5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2079/01/5)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2079/01/5)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75">B75</f>
        <v>1414.74</v>
      </c>
      <c r="U214" s="161">
        <f t="shared" si="75"/>
        <v>1384.34</v>
      </c>
      <c r="V214" s="161">
        <f t="shared" si="75"/>
        <v>1340.54</v>
      </c>
      <c r="W214" s="161">
        <f t="shared" si="75"/>
        <v>1286.1400000000001</v>
      </c>
      <c r="X214" s="161">
        <f t="shared" si="75"/>
        <v>1256.04</v>
      </c>
      <c r="Y214" s="161">
        <f t="shared" si="75"/>
        <v>1279.94</v>
      </c>
      <c r="Z214" s="161">
        <f t="shared" si="75"/>
        <v>1289.1399999999999</v>
      </c>
      <c r="AA214" s="161">
        <f t="shared" si="75"/>
        <v>1336.54</v>
      </c>
      <c r="AB214" s="161">
        <f t="shared" si="75"/>
        <v>1355.04</v>
      </c>
      <c r="AC214" s="161">
        <f t="shared" si="75"/>
        <v>1415.9399999999998</v>
      </c>
      <c r="AD214" s="161">
        <f t="shared" si="75"/>
        <v>1438.8400000000001</v>
      </c>
      <c r="AE214" s="161">
        <f t="shared" si="75"/>
        <v>1458.6399999999999</v>
      </c>
      <c r="AF214" s="161">
        <f t="shared" si="75"/>
        <v>1439.8400000000001</v>
      </c>
      <c r="AG214" s="161">
        <f t="shared" si="75"/>
        <v>1483.17</v>
      </c>
      <c r="AH214" s="161">
        <f t="shared" si="75"/>
        <v>1500.54</v>
      </c>
      <c r="AI214" s="161">
        <f t="shared" si="75"/>
        <v>1501.4719999999998</v>
      </c>
      <c r="AJ214" s="161">
        <f t="shared" si="75"/>
        <v>1521.32</v>
      </c>
      <c r="AK214" s="161">
        <f t="shared" si="75"/>
        <v>1561.54</v>
      </c>
      <c r="AL214" s="161">
        <f t="shared" si="75"/>
        <v>1564.64</v>
      </c>
      <c r="AM214" s="161">
        <f t="shared" si="75"/>
        <v>1538.1399999999999</v>
      </c>
      <c r="AN214" s="161">
        <f t="shared" si="75"/>
        <v>1503.6399999999999</v>
      </c>
      <c r="AO214" s="161">
        <f t="shared" si="75"/>
        <v>1453.54</v>
      </c>
      <c r="AP214" s="161">
        <f t="shared" si="75"/>
        <v>1440.74</v>
      </c>
      <c r="AQ214" s="161">
        <f t="shared" si="75"/>
        <v>1511.24</v>
      </c>
      <c r="AR214" s="161">
        <f t="shared" si="75"/>
        <v>1705.1399999999999</v>
      </c>
      <c r="AS214" s="161">
        <f t="shared" si="75"/>
        <v>1677.54</v>
      </c>
      <c r="AT214" s="161">
        <f t="shared" si="75"/>
        <v>1652.34</v>
      </c>
      <c r="AU214" s="161">
        <f t="shared" si="75"/>
        <v>1613.04</v>
      </c>
      <c r="AV214" s="161">
        <f t="shared" si="75"/>
        <v>1554.12</v>
      </c>
      <c r="AW214" s="161">
        <f t="shared" si="75"/>
        <v>1453.75</v>
      </c>
      <c r="AX214" s="161">
        <f t="shared" si="75"/>
        <v>1401.8899999999999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76">C199</f>
        <v>0.64</v>
      </c>
      <c r="C235" s="164">
        <f t="shared" si="76"/>
        <v>0.64</v>
      </c>
      <c r="D235" s="164">
        <f t="shared" si="76"/>
        <v>0.64</v>
      </c>
      <c r="E235" s="164">
        <f t="shared" si="76"/>
        <v>0.64</v>
      </c>
      <c r="F235" s="164">
        <f t="shared" si="76"/>
        <v>0.64</v>
      </c>
      <c r="G235" s="164">
        <f t="shared" si="76"/>
        <v>0.64</v>
      </c>
      <c r="H235" s="164">
        <f t="shared" si="76"/>
        <v>0.64</v>
      </c>
      <c r="I235" s="164">
        <f t="shared" si="76"/>
        <v>0.64</v>
      </c>
      <c r="J235" s="164">
        <f t="shared" si="76"/>
        <v>0.64</v>
      </c>
      <c r="K235" s="164">
        <f t="shared" si="76"/>
        <v>0.64</v>
      </c>
      <c r="L235" s="164">
        <f t="shared" si="76"/>
        <v>0.64</v>
      </c>
      <c r="M235" s="164">
        <f t="shared" si="76"/>
        <v>0.64</v>
      </c>
      <c r="N235" s="164">
        <f t="shared" si="76"/>
        <v>0.64</v>
      </c>
      <c r="O235" s="164">
        <f t="shared" si="76"/>
        <v>0.64</v>
      </c>
      <c r="P235" s="164">
        <f t="shared" si="76"/>
        <v>0.64</v>
      </c>
      <c r="Q235" s="164">
        <f t="shared" si="76"/>
        <v>0.64</v>
      </c>
      <c r="R235" s="164">
        <f t="shared" si="76"/>
        <v>0.64</v>
      </c>
      <c r="S235" s="164">
        <f t="shared" si="76"/>
        <v>0.64</v>
      </c>
      <c r="T235" s="164">
        <f t="shared" si="76"/>
        <v>0.64</v>
      </c>
      <c r="U235" s="164">
        <f t="shared" si="76"/>
        <v>0.64</v>
      </c>
      <c r="V235" s="164">
        <f t="shared" si="76"/>
        <v>0.64</v>
      </c>
      <c r="W235" s="164">
        <f t="shared" si="76"/>
        <v>0.64</v>
      </c>
      <c r="X235" s="164">
        <f t="shared" si="76"/>
        <v>0.64</v>
      </c>
      <c r="Y235" s="164">
        <f t="shared" si="76"/>
        <v>0.64</v>
      </c>
      <c r="Z235" s="164">
        <f t="shared" si="76"/>
        <v>0.64</v>
      </c>
      <c r="AA235" s="164">
        <f t="shared" si="76"/>
        <v>0.64</v>
      </c>
      <c r="AB235" s="164">
        <f t="shared" si="76"/>
        <v>0.64</v>
      </c>
      <c r="AC235" s="164">
        <f t="shared" si="76"/>
        <v>0.64</v>
      </c>
      <c r="AD235" s="164">
        <f t="shared" si="76"/>
        <v>0.64</v>
      </c>
      <c r="AE235" s="164">
        <f t="shared" si="76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77">IF(C203&lt;100,"",C203-520)</f>
        <v/>
      </c>
      <c r="D236" s="109" t="str">
        <f t="shared" si="77"/>
        <v/>
      </c>
      <c r="E236" s="109" t="str">
        <f t="shared" si="77"/>
        <v/>
      </c>
      <c r="F236" s="109" t="str">
        <f t="shared" si="77"/>
        <v/>
      </c>
      <c r="G236" s="109" t="str">
        <f t="shared" si="77"/>
        <v/>
      </c>
      <c r="H236" s="109" t="str">
        <f t="shared" si="77"/>
        <v/>
      </c>
      <c r="I236" s="109" t="str">
        <f t="shared" si="77"/>
        <v/>
      </c>
      <c r="J236" s="109" t="str">
        <f t="shared" si="77"/>
        <v/>
      </c>
      <c r="K236" s="109" t="str">
        <f t="shared" si="77"/>
        <v/>
      </c>
      <c r="L236" s="109" t="str">
        <f t="shared" si="77"/>
        <v/>
      </c>
      <c r="M236" s="109" t="str">
        <f t="shared" si="77"/>
        <v/>
      </c>
      <c r="N236" s="109" t="str">
        <f t="shared" si="77"/>
        <v/>
      </c>
      <c r="O236" s="109" t="str">
        <f t="shared" si="77"/>
        <v/>
      </c>
      <c r="P236" s="109" t="str">
        <f t="shared" si="77"/>
        <v/>
      </c>
      <c r="Q236" s="109" t="str">
        <f t="shared" si="77"/>
        <v/>
      </c>
      <c r="R236" s="109" t="str">
        <f t="shared" si="77"/>
        <v/>
      </c>
      <c r="S236" s="109" t="str">
        <f t="shared" si="77"/>
        <v/>
      </c>
      <c r="T236" s="109" t="str">
        <f t="shared" si="77"/>
        <v/>
      </c>
      <c r="U236" s="109" t="str">
        <f t="shared" si="77"/>
        <v/>
      </c>
      <c r="V236" s="109" t="str">
        <f t="shared" si="77"/>
        <v/>
      </c>
      <c r="W236" s="109" t="str">
        <f t="shared" si="77"/>
        <v/>
      </c>
      <c r="X236" s="109" t="str">
        <f t="shared" si="77"/>
        <v/>
      </c>
      <c r="Y236" s="109" t="str">
        <f t="shared" si="77"/>
        <v/>
      </c>
      <c r="Z236" s="109" t="str">
        <f t="shared" si="77"/>
        <v/>
      </c>
      <c r="AA236" s="109" t="str">
        <f t="shared" si="77"/>
        <v/>
      </c>
      <c r="AB236" s="109" t="str">
        <f t="shared" si="77"/>
        <v/>
      </c>
      <c r="AC236" s="109" t="str">
        <f t="shared" si="77"/>
        <v/>
      </c>
      <c r="AD236" s="109" t="str">
        <f t="shared" si="77"/>
        <v/>
      </c>
      <c r="AE236" s="109" t="str">
        <f t="shared" si="77"/>
        <v/>
      </c>
      <c r="AF236" s="109" t="str">
        <f t="shared" si="77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78">IF(B204&lt;100,"",B204-620)</f>
        <v/>
      </c>
      <c r="C237" s="109" t="str">
        <f t="shared" si="78"/>
        <v/>
      </c>
      <c r="D237" s="109" t="str">
        <f t="shared" si="78"/>
        <v/>
      </c>
      <c r="E237" s="109" t="str">
        <f t="shared" si="78"/>
        <v/>
      </c>
      <c r="F237" s="109" t="str">
        <f t="shared" si="78"/>
        <v/>
      </c>
      <c r="G237" s="109" t="str">
        <f t="shared" si="78"/>
        <v/>
      </c>
      <c r="H237" s="109" t="str">
        <f t="shared" si="78"/>
        <v/>
      </c>
      <c r="I237" s="109" t="str">
        <f t="shared" si="78"/>
        <v/>
      </c>
      <c r="J237" s="109" t="str">
        <f t="shared" si="78"/>
        <v/>
      </c>
      <c r="K237" s="109" t="str">
        <f t="shared" si="78"/>
        <v/>
      </c>
      <c r="L237" s="109" t="str">
        <f t="shared" si="78"/>
        <v/>
      </c>
      <c r="M237" s="109" t="str">
        <f t="shared" si="78"/>
        <v/>
      </c>
      <c r="N237" s="109" t="str">
        <f t="shared" si="78"/>
        <v/>
      </c>
      <c r="O237" s="109" t="str">
        <f t="shared" si="78"/>
        <v/>
      </c>
      <c r="P237" s="109" t="str">
        <f t="shared" si="78"/>
        <v/>
      </c>
      <c r="Q237" s="109" t="str">
        <f t="shared" si="78"/>
        <v/>
      </c>
      <c r="R237" s="109" t="str">
        <f t="shared" si="78"/>
        <v/>
      </c>
      <c r="S237" s="109" t="str">
        <f t="shared" si="78"/>
        <v/>
      </c>
      <c r="T237" s="109" t="str">
        <f t="shared" si="78"/>
        <v/>
      </c>
      <c r="U237" s="109" t="str">
        <f t="shared" si="78"/>
        <v/>
      </c>
      <c r="V237" s="109" t="str">
        <f t="shared" si="78"/>
        <v/>
      </c>
      <c r="W237" s="109" t="str">
        <f t="shared" si="78"/>
        <v/>
      </c>
      <c r="X237" s="109" t="str">
        <f t="shared" si="78"/>
        <v/>
      </c>
      <c r="Y237" s="109" t="str">
        <f t="shared" si="78"/>
        <v/>
      </c>
      <c r="Z237" s="109" t="str">
        <f t="shared" si="78"/>
        <v/>
      </c>
      <c r="AA237" s="109" t="str">
        <f t="shared" si="78"/>
        <v/>
      </c>
      <c r="AB237" s="109" t="str">
        <f t="shared" si="78"/>
        <v/>
      </c>
      <c r="AC237" s="109" t="str">
        <f t="shared" si="78"/>
        <v/>
      </c>
      <c r="AD237" s="109" t="str">
        <f t="shared" si="78"/>
        <v/>
      </c>
      <c r="AE237" s="109" t="str">
        <f t="shared" si="78"/>
        <v/>
      </c>
      <c r="AF237" s="109" t="str">
        <f t="shared" si="78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79">IF(B205&lt;100,"",B205-330)</f>
        <v/>
      </c>
      <c r="C238" s="109" t="str">
        <f t="shared" si="79"/>
        <v/>
      </c>
      <c r="D238" s="109" t="str">
        <f t="shared" si="79"/>
        <v/>
      </c>
      <c r="E238" s="109" t="str">
        <f t="shared" si="79"/>
        <v/>
      </c>
      <c r="F238" s="109" t="str">
        <f t="shared" si="79"/>
        <v/>
      </c>
      <c r="G238" s="109" t="str">
        <f t="shared" si="79"/>
        <v/>
      </c>
      <c r="H238" s="109" t="str">
        <f t="shared" si="79"/>
        <v/>
      </c>
      <c r="I238" s="109" t="str">
        <f t="shared" si="79"/>
        <v/>
      </c>
      <c r="J238" s="109" t="str">
        <f t="shared" si="79"/>
        <v/>
      </c>
      <c r="K238" s="109" t="str">
        <f t="shared" si="79"/>
        <v/>
      </c>
      <c r="L238" s="109" t="str">
        <f t="shared" si="79"/>
        <v/>
      </c>
      <c r="M238" s="109" t="str">
        <f t="shared" si="79"/>
        <v/>
      </c>
      <c r="N238" s="109" t="str">
        <f t="shared" si="79"/>
        <v/>
      </c>
      <c r="O238" s="109" t="str">
        <f t="shared" si="79"/>
        <v/>
      </c>
      <c r="P238" s="109" t="str">
        <f t="shared" si="79"/>
        <v/>
      </c>
      <c r="Q238" s="109" t="str">
        <f t="shared" si="79"/>
        <v/>
      </c>
      <c r="R238" s="109" t="str">
        <f t="shared" si="79"/>
        <v/>
      </c>
      <c r="S238" s="109" t="str">
        <f t="shared" si="79"/>
        <v/>
      </c>
      <c r="T238" s="109" t="str">
        <f t="shared" si="79"/>
        <v/>
      </c>
      <c r="U238" s="109" t="str">
        <f t="shared" si="79"/>
        <v/>
      </c>
      <c r="V238" s="109" t="str">
        <f t="shared" si="79"/>
        <v/>
      </c>
      <c r="W238" s="109" t="str">
        <f t="shared" si="79"/>
        <v/>
      </c>
      <c r="X238" s="109" t="str">
        <f t="shared" si="79"/>
        <v/>
      </c>
      <c r="Y238" s="109" t="str">
        <f t="shared" si="79"/>
        <v/>
      </c>
      <c r="Z238" s="109" t="str">
        <f t="shared" si="79"/>
        <v/>
      </c>
      <c r="AA238" s="109" t="str">
        <f t="shared" si="79"/>
        <v/>
      </c>
      <c r="AB238" s="109" t="str">
        <f t="shared" si="79"/>
        <v/>
      </c>
      <c r="AC238" s="109" t="str">
        <f t="shared" si="79"/>
        <v/>
      </c>
      <c r="AD238" s="109" t="str">
        <f t="shared" si="79"/>
        <v/>
      </c>
      <c r="AE238" s="109" t="str">
        <f t="shared" si="79"/>
        <v/>
      </c>
      <c r="AF238" s="109" t="str">
        <f t="shared" si="79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80">IF(C206&lt;100,"",C206-1500)</f>
        <v/>
      </c>
      <c r="D239" s="109" t="str">
        <f t="shared" si="80"/>
        <v/>
      </c>
      <c r="E239" s="109" t="str">
        <f t="shared" si="80"/>
        <v/>
      </c>
      <c r="F239" s="109" t="str">
        <f t="shared" si="80"/>
        <v/>
      </c>
      <c r="G239" s="109" t="str">
        <f t="shared" si="80"/>
        <v/>
      </c>
      <c r="H239" s="109" t="str">
        <f t="shared" si="80"/>
        <v/>
      </c>
      <c r="I239" s="109" t="str">
        <f t="shared" si="80"/>
        <v/>
      </c>
      <c r="J239" s="109" t="str">
        <f t="shared" si="80"/>
        <v/>
      </c>
      <c r="K239" s="109" t="str">
        <f t="shared" si="80"/>
        <v/>
      </c>
      <c r="L239" s="109" t="str">
        <f t="shared" si="80"/>
        <v/>
      </c>
      <c r="M239" s="109" t="str">
        <f t="shared" si="80"/>
        <v/>
      </c>
      <c r="N239" s="109" t="str">
        <f t="shared" si="80"/>
        <v/>
      </c>
      <c r="O239" s="109" t="str">
        <f t="shared" si="80"/>
        <v/>
      </c>
      <c r="P239" s="109" t="str">
        <f t="shared" si="80"/>
        <v/>
      </c>
      <c r="Q239" s="109" t="str">
        <f t="shared" si="80"/>
        <v/>
      </c>
      <c r="R239" s="109" t="str">
        <f t="shared" si="80"/>
        <v/>
      </c>
      <c r="S239" s="109" t="str">
        <f t="shared" si="80"/>
        <v/>
      </c>
      <c r="T239" s="109" t="str">
        <f t="shared" si="80"/>
        <v/>
      </c>
      <c r="U239" s="109" t="str">
        <f t="shared" si="80"/>
        <v/>
      </c>
      <c r="V239" s="109" t="str">
        <f t="shared" si="80"/>
        <v/>
      </c>
      <c r="W239" s="109" t="str">
        <f t="shared" si="80"/>
        <v/>
      </c>
      <c r="X239" s="109" t="str">
        <f t="shared" si="80"/>
        <v/>
      </c>
      <c r="Y239" s="109" t="str">
        <f t="shared" si="80"/>
        <v/>
      </c>
      <c r="Z239" s="109" t="str">
        <f t="shared" si="80"/>
        <v/>
      </c>
      <c r="AA239" s="109" t="str">
        <f t="shared" si="80"/>
        <v/>
      </c>
      <c r="AB239" s="109" t="str">
        <f t="shared" si="80"/>
        <v/>
      </c>
      <c r="AC239" s="109" t="str">
        <f t="shared" si="80"/>
        <v/>
      </c>
      <c r="AD239" s="109" t="str">
        <f t="shared" si="80"/>
        <v/>
      </c>
      <c r="AE239" s="109" t="str">
        <f t="shared" si="80"/>
        <v/>
      </c>
      <c r="AF239" s="109" t="str">
        <f t="shared" si="80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32">
    <cfRule type="expression" dxfId="1620" priority="157">
      <formula>$AH11=0</formula>
    </cfRule>
  </conditionalFormatting>
  <conditionalFormatting sqref="A34:A201">
    <cfRule type="expression" dxfId="1618" priority="61">
      <formula>$AH34=0</formula>
    </cfRule>
  </conditionalFormatting>
  <conditionalFormatting sqref="B8 M8 S8 AB8">
    <cfRule type="expression" dxfId="1617" priority="254">
      <formula>AND(C$9&gt;=14/24,C$9&lt;20/24)</formula>
    </cfRule>
    <cfRule type="expression" dxfId="1616" priority="256">
      <formula>C$9&lt;8/24</formula>
    </cfRule>
    <cfRule type="expression" dxfId="1615" priority="255">
      <formula>AND(C$9&gt;=8/24,C$9&lt;14/24)</formula>
    </cfRule>
  </conditionalFormatting>
  <conditionalFormatting sqref="B11:D32 E12:Y32 F34:Y35 E34:E36 C34:D37 B34:B56 B24:G24 B28:I28 E37:AF37 C38:AF38 C39:Q43 C44:X50 Y45:AA50 AB48:AF50 C51:AF56">
    <cfRule type="expression" dxfId="1614" priority="14">
      <formula>B11&gt;$AG11</formula>
    </cfRule>
  </conditionalFormatting>
  <conditionalFormatting sqref="B12:Y14 B16:Y26 B36:E36 C53:AF56 B53:B91 C57:L61 C62:AF91 B94:C100">
    <cfRule type="expression" dxfId="1613" priority="24">
      <formula>AND(B$9&gt;=14/24,B$9&lt;20/24)</formula>
    </cfRule>
    <cfRule type="expression" dxfId="1612" priority="23">
      <formula>B$9&gt;=20/24</formula>
    </cfRule>
    <cfRule type="expression" dxfId="1611" priority="25">
      <formula>AND(B$9&gt;=8/24,B$9&lt;14/24)</formula>
    </cfRule>
    <cfRule type="expression" dxfId="1610" priority="26">
      <formula>B$9&lt;8/24</formula>
    </cfRule>
  </conditionalFormatting>
  <conditionalFormatting sqref="B28:Y32">
    <cfRule type="expression" dxfId="1609" priority="19">
      <formula>B$9&gt;=20/24</formula>
    </cfRule>
    <cfRule type="expression" dxfId="1608" priority="22">
      <formula>B$9&lt;8/24</formula>
    </cfRule>
    <cfRule type="expression" dxfId="1607" priority="21">
      <formula>AND(B$9&gt;=8/24,B$9&lt;14/24)</formula>
    </cfRule>
    <cfRule type="expression" dxfId="1606" priority="20">
      <formula>AND(B$9&gt;=14/24,B$9&lt;20/24)</formula>
    </cfRule>
  </conditionalFormatting>
  <conditionalFormatting sqref="B33:Y33">
    <cfRule type="expression" dxfId="1605" priority="1">
      <formula>B33&gt;$AG33</formula>
    </cfRule>
  </conditionalFormatting>
  <conditionalFormatting sqref="B33:Y34">
    <cfRule type="expression" dxfId="1604" priority="2">
      <formula>B$9&gt;=20/24</formula>
    </cfRule>
    <cfRule type="expression" dxfId="1603" priority="3">
      <formula>AND(B$9&gt;=14/24,B$9&lt;20/24)</formula>
    </cfRule>
    <cfRule type="expression" dxfId="1602" priority="4">
      <formula>AND(B$9&gt;=8/24,B$9&lt;14/24)</formula>
    </cfRule>
    <cfRule type="expression" dxfId="1601" priority="5">
      <formula>B$9&lt;8/24</formula>
    </cfRule>
  </conditionalFormatting>
  <conditionalFormatting sqref="B35:Y35">
    <cfRule type="expression" dxfId="1600" priority="17">
      <formula>AND(B$9&gt;=8/24,B$9&lt;14/24)</formula>
    </cfRule>
    <cfRule type="expression" dxfId="1599" priority="18">
      <formula>B$9&lt;8/24</formula>
    </cfRule>
    <cfRule type="expression" dxfId="1598" priority="15">
      <formula>B$9&gt;=20/24</formula>
    </cfRule>
    <cfRule type="expression" dxfId="1597" priority="16">
      <formula>AND(B$9&gt;=14/24,B$9&lt;20/24)</formula>
    </cfRule>
  </conditionalFormatting>
  <conditionalFormatting sqref="B9:AF10 P11:AE11 Z12:AF14 M58:X59 AG73 AB94:AF100 B192:AF192 B194:B200 D194:AF200 U213:AF213">
    <cfRule type="expression" dxfId="1596" priority="248">
      <formula>AND(B$9&gt;=8/24,B$9&lt;14/24)</formula>
    </cfRule>
    <cfRule type="expression" dxfId="1595" priority="247">
      <formula>AND(B$9&gt;=14/24,B$9&lt;20/24)</formula>
    </cfRule>
    <cfRule type="expression" dxfId="1594" priority="249">
      <formula>B$9&lt;8/24</formula>
    </cfRule>
  </conditionalFormatting>
  <conditionalFormatting sqref="B15:AF15">
    <cfRule type="expression" dxfId="1593" priority="9">
      <formula>B$9&lt;8/24</formula>
    </cfRule>
    <cfRule type="expression" dxfId="1592" priority="8">
      <formula>AND(B$9&gt;=8/24,B$9&lt;14/24)</formula>
    </cfRule>
    <cfRule type="expression" dxfId="1591" priority="7">
      <formula>AND(B$9&gt;=14/24,B$9&lt;20/24)</formula>
    </cfRule>
    <cfRule type="expression" dxfId="1590" priority="6">
      <formula>B$9&gt;=20/24</formula>
    </cfRule>
  </conditionalFormatting>
  <conditionalFormatting sqref="C39:C41">
    <cfRule type="expression" dxfId="1589" priority="44">
      <formula>C$9&gt;=20/24</formula>
    </cfRule>
    <cfRule type="expression" dxfId="1588" priority="45">
      <formula>AND(C$9&gt;=14/24,C$9&lt;20/24)</formula>
    </cfRule>
    <cfRule type="expression" dxfId="1587" priority="46">
      <formula>AND(C$9&gt;=8/24,C$9&lt;14/24)</formula>
    </cfRule>
    <cfRule type="expression" dxfId="1586" priority="47">
      <formula>C$9&lt;8/24</formula>
    </cfRule>
  </conditionalFormatting>
  <conditionalFormatting sqref="D94:AA98">
    <cfRule type="expression" dxfId="1585" priority="103">
      <formula>D$9&lt;8/24</formula>
    </cfRule>
    <cfRule type="expression" dxfId="1584" priority="100">
      <formula>D$9&gt;=20/24</formula>
    </cfRule>
    <cfRule type="expression" dxfId="1583" priority="101">
      <formula>AND(D$9&gt;=14/24,D$9&lt;20/24)</formula>
    </cfRule>
    <cfRule type="expression" dxfId="1582" priority="102">
      <formula>AND(D$9&gt;=8/24,D$9&lt;14/24)</formula>
    </cfRule>
  </conditionalFormatting>
  <conditionalFormatting sqref="D99:AA100">
    <cfRule type="expression" dxfId="1581" priority="79">
      <formula>D$9&lt;8/24</formula>
    </cfRule>
    <cfRule type="expression" dxfId="1580" priority="78">
      <formula>AND(D$9&gt;=8/24,D$9&lt;14/24)</formula>
    </cfRule>
    <cfRule type="expression" dxfId="1579" priority="76">
      <formula>D$9&gt;=20/24</formula>
    </cfRule>
    <cfRule type="expression" dxfId="1578" priority="77">
      <formula>AND(D$9&gt;=14/24,D$9&lt;20/24)</formula>
    </cfRule>
  </conditionalFormatting>
  <conditionalFormatting sqref="E11:G11 F36:AF36 C43">
    <cfRule type="expression" dxfId="1577" priority="51">
      <formula>C$9&lt;8/24</formula>
    </cfRule>
    <cfRule type="expression" dxfId="1576" priority="50">
      <formula>AND(C$9&gt;=8/24,C$9&lt;14/24)</formula>
    </cfRule>
    <cfRule type="expression" dxfId="1575" priority="49">
      <formula>AND(C$9&gt;=14/24,C$9&lt;20/24)</formula>
    </cfRule>
    <cfRule type="expression" dxfId="1574" priority="48">
      <formula>C$9&gt;=20/24</formula>
    </cfRule>
  </conditionalFormatting>
  <conditionalFormatting sqref="M37:AF37">
    <cfRule type="expression" dxfId="1573" priority="209">
      <formula>M$9&gt;=20/24</formula>
    </cfRule>
    <cfRule type="expression" dxfId="1572" priority="212">
      <formula>M$9&lt;8/24</formula>
    </cfRule>
    <cfRule type="expression" dxfId="1571" priority="211">
      <formula>AND(M$9&gt;=8/24,M$9&lt;14/24)</formula>
    </cfRule>
    <cfRule type="expression" dxfId="1570" priority="210">
      <formula>AND(M$9&gt;=14/24,M$9&lt;20/24)</formula>
    </cfRule>
  </conditionalFormatting>
  <conditionalFormatting sqref="M39:AF42">
    <cfRule type="expression" dxfId="1569" priority="229">
      <formula>M$9&gt;=20/24</formula>
    </cfRule>
    <cfRule type="expression" dxfId="1568" priority="230">
      <formula>AND(M$9&gt;=14/24,M$9&lt;20/24)</formula>
    </cfRule>
    <cfRule type="expression" dxfId="1567" priority="231">
      <formula>AND(M$9&gt;=8/24,M$9&lt;14/24)</formula>
    </cfRule>
    <cfRule type="expression" dxfId="1566" priority="232">
      <formula>M$9&lt;8/24</formula>
    </cfRule>
  </conditionalFormatting>
  <conditionalFormatting sqref="M57:AF57">
    <cfRule type="expression" dxfId="1565" priority="226">
      <formula>AND(M$9&gt;=14/24,M$9&lt;20/24)</formula>
    </cfRule>
    <cfRule type="expression" dxfId="1564" priority="227">
      <formula>AND(M$9&gt;=8/24,M$9&lt;14/24)</formula>
    </cfRule>
    <cfRule type="expression" dxfId="1563" priority="228">
      <formula>M$9&lt;8/24</formula>
    </cfRule>
    <cfRule type="expression" dxfId="1562" priority="225">
      <formula>M$9&gt;=20/24</formula>
    </cfRule>
  </conditionalFormatting>
  <conditionalFormatting sqref="M60:AF61">
    <cfRule type="expression" dxfId="1561" priority="146">
      <formula>AND(M$9&gt;=8/24,M$9&lt;14/24)</formula>
    </cfRule>
    <cfRule type="expression" dxfId="1560" priority="145">
      <formula>AND(M$9&gt;=14/24,M$9&lt;20/24)</formula>
    </cfRule>
    <cfRule type="expression" dxfId="1559" priority="144">
      <formula>M$9&gt;=20/24</formula>
    </cfRule>
    <cfRule type="expression" dxfId="1558" priority="147">
      <formula>M$9&lt;8/24</formula>
    </cfRule>
  </conditionalFormatting>
  <conditionalFormatting sqref="N94:X94">
    <cfRule type="expression" dxfId="1557" priority="95">
      <formula>N$9&lt;8/24</formula>
    </cfRule>
    <cfRule type="expression" dxfId="1556" priority="92">
      <formula>N$9&gt;=20/24</formula>
    </cfRule>
    <cfRule type="expression" dxfId="1555" priority="93">
      <formula>AND(N$9&gt;=14/24,N$9&lt;20/24)</formula>
    </cfRule>
    <cfRule type="expression" dxfId="1554" priority="94">
      <formula>AND(N$9&gt;=8/24,N$9&lt;14/24)</formula>
    </cfRule>
  </conditionalFormatting>
  <conditionalFormatting sqref="O3:P3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553" priority="253">
      <formula>C$9&gt;=20/24</formula>
    </cfRule>
  </conditionalFormatting>
  <conditionalFormatting sqref="S8">
    <cfRule type="expression" dxfId="1552" priority="69">
      <formula>U$9&lt;8/24</formula>
    </cfRule>
    <cfRule type="expression" dxfId="1551" priority="68">
      <formula>AND(U$9&gt;=8/24,U$9&lt;14/24)</formula>
    </cfRule>
    <cfRule type="expression" dxfId="1550" priority="67">
      <formula>AND(U$9&gt;=14/24,U$9&lt;20/24)</formula>
    </cfRule>
    <cfRule type="expression" dxfId="1549" priority="66">
      <formula>U$9&gt;=20/24</formula>
    </cfRule>
  </conditionalFormatting>
  <conditionalFormatting sqref="T213">
    <cfRule type="expression" dxfId="1548" priority="269">
      <formula>AX$9&lt;8/24</formula>
    </cfRule>
    <cfRule type="expression" dxfId="1547" priority="266">
      <formula>AX$9&gt;=20/24</formula>
    </cfRule>
    <cfRule type="expression" dxfId="1546" priority="267">
      <formula>AND(AX$9&gt;=14/24,AX$9&lt;20/24)</formula>
    </cfRule>
    <cfRule type="expression" dxfId="1545" priority="268">
      <formula>AND(AX$9&gt;=8/24,AX$9&lt;14/24)</formula>
    </cfRule>
  </conditionalFormatting>
  <conditionalFormatting sqref="V3 AB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W43:AF43">
    <cfRule type="expression" dxfId="1544" priority="238">
      <formula>AND(W$9&gt;=14/24,W$9&lt;20/24)</formula>
    </cfRule>
    <cfRule type="expression" dxfId="1543" priority="240">
      <formula>W$9&lt;8/24</formula>
    </cfRule>
    <cfRule type="expression" dxfId="1542" priority="239">
      <formula>AND(W$9&gt;=8/24,W$9&lt;14/24)</formula>
    </cfRule>
    <cfRule type="expression" dxfId="1541" priority="237">
      <formula>W$9&gt;=20/24</formula>
    </cfRule>
  </conditionalFormatting>
  <conditionalFormatting sqref="Y44 E11:AF11 F36:AF36">
    <cfRule type="expression" dxfId="1540" priority="31">
      <formula>E11&gt;$AG11</formula>
    </cfRule>
  </conditionalFormatting>
  <conditionalFormatting sqref="Y44:AF44">
    <cfRule type="expression" dxfId="1539" priority="28">
      <formula>AND(Y$9&gt;=14/24,Y$9&lt;20/24)</formula>
    </cfRule>
    <cfRule type="expression" dxfId="1538" priority="27">
      <formula>Y$9&gt;=20/24</formula>
    </cfRule>
    <cfRule type="expression" dxfId="1537" priority="29">
      <formula>AND(Y$9&gt;=8/24,Y$9&lt;14/24)</formula>
    </cfRule>
    <cfRule type="expression" dxfId="1536" priority="30">
      <formula>Y$9&lt;8/24</formula>
    </cfRule>
  </conditionalFormatting>
  <conditionalFormatting sqref="Z12:AF14 P11:AE11 B9:AF10 M58:X59 AG73 AB94:AF100 B192:AF192 B194:B200 D194:AF200 U213:AF213">
    <cfRule type="expression" dxfId="1535" priority="246">
      <formula>B$9&gt;=20/24</formula>
    </cfRule>
  </conditionalFormatting>
  <conditionalFormatting sqref="Z12:AF33">
    <cfRule type="expression" dxfId="1534" priority="52">
      <formula>Z12&gt;$AG12</formula>
    </cfRule>
  </conditionalFormatting>
  <conditionalFormatting sqref="Z16:AF34">
    <cfRule type="expression" dxfId="1533" priority="54">
      <formula>AND(Z$9&gt;=14/24,Z$9&lt;20/24)</formula>
    </cfRule>
    <cfRule type="expression" dxfId="1532" priority="53">
      <formula>Z$9&gt;=20/24</formula>
    </cfRule>
    <cfRule type="expression" dxfId="1531" priority="55">
      <formula>AND(Z$9&gt;=8/24,Z$9&lt;14/24)</formula>
    </cfRule>
    <cfRule type="expression" dxfId="1530" priority="56">
      <formula>Z$9&lt;8/24</formula>
    </cfRule>
  </conditionalFormatting>
  <conditionalFormatting sqref="Z34:AF35 Z43:AB44 AC43:AF47 R39:AC41 AD39:AF42 Z42:AC42 R42:Y43 AB45:AB47 AG51">
    <cfRule type="expression" dxfId="1529" priority="184">
      <formula>R34&gt;$AG34</formula>
    </cfRule>
  </conditionalFormatting>
  <conditionalFormatting sqref="Z35:AF35">
    <cfRule type="expression" dxfId="1528" priority="206">
      <formula>AND(Z$9&gt;=14/24,Z$9&lt;20/24)</formula>
    </cfRule>
    <cfRule type="expression" dxfId="1527" priority="208">
      <formula>Z$9&lt;8/24</formula>
    </cfRule>
    <cfRule type="expression" dxfId="1526" priority="207">
      <formula>AND(Z$9&gt;=8/24,Z$9&lt;14/24)</formula>
    </cfRule>
    <cfRule type="expression" dxfId="1525" priority="205">
      <formula>Z$9&gt;=20/24</formula>
    </cfRule>
  </conditionalFormatting>
  <conditionalFormatting sqref="AB8">
    <cfRule type="expression" dxfId="1524" priority="62">
      <formula>AD$9&gt;=20/24</formula>
    </cfRule>
    <cfRule type="expression" dxfId="1523" priority="63">
      <formula>AND(AD$9&gt;=14/24,AD$9&lt;20/24)</formula>
    </cfRule>
    <cfRule type="expression" dxfId="1522" priority="64">
      <formula>AND(AD$9&gt;=8/24,AD$9&lt;14/24)</formula>
    </cfRule>
    <cfRule type="expression" dxfId="1521" priority="65">
      <formula>AD$9&lt;8/24</formula>
    </cfRule>
  </conditionalFormatting>
  <conditionalFormatting sqref="AB45:AF47">
    <cfRule type="expression" dxfId="1520" priority="202">
      <formula>AND(AB$9&gt;=14/24,AB$9&lt;20/24)</formula>
    </cfRule>
    <cfRule type="expression" dxfId="1519" priority="204">
      <formula>AB$9&lt;8/24</formula>
    </cfRule>
    <cfRule type="expression" dxfId="1518" priority="203">
      <formula>AND(AB$9&gt;=8/24,AB$9&lt;14/24)</formula>
    </cfRule>
    <cfRule type="expression" dxfId="1517" priority="201">
      <formula>AB$9&gt;=20/24</formula>
    </cfRule>
  </conditionalFormatting>
  <conditionalFormatting sqref="AB49:AF50">
    <cfRule type="expression" dxfId="1516" priority="195">
      <formula>AND(AB$9&gt;=8/24,AB$9&lt;14/24)</formula>
    </cfRule>
    <cfRule type="expression" dxfId="1515" priority="196">
      <formula>AB$9&lt;8/24</formula>
    </cfRule>
    <cfRule type="expression" dxfId="1514" priority="193">
      <formula>AB$9&gt;=20/24</formula>
    </cfRule>
    <cfRule type="expression" dxfId="1513" priority="194">
      <formula>AND(AB$9&gt;=14/24,AB$9&lt;20/24)</formula>
    </cfRule>
  </conditionalFormatting>
  <conditionalFormatting sqref="AE58:AF58 AF59">
    <cfRule type="expression" dxfId="1512" priority="74">
      <formula>AND(AE$9&gt;=8/24,AE$9&lt;14/24)</formula>
    </cfRule>
    <cfRule type="expression" dxfId="1511" priority="72">
      <formula>AE$9&gt;=20/24</formula>
    </cfRule>
    <cfRule type="expression" dxfId="1510" priority="73">
      <formula>AND(AE$9&gt;=14/24,AE$9&lt;20/24)</formula>
    </cfRule>
    <cfRule type="expression" dxfId="1509" priority="75">
      <formula>AE$9&lt;8/24</formula>
    </cfRule>
  </conditionalFormatting>
  <conditionalFormatting sqref="AG213">
    <cfRule type="expression" dxfId="1508" priority="260">
      <formula>AND(B$9&gt;=8/24,B$9&lt;14/24)</formula>
    </cfRule>
    <cfRule type="expression" dxfId="1507" priority="258">
      <formula>B$9&gt;=20/24</formula>
    </cfRule>
    <cfRule type="expression" dxfId="1506" priority="259">
      <formula>AND(B$9&gt;=14/24,B$9&lt;20/24)</formula>
    </cfRule>
    <cfRule type="expression" dxfId="1505" priority="261">
      <formula>B$9&lt;8/24</formula>
    </cfRule>
  </conditionalFormatting>
  <conditionalFormatting sqref="AH213:AX213">
    <cfRule type="expression" dxfId="1504" priority="265">
      <formula>AG$9&lt;8/24</formula>
    </cfRule>
    <cfRule type="expression" dxfId="1503" priority="262">
      <formula>AG$9&gt;=20/24</formula>
    </cfRule>
    <cfRule type="expression" dxfId="1502" priority="263">
      <formula>AND(AG$9&gt;=14/24,AG$9&lt;20/24)</formula>
    </cfRule>
    <cfRule type="expression" dxfId="1501" priority="264">
      <formula>AND(AG$9&gt;=8/24,AG$9&lt;14/24)</formula>
    </cfRule>
  </conditionalFormatting>
  <conditionalFormatting sqref="AL4:AL6">
    <cfRule type="iconSet" priority="245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7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52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1" id="{A324A806-065A-4FFB-BA97-AA7B301AF11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S23" sqref="S2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2079/01/6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242.38</v>
      </c>
      <c r="C5" s="29">
        <f t="shared" si="0"/>
        <v>245.65</v>
      </c>
      <c r="D5" s="29">
        <f t="shared" si="0"/>
        <v>264.60000000000002</v>
      </c>
      <c r="E5" s="29">
        <f t="shared" si="0"/>
        <v>301.20000000000005</v>
      </c>
      <c r="F5" s="29">
        <f t="shared" si="0"/>
        <v>342.1</v>
      </c>
      <c r="G5" s="29">
        <f t="shared" si="0"/>
        <v>334.2</v>
      </c>
      <c r="H5" s="29">
        <f t="shared" si="0"/>
        <v>347.7</v>
      </c>
      <c r="I5" s="29">
        <f t="shared" si="0"/>
        <v>549.4</v>
      </c>
      <c r="J5" s="29">
        <f t="shared" si="0"/>
        <v>574.21</v>
      </c>
      <c r="K5" s="29">
        <f t="shared" si="0"/>
        <v>631.5</v>
      </c>
      <c r="L5" s="29">
        <f t="shared" si="0"/>
        <v>668.3</v>
      </c>
      <c r="M5" s="29">
        <f t="shared" si="0"/>
        <v>556.20000000000005</v>
      </c>
      <c r="N5" s="29">
        <f t="shared" si="0"/>
        <v>584</v>
      </c>
      <c r="O5" s="29">
        <f t="shared" si="0"/>
        <v>649.29999999999995</v>
      </c>
      <c r="P5" s="29">
        <f t="shared" si="0"/>
        <v>659.7</v>
      </c>
      <c r="Q5" s="29">
        <f t="shared" si="0"/>
        <v>649.9</v>
      </c>
      <c r="R5" s="29">
        <f t="shared" si="0"/>
        <v>684.04</v>
      </c>
      <c r="S5" s="29">
        <f t="shared" si="0"/>
        <v>603.12000000000012</v>
      </c>
      <c r="T5" s="29">
        <f t="shared" si="0"/>
        <v>623.35</v>
      </c>
      <c r="U5" s="29">
        <f t="shared" si="0"/>
        <v>588.64</v>
      </c>
      <c r="V5" s="29">
        <f t="shared" si="0"/>
        <v>542.38</v>
      </c>
      <c r="W5" s="29">
        <f t="shared" si="0"/>
        <v>439.72999999999996</v>
      </c>
      <c r="X5" s="29">
        <f t="shared" si="0"/>
        <v>232.10000000000002</v>
      </c>
      <c r="Y5" s="29">
        <f t="shared" si="0"/>
        <v>210.5</v>
      </c>
      <c r="Z5" s="29">
        <f t="shared" si="0"/>
        <v>175</v>
      </c>
      <c r="AA5" s="29">
        <f t="shared" si="0"/>
        <v>187</v>
      </c>
      <c r="AB5" s="29">
        <f t="shared" si="0"/>
        <v>232</v>
      </c>
      <c r="AC5" s="29">
        <f t="shared" si="0"/>
        <v>232</v>
      </c>
      <c r="AD5" s="29">
        <f t="shared" si="0"/>
        <v>231</v>
      </c>
      <c r="AE5" s="29">
        <f t="shared" si="0"/>
        <v>226</v>
      </c>
      <c r="AF5" s="29">
        <f>B68</f>
        <v>299.14999999999998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1526MW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Load=1061</v>
      </c>
      <c r="B7" s="34">
        <f>B75</f>
        <v>1381.29</v>
      </c>
      <c r="C7" s="34">
        <f t="shared" ref="C7:AF7" si="1">C75</f>
        <v>1321.42</v>
      </c>
      <c r="D7" s="34">
        <f t="shared" si="1"/>
        <v>1306.19</v>
      </c>
      <c r="E7" s="34">
        <f t="shared" si="1"/>
        <v>1290.94</v>
      </c>
      <c r="F7" s="34">
        <f t="shared" si="1"/>
        <v>1240.94</v>
      </c>
      <c r="G7" s="34">
        <f t="shared" si="1"/>
        <v>1280.3399999999999</v>
      </c>
      <c r="H7" s="34">
        <f t="shared" si="1"/>
        <v>1290.24</v>
      </c>
      <c r="I7" s="34">
        <f t="shared" si="1"/>
        <v>1303.3400000000001</v>
      </c>
      <c r="J7" s="34">
        <f t="shared" si="1"/>
        <v>1365.04</v>
      </c>
      <c r="K7" s="34">
        <f t="shared" si="1"/>
        <v>1397.25</v>
      </c>
      <c r="L7" s="34">
        <f t="shared" si="1"/>
        <v>1469.34</v>
      </c>
      <c r="M7" s="34">
        <f t="shared" si="1"/>
        <v>1526.04</v>
      </c>
      <c r="N7" s="34">
        <f t="shared" si="1"/>
        <v>1447.7400000000002</v>
      </c>
      <c r="O7" s="34">
        <f t="shared" si="1"/>
        <v>1471.6399999999999</v>
      </c>
      <c r="P7" s="34">
        <f t="shared" si="1"/>
        <v>1522.84</v>
      </c>
      <c r="Q7" s="34">
        <f t="shared" si="1"/>
        <v>1534.34</v>
      </c>
      <c r="R7" s="34">
        <f t="shared" si="1"/>
        <v>1547.4399999999998</v>
      </c>
      <c r="S7" s="34">
        <f t="shared" si="1"/>
        <v>1588.58</v>
      </c>
      <c r="T7" s="34">
        <f t="shared" si="1"/>
        <v>1543.16</v>
      </c>
      <c r="U7" s="34">
        <f t="shared" si="1"/>
        <v>1565.6899999999998</v>
      </c>
      <c r="V7" s="34">
        <f t="shared" si="1"/>
        <v>1533.08</v>
      </c>
      <c r="W7" s="34">
        <f t="shared" si="1"/>
        <v>1501.9199999999998</v>
      </c>
      <c r="X7" s="34">
        <f t="shared" si="1"/>
        <v>1399.87</v>
      </c>
      <c r="Y7" s="34">
        <f t="shared" si="1"/>
        <v>1583.04</v>
      </c>
      <c r="Z7" s="34">
        <f t="shared" si="1"/>
        <v>1643.1399999999999</v>
      </c>
      <c r="AA7" s="34">
        <f t="shared" si="1"/>
        <v>1653.04</v>
      </c>
      <c r="AB7" s="34">
        <f t="shared" si="1"/>
        <v>1568.44</v>
      </c>
      <c r="AC7" s="34">
        <f t="shared" si="1"/>
        <v>1390.1399999999999</v>
      </c>
      <c r="AD7" s="34">
        <f t="shared" si="1"/>
        <v>1285.3399999999999</v>
      </c>
      <c r="AE7" s="34">
        <f t="shared" si="1"/>
        <v>1081.04</v>
      </c>
      <c r="AF7" s="34">
        <f t="shared" si="1"/>
        <v>1060.74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5">
        <v>76</v>
      </c>
      <c r="C11" s="45">
        <v>76</v>
      </c>
      <c r="D11" s="45">
        <v>65</v>
      </c>
      <c r="E11" s="44">
        <v>45</v>
      </c>
      <c r="F11" s="44">
        <v>12</v>
      </c>
      <c r="G11" s="44">
        <v>12</v>
      </c>
      <c r="H11" s="44">
        <v>25</v>
      </c>
      <c r="I11" s="44">
        <v>25</v>
      </c>
      <c r="J11" s="45">
        <v>25</v>
      </c>
      <c r="K11" s="45">
        <v>25</v>
      </c>
      <c r="L11" s="45">
        <v>45</v>
      </c>
      <c r="M11" s="45">
        <v>65</v>
      </c>
      <c r="N11" s="45">
        <v>65</v>
      </c>
      <c r="O11" s="45">
        <v>80</v>
      </c>
      <c r="P11" s="45">
        <v>90</v>
      </c>
      <c r="Q11" s="45">
        <v>100</v>
      </c>
      <c r="R11" s="45">
        <v>125</v>
      </c>
      <c r="S11" s="45">
        <v>90</v>
      </c>
      <c r="T11" s="46">
        <v>90</v>
      </c>
      <c r="U11" s="46">
        <v>85</v>
      </c>
      <c r="V11" s="46">
        <v>120</v>
      </c>
      <c r="W11" s="44">
        <v>130</v>
      </c>
      <c r="X11" s="44">
        <v>130</v>
      </c>
      <c r="Y11" s="44">
        <v>260</v>
      </c>
      <c r="Z11" s="47">
        <v>260</v>
      </c>
      <c r="AA11" s="47">
        <v>350</v>
      </c>
      <c r="AB11" s="47">
        <v>250</v>
      </c>
      <c r="AC11" s="47">
        <v>150</v>
      </c>
      <c r="AD11" s="47">
        <v>90</v>
      </c>
      <c r="AE11" s="47">
        <v>12</v>
      </c>
      <c r="AF11" s="45">
        <v>12</v>
      </c>
      <c r="AG11" s="48">
        <v>456</v>
      </c>
      <c r="AH11" s="49">
        <f>MAX(B11:AF11)</f>
        <v>350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27</v>
      </c>
      <c r="C12" s="44">
        <v>27</v>
      </c>
      <c r="D12" s="44">
        <v>27</v>
      </c>
      <c r="E12" s="44">
        <v>27</v>
      </c>
      <c r="F12" s="44">
        <v>27</v>
      </c>
      <c r="G12" s="44">
        <v>27</v>
      </c>
      <c r="H12" s="44">
        <v>27</v>
      </c>
      <c r="I12" s="44">
        <v>27</v>
      </c>
      <c r="J12" s="44">
        <v>27</v>
      </c>
      <c r="K12" s="44">
        <v>27</v>
      </c>
      <c r="L12" s="44">
        <v>27</v>
      </c>
      <c r="M12" s="44">
        <v>23</v>
      </c>
      <c r="N12" s="44">
        <v>27</v>
      </c>
      <c r="O12" s="44">
        <v>27</v>
      </c>
      <c r="P12" s="44">
        <v>27</v>
      </c>
      <c r="Q12" s="44">
        <v>27</v>
      </c>
      <c r="R12" s="44">
        <v>27</v>
      </c>
      <c r="S12" s="44">
        <v>27</v>
      </c>
      <c r="T12" s="44">
        <v>27</v>
      </c>
      <c r="U12" s="44">
        <v>27</v>
      </c>
      <c r="V12" s="44">
        <v>27</v>
      </c>
      <c r="W12" s="44">
        <v>27</v>
      </c>
      <c r="X12" s="44">
        <v>27</v>
      </c>
      <c r="Y12" s="44">
        <v>27</v>
      </c>
      <c r="Z12" s="44">
        <v>60</v>
      </c>
      <c r="AA12" s="44">
        <v>59</v>
      </c>
      <c r="AB12" s="44">
        <v>59</v>
      </c>
      <c r="AC12" s="44">
        <v>59</v>
      </c>
      <c r="AD12" s="44">
        <v>59</v>
      </c>
      <c r="AE12" s="44">
        <v>59</v>
      </c>
      <c r="AF12" s="44">
        <v>59</v>
      </c>
      <c r="AG12" s="53">
        <v>60</v>
      </c>
      <c r="AH12" s="49">
        <f t="shared" ref="AH12:AH75" si="2">MAX(B12:AF12)</f>
        <v>60</v>
      </c>
      <c r="AI12" s="50">
        <f t="shared" ref="AI12:AI75" si="3">MIN(B12:AF12)</f>
        <v>23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14</v>
      </c>
      <c r="C13" s="44">
        <v>14</v>
      </c>
      <c r="D13" s="44">
        <v>15.9</v>
      </c>
      <c r="E13" s="44">
        <v>16</v>
      </c>
      <c r="F13" s="44">
        <v>16</v>
      </c>
      <c r="G13" s="44">
        <v>16</v>
      </c>
      <c r="H13" s="44">
        <v>16</v>
      </c>
      <c r="I13" s="44">
        <v>16</v>
      </c>
      <c r="J13" s="44">
        <v>16</v>
      </c>
      <c r="K13" s="44">
        <v>16</v>
      </c>
      <c r="L13" s="44">
        <v>16</v>
      </c>
      <c r="M13" s="44">
        <v>15</v>
      </c>
      <c r="N13" s="44">
        <v>15</v>
      </c>
      <c r="O13" s="44">
        <v>13.9</v>
      </c>
      <c r="P13" s="44">
        <v>13.9</v>
      </c>
      <c r="Q13" s="44">
        <v>13.5</v>
      </c>
      <c r="R13" s="44">
        <v>13.5</v>
      </c>
      <c r="S13" s="44">
        <v>13.5</v>
      </c>
      <c r="T13" s="44">
        <v>13.5</v>
      </c>
      <c r="U13" s="44">
        <v>13.5</v>
      </c>
      <c r="V13" s="44">
        <v>13.5</v>
      </c>
      <c r="W13" s="44">
        <v>13.5</v>
      </c>
      <c r="X13" s="44">
        <v>13.5</v>
      </c>
      <c r="Y13" s="44">
        <v>13.5</v>
      </c>
      <c r="Z13" s="44">
        <v>32</v>
      </c>
      <c r="AA13" s="44">
        <v>31.3</v>
      </c>
      <c r="AB13" s="44">
        <v>31</v>
      </c>
      <c r="AC13" s="44">
        <v>30</v>
      </c>
      <c r="AD13" s="44">
        <v>28</v>
      </c>
      <c r="AE13" s="44">
        <v>18</v>
      </c>
      <c r="AF13" s="44">
        <v>23.2</v>
      </c>
      <c r="AG13" s="53">
        <v>52.4</v>
      </c>
      <c r="AH13" s="49">
        <f t="shared" si="2"/>
        <v>32</v>
      </c>
      <c r="AI13" s="50">
        <f t="shared" si="3"/>
        <v>13.5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50.7</v>
      </c>
      <c r="C14" s="44">
        <v>50.7</v>
      </c>
      <c r="D14" s="44">
        <v>50.6</v>
      </c>
      <c r="E14" s="44">
        <v>50.4</v>
      </c>
      <c r="F14" s="44">
        <v>50.4</v>
      </c>
      <c r="G14" s="44">
        <v>50.4</v>
      </c>
      <c r="H14" s="44">
        <v>50.4</v>
      </c>
      <c r="I14" s="44">
        <v>50.4</v>
      </c>
      <c r="J14" s="44">
        <v>50.4</v>
      </c>
      <c r="K14" s="44">
        <v>50.4</v>
      </c>
      <c r="L14" s="44">
        <v>50.4</v>
      </c>
      <c r="M14" s="44">
        <v>50.5</v>
      </c>
      <c r="N14" s="44">
        <v>50.5</v>
      </c>
      <c r="O14" s="44">
        <v>50.5</v>
      </c>
      <c r="P14" s="44">
        <v>50.5</v>
      </c>
      <c r="Q14" s="44">
        <v>50.4</v>
      </c>
      <c r="R14" s="44">
        <v>50.4</v>
      </c>
      <c r="S14" s="44">
        <v>50.4</v>
      </c>
      <c r="T14" s="44">
        <v>50.4</v>
      </c>
      <c r="U14" s="44">
        <v>50.4</v>
      </c>
      <c r="V14" s="44">
        <v>50.4</v>
      </c>
      <c r="W14" s="44">
        <v>50.4</v>
      </c>
      <c r="X14" s="44">
        <v>50.4</v>
      </c>
      <c r="Y14" s="44">
        <v>50.4</v>
      </c>
      <c r="Z14" s="44">
        <v>50.4</v>
      </c>
      <c r="AA14" s="44">
        <v>50.4</v>
      </c>
      <c r="AB14" s="44">
        <v>50</v>
      </c>
      <c r="AC14" s="44">
        <v>50</v>
      </c>
      <c r="AD14" s="44">
        <v>50</v>
      </c>
      <c r="AE14" s="44">
        <v>50</v>
      </c>
      <c r="AF14" s="44">
        <v>50</v>
      </c>
      <c r="AG14" s="53">
        <v>50</v>
      </c>
      <c r="AH14" s="49">
        <f t="shared" si="2"/>
        <v>50.7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23.3</v>
      </c>
      <c r="C15" s="44">
        <v>23.3</v>
      </c>
      <c r="D15" s="44">
        <v>23.3</v>
      </c>
      <c r="E15" s="44">
        <v>23.3</v>
      </c>
      <c r="F15" s="44">
        <v>23.3</v>
      </c>
      <c r="G15" s="44">
        <v>23.3</v>
      </c>
      <c r="H15" s="44">
        <v>23.3</v>
      </c>
      <c r="I15" s="44">
        <v>23.3</v>
      </c>
      <c r="J15" s="44">
        <v>23.3</v>
      </c>
      <c r="K15" s="44">
        <v>23.3</v>
      </c>
      <c r="L15" s="44">
        <v>23.3</v>
      </c>
      <c r="M15" s="44">
        <v>23.3</v>
      </c>
      <c r="N15" s="44">
        <v>23.3</v>
      </c>
      <c r="O15" s="44">
        <v>23.4</v>
      </c>
      <c r="P15" s="44">
        <v>23.4</v>
      </c>
      <c r="Q15" s="44">
        <v>22.8</v>
      </c>
      <c r="R15" s="44">
        <v>22.8</v>
      </c>
      <c r="S15" s="44">
        <v>22.8</v>
      </c>
      <c r="T15" s="44">
        <v>22.8</v>
      </c>
      <c r="U15" s="44">
        <v>22.8</v>
      </c>
      <c r="V15" s="44">
        <v>22.8</v>
      </c>
      <c r="W15" s="44">
        <v>22.8</v>
      </c>
      <c r="X15" s="44">
        <v>22.8</v>
      </c>
      <c r="Y15" s="44">
        <v>22.8</v>
      </c>
      <c r="Z15" s="44">
        <v>23.7</v>
      </c>
      <c r="AA15" s="44">
        <v>23.7</v>
      </c>
      <c r="AB15" s="44">
        <v>23.7</v>
      </c>
      <c r="AC15" s="44">
        <v>23.7</v>
      </c>
      <c r="AD15" s="44">
        <v>23.7</v>
      </c>
      <c r="AE15" s="44">
        <v>23.7</v>
      </c>
      <c r="AF15" s="44">
        <v>23.7</v>
      </c>
      <c r="AG15" s="56">
        <v>45</v>
      </c>
      <c r="AH15" s="49">
        <f t="shared" si="2"/>
        <v>23.7</v>
      </c>
      <c r="AI15" s="50">
        <f t="shared" si="3"/>
        <v>22.8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13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>
        <v>13</v>
      </c>
      <c r="I16" s="44">
        <v>13</v>
      </c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13</v>
      </c>
      <c r="T16" s="44">
        <v>13</v>
      </c>
      <c r="U16" s="44">
        <v>13</v>
      </c>
      <c r="V16" s="44">
        <v>13</v>
      </c>
      <c r="W16" s="44">
        <v>13</v>
      </c>
      <c r="X16" s="44">
        <v>13</v>
      </c>
      <c r="Y16" s="44">
        <v>13</v>
      </c>
      <c r="Z16" s="44">
        <v>13</v>
      </c>
      <c r="AA16" s="44">
        <v>13</v>
      </c>
      <c r="AB16" s="44">
        <v>13</v>
      </c>
      <c r="AC16" s="44">
        <v>13</v>
      </c>
      <c r="AD16" s="44">
        <v>13</v>
      </c>
      <c r="AE16" s="44">
        <v>13</v>
      </c>
      <c r="AF16" s="44">
        <v>13</v>
      </c>
      <c r="AG16" s="53">
        <v>45</v>
      </c>
      <c r="AH16" s="49">
        <f t="shared" si="2"/>
        <v>13</v>
      </c>
      <c r="AI16" s="50">
        <f t="shared" si="3"/>
        <v>13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12.5</v>
      </c>
      <c r="N19" s="44">
        <v>12.5</v>
      </c>
      <c r="O19" s="44">
        <v>12.5</v>
      </c>
      <c r="P19" s="44">
        <v>12.5</v>
      </c>
      <c r="Q19" s="44">
        <v>12</v>
      </c>
      <c r="R19" s="44">
        <v>12</v>
      </c>
      <c r="S19" s="44">
        <v>12</v>
      </c>
      <c r="T19" s="44">
        <v>12</v>
      </c>
      <c r="U19" s="44">
        <v>12</v>
      </c>
      <c r="V19" s="44">
        <v>12</v>
      </c>
      <c r="W19" s="44">
        <v>12</v>
      </c>
      <c r="X19" s="44">
        <v>12</v>
      </c>
      <c r="Y19" s="44">
        <v>12</v>
      </c>
      <c r="Z19" s="44">
        <v>12</v>
      </c>
      <c r="AA19" s="44">
        <v>12</v>
      </c>
      <c r="AB19" s="44">
        <v>12</v>
      </c>
      <c r="AC19" s="44">
        <v>12</v>
      </c>
      <c r="AD19" s="44">
        <v>12</v>
      </c>
      <c r="AE19" s="44">
        <v>12</v>
      </c>
      <c r="AF19" s="44">
        <v>12</v>
      </c>
      <c r="AG19" s="53">
        <v>30</v>
      </c>
      <c r="AH19" s="49">
        <f t="shared" si="2"/>
        <v>13.2</v>
      </c>
      <c r="AI19" s="50">
        <f t="shared" si="3"/>
        <v>12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17.899999999999999</v>
      </c>
      <c r="C22" s="44">
        <v>17.899999999999999</v>
      </c>
      <c r="D22" s="44">
        <v>17.899999999999999</v>
      </c>
      <c r="E22" s="44">
        <v>17.899999999999999</v>
      </c>
      <c r="F22" s="44">
        <v>17.899999999999999</v>
      </c>
      <c r="G22" s="44">
        <v>17.899999999999999</v>
      </c>
      <c r="H22" s="44">
        <v>17.899999999999999</v>
      </c>
      <c r="I22" s="44">
        <v>17.899999999999999</v>
      </c>
      <c r="J22" s="44">
        <v>17.899999999999999</v>
      </c>
      <c r="K22" s="44">
        <v>17.899999999999999</v>
      </c>
      <c r="L22" s="44">
        <v>17.899999999999999</v>
      </c>
      <c r="M22" s="44">
        <v>18.600000000000001</v>
      </c>
      <c r="N22" s="44">
        <v>18.600000000000001</v>
      </c>
      <c r="O22" s="44">
        <v>18.600000000000001</v>
      </c>
      <c r="P22" s="44">
        <v>18.600000000000001</v>
      </c>
      <c r="Q22" s="44">
        <v>18.899999999999999</v>
      </c>
      <c r="R22" s="44">
        <v>18.899999999999999</v>
      </c>
      <c r="S22" s="44">
        <v>18.899999999999999</v>
      </c>
      <c r="T22" s="44">
        <v>18.899999999999999</v>
      </c>
      <c r="U22" s="44">
        <v>18.899999999999999</v>
      </c>
      <c r="V22" s="44">
        <v>18.899999999999999</v>
      </c>
      <c r="W22" s="44">
        <v>18.899999999999999</v>
      </c>
      <c r="X22" s="44">
        <v>18.899999999999999</v>
      </c>
      <c r="Y22" s="44">
        <v>18.899999999999999</v>
      </c>
      <c r="Z22" s="44">
        <v>19.8</v>
      </c>
      <c r="AA22" s="44">
        <v>19.8</v>
      </c>
      <c r="AB22" s="44">
        <v>19.8</v>
      </c>
      <c r="AC22" s="44">
        <v>19.8</v>
      </c>
      <c r="AD22" s="44">
        <v>19.8</v>
      </c>
      <c r="AE22" s="44">
        <v>19.8</v>
      </c>
      <c r="AF22" s="44">
        <v>19.8</v>
      </c>
      <c r="AG22" s="53">
        <v>25</v>
      </c>
      <c r="AH22" s="49">
        <f t="shared" si="2"/>
        <v>19.8</v>
      </c>
      <c r="AI22" s="50">
        <f t="shared" si="3"/>
        <v>17.899999999999999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7.9</v>
      </c>
      <c r="C23" s="44">
        <v>7.9</v>
      </c>
      <c r="D23" s="44">
        <v>7.9</v>
      </c>
      <c r="E23" s="44">
        <v>7.9</v>
      </c>
      <c r="F23" s="44">
        <v>7.9</v>
      </c>
      <c r="G23" s="44">
        <v>7.9</v>
      </c>
      <c r="H23" s="44">
        <v>7.9</v>
      </c>
      <c r="I23" s="44">
        <v>7.9</v>
      </c>
      <c r="J23" s="44">
        <v>7.9</v>
      </c>
      <c r="K23" s="44">
        <v>7.9</v>
      </c>
      <c r="L23" s="44">
        <v>7.9</v>
      </c>
      <c r="M23" s="44">
        <v>7.9</v>
      </c>
      <c r="N23" s="44">
        <v>7.9</v>
      </c>
      <c r="O23" s="44">
        <v>7.9</v>
      </c>
      <c r="P23" s="44">
        <v>7.9</v>
      </c>
      <c r="Q23" s="44">
        <v>7.9</v>
      </c>
      <c r="R23" s="44">
        <v>7.9</v>
      </c>
      <c r="S23" s="44">
        <v>7.9</v>
      </c>
      <c r="T23" s="44">
        <v>7.9</v>
      </c>
      <c r="U23" s="44">
        <v>7.9</v>
      </c>
      <c r="V23" s="44">
        <v>7.9</v>
      </c>
      <c r="W23" s="44">
        <v>7.9</v>
      </c>
      <c r="X23" s="44">
        <v>7.9</v>
      </c>
      <c r="Y23" s="44">
        <v>7.9</v>
      </c>
      <c r="Z23" s="44">
        <v>7.9</v>
      </c>
      <c r="AA23" s="44">
        <v>7.9</v>
      </c>
      <c r="AB23" s="44">
        <v>7.9</v>
      </c>
      <c r="AC23" s="44">
        <v>7.9</v>
      </c>
      <c r="AD23" s="44">
        <v>7.9</v>
      </c>
      <c r="AE23" s="44">
        <v>7.9</v>
      </c>
      <c r="AF23" s="44">
        <v>7.9</v>
      </c>
      <c r="AG23" s="53">
        <v>25</v>
      </c>
      <c r="AH23" s="49">
        <f t="shared" si="2"/>
        <v>7.9</v>
      </c>
      <c r="AI23" s="50">
        <f t="shared" si="3"/>
        <v>7.9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5.6</v>
      </c>
      <c r="C24" s="44">
        <v>5.6</v>
      </c>
      <c r="D24" s="44">
        <v>5.6</v>
      </c>
      <c r="E24" s="44">
        <v>8.3000000000000007</v>
      </c>
      <c r="F24" s="44">
        <v>7.8</v>
      </c>
      <c r="G24" s="44">
        <v>6.8</v>
      </c>
      <c r="H24" s="44">
        <v>6.3</v>
      </c>
      <c r="I24" s="44">
        <v>6.3</v>
      </c>
      <c r="J24" s="44">
        <v>6.2</v>
      </c>
      <c r="K24" s="44">
        <v>6.2</v>
      </c>
      <c r="L24" s="44">
        <v>6.2</v>
      </c>
      <c r="M24" s="44">
        <v>5.9</v>
      </c>
      <c r="N24" s="44">
        <v>5.9</v>
      </c>
      <c r="O24" s="44">
        <v>5.9</v>
      </c>
      <c r="P24" s="44">
        <v>5.9</v>
      </c>
      <c r="Q24" s="44">
        <v>5.9</v>
      </c>
      <c r="R24" s="44">
        <v>5.9</v>
      </c>
      <c r="S24" s="44">
        <v>5.9</v>
      </c>
      <c r="T24" s="44">
        <v>5.9</v>
      </c>
      <c r="U24" s="44">
        <v>5.9</v>
      </c>
      <c r="V24" s="44">
        <v>5.9</v>
      </c>
      <c r="W24" s="44">
        <v>5.9</v>
      </c>
      <c r="X24" s="44">
        <v>5.9</v>
      </c>
      <c r="Y24" s="44">
        <v>5.9</v>
      </c>
      <c r="Z24" s="44">
        <v>4.2</v>
      </c>
      <c r="AA24" s="44">
        <v>4.2</v>
      </c>
      <c r="AB24" s="44">
        <v>4.2</v>
      </c>
      <c r="AC24" s="44">
        <v>4.2</v>
      </c>
      <c r="AD24" s="44">
        <v>4.2</v>
      </c>
      <c r="AE24" s="44">
        <v>4.2</v>
      </c>
      <c r="AF24" s="44">
        <v>4.2</v>
      </c>
      <c r="AG24" s="53">
        <v>25</v>
      </c>
      <c r="AH24" s="49">
        <f t="shared" si="2"/>
        <v>8.3000000000000007</v>
      </c>
      <c r="AI24" s="50">
        <f t="shared" si="3"/>
        <v>4.2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5">
        <v>3.9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45">
        <v>3.9</v>
      </c>
      <c r="N27" s="45">
        <v>3.9</v>
      </c>
      <c r="O27" s="45">
        <v>3.9</v>
      </c>
      <c r="P27" s="45">
        <v>3.9</v>
      </c>
      <c r="Q27" s="45">
        <v>3.9</v>
      </c>
      <c r="R27" s="45">
        <v>3.9</v>
      </c>
      <c r="S27" s="45">
        <v>3.9</v>
      </c>
      <c r="T27" s="45">
        <v>3.9</v>
      </c>
      <c r="U27" s="45">
        <v>3.9</v>
      </c>
      <c r="V27" s="45">
        <v>3.9</v>
      </c>
      <c r="W27" s="45">
        <v>3.9</v>
      </c>
      <c r="X27" s="45">
        <v>3.9</v>
      </c>
      <c r="Y27" s="45">
        <v>3.9</v>
      </c>
      <c r="Z27" s="44">
        <v>3.9</v>
      </c>
      <c r="AA27" s="44">
        <v>3.9</v>
      </c>
      <c r="AB27" s="44">
        <v>3.9</v>
      </c>
      <c r="AC27" s="44">
        <v>3.9</v>
      </c>
      <c r="AD27" s="44">
        <v>3.9</v>
      </c>
      <c r="AE27" s="44">
        <v>3.9</v>
      </c>
      <c r="AF27" s="44">
        <v>3.9</v>
      </c>
      <c r="AG27" s="53">
        <v>23.5</v>
      </c>
      <c r="AH27" s="49">
        <f t="shared" si="2"/>
        <v>3.9</v>
      </c>
      <c r="AI27" s="50">
        <f t="shared" si="3"/>
        <v>3.9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53">
        <v>22.2</v>
      </c>
      <c r="AH28" s="49">
        <f t="shared" si="2"/>
        <v>0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55">
        <v>43.4</v>
      </c>
      <c r="C37" s="55">
        <v>42.6</v>
      </c>
      <c r="D37" s="55">
        <v>42.2</v>
      </c>
      <c r="E37" s="55">
        <f>27+15.8</f>
        <v>42.8</v>
      </c>
      <c r="F37" s="55">
        <f>18.5+27.3</f>
        <v>45.8</v>
      </c>
      <c r="G37" s="55">
        <f>26.9+19.1</f>
        <v>46</v>
      </c>
      <c r="H37" s="55">
        <f>18.8+26.8</f>
        <v>45.6</v>
      </c>
      <c r="I37" s="55">
        <f>26.6+15.9</f>
        <v>42.5</v>
      </c>
      <c r="J37" s="55">
        <f>26.4+14.4</f>
        <v>40.799999999999997</v>
      </c>
      <c r="K37" s="55">
        <v>40.5</v>
      </c>
      <c r="L37" s="55">
        <f>14.3+25</f>
        <v>39.299999999999997</v>
      </c>
      <c r="M37" s="55">
        <f>24.2+16.2</f>
        <v>40.4</v>
      </c>
      <c r="N37" s="55">
        <f>24.2+16.2</f>
        <v>40.4</v>
      </c>
      <c r="O37" s="55">
        <f>26+16.6</f>
        <v>42.6</v>
      </c>
      <c r="P37" s="55">
        <f>26+16.6</f>
        <v>42.6</v>
      </c>
      <c r="Q37" s="55">
        <f>26.4+17.7</f>
        <v>44.099999999999994</v>
      </c>
      <c r="R37" s="55">
        <f>26.4+17.7</f>
        <v>44.099999999999994</v>
      </c>
      <c r="S37" s="61">
        <v>47</v>
      </c>
      <c r="T37" s="61">
        <v>46</v>
      </c>
      <c r="U37" s="61">
        <f>25.3+20.7</f>
        <v>46</v>
      </c>
      <c r="V37" s="61">
        <v>42</v>
      </c>
      <c r="W37" s="61">
        <f>24.4+30.1</f>
        <v>54.5</v>
      </c>
      <c r="X37" s="61">
        <v>61</v>
      </c>
      <c r="Y37" s="61">
        <v>61</v>
      </c>
      <c r="Z37" s="61">
        <v>61</v>
      </c>
      <c r="AA37" s="61">
        <v>48.8</v>
      </c>
      <c r="AB37" s="61">
        <v>61</v>
      </c>
      <c r="AC37" s="61">
        <v>63</v>
      </c>
      <c r="AD37" s="61">
        <v>63</v>
      </c>
      <c r="AE37" s="61">
        <v>92</v>
      </c>
      <c r="AF37" s="61">
        <v>75</v>
      </c>
      <c r="AG37" s="58">
        <v>240</v>
      </c>
      <c r="AH37" s="49">
        <f t="shared" si="2"/>
        <v>92</v>
      </c>
      <c r="AI37" s="50">
        <f t="shared" si="3"/>
        <v>39.299999999999997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493.79999999999995</v>
      </c>
      <c r="C38" s="63">
        <f t="shared" si="4"/>
        <v>493.79999999999995</v>
      </c>
      <c r="D38" s="63">
        <f t="shared" si="4"/>
        <v>484.6</v>
      </c>
      <c r="E38" s="63">
        <f t="shared" si="4"/>
        <v>467.2</v>
      </c>
      <c r="F38" s="63">
        <f t="shared" si="4"/>
        <v>433.7</v>
      </c>
      <c r="G38" s="63">
        <f t="shared" si="4"/>
        <v>432.7</v>
      </c>
      <c r="H38" s="63">
        <f t="shared" si="4"/>
        <v>445.20000000000005</v>
      </c>
      <c r="I38" s="63">
        <f t="shared" si="4"/>
        <v>445.20000000000005</v>
      </c>
      <c r="J38" s="63">
        <f t="shared" si="4"/>
        <v>445.1</v>
      </c>
      <c r="K38" s="63">
        <f t="shared" si="4"/>
        <v>445.1</v>
      </c>
      <c r="L38" s="63">
        <f t="shared" si="4"/>
        <v>465.09999999999997</v>
      </c>
      <c r="M38" s="63">
        <f t="shared" si="4"/>
        <v>479.9</v>
      </c>
      <c r="N38" s="63">
        <f t="shared" si="4"/>
        <v>483.9</v>
      </c>
      <c r="O38" s="63">
        <f t="shared" si="4"/>
        <v>497.9</v>
      </c>
      <c r="P38" s="63">
        <f t="shared" si="4"/>
        <v>507.9</v>
      </c>
      <c r="Q38" s="63">
        <f t="shared" si="4"/>
        <v>516.59999999999991</v>
      </c>
      <c r="R38" s="63">
        <f t="shared" si="4"/>
        <v>541.59999999999991</v>
      </c>
      <c r="S38" s="63">
        <f t="shared" si="4"/>
        <v>506.59999999999997</v>
      </c>
      <c r="T38" s="63">
        <f t="shared" si="4"/>
        <v>506.59999999999997</v>
      </c>
      <c r="U38" s="63">
        <f t="shared" si="4"/>
        <v>501.59999999999997</v>
      </c>
      <c r="V38" s="63">
        <f t="shared" si="4"/>
        <v>536.59999999999991</v>
      </c>
      <c r="W38" s="63">
        <f t="shared" si="4"/>
        <v>546.59999999999991</v>
      </c>
      <c r="X38" s="63">
        <f t="shared" si="4"/>
        <v>546.59999999999991</v>
      </c>
      <c r="Y38" s="63">
        <f t="shared" si="4"/>
        <v>676.59999999999991</v>
      </c>
      <c r="Z38" s="63">
        <f t="shared" si="4"/>
        <v>728.2</v>
      </c>
      <c r="AA38" s="63">
        <f t="shared" si="4"/>
        <v>816.5</v>
      </c>
      <c r="AB38" s="63">
        <f t="shared" si="4"/>
        <v>715.8</v>
      </c>
      <c r="AC38" s="63">
        <f t="shared" si="4"/>
        <v>614.79999999999995</v>
      </c>
      <c r="AD38" s="63">
        <f t="shared" si="4"/>
        <v>552.79999999999995</v>
      </c>
      <c r="AE38" s="63">
        <f t="shared" si="4"/>
        <v>464.8</v>
      </c>
      <c r="AF38" s="63">
        <f t="shared" si="4"/>
        <v>469.99999999999994</v>
      </c>
      <c r="AG38" s="58">
        <f>SUM(AG11:AG37)</f>
        <v>1492.8299999999997</v>
      </c>
      <c r="AH38" s="49">
        <f t="shared" si="2"/>
        <v>816.5</v>
      </c>
      <c r="AI38" s="50">
        <f t="shared" si="3"/>
        <v>432.7</v>
      </c>
      <c r="AK38" s="51"/>
    </row>
    <row r="39" spans="1:88" x14ac:dyDescent="0.25">
      <c r="A39" s="52" t="s">
        <v>47</v>
      </c>
      <c r="B39" s="45">
        <v>67.099999999999994</v>
      </c>
      <c r="C39" s="44">
        <v>65.900000000000006</v>
      </c>
      <c r="D39" s="55">
        <v>66.2</v>
      </c>
      <c r="E39" s="55">
        <v>48</v>
      </c>
      <c r="F39" s="55">
        <v>35.6</v>
      </c>
      <c r="G39" s="55">
        <v>35.700000000000003</v>
      </c>
      <c r="H39" s="55">
        <v>40.9</v>
      </c>
      <c r="I39" s="55">
        <v>40.700000000000003</v>
      </c>
      <c r="J39" s="55">
        <v>60.8</v>
      </c>
      <c r="K39" s="55">
        <v>61.2</v>
      </c>
      <c r="L39" s="55">
        <v>61</v>
      </c>
      <c r="M39" s="168">
        <v>60.8</v>
      </c>
      <c r="N39" s="168">
        <v>0</v>
      </c>
      <c r="O39" s="168">
        <v>102</v>
      </c>
      <c r="P39" s="168">
        <v>72.8</v>
      </c>
      <c r="Q39" s="168">
        <v>73.3</v>
      </c>
      <c r="R39" s="168">
        <v>56.4</v>
      </c>
      <c r="S39" s="168">
        <v>71.5</v>
      </c>
      <c r="T39" s="168">
        <v>97</v>
      </c>
      <c r="U39" s="44">
        <v>111.8</v>
      </c>
      <c r="V39" s="44">
        <v>102.4</v>
      </c>
      <c r="W39" s="44">
        <v>117.2</v>
      </c>
      <c r="X39" s="44">
        <v>101.7</v>
      </c>
      <c r="Y39" s="44">
        <v>144.69999999999999</v>
      </c>
      <c r="Z39" s="44">
        <v>144.69999999999999</v>
      </c>
      <c r="AA39" s="44">
        <v>144.69999999999999</v>
      </c>
      <c r="AB39" s="44">
        <v>141.5</v>
      </c>
      <c r="AC39" s="44">
        <v>141.5</v>
      </c>
      <c r="AD39" s="44">
        <v>96.8</v>
      </c>
      <c r="AE39" s="44">
        <v>128</v>
      </c>
      <c r="AF39" s="44">
        <v>120</v>
      </c>
      <c r="AG39" s="56">
        <v>144</v>
      </c>
      <c r="AH39" s="49">
        <f t="shared" si="2"/>
        <v>144.69999999999999</v>
      </c>
      <c r="AI39" s="50">
        <f t="shared" si="3"/>
        <v>0</v>
      </c>
      <c r="AK39" s="51"/>
    </row>
    <row r="40" spans="1:88" x14ac:dyDescent="0.25">
      <c r="A40" s="57" t="s">
        <v>48</v>
      </c>
      <c r="B40" s="55">
        <v>45</v>
      </c>
      <c r="C40" s="64">
        <v>44.8</v>
      </c>
      <c r="D40" s="55">
        <v>34.700000000000003</v>
      </c>
      <c r="E40" s="55">
        <v>34.799999999999997</v>
      </c>
      <c r="F40" s="55">
        <v>24.8</v>
      </c>
      <c r="G40" s="55">
        <v>24.9</v>
      </c>
      <c r="H40" s="55">
        <v>24.9</v>
      </c>
      <c r="I40" s="55">
        <v>24.6</v>
      </c>
      <c r="J40" s="55">
        <v>24.7</v>
      </c>
      <c r="K40" s="55">
        <v>32.1</v>
      </c>
      <c r="L40" s="55">
        <v>34.799999999999997</v>
      </c>
      <c r="M40" s="169">
        <v>55.6</v>
      </c>
      <c r="N40" s="169">
        <v>52.2</v>
      </c>
      <c r="O40" s="169">
        <v>45.9</v>
      </c>
      <c r="P40" s="169">
        <v>45.7</v>
      </c>
      <c r="Q40" s="169">
        <v>45.7</v>
      </c>
      <c r="R40" s="169">
        <v>44.1</v>
      </c>
      <c r="S40" s="169">
        <v>48.5</v>
      </c>
      <c r="T40" s="169">
        <v>48.5</v>
      </c>
      <c r="U40" s="64">
        <v>62.5</v>
      </c>
      <c r="V40" s="64">
        <v>52.5</v>
      </c>
      <c r="W40" s="64">
        <v>49.5</v>
      </c>
      <c r="X40" s="64">
        <v>49.5</v>
      </c>
      <c r="Y40" s="64">
        <v>49.5</v>
      </c>
      <c r="Z40" s="64">
        <v>71.599999999999994</v>
      </c>
      <c r="AA40" s="64">
        <v>71.599999999999994</v>
      </c>
      <c r="AB40" s="64">
        <v>70.3</v>
      </c>
      <c r="AC40" s="64">
        <v>50</v>
      </c>
      <c r="AD40" s="64">
        <v>52</v>
      </c>
      <c r="AE40" s="64">
        <v>25</v>
      </c>
      <c r="AF40" s="64">
        <v>34.5</v>
      </c>
      <c r="AG40" s="58">
        <v>70</v>
      </c>
      <c r="AH40" s="49">
        <f t="shared" si="2"/>
        <v>71.599999999999994</v>
      </c>
      <c r="AI40" s="50">
        <f t="shared" si="3"/>
        <v>24.6</v>
      </c>
      <c r="AK40" s="51"/>
    </row>
    <row r="41" spans="1:88" x14ac:dyDescent="0.25">
      <c r="A41" s="57" t="s">
        <v>49</v>
      </c>
      <c r="B41" s="55">
        <v>55</v>
      </c>
      <c r="C41" s="64">
        <v>53.3</v>
      </c>
      <c r="D41" s="55">
        <v>53.8</v>
      </c>
      <c r="E41" s="55">
        <v>45.2</v>
      </c>
      <c r="F41" s="55">
        <v>33.9</v>
      </c>
      <c r="G41" s="55">
        <v>34</v>
      </c>
      <c r="H41" s="55">
        <v>34</v>
      </c>
      <c r="I41" s="55">
        <v>34.1</v>
      </c>
      <c r="J41" s="55">
        <v>34</v>
      </c>
      <c r="K41" s="55">
        <v>43.6</v>
      </c>
      <c r="L41" s="55">
        <v>46.3</v>
      </c>
      <c r="M41" s="169">
        <v>46.2</v>
      </c>
      <c r="N41" s="169">
        <v>35.200000000000003</v>
      </c>
      <c r="O41" s="169">
        <v>32.799999999999997</v>
      </c>
      <c r="P41" s="169">
        <v>34.1</v>
      </c>
      <c r="Q41" s="169">
        <v>34.1</v>
      </c>
      <c r="R41" s="169">
        <v>40.4</v>
      </c>
      <c r="S41" s="169">
        <v>45.5</v>
      </c>
      <c r="T41" s="169">
        <v>45.5</v>
      </c>
      <c r="U41" s="64">
        <v>45.7</v>
      </c>
      <c r="V41" s="64">
        <v>32.200000000000003</v>
      </c>
      <c r="W41" s="64">
        <v>33.5</v>
      </c>
      <c r="X41" s="64">
        <v>49.6</v>
      </c>
      <c r="Y41" s="64">
        <v>67.400000000000006</v>
      </c>
      <c r="Z41" s="64">
        <v>67.400000000000006</v>
      </c>
      <c r="AA41" s="64">
        <v>67.400000000000006</v>
      </c>
      <c r="AB41" s="64">
        <v>67.3</v>
      </c>
      <c r="AC41" s="64">
        <v>51</v>
      </c>
      <c r="AD41" s="64">
        <v>52</v>
      </c>
      <c r="AE41" s="64">
        <v>33</v>
      </c>
      <c r="AF41" s="64">
        <v>43</v>
      </c>
      <c r="AG41" s="58">
        <v>69</v>
      </c>
      <c r="AH41" s="49">
        <f t="shared" si="2"/>
        <v>67.400000000000006</v>
      </c>
      <c r="AI41" s="50">
        <f t="shared" si="3"/>
        <v>32.200000000000003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169">
        <v>60.9</v>
      </c>
      <c r="N42" s="169">
        <v>60.9</v>
      </c>
      <c r="O42" s="169">
        <v>60.9</v>
      </c>
      <c r="P42" s="169">
        <v>60.9</v>
      </c>
      <c r="Q42" s="169">
        <v>60.9</v>
      </c>
      <c r="R42" s="169">
        <v>60.9</v>
      </c>
      <c r="S42" s="169">
        <v>60.9</v>
      </c>
      <c r="T42" s="169">
        <v>60.9</v>
      </c>
      <c r="U42" s="169">
        <v>60.9</v>
      </c>
      <c r="V42" s="169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64">
        <v>60.9</v>
      </c>
      <c r="AC42" s="64">
        <v>60.9</v>
      </c>
      <c r="AD42" s="64">
        <v>60.9</v>
      </c>
      <c r="AE42" s="64">
        <v>60.9</v>
      </c>
      <c r="AF42" s="64">
        <v>60.9</v>
      </c>
      <c r="AG42" s="58">
        <v>60</v>
      </c>
      <c r="AH42" s="49">
        <f t="shared" si="2"/>
        <v>60.9</v>
      </c>
      <c r="AI42" s="50">
        <f t="shared" si="3"/>
        <v>60.9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0</v>
      </c>
      <c r="F43" s="55">
        <v>0</v>
      </c>
      <c r="G43" s="55">
        <v>0</v>
      </c>
      <c r="H43" s="55">
        <v>0</v>
      </c>
      <c r="I43" s="55">
        <v>0</v>
      </c>
      <c r="J43" s="55">
        <v>10</v>
      </c>
      <c r="K43" s="55">
        <v>10</v>
      </c>
      <c r="L43" s="55">
        <v>10</v>
      </c>
      <c r="M43" s="55">
        <v>10</v>
      </c>
      <c r="N43" s="169">
        <v>15</v>
      </c>
      <c r="O43" s="169">
        <v>15</v>
      </c>
      <c r="P43" s="169">
        <v>20</v>
      </c>
      <c r="Q43" s="169">
        <v>20</v>
      </c>
      <c r="R43" s="169">
        <v>20</v>
      </c>
      <c r="S43" s="169">
        <v>20</v>
      </c>
      <c r="T43" s="169">
        <v>30</v>
      </c>
      <c r="U43" s="169">
        <v>8</v>
      </c>
      <c r="V43" s="169">
        <v>8</v>
      </c>
      <c r="W43" s="64">
        <v>0</v>
      </c>
      <c r="X43" s="64">
        <v>0</v>
      </c>
      <c r="Y43" s="64">
        <v>0</v>
      </c>
      <c r="Z43" s="64">
        <v>8</v>
      </c>
      <c r="AA43" s="64">
        <v>8</v>
      </c>
      <c r="AB43" s="64">
        <v>15</v>
      </c>
      <c r="AC43" s="64">
        <v>15</v>
      </c>
      <c r="AD43" s="64">
        <v>15</v>
      </c>
      <c r="AE43" s="64">
        <v>15</v>
      </c>
      <c r="AF43" s="64">
        <v>15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169">
        <v>0</v>
      </c>
      <c r="O44" s="169">
        <v>0</v>
      </c>
      <c r="P44" s="169">
        <v>0</v>
      </c>
      <c r="Q44" s="169">
        <v>0</v>
      </c>
      <c r="R44" s="169">
        <v>0</v>
      </c>
      <c r="S44" s="169">
        <v>0</v>
      </c>
      <c r="T44" s="169">
        <v>0</v>
      </c>
      <c r="U44" s="169">
        <v>0</v>
      </c>
      <c r="V44" s="169">
        <v>0</v>
      </c>
      <c r="W44" s="169">
        <v>0</v>
      </c>
      <c r="X44" s="169">
        <v>0</v>
      </c>
      <c r="Y44" s="169">
        <v>0</v>
      </c>
      <c r="Z44" s="64">
        <v>0</v>
      </c>
      <c r="AA44" s="6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55">
        <v>15.9</v>
      </c>
      <c r="C45" s="55">
        <v>15.9</v>
      </c>
      <c r="D45" s="55">
        <v>15.9</v>
      </c>
      <c r="E45" s="55">
        <v>15.8</v>
      </c>
      <c r="F45" s="55">
        <v>15.8</v>
      </c>
      <c r="G45" s="55">
        <v>15.8</v>
      </c>
      <c r="H45" s="55">
        <v>15.8</v>
      </c>
      <c r="I45" s="55">
        <v>15.8</v>
      </c>
      <c r="J45" s="55">
        <v>15.8</v>
      </c>
      <c r="K45" s="55">
        <v>15.8</v>
      </c>
      <c r="L45" s="55">
        <v>15.8</v>
      </c>
      <c r="M45" s="55">
        <v>15.8</v>
      </c>
      <c r="N45" s="169">
        <v>15.8</v>
      </c>
      <c r="O45" s="169">
        <v>15.8</v>
      </c>
      <c r="P45" s="169">
        <v>15.8</v>
      </c>
      <c r="Q45" s="169">
        <v>17</v>
      </c>
      <c r="R45" s="169">
        <v>17</v>
      </c>
      <c r="S45" s="169">
        <v>17</v>
      </c>
      <c r="T45" s="169">
        <v>17</v>
      </c>
      <c r="U45" s="169">
        <v>17</v>
      </c>
      <c r="V45" s="169">
        <v>17</v>
      </c>
      <c r="W45" s="169">
        <v>17</v>
      </c>
      <c r="X45" s="169">
        <v>17</v>
      </c>
      <c r="Y45" s="169">
        <v>17</v>
      </c>
      <c r="Z45" s="64">
        <v>17</v>
      </c>
      <c r="AA45" s="64">
        <v>17</v>
      </c>
      <c r="AB45" s="64">
        <v>17</v>
      </c>
      <c r="AC45" s="64">
        <v>17</v>
      </c>
      <c r="AD45" s="64">
        <v>17</v>
      </c>
      <c r="AE45" s="64">
        <v>17</v>
      </c>
      <c r="AF45" s="64">
        <v>17</v>
      </c>
      <c r="AG45" s="58">
        <v>24</v>
      </c>
      <c r="AH45" s="49">
        <f t="shared" si="2"/>
        <v>17</v>
      </c>
      <c r="AI45" s="50">
        <f t="shared" si="3"/>
        <v>15.8</v>
      </c>
      <c r="AK45" s="51"/>
    </row>
    <row r="46" spans="1:88" x14ac:dyDescent="0.25">
      <c r="A46" s="57" t="s">
        <v>54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55">
        <v>0</v>
      </c>
      <c r="N46" s="169">
        <v>0</v>
      </c>
      <c r="O46" s="169">
        <v>0</v>
      </c>
      <c r="P46" s="169">
        <v>0</v>
      </c>
      <c r="Q46" s="169">
        <v>0</v>
      </c>
      <c r="R46" s="169">
        <v>0</v>
      </c>
      <c r="S46" s="169">
        <v>0</v>
      </c>
      <c r="T46" s="169">
        <v>0</v>
      </c>
      <c r="U46" s="169">
        <v>0</v>
      </c>
      <c r="V46" s="169">
        <v>0</v>
      </c>
      <c r="W46" s="169">
        <v>0</v>
      </c>
      <c r="X46" s="169">
        <v>0</v>
      </c>
      <c r="Y46" s="169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55">
        <v>12</v>
      </c>
      <c r="C47" s="55">
        <v>12</v>
      </c>
      <c r="D47" s="55">
        <v>12</v>
      </c>
      <c r="E47" s="55">
        <v>12</v>
      </c>
      <c r="F47" s="55">
        <v>12</v>
      </c>
      <c r="G47" s="55">
        <v>12</v>
      </c>
      <c r="H47" s="55">
        <v>12</v>
      </c>
      <c r="I47" s="55">
        <v>12</v>
      </c>
      <c r="J47" s="55">
        <v>12</v>
      </c>
      <c r="K47" s="55">
        <v>12</v>
      </c>
      <c r="L47" s="55">
        <v>12</v>
      </c>
      <c r="M47" s="55">
        <v>12</v>
      </c>
      <c r="N47" s="169">
        <v>12</v>
      </c>
      <c r="O47" s="169">
        <v>12</v>
      </c>
      <c r="P47" s="169">
        <v>12</v>
      </c>
      <c r="Q47" s="169">
        <v>12</v>
      </c>
      <c r="R47" s="169">
        <v>12</v>
      </c>
      <c r="S47" s="169">
        <v>12</v>
      </c>
      <c r="T47" s="169">
        <v>12</v>
      </c>
      <c r="U47" s="169">
        <v>12</v>
      </c>
      <c r="V47" s="169">
        <v>12</v>
      </c>
      <c r="W47" s="169">
        <v>12</v>
      </c>
      <c r="X47" s="169">
        <v>12</v>
      </c>
      <c r="Y47" s="169">
        <v>12</v>
      </c>
      <c r="Z47" s="64">
        <v>12</v>
      </c>
      <c r="AA47" s="64">
        <v>12</v>
      </c>
      <c r="AB47" s="64">
        <v>12</v>
      </c>
      <c r="AC47" s="64">
        <v>12</v>
      </c>
      <c r="AD47" s="6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55">
        <v>6.9</v>
      </c>
      <c r="C48" s="55">
        <v>6.9</v>
      </c>
      <c r="D48" s="55">
        <v>6.9</v>
      </c>
      <c r="E48" s="55">
        <v>6.9</v>
      </c>
      <c r="F48" s="55">
        <v>6.9</v>
      </c>
      <c r="G48" s="55">
        <v>6.9</v>
      </c>
      <c r="H48" s="55">
        <v>6.9</v>
      </c>
      <c r="I48" s="55">
        <v>6.9</v>
      </c>
      <c r="J48" s="55">
        <v>6.9</v>
      </c>
      <c r="K48" s="55">
        <v>6.9</v>
      </c>
      <c r="L48" s="55">
        <v>6.9</v>
      </c>
      <c r="M48" s="55">
        <v>6.9</v>
      </c>
      <c r="N48" s="169">
        <v>6.9</v>
      </c>
      <c r="O48" s="169">
        <v>6.9</v>
      </c>
      <c r="P48" s="169">
        <v>6.9</v>
      </c>
      <c r="Q48" s="169">
        <v>6.9</v>
      </c>
      <c r="R48" s="169">
        <v>6.9</v>
      </c>
      <c r="S48" s="169">
        <v>6.9</v>
      </c>
      <c r="T48" s="169">
        <v>6.9</v>
      </c>
      <c r="U48" s="169">
        <v>6.9</v>
      </c>
      <c r="V48" s="169">
        <v>6.9</v>
      </c>
      <c r="W48" s="169">
        <v>6.9</v>
      </c>
      <c r="X48" s="169">
        <v>6.9</v>
      </c>
      <c r="Y48" s="169">
        <v>6.9</v>
      </c>
      <c r="Z48" s="64">
        <v>6.9</v>
      </c>
      <c r="AA48" s="64">
        <v>6.9</v>
      </c>
      <c r="AB48" s="64">
        <v>6.9</v>
      </c>
      <c r="AC48" s="64">
        <v>6.9</v>
      </c>
      <c r="AD48" s="64">
        <v>6.9</v>
      </c>
      <c r="AE48" s="64">
        <v>6.9</v>
      </c>
      <c r="AF48" s="64">
        <v>6.9</v>
      </c>
      <c r="AG48" s="58">
        <v>14</v>
      </c>
      <c r="AH48" s="49">
        <f t="shared" si="2"/>
        <v>6.9</v>
      </c>
      <c r="AI48" s="50">
        <f t="shared" si="3"/>
        <v>6.9</v>
      </c>
      <c r="AK48" s="51"/>
    </row>
    <row r="49" spans="1:37" x14ac:dyDescent="0.25">
      <c r="A49" s="57" t="s">
        <v>57</v>
      </c>
      <c r="B49" s="55">
        <v>8.9</v>
      </c>
      <c r="C49" s="55">
        <v>8.9</v>
      </c>
      <c r="D49" s="55">
        <v>8.9</v>
      </c>
      <c r="E49" s="55">
        <v>8.9</v>
      </c>
      <c r="F49" s="55">
        <v>8.9</v>
      </c>
      <c r="G49" s="55">
        <v>8.9</v>
      </c>
      <c r="H49" s="55">
        <v>8.9</v>
      </c>
      <c r="I49" s="55">
        <v>8.9</v>
      </c>
      <c r="J49" s="55">
        <v>8.9</v>
      </c>
      <c r="K49" s="55">
        <v>8.9</v>
      </c>
      <c r="L49" s="55">
        <v>8.9</v>
      </c>
      <c r="M49" s="55">
        <v>8.9</v>
      </c>
      <c r="N49" s="169">
        <v>8.9</v>
      </c>
      <c r="O49" s="169">
        <v>8.9</v>
      </c>
      <c r="P49" s="169">
        <v>8.9</v>
      </c>
      <c r="Q49" s="169">
        <v>8.9</v>
      </c>
      <c r="R49" s="169">
        <v>8.9</v>
      </c>
      <c r="S49" s="169">
        <v>8.9</v>
      </c>
      <c r="T49" s="169">
        <v>8.9</v>
      </c>
      <c r="U49" s="169">
        <v>8.9</v>
      </c>
      <c r="V49" s="169">
        <v>8.9</v>
      </c>
      <c r="W49" s="169">
        <v>8.9</v>
      </c>
      <c r="X49" s="169">
        <v>8.9</v>
      </c>
      <c r="Y49" s="169">
        <v>8.9</v>
      </c>
      <c r="Z49" s="64">
        <v>8.9</v>
      </c>
      <c r="AA49" s="64">
        <v>8.9</v>
      </c>
      <c r="AB49" s="64">
        <v>8.9</v>
      </c>
      <c r="AC49" s="64">
        <v>8.9</v>
      </c>
      <c r="AD49" s="64">
        <v>8.9</v>
      </c>
      <c r="AE49" s="64">
        <v>8.9</v>
      </c>
      <c r="AF49" s="64">
        <v>8.9</v>
      </c>
      <c r="AG49" s="58">
        <v>10.050000000000001</v>
      </c>
      <c r="AH49" s="49">
        <f t="shared" si="2"/>
        <v>8.9</v>
      </c>
      <c r="AI49" s="50">
        <f t="shared" si="3"/>
        <v>8.9</v>
      </c>
      <c r="AK49" s="51"/>
    </row>
    <row r="50" spans="1:37" x14ac:dyDescent="0.25">
      <c r="A50" s="57" t="s">
        <v>58</v>
      </c>
      <c r="B50" s="55">
        <v>3</v>
      </c>
      <c r="C50" s="55">
        <v>3</v>
      </c>
      <c r="D50" s="55">
        <v>3</v>
      </c>
      <c r="E50" s="55">
        <v>3</v>
      </c>
      <c r="F50" s="55">
        <v>3</v>
      </c>
      <c r="G50" s="55">
        <v>3</v>
      </c>
      <c r="H50" s="55">
        <v>3</v>
      </c>
      <c r="I50" s="55">
        <v>3</v>
      </c>
      <c r="J50" s="55">
        <v>3</v>
      </c>
      <c r="K50" s="55">
        <v>3</v>
      </c>
      <c r="L50" s="55">
        <v>3</v>
      </c>
      <c r="M50" s="55">
        <v>3</v>
      </c>
      <c r="N50" s="169">
        <v>3</v>
      </c>
      <c r="O50" s="169">
        <v>3</v>
      </c>
      <c r="P50" s="169">
        <v>3</v>
      </c>
      <c r="Q50" s="169">
        <v>3</v>
      </c>
      <c r="R50" s="169">
        <v>3</v>
      </c>
      <c r="S50" s="169">
        <v>3</v>
      </c>
      <c r="T50" s="169">
        <v>3</v>
      </c>
      <c r="U50" s="169">
        <v>3</v>
      </c>
      <c r="V50" s="169">
        <v>3</v>
      </c>
      <c r="W50" s="169">
        <v>3</v>
      </c>
      <c r="X50" s="169">
        <v>3</v>
      </c>
      <c r="Y50" s="169">
        <v>3</v>
      </c>
      <c r="Z50" s="64">
        <v>3</v>
      </c>
      <c r="AA50" s="64">
        <v>3</v>
      </c>
      <c r="AB50" s="64">
        <v>3</v>
      </c>
      <c r="AC50" s="64">
        <v>3</v>
      </c>
      <c r="AD50" s="64">
        <v>3</v>
      </c>
      <c r="AE50" s="64">
        <v>3</v>
      </c>
      <c r="AF50" s="6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288.23999999999995</v>
      </c>
      <c r="C52" s="63">
        <f t="shared" si="6"/>
        <v>285.14</v>
      </c>
      <c r="D52" s="63">
        <f t="shared" si="6"/>
        <v>275.83999999999997</v>
      </c>
      <c r="E52" s="63">
        <f t="shared" si="6"/>
        <v>239.04000000000002</v>
      </c>
      <c r="F52" s="63">
        <f t="shared" si="6"/>
        <v>205.34000000000003</v>
      </c>
      <c r="G52" s="63">
        <f t="shared" si="6"/>
        <v>205.64000000000001</v>
      </c>
      <c r="H52" s="63">
        <f t="shared" si="6"/>
        <v>210.84</v>
      </c>
      <c r="I52" s="63">
        <f t="shared" si="6"/>
        <v>210.44000000000003</v>
      </c>
      <c r="J52" s="63">
        <f t="shared" si="6"/>
        <v>240.54000000000002</v>
      </c>
      <c r="K52" s="63">
        <f t="shared" si="6"/>
        <v>257.94000000000005</v>
      </c>
      <c r="L52" s="63">
        <f t="shared" si="6"/>
        <v>263.14000000000004</v>
      </c>
      <c r="M52" s="63">
        <f t="shared" si="6"/>
        <v>283.64000000000004</v>
      </c>
      <c r="N52" s="63">
        <f t="shared" si="6"/>
        <v>213.44000000000003</v>
      </c>
      <c r="O52" s="63">
        <f t="shared" si="6"/>
        <v>306.74</v>
      </c>
      <c r="P52" s="63">
        <f t="shared" si="6"/>
        <v>283.64</v>
      </c>
      <c r="Q52" s="63">
        <f t="shared" si="6"/>
        <v>285.33999999999997</v>
      </c>
      <c r="R52" s="63">
        <f t="shared" si="6"/>
        <v>273.14</v>
      </c>
      <c r="S52" s="63">
        <f t="shared" si="6"/>
        <v>297.73999999999995</v>
      </c>
      <c r="T52" s="63">
        <f t="shared" si="6"/>
        <v>333.23999999999995</v>
      </c>
      <c r="U52" s="63">
        <f t="shared" si="6"/>
        <v>340.23999999999995</v>
      </c>
      <c r="V52" s="63">
        <f t="shared" si="6"/>
        <v>307.33999999999997</v>
      </c>
      <c r="W52" s="63">
        <f t="shared" si="6"/>
        <v>312.43999999999994</v>
      </c>
      <c r="X52" s="63">
        <f t="shared" si="6"/>
        <v>313.03999999999996</v>
      </c>
      <c r="Y52" s="63">
        <f t="shared" si="6"/>
        <v>373.84</v>
      </c>
      <c r="Z52" s="63">
        <f t="shared" si="6"/>
        <v>403.93999999999994</v>
      </c>
      <c r="AA52" s="63">
        <f t="shared" si="6"/>
        <v>403.93999999999994</v>
      </c>
      <c r="AB52" s="63">
        <f t="shared" si="6"/>
        <v>406.34</v>
      </c>
      <c r="AC52" s="63">
        <f t="shared" si="6"/>
        <v>369.73999999999995</v>
      </c>
      <c r="AD52" s="63">
        <f t="shared" si="6"/>
        <v>328.03999999999996</v>
      </c>
      <c r="AE52" s="63">
        <f t="shared" si="6"/>
        <v>313.23999999999995</v>
      </c>
      <c r="AF52" s="63">
        <f t="shared" si="6"/>
        <v>324.73999999999995</v>
      </c>
      <c r="AG52" s="68">
        <f>SUM(AG39:AG51)</f>
        <v>489.91</v>
      </c>
      <c r="AH52" s="49">
        <f t="shared" si="2"/>
        <v>406.34</v>
      </c>
      <c r="AI52" s="50">
        <f t="shared" si="3"/>
        <v>205.34000000000003</v>
      </c>
      <c r="AK52" s="51"/>
    </row>
    <row r="53" spans="1:37" x14ac:dyDescent="0.25">
      <c r="A53" s="52" t="s">
        <v>61</v>
      </c>
      <c r="B53" s="44">
        <v>60</v>
      </c>
      <c r="C53" s="44">
        <v>60</v>
      </c>
      <c r="D53" s="44">
        <v>60</v>
      </c>
      <c r="E53" s="44">
        <v>60</v>
      </c>
      <c r="F53" s="44">
        <v>60</v>
      </c>
      <c r="G53" s="44">
        <v>60</v>
      </c>
      <c r="H53" s="44">
        <v>60</v>
      </c>
      <c r="I53" s="44">
        <v>60</v>
      </c>
      <c r="J53" s="44">
        <v>60</v>
      </c>
      <c r="K53" s="44">
        <v>60</v>
      </c>
      <c r="L53" s="44">
        <v>50.5</v>
      </c>
      <c r="M53" s="44">
        <v>59.5</v>
      </c>
      <c r="N53" s="44">
        <v>45</v>
      </c>
      <c r="O53" s="44">
        <v>50</v>
      </c>
      <c r="P53" s="44">
        <v>45</v>
      </c>
      <c r="Q53" s="69">
        <v>45</v>
      </c>
      <c r="R53" s="69">
        <v>50</v>
      </c>
      <c r="S53" s="69">
        <v>60</v>
      </c>
      <c r="T53" s="69">
        <v>60</v>
      </c>
      <c r="U53" s="69">
        <v>60</v>
      </c>
      <c r="V53" s="69">
        <v>60</v>
      </c>
      <c r="W53" s="69">
        <v>60</v>
      </c>
      <c r="X53" s="69">
        <v>60</v>
      </c>
      <c r="Y53" s="69">
        <v>60</v>
      </c>
      <c r="Z53" s="69">
        <v>60</v>
      </c>
      <c r="AA53" s="69">
        <v>36</v>
      </c>
      <c r="AB53" s="44">
        <v>36</v>
      </c>
      <c r="AC53" s="44">
        <v>14</v>
      </c>
      <c r="AD53" s="44">
        <v>14</v>
      </c>
      <c r="AE53" s="44">
        <v>14</v>
      </c>
      <c r="AF53" s="44">
        <v>0</v>
      </c>
      <c r="AG53" s="56">
        <v>60</v>
      </c>
      <c r="AH53" s="49">
        <f t="shared" si="2"/>
        <v>60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29.4</v>
      </c>
      <c r="C54" s="64">
        <v>29.4</v>
      </c>
      <c r="D54" s="64">
        <v>29.4</v>
      </c>
      <c r="E54" s="64">
        <v>29.4</v>
      </c>
      <c r="F54" s="64">
        <v>29.8</v>
      </c>
      <c r="G54" s="64">
        <v>29.2</v>
      </c>
      <c r="H54" s="64">
        <v>29.3</v>
      </c>
      <c r="I54" s="64">
        <v>29.3</v>
      </c>
      <c r="J54" s="64">
        <v>29.3</v>
      </c>
      <c r="K54" s="64">
        <v>29.3</v>
      </c>
      <c r="L54" s="64">
        <v>28</v>
      </c>
      <c r="M54" s="64">
        <v>25.4</v>
      </c>
      <c r="N54" s="64">
        <v>21.4</v>
      </c>
      <c r="O54" s="64">
        <v>22.8</v>
      </c>
      <c r="P54" s="64">
        <v>27.1</v>
      </c>
      <c r="Q54" s="69">
        <v>20.3</v>
      </c>
      <c r="R54" s="69">
        <v>24</v>
      </c>
      <c r="S54" s="69">
        <v>29.5</v>
      </c>
      <c r="T54" s="69">
        <v>29.5</v>
      </c>
      <c r="U54" s="69">
        <v>29.7</v>
      </c>
      <c r="V54" s="69">
        <v>29.7</v>
      </c>
      <c r="W54" s="69">
        <v>29.7</v>
      </c>
      <c r="X54" s="69">
        <v>29.7</v>
      </c>
      <c r="Y54" s="69">
        <v>29.7</v>
      </c>
      <c r="Z54" s="69">
        <v>29.7</v>
      </c>
      <c r="AA54" s="69">
        <v>15.8</v>
      </c>
      <c r="AB54" s="64">
        <v>17</v>
      </c>
      <c r="AC54" s="64">
        <v>7</v>
      </c>
      <c r="AD54" s="64">
        <v>6.2</v>
      </c>
      <c r="AE54" s="64">
        <v>6</v>
      </c>
      <c r="AF54" s="64">
        <v>0</v>
      </c>
      <c r="AG54" s="58">
        <v>32</v>
      </c>
      <c r="AH54" s="49">
        <f t="shared" si="2"/>
        <v>29.8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10.7</v>
      </c>
      <c r="C55" s="70">
        <v>10.7</v>
      </c>
      <c r="D55" s="70">
        <v>10.7</v>
      </c>
      <c r="E55" s="70">
        <v>10.7</v>
      </c>
      <c r="F55" s="70">
        <v>10.9</v>
      </c>
      <c r="G55" s="70">
        <v>10.7</v>
      </c>
      <c r="H55" s="70">
        <v>10.7</v>
      </c>
      <c r="I55" s="70">
        <v>10.7</v>
      </c>
      <c r="J55" s="70">
        <v>10.7</v>
      </c>
      <c r="K55" s="70">
        <v>10.7</v>
      </c>
      <c r="L55" s="70">
        <v>11.1</v>
      </c>
      <c r="M55" s="70">
        <v>9.3000000000000007</v>
      </c>
      <c r="N55" s="70">
        <v>7.8</v>
      </c>
      <c r="O55" s="70">
        <v>10.199999999999999</v>
      </c>
      <c r="P55" s="70">
        <v>9.9</v>
      </c>
      <c r="Q55" s="72">
        <v>7.4</v>
      </c>
      <c r="R55" s="72">
        <v>8.8000000000000007</v>
      </c>
      <c r="S55" s="72">
        <v>10.7</v>
      </c>
      <c r="T55" s="72">
        <v>10.7</v>
      </c>
      <c r="U55" s="72">
        <v>10.8</v>
      </c>
      <c r="V55" s="72">
        <v>10.8</v>
      </c>
      <c r="W55" s="72">
        <v>10.8</v>
      </c>
      <c r="X55" s="72">
        <v>10.8</v>
      </c>
      <c r="Y55" s="72">
        <v>10.8</v>
      </c>
      <c r="Z55" s="72">
        <v>10.8</v>
      </c>
      <c r="AA55" s="72">
        <v>5.8</v>
      </c>
      <c r="AB55" s="70">
        <v>6.3</v>
      </c>
      <c r="AC55" s="70">
        <v>2.6</v>
      </c>
      <c r="AD55" s="70">
        <v>2.2999999999999998</v>
      </c>
      <c r="AE55" s="70">
        <v>2</v>
      </c>
      <c r="AF55" s="70">
        <v>0</v>
      </c>
      <c r="AG55" s="73">
        <v>14</v>
      </c>
      <c r="AH55" s="49">
        <f t="shared" si="2"/>
        <v>11.1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100.10000000000001</v>
      </c>
      <c r="C56" s="63">
        <f t="shared" si="7"/>
        <v>100.10000000000001</v>
      </c>
      <c r="D56" s="63">
        <f t="shared" si="7"/>
        <v>100.10000000000001</v>
      </c>
      <c r="E56" s="63">
        <f t="shared" si="7"/>
        <v>100.10000000000001</v>
      </c>
      <c r="F56" s="63">
        <f t="shared" si="7"/>
        <v>100.7</v>
      </c>
      <c r="G56" s="63">
        <f t="shared" si="7"/>
        <v>99.9</v>
      </c>
      <c r="H56" s="63">
        <f t="shared" si="7"/>
        <v>100</v>
      </c>
      <c r="I56" s="63">
        <f t="shared" si="7"/>
        <v>100</v>
      </c>
      <c r="J56" s="63">
        <f t="shared" si="7"/>
        <v>100</v>
      </c>
      <c r="K56" s="63">
        <f t="shared" si="7"/>
        <v>100</v>
      </c>
      <c r="L56" s="63">
        <f t="shared" si="7"/>
        <v>89.6</v>
      </c>
      <c r="M56" s="63">
        <f t="shared" si="7"/>
        <v>94.2</v>
      </c>
      <c r="N56" s="63">
        <f t="shared" si="7"/>
        <v>74.2</v>
      </c>
      <c r="O56" s="63">
        <f t="shared" si="7"/>
        <v>83</v>
      </c>
      <c r="P56" s="63">
        <f t="shared" si="7"/>
        <v>82</v>
      </c>
      <c r="Q56" s="63">
        <f t="shared" si="7"/>
        <v>72.7</v>
      </c>
      <c r="R56" s="63">
        <f t="shared" si="7"/>
        <v>82.8</v>
      </c>
      <c r="S56" s="63">
        <f t="shared" si="7"/>
        <v>100.2</v>
      </c>
      <c r="T56" s="63">
        <f t="shared" si="7"/>
        <v>100.2</v>
      </c>
      <c r="U56" s="63">
        <f t="shared" si="7"/>
        <v>100.5</v>
      </c>
      <c r="V56" s="63">
        <f t="shared" si="7"/>
        <v>100.5</v>
      </c>
      <c r="W56" s="63">
        <f t="shared" si="7"/>
        <v>100.5</v>
      </c>
      <c r="X56" s="63">
        <f t="shared" si="7"/>
        <v>100.5</v>
      </c>
      <c r="Y56" s="63">
        <f t="shared" si="7"/>
        <v>100.5</v>
      </c>
      <c r="Z56" s="63">
        <f t="shared" si="7"/>
        <v>100.5</v>
      </c>
      <c r="AA56" s="63">
        <f t="shared" si="7"/>
        <v>57.599999999999994</v>
      </c>
      <c r="AB56" s="63">
        <f t="shared" si="7"/>
        <v>59.3</v>
      </c>
      <c r="AC56" s="63">
        <f t="shared" si="7"/>
        <v>23.6</v>
      </c>
      <c r="AD56" s="63">
        <f t="shared" si="7"/>
        <v>22.5</v>
      </c>
      <c r="AE56" s="63">
        <f t="shared" si="7"/>
        <v>22</v>
      </c>
      <c r="AF56" s="63">
        <f t="shared" si="7"/>
        <v>0</v>
      </c>
      <c r="AG56" s="68">
        <f>SUM(AG53:AG55)</f>
        <v>106</v>
      </c>
      <c r="AH56" s="49">
        <f t="shared" si="2"/>
        <v>100.7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72.75</v>
      </c>
      <c r="C57" s="44">
        <v>62.18</v>
      </c>
      <c r="D57" s="44">
        <v>62.65</v>
      </c>
      <c r="E57" s="44">
        <v>63</v>
      </c>
      <c r="F57" s="44">
        <v>62.6</v>
      </c>
      <c r="G57" s="44">
        <v>62.6</v>
      </c>
      <c r="H57" s="44">
        <v>62</v>
      </c>
      <c r="I57" s="44">
        <v>59.7</v>
      </c>
      <c r="J57" s="44">
        <v>57.4</v>
      </c>
      <c r="K57" s="44">
        <v>58.21</v>
      </c>
      <c r="L57" s="44">
        <v>60</v>
      </c>
      <c r="M57" s="44">
        <v>62</v>
      </c>
      <c r="N57" s="44">
        <v>77</v>
      </c>
      <c r="O57" s="44">
        <v>76.8</v>
      </c>
      <c r="P57" s="44">
        <v>75</v>
      </c>
      <c r="Q57" s="44">
        <v>68.900000000000006</v>
      </c>
      <c r="R57" s="44">
        <v>72.400000000000006</v>
      </c>
      <c r="S57" s="44">
        <v>74.34</v>
      </c>
      <c r="T57" s="44">
        <v>73.42</v>
      </c>
      <c r="U57" s="44">
        <v>65.349999999999994</v>
      </c>
      <c r="V57" s="44">
        <v>65.040000000000006</v>
      </c>
      <c r="W57" s="44">
        <v>69.28</v>
      </c>
      <c r="X57" s="44">
        <v>69.930000000000007</v>
      </c>
      <c r="Y57" s="44">
        <v>60.2</v>
      </c>
      <c r="Z57" s="44">
        <v>56.8</v>
      </c>
      <c r="AA57" s="44">
        <v>61</v>
      </c>
      <c r="AB57" s="74">
        <v>61</v>
      </c>
      <c r="AC57" s="74">
        <v>61</v>
      </c>
      <c r="AD57" s="74">
        <v>58</v>
      </c>
      <c r="AE57" s="44">
        <v>57</v>
      </c>
      <c r="AF57" s="44">
        <v>54</v>
      </c>
      <c r="AG57" s="56"/>
      <c r="AH57" s="49">
        <f t="shared" si="2"/>
        <v>77</v>
      </c>
      <c r="AI57" s="50">
        <f t="shared" si="3"/>
        <v>54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115</v>
      </c>
      <c r="K58" s="64">
        <v>125</v>
      </c>
      <c r="L58" s="64">
        <f>114+28</f>
        <v>142</v>
      </c>
      <c r="M58" s="44">
        <f>127+35</f>
        <v>162</v>
      </c>
      <c r="N58" s="44">
        <f>117+30</f>
        <v>147</v>
      </c>
      <c r="O58" s="44">
        <f t="shared" ref="O58" si="8">117+30</f>
        <v>147</v>
      </c>
      <c r="P58" s="44">
        <f>120+25</f>
        <v>145</v>
      </c>
      <c r="Q58" s="44">
        <f>110.3+35</f>
        <v>145.30000000000001</v>
      </c>
      <c r="R58" s="44">
        <f>119.3+35</f>
        <v>154.30000000000001</v>
      </c>
      <c r="S58" s="44">
        <f>113.8+32</f>
        <v>145.80000000000001</v>
      </c>
      <c r="T58" s="44">
        <f>34+119</f>
        <v>153</v>
      </c>
      <c r="U58" s="171">
        <f>117+32</f>
        <v>149</v>
      </c>
      <c r="V58" s="44">
        <f>106.4+30</f>
        <v>136.4</v>
      </c>
      <c r="W58" s="44">
        <f>91.9+32</f>
        <v>123.9</v>
      </c>
      <c r="X58" s="44">
        <f>76.1+32</f>
        <v>108.1</v>
      </c>
      <c r="Y58" s="75">
        <v>0</v>
      </c>
      <c r="Z58" s="75">
        <v>0</v>
      </c>
      <c r="AA58" s="75">
        <v>0</v>
      </c>
      <c r="AB58" s="74">
        <v>0</v>
      </c>
      <c r="AC58" s="74">
        <v>0</v>
      </c>
      <c r="AD58" s="74">
        <v>0</v>
      </c>
      <c r="AE58" s="64">
        <v>0</v>
      </c>
      <c r="AF58" s="64">
        <v>0</v>
      </c>
      <c r="AG58" s="58"/>
      <c r="AH58" s="49">
        <f t="shared" si="2"/>
        <v>162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186.4</v>
      </c>
      <c r="C59" s="64">
        <v>140.19999999999999</v>
      </c>
      <c r="D59" s="64">
        <v>143</v>
      </c>
      <c r="E59" s="64">
        <v>160</v>
      </c>
      <c r="F59" s="64">
        <v>198</v>
      </c>
      <c r="G59" s="64">
        <v>239</v>
      </c>
      <c r="H59" s="44">
        <v>231</v>
      </c>
      <c r="I59" s="44">
        <v>230</v>
      </c>
      <c r="J59" s="44">
        <v>223</v>
      </c>
      <c r="K59" s="44">
        <v>240</v>
      </c>
      <c r="L59" s="44">
        <v>270</v>
      </c>
      <c r="M59" s="64">
        <v>280</v>
      </c>
      <c r="N59" s="64">
        <v>240</v>
      </c>
      <c r="O59" s="64">
        <v>268</v>
      </c>
      <c r="P59" s="64">
        <v>270</v>
      </c>
      <c r="Q59" s="64">
        <v>275.7</v>
      </c>
      <c r="R59" s="64">
        <v>265.2</v>
      </c>
      <c r="S59" s="64">
        <v>296</v>
      </c>
      <c r="T59" s="64">
        <v>269</v>
      </c>
      <c r="U59" s="64">
        <v>247</v>
      </c>
      <c r="V59" s="64">
        <v>222.5</v>
      </c>
      <c r="W59" s="64">
        <v>195</v>
      </c>
      <c r="X59" s="64">
        <v>133.5</v>
      </c>
      <c r="Y59" s="76">
        <v>130.9</v>
      </c>
      <c r="Z59" s="76">
        <v>112.7</v>
      </c>
      <c r="AA59" s="76">
        <v>73</v>
      </c>
      <c r="AB59" s="69">
        <v>85</v>
      </c>
      <c r="AC59" s="69">
        <v>140</v>
      </c>
      <c r="AD59" s="69">
        <v>143</v>
      </c>
      <c r="AE59" s="69">
        <v>112</v>
      </c>
      <c r="AF59" s="64">
        <v>87</v>
      </c>
      <c r="AG59" s="77"/>
      <c r="AH59" s="49">
        <f t="shared" si="2"/>
        <v>296</v>
      </c>
      <c r="AI59" s="50">
        <f t="shared" si="3"/>
        <v>73</v>
      </c>
      <c r="AK59" s="51"/>
    </row>
    <row r="60" spans="1:37" x14ac:dyDescent="0.25">
      <c r="A60" s="57" t="s">
        <v>68</v>
      </c>
      <c r="B60" s="54">
        <v>14</v>
      </c>
      <c r="C60" s="54">
        <v>14</v>
      </c>
      <c r="D60" s="54">
        <v>14</v>
      </c>
      <c r="E60" s="54">
        <v>15.6</v>
      </c>
      <c r="F60" s="54">
        <v>14.6</v>
      </c>
      <c r="G60" s="54">
        <v>14.5</v>
      </c>
      <c r="H60" s="54">
        <v>15.2</v>
      </c>
      <c r="I60" s="54">
        <v>32</v>
      </c>
      <c r="J60" s="54">
        <v>53</v>
      </c>
      <c r="K60" s="54">
        <v>53</v>
      </c>
      <c r="L60" s="54">
        <v>58.5</v>
      </c>
      <c r="M60" s="64">
        <v>58.8</v>
      </c>
      <c r="N60" s="64">
        <v>0</v>
      </c>
      <c r="O60" s="64">
        <v>0</v>
      </c>
      <c r="P60" s="64">
        <v>57.3</v>
      </c>
      <c r="Q60" s="64">
        <v>57.1</v>
      </c>
      <c r="R60" s="64">
        <v>55.8</v>
      </c>
      <c r="S60" s="64">
        <v>60.4</v>
      </c>
      <c r="T60" s="64">
        <v>56</v>
      </c>
      <c r="U60" s="64">
        <v>56</v>
      </c>
      <c r="V60" s="64">
        <v>56</v>
      </c>
      <c r="W60" s="64">
        <v>55</v>
      </c>
      <c r="X60" s="64">
        <v>55</v>
      </c>
      <c r="Y60" s="64">
        <v>15</v>
      </c>
      <c r="Z60" s="64">
        <v>15</v>
      </c>
      <c r="AA60" s="64">
        <v>15</v>
      </c>
      <c r="AB60" s="69">
        <v>15</v>
      </c>
      <c r="AC60" s="69">
        <v>15</v>
      </c>
      <c r="AD60" s="69">
        <v>15</v>
      </c>
      <c r="AE60" s="64">
        <v>16</v>
      </c>
      <c r="AF60" s="64">
        <v>22</v>
      </c>
      <c r="AG60" s="77"/>
      <c r="AH60" s="49">
        <f t="shared" si="2"/>
        <v>60.4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54">
        <v>75</v>
      </c>
      <c r="K61" s="54">
        <v>72</v>
      </c>
      <c r="L61" s="54">
        <v>75</v>
      </c>
      <c r="M61" s="44">
        <v>79.5</v>
      </c>
      <c r="N61" s="44">
        <v>66.2</v>
      </c>
      <c r="O61" s="44">
        <v>66.2</v>
      </c>
      <c r="P61" s="44">
        <v>76</v>
      </c>
      <c r="Q61" s="44">
        <v>86.7</v>
      </c>
      <c r="R61" s="44">
        <v>76.2</v>
      </c>
      <c r="S61" s="44">
        <v>81.5</v>
      </c>
      <c r="T61" s="44">
        <v>25.7</v>
      </c>
      <c r="U61" s="44">
        <v>80</v>
      </c>
      <c r="V61" s="44">
        <v>82.7</v>
      </c>
      <c r="W61" s="44">
        <v>73.2</v>
      </c>
      <c r="X61" s="44">
        <v>47.2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74">
        <v>30</v>
      </c>
      <c r="AF61" s="74">
        <v>53</v>
      </c>
      <c r="AG61" s="77"/>
      <c r="AH61" s="49">
        <f t="shared" si="2"/>
        <v>86.7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6</v>
      </c>
      <c r="C64" s="54">
        <v>6</v>
      </c>
      <c r="D64" s="54">
        <v>6</v>
      </c>
      <c r="E64" s="54">
        <v>6</v>
      </c>
      <c r="F64" s="54">
        <v>6</v>
      </c>
      <c r="G64" s="54">
        <v>6</v>
      </c>
      <c r="H64" s="54">
        <v>6</v>
      </c>
      <c r="I64" s="54">
        <v>6</v>
      </c>
      <c r="J64" s="54">
        <v>6</v>
      </c>
      <c r="K64" s="54">
        <v>6</v>
      </c>
      <c r="L64" s="54">
        <v>6</v>
      </c>
      <c r="M64" s="54">
        <v>6</v>
      </c>
      <c r="N64" s="54">
        <v>6</v>
      </c>
      <c r="O64" s="54">
        <v>6</v>
      </c>
      <c r="P64" s="54">
        <v>6</v>
      </c>
      <c r="Q64" s="54">
        <v>6</v>
      </c>
      <c r="R64" s="54">
        <v>6</v>
      </c>
      <c r="S64" s="54">
        <v>6</v>
      </c>
      <c r="T64" s="54">
        <v>6</v>
      </c>
      <c r="U64" s="54">
        <v>6</v>
      </c>
      <c r="V64" s="54">
        <v>6</v>
      </c>
      <c r="W64" s="54">
        <v>6</v>
      </c>
      <c r="X64" s="54">
        <v>6</v>
      </c>
      <c r="Y64" s="54">
        <v>6</v>
      </c>
      <c r="Z64" s="54">
        <v>6</v>
      </c>
      <c r="AA64" s="54">
        <v>6</v>
      </c>
      <c r="AB64" s="54">
        <v>6</v>
      </c>
      <c r="AC64" s="54">
        <v>6</v>
      </c>
      <c r="AD64" s="54">
        <v>6</v>
      </c>
      <c r="AE64" s="54">
        <v>6</v>
      </c>
      <c r="AF64" s="54">
        <v>0</v>
      </c>
      <c r="AG64" s="77"/>
      <c r="AH64" s="49">
        <f t="shared" si="2"/>
        <v>6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2</v>
      </c>
      <c r="AK65" s="51"/>
    </row>
    <row r="66" spans="1:37" x14ac:dyDescent="0.25">
      <c r="A66" s="79" t="s">
        <v>74</v>
      </c>
      <c r="B66" s="80">
        <v>10</v>
      </c>
      <c r="C66" s="80">
        <v>10</v>
      </c>
      <c r="D66" s="80">
        <v>10</v>
      </c>
      <c r="E66" s="80">
        <v>10</v>
      </c>
      <c r="F66" s="80">
        <v>10</v>
      </c>
      <c r="G66" s="80">
        <v>10</v>
      </c>
      <c r="H66" s="80">
        <v>10</v>
      </c>
      <c r="I66" s="80">
        <v>10</v>
      </c>
      <c r="J66" s="80">
        <v>10</v>
      </c>
      <c r="K66" s="80">
        <v>10</v>
      </c>
      <c r="L66" s="80">
        <v>10</v>
      </c>
      <c r="M66" s="80">
        <v>10</v>
      </c>
      <c r="N66" s="80">
        <v>10</v>
      </c>
      <c r="O66" s="80">
        <v>10</v>
      </c>
      <c r="P66" s="80">
        <v>10</v>
      </c>
      <c r="Q66" s="80">
        <v>10</v>
      </c>
      <c r="R66" s="80">
        <v>10</v>
      </c>
      <c r="S66" s="80">
        <v>10</v>
      </c>
      <c r="T66" s="80">
        <v>10</v>
      </c>
      <c r="U66" s="80">
        <v>10</v>
      </c>
      <c r="V66" s="80">
        <v>10</v>
      </c>
      <c r="W66" s="80">
        <v>10</v>
      </c>
      <c r="X66" s="80">
        <v>10</v>
      </c>
      <c r="Y66" s="80">
        <v>10</v>
      </c>
      <c r="Z66" s="80">
        <v>10</v>
      </c>
      <c r="AA66" s="80">
        <v>10</v>
      </c>
      <c r="AB66" s="80">
        <v>10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10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9">SUM(B57:B67)</f>
        <v>299.14999999999998</v>
      </c>
      <c r="C68" s="63">
        <f t="shared" si="9"/>
        <v>242.38</v>
      </c>
      <c r="D68" s="63">
        <f t="shared" si="9"/>
        <v>245.65</v>
      </c>
      <c r="E68" s="63">
        <f t="shared" si="9"/>
        <v>264.60000000000002</v>
      </c>
      <c r="F68" s="63">
        <f t="shared" si="9"/>
        <v>301.20000000000005</v>
      </c>
      <c r="G68" s="63">
        <f t="shared" si="9"/>
        <v>342.1</v>
      </c>
      <c r="H68" s="63">
        <f t="shared" si="9"/>
        <v>334.2</v>
      </c>
      <c r="I68" s="63">
        <f t="shared" si="9"/>
        <v>347.7</v>
      </c>
      <c r="J68" s="63">
        <f t="shared" si="9"/>
        <v>549.4</v>
      </c>
      <c r="K68" s="63">
        <f t="shared" si="9"/>
        <v>574.21</v>
      </c>
      <c r="L68" s="63">
        <f t="shared" si="9"/>
        <v>631.5</v>
      </c>
      <c r="M68" s="63">
        <f t="shared" si="9"/>
        <v>668.3</v>
      </c>
      <c r="N68" s="63">
        <f t="shared" si="9"/>
        <v>556.20000000000005</v>
      </c>
      <c r="O68" s="63">
        <f t="shared" si="9"/>
        <v>584</v>
      </c>
      <c r="P68" s="63">
        <f t="shared" si="9"/>
        <v>649.29999999999995</v>
      </c>
      <c r="Q68" s="63">
        <f t="shared" si="9"/>
        <v>659.7</v>
      </c>
      <c r="R68" s="63">
        <f t="shared" si="9"/>
        <v>649.9</v>
      </c>
      <c r="S68" s="63">
        <f t="shared" si="9"/>
        <v>684.04</v>
      </c>
      <c r="T68" s="63">
        <f t="shared" si="9"/>
        <v>603.12000000000012</v>
      </c>
      <c r="U68" s="63">
        <f t="shared" si="9"/>
        <v>623.35</v>
      </c>
      <c r="V68" s="63">
        <f t="shared" si="9"/>
        <v>588.64</v>
      </c>
      <c r="W68" s="63">
        <f t="shared" si="9"/>
        <v>542.38</v>
      </c>
      <c r="X68" s="63">
        <f t="shared" si="9"/>
        <v>439.72999999999996</v>
      </c>
      <c r="Y68" s="63">
        <f t="shared" si="9"/>
        <v>232.10000000000002</v>
      </c>
      <c r="Z68" s="63">
        <f t="shared" si="9"/>
        <v>210.5</v>
      </c>
      <c r="AA68" s="63">
        <f t="shared" si="9"/>
        <v>175</v>
      </c>
      <c r="AB68" s="63">
        <f t="shared" si="9"/>
        <v>187</v>
      </c>
      <c r="AC68" s="63">
        <f t="shared" si="9"/>
        <v>232</v>
      </c>
      <c r="AD68" s="63">
        <f t="shared" si="9"/>
        <v>232</v>
      </c>
      <c r="AE68" s="63">
        <f t="shared" si="9"/>
        <v>231</v>
      </c>
      <c r="AF68" s="63">
        <f t="shared" si="9"/>
        <v>226</v>
      </c>
      <c r="AG68" s="68">
        <f>SUM(AG57:AG67)</f>
        <v>0</v>
      </c>
      <c r="AH68" s="49">
        <f t="shared" si="2"/>
        <v>684.04</v>
      </c>
      <c r="AI68" s="50">
        <f t="shared" si="3"/>
        <v>175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0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200</v>
      </c>
      <c r="C74" s="85">
        <v>200</v>
      </c>
      <c r="D74" s="85">
        <v>200</v>
      </c>
      <c r="E74" s="85">
        <v>220</v>
      </c>
      <c r="F74" s="85">
        <v>200</v>
      </c>
      <c r="G74" s="85">
        <v>200</v>
      </c>
      <c r="H74" s="85">
        <v>200</v>
      </c>
      <c r="I74" s="85">
        <v>200</v>
      </c>
      <c r="J74" s="85">
        <v>30</v>
      </c>
      <c r="K74" s="85">
        <v>20</v>
      </c>
      <c r="L74" s="85">
        <v>20</v>
      </c>
      <c r="M74" s="85"/>
      <c r="N74" s="85">
        <v>120</v>
      </c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>
        <v>200</v>
      </c>
      <c r="Z74" s="85">
        <v>200</v>
      </c>
      <c r="AA74" s="85">
        <v>200</v>
      </c>
      <c r="AB74" s="85">
        <v>200</v>
      </c>
      <c r="AC74" s="85">
        <v>150</v>
      </c>
      <c r="AD74" s="85">
        <v>150</v>
      </c>
      <c r="AE74" s="85">
        <v>50</v>
      </c>
      <c r="AF74" s="85">
        <v>40</v>
      </c>
      <c r="AG74" s="68"/>
      <c r="AH74" s="49">
        <f t="shared" si="2"/>
        <v>220</v>
      </c>
      <c r="AI74" s="50">
        <f t="shared" si="3"/>
        <v>20</v>
      </c>
    </row>
    <row r="75" spans="1:37" ht="15.75" thickBot="1" x14ac:dyDescent="0.3">
      <c r="A75" s="62" t="s">
        <v>83</v>
      </c>
      <c r="B75" s="83">
        <f t="shared" ref="B75:AF75" si="11">B72+B68+B56+B52+B38+B74</f>
        <v>1381.29</v>
      </c>
      <c r="C75" s="83">
        <f t="shared" si="11"/>
        <v>1321.42</v>
      </c>
      <c r="D75" s="83">
        <f t="shared" si="11"/>
        <v>1306.19</v>
      </c>
      <c r="E75" s="83">
        <f t="shared" si="11"/>
        <v>1290.94</v>
      </c>
      <c r="F75" s="83">
        <f t="shared" si="11"/>
        <v>1240.94</v>
      </c>
      <c r="G75" s="83">
        <f t="shared" si="11"/>
        <v>1280.3399999999999</v>
      </c>
      <c r="H75" s="83">
        <f t="shared" si="11"/>
        <v>1290.24</v>
      </c>
      <c r="I75" s="83">
        <f t="shared" si="11"/>
        <v>1303.3400000000001</v>
      </c>
      <c r="J75" s="83">
        <f t="shared" si="11"/>
        <v>1365.04</v>
      </c>
      <c r="K75" s="83">
        <f t="shared" si="11"/>
        <v>1397.25</v>
      </c>
      <c r="L75" s="83">
        <f t="shared" si="11"/>
        <v>1469.34</v>
      </c>
      <c r="M75" s="83">
        <f t="shared" si="11"/>
        <v>1526.04</v>
      </c>
      <c r="N75" s="83">
        <f t="shared" si="11"/>
        <v>1447.7400000000002</v>
      </c>
      <c r="O75" s="83">
        <f t="shared" si="11"/>
        <v>1471.6399999999999</v>
      </c>
      <c r="P75" s="83">
        <f t="shared" si="11"/>
        <v>1522.84</v>
      </c>
      <c r="Q75" s="83">
        <f t="shared" si="11"/>
        <v>1534.34</v>
      </c>
      <c r="R75" s="83">
        <f t="shared" si="11"/>
        <v>1547.4399999999998</v>
      </c>
      <c r="S75" s="83">
        <f t="shared" si="11"/>
        <v>1588.58</v>
      </c>
      <c r="T75" s="83">
        <f t="shared" si="11"/>
        <v>1543.16</v>
      </c>
      <c r="U75" s="83">
        <f t="shared" si="11"/>
        <v>1565.6899999999998</v>
      </c>
      <c r="V75" s="83">
        <f t="shared" si="11"/>
        <v>1533.08</v>
      </c>
      <c r="W75" s="83">
        <f t="shared" si="11"/>
        <v>1501.9199999999998</v>
      </c>
      <c r="X75" s="83">
        <f t="shared" si="11"/>
        <v>1399.87</v>
      </c>
      <c r="Y75" s="83">
        <f t="shared" si="11"/>
        <v>1583.04</v>
      </c>
      <c r="Z75" s="83">
        <f t="shared" si="11"/>
        <v>1643.1399999999999</v>
      </c>
      <c r="AA75" s="83">
        <f t="shared" si="11"/>
        <v>1653.04</v>
      </c>
      <c r="AB75" s="83">
        <f t="shared" si="11"/>
        <v>1568.44</v>
      </c>
      <c r="AC75" s="83">
        <f t="shared" si="11"/>
        <v>1390.1399999999999</v>
      </c>
      <c r="AD75" s="83">
        <f t="shared" si="11"/>
        <v>1285.3399999999999</v>
      </c>
      <c r="AE75" s="83">
        <f t="shared" si="11"/>
        <v>1081.04</v>
      </c>
      <c r="AF75" s="83">
        <f t="shared" si="11"/>
        <v>1060.74</v>
      </c>
      <c r="AG75" s="68">
        <f>AG72+AG68+AG56+AG52+AG38+AG74</f>
        <v>2144.14</v>
      </c>
      <c r="AH75" s="49">
        <f t="shared" si="2"/>
        <v>1653.04</v>
      </c>
      <c r="AI75" s="50">
        <f t="shared" si="3"/>
        <v>1060.74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2">MAX(B76:AF76)</f>
        <v>0</v>
      </c>
      <c r="AI76" s="50">
        <f t="shared" ref="AI76:AI91" si="13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2"/>
        <v>0</v>
      </c>
      <c r="AI77" s="50">
        <f t="shared" si="13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2"/>
        <v>0</v>
      </c>
      <c r="AI78" s="50">
        <f t="shared" si="13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2"/>
        <v>0</v>
      </c>
      <c r="AI79" s="50">
        <f t="shared" si="13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2"/>
        <v>0</v>
      </c>
      <c r="AI80" s="50">
        <f t="shared" si="13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1"/>
      <c r="AH81" s="49">
        <f t="shared" si="12"/>
        <v>0</v>
      </c>
      <c r="AI81" s="50">
        <f t="shared" si="13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8">
        <f t="shared" ref="AG82" si="14">SUM(AG76:AG81)</f>
        <v>0</v>
      </c>
      <c r="AH82" s="49">
        <f t="shared" si="12"/>
        <v>0</v>
      </c>
      <c r="AI82" s="50">
        <f t="shared" si="13"/>
        <v>0</v>
      </c>
      <c r="AK82" s="51"/>
    </row>
    <row r="83" spans="1:37" ht="15.75" thickBot="1" x14ac:dyDescent="0.3">
      <c r="A83" s="62" t="s">
        <v>88</v>
      </c>
      <c r="B83" s="63">
        <f t="shared" ref="B83:AF83" si="15">SUM(B70:B82)</f>
        <v>2783.18</v>
      </c>
      <c r="C83" s="63">
        <f t="shared" si="15"/>
        <v>2723.31</v>
      </c>
      <c r="D83" s="63">
        <f t="shared" si="15"/>
        <v>2708.08</v>
      </c>
      <c r="E83" s="63">
        <f t="shared" si="15"/>
        <v>2712.83</v>
      </c>
      <c r="F83" s="63">
        <f t="shared" si="15"/>
        <v>2642.83</v>
      </c>
      <c r="G83" s="63">
        <f t="shared" si="15"/>
        <v>2682.2299999999996</v>
      </c>
      <c r="H83" s="63">
        <f t="shared" si="15"/>
        <v>2692.13</v>
      </c>
      <c r="I83" s="63">
        <f t="shared" si="15"/>
        <v>2705.23</v>
      </c>
      <c r="J83" s="63">
        <f t="shared" si="15"/>
        <v>2596.9299999999998</v>
      </c>
      <c r="K83" s="63">
        <f t="shared" si="15"/>
        <v>2619.14</v>
      </c>
      <c r="L83" s="63">
        <f t="shared" si="15"/>
        <v>2691.2299999999996</v>
      </c>
      <c r="M83" s="63">
        <f t="shared" si="15"/>
        <v>2727.93</v>
      </c>
      <c r="N83" s="63">
        <f t="shared" si="15"/>
        <v>2769.63</v>
      </c>
      <c r="O83" s="63">
        <f t="shared" si="15"/>
        <v>2673.5299999999997</v>
      </c>
      <c r="P83" s="63">
        <f t="shared" si="15"/>
        <v>2724.7299999999996</v>
      </c>
      <c r="Q83" s="63">
        <f t="shared" si="15"/>
        <v>2736.2299999999996</v>
      </c>
      <c r="R83" s="63">
        <f t="shared" si="15"/>
        <v>2749.33</v>
      </c>
      <c r="S83" s="63">
        <f t="shared" si="15"/>
        <v>2790.47</v>
      </c>
      <c r="T83" s="63">
        <f t="shared" si="15"/>
        <v>2745.05</v>
      </c>
      <c r="U83" s="63">
        <f t="shared" si="15"/>
        <v>2767.58</v>
      </c>
      <c r="V83" s="63">
        <f t="shared" si="15"/>
        <v>2734.97</v>
      </c>
      <c r="W83" s="63">
        <f t="shared" si="15"/>
        <v>2703.8099999999995</v>
      </c>
      <c r="X83" s="63">
        <f t="shared" si="15"/>
        <v>2601.7599999999998</v>
      </c>
      <c r="Y83" s="63">
        <f t="shared" si="15"/>
        <v>2984.93</v>
      </c>
      <c r="Z83" s="63">
        <f t="shared" si="15"/>
        <v>3045.0299999999997</v>
      </c>
      <c r="AA83" s="63">
        <f t="shared" si="15"/>
        <v>3054.93</v>
      </c>
      <c r="AB83" s="63">
        <f t="shared" si="15"/>
        <v>2970.33</v>
      </c>
      <c r="AC83" s="63">
        <f t="shared" si="15"/>
        <v>2742.0299999999997</v>
      </c>
      <c r="AD83" s="63">
        <f t="shared" si="15"/>
        <v>2637.2299999999996</v>
      </c>
      <c r="AE83" s="63">
        <f t="shared" si="15"/>
        <v>2332.9299999999998</v>
      </c>
      <c r="AF83" s="63">
        <f t="shared" si="15"/>
        <v>2302.63</v>
      </c>
      <c r="AG83" s="68">
        <f t="shared" ref="AG83" si="16">SUM(AG70:AG82)</f>
        <v>4360.08</v>
      </c>
      <c r="AH83" s="49">
        <f t="shared" si="12"/>
        <v>3054.93</v>
      </c>
      <c r="AI83" s="50">
        <f t="shared" si="13"/>
        <v>2302.63</v>
      </c>
    </row>
    <row r="84" spans="1:37" x14ac:dyDescent="0.25">
      <c r="A84" s="88" t="s">
        <v>89</v>
      </c>
      <c r="B84" s="89">
        <v>49.85</v>
      </c>
      <c r="C84" s="89">
        <v>49.963999999999999</v>
      </c>
      <c r="D84" s="89">
        <v>50.017000000000003</v>
      </c>
      <c r="E84" s="89">
        <v>50.018999999999998</v>
      </c>
      <c r="F84" s="89">
        <v>49.965000000000003</v>
      </c>
      <c r="G84" s="89">
        <v>49.893999999999998</v>
      </c>
      <c r="H84" s="89">
        <v>49.838000000000001</v>
      </c>
      <c r="I84" s="89">
        <v>49.820999999999998</v>
      </c>
      <c r="J84" s="89">
        <v>50.033999999999999</v>
      </c>
      <c r="K84" s="89">
        <v>50.005000000000003</v>
      </c>
      <c r="L84" s="89">
        <v>49.996000000000002</v>
      </c>
      <c r="M84" s="89">
        <v>50.03</v>
      </c>
      <c r="N84" s="89">
        <v>49.99</v>
      </c>
      <c r="O84" s="89">
        <v>49.99</v>
      </c>
      <c r="P84" s="89">
        <v>49.99</v>
      </c>
      <c r="Q84" s="89">
        <v>50.04</v>
      </c>
      <c r="R84" s="89">
        <v>50.07</v>
      </c>
      <c r="S84" s="89">
        <v>49.639000000000003</v>
      </c>
      <c r="T84" s="89">
        <v>49.664999999999999</v>
      </c>
      <c r="U84" s="89">
        <v>49.73</v>
      </c>
      <c r="V84" s="89">
        <v>49.66</v>
      </c>
      <c r="W84" s="89">
        <v>49.926000000000002</v>
      </c>
      <c r="X84" s="89">
        <v>49.991</v>
      </c>
      <c r="Y84" s="89">
        <v>49.930999999999997</v>
      </c>
      <c r="Z84" s="89">
        <v>49.890999999999998</v>
      </c>
      <c r="AA84" s="89">
        <v>49.927</v>
      </c>
      <c r="AB84" s="89">
        <v>49.92</v>
      </c>
      <c r="AC84" s="89">
        <v>49.82</v>
      </c>
      <c r="AD84" s="89">
        <v>49.72</v>
      </c>
      <c r="AE84" s="89">
        <v>49.7</v>
      </c>
      <c r="AF84" s="89">
        <v>49.81</v>
      </c>
      <c r="AG84" s="90"/>
      <c r="AH84" s="49">
        <f t="shared" si="12"/>
        <v>50.07</v>
      </c>
      <c r="AI84" s="50">
        <f t="shared" si="13"/>
        <v>49.639000000000003</v>
      </c>
    </row>
    <row r="85" spans="1:37" x14ac:dyDescent="0.25">
      <c r="A85" s="91" t="s">
        <v>90</v>
      </c>
      <c r="B85" s="64">
        <v>129</v>
      </c>
      <c r="C85" s="64">
        <v>130.80000000000001</v>
      </c>
      <c r="D85" s="64">
        <v>130.6</v>
      </c>
      <c r="E85" s="64">
        <v>131</v>
      </c>
      <c r="F85" s="64">
        <v>131</v>
      </c>
      <c r="G85" s="64">
        <v>129.69999999999999</v>
      </c>
      <c r="H85" s="64">
        <v>130.19999999999999</v>
      </c>
      <c r="I85" s="64">
        <v>129.80000000000001</v>
      </c>
      <c r="J85" s="64">
        <v>128</v>
      </c>
      <c r="K85" s="64">
        <v>127.7</v>
      </c>
      <c r="L85" s="64">
        <v>125.7</v>
      </c>
      <c r="M85" s="64">
        <v>123.4</v>
      </c>
      <c r="N85" s="64">
        <v>125.6</v>
      </c>
      <c r="O85" s="64">
        <v>125.6</v>
      </c>
      <c r="P85" s="64">
        <v>125.6</v>
      </c>
      <c r="Q85" s="64">
        <v>123.4</v>
      </c>
      <c r="R85" s="64">
        <v>123.4</v>
      </c>
      <c r="S85" s="64">
        <v>122.5</v>
      </c>
      <c r="T85" s="64">
        <v>123.9</v>
      </c>
      <c r="U85" s="64">
        <v>124.9</v>
      </c>
      <c r="V85" s="92">
        <v>124.1</v>
      </c>
      <c r="W85" s="92">
        <v>125.9</v>
      </c>
      <c r="X85" s="92">
        <v>127.3</v>
      </c>
      <c r="Y85" s="92">
        <v>127</v>
      </c>
      <c r="Z85" s="92">
        <v>126.8</v>
      </c>
      <c r="AA85" s="92">
        <v>126.6</v>
      </c>
      <c r="AB85" s="92">
        <v>129</v>
      </c>
      <c r="AC85" s="64">
        <v>131</v>
      </c>
      <c r="AD85" s="64">
        <v>131</v>
      </c>
      <c r="AE85" s="64">
        <v>131</v>
      </c>
      <c r="AF85" s="64">
        <v>127</v>
      </c>
      <c r="AG85" s="93"/>
      <c r="AH85" s="49">
        <f t="shared" si="12"/>
        <v>131</v>
      </c>
      <c r="AI85" s="50">
        <f t="shared" si="13"/>
        <v>122.5</v>
      </c>
    </row>
    <row r="86" spans="1:37" x14ac:dyDescent="0.25">
      <c r="A86" s="91" t="s">
        <v>91</v>
      </c>
      <c r="B86" s="64">
        <v>67.2</v>
      </c>
      <c r="C86" s="64">
        <v>133.69999999999999</v>
      </c>
      <c r="D86" s="64">
        <v>133.4</v>
      </c>
      <c r="E86" s="64">
        <v>133.80000000000001</v>
      </c>
      <c r="F86" s="64">
        <v>133.80000000000001</v>
      </c>
      <c r="G86" s="64">
        <v>132.9</v>
      </c>
      <c r="H86" s="64">
        <v>133</v>
      </c>
      <c r="I86" s="64">
        <v>132.4</v>
      </c>
      <c r="J86" s="64">
        <v>130.30000000000001</v>
      </c>
      <c r="K86" s="64">
        <v>130.4</v>
      </c>
      <c r="L86" s="64">
        <v>128.80000000000001</v>
      </c>
      <c r="M86" s="64">
        <v>126.8</v>
      </c>
      <c r="N86" s="64">
        <v>128.9</v>
      </c>
      <c r="O86" s="64">
        <v>128.9</v>
      </c>
      <c r="P86" s="64">
        <v>128.9</v>
      </c>
      <c r="Q86" s="64">
        <v>126.9</v>
      </c>
      <c r="R86" s="64">
        <v>126.9</v>
      </c>
      <c r="S86" s="64">
        <v>126.1</v>
      </c>
      <c r="T86" s="64">
        <v>127.3</v>
      </c>
      <c r="U86" s="64">
        <v>127.5</v>
      </c>
      <c r="V86" s="92">
        <v>126.8</v>
      </c>
      <c r="W86" s="92">
        <v>128</v>
      </c>
      <c r="X86" s="92">
        <v>129.4</v>
      </c>
      <c r="Y86" s="92">
        <v>128.9</v>
      </c>
      <c r="Z86" s="92">
        <v>129.1</v>
      </c>
      <c r="AA86" s="92">
        <v>129.30000000000001</v>
      </c>
      <c r="AB86" s="92">
        <v>131</v>
      </c>
      <c r="AC86" s="64">
        <v>132</v>
      </c>
      <c r="AD86" s="64">
        <v>132</v>
      </c>
      <c r="AE86" s="64">
        <v>132</v>
      </c>
      <c r="AF86" s="64">
        <v>129</v>
      </c>
      <c r="AG86" s="93"/>
      <c r="AH86" s="49">
        <f t="shared" si="12"/>
        <v>133.80000000000001</v>
      </c>
      <c r="AI86" s="50">
        <f t="shared" si="13"/>
        <v>67.2</v>
      </c>
    </row>
    <row r="87" spans="1:37" x14ac:dyDescent="0.25">
      <c r="A87" s="91" t="s">
        <v>92</v>
      </c>
      <c r="B87" s="64">
        <v>132.4</v>
      </c>
      <c r="C87" s="64">
        <v>130.80000000000001</v>
      </c>
      <c r="D87" s="64">
        <v>129.6</v>
      </c>
      <c r="E87" s="64">
        <v>128.9</v>
      </c>
      <c r="F87" s="64">
        <v>129.5</v>
      </c>
      <c r="G87" s="64">
        <v>129.9</v>
      </c>
      <c r="H87" s="64">
        <v>129.4</v>
      </c>
      <c r="I87" s="64">
        <v>129</v>
      </c>
      <c r="J87" s="64">
        <v>129.5</v>
      </c>
      <c r="K87" s="64">
        <v>128.1</v>
      </c>
      <c r="L87" s="64">
        <v>127.4</v>
      </c>
      <c r="M87" s="64">
        <v>129.1</v>
      </c>
      <c r="N87" s="64">
        <v>128.19999999999999</v>
      </c>
      <c r="O87" s="64">
        <v>128.19999999999999</v>
      </c>
      <c r="P87" s="64">
        <v>128.19999999999999</v>
      </c>
      <c r="Q87" s="64">
        <v>127.8</v>
      </c>
      <c r="R87" s="64">
        <v>127.8</v>
      </c>
      <c r="S87" s="64">
        <v>125.4</v>
      </c>
      <c r="T87" s="64">
        <v>125</v>
      </c>
      <c r="U87" s="64">
        <v>125.9</v>
      </c>
      <c r="V87" s="64">
        <v>128.1</v>
      </c>
      <c r="W87" s="64">
        <v>129.69999999999999</v>
      </c>
      <c r="X87" s="64">
        <v>130.6</v>
      </c>
      <c r="Y87" s="64">
        <v>127.6</v>
      </c>
      <c r="Z87" s="64">
        <v>126.1</v>
      </c>
      <c r="AA87" s="92">
        <v>127.1</v>
      </c>
      <c r="AB87" s="92">
        <v>130.5</v>
      </c>
      <c r="AC87" s="64">
        <v>132</v>
      </c>
      <c r="AD87" s="64">
        <v>132</v>
      </c>
      <c r="AE87" s="64">
        <v>132</v>
      </c>
      <c r="AF87" s="64">
        <v>131</v>
      </c>
      <c r="AG87" s="93"/>
      <c r="AH87" s="49">
        <f t="shared" si="12"/>
        <v>132.4</v>
      </c>
      <c r="AI87" s="50">
        <f t="shared" si="13"/>
        <v>125</v>
      </c>
    </row>
    <row r="88" spans="1:37" x14ac:dyDescent="0.25">
      <c r="A88" s="94" t="s">
        <v>93</v>
      </c>
      <c r="B88" s="64">
        <v>134.6</v>
      </c>
      <c r="C88" s="64">
        <v>133.80000000000001</v>
      </c>
      <c r="D88" s="64">
        <v>130.9</v>
      </c>
      <c r="E88" s="64">
        <v>131.4</v>
      </c>
      <c r="F88" s="64">
        <v>132.19999999999999</v>
      </c>
      <c r="G88" s="64">
        <v>131.4</v>
      </c>
      <c r="H88" s="64">
        <v>130.30000000000001</v>
      </c>
      <c r="I88" s="64">
        <v>129.9</v>
      </c>
      <c r="J88" s="64">
        <v>131.4</v>
      </c>
      <c r="K88" s="64">
        <v>129.80000000000001</v>
      </c>
      <c r="L88" s="64">
        <v>128.1</v>
      </c>
      <c r="M88" s="64">
        <v>129.30000000000001</v>
      </c>
      <c r="N88" s="64">
        <v>127.5</v>
      </c>
      <c r="O88" s="64">
        <v>127.5</v>
      </c>
      <c r="P88" s="64">
        <v>127.5</v>
      </c>
      <c r="Q88" s="64">
        <v>127.7</v>
      </c>
      <c r="R88" s="64">
        <v>127.7</v>
      </c>
      <c r="S88" s="64">
        <v>125.1</v>
      </c>
      <c r="T88" s="64">
        <v>124.9</v>
      </c>
      <c r="U88" s="64">
        <v>125.4</v>
      </c>
      <c r="V88" s="64">
        <v>128.9</v>
      </c>
      <c r="W88" s="64">
        <v>130.9</v>
      </c>
      <c r="X88" s="64">
        <v>132.1</v>
      </c>
      <c r="Y88" s="64">
        <v>128.9</v>
      </c>
      <c r="Z88" s="64">
        <v>127.8</v>
      </c>
      <c r="AA88" s="92">
        <v>129.30000000000001</v>
      </c>
      <c r="AB88" s="92">
        <v>132.9</v>
      </c>
      <c r="AC88" s="64">
        <v>134</v>
      </c>
      <c r="AD88" s="64">
        <v>134</v>
      </c>
      <c r="AE88" s="64">
        <v>135</v>
      </c>
      <c r="AF88" s="64">
        <v>133</v>
      </c>
      <c r="AG88" s="93"/>
      <c r="AH88" s="49">
        <f t="shared" si="12"/>
        <v>135</v>
      </c>
      <c r="AI88" s="50">
        <f t="shared" si="13"/>
        <v>124.9</v>
      </c>
    </row>
    <row r="89" spans="1:37" x14ac:dyDescent="0.25">
      <c r="A89" s="94" t="s">
        <v>94</v>
      </c>
      <c r="B89" s="95">
        <v>130.6</v>
      </c>
      <c r="C89" s="95">
        <v>133.1</v>
      </c>
      <c r="D89" s="95">
        <v>133.19999999999999</v>
      </c>
      <c r="E89" s="95">
        <v>134</v>
      </c>
      <c r="F89" s="95">
        <v>131.9</v>
      </c>
      <c r="G89" s="95">
        <v>128.19999999999999</v>
      </c>
      <c r="H89" s="95">
        <v>133.9</v>
      </c>
      <c r="I89" s="95">
        <v>133</v>
      </c>
      <c r="J89" s="95">
        <v>130.6</v>
      </c>
      <c r="K89" s="95">
        <v>130.80000000000001</v>
      </c>
      <c r="L89" s="95">
        <v>129.69999999999999</v>
      </c>
      <c r="M89" s="95">
        <v>128.80000000000001</v>
      </c>
      <c r="N89" s="95">
        <v>129.69999999999999</v>
      </c>
      <c r="O89" s="95">
        <v>129.69999999999999</v>
      </c>
      <c r="P89" s="95">
        <v>129.69999999999999</v>
      </c>
      <c r="Q89" s="95">
        <v>133.5</v>
      </c>
      <c r="R89" s="95">
        <v>133.5</v>
      </c>
      <c r="S89" s="95">
        <v>127.7</v>
      </c>
      <c r="T89" s="95">
        <v>129.19999999999999</v>
      </c>
      <c r="U89" s="95">
        <v>130.9</v>
      </c>
      <c r="V89" s="95">
        <v>131.30000000000001</v>
      </c>
      <c r="W89" s="95">
        <v>134</v>
      </c>
      <c r="X89" s="95">
        <v>130.69999999999999</v>
      </c>
      <c r="Y89" s="95">
        <v>131.9</v>
      </c>
      <c r="Z89" s="95">
        <v>131.5</v>
      </c>
      <c r="AA89" s="92">
        <v>129.6</v>
      </c>
      <c r="AB89" s="92">
        <v>133</v>
      </c>
      <c r="AC89" s="92">
        <v>133</v>
      </c>
      <c r="AD89" s="92">
        <v>133</v>
      </c>
      <c r="AE89" s="95">
        <v>131</v>
      </c>
      <c r="AF89" s="95">
        <v>124</v>
      </c>
      <c r="AG89" s="96"/>
      <c r="AH89" s="49">
        <f t="shared" si="12"/>
        <v>134</v>
      </c>
      <c r="AI89" s="50">
        <f t="shared" si="13"/>
        <v>124</v>
      </c>
    </row>
    <row r="90" spans="1:37" x14ac:dyDescent="0.25">
      <c r="A90" s="91" t="s">
        <v>95</v>
      </c>
      <c r="B90" s="64">
        <v>126.5</v>
      </c>
      <c r="C90" s="64">
        <v>129.9</v>
      </c>
      <c r="D90" s="64">
        <v>130.4</v>
      </c>
      <c r="E90" s="64">
        <v>133.30000000000001</v>
      </c>
      <c r="F90" s="64">
        <v>130.4</v>
      </c>
      <c r="G90" s="64">
        <v>125.6</v>
      </c>
      <c r="H90" s="64">
        <v>132.19999999999999</v>
      </c>
      <c r="I90" s="64">
        <v>131.4</v>
      </c>
      <c r="J90" s="64">
        <v>127</v>
      </c>
      <c r="K90" s="64">
        <v>127.3</v>
      </c>
      <c r="L90" s="64">
        <v>123.6</v>
      </c>
      <c r="M90" s="64">
        <v>125.8</v>
      </c>
      <c r="N90" s="64">
        <v>131.1</v>
      </c>
      <c r="O90" s="64">
        <v>131.1</v>
      </c>
      <c r="P90" s="64">
        <v>131.1</v>
      </c>
      <c r="Q90" s="64">
        <v>130.69999999999999</v>
      </c>
      <c r="R90" s="64">
        <v>130.69999999999999</v>
      </c>
      <c r="S90" s="64">
        <v>124.4</v>
      </c>
      <c r="T90" s="64">
        <v>132.80000000000001</v>
      </c>
      <c r="U90" s="64"/>
      <c r="V90" s="64">
        <v>125.7</v>
      </c>
      <c r="W90" s="64">
        <v>131.5</v>
      </c>
      <c r="X90" s="64">
        <v>124.6</v>
      </c>
      <c r="Y90" s="64">
        <v>127.9</v>
      </c>
      <c r="Z90" s="64">
        <v>127.3</v>
      </c>
      <c r="AA90" s="92">
        <v>118.9</v>
      </c>
      <c r="AB90" s="92">
        <v>133</v>
      </c>
      <c r="AC90" s="92">
        <v>133</v>
      </c>
      <c r="AD90" s="92">
        <v>133</v>
      </c>
      <c r="AE90" s="64">
        <v>133</v>
      </c>
      <c r="AF90" s="64">
        <v>133</v>
      </c>
      <c r="AG90" s="93"/>
      <c r="AH90" s="49">
        <f t="shared" si="12"/>
        <v>133.30000000000001</v>
      </c>
      <c r="AI90" s="50">
        <f t="shared" si="13"/>
        <v>118.9</v>
      </c>
    </row>
    <row r="91" spans="1:37" ht="15.75" thickBot="1" x14ac:dyDescent="0.3">
      <c r="A91" s="91" t="s">
        <v>96</v>
      </c>
      <c r="B91" s="97">
        <v>67.3</v>
      </c>
      <c r="C91" s="97">
        <v>68.2</v>
      </c>
      <c r="D91" s="97">
        <v>68.099999999999994</v>
      </c>
      <c r="E91" s="97">
        <v>62.6</v>
      </c>
      <c r="F91" s="97">
        <v>68.2</v>
      </c>
      <c r="G91" s="97">
        <v>67.7</v>
      </c>
      <c r="H91" s="97">
        <v>67.7</v>
      </c>
      <c r="I91" s="97">
        <v>67.3</v>
      </c>
      <c r="J91" s="97">
        <v>66.3</v>
      </c>
      <c r="K91" s="97">
        <v>66.099999999999994</v>
      </c>
      <c r="L91" s="97">
        <v>64.900000000000006</v>
      </c>
      <c r="M91" s="97">
        <v>64.400000000000006</v>
      </c>
      <c r="N91" s="97">
        <v>64.900000000000006</v>
      </c>
      <c r="O91" s="97">
        <v>64.900000000000006</v>
      </c>
      <c r="P91" s="97">
        <v>64.900000000000006</v>
      </c>
      <c r="Q91" s="97">
        <v>63.7</v>
      </c>
      <c r="R91" s="97">
        <v>63.7</v>
      </c>
      <c r="S91" s="97">
        <v>63.4</v>
      </c>
      <c r="T91" s="97">
        <v>64</v>
      </c>
      <c r="U91" s="97">
        <v>63.9</v>
      </c>
      <c r="V91" s="97">
        <v>63.7</v>
      </c>
      <c r="W91" s="97">
        <v>64.400000000000006</v>
      </c>
      <c r="X91" s="97">
        <v>65</v>
      </c>
      <c r="Y91" s="97">
        <v>65</v>
      </c>
      <c r="Z91" s="97">
        <v>65</v>
      </c>
      <c r="AA91" s="97">
        <v>65.2</v>
      </c>
      <c r="AB91" s="97">
        <v>66.2</v>
      </c>
      <c r="AC91" s="97">
        <v>66.2</v>
      </c>
      <c r="AD91" s="97">
        <v>66.2</v>
      </c>
      <c r="AE91" s="97">
        <v>66</v>
      </c>
      <c r="AF91" s="97">
        <v>66</v>
      </c>
      <c r="AG91" s="98"/>
      <c r="AH91" s="49">
        <f t="shared" si="12"/>
        <v>68.2</v>
      </c>
      <c r="AI91" s="50">
        <f t="shared" si="13"/>
        <v>62.6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7">SUM(B15,B18,B21:B22,B42,B44:B45,B47,B49,B94:B97,B103,B109,B115,B124,B126,B138,B145,B148:B149,B156,B158,B160,B164:B166,B168:B170,B175,B181:B182,B184:B186,B194,B199)</f>
        <v>296.54000000000002</v>
      </c>
      <c r="C93" s="102">
        <f t="shared" si="17"/>
        <v>183.04</v>
      </c>
      <c r="D93" s="102">
        <f t="shared" si="17"/>
        <v>180.14</v>
      </c>
      <c r="E93" s="102">
        <f t="shared" si="17"/>
        <v>175.73999999999998</v>
      </c>
      <c r="F93" s="102">
        <f t="shared" si="17"/>
        <v>178.34</v>
      </c>
      <c r="G93" s="102">
        <f t="shared" si="17"/>
        <v>198.24</v>
      </c>
      <c r="H93" s="102">
        <f t="shared" si="17"/>
        <v>222.34</v>
      </c>
      <c r="I93" s="102">
        <f t="shared" si="17"/>
        <v>248.44</v>
      </c>
      <c r="J93" s="102">
        <f t="shared" si="17"/>
        <v>292.64000000000004</v>
      </c>
      <c r="K93" s="102">
        <f t="shared" si="17"/>
        <v>310.44000000000005</v>
      </c>
      <c r="L93" s="102">
        <f t="shared" si="17"/>
        <v>332.24000000000007</v>
      </c>
      <c r="M93" s="102">
        <f t="shared" si="17"/>
        <v>335.54</v>
      </c>
      <c r="N93" s="102">
        <f t="shared" si="17"/>
        <v>315.24</v>
      </c>
      <c r="O93" s="102">
        <f t="shared" si="17"/>
        <v>309.74000000000007</v>
      </c>
      <c r="P93" s="102">
        <f t="shared" si="17"/>
        <v>321.74</v>
      </c>
      <c r="Q93" s="102">
        <f t="shared" si="17"/>
        <v>328.04</v>
      </c>
      <c r="R93" s="102">
        <f t="shared" si="17"/>
        <v>328.94000000000005</v>
      </c>
      <c r="S93" s="102">
        <f t="shared" si="17"/>
        <v>317.54000000000002</v>
      </c>
      <c r="T93" s="102">
        <f t="shared" si="17"/>
        <v>327.84000000000003</v>
      </c>
      <c r="U93" s="102">
        <f t="shared" si="17"/>
        <v>333.94000000000005</v>
      </c>
      <c r="V93" s="102">
        <f t="shared" si="17"/>
        <v>321.84000000000003</v>
      </c>
      <c r="W93" s="102">
        <f t="shared" si="17"/>
        <v>329.94000000000005</v>
      </c>
      <c r="X93" s="102">
        <f t="shared" si="17"/>
        <v>327.24</v>
      </c>
      <c r="Y93" s="102">
        <f t="shared" si="17"/>
        <v>373.84000000000003</v>
      </c>
      <c r="Z93" s="102">
        <f t="shared" si="17"/>
        <v>388.84000000000003</v>
      </c>
      <c r="AA93" s="102">
        <f t="shared" si="17"/>
        <v>369.54000000000008</v>
      </c>
      <c r="AB93" s="102">
        <f t="shared" si="17"/>
        <v>342.64000000000004</v>
      </c>
      <c r="AC93" s="102">
        <f t="shared" si="17"/>
        <v>245.64</v>
      </c>
      <c r="AD93" s="102">
        <f t="shared" si="17"/>
        <v>260.6400000000001</v>
      </c>
      <c r="AE93" s="102">
        <f t="shared" si="17"/>
        <v>191.04</v>
      </c>
      <c r="AF93" s="102">
        <f t="shared" si="17"/>
        <v>181.04</v>
      </c>
      <c r="AG93" s="104"/>
      <c r="AH93" s="49">
        <f>MAX(C93:AF93)</f>
        <v>388.84000000000003</v>
      </c>
      <c r="AI93" s="50">
        <f>MIN(C93:AF93)</f>
        <v>175.73999999999998</v>
      </c>
    </row>
    <row r="94" spans="1:37" x14ac:dyDescent="0.25">
      <c r="A94" s="105" t="s">
        <v>98</v>
      </c>
      <c r="B94" s="108">
        <v>9</v>
      </c>
      <c r="C94" s="106">
        <v>1</v>
      </c>
      <c r="D94" s="54">
        <v>0</v>
      </c>
      <c r="E94" s="54">
        <v>5</v>
      </c>
      <c r="F94" s="54">
        <v>-13.4</v>
      </c>
      <c r="G94" s="107">
        <v>-20.6</v>
      </c>
      <c r="H94" s="107">
        <v>-19.2</v>
      </c>
      <c r="I94" s="107">
        <v>-9</v>
      </c>
      <c r="J94" s="107">
        <v>-5.6</v>
      </c>
      <c r="K94" s="107">
        <v>0</v>
      </c>
      <c r="L94" s="107">
        <v>-6.1</v>
      </c>
      <c r="M94" s="108">
        <v>-2.8</v>
      </c>
      <c r="N94" s="107">
        <v>-5.2</v>
      </c>
      <c r="O94" s="107">
        <v>-5.2</v>
      </c>
      <c r="P94" s="107">
        <v>-3.8</v>
      </c>
      <c r="Q94" s="107">
        <v>-3.6</v>
      </c>
      <c r="R94" s="107">
        <v>-8.8000000000000007</v>
      </c>
      <c r="S94" s="107">
        <v>-12.3</v>
      </c>
      <c r="T94" s="107">
        <v>3.3</v>
      </c>
      <c r="U94" s="108">
        <v>3.2</v>
      </c>
      <c r="V94" s="108">
        <v>-10</v>
      </c>
      <c r="W94" s="108">
        <v>-12.7</v>
      </c>
      <c r="X94" s="108">
        <v>11.3</v>
      </c>
      <c r="Y94" s="107">
        <v>27</v>
      </c>
      <c r="Z94" s="107">
        <v>33.4</v>
      </c>
      <c r="AA94" s="107">
        <v>33.4</v>
      </c>
      <c r="AB94" s="108">
        <v>26</v>
      </c>
      <c r="AC94" s="108">
        <v>9</v>
      </c>
      <c r="AD94" s="108">
        <v>7</v>
      </c>
      <c r="AE94" s="108">
        <v>0</v>
      </c>
      <c r="AF94" s="108">
        <v>-2.6</v>
      </c>
      <c r="AG94" s="109">
        <v>75</v>
      </c>
      <c r="AH94" s="49">
        <f t="shared" ref="AH94:AH100" si="18">IF(ABS(MAX(C94:AF94))&gt;ABS(MIN(C94:AF94)),MAX(C94:AF94),MIN(C94:AF94))</f>
        <v>33.4</v>
      </c>
      <c r="AI94" s="110">
        <f t="shared" ref="AI94:AI100" si="19">INDEX($C$9:$AF$9,1,MATCH(AH94,C94:AF94,0))</f>
        <v>0.79166666666666663</v>
      </c>
    </row>
    <row r="95" spans="1:37" x14ac:dyDescent="0.25">
      <c r="A95" s="111" t="s">
        <v>99</v>
      </c>
      <c r="B95" s="64">
        <v>48.6</v>
      </c>
      <c r="C95" s="112">
        <v>-42.3</v>
      </c>
      <c r="D95" s="78">
        <v>-41.1</v>
      </c>
      <c r="E95" s="78">
        <v>-48</v>
      </c>
      <c r="F95" s="78">
        <v>-31</v>
      </c>
      <c r="G95" s="78">
        <v>-17</v>
      </c>
      <c r="H95" s="78">
        <v>-10</v>
      </c>
      <c r="I95" s="78">
        <v>-10</v>
      </c>
      <c r="J95" s="78">
        <v>8.3000000000000007</v>
      </c>
      <c r="K95" s="78">
        <v>3</v>
      </c>
      <c r="L95" s="78">
        <v>23</v>
      </c>
      <c r="M95" s="78">
        <f>15.5+9.1</f>
        <v>24.6</v>
      </c>
      <c r="N95" s="78">
        <f>9+4.2</f>
        <v>13.2</v>
      </c>
      <c r="O95" s="78">
        <f>6.9+2.1</f>
        <v>9</v>
      </c>
      <c r="P95" s="78">
        <f>7.4+2.2</f>
        <v>9.6000000000000014</v>
      </c>
      <c r="Q95" s="78">
        <v>9</v>
      </c>
      <c r="R95" s="78">
        <v>10.9</v>
      </c>
      <c r="S95" s="78">
        <v>11</v>
      </c>
      <c r="T95" s="78">
        <v>12</v>
      </c>
      <c r="U95" s="78">
        <v>15</v>
      </c>
      <c r="V95" s="78">
        <v>13</v>
      </c>
      <c r="W95" s="78">
        <v>19.2</v>
      </c>
      <c r="X95" s="78">
        <v>24</v>
      </c>
      <c r="Y95" s="78">
        <v>22</v>
      </c>
      <c r="Z95" s="78">
        <v>8.1</v>
      </c>
      <c r="AA95" s="78">
        <v>10</v>
      </c>
      <c r="AB95" s="64">
        <v>2</v>
      </c>
      <c r="AC95" s="64">
        <v>-12</v>
      </c>
      <c r="AD95" s="64">
        <v>-10</v>
      </c>
      <c r="AE95" s="64">
        <v>-20</v>
      </c>
      <c r="AF95" s="64">
        <v>-14</v>
      </c>
      <c r="AG95" s="109">
        <v>240</v>
      </c>
      <c r="AH95" s="49">
        <f t="shared" si="18"/>
        <v>-48</v>
      </c>
      <c r="AI95" s="110">
        <f t="shared" si="19"/>
        <v>0.125</v>
      </c>
    </row>
    <row r="96" spans="1:37" x14ac:dyDescent="0.25">
      <c r="A96" s="111" t="s">
        <v>100</v>
      </c>
      <c r="B96" s="64">
        <v>29.7</v>
      </c>
      <c r="C96" s="112">
        <v>28.2</v>
      </c>
      <c r="D96" s="78">
        <v>28</v>
      </c>
      <c r="E96" s="78">
        <v>27.5</v>
      </c>
      <c r="F96" s="78">
        <v>30.8</v>
      </c>
      <c r="G96" s="78">
        <v>32.200000000000003</v>
      </c>
      <c r="H96" s="78">
        <v>36.1</v>
      </c>
      <c r="I96" s="78">
        <v>36.4</v>
      </c>
      <c r="J96" s="78">
        <v>35.1</v>
      </c>
      <c r="K96" s="78">
        <v>34</v>
      </c>
      <c r="L96" s="78">
        <v>28.9</v>
      </c>
      <c r="M96" s="78">
        <v>28.1</v>
      </c>
      <c r="N96" s="78">
        <v>30.6</v>
      </c>
      <c r="O96" s="78">
        <v>32</v>
      </c>
      <c r="P96" s="78">
        <v>21.7</v>
      </c>
      <c r="Q96" s="78">
        <v>28.5</v>
      </c>
      <c r="R96" s="78">
        <v>28.3</v>
      </c>
      <c r="S96" s="78">
        <v>28.2</v>
      </c>
      <c r="T96" s="78">
        <v>30.8</v>
      </c>
      <c r="U96" s="78">
        <v>35.5</v>
      </c>
      <c r="V96" s="78">
        <v>35.299999999999997</v>
      </c>
      <c r="W96" s="78">
        <v>37.9</v>
      </c>
      <c r="X96" s="78">
        <v>23</v>
      </c>
      <c r="Y96" s="78">
        <v>48.1</v>
      </c>
      <c r="Z96" s="78">
        <v>46.3</v>
      </c>
      <c r="AA96" s="78">
        <v>34.5</v>
      </c>
      <c r="AB96" s="64">
        <v>35</v>
      </c>
      <c r="AC96" s="64"/>
      <c r="AD96" s="64">
        <v>20</v>
      </c>
      <c r="AE96" s="64">
        <v>7.4</v>
      </c>
      <c r="AF96" s="64">
        <v>0</v>
      </c>
      <c r="AG96" s="109">
        <v>60</v>
      </c>
      <c r="AH96" s="49">
        <f t="shared" si="18"/>
        <v>48.1</v>
      </c>
      <c r="AI96" s="110">
        <f t="shared" si="19"/>
        <v>0.77083333333333337</v>
      </c>
    </row>
    <row r="97" spans="1:37" x14ac:dyDescent="0.25">
      <c r="A97" s="113" t="s">
        <v>101</v>
      </c>
      <c r="B97" s="115">
        <v>24</v>
      </c>
      <c r="C97" s="114">
        <v>10.9</v>
      </c>
      <c r="D97" s="80">
        <v>8</v>
      </c>
      <c r="E97" s="80">
        <v>6.1</v>
      </c>
      <c r="F97" s="80">
        <v>6.8</v>
      </c>
      <c r="G97" s="80">
        <v>18.5</v>
      </c>
      <c r="H97" s="80">
        <v>30.3</v>
      </c>
      <c r="I97" s="80">
        <v>45.9</v>
      </c>
      <c r="J97" s="80">
        <v>69.7</v>
      </c>
      <c r="K97" s="80">
        <v>88.3</v>
      </c>
      <c r="L97" s="80">
        <v>101.3</v>
      </c>
      <c r="M97" s="80">
        <v>99.8</v>
      </c>
      <c r="N97" s="80">
        <v>90.8</v>
      </c>
      <c r="O97" s="80">
        <v>88</v>
      </c>
      <c r="P97" s="80">
        <v>108.3</v>
      </c>
      <c r="Q97" s="80">
        <v>107.3</v>
      </c>
      <c r="R97" s="80">
        <v>111.7</v>
      </c>
      <c r="S97" s="80">
        <v>103.8</v>
      </c>
      <c r="T97" s="80">
        <v>94.9</v>
      </c>
      <c r="U97" s="80">
        <v>93.4</v>
      </c>
      <c r="V97" s="80">
        <v>96.7</v>
      </c>
      <c r="W97" s="80">
        <v>98.7</v>
      </c>
      <c r="X97" s="80">
        <v>82.1</v>
      </c>
      <c r="Y97" s="80">
        <v>89.9</v>
      </c>
      <c r="Z97" s="80">
        <v>112.4</v>
      </c>
      <c r="AA97" s="80">
        <v>103</v>
      </c>
      <c r="AB97" s="115">
        <v>91</v>
      </c>
      <c r="AC97" s="115">
        <v>60</v>
      </c>
      <c r="AD97" s="115">
        <v>55</v>
      </c>
      <c r="AE97" s="115">
        <v>15</v>
      </c>
      <c r="AF97" s="115">
        <v>9</v>
      </c>
      <c r="AG97" s="116">
        <v>120</v>
      </c>
      <c r="AH97" s="49">
        <f t="shared" si="18"/>
        <v>112.4</v>
      </c>
      <c r="AI97" s="110">
        <f t="shared" si="19"/>
        <v>0.79166666666666663</v>
      </c>
    </row>
    <row r="98" spans="1:37" x14ac:dyDescent="0.25">
      <c r="A98" s="113" t="s">
        <v>102</v>
      </c>
      <c r="B98" s="115">
        <v>36.700000000000003</v>
      </c>
      <c r="C98" s="114">
        <v>30.3</v>
      </c>
      <c r="D98" s="80">
        <v>32.9</v>
      </c>
      <c r="E98" s="80">
        <v>22.8</v>
      </c>
      <c r="F98" s="80">
        <v>42.5</v>
      </c>
      <c r="G98" s="80">
        <v>57</v>
      </c>
      <c r="H98" s="80">
        <v>58.8</v>
      </c>
      <c r="I98" s="80">
        <v>48.7</v>
      </c>
      <c r="J98" s="80">
        <v>64.400000000000006</v>
      </c>
      <c r="K98" s="80">
        <v>58.7</v>
      </c>
      <c r="L98" s="80">
        <v>94.7</v>
      </c>
      <c r="M98" s="80">
        <v>107.8</v>
      </c>
      <c r="N98" s="80">
        <v>86.8</v>
      </c>
      <c r="O98" s="80">
        <v>108</v>
      </c>
      <c r="P98" s="80">
        <v>101.4</v>
      </c>
      <c r="Q98" s="80">
        <v>101.3</v>
      </c>
      <c r="R98" s="80">
        <v>104.9</v>
      </c>
      <c r="S98" s="80">
        <v>94.9</v>
      </c>
      <c r="T98" s="80">
        <v>88</v>
      </c>
      <c r="U98" s="80">
        <v>85.7</v>
      </c>
      <c r="V98" s="80">
        <v>90.4</v>
      </c>
      <c r="W98" s="80">
        <v>88</v>
      </c>
      <c r="X98" s="80">
        <v>63.7</v>
      </c>
      <c r="Y98" s="80">
        <v>70.3</v>
      </c>
      <c r="Z98" s="80">
        <v>62</v>
      </c>
      <c r="AA98" s="80">
        <v>81.099999999999994</v>
      </c>
      <c r="AB98" s="115">
        <v>48</v>
      </c>
      <c r="AC98" s="115">
        <v>22</v>
      </c>
      <c r="AD98" s="115">
        <v>20</v>
      </c>
      <c r="AE98" s="115">
        <v>36</v>
      </c>
      <c r="AF98" s="115">
        <v>60</v>
      </c>
      <c r="AG98" s="116"/>
      <c r="AH98" s="49">
        <f t="shared" si="18"/>
        <v>108</v>
      </c>
      <c r="AI98" s="110">
        <f t="shared" si="19"/>
        <v>0.41666666666666702</v>
      </c>
    </row>
    <row r="99" spans="1:37" x14ac:dyDescent="0.25">
      <c r="A99" s="113" t="s">
        <v>103</v>
      </c>
      <c r="B99" s="115">
        <v>78.8</v>
      </c>
      <c r="C99" s="114">
        <v>79</v>
      </c>
      <c r="D99" s="80">
        <v>77.2</v>
      </c>
      <c r="E99" s="80">
        <v>70</v>
      </c>
      <c r="F99" s="80">
        <v>74.599999999999994</v>
      </c>
      <c r="G99" s="80">
        <v>82.5</v>
      </c>
      <c r="H99" s="80">
        <v>79.5</v>
      </c>
      <c r="I99" s="80">
        <v>64.5</v>
      </c>
      <c r="J99" s="80">
        <v>58.1</v>
      </c>
      <c r="K99" s="80">
        <v>59.7</v>
      </c>
      <c r="L99" s="80">
        <v>70.7</v>
      </c>
      <c r="M99" s="80">
        <v>81.400000000000006</v>
      </c>
      <c r="N99" s="80">
        <v>60.4</v>
      </c>
      <c r="O99" s="80">
        <v>82.5</v>
      </c>
      <c r="P99" s="80">
        <v>67</v>
      </c>
      <c r="Q99" s="80">
        <v>67.8</v>
      </c>
      <c r="R99" s="80">
        <v>73.7</v>
      </c>
      <c r="S99" s="80">
        <v>83.5</v>
      </c>
      <c r="T99" s="80">
        <v>71.5</v>
      </c>
      <c r="U99" s="80">
        <v>75</v>
      </c>
      <c r="V99" s="80">
        <v>80.3</v>
      </c>
      <c r="W99" s="80">
        <v>81</v>
      </c>
      <c r="X99" s="80">
        <v>57.8</v>
      </c>
      <c r="Y99" s="80">
        <v>52</v>
      </c>
      <c r="Z99" s="80">
        <v>57.8</v>
      </c>
      <c r="AA99" s="80">
        <v>66.5</v>
      </c>
      <c r="AB99" s="115">
        <v>71</v>
      </c>
      <c r="AC99" s="115">
        <v>80</v>
      </c>
      <c r="AD99" s="115">
        <v>76</v>
      </c>
      <c r="AE99" s="115">
        <v>72</v>
      </c>
      <c r="AF99" s="115">
        <v>82</v>
      </c>
      <c r="AG99" s="100"/>
      <c r="AH99" s="49">
        <f t="shared" si="18"/>
        <v>83.5</v>
      </c>
      <c r="AI99" s="110">
        <f t="shared" si="19"/>
        <v>0.58333333333333304</v>
      </c>
    </row>
    <row r="100" spans="1:37" ht="15.75" thickBot="1" x14ac:dyDescent="0.3">
      <c r="A100" s="117" t="s">
        <v>104</v>
      </c>
      <c r="B100" s="95">
        <v>74.7</v>
      </c>
      <c r="C100" s="95">
        <v>64.2</v>
      </c>
      <c r="D100" s="78">
        <v>59.8</v>
      </c>
      <c r="E100" s="78">
        <v>58.7</v>
      </c>
      <c r="F100" s="78">
        <v>55.6</v>
      </c>
      <c r="G100" s="78">
        <v>55</v>
      </c>
      <c r="H100" s="78">
        <v>53.9</v>
      </c>
      <c r="I100" s="78">
        <v>56.9</v>
      </c>
      <c r="J100" s="78">
        <v>28.1</v>
      </c>
      <c r="K100" s="78">
        <v>33.6</v>
      </c>
      <c r="L100" s="78">
        <v>30</v>
      </c>
      <c r="M100" s="78">
        <v>30.4</v>
      </c>
      <c r="N100" s="78">
        <v>34</v>
      </c>
      <c r="O100" s="78">
        <v>37</v>
      </c>
      <c r="P100" s="78">
        <v>37.799999999999997</v>
      </c>
      <c r="Q100" s="78">
        <v>39.1</v>
      </c>
      <c r="R100" s="78">
        <v>43.5</v>
      </c>
      <c r="S100" s="78">
        <v>47.4</v>
      </c>
      <c r="T100" s="78">
        <v>44.3</v>
      </c>
      <c r="U100" s="78">
        <v>43.8</v>
      </c>
      <c r="V100" s="78">
        <v>38</v>
      </c>
      <c r="W100" s="78">
        <v>33.700000000000003</v>
      </c>
      <c r="X100" s="78">
        <v>30.1</v>
      </c>
      <c r="Y100" s="78">
        <v>90</v>
      </c>
      <c r="Z100" s="78">
        <v>94.5</v>
      </c>
      <c r="AA100" s="78">
        <v>97</v>
      </c>
      <c r="AB100" s="95">
        <v>93</v>
      </c>
      <c r="AC100" s="95">
        <v>91</v>
      </c>
      <c r="AD100" s="95">
        <v>89</v>
      </c>
      <c r="AE100" s="95">
        <v>61</v>
      </c>
      <c r="AF100" s="95">
        <v>50</v>
      </c>
      <c r="AG100" s="100"/>
      <c r="AH100" s="49">
        <f t="shared" si="18"/>
        <v>97</v>
      </c>
      <c r="AI100" s="110">
        <f t="shared" si="19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0">AF102</f>
        <v>9.9</v>
      </c>
      <c r="C102" s="48">
        <v>9.9</v>
      </c>
      <c r="D102" s="122">
        <f t="shared" ref="D102:S107" si="21">C102</f>
        <v>9.9</v>
      </c>
      <c r="E102" s="122">
        <f t="shared" si="21"/>
        <v>9.9</v>
      </c>
      <c r="F102" s="122">
        <f t="shared" si="21"/>
        <v>9.9</v>
      </c>
      <c r="G102" s="122">
        <f t="shared" si="21"/>
        <v>9.9</v>
      </c>
      <c r="H102" s="122">
        <f t="shared" si="21"/>
        <v>9.9</v>
      </c>
      <c r="I102" s="122">
        <f t="shared" si="21"/>
        <v>9.9</v>
      </c>
      <c r="J102" s="122">
        <f t="shared" si="21"/>
        <v>9.9</v>
      </c>
      <c r="K102" s="122">
        <f t="shared" si="21"/>
        <v>9.9</v>
      </c>
      <c r="L102" s="122">
        <f t="shared" si="21"/>
        <v>9.9</v>
      </c>
      <c r="M102" s="122">
        <f t="shared" si="21"/>
        <v>9.9</v>
      </c>
      <c r="N102" s="122">
        <f t="shared" si="21"/>
        <v>9.9</v>
      </c>
      <c r="O102" s="122">
        <f t="shared" si="21"/>
        <v>9.9</v>
      </c>
      <c r="P102" s="122">
        <f t="shared" si="21"/>
        <v>9.9</v>
      </c>
      <c r="Q102" s="122">
        <f t="shared" si="21"/>
        <v>9.9</v>
      </c>
      <c r="R102" s="122">
        <f t="shared" si="21"/>
        <v>9.9</v>
      </c>
      <c r="S102" s="122">
        <f t="shared" si="21"/>
        <v>9.9</v>
      </c>
      <c r="T102" s="122">
        <f t="shared" ref="T102:AF107" si="22">S102</f>
        <v>9.9</v>
      </c>
      <c r="U102" s="122">
        <f t="shared" si="22"/>
        <v>9.9</v>
      </c>
      <c r="V102" s="122">
        <f t="shared" si="22"/>
        <v>9.9</v>
      </c>
      <c r="W102" s="122">
        <f t="shared" si="22"/>
        <v>9.9</v>
      </c>
      <c r="X102" s="122">
        <f t="shared" si="22"/>
        <v>9.9</v>
      </c>
      <c r="Y102" s="122">
        <f t="shared" si="22"/>
        <v>9.9</v>
      </c>
      <c r="Z102" s="122">
        <f t="shared" si="22"/>
        <v>9.9</v>
      </c>
      <c r="AA102" s="122">
        <f t="shared" si="22"/>
        <v>9.9</v>
      </c>
      <c r="AB102" s="122">
        <f t="shared" si="22"/>
        <v>9.9</v>
      </c>
      <c r="AC102" s="122">
        <f t="shared" si="22"/>
        <v>9.9</v>
      </c>
      <c r="AD102" s="122">
        <f t="shared" si="22"/>
        <v>9.9</v>
      </c>
      <c r="AE102" s="122">
        <f t="shared" si="22"/>
        <v>9.9</v>
      </c>
      <c r="AF102" s="122">
        <f t="shared" si="22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0"/>
        <v>9.6</v>
      </c>
      <c r="C103" s="125">
        <v>9.6</v>
      </c>
      <c r="D103" s="124">
        <f t="shared" si="21"/>
        <v>9.6</v>
      </c>
      <c r="E103" s="124">
        <f t="shared" si="21"/>
        <v>9.6</v>
      </c>
      <c r="F103" s="124">
        <f t="shared" si="21"/>
        <v>9.6</v>
      </c>
      <c r="G103" s="124">
        <f t="shared" si="21"/>
        <v>9.6</v>
      </c>
      <c r="H103" s="124">
        <f t="shared" si="21"/>
        <v>9.6</v>
      </c>
      <c r="I103" s="124">
        <f t="shared" si="21"/>
        <v>9.6</v>
      </c>
      <c r="J103" s="124">
        <f t="shared" si="21"/>
        <v>9.6</v>
      </c>
      <c r="K103" s="124">
        <f t="shared" si="21"/>
        <v>9.6</v>
      </c>
      <c r="L103" s="124">
        <f t="shared" si="21"/>
        <v>9.6</v>
      </c>
      <c r="M103" s="124">
        <f t="shared" si="21"/>
        <v>9.6</v>
      </c>
      <c r="N103" s="124">
        <f t="shared" si="21"/>
        <v>9.6</v>
      </c>
      <c r="O103" s="124">
        <f t="shared" si="21"/>
        <v>9.6</v>
      </c>
      <c r="P103" s="124">
        <f t="shared" si="21"/>
        <v>9.6</v>
      </c>
      <c r="Q103" s="124">
        <f t="shared" si="21"/>
        <v>9.6</v>
      </c>
      <c r="R103" s="124">
        <f t="shared" si="21"/>
        <v>9.6</v>
      </c>
      <c r="S103" s="124">
        <f t="shared" si="21"/>
        <v>9.6</v>
      </c>
      <c r="T103" s="124">
        <f t="shared" si="22"/>
        <v>9.6</v>
      </c>
      <c r="U103" s="124">
        <f t="shared" si="22"/>
        <v>9.6</v>
      </c>
      <c r="V103" s="124">
        <f t="shared" si="22"/>
        <v>9.6</v>
      </c>
      <c r="W103" s="124">
        <f t="shared" si="22"/>
        <v>9.6</v>
      </c>
      <c r="X103" s="124">
        <f t="shared" si="22"/>
        <v>9.6</v>
      </c>
      <c r="Y103" s="124">
        <f t="shared" si="22"/>
        <v>9.6</v>
      </c>
      <c r="Z103" s="124">
        <f t="shared" si="22"/>
        <v>9.6</v>
      </c>
      <c r="AA103" s="124">
        <f t="shared" si="22"/>
        <v>9.6</v>
      </c>
      <c r="AB103" s="124">
        <f t="shared" si="22"/>
        <v>9.6</v>
      </c>
      <c r="AC103" s="124">
        <f t="shared" si="22"/>
        <v>9.6</v>
      </c>
      <c r="AD103" s="124">
        <f t="shared" si="22"/>
        <v>9.6</v>
      </c>
      <c r="AE103" s="124">
        <f t="shared" si="22"/>
        <v>9.6</v>
      </c>
      <c r="AF103" s="124">
        <f t="shared" si="22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0"/>
        <v>9.98</v>
      </c>
      <c r="C104" s="125">
        <v>9.98</v>
      </c>
      <c r="D104" s="124">
        <f t="shared" si="21"/>
        <v>9.98</v>
      </c>
      <c r="E104" s="124">
        <f t="shared" si="21"/>
        <v>9.98</v>
      </c>
      <c r="F104" s="124">
        <f t="shared" si="21"/>
        <v>9.98</v>
      </c>
      <c r="G104" s="124">
        <f t="shared" si="21"/>
        <v>9.98</v>
      </c>
      <c r="H104" s="124">
        <f t="shared" si="21"/>
        <v>9.98</v>
      </c>
      <c r="I104" s="124">
        <f t="shared" si="21"/>
        <v>9.98</v>
      </c>
      <c r="J104" s="124">
        <f t="shared" si="21"/>
        <v>9.98</v>
      </c>
      <c r="K104" s="124">
        <f t="shared" si="21"/>
        <v>9.98</v>
      </c>
      <c r="L104" s="124">
        <f t="shared" si="21"/>
        <v>9.98</v>
      </c>
      <c r="M104" s="124">
        <f t="shared" si="21"/>
        <v>9.98</v>
      </c>
      <c r="N104" s="124">
        <f t="shared" si="21"/>
        <v>9.98</v>
      </c>
      <c r="O104" s="124">
        <f t="shared" si="21"/>
        <v>9.98</v>
      </c>
      <c r="P104" s="124">
        <f t="shared" si="21"/>
        <v>9.98</v>
      </c>
      <c r="Q104" s="124">
        <f t="shared" si="21"/>
        <v>9.98</v>
      </c>
      <c r="R104" s="124">
        <f t="shared" si="21"/>
        <v>9.98</v>
      </c>
      <c r="S104" s="124">
        <f t="shared" si="21"/>
        <v>9.98</v>
      </c>
      <c r="T104" s="124">
        <f t="shared" si="22"/>
        <v>9.98</v>
      </c>
      <c r="U104" s="124">
        <f t="shared" si="22"/>
        <v>9.98</v>
      </c>
      <c r="V104" s="124">
        <f t="shared" si="22"/>
        <v>9.98</v>
      </c>
      <c r="W104" s="124">
        <f t="shared" si="22"/>
        <v>9.98</v>
      </c>
      <c r="X104" s="124">
        <f t="shared" si="22"/>
        <v>9.98</v>
      </c>
      <c r="Y104" s="124">
        <f t="shared" si="22"/>
        <v>9.98</v>
      </c>
      <c r="Z104" s="124">
        <f t="shared" si="22"/>
        <v>9.98</v>
      </c>
      <c r="AA104" s="124">
        <f t="shared" si="22"/>
        <v>9.98</v>
      </c>
      <c r="AB104" s="124">
        <f t="shared" si="22"/>
        <v>9.98</v>
      </c>
      <c r="AC104" s="124">
        <f t="shared" si="22"/>
        <v>9.98</v>
      </c>
      <c r="AD104" s="124">
        <f t="shared" si="22"/>
        <v>9.98</v>
      </c>
      <c r="AE104" s="124">
        <f t="shared" si="22"/>
        <v>9.98</v>
      </c>
      <c r="AF104" s="124">
        <f t="shared" si="22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0"/>
        <v>9.1</v>
      </c>
      <c r="C105" s="125">
        <v>9.1</v>
      </c>
      <c r="D105" s="124">
        <f t="shared" si="21"/>
        <v>9.1</v>
      </c>
      <c r="E105" s="124">
        <f t="shared" si="21"/>
        <v>9.1</v>
      </c>
      <c r="F105" s="124">
        <f t="shared" si="21"/>
        <v>9.1</v>
      </c>
      <c r="G105" s="124">
        <f t="shared" si="21"/>
        <v>9.1</v>
      </c>
      <c r="H105" s="124">
        <f t="shared" si="21"/>
        <v>9.1</v>
      </c>
      <c r="I105" s="124">
        <f t="shared" si="21"/>
        <v>9.1</v>
      </c>
      <c r="J105" s="124">
        <f t="shared" si="21"/>
        <v>9.1</v>
      </c>
      <c r="K105" s="124">
        <f t="shared" si="21"/>
        <v>9.1</v>
      </c>
      <c r="L105" s="124">
        <f t="shared" si="21"/>
        <v>9.1</v>
      </c>
      <c r="M105" s="124">
        <f t="shared" si="21"/>
        <v>9.1</v>
      </c>
      <c r="N105" s="124">
        <f t="shared" si="21"/>
        <v>9.1</v>
      </c>
      <c r="O105" s="124">
        <f t="shared" si="21"/>
        <v>9.1</v>
      </c>
      <c r="P105" s="124">
        <f t="shared" si="21"/>
        <v>9.1</v>
      </c>
      <c r="Q105" s="124">
        <f t="shared" si="21"/>
        <v>9.1</v>
      </c>
      <c r="R105" s="124">
        <f t="shared" si="21"/>
        <v>9.1</v>
      </c>
      <c r="S105" s="124">
        <f t="shared" si="21"/>
        <v>9.1</v>
      </c>
      <c r="T105" s="124">
        <f t="shared" si="22"/>
        <v>9.1</v>
      </c>
      <c r="U105" s="124">
        <f t="shared" si="22"/>
        <v>9.1</v>
      </c>
      <c r="V105" s="124">
        <f t="shared" si="22"/>
        <v>9.1</v>
      </c>
      <c r="W105" s="124">
        <f t="shared" si="22"/>
        <v>9.1</v>
      </c>
      <c r="X105" s="124">
        <f t="shared" si="22"/>
        <v>9.1</v>
      </c>
      <c r="Y105" s="124">
        <f t="shared" si="22"/>
        <v>9.1</v>
      </c>
      <c r="Z105" s="124">
        <f t="shared" si="22"/>
        <v>9.1</v>
      </c>
      <c r="AA105" s="124">
        <f t="shared" si="22"/>
        <v>9.1</v>
      </c>
      <c r="AB105" s="124">
        <f t="shared" si="22"/>
        <v>9.1</v>
      </c>
      <c r="AC105" s="124">
        <f t="shared" si="22"/>
        <v>9.1</v>
      </c>
      <c r="AD105" s="124">
        <f t="shared" si="22"/>
        <v>9.1</v>
      </c>
      <c r="AE105" s="124">
        <f t="shared" si="22"/>
        <v>9.1</v>
      </c>
      <c r="AF105" s="124">
        <f t="shared" si="22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0"/>
        <v>9.18</v>
      </c>
      <c r="C106" s="125">
        <v>9.18</v>
      </c>
      <c r="D106" s="124">
        <f t="shared" si="21"/>
        <v>9.18</v>
      </c>
      <c r="E106" s="124">
        <f t="shared" si="21"/>
        <v>9.18</v>
      </c>
      <c r="F106" s="124">
        <f t="shared" si="21"/>
        <v>9.18</v>
      </c>
      <c r="G106" s="124">
        <f t="shared" si="21"/>
        <v>9.18</v>
      </c>
      <c r="H106" s="124">
        <f t="shared" si="21"/>
        <v>9.18</v>
      </c>
      <c r="I106" s="124">
        <f t="shared" si="21"/>
        <v>9.18</v>
      </c>
      <c r="J106" s="124">
        <f t="shared" si="21"/>
        <v>9.18</v>
      </c>
      <c r="K106" s="124">
        <f t="shared" si="21"/>
        <v>9.18</v>
      </c>
      <c r="L106" s="124">
        <f t="shared" si="21"/>
        <v>9.18</v>
      </c>
      <c r="M106" s="124">
        <f t="shared" si="21"/>
        <v>9.18</v>
      </c>
      <c r="N106" s="124">
        <f t="shared" si="21"/>
        <v>9.18</v>
      </c>
      <c r="O106" s="124">
        <f t="shared" si="21"/>
        <v>9.18</v>
      </c>
      <c r="P106" s="124">
        <f t="shared" si="21"/>
        <v>9.18</v>
      </c>
      <c r="Q106" s="124">
        <f t="shared" si="21"/>
        <v>9.18</v>
      </c>
      <c r="R106" s="124">
        <f t="shared" si="21"/>
        <v>9.18</v>
      </c>
      <c r="S106" s="124">
        <f t="shared" si="21"/>
        <v>9.18</v>
      </c>
      <c r="T106" s="124">
        <f t="shared" si="22"/>
        <v>9.18</v>
      </c>
      <c r="U106" s="124">
        <f t="shared" si="22"/>
        <v>9.18</v>
      </c>
      <c r="V106" s="124">
        <f t="shared" si="22"/>
        <v>9.18</v>
      </c>
      <c r="W106" s="124">
        <f t="shared" si="22"/>
        <v>9.18</v>
      </c>
      <c r="X106" s="124">
        <f t="shared" si="22"/>
        <v>9.18</v>
      </c>
      <c r="Y106" s="124">
        <f t="shared" si="22"/>
        <v>9.18</v>
      </c>
      <c r="Z106" s="124">
        <f t="shared" si="22"/>
        <v>9.18</v>
      </c>
      <c r="AA106" s="124">
        <f t="shared" si="22"/>
        <v>9.18</v>
      </c>
      <c r="AB106" s="124">
        <f t="shared" si="22"/>
        <v>9.18</v>
      </c>
      <c r="AC106" s="124">
        <f t="shared" si="22"/>
        <v>9.18</v>
      </c>
      <c r="AD106" s="124">
        <f t="shared" si="22"/>
        <v>9.18</v>
      </c>
      <c r="AE106" s="124">
        <f t="shared" si="22"/>
        <v>9.18</v>
      </c>
      <c r="AF106" s="124">
        <f t="shared" si="22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0"/>
        <v>7</v>
      </c>
      <c r="C107" s="125">
        <v>7</v>
      </c>
      <c r="D107" s="124">
        <f t="shared" si="21"/>
        <v>7</v>
      </c>
      <c r="E107" s="124">
        <f t="shared" si="21"/>
        <v>7</v>
      </c>
      <c r="F107" s="124">
        <f t="shared" si="21"/>
        <v>7</v>
      </c>
      <c r="G107" s="124">
        <f t="shared" si="21"/>
        <v>7</v>
      </c>
      <c r="H107" s="124">
        <f t="shared" si="21"/>
        <v>7</v>
      </c>
      <c r="I107" s="124">
        <f t="shared" si="21"/>
        <v>7</v>
      </c>
      <c r="J107" s="124">
        <f t="shared" si="21"/>
        <v>7</v>
      </c>
      <c r="K107" s="124">
        <f t="shared" si="21"/>
        <v>7</v>
      </c>
      <c r="L107" s="124">
        <f t="shared" si="21"/>
        <v>7</v>
      </c>
      <c r="M107" s="124">
        <f t="shared" si="21"/>
        <v>7</v>
      </c>
      <c r="N107" s="124">
        <f t="shared" si="21"/>
        <v>7</v>
      </c>
      <c r="O107" s="124">
        <f t="shared" si="21"/>
        <v>7</v>
      </c>
      <c r="P107" s="124">
        <f t="shared" si="21"/>
        <v>7</v>
      </c>
      <c r="Q107" s="124">
        <f t="shared" si="21"/>
        <v>7</v>
      </c>
      <c r="R107" s="124">
        <f t="shared" si="21"/>
        <v>7</v>
      </c>
      <c r="S107" s="124">
        <f t="shared" si="21"/>
        <v>7</v>
      </c>
      <c r="T107" s="124">
        <f t="shared" si="22"/>
        <v>7</v>
      </c>
      <c r="U107" s="124">
        <f t="shared" si="22"/>
        <v>7</v>
      </c>
      <c r="V107" s="124">
        <f t="shared" si="22"/>
        <v>7</v>
      </c>
      <c r="W107" s="124">
        <f t="shared" si="22"/>
        <v>7</v>
      </c>
      <c r="X107" s="124">
        <f t="shared" si="22"/>
        <v>7</v>
      </c>
      <c r="Y107" s="124">
        <f t="shared" si="22"/>
        <v>7</v>
      </c>
      <c r="Z107" s="124">
        <f t="shared" si="22"/>
        <v>7</v>
      </c>
      <c r="AA107" s="124">
        <f t="shared" si="22"/>
        <v>7</v>
      </c>
      <c r="AB107" s="124">
        <f t="shared" si="22"/>
        <v>7</v>
      </c>
      <c r="AC107" s="124">
        <f t="shared" si="22"/>
        <v>7</v>
      </c>
      <c r="AD107" s="124">
        <f t="shared" si="22"/>
        <v>7</v>
      </c>
      <c r="AE107" s="124">
        <f t="shared" si="22"/>
        <v>7</v>
      </c>
      <c r="AF107" s="124">
        <f t="shared" si="22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3">C109</f>
        <v>2.25</v>
      </c>
      <c r="E109" s="124">
        <f t="shared" si="23"/>
        <v>2.25</v>
      </c>
      <c r="F109" s="124">
        <f t="shared" si="23"/>
        <v>2.25</v>
      </c>
      <c r="G109" s="124">
        <f t="shared" si="23"/>
        <v>2.25</v>
      </c>
      <c r="H109" s="124">
        <f t="shared" si="23"/>
        <v>2.25</v>
      </c>
      <c r="I109" s="124">
        <f t="shared" si="23"/>
        <v>2.25</v>
      </c>
      <c r="J109" s="124">
        <f t="shared" si="23"/>
        <v>2.25</v>
      </c>
      <c r="K109" s="124">
        <f t="shared" si="23"/>
        <v>2.25</v>
      </c>
      <c r="L109" s="124">
        <f t="shared" si="23"/>
        <v>2.25</v>
      </c>
      <c r="M109" s="124">
        <f t="shared" si="23"/>
        <v>2.25</v>
      </c>
      <c r="N109" s="124">
        <f t="shared" si="23"/>
        <v>2.25</v>
      </c>
      <c r="O109" s="124">
        <f t="shared" si="23"/>
        <v>2.25</v>
      </c>
      <c r="P109" s="124">
        <f t="shared" si="23"/>
        <v>2.25</v>
      </c>
      <c r="Q109" s="124">
        <f t="shared" si="23"/>
        <v>2.25</v>
      </c>
      <c r="R109" s="124">
        <f t="shared" si="23"/>
        <v>2.25</v>
      </c>
      <c r="S109" s="124">
        <f t="shared" si="23"/>
        <v>2.25</v>
      </c>
      <c r="T109" s="124">
        <f t="shared" ref="T109:AF110" si="24">S109</f>
        <v>2.25</v>
      </c>
      <c r="U109" s="124">
        <f t="shared" si="24"/>
        <v>2.25</v>
      </c>
      <c r="V109" s="124">
        <f t="shared" si="24"/>
        <v>2.25</v>
      </c>
      <c r="W109" s="124">
        <f t="shared" si="24"/>
        <v>2.25</v>
      </c>
      <c r="X109" s="124">
        <f t="shared" si="24"/>
        <v>2.25</v>
      </c>
      <c r="Y109" s="124">
        <f t="shared" si="24"/>
        <v>2.25</v>
      </c>
      <c r="Z109" s="124">
        <f t="shared" si="24"/>
        <v>2.25</v>
      </c>
      <c r="AA109" s="124">
        <f t="shared" si="24"/>
        <v>2.25</v>
      </c>
      <c r="AB109" s="124">
        <f t="shared" si="24"/>
        <v>2.25</v>
      </c>
      <c r="AC109" s="124">
        <f t="shared" si="24"/>
        <v>2.25</v>
      </c>
      <c r="AD109" s="124">
        <f t="shared" si="24"/>
        <v>2.25</v>
      </c>
      <c r="AE109" s="124">
        <f t="shared" si="24"/>
        <v>2.25</v>
      </c>
      <c r="AF109" s="124">
        <f t="shared" si="24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3"/>
        <v>1.64</v>
      </c>
      <c r="E110" s="124">
        <f t="shared" si="23"/>
        <v>1.64</v>
      </c>
      <c r="F110" s="124">
        <f t="shared" si="23"/>
        <v>1.64</v>
      </c>
      <c r="G110" s="124">
        <f t="shared" si="23"/>
        <v>1.64</v>
      </c>
      <c r="H110" s="124">
        <f t="shared" si="23"/>
        <v>1.64</v>
      </c>
      <c r="I110" s="124">
        <f t="shared" si="23"/>
        <v>1.64</v>
      </c>
      <c r="J110" s="124">
        <f t="shared" si="23"/>
        <v>1.64</v>
      </c>
      <c r="K110" s="124">
        <f t="shared" si="23"/>
        <v>1.64</v>
      </c>
      <c r="L110" s="124">
        <f t="shared" si="23"/>
        <v>1.64</v>
      </c>
      <c r="M110" s="124">
        <f t="shared" si="23"/>
        <v>1.64</v>
      </c>
      <c r="N110" s="124">
        <f t="shared" si="23"/>
        <v>1.64</v>
      </c>
      <c r="O110" s="124">
        <f t="shared" si="23"/>
        <v>1.64</v>
      </c>
      <c r="P110" s="124">
        <f t="shared" si="23"/>
        <v>1.64</v>
      </c>
      <c r="Q110" s="124">
        <f t="shared" si="23"/>
        <v>1.64</v>
      </c>
      <c r="R110" s="124">
        <f t="shared" si="23"/>
        <v>1.64</v>
      </c>
      <c r="S110" s="124">
        <f t="shared" si="23"/>
        <v>1.64</v>
      </c>
      <c r="T110" s="124">
        <f t="shared" si="24"/>
        <v>1.64</v>
      </c>
      <c r="U110" s="124">
        <f t="shared" si="24"/>
        <v>1.64</v>
      </c>
      <c r="V110" s="124">
        <f t="shared" si="24"/>
        <v>1.64</v>
      </c>
      <c r="W110" s="124">
        <f t="shared" si="24"/>
        <v>1.64</v>
      </c>
      <c r="X110" s="124">
        <f t="shared" si="24"/>
        <v>1.64</v>
      </c>
      <c r="Y110" s="124">
        <f t="shared" si="24"/>
        <v>1.64</v>
      </c>
      <c r="Z110" s="124">
        <f t="shared" si="24"/>
        <v>1.64</v>
      </c>
      <c r="AA110" s="124">
        <f t="shared" si="24"/>
        <v>1.64</v>
      </c>
      <c r="AB110" s="124">
        <f t="shared" si="24"/>
        <v>1.64</v>
      </c>
      <c r="AC110" s="124">
        <f t="shared" si="24"/>
        <v>1.64</v>
      </c>
      <c r="AD110" s="124">
        <f t="shared" si="24"/>
        <v>1.64</v>
      </c>
      <c r="AE110" s="124">
        <f t="shared" si="24"/>
        <v>1.64</v>
      </c>
      <c r="AF110" s="124">
        <f t="shared" si="24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5">AF112</f>
        <v>1.62</v>
      </c>
      <c r="C112" s="125">
        <v>1.62</v>
      </c>
      <c r="D112" s="124">
        <f t="shared" ref="D112:S119" si="26">C112</f>
        <v>1.62</v>
      </c>
      <c r="E112" s="124">
        <f t="shared" si="26"/>
        <v>1.62</v>
      </c>
      <c r="F112" s="124">
        <f t="shared" si="26"/>
        <v>1.62</v>
      </c>
      <c r="G112" s="124">
        <f t="shared" si="26"/>
        <v>1.62</v>
      </c>
      <c r="H112" s="124">
        <f t="shared" si="26"/>
        <v>1.62</v>
      </c>
      <c r="I112" s="124">
        <f t="shared" si="26"/>
        <v>1.62</v>
      </c>
      <c r="J112" s="124">
        <f t="shared" si="26"/>
        <v>1.62</v>
      </c>
      <c r="K112" s="124">
        <f t="shared" si="26"/>
        <v>1.62</v>
      </c>
      <c r="L112" s="124">
        <f t="shared" si="26"/>
        <v>1.62</v>
      </c>
      <c r="M112" s="124">
        <f t="shared" si="26"/>
        <v>1.62</v>
      </c>
      <c r="N112" s="124">
        <f t="shared" si="26"/>
        <v>1.62</v>
      </c>
      <c r="O112" s="124">
        <f t="shared" si="26"/>
        <v>1.62</v>
      </c>
      <c r="P112" s="124">
        <f t="shared" si="26"/>
        <v>1.62</v>
      </c>
      <c r="Q112" s="124">
        <f t="shared" si="26"/>
        <v>1.62</v>
      </c>
      <c r="R112" s="124">
        <f t="shared" si="26"/>
        <v>1.62</v>
      </c>
      <c r="S112" s="124">
        <f t="shared" si="26"/>
        <v>1.62</v>
      </c>
      <c r="T112" s="124">
        <f t="shared" ref="T112:AF127" si="27">S112</f>
        <v>1.62</v>
      </c>
      <c r="U112" s="124">
        <f t="shared" si="27"/>
        <v>1.62</v>
      </c>
      <c r="V112" s="124">
        <f t="shared" si="27"/>
        <v>1.62</v>
      </c>
      <c r="W112" s="124">
        <f t="shared" si="27"/>
        <v>1.62</v>
      </c>
      <c r="X112" s="124">
        <f t="shared" si="27"/>
        <v>1.62</v>
      </c>
      <c r="Y112" s="124">
        <f t="shared" si="27"/>
        <v>1.62</v>
      </c>
      <c r="Z112" s="124">
        <f t="shared" si="27"/>
        <v>1.62</v>
      </c>
      <c r="AA112" s="124">
        <f t="shared" si="27"/>
        <v>1.62</v>
      </c>
      <c r="AB112" s="124">
        <f t="shared" si="27"/>
        <v>1.62</v>
      </c>
      <c r="AC112" s="124">
        <f t="shared" si="27"/>
        <v>1.62</v>
      </c>
      <c r="AD112" s="124">
        <f t="shared" si="27"/>
        <v>1.62</v>
      </c>
      <c r="AE112" s="124">
        <f t="shared" si="27"/>
        <v>1.62</v>
      </c>
      <c r="AF112" s="124">
        <f t="shared" si="27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5"/>
        <v>8.36</v>
      </c>
      <c r="C113" s="125">
        <v>8.36</v>
      </c>
      <c r="D113" s="124">
        <f t="shared" si="26"/>
        <v>8.36</v>
      </c>
      <c r="E113" s="124">
        <f t="shared" si="26"/>
        <v>8.36</v>
      </c>
      <c r="F113" s="124">
        <f t="shared" si="26"/>
        <v>8.36</v>
      </c>
      <c r="G113" s="124">
        <f t="shared" si="26"/>
        <v>8.36</v>
      </c>
      <c r="H113" s="124">
        <f t="shared" si="26"/>
        <v>8.36</v>
      </c>
      <c r="I113" s="124">
        <f t="shared" si="26"/>
        <v>8.36</v>
      </c>
      <c r="J113" s="124">
        <f t="shared" si="26"/>
        <v>8.36</v>
      </c>
      <c r="K113" s="124">
        <f t="shared" si="26"/>
        <v>8.36</v>
      </c>
      <c r="L113" s="124">
        <f t="shared" si="26"/>
        <v>8.36</v>
      </c>
      <c r="M113" s="124">
        <f t="shared" si="26"/>
        <v>8.36</v>
      </c>
      <c r="N113" s="124">
        <f t="shared" si="26"/>
        <v>8.36</v>
      </c>
      <c r="O113" s="124">
        <f t="shared" si="26"/>
        <v>8.36</v>
      </c>
      <c r="P113" s="124">
        <f t="shared" si="26"/>
        <v>8.36</v>
      </c>
      <c r="Q113" s="124">
        <f t="shared" si="26"/>
        <v>8.36</v>
      </c>
      <c r="R113" s="124">
        <f t="shared" si="26"/>
        <v>8.36</v>
      </c>
      <c r="S113" s="124">
        <f t="shared" si="26"/>
        <v>8.36</v>
      </c>
      <c r="T113" s="124">
        <f t="shared" si="27"/>
        <v>8.36</v>
      </c>
      <c r="U113" s="124">
        <f t="shared" si="27"/>
        <v>8.36</v>
      </c>
      <c r="V113" s="124">
        <f t="shared" si="27"/>
        <v>8.36</v>
      </c>
      <c r="W113" s="124">
        <f t="shared" si="27"/>
        <v>8.36</v>
      </c>
      <c r="X113" s="124">
        <f t="shared" si="27"/>
        <v>8.36</v>
      </c>
      <c r="Y113" s="124">
        <f t="shared" si="27"/>
        <v>8.36</v>
      </c>
      <c r="Z113" s="124">
        <f t="shared" si="27"/>
        <v>8.36</v>
      </c>
      <c r="AA113" s="124">
        <f t="shared" si="27"/>
        <v>8.36</v>
      </c>
      <c r="AB113" s="124">
        <f t="shared" si="27"/>
        <v>8.36</v>
      </c>
      <c r="AC113" s="124">
        <f t="shared" si="27"/>
        <v>8.36</v>
      </c>
      <c r="AD113" s="124">
        <f t="shared" si="27"/>
        <v>8.36</v>
      </c>
      <c r="AE113" s="124">
        <f t="shared" si="27"/>
        <v>8.36</v>
      </c>
      <c r="AF113" s="124">
        <f t="shared" si="27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5"/>
        <v>5.4</v>
      </c>
      <c r="C114" s="125">
        <v>8</v>
      </c>
      <c r="D114" s="124">
        <f t="shared" si="26"/>
        <v>8</v>
      </c>
      <c r="E114" s="124">
        <f t="shared" si="26"/>
        <v>8</v>
      </c>
      <c r="F114" s="124">
        <f t="shared" si="26"/>
        <v>8</v>
      </c>
      <c r="G114" s="124">
        <f t="shared" si="26"/>
        <v>8</v>
      </c>
      <c r="H114" s="124">
        <f t="shared" si="26"/>
        <v>8</v>
      </c>
      <c r="I114" s="124">
        <f t="shared" si="26"/>
        <v>8</v>
      </c>
      <c r="J114" s="124">
        <v>5.4</v>
      </c>
      <c r="K114" s="124">
        <f t="shared" si="26"/>
        <v>5.4</v>
      </c>
      <c r="L114" s="124">
        <f t="shared" si="26"/>
        <v>5.4</v>
      </c>
      <c r="M114" s="124">
        <f t="shared" si="26"/>
        <v>5.4</v>
      </c>
      <c r="N114" s="124">
        <f t="shared" si="26"/>
        <v>5.4</v>
      </c>
      <c r="O114" s="124">
        <f t="shared" si="26"/>
        <v>5.4</v>
      </c>
      <c r="P114" s="124">
        <f t="shared" si="26"/>
        <v>5.4</v>
      </c>
      <c r="Q114" s="124">
        <f t="shared" si="26"/>
        <v>5.4</v>
      </c>
      <c r="R114" s="124">
        <f t="shared" si="26"/>
        <v>5.4</v>
      </c>
      <c r="S114" s="124">
        <f t="shared" si="26"/>
        <v>5.4</v>
      </c>
      <c r="T114" s="124">
        <f t="shared" si="27"/>
        <v>5.4</v>
      </c>
      <c r="U114" s="124">
        <f t="shared" si="27"/>
        <v>5.4</v>
      </c>
      <c r="V114" s="124">
        <f t="shared" si="27"/>
        <v>5.4</v>
      </c>
      <c r="W114" s="124">
        <f t="shared" si="27"/>
        <v>5.4</v>
      </c>
      <c r="X114" s="124">
        <f t="shared" si="27"/>
        <v>5.4</v>
      </c>
      <c r="Y114" s="124">
        <f t="shared" si="27"/>
        <v>5.4</v>
      </c>
      <c r="Z114" s="124">
        <f t="shared" si="27"/>
        <v>5.4</v>
      </c>
      <c r="AA114" s="124">
        <f t="shared" si="27"/>
        <v>5.4</v>
      </c>
      <c r="AB114" s="124">
        <f t="shared" si="27"/>
        <v>5.4</v>
      </c>
      <c r="AC114" s="124">
        <f t="shared" si="27"/>
        <v>5.4</v>
      </c>
      <c r="AD114" s="124">
        <f t="shared" si="27"/>
        <v>5.4</v>
      </c>
      <c r="AE114" s="124">
        <f t="shared" si="27"/>
        <v>5.4</v>
      </c>
      <c r="AF114" s="124">
        <f t="shared" si="27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5"/>
        <v>6.57</v>
      </c>
      <c r="C115" s="125">
        <v>6.57</v>
      </c>
      <c r="D115" s="124">
        <f t="shared" si="26"/>
        <v>6.57</v>
      </c>
      <c r="E115" s="124">
        <f t="shared" si="26"/>
        <v>6.57</v>
      </c>
      <c r="F115" s="124">
        <f t="shared" si="26"/>
        <v>6.57</v>
      </c>
      <c r="G115" s="124">
        <f t="shared" si="26"/>
        <v>6.57</v>
      </c>
      <c r="H115" s="124">
        <f t="shared" si="26"/>
        <v>6.57</v>
      </c>
      <c r="I115" s="124">
        <f t="shared" si="26"/>
        <v>6.57</v>
      </c>
      <c r="J115" s="124">
        <f t="shared" si="26"/>
        <v>6.57</v>
      </c>
      <c r="K115" s="124">
        <f t="shared" si="26"/>
        <v>6.57</v>
      </c>
      <c r="L115" s="124">
        <f t="shared" si="26"/>
        <v>6.57</v>
      </c>
      <c r="M115" s="124">
        <f t="shared" si="26"/>
        <v>6.57</v>
      </c>
      <c r="N115" s="124">
        <f t="shared" si="26"/>
        <v>6.57</v>
      </c>
      <c r="O115" s="124">
        <f t="shared" si="26"/>
        <v>6.57</v>
      </c>
      <c r="P115" s="124">
        <f t="shared" si="26"/>
        <v>6.57</v>
      </c>
      <c r="Q115" s="124">
        <f t="shared" si="26"/>
        <v>6.57</v>
      </c>
      <c r="R115" s="124">
        <f t="shared" si="26"/>
        <v>6.57</v>
      </c>
      <c r="S115" s="124">
        <f t="shared" si="26"/>
        <v>6.57</v>
      </c>
      <c r="T115" s="124">
        <f t="shared" si="27"/>
        <v>6.57</v>
      </c>
      <c r="U115" s="124">
        <f t="shared" si="27"/>
        <v>6.57</v>
      </c>
      <c r="V115" s="124">
        <f t="shared" si="27"/>
        <v>6.57</v>
      </c>
      <c r="W115" s="124">
        <f t="shared" si="27"/>
        <v>6.57</v>
      </c>
      <c r="X115" s="124">
        <f t="shared" si="27"/>
        <v>6.57</v>
      </c>
      <c r="Y115" s="124">
        <f t="shared" si="27"/>
        <v>6.57</v>
      </c>
      <c r="Z115" s="124">
        <f t="shared" si="27"/>
        <v>6.57</v>
      </c>
      <c r="AA115" s="124">
        <f t="shared" si="27"/>
        <v>6.57</v>
      </c>
      <c r="AB115" s="124">
        <f t="shared" si="27"/>
        <v>6.57</v>
      </c>
      <c r="AC115" s="124">
        <f t="shared" si="27"/>
        <v>6.57</v>
      </c>
      <c r="AD115" s="124">
        <f t="shared" si="27"/>
        <v>6.57</v>
      </c>
      <c r="AE115" s="124">
        <f t="shared" si="27"/>
        <v>6.57</v>
      </c>
      <c r="AF115" s="124">
        <f t="shared" si="27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5"/>
        <v>3.43</v>
      </c>
      <c r="C116" s="125">
        <v>3.43</v>
      </c>
      <c r="D116" s="124">
        <f t="shared" si="26"/>
        <v>3.43</v>
      </c>
      <c r="E116" s="124">
        <f t="shared" si="26"/>
        <v>3.43</v>
      </c>
      <c r="F116" s="124">
        <f t="shared" si="26"/>
        <v>3.43</v>
      </c>
      <c r="G116" s="124">
        <f t="shared" si="26"/>
        <v>3.43</v>
      </c>
      <c r="H116" s="124">
        <f t="shared" si="26"/>
        <v>3.43</v>
      </c>
      <c r="I116" s="124">
        <f t="shared" si="26"/>
        <v>3.43</v>
      </c>
      <c r="J116" s="124">
        <f t="shared" si="26"/>
        <v>3.43</v>
      </c>
      <c r="K116" s="124">
        <f t="shared" si="26"/>
        <v>3.43</v>
      </c>
      <c r="L116" s="124">
        <f t="shared" si="26"/>
        <v>3.43</v>
      </c>
      <c r="M116" s="124">
        <f t="shared" si="26"/>
        <v>3.43</v>
      </c>
      <c r="N116" s="124">
        <f t="shared" si="26"/>
        <v>3.43</v>
      </c>
      <c r="O116" s="124">
        <f t="shared" si="26"/>
        <v>3.43</v>
      </c>
      <c r="P116" s="124">
        <f t="shared" si="26"/>
        <v>3.43</v>
      </c>
      <c r="Q116" s="124">
        <f t="shared" si="26"/>
        <v>3.43</v>
      </c>
      <c r="R116" s="124">
        <f t="shared" si="26"/>
        <v>3.43</v>
      </c>
      <c r="S116" s="124">
        <f t="shared" si="26"/>
        <v>3.43</v>
      </c>
      <c r="T116" s="124">
        <f t="shared" si="27"/>
        <v>3.43</v>
      </c>
      <c r="U116" s="124">
        <f t="shared" si="27"/>
        <v>3.43</v>
      </c>
      <c r="V116" s="124">
        <f t="shared" si="27"/>
        <v>3.43</v>
      </c>
      <c r="W116" s="124">
        <f t="shared" si="27"/>
        <v>3.43</v>
      </c>
      <c r="X116" s="124">
        <f t="shared" si="27"/>
        <v>3.43</v>
      </c>
      <c r="Y116" s="124">
        <f t="shared" si="27"/>
        <v>3.43</v>
      </c>
      <c r="Z116" s="124">
        <f t="shared" si="27"/>
        <v>3.43</v>
      </c>
      <c r="AA116" s="124">
        <f t="shared" si="27"/>
        <v>3.43</v>
      </c>
      <c r="AB116" s="124">
        <f t="shared" si="27"/>
        <v>3.43</v>
      </c>
      <c r="AC116" s="124">
        <f t="shared" si="27"/>
        <v>3.43</v>
      </c>
      <c r="AD116" s="124">
        <f t="shared" si="27"/>
        <v>3.43</v>
      </c>
      <c r="AE116" s="124">
        <f t="shared" si="27"/>
        <v>3.43</v>
      </c>
      <c r="AF116" s="124">
        <f t="shared" si="27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5"/>
        <v>2.96</v>
      </c>
      <c r="C117" s="125">
        <v>2.96</v>
      </c>
      <c r="D117" s="124">
        <f t="shared" si="26"/>
        <v>2.96</v>
      </c>
      <c r="E117" s="124">
        <f t="shared" si="26"/>
        <v>2.96</v>
      </c>
      <c r="F117" s="124">
        <f t="shared" si="26"/>
        <v>2.96</v>
      </c>
      <c r="G117" s="124">
        <f t="shared" si="26"/>
        <v>2.96</v>
      </c>
      <c r="H117" s="124">
        <f t="shared" si="26"/>
        <v>2.96</v>
      </c>
      <c r="I117" s="124">
        <f t="shared" si="26"/>
        <v>2.96</v>
      </c>
      <c r="J117" s="124">
        <f t="shared" si="26"/>
        <v>2.96</v>
      </c>
      <c r="K117" s="124">
        <f t="shared" si="26"/>
        <v>2.96</v>
      </c>
      <c r="L117" s="124">
        <f t="shared" si="26"/>
        <v>2.96</v>
      </c>
      <c r="M117" s="124">
        <f t="shared" si="26"/>
        <v>2.96</v>
      </c>
      <c r="N117" s="124">
        <f t="shared" si="26"/>
        <v>2.96</v>
      </c>
      <c r="O117" s="124">
        <f t="shared" si="26"/>
        <v>2.96</v>
      </c>
      <c r="P117" s="124">
        <f t="shared" si="26"/>
        <v>2.96</v>
      </c>
      <c r="Q117" s="124">
        <f t="shared" si="26"/>
        <v>2.96</v>
      </c>
      <c r="R117" s="124">
        <f t="shared" si="26"/>
        <v>2.96</v>
      </c>
      <c r="S117" s="124">
        <f t="shared" si="26"/>
        <v>2.96</v>
      </c>
      <c r="T117" s="124">
        <f t="shared" si="27"/>
        <v>2.96</v>
      </c>
      <c r="U117" s="124">
        <f t="shared" si="27"/>
        <v>2.96</v>
      </c>
      <c r="V117" s="124">
        <f t="shared" si="27"/>
        <v>2.96</v>
      </c>
      <c r="W117" s="124">
        <f t="shared" si="27"/>
        <v>2.96</v>
      </c>
      <c r="X117" s="124">
        <f t="shared" si="27"/>
        <v>2.96</v>
      </c>
      <c r="Y117" s="124">
        <f t="shared" si="27"/>
        <v>2.96</v>
      </c>
      <c r="Z117" s="124">
        <f t="shared" si="27"/>
        <v>2.96</v>
      </c>
      <c r="AA117" s="124">
        <f t="shared" si="27"/>
        <v>2.96</v>
      </c>
      <c r="AB117" s="124">
        <f t="shared" si="27"/>
        <v>2.96</v>
      </c>
      <c r="AC117" s="124">
        <f t="shared" si="27"/>
        <v>2.96</v>
      </c>
      <c r="AD117" s="124">
        <f t="shared" si="27"/>
        <v>2.96</v>
      </c>
      <c r="AE117" s="124">
        <f t="shared" si="27"/>
        <v>2.96</v>
      </c>
      <c r="AF117" s="124">
        <f t="shared" si="27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5"/>
        <v>8</v>
      </c>
      <c r="C118" s="125">
        <v>8</v>
      </c>
      <c r="D118" s="124">
        <f t="shared" si="26"/>
        <v>8</v>
      </c>
      <c r="E118" s="124">
        <f t="shared" si="26"/>
        <v>8</v>
      </c>
      <c r="F118" s="124">
        <f t="shared" si="26"/>
        <v>8</v>
      </c>
      <c r="G118" s="124">
        <f t="shared" si="26"/>
        <v>8</v>
      </c>
      <c r="H118" s="124">
        <f t="shared" si="26"/>
        <v>8</v>
      </c>
      <c r="I118" s="124">
        <f t="shared" si="26"/>
        <v>8</v>
      </c>
      <c r="J118" s="124">
        <f t="shared" si="26"/>
        <v>8</v>
      </c>
      <c r="K118" s="124">
        <f t="shared" si="26"/>
        <v>8</v>
      </c>
      <c r="L118" s="124">
        <f t="shared" si="26"/>
        <v>8</v>
      </c>
      <c r="M118" s="124">
        <f t="shared" si="26"/>
        <v>8</v>
      </c>
      <c r="N118" s="124">
        <f t="shared" si="26"/>
        <v>8</v>
      </c>
      <c r="O118" s="124">
        <f t="shared" si="26"/>
        <v>8</v>
      </c>
      <c r="P118" s="124">
        <f t="shared" si="26"/>
        <v>8</v>
      </c>
      <c r="Q118" s="124">
        <f t="shared" si="26"/>
        <v>8</v>
      </c>
      <c r="R118" s="124">
        <f t="shared" si="26"/>
        <v>8</v>
      </c>
      <c r="S118" s="124">
        <f t="shared" si="26"/>
        <v>8</v>
      </c>
      <c r="T118" s="124">
        <f t="shared" si="27"/>
        <v>8</v>
      </c>
      <c r="U118" s="124">
        <f t="shared" si="27"/>
        <v>8</v>
      </c>
      <c r="V118" s="124">
        <f t="shared" si="27"/>
        <v>8</v>
      </c>
      <c r="W118" s="124">
        <f t="shared" si="27"/>
        <v>8</v>
      </c>
      <c r="X118" s="124">
        <f t="shared" si="27"/>
        <v>8</v>
      </c>
      <c r="Y118" s="124">
        <f t="shared" si="27"/>
        <v>8</v>
      </c>
      <c r="Z118" s="124">
        <f t="shared" si="27"/>
        <v>8</v>
      </c>
      <c r="AA118" s="124">
        <f t="shared" si="27"/>
        <v>8</v>
      </c>
      <c r="AB118" s="124">
        <f t="shared" si="27"/>
        <v>8</v>
      </c>
      <c r="AC118" s="124">
        <f t="shared" si="27"/>
        <v>8</v>
      </c>
      <c r="AD118" s="124">
        <f t="shared" si="27"/>
        <v>8</v>
      </c>
      <c r="AE118" s="124">
        <f t="shared" si="27"/>
        <v>8</v>
      </c>
      <c r="AF118" s="124">
        <f t="shared" si="27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5"/>
        <v>7</v>
      </c>
      <c r="C119" s="125">
        <v>7</v>
      </c>
      <c r="D119" s="124">
        <f>C119</f>
        <v>7</v>
      </c>
      <c r="E119" s="124">
        <f t="shared" si="26"/>
        <v>7</v>
      </c>
      <c r="F119" s="124">
        <f t="shared" si="26"/>
        <v>7</v>
      </c>
      <c r="G119" s="124">
        <f t="shared" si="26"/>
        <v>7</v>
      </c>
      <c r="H119" s="124">
        <f t="shared" si="26"/>
        <v>7</v>
      </c>
      <c r="I119" s="124">
        <f t="shared" si="26"/>
        <v>7</v>
      </c>
      <c r="J119" s="124">
        <f t="shared" si="26"/>
        <v>7</v>
      </c>
      <c r="K119" s="124">
        <f t="shared" si="26"/>
        <v>7</v>
      </c>
      <c r="L119" s="124">
        <f t="shared" si="26"/>
        <v>7</v>
      </c>
      <c r="M119" s="124">
        <f t="shared" si="26"/>
        <v>7</v>
      </c>
      <c r="N119" s="124">
        <f t="shared" si="26"/>
        <v>7</v>
      </c>
      <c r="O119" s="124">
        <f t="shared" si="26"/>
        <v>7</v>
      </c>
      <c r="P119" s="124">
        <f t="shared" si="26"/>
        <v>7</v>
      </c>
      <c r="Q119" s="124">
        <f t="shared" si="26"/>
        <v>7</v>
      </c>
      <c r="R119" s="124">
        <f t="shared" si="26"/>
        <v>7</v>
      </c>
      <c r="S119" s="124">
        <f t="shared" si="26"/>
        <v>7</v>
      </c>
      <c r="T119" s="124">
        <f t="shared" si="27"/>
        <v>7</v>
      </c>
      <c r="U119" s="124">
        <f t="shared" si="27"/>
        <v>7</v>
      </c>
      <c r="V119" s="124">
        <f t="shared" si="27"/>
        <v>7</v>
      </c>
      <c r="W119" s="124">
        <f t="shared" si="27"/>
        <v>7</v>
      </c>
      <c r="X119" s="124">
        <f t="shared" si="27"/>
        <v>7</v>
      </c>
      <c r="Y119" s="124">
        <f t="shared" si="27"/>
        <v>7</v>
      </c>
      <c r="Z119" s="124">
        <f t="shared" si="27"/>
        <v>7</v>
      </c>
      <c r="AA119" s="124">
        <f t="shared" si="27"/>
        <v>7</v>
      </c>
      <c r="AB119" s="124">
        <f t="shared" si="27"/>
        <v>7</v>
      </c>
      <c r="AC119" s="124">
        <f t="shared" si="27"/>
        <v>7</v>
      </c>
      <c r="AD119" s="124">
        <f t="shared" si="27"/>
        <v>7</v>
      </c>
      <c r="AE119" s="124">
        <f t="shared" si="27"/>
        <v>7</v>
      </c>
      <c r="AF119" s="124">
        <f t="shared" si="27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5"/>
        <v>3.47</v>
      </c>
      <c r="C120" s="125">
        <v>3.47</v>
      </c>
      <c r="D120" s="124">
        <f t="shared" ref="D120:S129" si="28">C120</f>
        <v>3.47</v>
      </c>
      <c r="E120" s="124">
        <f t="shared" si="28"/>
        <v>3.47</v>
      </c>
      <c r="F120" s="124">
        <f t="shared" si="28"/>
        <v>3.47</v>
      </c>
      <c r="G120" s="124">
        <f t="shared" si="28"/>
        <v>3.47</v>
      </c>
      <c r="H120" s="124">
        <f t="shared" si="28"/>
        <v>3.47</v>
      </c>
      <c r="I120" s="124">
        <f t="shared" si="28"/>
        <v>3.47</v>
      </c>
      <c r="J120" s="124">
        <f t="shared" si="28"/>
        <v>3.47</v>
      </c>
      <c r="K120" s="124">
        <f t="shared" si="28"/>
        <v>3.47</v>
      </c>
      <c r="L120" s="124">
        <f t="shared" si="28"/>
        <v>3.47</v>
      </c>
      <c r="M120" s="124">
        <f t="shared" si="28"/>
        <v>3.47</v>
      </c>
      <c r="N120" s="124">
        <f t="shared" si="28"/>
        <v>3.47</v>
      </c>
      <c r="O120" s="124">
        <f t="shared" si="28"/>
        <v>3.47</v>
      </c>
      <c r="P120" s="124">
        <f t="shared" si="28"/>
        <v>3.47</v>
      </c>
      <c r="Q120" s="124">
        <f t="shared" si="28"/>
        <v>3.47</v>
      </c>
      <c r="R120" s="124">
        <f t="shared" si="28"/>
        <v>3.47</v>
      </c>
      <c r="S120" s="124">
        <f t="shared" si="28"/>
        <v>3.47</v>
      </c>
      <c r="T120" s="124">
        <f t="shared" si="27"/>
        <v>3.47</v>
      </c>
      <c r="U120" s="124">
        <f t="shared" si="27"/>
        <v>3.47</v>
      </c>
      <c r="V120" s="124">
        <f t="shared" si="27"/>
        <v>3.47</v>
      </c>
      <c r="W120" s="124">
        <f t="shared" si="27"/>
        <v>3.47</v>
      </c>
      <c r="X120" s="124">
        <f t="shared" si="27"/>
        <v>3.47</v>
      </c>
      <c r="Y120" s="124">
        <f t="shared" si="27"/>
        <v>3.47</v>
      </c>
      <c r="Z120" s="124">
        <f t="shared" si="27"/>
        <v>3.47</v>
      </c>
      <c r="AA120" s="124">
        <f t="shared" si="27"/>
        <v>3.47</v>
      </c>
      <c r="AB120" s="124">
        <f t="shared" si="27"/>
        <v>3.47</v>
      </c>
      <c r="AC120" s="124">
        <f t="shared" si="27"/>
        <v>3.47</v>
      </c>
      <c r="AD120" s="124">
        <f t="shared" si="27"/>
        <v>3.47</v>
      </c>
      <c r="AE120" s="124">
        <f t="shared" si="27"/>
        <v>3.47</v>
      </c>
      <c r="AF120" s="124">
        <f t="shared" si="27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5"/>
        <v>2.1</v>
      </c>
      <c r="C121" s="125">
        <v>2.1</v>
      </c>
      <c r="D121" s="124">
        <f t="shared" si="28"/>
        <v>2.1</v>
      </c>
      <c r="E121" s="124">
        <f t="shared" si="28"/>
        <v>2.1</v>
      </c>
      <c r="F121" s="124">
        <f t="shared" si="28"/>
        <v>2.1</v>
      </c>
      <c r="G121" s="124">
        <f t="shared" si="28"/>
        <v>2.1</v>
      </c>
      <c r="H121" s="124">
        <f t="shared" si="28"/>
        <v>2.1</v>
      </c>
      <c r="I121" s="124">
        <f t="shared" si="28"/>
        <v>2.1</v>
      </c>
      <c r="J121" s="124">
        <f t="shared" si="28"/>
        <v>2.1</v>
      </c>
      <c r="K121" s="124">
        <f t="shared" si="28"/>
        <v>2.1</v>
      </c>
      <c r="L121" s="124">
        <f t="shared" si="28"/>
        <v>2.1</v>
      </c>
      <c r="M121" s="124">
        <f t="shared" si="28"/>
        <v>2.1</v>
      </c>
      <c r="N121" s="124">
        <f t="shared" si="28"/>
        <v>2.1</v>
      </c>
      <c r="O121" s="124">
        <f t="shared" si="28"/>
        <v>2.1</v>
      </c>
      <c r="P121" s="124">
        <f t="shared" si="28"/>
        <v>2.1</v>
      </c>
      <c r="Q121" s="124">
        <f t="shared" si="28"/>
        <v>2.1</v>
      </c>
      <c r="R121" s="124">
        <f t="shared" si="28"/>
        <v>2.1</v>
      </c>
      <c r="S121" s="124">
        <f t="shared" si="28"/>
        <v>2.1</v>
      </c>
      <c r="T121" s="124">
        <f t="shared" si="27"/>
        <v>2.1</v>
      </c>
      <c r="U121" s="124">
        <f t="shared" si="27"/>
        <v>2.1</v>
      </c>
      <c r="V121" s="124">
        <f t="shared" si="27"/>
        <v>2.1</v>
      </c>
      <c r="W121" s="124">
        <f t="shared" si="27"/>
        <v>2.1</v>
      </c>
      <c r="X121" s="124">
        <f t="shared" si="27"/>
        <v>2.1</v>
      </c>
      <c r="Y121" s="124">
        <f t="shared" si="27"/>
        <v>2.1</v>
      </c>
      <c r="Z121" s="124">
        <f t="shared" si="27"/>
        <v>2.1</v>
      </c>
      <c r="AA121" s="124">
        <f t="shared" si="27"/>
        <v>2.1</v>
      </c>
      <c r="AB121" s="124">
        <f t="shared" si="27"/>
        <v>2.1</v>
      </c>
      <c r="AC121" s="124">
        <f t="shared" si="27"/>
        <v>2.1</v>
      </c>
      <c r="AD121" s="124">
        <f t="shared" si="27"/>
        <v>2.1</v>
      </c>
      <c r="AE121" s="124">
        <f t="shared" si="27"/>
        <v>2.1</v>
      </c>
      <c r="AF121" s="124">
        <f t="shared" si="27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5"/>
        <v>9.3000000000000007</v>
      </c>
      <c r="C122" s="125">
        <v>9.3000000000000007</v>
      </c>
      <c r="D122" s="124">
        <f t="shared" si="28"/>
        <v>9.3000000000000007</v>
      </c>
      <c r="E122" s="124">
        <f t="shared" si="28"/>
        <v>9.3000000000000007</v>
      </c>
      <c r="F122" s="124">
        <f t="shared" si="28"/>
        <v>9.3000000000000007</v>
      </c>
      <c r="G122" s="124">
        <f t="shared" si="28"/>
        <v>9.3000000000000007</v>
      </c>
      <c r="H122" s="124">
        <f t="shared" si="28"/>
        <v>9.3000000000000007</v>
      </c>
      <c r="I122" s="124">
        <f t="shared" si="28"/>
        <v>9.3000000000000007</v>
      </c>
      <c r="J122" s="124">
        <f t="shared" si="28"/>
        <v>9.3000000000000007</v>
      </c>
      <c r="K122" s="124">
        <f t="shared" si="28"/>
        <v>9.3000000000000007</v>
      </c>
      <c r="L122" s="124">
        <f t="shared" si="28"/>
        <v>9.3000000000000007</v>
      </c>
      <c r="M122" s="124">
        <f t="shared" si="28"/>
        <v>9.3000000000000007</v>
      </c>
      <c r="N122" s="124">
        <f t="shared" si="28"/>
        <v>9.3000000000000007</v>
      </c>
      <c r="O122" s="124">
        <f t="shared" si="28"/>
        <v>9.3000000000000007</v>
      </c>
      <c r="P122" s="124">
        <f t="shared" si="28"/>
        <v>9.3000000000000007</v>
      </c>
      <c r="Q122" s="124">
        <f t="shared" si="28"/>
        <v>9.3000000000000007</v>
      </c>
      <c r="R122" s="124">
        <f t="shared" si="28"/>
        <v>9.3000000000000007</v>
      </c>
      <c r="S122" s="124">
        <f t="shared" si="28"/>
        <v>9.3000000000000007</v>
      </c>
      <c r="T122" s="124">
        <f t="shared" si="27"/>
        <v>9.3000000000000007</v>
      </c>
      <c r="U122" s="124">
        <f t="shared" si="27"/>
        <v>9.3000000000000007</v>
      </c>
      <c r="V122" s="124">
        <f t="shared" si="27"/>
        <v>9.3000000000000007</v>
      </c>
      <c r="W122" s="124">
        <f t="shared" si="27"/>
        <v>9.3000000000000007</v>
      </c>
      <c r="X122" s="124">
        <f t="shared" si="27"/>
        <v>9.3000000000000007</v>
      </c>
      <c r="Y122" s="124">
        <f t="shared" si="27"/>
        <v>9.3000000000000007</v>
      </c>
      <c r="Z122" s="124">
        <f t="shared" si="27"/>
        <v>9.3000000000000007</v>
      </c>
      <c r="AA122" s="124">
        <f t="shared" si="27"/>
        <v>9.3000000000000007</v>
      </c>
      <c r="AB122" s="124">
        <f t="shared" si="27"/>
        <v>9.3000000000000007</v>
      </c>
      <c r="AC122" s="124">
        <f t="shared" si="27"/>
        <v>9.3000000000000007</v>
      </c>
      <c r="AD122" s="124">
        <f t="shared" si="27"/>
        <v>9.3000000000000007</v>
      </c>
      <c r="AE122" s="124">
        <f t="shared" si="27"/>
        <v>9.3000000000000007</v>
      </c>
      <c r="AF122" s="124">
        <f t="shared" si="27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5"/>
        <v>0</v>
      </c>
      <c r="C123" s="125">
        <v>0</v>
      </c>
      <c r="D123" s="124">
        <f t="shared" si="28"/>
        <v>0</v>
      </c>
      <c r="E123" s="124">
        <f t="shared" si="28"/>
        <v>0</v>
      </c>
      <c r="F123" s="124">
        <f t="shared" si="28"/>
        <v>0</v>
      </c>
      <c r="G123" s="124">
        <f t="shared" si="28"/>
        <v>0</v>
      </c>
      <c r="H123" s="124">
        <f t="shared" si="28"/>
        <v>0</v>
      </c>
      <c r="I123" s="124">
        <f t="shared" si="28"/>
        <v>0</v>
      </c>
      <c r="J123" s="124">
        <f t="shared" si="28"/>
        <v>0</v>
      </c>
      <c r="K123" s="124">
        <f t="shared" si="28"/>
        <v>0</v>
      </c>
      <c r="L123" s="124">
        <f t="shared" si="28"/>
        <v>0</v>
      </c>
      <c r="M123" s="124">
        <f t="shared" si="28"/>
        <v>0</v>
      </c>
      <c r="N123" s="124">
        <f t="shared" si="28"/>
        <v>0</v>
      </c>
      <c r="O123" s="124">
        <f t="shared" si="28"/>
        <v>0</v>
      </c>
      <c r="P123" s="124">
        <f t="shared" si="28"/>
        <v>0</v>
      </c>
      <c r="Q123" s="124">
        <f t="shared" si="28"/>
        <v>0</v>
      </c>
      <c r="R123" s="124">
        <f t="shared" si="28"/>
        <v>0</v>
      </c>
      <c r="S123" s="124">
        <f t="shared" si="28"/>
        <v>0</v>
      </c>
      <c r="T123" s="124">
        <f t="shared" si="27"/>
        <v>0</v>
      </c>
      <c r="U123" s="124">
        <f t="shared" si="27"/>
        <v>0</v>
      </c>
      <c r="V123" s="124">
        <f t="shared" si="27"/>
        <v>0</v>
      </c>
      <c r="W123" s="124">
        <f t="shared" si="27"/>
        <v>0</v>
      </c>
      <c r="X123" s="124">
        <f t="shared" si="27"/>
        <v>0</v>
      </c>
      <c r="Y123" s="124">
        <f t="shared" si="27"/>
        <v>0</v>
      </c>
      <c r="Z123" s="124">
        <f t="shared" si="27"/>
        <v>0</v>
      </c>
      <c r="AA123" s="124">
        <f t="shared" si="27"/>
        <v>0</v>
      </c>
      <c r="AB123" s="124">
        <f t="shared" si="27"/>
        <v>0</v>
      </c>
      <c r="AC123" s="124">
        <f t="shared" si="27"/>
        <v>0</v>
      </c>
      <c r="AD123" s="124">
        <f t="shared" si="27"/>
        <v>0</v>
      </c>
      <c r="AE123" s="124">
        <f t="shared" si="27"/>
        <v>0</v>
      </c>
      <c r="AF123" s="124">
        <f t="shared" si="27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5"/>
        <v>0</v>
      </c>
      <c r="C124" s="125">
        <v>0</v>
      </c>
      <c r="D124" s="124">
        <f t="shared" si="28"/>
        <v>0</v>
      </c>
      <c r="E124" s="124">
        <f t="shared" si="28"/>
        <v>0</v>
      </c>
      <c r="F124" s="124">
        <f t="shared" si="28"/>
        <v>0</v>
      </c>
      <c r="G124" s="124">
        <f t="shared" si="28"/>
        <v>0</v>
      </c>
      <c r="H124" s="124">
        <f t="shared" si="28"/>
        <v>0</v>
      </c>
      <c r="I124" s="124">
        <f t="shared" si="28"/>
        <v>0</v>
      </c>
      <c r="J124" s="124">
        <f t="shared" si="28"/>
        <v>0</v>
      </c>
      <c r="K124" s="124">
        <f t="shared" si="28"/>
        <v>0</v>
      </c>
      <c r="L124" s="124">
        <f t="shared" si="28"/>
        <v>0</v>
      </c>
      <c r="M124" s="124">
        <f t="shared" si="28"/>
        <v>0</v>
      </c>
      <c r="N124" s="124">
        <f t="shared" si="28"/>
        <v>0</v>
      </c>
      <c r="O124" s="124">
        <f t="shared" si="28"/>
        <v>0</v>
      </c>
      <c r="P124" s="124">
        <f t="shared" si="28"/>
        <v>0</v>
      </c>
      <c r="Q124" s="124">
        <f t="shared" si="28"/>
        <v>0</v>
      </c>
      <c r="R124" s="124">
        <f t="shared" si="28"/>
        <v>0</v>
      </c>
      <c r="S124" s="124">
        <f t="shared" si="28"/>
        <v>0</v>
      </c>
      <c r="T124" s="124">
        <f t="shared" si="27"/>
        <v>0</v>
      </c>
      <c r="U124" s="124">
        <f t="shared" si="27"/>
        <v>0</v>
      </c>
      <c r="V124" s="124">
        <f t="shared" si="27"/>
        <v>0</v>
      </c>
      <c r="W124" s="124">
        <f t="shared" si="27"/>
        <v>0</v>
      </c>
      <c r="X124" s="124">
        <f t="shared" si="27"/>
        <v>0</v>
      </c>
      <c r="Y124" s="124">
        <f t="shared" si="27"/>
        <v>0</v>
      </c>
      <c r="Z124" s="124">
        <f t="shared" si="27"/>
        <v>0</v>
      </c>
      <c r="AA124" s="124">
        <f t="shared" si="27"/>
        <v>0</v>
      </c>
      <c r="AB124" s="124">
        <f t="shared" si="27"/>
        <v>0</v>
      </c>
      <c r="AC124" s="124">
        <f t="shared" si="27"/>
        <v>0</v>
      </c>
      <c r="AD124" s="124">
        <f t="shared" si="27"/>
        <v>0</v>
      </c>
      <c r="AE124" s="124">
        <f t="shared" si="27"/>
        <v>0</v>
      </c>
      <c r="AF124" s="124">
        <f t="shared" si="27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25"/>
        <v>5</v>
      </c>
      <c r="C125" s="125">
        <v>5</v>
      </c>
      <c r="D125" s="124">
        <f t="shared" si="28"/>
        <v>5</v>
      </c>
      <c r="E125" s="124">
        <f t="shared" si="28"/>
        <v>5</v>
      </c>
      <c r="F125" s="124">
        <f t="shared" si="28"/>
        <v>5</v>
      </c>
      <c r="G125" s="124">
        <f t="shared" si="28"/>
        <v>5</v>
      </c>
      <c r="H125" s="124">
        <f t="shared" si="28"/>
        <v>5</v>
      </c>
      <c r="I125" s="124">
        <f t="shared" si="28"/>
        <v>5</v>
      </c>
      <c r="J125" s="124">
        <f t="shared" si="28"/>
        <v>5</v>
      </c>
      <c r="K125" s="124">
        <f t="shared" si="28"/>
        <v>5</v>
      </c>
      <c r="L125" s="124">
        <f t="shared" si="28"/>
        <v>5</v>
      </c>
      <c r="M125" s="124">
        <f t="shared" si="28"/>
        <v>5</v>
      </c>
      <c r="N125" s="124">
        <f t="shared" si="28"/>
        <v>5</v>
      </c>
      <c r="O125" s="124">
        <f t="shared" si="28"/>
        <v>5</v>
      </c>
      <c r="P125" s="124">
        <f t="shared" si="28"/>
        <v>5</v>
      </c>
      <c r="Q125" s="124">
        <f t="shared" si="28"/>
        <v>5</v>
      </c>
      <c r="R125" s="124">
        <f t="shared" si="28"/>
        <v>5</v>
      </c>
      <c r="S125" s="124">
        <f t="shared" si="28"/>
        <v>5</v>
      </c>
      <c r="T125" s="124">
        <f t="shared" si="27"/>
        <v>5</v>
      </c>
      <c r="U125" s="124">
        <f t="shared" si="27"/>
        <v>5</v>
      </c>
      <c r="V125" s="124">
        <f t="shared" si="27"/>
        <v>5</v>
      </c>
      <c r="W125" s="124">
        <f t="shared" si="27"/>
        <v>5</v>
      </c>
      <c r="X125" s="124">
        <f t="shared" si="27"/>
        <v>5</v>
      </c>
      <c r="Y125" s="124">
        <f t="shared" si="27"/>
        <v>5</v>
      </c>
      <c r="Z125" s="124">
        <f t="shared" si="27"/>
        <v>5</v>
      </c>
      <c r="AA125" s="124">
        <f t="shared" si="27"/>
        <v>5</v>
      </c>
      <c r="AB125" s="124">
        <f t="shared" si="27"/>
        <v>5</v>
      </c>
      <c r="AC125" s="124">
        <f t="shared" si="27"/>
        <v>5</v>
      </c>
      <c r="AD125" s="124">
        <f t="shared" si="27"/>
        <v>5</v>
      </c>
      <c r="AE125" s="124">
        <f t="shared" si="27"/>
        <v>5</v>
      </c>
      <c r="AF125" s="124">
        <f t="shared" si="27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5"/>
        <v>1</v>
      </c>
      <c r="C126" s="125">
        <v>1</v>
      </c>
      <c r="D126" s="124">
        <f t="shared" si="28"/>
        <v>1</v>
      </c>
      <c r="E126" s="124">
        <f t="shared" si="28"/>
        <v>1</v>
      </c>
      <c r="F126" s="124">
        <f t="shared" si="28"/>
        <v>1</v>
      </c>
      <c r="G126" s="124">
        <f t="shared" si="28"/>
        <v>1</v>
      </c>
      <c r="H126" s="124">
        <f t="shared" si="28"/>
        <v>1</v>
      </c>
      <c r="I126" s="124">
        <f t="shared" si="28"/>
        <v>1</v>
      </c>
      <c r="J126" s="124">
        <f t="shared" si="28"/>
        <v>1</v>
      </c>
      <c r="K126" s="124">
        <f t="shared" si="28"/>
        <v>1</v>
      </c>
      <c r="L126" s="124">
        <f t="shared" si="28"/>
        <v>1</v>
      </c>
      <c r="M126" s="124">
        <f t="shared" si="28"/>
        <v>1</v>
      </c>
      <c r="N126" s="124">
        <f t="shared" si="28"/>
        <v>1</v>
      </c>
      <c r="O126" s="124">
        <f t="shared" si="28"/>
        <v>1</v>
      </c>
      <c r="P126" s="124">
        <f t="shared" si="28"/>
        <v>1</v>
      </c>
      <c r="Q126" s="124">
        <f t="shared" si="28"/>
        <v>1</v>
      </c>
      <c r="R126" s="124">
        <f t="shared" si="28"/>
        <v>1</v>
      </c>
      <c r="S126" s="124">
        <f t="shared" si="28"/>
        <v>1</v>
      </c>
      <c r="T126" s="124">
        <f t="shared" si="27"/>
        <v>1</v>
      </c>
      <c r="U126" s="124">
        <f t="shared" si="27"/>
        <v>1</v>
      </c>
      <c r="V126" s="124">
        <f t="shared" si="27"/>
        <v>1</v>
      </c>
      <c r="W126" s="124">
        <f t="shared" si="27"/>
        <v>1</v>
      </c>
      <c r="X126" s="124">
        <f t="shared" si="27"/>
        <v>1</v>
      </c>
      <c r="Y126" s="124">
        <f t="shared" si="27"/>
        <v>1</v>
      </c>
      <c r="Z126" s="124">
        <f t="shared" si="27"/>
        <v>1</v>
      </c>
      <c r="AA126" s="124">
        <f t="shared" si="27"/>
        <v>1</v>
      </c>
      <c r="AB126" s="124">
        <f t="shared" si="27"/>
        <v>1</v>
      </c>
      <c r="AC126" s="124">
        <f t="shared" si="27"/>
        <v>1</v>
      </c>
      <c r="AD126" s="124">
        <f t="shared" si="27"/>
        <v>1</v>
      </c>
      <c r="AE126" s="124">
        <f t="shared" si="27"/>
        <v>1</v>
      </c>
      <c r="AF126" s="124">
        <f t="shared" si="27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5"/>
        <v>1.58</v>
      </c>
      <c r="C127" s="125">
        <v>1.58</v>
      </c>
      <c r="D127" s="124">
        <f t="shared" si="28"/>
        <v>1.58</v>
      </c>
      <c r="E127" s="124">
        <f t="shared" si="28"/>
        <v>1.58</v>
      </c>
      <c r="F127" s="124">
        <f t="shared" si="28"/>
        <v>1.58</v>
      </c>
      <c r="G127" s="124">
        <f t="shared" si="28"/>
        <v>1.58</v>
      </c>
      <c r="H127" s="124">
        <f t="shared" si="28"/>
        <v>1.58</v>
      </c>
      <c r="I127" s="124">
        <f t="shared" si="28"/>
        <v>1.58</v>
      </c>
      <c r="J127" s="124">
        <f t="shared" si="28"/>
        <v>1.58</v>
      </c>
      <c r="K127" s="124">
        <f t="shared" si="28"/>
        <v>1.58</v>
      </c>
      <c r="L127" s="124">
        <f t="shared" si="28"/>
        <v>1.58</v>
      </c>
      <c r="M127" s="124">
        <f t="shared" si="28"/>
        <v>1.58</v>
      </c>
      <c r="N127" s="124">
        <f t="shared" si="28"/>
        <v>1.58</v>
      </c>
      <c r="O127" s="124">
        <f t="shared" si="28"/>
        <v>1.58</v>
      </c>
      <c r="P127" s="124">
        <f t="shared" si="28"/>
        <v>1.58</v>
      </c>
      <c r="Q127" s="124">
        <f t="shared" si="28"/>
        <v>1.58</v>
      </c>
      <c r="R127" s="124">
        <f t="shared" si="28"/>
        <v>1.58</v>
      </c>
      <c r="S127" s="124">
        <f t="shared" si="28"/>
        <v>1.58</v>
      </c>
      <c r="T127" s="124">
        <f t="shared" si="27"/>
        <v>1.58</v>
      </c>
      <c r="U127" s="124">
        <f t="shared" si="27"/>
        <v>1.58</v>
      </c>
      <c r="V127" s="124">
        <f t="shared" si="27"/>
        <v>1.58</v>
      </c>
      <c r="W127" s="124">
        <f t="shared" si="27"/>
        <v>1.58</v>
      </c>
      <c r="X127" s="124">
        <f t="shared" si="27"/>
        <v>1.58</v>
      </c>
      <c r="Y127" s="124">
        <f t="shared" si="27"/>
        <v>1.58</v>
      </c>
      <c r="Z127" s="124">
        <f t="shared" si="27"/>
        <v>1.58</v>
      </c>
      <c r="AA127" s="124">
        <f t="shared" si="27"/>
        <v>1.58</v>
      </c>
      <c r="AB127" s="124">
        <f t="shared" si="27"/>
        <v>1.58</v>
      </c>
      <c r="AC127" s="124">
        <f t="shared" si="27"/>
        <v>1.58</v>
      </c>
      <c r="AD127" s="124">
        <f t="shared" si="27"/>
        <v>1.58</v>
      </c>
      <c r="AE127" s="124">
        <f t="shared" si="27"/>
        <v>1.58</v>
      </c>
      <c r="AF127" s="124">
        <f t="shared" si="27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5"/>
        <v>1.46</v>
      </c>
      <c r="C128" s="125">
        <v>1.46</v>
      </c>
      <c r="D128" s="124">
        <f t="shared" si="28"/>
        <v>1.46</v>
      </c>
      <c r="E128" s="124">
        <f t="shared" si="28"/>
        <v>1.46</v>
      </c>
      <c r="F128" s="124">
        <f t="shared" si="28"/>
        <v>1.46</v>
      </c>
      <c r="G128" s="124">
        <f t="shared" si="28"/>
        <v>1.46</v>
      </c>
      <c r="H128" s="124">
        <f t="shared" si="28"/>
        <v>1.46</v>
      </c>
      <c r="I128" s="124">
        <f t="shared" si="28"/>
        <v>1.46</v>
      </c>
      <c r="J128" s="124">
        <f t="shared" si="28"/>
        <v>1.46</v>
      </c>
      <c r="K128" s="124">
        <f t="shared" si="28"/>
        <v>1.46</v>
      </c>
      <c r="L128" s="124">
        <f t="shared" si="28"/>
        <v>1.46</v>
      </c>
      <c r="M128" s="124">
        <f t="shared" si="28"/>
        <v>1.46</v>
      </c>
      <c r="N128" s="124">
        <f t="shared" si="28"/>
        <v>1.46</v>
      </c>
      <c r="O128" s="124">
        <f t="shared" si="28"/>
        <v>1.46</v>
      </c>
      <c r="P128" s="124">
        <f t="shared" si="28"/>
        <v>1.46</v>
      </c>
      <c r="Q128" s="124">
        <f t="shared" si="28"/>
        <v>1.46</v>
      </c>
      <c r="R128" s="124">
        <f t="shared" si="28"/>
        <v>1.46</v>
      </c>
      <c r="S128" s="124">
        <f t="shared" si="28"/>
        <v>1.46</v>
      </c>
      <c r="T128" s="124">
        <f t="shared" ref="T128:AF129" si="29">S128</f>
        <v>1.46</v>
      </c>
      <c r="U128" s="124">
        <f t="shared" si="29"/>
        <v>1.46</v>
      </c>
      <c r="V128" s="124">
        <f t="shared" si="29"/>
        <v>1.46</v>
      </c>
      <c r="W128" s="124">
        <f t="shared" si="29"/>
        <v>1.46</v>
      </c>
      <c r="X128" s="124">
        <f t="shared" si="29"/>
        <v>1.46</v>
      </c>
      <c r="Y128" s="124">
        <f t="shared" si="29"/>
        <v>1.46</v>
      </c>
      <c r="Z128" s="124">
        <f t="shared" si="29"/>
        <v>1.46</v>
      </c>
      <c r="AA128" s="124">
        <f t="shared" si="29"/>
        <v>1.46</v>
      </c>
      <c r="AB128" s="124">
        <f t="shared" si="29"/>
        <v>1.46</v>
      </c>
      <c r="AC128" s="124">
        <f t="shared" si="29"/>
        <v>1.46</v>
      </c>
      <c r="AD128" s="124">
        <f t="shared" si="29"/>
        <v>1.46</v>
      </c>
      <c r="AE128" s="124">
        <f t="shared" si="29"/>
        <v>1.46</v>
      </c>
      <c r="AF128" s="124">
        <f t="shared" si="29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5"/>
        <v>1.48</v>
      </c>
      <c r="C129" s="125">
        <v>1.48</v>
      </c>
      <c r="D129" s="124">
        <f t="shared" si="28"/>
        <v>1.48</v>
      </c>
      <c r="E129" s="124">
        <f t="shared" si="28"/>
        <v>1.48</v>
      </c>
      <c r="F129" s="124">
        <f t="shared" si="28"/>
        <v>1.48</v>
      </c>
      <c r="G129" s="124">
        <f t="shared" si="28"/>
        <v>1.48</v>
      </c>
      <c r="H129" s="124">
        <f t="shared" si="28"/>
        <v>1.48</v>
      </c>
      <c r="I129" s="124">
        <f t="shared" si="28"/>
        <v>1.48</v>
      </c>
      <c r="J129" s="124">
        <f t="shared" si="28"/>
        <v>1.48</v>
      </c>
      <c r="K129" s="124">
        <f t="shared" si="28"/>
        <v>1.48</v>
      </c>
      <c r="L129" s="124">
        <f t="shared" si="28"/>
        <v>1.48</v>
      </c>
      <c r="M129" s="124">
        <f t="shared" si="28"/>
        <v>1.48</v>
      </c>
      <c r="N129" s="124">
        <f t="shared" si="28"/>
        <v>1.48</v>
      </c>
      <c r="O129" s="124">
        <f t="shared" si="28"/>
        <v>1.48</v>
      </c>
      <c r="P129" s="124">
        <f t="shared" si="28"/>
        <v>1.48</v>
      </c>
      <c r="Q129" s="124">
        <f t="shared" si="28"/>
        <v>1.48</v>
      </c>
      <c r="R129" s="124">
        <f t="shared" si="28"/>
        <v>1.48</v>
      </c>
      <c r="S129" s="124">
        <f t="shared" si="28"/>
        <v>1.48</v>
      </c>
      <c r="T129" s="124">
        <f t="shared" si="29"/>
        <v>1.48</v>
      </c>
      <c r="U129" s="124">
        <f t="shared" si="29"/>
        <v>1.48</v>
      </c>
      <c r="V129" s="124">
        <f t="shared" si="29"/>
        <v>1.48</v>
      </c>
      <c r="W129" s="124">
        <f t="shared" si="29"/>
        <v>1.48</v>
      </c>
      <c r="X129" s="124">
        <f t="shared" si="29"/>
        <v>1.48</v>
      </c>
      <c r="Y129" s="124">
        <f t="shared" si="29"/>
        <v>1.48</v>
      </c>
      <c r="Z129" s="124">
        <f t="shared" si="29"/>
        <v>1.48</v>
      </c>
      <c r="AA129" s="124">
        <f t="shared" si="29"/>
        <v>1.48</v>
      </c>
      <c r="AB129" s="124">
        <f t="shared" si="29"/>
        <v>1.48</v>
      </c>
      <c r="AC129" s="124">
        <f t="shared" si="29"/>
        <v>1.48</v>
      </c>
      <c r="AD129" s="124">
        <f t="shared" si="29"/>
        <v>1.48</v>
      </c>
      <c r="AE129" s="124">
        <f t="shared" si="29"/>
        <v>1.48</v>
      </c>
      <c r="AF129" s="124">
        <f t="shared" si="29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0">AF131</f>
        <v>2.2000000000000002</v>
      </c>
      <c r="C131" s="125">
        <v>2.2000000000000002</v>
      </c>
      <c r="D131" s="124">
        <f t="shared" ref="D131:S138" si="31">C131</f>
        <v>2.2000000000000002</v>
      </c>
      <c r="E131" s="124">
        <f t="shared" si="31"/>
        <v>2.2000000000000002</v>
      </c>
      <c r="F131" s="124">
        <f t="shared" si="31"/>
        <v>2.2000000000000002</v>
      </c>
      <c r="G131" s="124">
        <f t="shared" si="31"/>
        <v>2.2000000000000002</v>
      </c>
      <c r="H131" s="124">
        <f t="shared" si="31"/>
        <v>2.2000000000000002</v>
      </c>
      <c r="I131" s="124">
        <f t="shared" si="31"/>
        <v>2.2000000000000002</v>
      </c>
      <c r="J131" s="124">
        <f t="shared" si="31"/>
        <v>2.2000000000000002</v>
      </c>
      <c r="K131" s="124">
        <f t="shared" si="31"/>
        <v>2.2000000000000002</v>
      </c>
      <c r="L131" s="124">
        <f t="shared" si="31"/>
        <v>2.2000000000000002</v>
      </c>
      <c r="M131" s="124">
        <f t="shared" si="31"/>
        <v>2.2000000000000002</v>
      </c>
      <c r="N131" s="124">
        <f t="shared" si="31"/>
        <v>2.2000000000000002</v>
      </c>
      <c r="O131" s="124">
        <f t="shared" si="31"/>
        <v>2.2000000000000002</v>
      </c>
      <c r="P131" s="124">
        <f t="shared" si="31"/>
        <v>2.2000000000000002</v>
      </c>
      <c r="Q131" s="124">
        <f t="shared" si="31"/>
        <v>2.2000000000000002</v>
      </c>
      <c r="R131" s="124">
        <f t="shared" si="31"/>
        <v>2.2000000000000002</v>
      </c>
      <c r="S131" s="124">
        <f t="shared" si="31"/>
        <v>2.2000000000000002</v>
      </c>
      <c r="T131" s="124">
        <f t="shared" ref="T131:AF138" si="32">S131</f>
        <v>2.2000000000000002</v>
      </c>
      <c r="U131" s="124">
        <f t="shared" si="32"/>
        <v>2.2000000000000002</v>
      </c>
      <c r="V131" s="124">
        <f t="shared" si="32"/>
        <v>2.2000000000000002</v>
      </c>
      <c r="W131" s="124">
        <f t="shared" si="32"/>
        <v>2.2000000000000002</v>
      </c>
      <c r="X131" s="124">
        <f t="shared" si="32"/>
        <v>2.2000000000000002</v>
      </c>
      <c r="Y131" s="124">
        <f t="shared" si="32"/>
        <v>2.2000000000000002</v>
      </c>
      <c r="Z131" s="124">
        <f t="shared" si="32"/>
        <v>2.2000000000000002</v>
      </c>
      <c r="AA131" s="124">
        <f t="shared" si="32"/>
        <v>2.2000000000000002</v>
      </c>
      <c r="AB131" s="124">
        <f t="shared" si="32"/>
        <v>2.2000000000000002</v>
      </c>
      <c r="AC131" s="124">
        <f t="shared" si="32"/>
        <v>2.2000000000000002</v>
      </c>
      <c r="AD131" s="124">
        <f t="shared" si="32"/>
        <v>2.2000000000000002</v>
      </c>
      <c r="AE131" s="124">
        <f t="shared" si="32"/>
        <v>2.2000000000000002</v>
      </c>
      <c r="AF131" s="124">
        <f t="shared" si="32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0"/>
        <v>2</v>
      </c>
      <c r="C132" s="125">
        <v>2</v>
      </c>
      <c r="D132" s="124">
        <f t="shared" si="31"/>
        <v>2</v>
      </c>
      <c r="E132" s="124">
        <f t="shared" si="31"/>
        <v>2</v>
      </c>
      <c r="F132" s="124">
        <f t="shared" si="31"/>
        <v>2</v>
      </c>
      <c r="G132" s="124">
        <f t="shared" si="31"/>
        <v>2</v>
      </c>
      <c r="H132" s="124">
        <f t="shared" si="31"/>
        <v>2</v>
      </c>
      <c r="I132" s="124">
        <f t="shared" si="31"/>
        <v>2</v>
      </c>
      <c r="J132" s="124">
        <f t="shared" si="31"/>
        <v>2</v>
      </c>
      <c r="K132" s="124">
        <f t="shared" si="31"/>
        <v>2</v>
      </c>
      <c r="L132" s="124">
        <f t="shared" si="31"/>
        <v>2</v>
      </c>
      <c r="M132" s="124">
        <f t="shared" si="31"/>
        <v>2</v>
      </c>
      <c r="N132" s="124">
        <f t="shared" si="31"/>
        <v>2</v>
      </c>
      <c r="O132" s="124">
        <f t="shared" si="31"/>
        <v>2</v>
      </c>
      <c r="P132" s="124">
        <f t="shared" si="31"/>
        <v>2</v>
      </c>
      <c r="Q132" s="124">
        <f t="shared" si="31"/>
        <v>2</v>
      </c>
      <c r="R132" s="124">
        <f t="shared" si="31"/>
        <v>2</v>
      </c>
      <c r="S132" s="124">
        <f t="shared" si="31"/>
        <v>2</v>
      </c>
      <c r="T132" s="124">
        <f t="shared" si="32"/>
        <v>2</v>
      </c>
      <c r="U132" s="124">
        <f t="shared" si="32"/>
        <v>2</v>
      </c>
      <c r="V132" s="124">
        <f t="shared" si="32"/>
        <v>2</v>
      </c>
      <c r="W132" s="124">
        <f t="shared" si="32"/>
        <v>2</v>
      </c>
      <c r="X132" s="124">
        <f t="shared" si="32"/>
        <v>2</v>
      </c>
      <c r="Y132" s="124">
        <f t="shared" si="32"/>
        <v>2</v>
      </c>
      <c r="Z132" s="124">
        <f t="shared" si="32"/>
        <v>2</v>
      </c>
      <c r="AA132" s="124">
        <f t="shared" si="32"/>
        <v>2</v>
      </c>
      <c r="AB132" s="124">
        <f t="shared" si="32"/>
        <v>2</v>
      </c>
      <c r="AC132" s="124">
        <f t="shared" si="32"/>
        <v>2</v>
      </c>
      <c r="AD132" s="124">
        <f t="shared" si="32"/>
        <v>2</v>
      </c>
      <c r="AE132" s="124">
        <f t="shared" si="32"/>
        <v>2</v>
      </c>
      <c r="AF132" s="124">
        <f t="shared" si="32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0"/>
        <v>1.25</v>
      </c>
      <c r="C133" s="125">
        <v>1.25</v>
      </c>
      <c r="D133" s="124">
        <f t="shared" si="31"/>
        <v>1.25</v>
      </c>
      <c r="E133" s="124">
        <f t="shared" si="31"/>
        <v>1.25</v>
      </c>
      <c r="F133" s="124">
        <f t="shared" si="31"/>
        <v>1.25</v>
      </c>
      <c r="G133" s="124">
        <f t="shared" si="31"/>
        <v>1.25</v>
      </c>
      <c r="H133" s="124">
        <f t="shared" si="31"/>
        <v>1.25</v>
      </c>
      <c r="I133" s="124">
        <f t="shared" si="31"/>
        <v>1.25</v>
      </c>
      <c r="J133" s="124">
        <f t="shared" si="31"/>
        <v>1.25</v>
      </c>
      <c r="K133" s="124">
        <f t="shared" si="31"/>
        <v>1.25</v>
      </c>
      <c r="L133" s="124">
        <f t="shared" si="31"/>
        <v>1.25</v>
      </c>
      <c r="M133" s="124">
        <f t="shared" si="31"/>
        <v>1.25</v>
      </c>
      <c r="N133" s="124">
        <f t="shared" si="31"/>
        <v>1.25</v>
      </c>
      <c r="O133" s="124">
        <f t="shared" si="31"/>
        <v>1.25</v>
      </c>
      <c r="P133" s="124">
        <f t="shared" si="31"/>
        <v>1.25</v>
      </c>
      <c r="Q133" s="124">
        <f t="shared" si="31"/>
        <v>1.25</v>
      </c>
      <c r="R133" s="124">
        <f t="shared" si="31"/>
        <v>1.25</v>
      </c>
      <c r="S133" s="124">
        <f t="shared" si="31"/>
        <v>1.25</v>
      </c>
      <c r="T133" s="124">
        <f t="shared" si="32"/>
        <v>1.25</v>
      </c>
      <c r="U133" s="124">
        <f t="shared" si="32"/>
        <v>1.25</v>
      </c>
      <c r="V133" s="124">
        <f t="shared" si="32"/>
        <v>1.25</v>
      </c>
      <c r="W133" s="124">
        <f t="shared" si="32"/>
        <v>1.25</v>
      </c>
      <c r="X133" s="124">
        <f t="shared" si="32"/>
        <v>1.25</v>
      </c>
      <c r="Y133" s="124">
        <f t="shared" si="32"/>
        <v>1.25</v>
      </c>
      <c r="Z133" s="124">
        <f t="shared" si="32"/>
        <v>1.25</v>
      </c>
      <c r="AA133" s="124">
        <f t="shared" si="32"/>
        <v>1.25</v>
      </c>
      <c r="AB133" s="124">
        <f t="shared" si="32"/>
        <v>1.25</v>
      </c>
      <c r="AC133" s="124">
        <f t="shared" si="32"/>
        <v>1.25</v>
      </c>
      <c r="AD133" s="124">
        <f t="shared" si="32"/>
        <v>1.25</v>
      </c>
      <c r="AE133" s="124">
        <f t="shared" si="32"/>
        <v>1.25</v>
      </c>
      <c r="AF133" s="124">
        <f t="shared" si="32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0"/>
        <v>1.1499999999999999</v>
      </c>
      <c r="C134" s="125">
        <v>1.1499999999999999</v>
      </c>
      <c r="D134" s="124">
        <f t="shared" si="31"/>
        <v>1.1499999999999999</v>
      </c>
      <c r="E134" s="124">
        <f t="shared" si="31"/>
        <v>1.1499999999999999</v>
      </c>
      <c r="F134" s="124">
        <f t="shared" si="31"/>
        <v>1.1499999999999999</v>
      </c>
      <c r="G134" s="124">
        <f t="shared" si="31"/>
        <v>1.1499999999999999</v>
      </c>
      <c r="H134" s="124">
        <f t="shared" si="31"/>
        <v>1.1499999999999999</v>
      </c>
      <c r="I134" s="124">
        <f t="shared" si="31"/>
        <v>1.1499999999999999</v>
      </c>
      <c r="J134" s="124">
        <f t="shared" si="31"/>
        <v>1.1499999999999999</v>
      </c>
      <c r="K134" s="124">
        <f t="shared" si="31"/>
        <v>1.1499999999999999</v>
      </c>
      <c r="L134" s="124">
        <f t="shared" si="31"/>
        <v>1.1499999999999999</v>
      </c>
      <c r="M134" s="124">
        <f t="shared" si="31"/>
        <v>1.1499999999999999</v>
      </c>
      <c r="N134" s="124">
        <f t="shared" si="31"/>
        <v>1.1499999999999999</v>
      </c>
      <c r="O134" s="124">
        <f t="shared" si="31"/>
        <v>1.1499999999999999</v>
      </c>
      <c r="P134" s="124">
        <f t="shared" si="31"/>
        <v>1.1499999999999999</v>
      </c>
      <c r="Q134" s="124">
        <f t="shared" si="31"/>
        <v>1.1499999999999999</v>
      </c>
      <c r="R134" s="124">
        <f t="shared" si="31"/>
        <v>1.1499999999999999</v>
      </c>
      <c r="S134" s="124">
        <f t="shared" si="31"/>
        <v>1.1499999999999999</v>
      </c>
      <c r="T134" s="124">
        <f t="shared" si="32"/>
        <v>1.1499999999999999</v>
      </c>
      <c r="U134" s="124">
        <f t="shared" si="32"/>
        <v>1.1499999999999999</v>
      </c>
      <c r="V134" s="124">
        <f t="shared" si="32"/>
        <v>1.1499999999999999</v>
      </c>
      <c r="W134" s="124">
        <f t="shared" si="32"/>
        <v>1.1499999999999999</v>
      </c>
      <c r="X134" s="124">
        <f t="shared" si="32"/>
        <v>1.1499999999999999</v>
      </c>
      <c r="Y134" s="124">
        <f t="shared" si="32"/>
        <v>1.1499999999999999</v>
      </c>
      <c r="Z134" s="124">
        <f t="shared" si="32"/>
        <v>1.1499999999999999</v>
      </c>
      <c r="AA134" s="124">
        <f t="shared" si="32"/>
        <v>1.1499999999999999</v>
      </c>
      <c r="AB134" s="124">
        <f t="shared" si="32"/>
        <v>1.1499999999999999</v>
      </c>
      <c r="AC134" s="124">
        <f t="shared" si="32"/>
        <v>1.1499999999999999</v>
      </c>
      <c r="AD134" s="124">
        <f t="shared" si="32"/>
        <v>1.1499999999999999</v>
      </c>
      <c r="AE134" s="124">
        <f t="shared" si="32"/>
        <v>1.1499999999999999</v>
      </c>
      <c r="AF134" s="124">
        <f t="shared" si="32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0"/>
        <v>2.133</v>
      </c>
      <c r="C135" s="125">
        <v>2.133</v>
      </c>
      <c r="D135" s="124">
        <f t="shared" si="31"/>
        <v>2.133</v>
      </c>
      <c r="E135" s="124">
        <f t="shared" si="31"/>
        <v>2.133</v>
      </c>
      <c r="F135" s="124">
        <f t="shared" si="31"/>
        <v>2.133</v>
      </c>
      <c r="G135" s="124">
        <f t="shared" si="31"/>
        <v>2.133</v>
      </c>
      <c r="H135" s="124">
        <f t="shared" si="31"/>
        <v>2.133</v>
      </c>
      <c r="I135" s="124">
        <f t="shared" si="31"/>
        <v>2.133</v>
      </c>
      <c r="J135" s="124">
        <f t="shared" si="31"/>
        <v>2.133</v>
      </c>
      <c r="K135" s="124">
        <f t="shared" si="31"/>
        <v>2.133</v>
      </c>
      <c r="L135" s="124">
        <f t="shared" si="31"/>
        <v>2.133</v>
      </c>
      <c r="M135" s="124">
        <f t="shared" si="31"/>
        <v>2.133</v>
      </c>
      <c r="N135" s="124">
        <f t="shared" si="31"/>
        <v>2.133</v>
      </c>
      <c r="O135" s="124">
        <f t="shared" si="31"/>
        <v>2.133</v>
      </c>
      <c r="P135" s="124">
        <f t="shared" si="31"/>
        <v>2.133</v>
      </c>
      <c r="Q135" s="124">
        <f t="shared" si="31"/>
        <v>2.133</v>
      </c>
      <c r="R135" s="124">
        <f t="shared" si="31"/>
        <v>2.133</v>
      </c>
      <c r="S135" s="124">
        <f t="shared" si="31"/>
        <v>2.133</v>
      </c>
      <c r="T135" s="124">
        <f t="shared" si="32"/>
        <v>2.133</v>
      </c>
      <c r="U135" s="124">
        <f t="shared" si="32"/>
        <v>2.133</v>
      </c>
      <c r="V135" s="124">
        <f t="shared" si="32"/>
        <v>2.133</v>
      </c>
      <c r="W135" s="124">
        <f t="shared" si="32"/>
        <v>2.133</v>
      </c>
      <c r="X135" s="124">
        <f t="shared" si="32"/>
        <v>2.133</v>
      </c>
      <c r="Y135" s="124">
        <f t="shared" si="32"/>
        <v>2.133</v>
      </c>
      <c r="Z135" s="124">
        <f t="shared" si="32"/>
        <v>2.133</v>
      </c>
      <c r="AA135" s="124">
        <f t="shared" si="32"/>
        <v>2.133</v>
      </c>
      <c r="AB135" s="124">
        <f t="shared" si="32"/>
        <v>2.133</v>
      </c>
      <c r="AC135" s="124">
        <f t="shared" si="32"/>
        <v>2.133</v>
      </c>
      <c r="AD135" s="124">
        <f t="shared" si="32"/>
        <v>2.133</v>
      </c>
      <c r="AE135" s="124">
        <f t="shared" si="32"/>
        <v>2.133</v>
      </c>
      <c r="AF135" s="124">
        <f t="shared" si="32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0"/>
        <v>2.09</v>
      </c>
      <c r="C136" s="125">
        <v>2.09</v>
      </c>
      <c r="D136" s="124">
        <f t="shared" si="31"/>
        <v>2.09</v>
      </c>
      <c r="E136" s="124">
        <f t="shared" si="31"/>
        <v>2.09</v>
      </c>
      <c r="F136" s="124">
        <f t="shared" si="31"/>
        <v>2.09</v>
      </c>
      <c r="G136" s="124">
        <f t="shared" si="31"/>
        <v>2.09</v>
      </c>
      <c r="H136" s="124">
        <f t="shared" si="31"/>
        <v>2.09</v>
      </c>
      <c r="I136" s="124">
        <f t="shared" si="31"/>
        <v>2.09</v>
      </c>
      <c r="J136" s="124">
        <f t="shared" si="31"/>
        <v>2.09</v>
      </c>
      <c r="K136" s="124">
        <f t="shared" si="31"/>
        <v>2.09</v>
      </c>
      <c r="L136" s="124">
        <f t="shared" si="31"/>
        <v>2.09</v>
      </c>
      <c r="M136" s="124">
        <f t="shared" si="31"/>
        <v>2.09</v>
      </c>
      <c r="N136" s="124">
        <f t="shared" si="31"/>
        <v>2.09</v>
      </c>
      <c r="O136" s="124">
        <f t="shared" si="31"/>
        <v>2.09</v>
      </c>
      <c r="P136" s="124">
        <f t="shared" si="31"/>
        <v>2.09</v>
      </c>
      <c r="Q136" s="124">
        <f t="shared" si="31"/>
        <v>2.09</v>
      </c>
      <c r="R136" s="124">
        <f t="shared" si="31"/>
        <v>2.09</v>
      </c>
      <c r="S136" s="124">
        <f t="shared" si="31"/>
        <v>2.09</v>
      </c>
      <c r="T136" s="124">
        <f t="shared" si="32"/>
        <v>2.09</v>
      </c>
      <c r="U136" s="124">
        <f t="shared" si="32"/>
        <v>2.09</v>
      </c>
      <c r="V136" s="124">
        <f t="shared" si="32"/>
        <v>2.09</v>
      </c>
      <c r="W136" s="124">
        <f t="shared" si="32"/>
        <v>2.09</v>
      </c>
      <c r="X136" s="124">
        <f t="shared" si="32"/>
        <v>2.09</v>
      </c>
      <c r="Y136" s="124">
        <f t="shared" si="32"/>
        <v>2.09</v>
      </c>
      <c r="Z136" s="124">
        <f t="shared" si="32"/>
        <v>2.09</v>
      </c>
      <c r="AA136" s="124">
        <f t="shared" si="32"/>
        <v>2.09</v>
      </c>
      <c r="AB136" s="124">
        <f t="shared" si="32"/>
        <v>2.09</v>
      </c>
      <c r="AC136" s="124">
        <f t="shared" si="32"/>
        <v>2.09</v>
      </c>
      <c r="AD136" s="124">
        <f t="shared" si="32"/>
        <v>2.09</v>
      </c>
      <c r="AE136" s="124">
        <f t="shared" si="32"/>
        <v>2.09</v>
      </c>
      <c r="AF136" s="124">
        <f t="shared" si="32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0"/>
        <v>1.1399999999999999</v>
      </c>
      <c r="C137" s="125">
        <v>1.1399999999999999</v>
      </c>
      <c r="D137" s="124">
        <f t="shared" si="31"/>
        <v>1.1399999999999999</v>
      </c>
      <c r="E137" s="124">
        <f t="shared" si="31"/>
        <v>1.1399999999999999</v>
      </c>
      <c r="F137" s="124">
        <f t="shared" si="31"/>
        <v>1.1399999999999999</v>
      </c>
      <c r="G137" s="124">
        <f t="shared" si="31"/>
        <v>1.1399999999999999</v>
      </c>
      <c r="H137" s="124">
        <f t="shared" si="31"/>
        <v>1.1399999999999999</v>
      </c>
      <c r="I137" s="124">
        <f t="shared" si="31"/>
        <v>1.1399999999999999</v>
      </c>
      <c r="J137" s="124">
        <f t="shared" si="31"/>
        <v>1.1399999999999999</v>
      </c>
      <c r="K137" s="124">
        <f t="shared" si="31"/>
        <v>1.1399999999999999</v>
      </c>
      <c r="L137" s="124">
        <f t="shared" si="31"/>
        <v>1.1399999999999999</v>
      </c>
      <c r="M137" s="124">
        <f t="shared" si="31"/>
        <v>1.1399999999999999</v>
      </c>
      <c r="N137" s="124">
        <f t="shared" si="31"/>
        <v>1.1399999999999999</v>
      </c>
      <c r="O137" s="124">
        <f t="shared" si="31"/>
        <v>1.1399999999999999</v>
      </c>
      <c r="P137" s="124">
        <f t="shared" si="31"/>
        <v>1.1399999999999999</v>
      </c>
      <c r="Q137" s="124">
        <f t="shared" si="31"/>
        <v>1.1399999999999999</v>
      </c>
      <c r="R137" s="124">
        <f t="shared" si="31"/>
        <v>1.1399999999999999</v>
      </c>
      <c r="S137" s="124">
        <f t="shared" si="31"/>
        <v>1.1399999999999999</v>
      </c>
      <c r="T137" s="124">
        <f t="shared" si="32"/>
        <v>1.1399999999999999</v>
      </c>
      <c r="U137" s="124">
        <f t="shared" si="32"/>
        <v>1.1399999999999999</v>
      </c>
      <c r="V137" s="124">
        <f t="shared" si="32"/>
        <v>1.1399999999999999</v>
      </c>
      <c r="W137" s="124">
        <f t="shared" si="32"/>
        <v>1.1399999999999999</v>
      </c>
      <c r="X137" s="124">
        <f t="shared" si="32"/>
        <v>1.1399999999999999</v>
      </c>
      <c r="Y137" s="124">
        <f t="shared" si="32"/>
        <v>1.1399999999999999</v>
      </c>
      <c r="Z137" s="124">
        <f t="shared" si="32"/>
        <v>1.1399999999999999</v>
      </c>
      <c r="AA137" s="124">
        <f t="shared" si="32"/>
        <v>1.1399999999999999</v>
      </c>
      <c r="AB137" s="124">
        <f t="shared" si="32"/>
        <v>1.1399999999999999</v>
      </c>
      <c r="AC137" s="124">
        <f t="shared" si="32"/>
        <v>1.1399999999999999</v>
      </c>
      <c r="AD137" s="124">
        <f t="shared" si="32"/>
        <v>1.1399999999999999</v>
      </c>
      <c r="AE137" s="124">
        <f t="shared" si="32"/>
        <v>1.1399999999999999</v>
      </c>
      <c r="AF137" s="124">
        <f t="shared" si="32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0"/>
        <v>0.82</v>
      </c>
      <c r="C138" s="125">
        <v>0.82</v>
      </c>
      <c r="D138" s="124">
        <f t="shared" si="31"/>
        <v>0.82</v>
      </c>
      <c r="E138" s="124">
        <f t="shared" si="31"/>
        <v>0.82</v>
      </c>
      <c r="F138" s="124">
        <f t="shared" si="31"/>
        <v>0.82</v>
      </c>
      <c r="G138" s="124">
        <f t="shared" si="31"/>
        <v>0.82</v>
      </c>
      <c r="H138" s="124">
        <f t="shared" si="31"/>
        <v>0.82</v>
      </c>
      <c r="I138" s="124">
        <f t="shared" si="31"/>
        <v>0.82</v>
      </c>
      <c r="J138" s="124">
        <f t="shared" si="31"/>
        <v>0.82</v>
      </c>
      <c r="K138" s="124">
        <f t="shared" si="31"/>
        <v>0.82</v>
      </c>
      <c r="L138" s="124">
        <f t="shared" si="31"/>
        <v>0.82</v>
      </c>
      <c r="M138" s="124">
        <f t="shared" si="31"/>
        <v>0.82</v>
      </c>
      <c r="N138" s="124">
        <f t="shared" si="31"/>
        <v>0.82</v>
      </c>
      <c r="O138" s="124">
        <f t="shared" si="31"/>
        <v>0.82</v>
      </c>
      <c r="P138" s="124">
        <f t="shared" si="31"/>
        <v>0.82</v>
      </c>
      <c r="Q138" s="124">
        <f t="shared" si="31"/>
        <v>0.82</v>
      </c>
      <c r="R138" s="124">
        <f t="shared" si="31"/>
        <v>0.82</v>
      </c>
      <c r="S138" s="124">
        <f t="shared" si="31"/>
        <v>0.82</v>
      </c>
      <c r="T138" s="124">
        <f t="shared" si="32"/>
        <v>0.82</v>
      </c>
      <c r="U138" s="124">
        <f t="shared" si="32"/>
        <v>0.82</v>
      </c>
      <c r="V138" s="124">
        <f t="shared" si="32"/>
        <v>0.82</v>
      </c>
      <c r="W138" s="124">
        <f t="shared" si="32"/>
        <v>0.82</v>
      </c>
      <c r="X138" s="124">
        <f t="shared" si="32"/>
        <v>0.82</v>
      </c>
      <c r="Y138" s="124">
        <f t="shared" si="32"/>
        <v>0.82</v>
      </c>
      <c r="Z138" s="124">
        <f t="shared" si="32"/>
        <v>0.82</v>
      </c>
      <c r="AA138" s="124">
        <f t="shared" si="32"/>
        <v>0.82</v>
      </c>
      <c r="AB138" s="124">
        <f t="shared" si="32"/>
        <v>0.82</v>
      </c>
      <c r="AC138" s="124">
        <f t="shared" si="32"/>
        <v>0.82</v>
      </c>
      <c r="AD138" s="124">
        <f t="shared" si="32"/>
        <v>0.82</v>
      </c>
      <c r="AE138" s="124">
        <f t="shared" si="32"/>
        <v>0.82</v>
      </c>
      <c r="AF138" s="124">
        <f t="shared" si="32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3">AF140</f>
        <v>2</v>
      </c>
      <c r="C140" s="125">
        <v>2</v>
      </c>
      <c r="D140" s="124">
        <f t="shared" ref="D140:S146" si="34">C140</f>
        <v>2</v>
      </c>
      <c r="E140" s="124">
        <f t="shared" si="34"/>
        <v>2</v>
      </c>
      <c r="F140" s="124">
        <f t="shared" si="34"/>
        <v>2</v>
      </c>
      <c r="G140" s="124">
        <f t="shared" si="34"/>
        <v>2</v>
      </c>
      <c r="H140" s="124">
        <f t="shared" si="34"/>
        <v>2</v>
      </c>
      <c r="I140" s="124">
        <f t="shared" si="34"/>
        <v>2</v>
      </c>
      <c r="J140" s="124">
        <f t="shared" si="34"/>
        <v>2</v>
      </c>
      <c r="K140" s="124">
        <f t="shared" si="34"/>
        <v>2</v>
      </c>
      <c r="L140" s="124">
        <f t="shared" si="34"/>
        <v>2</v>
      </c>
      <c r="M140" s="124">
        <f t="shared" si="34"/>
        <v>2</v>
      </c>
      <c r="N140" s="124">
        <f t="shared" si="34"/>
        <v>2</v>
      </c>
      <c r="O140" s="124">
        <f t="shared" si="34"/>
        <v>2</v>
      </c>
      <c r="P140" s="124">
        <f t="shared" si="34"/>
        <v>2</v>
      </c>
      <c r="Q140" s="124">
        <f t="shared" si="34"/>
        <v>2</v>
      </c>
      <c r="R140" s="124">
        <f t="shared" si="34"/>
        <v>2</v>
      </c>
      <c r="S140" s="124">
        <f t="shared" si="34"/>
        <v>2</v>
      </c>
      <c r="T140" s="124">
        <f t="shared" ref="T140:AF146" si="35">S140</f>
        <v>2</v>
      </c>
      <c r="U140" s="124">
        <f t="shared" si="35"/>
        <v>2</v>
      </c>
      <c r="V140" s="124">
        <f t="shared" si="35"/>
        <v>2</v>
      </c>
      <c r="W140" s="124">
        <f t="shared" si="35"/>
        <v>2</v>
      </c>
      <c r="X140" s="124">
        <f t="shared" si="35"/>
        <v>2</v>
      </c>
      <c r="Y140" s="124">
        <f t="shared" si="35"/>
        <v>2</v>
      </c>
      <c r="Z140" s="124">
        <f t="shared" si="35"/>
        <v>2</v>
      </c>
      <c r="AA140" s="124">
        <f t="shared" si="35"/>
        <v>2</v>
      </c>
      <c r="AB140" s="124">
        <f t="shared" si="35"/>
        <v>2</v>
      </c>
      <c r="AC140" s="124">
        <f t="shared" si="35"/>
        <v>2</v>
      </c>
      <c r="AD140" s="124">
        <f t="shared" si="35"/>
        <v>2</v>
      </c>
      <c r="AE140" s="124">
        <f t="shared" si="35"/>
        <v>2</v>
      </c>
      <c r="AF140" s="124">
        <f t="shared" si="35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3"/>
        <v>5.61</v>
      </c>
      <c r="C141" s="125">
        <v>5.61</v>
      </c>
      <c r="D141" s="124">
        <f t="shared" si="34"/>
        <v>5.61</v>
      </c>
      <c r="E141" s="124">
        <f t="shared" si="34"/>
        <v>5.61</v>
      </c>
      <c r="F141" s="124">
        <f t="shared" si="34"/>
        <v>5.61</v>
      </c>
      <c r="G141" s="124">
        <f t="shared" si="34"/>
        <v>5.61</v>
      </c>
      <c r="H141" s="124">
        <f t="shared" si="34"/>
        <v>5.61</v>
      </c>
      <c r="I141" s="124">
        <f t="shared" si="34"/>
        <v>5.61</v>
      </c>
      <c r="J141" s="124">
        <f t="shared" si="34"/>
        <v>5.61</v>
      </c>
      <c r="K141" s="124">
        <f t="shared" si="34"/>
        <v>5.61</v>
      </c>
      <c r="L141" s="124">
        <f t="shared" si="34"/>
        <v>5.61</v>
      </c>
      <c r="M141" s="124">
        <f t="shared" si="34"/>
        <v>5.61</v>
      </c>
      <c r="N141" s="124">
        <f t="shared" si="34"/>
        <v>5.61</v>
      </c>
      <c r="O141" s="124">
        <f t="shared" si="34"/>
        <v>5.61</v>
      </c>
      <c r="P141" s="124">
        <f t="shared" si="34"/>
        <v>5.61</v>
      </c>
      <c r="Q141" s="124">
        <f t="shared" si="34"/>
        <v>5.61</v>
      </c>
      <c r="R141" s="124">
        <f t="shared" si="34"/>
        <v>5.61</v>
      </c>
      <c r="S141" s="124">
        <f t="shared" si="34"/>
        <v>5.61</v>
      </c>
      <c r="T141" s="124">
        <f t="shared" si="35"/>
        <v>5.61</v>
      </c>
      <c r="U141" s="124">
        <f t="shared" si="35"/>
        <v>5.61</v>
      </c>
      <c r="V141" s="124">
        <f t="shared" si="35"/>
        <v>5.61</v>
      </c>
      <c r="W141" s="124">
        <f t="shared" si="35"/>
        <v>5.61</v>
      </c>
      <c r="X141" s="124">
        <f t="shared" si="35"/>
        <v>5.61</v>
      </c>
      <c r="Y141" s="124">
        <f t="shared" si="35"/>
        <v>5.61</v>
      </c>
      <c r="Z141" s="124">
        <f t="shared" si="35"/>
        <v>5.61</v>
      </c>
      <c r="AA141" s="124">
        <f t="shared" si="35"/>
        <v>5.61</v>
      </c>
      <c r="AB141" s="124">
        <f t="shared" si="35"/>
        <v>5.61</v>
      </c>
      <c r="AC141" s="124">
        <f t="shared" si="35"/>
        <v>5.61</v>
      </c>
      <c r="AD141" s="124">
        <f t="shared" si="35"/>
        <v>5.61</v>
      </c>
      <c r="AE141" s="124">
        <f t="shared" si="35"/>
        <v>5.61</v>
      </c>
      <c r="AF141" s="124">
        <f t="shared" si="35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3"/>
        <v>1.25</v>
      </c>
      <c r="C142" s="125">
        <v>1.25</v>
      </c>
      <c r="D142" s="124">
        <f t="shared" si="34"/>
        <v>1.25</v>
      </c>
      <c r="E142" s="124">
        <f t="shared" si="34"/>
        <v>1.25</v>
      </c>
      <c r="F142" s="124">
        <f t="shared" si="34"/>
        <v>1.25</v>
      </c>
      <c r="G142" s="124">
        <f t="shared" si="34"/>
        <v>1.25</v>
      </c>
      <c r="H142" s="124">
        <f t="shared" si="34"/>
        <v>1.25</v>
      </c>
      <c r="I142" s="124">
        <f t="shared" si="34"/>
        <v>1.25</v>
      </c>
      <c r="J142" s="124">
        <f t="shared" si="34"/>
        <v>1.25</v>
      </c>
      <c r="K142" s="124">
        <f t="shared" si="34"/>
        <v>1.25</v>
      </c>
      <c r="L142" s="124">
        <f t="shared" si="34"/>
        <v>1.25</v>
      </c>
      <c r="M142" s="124">
        <f t="shared" si="34"/>
        <v>1.25</v>
      </c>
      <c r="N142" s="124">
        <f t="shared" si="34"/>
        <v>1.25</v>
      </c>
      <c r="O142" s="124">
        <f t="shared" si="34"/>
        <v>1.25</v>
      </c>
      <c r="P142" s="124">
        <f t="shared" si="34"/>
        <v>1.25</v>
      </c>
      <c r="Q142" s="124">
        <f t="shared" si="34"/>
        <v>1.25</v>
      </c>
      <c r="R142" s="124">
        <f t="shared" si="34"/>
        <v>1.25</v>
      </c>
      <c r="S142" s="124">
        <f t="shared" si="34"/>
        <v>1.25</v>
      </c>
      <c r="T142" s="124">
        <f t="shared" si="35"/>
        <v>1.25</v>
      </c>
      <c r="U142" s="124">
        <f t="shared" si="35"/>
        <v>1.25</v>
      </c>
      <c r="V142" s="124">
        <f t="shared" si="35"/>
        <v>1.25</v>
      </c>
      <c r="W142" s="124">
        <f t="shared" si="35"/>
        <v>1.25</v>
      </c>
      <c r="X142" s="124">
        <f t="shared" si="35"/>
        <v>1.25</v>
      </c>
      <c r="Y142" s="124">
        <f t="shared" si="35"/>
        <v>1.25</v>
      </c>
      <c r="Z142" s="124">
        <f t="shared" si="35"/>
        <v>1.25</v>
      </c>
      <c r="AA142" s="124">
        <f t="shared" si="35"/>
        <v>1.25</v>
      </c>
      <c r="AB142" s="124">
        <f t="shared" si="35"/>
        <v>1.25</v>
      </c>
      <c r="AC142" s="124">
        <f t="shared" si="35"/>
        <v>1.25</v>
      </c>
      <c r="AD142" s="124">
        <f t="shared" si="35"/>
        <v>1.25</v>
      </c>
      <c r="AE142" s="124">
        <f t="shared" si="35"/>
        <v>1.25</v>
      </c>
      <c r="AF142" s="124">
        <f t="shared" si="35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3"/>
        <v>1.25</v>
      </c>
      <c r="C143" s="125">
        <v>1.25</v>
      </c>
      <c r="D143" s="124">
        <f t="shared" si="34"/>
        <v>1.25</v>
      </c>
      <c r="E143" s="124">
        <f t="shared" si="34"/>
        <v>1.25</v>
      </c>
      <c r="F143" s="124">
        <f t="shared" si="34"/>
        <v>1.25</v>
      </c>
      <c r="G143" s="124">
        <f t="shared" si="34"/>
        <v>1.25</v>
      </c>
      <c r="H143" s="124">
        <f t="shared" si="34"/>
        <v>1.25</v>
      </c>
      <c r="I143" s="124">
        <f t="shared" si="34"/>
        <v>1.25</v>
      </c>
      <c r="J143" s="124">
        <f t="shared" si="34"/>
        <v>1.25</v>
      </c>
      <c r="K143" s="124">
        <f t="shared" si="34"/>
        <v>1.25</v>
      </c>
      <c r="L143" s="124">
        <f t="shared" si="34"/>
        <v>1.25</v>
      </c>
      <c r="M143" s="124">
        <f t="shared" si="34"/>
        <v>1.25</v>
      </c>
      <c r="N143" s="124">
        <f t="shared" si="34"/>
        <v>1.25</v>
      </c>
      <c r="O143" s="124">
        <f t="shared" si="34"/>
        <v>1.25</v>
      </c>
      <c r="P143" s="124">
        <f t="shared" si="34"/>
        <v>1.25</v>
      </c>
      <c r="Q143" s="124">
        <f t="shared" si="34"/>
        <v>1.25</v>
      </c>
      <c r="R143" s="124">
        <f t="shared" si="34"/>
        <v>1.25</v>
      </c>
      <c r="S143" s="124">
        <f t="shared" si="34"/>
        <v>1.25</v>
      </c>
      <c r="T143" s="124">
        <f t="shared" si="35"/>
        <v>1.25</v>
      </c>
      <c r="U143" s="124">
        <f t="shared" si="35"/>
        <v>1.25</v>
      </c>
      <c r="V143" s="124">
        <f t="shared" si="35"/>
        <v>1.25</v>
      </c>
      <c r="W143" s="124">
        <f t="shared" si="35"/>
        <v>1.25</v>
      </c>
      <c r="X143" s="124">
        <f t="shared" si="35"/>
        <v>1.25</v>
      </c>
      <c r="Y143" s="124">
        <f t="shared" si="35"/>
        <v>1.25</v>
      </c>
      <c r="Z143" s="124">
        <f t="shared" si="35"/>
        <v>1.25</v>
      </c>
      <c r="AA143" s="124">
        <f t="shared" si="35"/>
        <v>1.25</v>
      </c>
      <c r="AB143" s="124">
        <f t="shared" si="35"/>
        <v>1.25</v>
      </c>
      <c r="AC143" s="124">
        <f t="shared" si="35"/>
        <v>1.25</v>
      </c>
      <c r="AD143" s="124">
        <f t="shared" si="35"/>
        <v>1.25</v>
      </c>
      <c r="AE143" s="124">
        <f t="shared" si="35"/>
        <v>1.25</v>
      </c>
      <c r="AF143" s="124">
        <f t="shared" si="35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3"/>
        <v>1.46</v>
      </c>
      <c r="C144" s="125">
        <v>1.46</v>
      </c>
      <c r="D144" s="124">
        <f t="shared" si="34"/>
        <v>1.46</v>
      </c>
      <c r="E144" s="124">
        <f t="shared" si="34"/>
        <v>1.46</v>
      </c>
      <c r="F144" s="124">
        <f t="shared" si="34"/>
        <v>1.46</v>
      </c>
      <c r="G144" s="124">
        <f t="shared" si="34"/>
        <v>1.46</v>
      </c>
      <c r="H144" s="124">
        <f t="shared" si="34"/>
        <v>1.46</v>
      </c>
      <c r="I144" s="124">
        <f t="shared" si="34"/>
        <v>1.46</v>
      </c>
      <c r="J144" s="124">
        <f t="shared" si="34"/>
        <v>1.46</v>
      </c>
      <c r="K144" s="124">
        <f t="shared" si="34"/>
        <v>1.46</v>
      </c>
      <c r="L144" s="124">
        <f t="shared" si="34"/>
        <v>1.46</v>
      </c>
      <c r="M144" s="124">
        <f t="shared" si="34"/>
        <v>1.46</v>
      </c>
      <c r="N144" s="124">
        <f t="shared" si="34"/>
        <v>1.46</v>
      </c>
      <c r="O144" s="124">
        <f t="shared" si="34"/>
        <v>1.46</v>
      </c>
      <c r="P144" s="124">
        <f t="shared" si="34"/>
        <v>1.46</v>
      </c>
      <c r="Q144" s="124">
        <f t="shared" si="34"/>
        <v>1.46</v>
      </c>
      <c r="R144" s="124">
        <f t="shared" si="34"/>
        <v>1.46</v>
      </c>
      <c r="S144" s="124">
        <f t="shared" si="34"/>
        <v>1.46</v>
      </c>
      <c r="T144" s="124">
        <f t="shared" si="35"/>
        <v>1.46</v>
      </c>
      <c r="U144" s="124">
        <f t="shared" si="35"/>
        <v>1.46</v>
      </c>
      <c r="V144" s="124">
        <f t="shared" si="35"/>
        <v>1.46</v>
      </c>
      <c r="W144" s="124">
        <f t="shared" si="35"/>
        <v>1.46</v>
      </c>
      <c r="X144" s="124">
        <f t="shared" si="35"/>
        <v>1.46</v>
      </c>
      <c r="Y144" s="124">
        <f t="shared" si="35"/>
        <v>1.46</v>
      </c>
      <c r="Z144" s="124">
        <f t="shared" si="35"/>
        <v>1.46</v>
      </c>
      <c r="AA144" s="124">
        <f t="shared" si="35"/>
        <v>1.46</v>
      </c>
      <c r="AB144" s="124">
        <f t="shared" si="35"/>
        <v>1.46</v>
      </c>
      <c r="AC144" s="124">
        <f t="shared" si="35"/>
        <v>1.46</v>
      </c>
      <c r="AD144" s="124">
        <f t="shared" si="35"/>
        <v>1.46</v>
      </c>
      <c r="AE144" s="124">
        <f t="shared" si="35"/>
        <v>1.46</v>
      </c>
      <c r="AF144" s="124">
        <f t="shared" si="35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3"/>
        <v>3</v>
      </c>
      <c r="C145" s="125">
        <v>3</v>
      </c>
      <c r="D145" s="124">
        <f t="shared" si="34"/>
        <v>3</v>
      </c>
      <c r="E145" s="124">
        <f t="shared" si="34"/>
        <v>3</v>
      </c>
      <c r="F145" s="124">
        <f t="shared" si="34"/>
        <v>3</v>
      </c>
      <c r="G145" s="124">
        <f t="shared" si="34"/>
        <v>3</v>
      </c>
      <c r="H145" s="124">
        <f t="shared" si="34"/>
        <v>3</v>
      </c>
      <c r="I145" s="124">
        <f t="shared" si="34"/>
        <v>3</v>
      </c>
      <c r="J145" s="124">
        <f t="shared" si="34"/>
        <v>3</v>
      </c>
      <c r="K145" s="124">
        <f t="shared" si="34"/>
        <v>3</v>
      </c>
      <c r="L145" s="124">
        <f t="shared" si="34"/>
        <v>3</v>
      </c>
      <c r="M145" s="124">
        <f t="shared" si="34"/>
        <v>3</v>
      </c>
      <c r="N145" s="124">
        <f t="shared" si="34"/>
        <v>3</v>
      </c>
      <c r="O145" s="124">
        <f t="shared" si="34"/>
        <v>3</v>
      </c>
      <c r="P145" s="124">
        <f t="shared" si="34"/>
        <v>3</v>
      </c>
      <c r="Q145" s="124">
        <f t="shared" si="34"/>
        <v>3</v>
      </c>
      <c r="R145" s="124">
        <f t="shared" si="34"/>
        <v>3</v>
      </c>
      <c r="S145" s="124">
        <f t="shared" si="34"/>
        <v>3</v>
      </c>
      <c r="T145" s="124">
        <f t="shared" si="35"/>
        <v>3</v>
      </c>
      <c r="U145" s="124">
        <f t="shared" si="35"/>
        <v>3</v>
      </c>
      <c r="V145" s="124">
        <f t="shared" si="35"/>
        <v>3</v>
      </c>
      <c r="W145" s="124">
        <f t="shared" si="35"/>
        <v>3</v>
      </c>
      <c r="X145" s="124">
        <f t="shared" si="35"/>
        <v>3</v>
      </c>
      <c r="Y145" s="124">
        <f t="shared" si="35"/>
        <v>3</v>
      </c>
      <c r="Z145" s="124">
        <f t="shared" si="35"/>
        <v>3</v>
      </c>
      <c r="AA145" s="124">
        <f t="shared" si="35"/>
        <v>3</v>
      </c>
      <c r="AB145" s="124">
        <f t="shared" si="35"/>
        <v>3</v>
      </c>
      <c r="AC145" s="124">
        <f t="shared" si="35"/>
        <v>3</v>
      </c>
      <c r="AD145" s="124">
        <f t="shared" si="35"/>
        <v>3</v>
      </c>
      <c r="AE145" s="124">
        <f t="shared" si="35"/>
        <v>3</v>
      </c>
      <c r="AF145" s="124">
        <f t="shared" si="35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3"/>
        <v>3.3</v>
      </c>
      <c r="C146" s="125">
        <v>3.3</v>
      </c>
      <c r="D146" s="124">
        <f t="shared" si="34"/>
        <v>3.3</v>
      </c>
      <c r="E146" s="124">
        <f t="shared" si="34"/>
        <v>3.3</v>
      </c>
      <c r="F146" s="124">
        <f t="shared" si="34"/>
        <v>3.3</v>
      </c>
      <c r="G146" s="124">
        <f t="shared" si="34"/>
        <v>3.3</v>
      </c>
      <c r="H146" s="124">
        <f t="shared" si="34"/>
        <v>3.3</v>
      </c>
      <c r="I146" s="124">
        <f t="shared" si="34"/>
        <v>3.3</v>
      </c>
      <c r="J146" s="124">
        <f t="shared" si="34"/>
        <v>3.3</v>
      </c>
      <c r="K146" s="124">
        <f t="shared" si="34"/>
        <v>3.3</v>
      </c>
      <c r="L146" s="124">
        <f t="shared" si="34"/>
        <v>3.3</v>
      </c>
      <c r="M146" s="124">
        <f t="shared" si="34"/>
        <v>3.3</v>
      </c>
      <c r="N146" s="124">
        <f t="shared" si="34"/>
        <v>3.3</v>
      </c>
      <c r="O146" s="124">
        <f t="shared" si="34"/>
        <v>3.3</v>
      </c>
      <c r="P146" s="124">
        <f t="shared" si="34"/>
        <v>3.3</v>
      </c>
      <c r="Q146" s="124">
        <f t="shared" si="34"/>
        <v>3.3</v>
      </c>
      <c r="R146" s="124">
        <f t="shared" si="34"/>
        <v>3.3</v>
      </c>
      <c r="S146" s="124">
        <f t="shared" si="34"/>
        <v>3.3</v>
      </c>
      <c r="T146" s="124">
        <f t="shared" si="35"/>
        <v>3.3</v>
      </c>
      <c r="U146" s="124">
        <f t="shared" si="35"/>
        <v>3.3</v>
      </c>
      <c r="V146" s="124">
        <f t="shared" si="35"/>
        <v>3.3</v>
      </c>
      <c r="W146" s="124">
        <f t="shared" si="35"/>
        <v>3.3</v>
      </c>
      <c r="X146" s="124">
        <f t="shared" si="35"/>
        <v>3.3</v>
      </c>
      <c r="Y146" s="124">
        <f t="shared" si="35"/>
        <v>3.3</v>
      </c>
      <c r="Z146" s="124">
        <f t="shared" si="35"/>
        <v>3.3</v>
      </c>
      <c r="AA146" s="124">
        <f t="shared" si="35"/>
        <v>3.3</v>
      </c>
      <c r="AB146" s="124">
        <f t="shared" si="35"/>
        <v>3.3</v>
      </c>
      <c r="AC146" s="124">
        <f t="shared" si="35"/>
        <v>3.3</v>
      </c>
      <c r="AD146" s="124">
        <f t="shared" si="35"/>
        <v>3.3</v>
      </c>
      <c r="AE146" s="124">
        <f t="shared" si="35"/>
        <v>3.3</v>
      </c>
      <c r="AF146" s="124">
        <f t="shared" si="35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6">C148</f>
        <v>1.76</v>
      </c>
      <c r="E148" s="124">
        <f t="shared" si="36"/>
        <v>1.76</v>
      </c>
      <c r="F148" s="124">
        <f t="shared" si="36"/>
        <v>1.76</v>
      </c>
      <c r="G148" s="124">
        <f t="shared" si="36"/>
        <v>1.76</v>
      </c>
      <c r="H148" s="124">
        <f t="shared" si="36"/>
        <v>1.76</v>
      </c>
      <c r="I148" s="124">
        <f t="shared" si="36"/>
        <v>1.76</v>
      </c>
      <c r="J148" s="124">
        <f t="shared" si="36"/>
        <v>1.76</v>
      </c>
      <c r="K148" s="124">
        <f t="shared" si="36"/>
        <v>1.76</v>
      </c>
      <c r="L148" s="124">
        <f t="shared" si="36"/>
        <v>1.76</v>
      </c>
      <c r="M148" s="124">
        <f t="shared" si="36"/>
        <v>1.76</v>
      </c>
      <c r="N148" s="124">
        <f t="shared" si="36"/>
        <v>1.76</v>
      </c>
      <c r="O148" s="124">
        <f t="shared" si="36"/>
        <v>1.76</v>
      </c>
      <c r="P148" s="124">
        <f t="shared" si="36"/>
        <v>1.76</v>
      </c>
      <c r="Q148" s="124">
        <f t="shared" si="36"/>
        <v>1.76</v>
      </c>
      <c r="R148" s="124">
        <f t="shared" si="36"/>
        <v>1.76</v>
      </c>
      <c r="S148" s="124">
        <f t="shared" si="36"/>
        <v>1.76</v>
      </c>
      <c r="T148" s="124">
        <f t="shared" ref="T148:AF149" si="37">S148</f>
        <v>1.76</v>
      </c>
      <c r="U148" s="124">
        <f t="shared" si="37"/>
        <v>1.76</v>
      </c>
      <c r="V148" s="124">
        <f t="shared" si="37"/>
        <v>1.76</v>
      </c>
      <c r="W148" s="124">
        <f t="shared" si="37"/>
        <v>1.76</v>
      </c>
      <c r="X148" s="124">
        <f t="shared" si="37"/>
        <v>1.76</v>
      </c>
      <c r="Y148" s="124">
        <f t="shared" si="37"/>
        <v>1.76</v>
      </c>
      <c r="Z148" s="124">
        <f t="shared" si="37"/>
        <v>1.76</v>
      </c>
      <c r="AA148" s="124">
        <f t="shared" si="37"/>
        <v>1.76</v>
      </c>
      <c r="AB148" s="124">
        <f t="shared" si="37"/>
        <v>1.76</v>
      </c>
      <c r="AC148" s="124">
        <f t="shared" si="37"/>
        <v>1.76</v>
      </c>
      <c r="AD148" s="124">
        <f t="shared" si="37"/>
        <v>1.76</v>
      </c>
      <c r="AE148" s="124">
        <f t="shared" si="37"/>
        <v>1.76</v>
      </c>
      <c r="AF148" s="124">
        <f t="shared" si="37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6"/>
        <v>0</v>
      </c>
      <c r="E149" s="124">
        <f t="shared" si="36"/>
        <v>0</v>
      </c>
      <c r="F149" s="124">
        <f t="shared" si="36"/>
        <v>0</v>
      </c>
      <c r="G149" s="124">
        <f t="shared" si="36"/>
        <v>0</v>
      </c>
      <c r="H149" s="124">
        <f t="shared" si="36"/>
        <v>0</v>
      </c>
      <c r="I149" s="124">
        <f t="shared" si="36"/>
        <v>0</v>
      </c>
      <c r="J149" s="124">
        <f t="shared" si="36"/>
        <v>0</v>
      </c>
      <c r="K149" s="124">
        <f t="shared" si="36"/>
        <v>0</v>
      </c>
      <c r="L149" s="124">
        <f t="shared" si="36"/>
        <v>0</v>
      </c>
      <c r="M149" s="124">
        <f t="shared" si="36"/>
        <v>0</v>
      </c>
      <c r="N149" s="124">
        <f t="shared" si="36"/>
        <v>0</v>
      </c>
      <c r="O149" s="124">
        <f t="shared" si="36"/>
        <v>0</v>
      </c>
      <c r="P149" s="124">
        <f t="shared" si="36"/>
        <v>0</v>
      </c>
      <c r="Q149" s="124">
        <f t="shared" si="36"/>
        <v>0</v>
      </c>
      <c r="R149" s="124">
        <f t="shared" si="36"/>
        <v>0</v>
      </c>
      <c r="S149" s="124">
        <f t="shared" si="36"/>
        <v>0</v>
      </c>
      <c r="T149" s="124">
        <f t="shared" si="37"/>
        <v>0</v>
      </c>
      <c r="U149" s="124">
        <f t="shared" si="37"/>
        <v>0</v>
      </c>
      <c r="V149" s="124">
        <f t="shared" si="37"/>
        <v>0</v>
      </c>
      <c r="W149" s="124">
        <f t="shared" si="37"/>
        <v>0</v>
      </c>
      <c r="X149" s="124">
        <f t="shared" si="37"/>
        <v>0</v>
      </c>
      <c r="Y149" s="124">
        <f t="shared" si="37"/>
        <v>0</v>
      </c>
      <c r="Z149" s="124">
        <f t="shared" si="37"/>
        <v>0</v>
      </c>
      <c r="AA149" s="124">
        <f t="shared" si="37"/>
        <v>0</v>
      </c>
      <c r="AB149" s="124">
        <f t="shared" si="37"/>
        <v>0</v>
      </c>
      <c r="AC149" s="124">
        <f t="shared" si="37"/>
        <v>0</v>
      </c>
      <c r="AD149" s="124">
        <f t="shared" si="37"/>
        <v>0</v>
      </c>
      <c r="AE149" s="124">
        <f t="shared" si="37"/>
        <v>0</v>
      </c>
      <c r="AF149" s="124">
        <f t="shared" si="37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8">C151</f>
        <v>0.1</v>
      </c>
      <c r="E151" s="124">
        <f t="shared" si="38"/>
        <v>0.1</v>
      </c>
      <c r="F151" s="124">
        <f t="shared" si="38"/>
        <v>0.1</v>
      </c>
      <c r="G151" s="124">
        <f t="shared" si="38"/>
        <v>0.1</v>
      </c>
      <c r="H151" s="124">
        <f t="shared" si="38"/>
        <v>0.1</v>
      </c>
      <c r="I151" s="124">
        <f t="shared" si="38"/>
        <v>0.1</v>
      </c>
      <c r="J151" s="124">
        <f t="shared" si="38"/>
        <v>0.1</v>
      </c>
      <c r="K151" s="124">
        <f t="shared" si="38"/>
        <v>0.1</v>
      </c>
      <c r="L151" s="124">
        <f t="shared" si="38"/>
        <v>0.1</v>
      </c>
      <c r="M151" s="124">
        <f t="shared" si="38"/>
        <v>0.1</v>
      </c>
      <c r="N151" s="124">
        <f t="shared" si="38"/>
        <v>0.1</v>
      </c>
      <c r="O151" s="124">
        <f t="shared" si="38"/>
        <v>0.1</v>
      </c>
      <c r="P151" s="124">
        <f t="shared" si="38"/>
        <v>0.1</v>
      </c>
      <c r="Q151" s="124">
        <f t="shared" si="38"/>
        <v>0.1</v>
      </c>
      <c r="R151" s="124">
        <f t="shared" si="38"/>
        <v>0.1</v>
      </c>
      <c r="S151" s="124">
        <f t="shared" si="38"/>
        <v>0.1</v>
      </c>
      <c r="T151" s="124">
        <f t="shared" ref="T151:AF154" si="39">S151</f>
        <v>0.1</v>
      </c>
      <c r="U151" s="124">
        <f t="shared" si="39"/>
        <v>0.1</v>
      </c>
      <c r="V151" s="124">
        <f t="shared" si="39"/>
        <v>0.1</v>
      </c>
      <c r="W151" s="124">
        <f t="shared" si="39"/>
        <v>0.1</v>
      </c>
      <c r="X151" s="124">
        <f t="shared" si="39"/>
        <v>0.1</v>
      </c>
      <c r="Y151" s="124">
        <f t="shared" si="39"/>
        <v>0.1</v>
      </c>
      <c r="Z151" s="124">
        <f t="shared" si="39"/>
        <v>0.1</v>
      </c>
      <c r="AA151" s="124">
        <f t="shared" si="39"/>
        <v>0.1</v>
      </c>
      <c r="AB151" s="124">
        <f t="shared" si="39"/>
        <v>0.1</v>
      </c>
      <c r="AC151" s="124">
        <f t="shared" si="39"/>
        <v>0.1</v>
      </c>
      <c r="AD151" s="124">
        <f t="shared" si="39"/>
        <v>0.1</v>
      </c>
      <c r="AE151" s="124">
        <f t="shared" si="39"/>
        <v>0.1</v>
      </c>
      <c r="AF151" s="124">
        <f t="shared" si="39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8"/>
        <v>2.0499999999999998</v>
      </c>
      <c r="E152" s="124">
        <f t="shared" si="38"/>
        <v>2.0499999999999998</v>
      </c>
      <c r="F152" s="124">
        <f t="shared" si="38"/>
        <v>2.0499999999999998</v>
      </c>
      <c r="G152" s="124">
        <f t="shared" si="38"/>
        <v>2.0499999999999998</v>
      </c>
      <c r="H152" s="124">
        <f t="shared" si="38"/>
        <v>2.0499999999999998</v>
      </c>
      <c r="I152" s="124">
        <f t="shared" si="38"/>
        <v>2.0499999999999998</v>
      </c>
      <c r="J152" s="124">
        <f t="shared" si="38"/>
        <v>2.0499999999999998</v>
      </c>
      <c r="K152" s="124">
        <f t="shared" si="38"/>
        <v>2.0499999999999998</v>
      </c>
      <c r="L152" s="124">
        <f t="shared" si="38"/>
        <v>2.0499999999999998</v>
      </c>
      <c r="M152" s="124">
        <f t="shared" si="38"/>
        <v>2.0499999999999998</v>
      </c>
      <c r="N152" s="124">
        <f t="shared" si="38"/>
        <v>2.0499999999999998</v>
      </c>
      <c r="O152" s="124">
        <f t="shared" si="38"/>
        <v>2.0499999999999998</v>
      </c>
      <c r="P152" s="124">
        <f t="shared" si="38"/>
        <v>2.0499999999999998</v>
      </c>
      <c r="Q152" s="124">
        <f t="shared" si="38"/>
        <v>2.0499999999999998</v>
      </c>
      <c r="R152" s="124">
        <f t="shared" si="38"/>
        <v>2.0499999999999998</v>
      </c>
      <c r="S152" s="124">
        <f t="shared" si="38"/>
        <v>2.0499999999999998</v>
      </c>
      <c r="T152" s="124">
        <f t="shared" si="39"/>
        <v>2.0499999999999998</v>
      </c>
      <c r="U152" s="124">
        <f t="shared" si="39"/>
        <v>2.0499999999999998</v>
      </c>
      <c r="V152" s="124">
        <f t="shared" si="39"/>
        <v>2.0499999999999998</v>
      </c>
      <c r="W152" s="124">
        <f t="shared" si="39"/>
        <v>2.0499999999999998</v>
      </c>
      <c r="X152" s="124">
        <f t="shared" si="39"/>
        <v>2.0499999999999998</v>
      </c>
      <c r="Y152" s="124">
        <f t="shared" si="39"/>
        <v>2.0499999999999998</v>
      </c>
      <c r="Z152" s="124">
        <f t="shared" si="39"/>
        <v>2.0499999999999998</v>
      </c>
      <c r="AA152" s="124">
        <f t="shared" si="39"/>
        <v>2.0499999999999998</v>
      </c>
      <c r="AB152" s="124">
        <f t="shared" si="39"/>
        <v>2.0499999999999998</v>
      </c>
      <c r="AC152" s="124">
        <f t="shared" si="39"/>
        <v>2.0499999999999998</v>
      </c>
      <c r="AD152" s="124">
        <f t="shared" si="39"/>
        <v>2.0499999999999998</v>
      </c>
      <c r="AE152" s="124">
        <f t="shared" si="39"/>
        <v>2.0499999999999998</v>
      </c>
      <c r="AF152" s="124">
        <f t="shared" si="39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8"/>
        <v>2.7</v>
      </c>
      <c r="E153" s="124">
        <f t="shared" si="38"/>
        <v>2.7</v>
      </c>
      <c r="F153" s="124">
        <f t="shared" si="38"/>
        <v>2.7</v>
      </c>
      <c r="G153" s="124">
        <f t="shared" si="38"/>
        <v>2.7</v>
      </c>
      <c r="H153" s="124">
        <f t="shared" si="38"/>
        <v>2.7</v>
      </c>
      <c r="I153" s="124">
        <f t="shared" si="38"/>
        <v>2.7</v>
      </c>
      <c r="J153" s="124">
        <f t="shared" si="38"/>
        <v>2.7</v>
      </c>
      <c r="K153" s="124">
        <f t="shared" si="38"/>
        <v>2.7</v>
      </c>
      <c r="L153" s="124">
        <f t="shared" si="38"/>
        <v>2.7</v>
      </c>
      <c r="M153" s="124">
        <f t="shared" si="38"/>
        <v>2.7</v>
      </c>
      <c r="N153" s="124">
        <f t="shared" si="38"/>
        <v>2.7</v>
      </c>
      <c r="O153" s="124">
        <f t="shared" si="38"/>
        <v>2.7</v>
      </c>
      <c r="P153" s="124">
        <f t="shared" si="38"/>
        <v>2.7</v>
      </c>
      <c r="Q153" s="124">
        <f t="shared" si="38"/>
        <v>2.7</v>
      </c>
      <c r="R153" s="124">
        <f t="shared" si="38"/>
        <v>2.7</v>
      </c>
      <c r="S153" s="124">
        <f t="shared" si="38"/>
        <v>2.7</v>
      </c>
      <c r="T153" s="124">
        <f t="shared" si="39"/>
        <v>2.7</v>
      </c>
      <c r="U153" s="124">
        <f t="shared" si="39"/>
        <v>2.7</v>
      </c>
      <c r="V153" s="124">
        <f t="shared" si="39"/>
        <v>2.7</v>
      </c>
      <c r="W153" s="124">
        <f t="shared" si="39"/>
        <v>2.7</v>
      </c>
      <c r="X153" s="124">
        <f t="shared" si="39"/>
        <v>2.7</v>
      </c>
      <c r="Y153" s="124">
        <f t="shared" si="39"/>
        <v>2.7</v>
      </c>
      <c r="Z153" s="124">
        <f t="shared" si="39"/>
        <v>2.7</v>
      </c>
      <c r="AA153" s="124">
        <f t="shared" si="39"/>
        <v>2.7</v>
      </c>
      <c r="AB153" s="124">
        <f t="shared" si="39"/>
        <v>2.7</v>
      </c>
      <c r="AC153" s="124">
        <f t="shared" si="39"/>
        <v>2.7</v>
      </c>
      <c r="AD153" s="124">
        <f t="shared" si="39"/>
        <v>2.7</v>
      </c>
      <c r="AE153" s="124">
        <f t="shared" si="39"/>
        <v>2.7</v>
      </c>
      <c r="AF153" s="124">
        <f t="shared" si="39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8"/>
        <v>2.15</v>
      </c>
      <c r="E154" s="124">
        <f t="shared" si="38"/>
        <v>2.15</v>
      </c>
      <c r="F154" s="124">
        <f t="shared" si="38"/>
        <v>2.15</v>
      </c>
      <c r="G154" s="124">
        <f t="shared" si="38"/>
        <v>2.15</v>
      </c>
      <c r="H154" s="124">
        <f t="shared" si="38"/>
        <v>2.15</v>
      </c>
      <c r="I154" s="124">
        <f t="shared" si="38"/>
        <v>2.15</v>
      </c>
      <c r="J154" s="124">
        <f t="shared" si="38"/>
        <v>2.15</v>
      </c>
      <c r="K154" s="124">
        <f t="shared" si="38"/>
        <v>2.15</v>
      </c>
      <c r="L154" s="124">
        <f t="shared" si="38"/>
        <v>2.15</v>
      </c>
      <c r="M154" s="124">
        <f t="shared" si="38"/>
        <v>2.15</v>
      </c>
      <c r="N154" s="124">
        <f t="shared" si="38"/>
        <v>2.15</v>
      </c>
      <c r="O154" s="124">
        <f t="shared" si="38"/>
        <v>2.15</v>
      </c>
      <c r="P154" s="124">
        <f t="shared" si="38"/>
        <v>2.15</v>
      </c>
      <c r="Q154" s="124">
        <f t="shared" si="38"/>
        <v>2.15</v>
      </c>
      <c r="R154" s="124">
        <f t="shared" si="38"/>
        <v>2.15</v>
      </c>
      <c r="S154" s="124">
        <f t="shared" si="38"/>
        <v>2.15</v>
      </c>
      <c r="T154" s="124">
        <f t="shared" si="39"/>
        <v>2.15</v>
      </c>
      <c r="U154" s="124">
        <f t="shared" si="39"/>
        <v>2.15</v>
      </c>
      <c r="V154" s="124">
        <f t="shared" si="39"/>
        <v>2.15</v>
      </c>
      <c r="W154" s="124">
        <f t="shared" si="39"/>
        <v>2.15</v>
      </c>
      <c r="X154" s="124">
        <f t="shared" si="39"/>
        <v>2.15</v>
      </c>
      <c r="Y154" s="124">
        <f t="shared" si="39"/>
        <v>2.15</v>
      </c>
      <c r="Z154" s="124">
        <f t="shared" si="39"/>
        <v>2.15</v>
      </c>
      <c r="AA154" s="124">
        <f t="shared" si="39"/>
        <v>2.15</v>
      </c>
      <c r="AB154" s="124">
        <f t="shared" si="39"/>
        <v>2.15</v>
      </c>
      <c r="AC154" s="124">
        <f t="shared" si="39"/>
        <v>2.15</v>
      </c>
      <c r="AD154" s="124">
        <f t="shared" si="39"/>
        <v>2.15</v>
      </c>
      <c r="AE154" s="124">
        <f t="shared" si="39"/>
        <v>2.15</v>
      </c>
      <c r="AF154" s="124">
        <f t="shared" si="39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0">AF156</f>
        <v>0.9</v>
      </c>
      <c r="C156" s="125">
        <v>0.9</v>
      </c>
      <c r="D156" s="124">
        <f t="shared" ref="D156:S168" si="41">C156</f>
        <v>0.9</v>
      </c>
      <c r="E156" s="124">
        <f t="shared" si="41"/>
        <v>0.9</v>
      </c>
      <c r="F156" s="124">
        <f t="shared" si="41"/>
        <v>0.9</v>
      </c>
      <c r="G156" s="124">
        <f t="shared" si="41"/>
        <v>0.9</v>
      </c>
      <c r="H156" s="124">
        <f t="shared" si="41"/>
        <v>0.9</v>
      </c>
      <c r="I156" s="124">
        <f t="shared" si="41"/>
        <v>0.9</v>
      </c>
      <c r="J156" s="124">
        <f t="shared" si="41"/>
        <v>0.9</v>
      </c>
      <c r="K156" s="124">
        <f t="shared" si="41"/>
        <v>0.9</v>
      </c>
      <c r="L156" s="124">
        <f t="shared" si="41"/>
        <v>0.9</v>
      </c>
      <c r="M156" s="124">
        <f t="shared" si="41"/>
        <v>0.9</v>
      </c>
      <c r="N156" s="124">
        <f t="shared" si="41"/>
        <v>0.9</v>
      </c>
      <c r="O156" s="124">
        <f t="shared" si="41"/>
        <v>0.9</v>
      </c>
      <c r="P156" s="124">
        <f t="shared" si="41"/>
        <v>0.9</v>
      </c>
      <c r="Q156" s="124">
        <f t="shared" si="41"/>
        <v>0.9</v>
      </c>
      <c r="R156" s="124">
        <f t="shared" si="41"/>
        <v>0.9</v>
      </c>
      <c r="S156" s="124">
        <f t="shared" si="41"/>
        <v>0.9</v>
      </c>
      <c r="T156" s="124">
        <f t="shared" ref="S156:AF168" si="42">S156</f>
        <v>0.9</v>
      </c>
      <c r="U156" s="124">
        <f t="shared" si="42"/>
        <v>0.9</v>
      </c>
      <c r="V156" s="124">
        <f t="shared" si="42"/>
        <v>0.9</v>
      </c>
      <c r="W156" s="124">
        <f t="shared" si="42"/>
        <v>0.9</v>
      </c>
      <c r="X156" s="124">
        <f t="shared" si="42"/>
        <v>0.9</v>
      </c>
      <c r="Y156" s="124">
        <f t="shared" si="42"/>
        <v>0.9</v>
      </c>
      <c r="Z156" s="124">
        <f t="shared" si="42"/>
        <v>0.9</v>
      </c>
      <c r="AA156" s="124">
        <f t="shared" si="42"/>
        <v>0.9</v>
      </c>
      <c r="AB156" s="124">
        <f t="shared" si="42"/>
        <v>0.9</v>
      </c>
      <c r="AC156" s="124">
        <f t="shared" si="42"/>
        <v>0.9</v>
      </c>
      <c r="AD156" s="124">
        <f t="shared" si="42"/>
        <v>0.9</v>
      </c>
      <c r="AE156" s="124">
        <f t="shared" si="42"/>
        <v>0.9</v>
      </c>
      <c r="AF156" s="124">
        <f t="shared" si="42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0"/>
        <v>1.08</v>
      </c>
      <c r="C157" s="125">
        <v>1.08</v>
      </c>
      <c r="D157" s="124">
        <f t="shared" si="41"/>
        <v>1.08</v>
      </c>
      <c r="E157" s="124">
        <f t="shared" si="41"/>
        <v>1.08</v>
      </c>
      <c r="F157" s="124">
        <f t="shared" si="41"/>
        <v>1.08</v>
      </c>
      <c r="G157" s="124">
        <f t="shared" si="41"/>
        <v>1.08</v>
      </c>
      <c r="H157" s="124">
        <f t="shared" si="41"/>
        <v>1.08</v>
      </c>
      <c r="I157" s="124">
        <f t="shared" si="41"/>
        <v>1.08</v>
      </c>
      <c r="J157" s="124">
        <f t="shared" si="41"/>
        <v>1.08</v>
      </c>
      <c r="K157" s="124">
        <f t="shared" si="41"/>
        <v>1.08</v>
      </c>
      <c r="L157" s="124">
        <f t="shared" si="41"/>
        <v>1.08</v>
      </c>
      <c r="M157" s="124">
        <f t="shared" si="41"/>
        <v>1.08</v>
      </c>
      <c r="N157" s="124">
        <f t="shared" si="41"/>
        <v>1.08</v>
      </c>
      <c r="O157" s="124">
        <f t="shared" si="41"/>
        <v>1.08</v>
      </c>
      <c r="P157" s="124">
        <f t="shared" si="41"/>
        <v>1.08</v>
      </c>
      <c r="Q157" s="124">
        <f t="shared" si="41"/>
        <v>1.08</v>
      </c>
      <c r="R157" s="124">
        <f t="shared" si="41"/>
        <v>1.08</v>
      </c>
      <c r="S157" s="124">
        <f t="shared" si="41"/>
        <v>1.08</v>
      </c>
      <c r="T157" s="124">
        <f t="shared" si="42"/>
        <v>1.08</v>
      </c>
      <c r="U157" s="124">
        <f t="shared" si="42"/>
        <v>1.08</v>
      </c>
      <c r="V157" s="124">
        <f t="shared" si="42"/>
        <v>1.08</v>
      </c>
      <c r="W157" s="124">
        <f t="shared" si="42"/>
        <v>1.08</v>
      </c>
      <c r="X157" s="124">
        <f t="shared" si="42"/>
        <v>1.08</v>
      </c>
      <c r="Y157" s="124">
        <f t="shared" si="42"/>
        <v>1.08</v>
      </c>
      <c r="Z157" s="124">
        <f t="shared" si="42"/>
        <v>1.08</v>
      </c>
      <c r="AA157" s="124">
        <f t="shared" si="42"/>
        <v>1.08</v>
      </c>
      <c r="AB157" s="124">
        <f t="shared" si="42"/>
        <v>1.08</v>
      </c>
      <c r="AC157" s="124">
        <f t="shared" si="42"/>
        <v>1.08</v>
      </c>
      <c r="AD157" s="124">
        <f t="shared" si="42"/>
        <v>1.08</v>
      </c>
      <c r="AE157" s="124">
        <f t="shared" si="42"/>
        <v>1.08</v>
      </c>
      <c r="AF157" s="124">
        <f t="shared" si="42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0"/>
        <v>2.37</v>
      </c>
      <c r="C158" s="125">
        <v>2.37</v>
      </c>
      <c r="D158" s="124">
        <f t="shared" si="41"/>
        <v>2.37</v>
      </c>
      <c r="E158" s="124">
        <f t="shared" si="41"/>
        <v>2.37</v>
      </c>
      <c r="F158" s="124">
        <f t="shared" si="41"/>
        <v>2.37</v>
      </c>
      <c r="G158" s="124">
        <f t="shared" si="41"/>
        <v>2.37</v>
      </c>
      <c r="H158" s="124">
        <f t="shared" si="41"/>
        <v>2.37</v>
      </c>
      <c r="I158" s="124">
        <f t="shared" si="41"/>
        <v>2.37</v>
      </c>
      <c r="J158" s="124">
        <f t="shared" si="41"/>
        <v>2.37</v>
      </c>
      <c r="K158" s="124">
        <f t="shared" si="41"/>
        <v>2.37</v>
      </c>
      <c r="L158" s="124">
        <f t="shared" si="41"/>
        <v>2.37</v>
      </c>
      <c r="M158" s="124">
        <f t="shared" si="41"/>
        <v>2.37</v>
      </c>
      <c r="N158" s="124">
        <f t="shared" si="41"/>
        <v>2.37</v>
      </c>
      <c r="O158" s="124">
        <f t="shared" si="41"/>
        <v>2.37</v>
      </c>
      <c r="P158" s="124">
        <f t="shared" si="41"/>
        <v>2.37</v>
      </c>
      <c r="Q158" s="124">
        <f t="shared" si="41"/>
        <v>2.37</v>
      </c>
      <c r="R158" s="124">
        <f t="shared" si="41"/>
        <v>2.37</v>
      </c>
      <c r="S158" s="124">
        <f t="shared" si="41"/>
        <v>2.37</v>
      </c>
      <c r="T158" s="124">
        <f t="shared" si="42"/>
        <v>2.37</v>
      </c>
      <c r="U158" s="124">
        <f t="shared" si="42"/>
        <v>2.37</v>
      </c>
      <c r="V158" s="124">
        <f t="shared" si="42"/>
        <v>2.37</v>
      </c>
      <c r="W158" s="124">
        <f t="shared" si="42"/>
        <v>2.37</v>
      </c>
      <c r="X158" s="124">
        <f t="shared" si="42"/>
        <v>2.37</v>
      </c>
      <c r="Y158" s="124">
        <f t="shared" si="42"/>
        <v>2.37</v>
      </c>
      <c r="Z158" s="124">
        <f t="shared" si="42"/>
        <v>2.37</v>
      </c>
      <c r="AA158" s="124">
        <f t="shared" si="42"/>
        <v>2.37</v>
      </c>
      <c r="AB158" s="124">
        <f t="shared" si="42"/>
        <v>2.37</v>
      </c>
      <c r="AC158" s="124">
        <f t="shared" si="42"/>
        <v>2.37</v>
      </c>
      <c r="AD158" s="124">
        <f t="shared" si="42"/>
        <v>2.37</v>
      </c>
      <c r="AE158" s="124">
        <f t="shared" si="42"/>
        <v>2.37</v>
      </c>
      <c r="AF158" s="124">
        <f t="shared" si="42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0"/>
        <v>1.81</v>
      </c>
      <c r="C159" s="125">
        <v>1.81</v>
      </c>
      <c r="D159" s="124">
        <f t="shared" si="41"/>
        <v>1.81</v>
      </c>
      <c r="E159" s="124">
        <f t="shared" si="41"/>
        <v>1.81</v>
      </c>
      <c r="F159" s="124">
        <f t="shared" si="41"/>
        <v>1.81</v>
      </c>
      <c r="G159" s="124">
        <f t="shared" si="41"/>
        <v>1.81</v>
      </c>
      <c r="H159" s="124">
        <f t="shared" si="41"/>
        <v>1.81</v>
      </c>
      <c r="I159" s="124">
        <f t="shared" si="41"/>
        <v>1.81</v>
      </c>
      <c r="J159" s="124">
        <f t="shared" si="41"/>
        <v>1.81</v>
      </c>
      <c r="K159" s="124">
        <f t="shared" si="41"/>
        <v>1.81</v>
      </c>
      <c r="L159" s="124">
        <f t="shared" si="41"/>
        <v>1.81</v>
      </c>
      <c r="M159" s="124">
        <f t="shared" si="41"/>
        <v>1.81</v>
      </c>
      <c r="N159" s="124">
        <f t="shared" si="41"/>
        <v>1.81</v>
      </c>
      <c r="O159" s="124">
        <f t="shared" si="41"/>
        <v>1.81</v>
      </c>
      <c r="P159" s="124">
        <f t="shared" si="41"/>
        <v>1.81</v>
      </c>
      <c r="Q159" s="124">
        <f t="shared" si="41"/>
        <v>1.81</v>
      </c>
      <c r="R159" s="124">
        <f t="shared" si="41"/>
        <v>1.81</v>
      </c>
      <c r="S159" s="124">
        <f t="shared" si="41"/>
        <v>1.81</v>
      </c>
      <c r="T159" s="124">
        <f t="shared" si="42"/>
        <v>1.81</v>
      </c>
      <c r="U159" s="124">
        <f t="shared" si="42"/>
        <v>1.81</v>
      </c>
      <c r="V159" s="124">
        <f t="shared" si="42"/>
        <v>1.81</v>
      </c>
      <c r="W159" s="124">
        <f t="shared" si="42"/>
        <v>1.81</v>
      </c>
      <c r="X159" s="124">
        <f t="shared" si="42"/>
        <v>1.81</v>
      </c>
      <c r="Y159" s="124">
        <f t="shared" si="42"/>
        <v>1.81</v>
      </c>
      <c r="Z159" s="124">
        <f t="shared" si="42"/>
        <v>1.81</v>
      </c>
      <c r="AA159" s="124">
        <f t="shared" si="42"/>
        <v>1.81</v>
      </c>
      <c r="AB159" s="124">
        <f t="shared" si="42"/>
        <v>1.81</v>
      </c>
      <c r="AC159" s="124">
        <f t="shared" si="42"/>
        <v>1.81</v>
      </c>
      <c r="AD159" s="124">
        <f t="shared" si="42"/>
        <v>1.81</v>
      </c>
      <c r="AE159" s="124">
        <f t="shared" si="42"/>
        <v>1.81</v>
      </c>
      <c r="AF159" s="124">
        <f t="shared" si="42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0"/>
        <v>1.0900000000000001</v>
      </c>
      <c r="C160" s="125">
        <v>1.0900000000000001</v>
      </c>
      <c r="D160" s="124">
        <f t="shared" si="41"/>
        <v>1.0900000000000001</v>
      </c>
      <c r="E160" s="124">
        <f t="shared" si="41"/>
        <v>1.0900000000000001</v>
      </c>
      <c r="F160" s="124">
        <f t="shared" si="41"/>
        <v>1.0900000000000001</v>
      </c>
      <c r="G160" s="124">
        <f t="shared" si="41"/>
        <v>1.0900000000000001</v>
      </c>
      <c r="H160" s="124">
        <f t="shared" si="41"/>
        <v>1.0900000000000001</v>
      </c>
      <c r="I160" s="124">
        <f t="shared" si="41"/>
        <v>1.0900000000000001</v>
      </c>
      <c r="J160" s="124">
        <f t="shared" si="41"/>
        <v>1.0900000000000001</v>
      </c>
      <c r="K160" s="124">
        <f t="shared" si="41"/>
        <v>1.0900000000000001</v>
      </c>
      <c r="L160" s="124">
        <f t="shared" si="41"/>
        <v>1.0900000000000001</v>
      </c>
      <c r="M160" s="124">
        <f t="shared" si="41"/>
        <v>1.0900000000000001</v>
      </c>
      <c r="N160" s="124">
        <f t="shared" si="41"/>
        <v>1.0900000000000001</v>
      </c>
      <c r="O160" s="124">
        <f t="shared" si="41"/>
        <v>1.0900000000000001</v>
      </c>
      <c r="P160" s="124">
        <f t="shared" si="41"/>
        <v>1.0900000000000001</v>
      </c>
      <c r="Q160" s="124">
        <f t="shared" si="41"/>
        <v>1.0900000000000001</v>
      </c>
      <c r="R160" s="124">
        <f t="shared" si="41"/>
        <v>1.0900000000000001</v>
      </c>
      <c r="S160" s="124">
        <f t="shared" si="41"/>
        <v>1.0900000000000001</v>
      </c>
      <c r="T160" s="124">
        <f t="shared" si="42"/>
        <v>1.0900000000000001</v>
      </c>
      <c r="U160" s="124">
        <f t="shared" si="42"/>
        <v>1.0900000000000001</v>
      </c>
      <c r="V160" s="124">
        <f t="shared" si="42"/>
        <v>1.0900000000000001</v>
      </c>
      <c r="W160" s="124">
        <f t="shared" si="42"/>
        <v>1.0900000000000001</v>
      </c>
      <c r="X160" s="124">
        <f t="shared" si="42"/>
        <v>1.0900000000000001</v>
      </c>
      <c r="Y160" s="124">
        <f t="shared" si="42"/>
        <v>1.0900000000000001</v>
      </c>
      <c r="Z160" s="124">
        <f t="shared" si="42"/>
        <v>1.0900000000000001</v>
      </c>
      <c r="AA160" s="124">
        <f t="shared" si="42"/>
        <v>1.0900000000000001</v>
      </c>
      <c r="AB160" s="124">
        <f t="shared" si="42"/>
        <v>1.0900000000000001</v>
      </c>
      <c r="AC160" s="124">
        <f t="shared" si="42"/>
        <v>1.0900000000000001</v>
      </c>
      <c r="AD160" s="124">
        <f t="shared" si="42"/>
        <v>1.0900000000000001</v>
      </c>
      <c r="AE160" s="124">
        <f t="shared" si="42"/>
        <v>1.0900000000000001</v>
      </c>
      <c r="AF160" s="124">
        <f t="shared" si="42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0"/>
        <v>1.58</v>
      </c>
      <c r="C161" s="125">
        <v>1.58</v>
      </c>
      <c r="D161" s="124">
        <f t="shared" si="41"/>
        <v>1.58</v>
      </c>
      <c r="E161" s="124">
        <f t="shared" si="41"/>
        <v>1.58</v>
      </c>
      <c r="F161" s="124">
        <f t="shared" si="41"/>
        <v>1.58</v>
      </c>
      <c r="G161" s="124">
        <f t="shared" si="41"/>
        <v>1.58</v>
      </c>
      <c r="H161" s="124">
        <f t="shared" si="41"/>
        <v>1.58</v>
      </c>
      <c r="I161" s="124">
        <f t="shared" si="41"/>
        <v>1.58</v>
      </c>
      <c r="J161" s="124">
        <f t="shared" si="41"/>
        <v>1.58</v>
      </c>
      <c r="K161" s="124">
        <f t="shared" si="41"/>
        <v>1.58</v>
      </c>
      <c r="L161" s="124">
        <f t="shared" si="41"/>
        <v>1.58</v>
      </c>
      <c r="M161" s="124">
        <f t="shared" si="41"/>
        <v>1.58</v>
      </c>
      <c r="N161" s="124">
        <f t="shared" si="41"/>
        <v>1.58</v>
      </c>
      <c r="O161" s="124">
        <f t="shared" si="41"/>
        <v>1.58</v>
      </c>
      <c r="P161" s="124">
        <f t="shared" si="41"/>
        <v>1.58</v>
      </c>
      <c r="Q161" s="124">
        <f t="shared" si="41"/>
        <v>1.58</v>
      </c>
      <c r="R161" s="124">
        <f t="shared" si="41"/>
        <v>1.58</v>
      </c>
      <c r="S161" s="124">
        <f t="shared" si="41"/>
        <v>1.58</v>
      </c>
      <c r="T161" s="124">
        <f t="shared" si="42"/>
        <v>1.58</v>
      </c>
      <c r="U161" s="124">
        <f t="shared" si="42"/>
        <v>1.58</v>
      </c>
      <c r="V161" s="124">
        <f t="shared" si="42"/>
        <v>1.58</v>
      </c>
      <c r="W161" s="124">
        <f t="shared" si="42"/>
        <v>1.58</v>
      </c>
      <c r="X161" s="124">
        <f t="shared" si="42"/>
        <v>1.58</v>
      </c>
      <c r="Y161" s="124">
        <f t="shared" si="42"/>
        <v>1.58</v>
      </c>
      <c r="Z161" s="124">
        <f t="shared" si="42"/>
        <v>1.58</v>
      </c>
      <c r="AA161" s="124">
        <f t="shared" si="42"/>
        <v>1.58</v>
      </c>
      <c r="AB161" s="124">
        <f t="shared" si="42"/>
        <v>1.58</v>
      </c>
      <c r="AC161" s="124">
        <f t="shared" si="42"/>
        <v>1.58</v>
      </c>
      <c r="AD161" s="124">
        <f t="shared" si="42"/>
        <v>1.58</v>
      </c>
      <c r="AE161" s="124">
        <f t="shared" si="42"/>
        <v>1.58</v>
      </c>
      <c r="AF161" s="124">
        <f t="shared" si="42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0"/>
        <v>2</v>
      </c>
      <c r="C162" s="125">
        <v>2</v>
      </c>
      <c r="D162" s="124">
        <f t="shared" si="41"/>
        <v>2</v>
      </c>
      <c r="E162" s="124">
        <f t="shared" si="41"/>
        <v>2</v>
      </c>
      <c r="F162" s="124">
        <f t="shared" si="41"/>
        <v>2</v>
      </c>
      <c r="G162" s="124">
        <f t="shared" si="41"/>
        <v>2</v>
      </c>
      <c r="H162" s="124">
        <f t="shared" si="41"/>
        <v>2</v>
      </c>
      <c r="I162" s="124">
        <f t="shared" si="41"/>
        <v>2</v>
      </c>
      <c r="J162" s="124">
        <f t="shared" si="41"/>
        <v>2</v>
      </c>
      <c r="K162" s="124">
        <f t="shared" si="41"/>
        <v>2</v>
      </c>
      <c r="L162" s="124">
        <f t="shared" si="41"/>
        <v>2</v>
      </c>
      <c r="M162" s="124">
        <f t="shared" si="41"/>
        <v>2</v>
      </c>
      <c r="N162" s="124">
        <f t="shared" si="41"/>
        <v>2</v>
      </c>
      <c r="O162" s="124">
        <f t="shared" si="41"/>
        <v>2</v>
      </c>
      <c r="P162" s="124">
        <f t="shared" si="41"/>
        <v>2</v>
      </c>
      <c r="Q162" s="124">
        <f t="shared" si="41"/>
        <v>2</v>
      </c>
      <c r="R162" s="124">
        <f t="shared" si="41"/>
        <v>2</v>
      </c>
      <c r="S162" s="124">
        <f t="shared" si="41"/>
        <v>2</v>
      </c>
      <c r="T162" s="124">
        <f t="shared" si="42"/>
        <v>2</v>
      </c>
      <c r="U162" s="124">
        <f t="shared" si="42"/>
        <v>2</v>
      </c>
      <c r="V162" s="124">
        <f t="shared" si="42"/>
        <v>2</v>
      </c>
      <c r="W162" s="124">
        <f t="shared" si="42"/>
        <v>2</v>
      </c>
      <c r="X162" s="124">
        <f t="shared" si="42"/>
        <v>2</v>
      </c>
      <c r="Y162" s="124">
        <f t="shared" si="42"/>
        <v>2</v>
      </c>
      <c r="Z162" s="124">
        <f t="shared" si="42"/>
        <v>2</v>
      </c>
      <c r="AA162" s="124">
        <f t="shared" si="42"/>
        <v>2</v>
      </c>
      <c r="AB162" s="124">
        <f t="shared" si="42"/>
        <v>2</v>
      </c>
      <c r="AC162" s="124">
        <f t="shared" si="42"/>
        <v>2</v>
      </c>
      <c r="AD162" s="124">
        <f t="shared" si="42"/>
        <v>2</v>
      </c>
      <c r="AE162" s="124">
        <f t="shared" si="42"/>
        <v>2</v>
      </c>
      <c r="AF162" s="124">
        <f t="shared" si="42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0"/>
        <v>0.47</v>
      </c>
      <c r="C163" s="125">
        <v>0.47</v>
      </c>
      <c r="D163" s="124">
        <f t="shared" si="41"/>
        <v>0.47</v>
      </c>
      <c r="E163" s="124">
        <f t="shared" si="41"/>
        <v>0.47</v>
      </c>
      <c r="F163" s="124">
        <f t="shared" si="41"/>
        <v>0.47</v>
      </c>
      <c r="G163" s="124">
        <f t="shared" si="41"/>
        <v>0.47</v>
      </c>
      <c r="H163" s="124">
        <f t="shared" si="41"/>
        <v>0.47</v>
      </c>
      <c r="I163" s="124">
        <f t="shared" si="41"/>
        <v>0.47</v>
      </c>
      <c r="J163" s="124">
        <f t="shared" si="41"/>
        <v>0.47</v>
      </c>
      <c r="K163" s="124">
        <f t="shared" si="41"/>
        <v>0.47</v>
      </c>
      <c r="L163" s="124">
        <f t="shared" si="41"/>
        <v>0.47</v>
      </c>
      <c r="M163" s="124">
        <f t="shared" si="41"/>
        <v>0.47</v>
      </c>
      <c r="N163" s="124">
        <f t="shared" si="41"/>
        <v>0.47</v>
      </c>
      <c r="O163" s="124">
        <f t="shared" si="41"/>
        <v>0.47</v>
      </c>
      <c r="P163" s="124">
        <f t="shared" si="41"/>
        <v>0.47</v>
      </c>
      <c r="Q163" s="124">
        <f t="shared" si="41"/>
        <v>0.47</v>
      </c>
      <c r="R163" s="124">
        <f t="shared" si="41"/>
        <v>0.47</v>
      </c>
      <c r="S163" s="124">
        <f t="shared" si="41"/>
        <v>0.47</v>
      </c>
      <c r="T163" s="124">
        <f t="shared" si="42"/>
        <v>0.47</v>
      </c>
      <c r="U163" s="124">
        <f t="shared" si="42"/>
        <v>0.47</v>
      </c>
      <c r="V163" s="124">
        <f t="shared" si="42"/>
        <v>0.47</v>
      </c>
      <c r="W163" s="124">
        <f t="shared" si="42"/>
        <v>0.47</v>
      </c>
      <c r="X163" s="124">
        <f t="shared" si="42"/>
        <v>0.47</v>
      </c>
      <c r="Y163" s="124">
        <f t="shared" si="42"/>
        <v>0.47</v>
      </c>
      <c r="Z163" s="124">
        <f t="shared" si="42"/>
        <v>0.47</v>
      </c>
      <c r="AA163" s="124">
        <f t="shared" si="42"/>
        <v>0.47</v>
      </c>
      <c r="AB163" s="124">
        <f t="shared" si="42"/>
        <v>0.47</v>
      </c>
      <c r="AC163" s="124">
        <f t="shared" si="42"/>
        <v>0.47</v>
      </c>
      <c r="AD163" s="124">
        <f t="shared" si="42"/>
        <v>0.47</v>
      </c>
      <c r="AE163" s="124">
        <f t="shared" si="42"/>
        <v>0.47</v>
      </c>
      <c r="AF163" s="124">
        <f t="shared" si="42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0"/>
        <v>0</v>
      </c>
      <c r="C164" s="125">
        <v>0</v>
      </c>
      <c r="D164" s="124">
        <f t="shared" si="41"/>
        <v>0</v>
      </c>
      <c r="E164" s="124">
        <f t="shared" si="41"/>
        <v>0</v>
      </c>
      <c r="F164" s="124">
        <f t="shared" si="41"/>
        <v>0</v>
      </c>
      <c r="G164" s="124">
        <f t="shared" si="41"/>
        <v>0</v>
      </c>
      <c r="H164" s="124">
        <f t="shared" si="41"/>
        <v>0</v>
      </c>
      <c r="I164" s="124">
        <f t="shared" si="41"/>
        <v>0</v>
      </c>
      <c r="J164" s="124">
        <f t="shared" si="41"/>
        <v>0</v>
      </c>
      <c r="K164" s="124">
        <f t="shared" si="41"/>
        <v>0</v>
      </c>
      <c r="L164" s="124">
        <f t="shared" si="41"/>
        <v>0</v>
      </c>
      <c r="M164" s="124">
        <f t="shared" si="41"/>
        <v>0</v>
      </c>
      <c r="N164" s="124">
        <f t="shared" si="41"/>
        <v>0</v>
      </c>
      <c r="O164" s="124">
        <f t="shared" si="41"/>
        <v>0</v>
      </c>
      <c r="P164" s="124">
        <f t="shared" si="41"/>
        <v>0</v>
      </c>
      <c r="Q164" s="124">
        <f t="shared" si="41"/>
        <v>0</v>
      </c>
      <c r="R164" s="124">
        <f t="shared" si="41"/>
        <v>0</v>
      </c>
      <c r="S164" s="124">
        <f t="shared" si="41"/>
        <v>0</v>
      </c>
      <c r="T164" s="124">
        <f t="shared" si="42"/>
        <v>0</v>
      </c>
      <c r="U164" s="124">
        <f t="shared" si="42"/>
        <v>0</v>
      </c>
      <c r="V164" s="124">
        <f t="shared" si="42"/>
        <v>0</v>
      </c>
      <c r="W164" s="124">
        <f t="shared" si="42"/>
        <v>0</v>
      </c>
      <c r="X164" s="124">
        <f t="shared" si="42"/>
        <v>0</v>
      </c>
      <c r="Y164" s="124">
        <f t="shared" si="42"/>
        <v>0</v>
      </c>
      <c r="Z164" s="124">
        <f t="shared" si="42"/>
        <v>0</v>
      </c>
      <c r="AA164" s="124">
        <f t="shared" si="42"/>
        <v>0</v>
      </c>
      <c r="AB164" s="124">
        <f t="shared" si="42"/>
        <v>0</v>
      </c>
      <c r="AC164" s="124">
        <f t="shared" si="42"/>
        <v>0</v>
      </c>
      <c r="AD164" s="124">
        <f t="shared" si="42"/>
        <v>0</v>
      </c>
      <c r="AE164" s="124">
        <f t="shared" si="42"/>
        <v>0</v>
      </c>
      <c r="AF164" s="124">
        <f t="shared" si="42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0"/>
        <v>0</v>
      </c>
      <c r="C165" s="125">
        <v>0</v>
      </c>
      <c r="D165" s="124">
        <f t="shared" si="41"/>
        <v>0</v>
      </c>
      <c r="E165" s="124">
        <f t="shared" si="41"/>
        <v>0</v>
      </c>
      <c r="F165" s="124">
        <f t="shared" si="41"/>
        <v>0</v>
      </c>
      <c r="G165" s="124">
        <f t="shared" si="41"/>
        <v>0</v>
      </c>
      <c r="H165" s="124">
        <f t="shared" si="41"/>
        <v>0</v>
      </c>
      <c r="I165" s="124">
        <f t="shared" si="41"/>
        <v>0</v>
      </c>
      <c r="J165" s="124">
        <f t="shared" si="41"/>
        <v>0</v>
      </c>
      <c r="K165" s="124">
        <f t="shared" si="41"/>
        <v>0</v>
      </c>
      <c r="L165" s="124">
        <f t="shared" si="41"/>
        <v>0</v>
      </c>
      <c r="M165" s="124">
        <f t="shared" si="41"/>
        <v>0</v>
      </c>
      <c r="N165" s="124">
        <f t="shared" si="41"/>
        <v>0</v>
      </c>
      <c r="O165" s="124">
        <f t="shared" si="41"/>
        <v>0</v>
      </c>
      <c r="P165" s="124">
        <f t="shared" si="41"/>
        <v>0</v>
      </c>
      <c r="Q165" s="124">
        <f t="shared" si="41"/>
        <v>0</v>
      </c>
      <c r="R165" s="124">
        <f t="shared" si="41"/>
        <v>0</v>
      </c>
      <c r="S165" s="124">
        <f t="shared" si="42"/>
        <v>0</v>
      </c>
      <c r="T165" s="124">
        <f t="shared" si="42"/>
        <v>0</v>
      </c>
      <c r="U165" s="124">
        <f t="shared" si="42"/>
        <v>0</v>
      </c>
      <c r="V165" s="124">
        <f t="shared" si="42"/>
        <v>0</v>
      </c>
      <c r="W165" s="124">
        <f t="shared" si="42"/>
        <v>0</v>
      </c>
      <c r="X165" s="124">
        <f t="shared" si="42"/>
        <v>0</v>
      </c>
      <c r="Y165" s="124">
        <f t="shared" si="42"/>
        <v>0</v>
      </c>
      <c r="Z165" s="124">
        <f t="shared" si="42"/>
        <v>0</v>
      </c>
      <c r="AA165" s="124">
        <f t="shared" si="42"/>
        <v>0</v>
      </c>
      <c r="AB165" s="124">
        <f t="shared" si="42"/>
        <v>0</v>
      </c>
      <c r="AC165" s="124">
        <f t="shared" si="42"/>
        <v>0</v>
      </c>
      <c r="AD165" s="124">
        <f t="shared" si="42"/>
        <v>0</v>
      </c>
      <c r="AE165" s="124">
        <f t="shared" si="42"/>
        <v>0</v>
      </c>
      <c r="AF165" s="124">
        <f t="shared" si="42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0"/>
        <v>0.8</v>
      </c>
      <c r="C166" s="125">
        <v>0.8</v>
      </c>
      <c r="D166" s="124">
        <f t="shared" si="41"/>
        <v>0.8</v>
      </c>
      <c r="E166" s="124">
        <f t="shared" si="41"/>
        <v>0.8</v>
      </c>
      <c r="F166" s="124">
        <f t="shared" si="41"/>
        <v>0.8</v>
      </c>
      <c r="G166" s="124">
        <f t="shared" si="41"/>
        <v>0.8</v>
      </c>
      <c r="H166" s="124">
        <f t="shared" si="41"/>
        <v>0.8</v>
      </c>
      <c r="I166" s="124">
        <f t="shared" si="41"/>
        <v>0.8</v>
      </c>
      <c r="J166" s="124">
        <f t="shared" si="41"/>
        <v>0.8</v>
      </c>
      <c r="K166" s="124">
        <f t="shared" si="41"/>
        <v>0.8</v>
      </c>
      <c r="L166" s="124">
        <f t="shared" si="41"/>
        <v>0.8</v>
      </c>
      <c r="M166" s="124">
        <f t="shared" si="41"/>
        <v>0.8</v>
      </c>
      <c r="N166" s="124">
        <f t="shared" si="41"/>
        <v>0.8</v>
      </c>
      <c r="O166" s="124">
        <f t="shared" si="41"/>
        <v>0.8</v>
      </c>
      <c r="P166" s="124">
        <f t="shared" si="41"/>
        <v>0.8</v>
      </c>
      <c r="Q166" s="124">
        <f t="shared" si="41"/>
        <v>0.8</v>
      </c>
      <c r="R166" s="124">
        <f t="shared" si="41"/>
        <v>0.8</v>
      </c>
      <c r="S166" s="124">
        <f t="shared" si="42"/>
        <v>0.8</v>
      </c>
      <c r="T166" s="124">
        <f t="shared" si="42"/>
        <v>0.8</v>
      </c>
      <c r="U166" s="124">
        <f t="shared" si="42"/>
        <v>0.8</v>
      </c>
      <c r="V166" s="124">
        <f t="shared" si="42"/>
        <v>0.8</v>
      </c>
      <c r="W166" s="124">
        <f t="shared" si="42"/>
        <v>0.8</v>
      </c>
      <c r="X166" s="124">
        <f t="shared" si="42"/>
        <v>0.8</v>
      </c>
      <c r="Y166" s="124">
        <f t="shared" si="42"/>
        <v>0.8</v>
      </c>
      <c r="Z166" s="124">
        <f t="shared" si="42"/>
        <v>0.8</v>
      </c>
      <c r="AA166" s="124">
        <f t="shared" si="42"/>
        <v>0.8</v>
      </c>
      <c r="AB166" s="124">
        <f t="shared" si="42"/>
        <v>0.8</v>
      </c>
      <c r="AC166" s="124">
        <f t="shared" si="42"/>
        <v>0.8</v>
      </c>
      <c r="AD166" s="124">
        <f t="shared" si="42"/>
        <v>0.8</v>
      </c>
      <c r="AE166" s="124">
        <f t="shared" si="42"/>
        <v>0.8</v>
      </c>
      <c r="AF166" s="124">
        <f t="shared" si="42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0"/>
        <v>1.5</v>
      </c>
      <c r="C167" s="125">
        <v>1.5</v>
      </c>
      <c r="D167" s="124">
        <f t="shared" si="41"/>
        <v>1.5</v>
      </c>
      <c r="E167" s="124">
        <f t="shared" si="41"/>
        <v>1.5</v>
      </c>
      <c r="F167" s="124">
        <f t="shared" si="41"/>
        <v>1.5</v>
      </c>
      <c r="G167" s="124">
        <f t="shared" si="41"/>
        <v>1.5</v>
      </c>
      <c r="H167" s="124">
        <f t="shared" si="41"/>
        <v>1.5</v>
      </c>
      <c r="I167" s="124">
        <f t="shared" si="41"/>
        <v>1.5</v>
      </c>
      <c r="J167" s="124">
        <f t="shared" si="41"/>
        <v>1.5</v>
      </c>
      <c r="K167" s="124">
        <f t="shared" si="41"/>
        <v>1.5</v>
      </c>
      <c r="L167" s="124">
        <f t="shared" si="41"/>
        <v>1.5</v>
      </c>
      <c r="M167" s="124">
        <f t="shared" si="41"/>
        <v>1.5</v>
      </c>
      <c r="N167" s="124">
        <f t="shared" si="41"/>
        <v>1.5</v>
      </c>
      <c r="O167" s="124">
        <f t="shared" si="41"/>
        <v>1.5</v>
      </c>
      <c r="P167" s="124">
        <f t="shared" si="41"/>
        <v>1.5</v>
      </c>
      <c r="Q167" s="124">
        <f t="shared" si="41"/>
        <v>1.5</v>
      </c>
      <c r="R167" s="124">
        <f t="shared" si="41"/>
        <v>1.5</v>
      </c>
      <c r="S167" s="124">
        <f t="shared" si="42"/>
        <v>1.5</v>
      </c>
      <c r="T167" s="124">
        <f t="shared" si="42"/>
        <v>1.5</v>
      </c>
      <c r="U167" s="124">
        <f t="shared" si="42"/>
        <v>1.5</v>
      </c>
      <c r="V167" s="124">
        <f t="shared" si="42"/>
        <v>1.5</v>
      </c>
      <c r="W167" s="124">
        <f t="shared" si="42"/>
        <v>1.5</v>
      </c>
      <c r="X167" s="124">
        <f t="shared" si="42"/>
        <v>1.5</v>
      </c>
      <c r="Y167" s="124">
        <f t="shared" si="42"/>
        <v>1.5</v>
      </c>
      <c r="Z167" s="124">
        <f t="shared" si="42"/>
        <v>1.5</v>
      </c>
      <c r="AA167" s="124">
        <f t="shared" si="42"/>
        <v>1.5</v>
      </c>
      <c r="AB167" s="124">
        <f t="shared" si="42"/>
        <v>1.5</v>
      </c>
      <c r="AC167" s="124">
        <f t="shared" si="42"/>
        <v>1.5</v>
      </c>
      <c r="AD167" s="124">
        <f t="shared" si="42"/>
        <v>1.5</v>
      </c>
      <c r="AE167" s="124">
        <f t="shared" si="42"/>
        <v>1.5</v>
      </c>
      <c r="AF167" s="124">
        <f t="shared" si="42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0"/>
        <v>1</v>
      </c>
      <c r="C168" s="125">
        <v>1</v>
      </c>
      <c r="D168" s="124">
        <f t="shared" si="41"/>
        <v>1</v>
      </c>
      <c r="E168" s="124">
        <f t="shared" si="41"/>
        <v>1</v>
      </c>
      <c r="F168" s="124">
        <f t="shared" si="41"/>
        <v>1</v>
      </c>
      <c r="G168" s="124">
        <f t="shared" si="41"/>
        <v>1</v>
      </c>
      <c r="H168" s="124">
        <f t="shared" si="41"/>
        <v>1</v>
      </c>
      <c r="I168" s="124">
        <f t="shared" si="41"/>
        <v>1</v>
      </c>
      <c r="J168" s="124">
        <f t="shared" si="41"/>
        <v>1</v>
      </c>
      <c r="K168" s="124">
        <f t="shared" si="41"/>
        <v>1</v>
      </c>
      <c r="L168" s="124">
        <f t="shared" si="41"/>
        <v>1</v>
      </c>
      <c r="M168" s="124">
        <f t="shared" si="41"/>
        <v>1</v>
      </c>
      <c r="N168" s="124">
        <f t="shared" si="41"/>
        <v>1</v>
      </c>
      <c r="O168" s="124">
        <f t="shared" si="41"/>
        <v>1</v>
      </c>
      <c r="P168" s="124">
        <f t="shared" si="41"/>
        <v>1</v>
      </c>
      <c r="Q168" s="124">
        <f t="shared" si="41"/>
        <v>1</v>
      </c>
      <c r="R168" s="124">
        <f t="shared" si="41"/>
        <v>1</v>
      </c>
      <c r="S168" s="124">
        <f t="shared" si="42"/>
        <v>1</v>
      </c>
      <c r="T168" s="124">
        <f t="shared" si="42"/>
        <v>1</v>
      </c>
      <c r="U168" s="124">
        <f t="shared" si="42"/>
        <v>1</v>
      </c>
      <c r="V168" s="124">
        <f t="shared" si="42"/>
        <v>1</v>
      </c>
      <c r="W168" s="124">
        <f t="shared" si="42"/>
        <v>1</v>
      </c>
      <c r="X168" s="124">
        <f t="shared" si="42"/>
        <v>1</v>
      </c>
      <c r="Y168" s="124">
        <f t="shared" si="42"/>
        <v>1</v>
      </c>
      <c r="Z168" s="124">
        <f t="shared" si="42"/>
        <v>1</v>
      </c>
      <c r="AA168" s="124">
        <f t="shared" si="42"/>
        <v>1</v>
      </c>
      <c r="AB168" s="124">
        <f t="shared" si="42"/>
        <v>1</v>
      </c>
      <c r="AC168" s="124">
        <f t="shared" si="42"/>
        <v>1</v>
      </c>
      <c r="AD168" s="124">
        <f t="shared" si="42"/>
        <v>1</v>
      </c>
      <c r="AE168" s="124">
        <f t="shared" si="42"/>
        <v>1</v>
      </c>
      <c r="AF168" s="124">
        <f t="shared" si="42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3">AF170</f>
        <v>1</v>
      </c>
      <c r="C170" s="125">
        <v>1</v>
      </c>
      <c r="D170" s="124">
        <f t="shared" ref="D170:S177" si="44">C170</f>
        <v>1</v>
      </c>
      <c r="E170" s="124">
        <f t="shared" si="44"/>
        <v>1</v>
      </c>
      <c r="F170" s="124">
        <f t="shared" si="44"/>
        <v>1</v>
      </c>
      <c r="G170" s="124">
        <f t="shared" si="44"/>
        <v>1</v>
      </c>
      <c r="H170" s="124">
        <f t="shared" si="44"/>
        <v>1</v>
      </c>
      <c r="I170" s="124">
        <f t="shared" si="44"/>
        <v>1</v>
      </c>
      <c r="J170" s="124">
        <f t="shared" si="44"/>
        <v>1</v>
      </c>
      <c r="K170" s="124">
        <f t="shared" si="44"/>
        <v>1</v>
      </c>
      <c r="L170" s="124">
        <f t="shared" si="44"/>
        <v>1</v>
      </c>
      <c r="M170" s="124">
        <f t="shared" si="44"/>
        <v>1</v>
      </c>
      <c r="N170" s="124">
        <f t="shared" si="44"/>
        <v>1</v>
      </c>
      <c r="O170" s="124">
        <f t="shared" si="44"/>
        <v>1</v>
      </c>
      <c r="P170" s="124">
        <f t="shared" si="44"/>
        <v>1</v>
      </c>
      <c r="Q170" s="124">
        <f t="shared" si="44"/>
        <v>1</v>
      </c>
      <c r="R170" s="124">
        <f t="shared" si="44"/>
        <v>1</v>
      </c>
      <c r="S170" s="124">
        <f t="shared" si="44"/>
        <v>1</v>
      </c>
      <c r="T170" s="124">
        <f t="shared" ref="S170:AF177" si="45">S170</f>
        <v>1</v>
      </c>
      <c r="U170" s="124">
        <f t="shared" si="45"/>
        <v>1</v>
      </c>
      <c r="V170" s="124">
        <f t="shared" si="45"/>
        <v>1</v>
      </c>
      <c r="W170" s="124">
        <f t="shared" si="45"/>
        <v>1</v>
      </c>
      <c r="X170" s="124">
        <f t="shared" si="45"/>
        <v>1</v>
      </c>
      <c r="Y170" s="124">
        <f t="shared" si="45"/>
        <v>1</v>
      </c>
      <c r="Z170" s="124">
        <f t="shared" si="45"/>
        <v>1</v>
      </c>
      <c r="AA170" s="124">
        <f t="shared" si="45"/>
        <v>1</v>
      </c>
      <c r="AB170" s="124">
        <f t="shared" si="45"/>
        <v>1</v>
      </c>
      <c r="AC170" s="124">
        <f t="shared" si="45"/>
        <v>1</v>
      </c>
      <c r="AD170" s="124">
        <f t="shared" si="45"/>
        <v>1</v>
      </c>
      <c r="AE170" s="124">
        <f t="shared" si="45"/>
        <v>1</v>
      </c>
      <c r="AF170" s="124">
        <f t="shared" si="45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3"/>
        <v>0.42</v>
      </c>
      <c r="C171" s="125">
        <v>0.42</v>
      </c>
      <c r="D171" s="124">
        <f t="shared" si="44"/>
        <v>0.42</v>
      </c>
      <c r="E171" s="124">
        <f t="shared" si="44"/>
        <v>0.42</v>
      </c>
      <c r="F171" s="124">
        <f t="shared" si="44"/>
        <v>0.42</v>
      </c>
      <c r="G171" s="124">
        <f t="shared" si="44"/>
        <v>0.42</v>
      </c>
      <c r="H171" s="124">
        <f t="shared" si="44"/>
        <v>0.42</v>
      </c>
      <c r="I171" s="124">
        <f t="shared" si="44"/>
        <v>0.42</v>
      </c>
      <c r="J171" s="124">
        <f t="shared" si="44"/>
        <v>0.42</v>
      </c>
      <c r="K171" s="124">
        <f t="shared" si="44"/>
        <v>0.42</v>
      </c>
      <c r="L171" s="124">
        <f t="shared" si="44"/>
        <v>0.42</v>
      </c>
      <c r="M171" s="124">
        <f t="shared" si="44"/>
        <v>0.42</v>
      </c>
      <c r="N171" s="124">
        <f t="shared" si="44"/>
        <v>0.42</v>
      </c>
      <c r="O171" s="124">
        <f t="shared" si="44"/>
        <v>0.42</v>
      </c>
      <c r="P171" s="124">
        <f t="shared" si="44"/>
        <v>0.42</v>
      </c>
      <c r="Q171" s="124">
        <f t="shared" si="44"/>
        <v>0.42</v>
      </c>
      <c r="R171" s="124">
        <f t="shared" si="44"/>
        <v>0.42</v>
      </c>
      <c r="S171" s="124">
        <f t="shared" si="45"/>
        <v>0.42</v>
      </c>
      <c r="T171" s="124">
        <f t="shared" si="45"/>
        <v>0.42</v>
      </c>
      <c r="U171" s="124">
        <f t="shared" si="45"/>
        <v>0.42</v>
      </c>
      <c r="V171" s="124">
        <f t="shared" si="45"/>
        <v>0.42</v>
      </c>
      <c r="W171" s="124">
        <f t="shared" si="45"/>
        <v>0.42</v>
      </c>
      <c r="X171" s="124">
        <f t="shared" si="45"/>
        <v>0.42</v>
      </c>
      <c r="Y171" s="124">
        <f t="shared" si="45"/>
        <v>0.42</v>
      </c>
      <c r="Z171" s="124">
        <f t="shared" si="45"/>
        <v>0.42</v>
      </c>
      <c r="AA171" s="124">
        <f t="shared" si="45"/>
        <v>0.42</v>
      </c>
      <c r="AB171" s="124">
        <f t="shared" si="45"/>
        <v>0.42</v>
      </c>
      <c r="AC171" s="124">
        <f t="shared" si="45"/>
        <v>0.42</v>
      </c>
      <c r="AD171" s="124">
        <f t="shared" si="45"/>
        <v>0.42</v>
      </c>
      <c r="AE171" s="124">
        <f t="shared" si="45"/>
        <v>0.42</v>
      </c>
      <c r="AF171" s="124">
        <f t="shared" si="45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3"/>
        <v>0.46</v>
      </c>
      <c r="C172" s="125">
        <v>0.46</v>
      </c>
      <c r="D172" s="124">
        <f t="shared" si="44"/>
        <v>0.46</v>
      </c>
      <c r="E172" s="124">
        <f t="shared" si="44"/>
        <v>0.46</v>
      </c>
      <c r="F172" s="124">
        <f t="shared" si="44"/>
        <v>0.46</v>
      </c>
      <c r="G172" s="124">
        <f t="shared" si="44"/>
        <v>0.46</v>
      </c>
      <c r="H172" s="124">
        <f t="shared" si="44"/>
        <v>0.46</v>
      </c>
      <c r="I172" s="124">
        <f t="shared" si="44"/>
        <v>0.46</v>
      </c>
      <c r="J172" s="124">
        <f t="shared" si="44"/>
        <v>0.46</v>
      </c>
      <c r="K172" s="124">
        <f t="shared" si="44"/>
        <v>0.46</v>
      </c>
      <c r="L172" s="124">
        <f t="shared" si="44"/>
        <v>0.46</v>
      </c>
      <c r="M172" s="124">
        <f t="shared" si="44"/>
        <v>0.46</v>
      </c>
      <c r="N172" s="124">
        <f t="shared" si="44"/>
        <v>0.46</v>
      </c>
      <c r="O172" s="124">
        <f t="shared" si="44"/>
        <v>0.46</v>
      </c>
      <c r="P172" s="124">
        <f t="shared" si="44"/>
        <v>0.46</v>
      </c>
      <c r="Q172" s="124">
        <f t="shared" si="44"/>
        <v>0.46</v>
      </c>
      <c r="R172" s="124">
        <f t="shared" si="44"/>
        <v>0.46</v>
      </c>
      <c r="S172" s="124">
        <f t="shared" si="45"/>
        <v>0.46</v>
      </c>
      <c r="T172" s="124">
        <f t="shared" si="45"/>
        <v>0.46</v>
      </c>
      <c r="U172" s="124">
        <f t="shared" si="45"/>
        <v>0.46</v>
      </c>
      <c r="V172" s="124">
        <f t="shared" si="45"/>
        <v>0.46</v>
      </c>
      <c r="W172" s="124">
        <f t="shared" si="45"/>
        <v>0.46</v>
      </c>
      <c r="X172" s="124">
        <f t="shared" si="45"/>
        <v>0.46</v>
      </c>
      <c r="Y172" s="124">
        <f t="shared" si="45"/>
        <v>0.46</v>
      </c>
      <c r="Z172" s="124">
        <f t="shared" si="45"/>
        <v>0.46</v>
      </c>
      <c r="AA172" s="124">
        <f t="shared" si="45"/>
        <v>0.46</v>
      </c>
      <c r="AB172" s="124">
        <f t="shared" si="45"/>
        <v>0.46</v>
      </c>
      <c r="AC172" s="124">
        <f t="shared" si="45"/>
        <v>0.46</v>
      </c>
      <c r="AD172" s="124">
        <f t="shared" si="45"/>
        <v>0.46</v>
      </c>
      <c r="AE172" s="124">
        <f t="shared" si="45"/>
        <v>0.46</v>
      </c>
      <c r="AF172" s="124">
        <f t="shared" si="45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3"/>
        <v>0.85</v>
      </c>
      <c r="C173" s="125">
        <v>0.85</v>
      </c>
      <c r="D173" s="124">
        <f t="shared" si="44"/>
        <v>0.85</v>
      </c>
      <c r="E173" s="124">
        <f t="shared" si="44"/>
        <v>0.85</v>
      </c>
      <c r="F173" s="124">
        <f t="shared" si="44"/>
        <v>0.85</v>
      </c>
      <c r="G173" s="124">
        <f t="shared" si="44"/>
        <v>0.85</v>
      </c>
      <c r="H173" s="124">
        <f t="shared" si="44"/>
        <v>0.85</v>
      </c>
      <c r="I173" s="124">
        <f t="shared" si="44"/>
        <v>0.85</v>
      </c>
      <c r="J173" s="124">
        <f t="shared" si="44"/>
        <v>0.85</v>
      </c>
      <c r="K173" s="124">
        <f t="shared" si="44"/>
        <v>0.85</v>
      </c>
      <c r="L173" s="124">
        <f t="shared" si="44"/>
        <v>0.85</v>
      </c>
      <c r="M173" s="124">
        <f t="shared" si="44"/>
        <v>0.85</v>
      </c>
      <c r="N173" s="124">
        <f t="shared" si="44"/>
        <v>0.85</v>
      </c>
      <c r="O173" s="124">
        <f t="shared" si="44"/>
        <v>0.85</v>
      </c>
      <c r="P173" s="124">
        <f t="shared" si="44"/>
        <v>0.85</v>
      </c>
      <c r="Q173" s="124">
        <f t="shared" si="44"/>
        <v>0.85</v>
      </c>
      <c r="R173" s="124">
        <f t="shared" si="44"/>
        <v>0.85</v>
      </c>
      <c r="S173" s="124">
        <f t="shared" si="45"/>
        <v>0.85</v>
      </c>
      <c r="T173" s="124">
        <f t="shared" si="45"/>
        <v>0.85</v>
      </c>
      <c r="U173" s="124">
        <f t="shared" si="45"/>
        <v>0.85</v>
      </c>
      <c r="V173" s="124">
        <f t="shared" si="45"/>
        <v>0.85</v>
      </c>
      <c r="W173" s="124">
        <f t="shared" si="45"/>
        <v>0.85</v>
      </c>
      <c r="X173" s="124">
        <f t="shared" si="45"/>
        <v>0.85</v>
      </c>
      <c r="Y173" s="124">
        <f t="shared" si="45"/>
        <v>0.85</v>
      </c>
      <c r="Z173" s="124">
        <f t="shared" si="45"/>
        <v>0.85</v>
      </c>
      <c r="AA173" s="124">
        <f t="shared" si="45"/>
        <v>0.85</v>
      </c>
      <c r="AB173" s="124">
        <f t="shared" si="45"/>
        <v>0.85</v>
      </c>
      <c r="AC173" s="124">
        <f t="shared" si="45"/>
        <v>0.85</v>
      </c>
      <c r="AD173" s="124">
        <f t="shared" si="45"/>
        <v>0.85</v>
      </c>
      <c r="AE173" s="124">
        <f t="shared" si="45"/>
        <v>0.85</v>
      </c>
      <c r="AF173" s="124">
        <f t="shared" si="45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3"/>
        <v>0.9</v>
      </c>
      <c r="C174" s="125">
        <v>0.9</v>
      </c>
      <c r="D174" s="124">
        <f t="shared" si="44"/>
        <v>0.9</v>
      </c>
      <c r="E174" s="124">
        <f t="shared" si="44"/>
        <v>0.9</v>
      </c>
      <c r="F174" s="124">
        <f t="shared" si="44"/>
        <v>0.9</v>
      </c>
      <c r="G174" s="124">
        <f t="shared" si="44"/>
        <v>0.9</v>
      </c>
      <c r="H174" s="124">
        <f t="shared" si="44"/>
        <v>0.9</v>
      </c>
      <c r="I174" s="124">
        <f t="shared" si="44"/>
        <v>0.9</v>
      </c>
      <c r="J174" s="124">
        <f t="shared" si="44"/>
        <v>0.9</v>
      </c>
      <c r="K174" s="124">
        <f t="shared" si="44"/>
        <v>0.9</v>
      </c>
      <c r="L174" s="124">
        <f t="shared" si="44"/>
        <v>0.9</v>
      </c>
      <c r="M174" s="124">
        <f t="shared" si="44"/>
        <v>0.9</v>
      </c>
      <c r="N174" s="124">
        <f t="shared" si="44"/>
        <v>0.9</v>
      </c>
      <c r="O174" s="124">
        <f t="shared" si="44"/>
        <v>0.9</v>
      </c>
      <c r="P174" s="124">
        <f t="shared" si="44"/>
        <v>0.9</v>
      </c>
      <c r="Q174" s="124">
        <f t="shared" si="44"/>
        <v>0.9</v>
      </c>
      <c r="R174" s="124">
        <f t="shared" si="44"/>
        <v>0.9</v>
      </c>
      <c r="S174" s="124">
        <f t="shared" si="45"/>
        <v>0.9</v>
      </c>
      <c r="T174" s="124">
        <f t="shared" si="45"/>
        <v>0.9</v>
      </c>
      <c r="U174" s="124">
        <f t="shared" si="45"/>
        <v>0.9</v>
      </c>
      <c r="V174" s="124">
        <f t="shared" si="45"/>
        <v>0.9</v>
      </c>
      <c r="W174" s="124">
        <f t="shared" si="45"/>
        <v>0.9</v>
      </c>
      <c r="X174" s="124">
        <f t="shared" si="45"/>
        <v>0.9</v>
      </c>
      <c r="Y174" s="124">
        <f t="shared" si="45"/>
        <v>0.9</v>
      </c>
      <c r="Z174" s="124">
        <f t="shared" si="45"/>
        <v>0.9</v>
      </c>
      <c r="AA174" s="124">
        <f t="shared" si="45"/>
        <v>0.9</v>
      </c>
      <c r="AB174" s="124">
        <f t="shared" si="45"/>
        <v>0.9</v>
      </c>
      <c r="AC174" s="124">
        <f t="shared" si="45"/>
        <v>0.9</v>
      </c>
      <c r="AD174" s="124">
        <f t="shared" si="45"/>
        <v>0.9</v>
      </c>
      <c r="AE174" s="124">
        <f t="shared" si="45"/>
        <v>0.9</v>
      </c>
      <c r="AF174" s="124">
        <f t="shared" si="45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3"/>
        <v>0.44</v>
      </c>
      <c r="C175" s="125">
        <v>0.44</v>
      </c>
      <c r="D175" s="124">
        <f t="shared" si="44"/>
        <v>0.44</v>
      </c>
      <c r="E175" s="124">
        <f t="shared" si="44"/>
        <v>0.44</v>
      </c>
      <c r="F175" s="124">
        <f t="shared" si="44"/>
        <v>0.44</v>
      </c>
      <c r="G175" s="124">
        <f t="shared" si="44"/>
        <v>0.44</v>
      </c>
      <c r="H175" s="124">
        <f t="shared" si="44"/>
        <v>0.44</v>
      </c>
      <c r="I175" s="124">
        <f t="shared" si="44"/>
        <v>0.44</v>
      </c>
      <c r="J175" s="124">
        <f t="shared" si="44"/>
        <v>0.44</v>
      </c>
      <c r="K175" s="124">
        <f t="shared" si="44"/>
        <v>0.44</v>
      </c>
      <c r="L175" s="124">
        <f t="shared" si="44"/>
        <v>0.44</v>
      </c>
      <c r="M175" s="124">
        <f t="shared" si="44"/>
        <v>0.44</v>
      </c>
      <c r="N175" s="124">
        <f t="shared" si="44"/>
        <v>0.44</v>
      </c>
      <c r="O175" s="124">
        <f t="shared" si="44"/>
        <v>0.44</v>
      </c>
      <c r="P175" s="124">
        <f t="shared" si="44"/>
        <v>0.44</v>
      </c>
      <c r="Q175" s="124">
        <f t="shared" si="44"/>
        <v>0.44</v>
      </c>
      <c r="R175" s="124">
        <f t="shared" si="44"/>
        <v>0.44</v>
      </c>
      <c r="S175" s="124">
        <f t="shared" si="45"/>
        <v>0.44</v>
      </c>
      <c r="T175" s="124">
        <f t="shared" si="45"/>
        <v>0.44</v>
      </c>
      <c r="U175" s="124">
        <f t="shared" si="45"/>
        <v>0.44</v>
      </c>
      <c r="V175" s="124">
        <f t="shared" si="45"/>
        <v>0.44</v>
      </c>
      <c r="W175" s="124">
        <f t="shared" si="45"/>
        <v>0.44</v>
      </c>
      <c r="X175" s="124">
        <f t="shared" si="45"/>
        <v>0.44</v>
      </c>
      <c r="Y175" s="124">
        <f t="shared" si="45"/>
        <v>0.44</v>
      </c>
      <c r="Z175" s="124">
        <f t="shared" si="45"/>
        <v>0.44</v>
      </c>
      <c r="AA175" s="124">
        <f t="shared" si="45"/>
        <v>0.44</v>
      </c>
      <c r="AB175" s="124">
        <f t="shared" si="45"/>
        <v>0.44</v>
      </c>
      <c r="AC175" s="124">
        <f t="shared" si="45"/>
        <v>0.44</v>
      </c>
      <c r="AD175" s="124">
        <f t="shared" si="45"/>
        <v>0.44</v>
      </c>
      <c r="AE175" s="124">
        <f t="shared" si="45"/>
        <v>0.44</v>
      </c>
      <c r="AF175" s="124">
        <f t="shared" si="45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3"/>
        <v>2.1</v>
      </c>
      <c r="C176" s="125">
        <v>2.1</v>
      </c>
      <c r="D176" s="124">
        <f t="shared" si="44"/>
        <v>2.1</v>
      </c>
      <c r="E176" s="124">
        <f t="shared" si="44"/>
        <v>2.1</v>
      </c>
      <c r="F176" s="124">
        <f t="shared" si="44"/>
        <v>2.1</v>
      </c>
      <c r="G176" s="124">
        <f t="shared" si="44"/>
        <v>2.1</v>
      </c>
      <c r="H176" s="124">
        <f t="shared" si="44"/>
        <v>2.1</v>
      </c>
      <c r="I176" s="124">
        <f t="shared" si="44"/>
        <v>2.1</v>
      </c>
      <c r="J176" s="124">
        <f t="shared" si="44"/>
        <v>2.1</v>
      </c>
      <c r="K176" s="124">
        <f t="shared" si="44"/>
        <v>2.1</v>
      </c>
      <c r="L176" s="124">
        <f t="shared" si="44"/>
        <v>2.1</v>
      </c>
      <c r="M176" s="124">
        <f t="shared" si="44"/>
        <v>2.1</v>
      </c>
      <c r="N176" s="124">
        <f t="shared" si="44"/>
        <v>2.1</v>
      </c>
      <c r="O176" s="124">
        <f t="shared" si="44"/>
        <v>2.1</v>
      </c>
      <c r="P176" s="124">
        <f t="shared" si="44"/>
        <v>2.1</v>
      </c>
      <c r="Q176" s="124">
        <f t="shared" si="44"/>
        <v>2.1</v>
      </c>
      <c r="R176" s="124">
        <f t="shared" si="44"/>
        <v>2.1</v>
      </c>
      <c r="S176" s="124">
        <f t="shared" si="45"/>
        <v>2.1</v>
      </c>
      <c r="T176" s="124">
        <f t="shared" si="45"/>
        <v>2.1</v>
      </c>
      <c r="U176" s="124">
        <f t="shared" si="45"/>
        <v>2.1</v>
      </c>
      <c r="V176" s="124">
        <f t="shared" si="45"/>
        <v>2.1</v>
      </c>
      <c r="W176" s="124">
        <f t="shared" si="45"/>
        <v>2.1</v>
      </c>
      <c r="X176" s="124">
        <f t="shared" si="45"/>
        <v>2.1</v>
      </c>
      <c r="Y176" s="124">
        <f t="shared" si="45"/>
        <v>2.1</v>
      </c>
      <c r="Z176" s="124">
        <f t="shared" si="45"/>
        <v>2.1</v>
      </c>
      <c r="AA176" s="124">
        <f t="shared" si="45"/>
        <v>2.1</v>
      </c>
      <c r="AB176" s="124">
        <f t="shared" si="45"/>
        <v>2.1</v>
      </c>
      <c r="AC176" s="124">
        <f t="shared" si="45"/>
        <v>2.1</v>
      </c>
      <c r="AD176" s="124">
        <f t="shared" si="45"/>
        <v>2.1</v>
      </c>
      <c r="AE176" s="124">
        <f t="shared" si="45"/>
        <v>2.1</v>
      </c>
      <c r="AF176" s="124">
        <f t="shared" si="45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3"/>
        <v>0.9</v>
      </c>
      <c r="C177" s="125">
        <v>0.9</v>
      </c>
      <c r="D177" s="124">
        <f t="shared" si="44"/>
        <v>0.9</v>
      </c>
      <c r="E177" s="124">
        <f t="shared" si="44"/>
        <v>0.9</v>
      </c>
      <c r="F177" s="124">
        <f t="shared" si="44"/>
        <v>0.9</v>
      </c>
      <c r="G177" s="124">
        <f t="shared" si="44"/>
        <v>0.9</v>
      </c>
      <c r="H177" s="124">
        <f t="shared" si="44"/>
        <v>0.9</v>
      </c>
      <c r="I177" s="124">
        <f t="shared" si="44"/>
        <v>0.9</v>
      </c>
      <c r="J177" s="124">
        <f t="shared" si="44"/>
        <v>0.9</v>
      </c>
      <c r="K177" s="124">
        <f t="shared" si="44"/>
        <v>0.9</v>
      </c>
      <c r="L177" s="124">
        <f t="shared" si="44"/>
        <v>0.9</v>
      </c>
      <c r="M177" s="124">
        <f t="shared" si="44"/>
        <v>0.9</v>
      </c>
      <c r="N177" s="124">
        <f t="shared" si="44"/>
        <v>0.9</v>
      </c>
      <c r="O177" s="124">
        <f t="shared" si="44"/>
        <v>0.9</v>
      </c>
      <c r="P177" s="124">
        <f t="shared" si="44"/>
        <v>0.9</v>
      </c>
      <c r="Q177" s="124">
        <f t="shared" si="44"/>
        <v>0.9</v>
      </c>
      <c r="R177" s="124">
        <f t="shared" si="44"/>
        <v>0.9</v>
      </c>
      <c r="S177" s="124">
        <f t="shared" si="45"/>
        <v>0.9</v>
      </c>
      <c r="T177" s="124">
        <f t="shared" si="45"/>
        <v>0.9</v>
      </c>
      <c r="U177" s="124">
        <f t="shared" si="45"/>
        <v>0.9</v>
      </c>
      <c r="V177" s="124">
        <f t="shared" si="45"/>
        <v>0.9</v>
      </c>
      <c r="W177" s="124">
        <f t="shared" si="45"/>
        <v>0.9</v>
      </c>
      <c r="X177" s="124">
        <f t="shared" si="45"/>
        <v>0.9</v>
      </c>
      <c r="Y177" s="124">
        <f t="shared" si="45"/>
        <v>0.9</v>
      </c>
      <c r="Z177" s="124">
        <f t="shared" si="45"/>
        <v>0.9</v>
      </c>
      <c r="AA177" s="124">
        <f t="shared" si="45"/>
        <v>0.9</v>
      </c>
      <c r="AB177" s="124">
        <f t="shared" si="45"/>
        <v>0.9</v>
      </c>
      <c r="AC177" s="124">
        <f t="shared" si="45"/>
        <v>0.9</v>
      </c>
      <c r="AD177" s="124">
        <f t="shared" si="45"/>
        <v>0.9</v>
      </c>
      <c r="AE177" s="124">
        <f t="shared" si="45"/>
        <v>0.9</v>
      </c>
      <c r="AF177" s="124">
        <f t="shared" si="45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6">AF179</f>
        <v>0.57999999999999996</v>
      </c>
      <c r="C179" s="125">
        <v>0.57999999999999996</v>
      </c>
      <c r="D179" s="124">
        <f t="shared" ref="D179:S191" si="47">C179</f>
        <v>0.57999999999999996</v>
      </c>
      <c r="E179" s="124">
        <f t="shared" si="47"/>
        <v>0.57999999999999996</v>
      </c>
      <c r="F179" s="124">
        <f t="shared" si="47"/>
        <v>0.57999999999999996</v>
      </c>
      <c r="G179" s="124">
        <f t="shared" si="47"/>
        <v>0.57999999999999996</v>
      </c>
      <c r="H179" s="124">
        <f t="shared" si="47"/>
        <v>0.57999999999999996</v>
      </c>
      <c r="I179" s="124">
        <f t="shared" si="47"/>
        <v>0.57999999999999996</v>
      </c>
      <c r="J179" s="124">
        <f t="shared" si="47"/>
        <v>0.57999999999999996</v>
      </c>
      <c r="K179" s="124">
        <f t="shared" si="47"/>
        <v>0.57999999999999996</v>
      </c>
      <c r="L179" s="124">
        <f t="shared" si="47"/>
        <v>0.57999999999999996</v>
      </c>
      <c r="M179" s="124">
        <f t="shared" si="47"/>
        <v>0.57999999999999996</v>
      </c>
      <c r="N179" s="124">
        <f t="shared" si="47"/>
        <v>0.57999999999999996</v>
      </c>
      <c r="O179" s="124">
        <f t="shared" si="47"/>
        <v>0.57999999999999996</v>
      </c>
      <c r="P179" s="124">
        <f t="shared" si="47"/>
        <v>0.57999999999999996</v>
      </c>
      <c r="Q179" s="124">
        <f t="shared" si="47"/>
        <v>0.57999999999999996</v>
      </c>
      <c r="R179" s="124">
        <f t="shared" si="47"/>
        <v>0.57999999999999996</v>
      </c>
      <c r="S179" s="124">
        <f t="shared" si="47"/>
        <v>0.57999999999999996</v>
      </c>
      <c r="T179" s="124">
        <f t="shared" ref="S179:AF191" si="48">S179</f>
        <v>0.57999999999999996</v>
      </c>
      <c r="U179" s="124">
        <f t="shared" si="48"/>
        <v>0.57999999999999996</v>
      </c>
      <c r="V179" s="124">
        <f t="shared" si="48"/>
        <v>0.57999999999999996</v>
      </c>
      <c r="W179" s="124">
        <f t="shared" si="48"/>
        <v>0.57999999999999996</v>
      </c>
      <c r="X179" s="124">
        <f t="shared" si="48"/>
        <v>0.57999999999999996</v>
      </c>
      <c r="Y179" s="124">
        <f t="shared" si="48"/>
        <v>0.57999999999999996</v>
      </c>
      <c r="Z179" s="124">
        <f t="shared" si="48"/>
        <v>0.57999999999999996</v>
      </c>
      <c r="AA179" s="124">
        <f t="shared" si="48"/>
        <v>0.57999999999999996</v>
      </c>
      <c r="AB179" s="124">
        <f t="shared" si="48"/>
        <v>0.57999999999999996</v>
      </c>
      <c r="AC179" s="124">
        <f t="shared" si="48"/>
        <v>0.57999999999999996</v>
      </c>
      <c r="AD179" s="124">
        <f t="shared" si="48"/>
        <v>0.57999999999999996</v>
      </c>
      <c r="AE179" s="124">
        <f t="shared" si="48"/>
        <v>0.57999999999999996</v>
      </c>
      <c r="AF179" s="124">
        <f t="shared" si="48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6"/>
        <v>0.8</v>
      </c>
      <c r="C180" s="125">
        <v>0.8</v>
      </c>
      <c r="D180" s="124">
        <f t="shared" si="47"/>
        <v>0.8</v>
      </c>
      <c r="E180" s="124">
        <f t="shared" si="47"/>
        <v>0.8</v>
      </c>
      <c r="F180" s="124">
        <f t="shared" si="47"/>
        <v>0.8</v>
      </c>
      <c r="G180" s="124">
        <f t="shared" si="47"/>
        <v>0.8</v>
      </c>
      <c r="H180" s="124">
        <f t="shared" si="47"/>
        <v>0.8</v>
      </c>
      <c r="I180" s="124">
        <f t="shared" si="47"/>
        <v>0.8</v>
      </c>
      <c r="J180" s="124">
        <f t="shared" si="47"/>
        <v>0.8</v>
      </c>
      <c r="K180" s="124">
        <f t="shared" si="47"/>
        <v>0.8</v>
      </c>
      <c r="L180" s="124">
        <f t="shared" si="47"/>
        <v>0.8</v>
      </c>
      <c r="M180" s="124">
        <f t="shared" si="47"/>
        <v>0.8</v>
      </c>
      <c r="N180" s="124">
        <f t="shared" si="47"/>
        <v>0.8</v>
      </c>
      <c r="O180" s="124">
        <f t="shared" si="47"/>
        <v>0.8</v>
      </c>
      <c r="P180" s="124">
        <f t="shared" si="47"/>
        <v>0.8</v>
      </c>
      <c r="Q180" s="124">
        <f t="shared" si="47"/>
        <v>0.8</v>
      </c>
      <c r="R180" s="124">
        <f t="shared" si="47"/>
        <v>0.8</v>
      </c>
      <c r="S180" s="124">
        <f t="shared" si="47"/>
        <v>0.8</v>
      </c>
      <c r="T180" s="124">
        <f t="shared" si="48"/>
        <v>0.8</v>
      </c>
      <c r="U180" s="124">
        <f t="shared" si="48"/>
        <v>0.8</v>
      </c>
      <c r="V180" s="124">
        <f t="shared" si="48"/>
        <v>0.8</v>
      </c>
      <c r="W180" s="124">
        <f t="shared" si="48"/>
        <v>0.8</v>
      </c>
      <c r="X180" s="124">
        <f t="shared" si="48"/>
        <v>0.8</v>
      </c>
      <c r="Y180" s="124">
        <f t="shared" si="48"/>
        <v>0.8</v>
      </c>
      <c r="Z180" s="124">
        <f t="shared" si="48"/>
        <v>0.8</v>
      </c>
      <c r="AA180" s="124">
        <f t="shared" si="48"/>
        <v>0.8</v>
      </c>
      <c r="AB180" s="124">
        <f t="shared" si="48"/>
        <v>0.8</v>
      </c>
      <c r="AC180" s="124">
        <f t="shared" si="48"/>
        <v>0.8</v>
      </c>
      <c r="AD180" s="124">
        <f t="shared" si="48"/>
        <v>0.8</v>
      </c>
      <c r="AE180" s="124">
        <f t="shared" si="48"/>
        <v>0.8</v>
      </c>
      <c r="AF180" s="124">
        <f t="shared" si="48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6"/>
        <v>0</v>
      </c>
      <c r="C181" s="125">
        <v>0</v>
      </c>
      <c r="D181" s="124">
        <f t="shared" si="47"/>
        <v>0</v>
      </c>
      <c r="E181" s="124">
        <f t="shared" si="47"/>
        <v>0</v>
      </c>
      <c r="F181" s="124">
        <f t="shared" si="47"/>
        <v>0</v>
      </c>
      <c r="G181" s="124">
        <f t="shared" si="47"/>
        <v>0</v>
      </c>
      <c r="H181" s="124">
        <f t="shared" si="47"/>
        <v>0</v>
      </c>
      <c r="I181" s="124">
        <f t="shared" si="47"/>
        <v>0</v>
      </c>
      <c r="J181" s="124">
        <f t="shared" si="47"/>
        <v>0</v>
      </c>
      <c r="K181" s="124">
        <f t="shared" si="47"/>
        <v>0</v>
      </c>
      <c r="L181" s="124">
        <f t="shared" si="47"/>
        <v>0</v>
      </c>
      <c r="M181" s="124">
        <f t="shared" si="47"/>
        <v>0</v>
      </c>
      <c r="N181" s="124">
        <f t="shared" si="47"/>
        <v>0</v>
      </c>
      <c r="O181" s="124">
        <f t="shared" si="47"/>
        <v>0</v>
      </c>
      <c r="P181" s="124">
        <f t="shared" si="47"/>
        <v>0</v>
      </c>
      <c r="Q181" s="124">
        <f t="shared" si="47"/>
        <v>0</v>
      </c>
      <c r="R181" s="124">
        <f t="shared" si="47"/>
        <v>0</v>
      </c>
      <c r="S181" s="124">
        <f t="shared" si="47"/>
        <v>0</v>
      </c>
      <c r="T181" s="124">
        <f t="shared" si="48"/>
        <v>0</v>
      </c>
      <c r="U181" s="124">
        <f t="shared" si="48"/>
        <v>0</v>
      </c>
      <c r="V181" s="124">
        <f t="shared" si="48"/>
        <v>0</v>
      </c>
      <c r="W181" s="124">
        <f t="shared" si="48"/>
        <v>0</v>
      </c>
      <c r="X181" s="124">
        <f t="shared" si="48"/>
        <v>0</v>
      </c>
      <c r="Y181" s="124">
        <f t="shared" si="48"/>
        <v>0</v>
      </c>
      <c r="Z181" s="124">
        <f t="shared" si="48"/>
        <v>0</v>
      </c>
      <c r="AA181" s="124">
        <f t="shared" si="48"/>
        <v>0</v>
      </c>
      <c r="AB181" s="124">
        <f t="shared" si="48"/>
        <v>0</v>
      </c>
      <c r="AC181" s="124">
        <f t="shared" si="48"/>
        <v>0</v>
      </c>
      <c r="AD181" s="124">
        <f t="shared" si="48"/>
        <v>0</v>
      </c>
      <c r="AE181" s="124">
        <f t="shared" si="48"/>
        <v>0</v>
      </c>
      <c r="AF181" s="124">
        <f t="shared" si="48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6"/>
        <v>0.6</v>
      </c>
      <c r="C182" s="125">
        <v>0.6</v>
      </c>
      <c r="D182" s="124">
        <f t="shared" si="47"/>
        <v>0.6</v>
      </c>
      <c r="E182" s="124">
        <f t="shared" si="47"/>
        <v>0.6</v>
      </c>
      <c r="F182" s="124">
        <f t="shared" si="47"/>
        <v>0.6</v>
      </c>
      <c r="G182" s="124">
        <f t="shared" si="47"/>
        <v>0.6</v>
      </c>
      <c r="H182" s="124">
        <f t="shared" si="47"/>
        <v>0.6</v>
      </c>
      <c r="I182" s="124">
        <f t="shared" si="47"/>
        <v>0.6</v>
      </c>
      <c r="J182" s="124">
        <f t="shared" si="47"/>
        <v>0.6</v>
      </c>
      <c r="K182" s="124">
        <f t="shared" si="47"/>
        <v>0.6</v>
      </c>
      <c r="L182" s="124">
        <f t="shared" si="47"/>
        <v>0.6</v>
      </c>
      <c r="M182" s="124">
        <f t="shared" si="47"/>
        <v>0.6</v>
      </c>
      <c r="N182" s="124">
        <f t="shared" si="47"/>
        <v>0.6</v>
      </c>
      <c r="O182" s="124">
        <f t="shared" si="47"/>
        <v>0.6</v>
      </c>
      <c r="P182" s="124">
        <f t="shared" si="47"/>
        <v>0.6</v>
      </c>
      <c r="Q182" s="124">
        <f t="shared" si="47"/>
        <v>0.6</v>
      </c>
      <c r="R182" s="124">
        <f t="shared" si="47"/>
        <v>0.6</v>
      </c>
      <c r="S182" s="124">
        <f t="shared" si="47"/>
        <v>0.6</v>
      </c>
      <c r="T182" s="124">
        <f t="shared" si="48"/>
        <v>0.6</v>
      </c>
      <c r="U182" s="124">
        <f t="shared" si="48"/>
        <v>0.6</v>
      </c>
      <c r="V182" s="124">
        <f t="shared" si="48"/>
        <v>0.6</v>
      </c>
      <c r="W182" s="124">
        <f t="shared" si="48"/>
        <v>0.6</v>
      </c>
      <c r="X182" s="124">
        <f t="shared" si="48"/>
        <v>0.6</v>
      </c>
      <c r="Y182" s="124">
        <f t="shared" si="48"/>
        <v>0.6</v>
      </c>
      <c r="Z182" s="124">
        <f t="shared" si="48"/>
        <v>0.6</v>
      </c>
      <c r="AA182" s="124">
        <f t="shared" si="48"/>
        <v>0.6</v>
      </c>
      <c r="AB182" s="124">
        <f t="shared" si="48"/>
        <v>0.6</v>
      </c>
      <c r="AC182" s="124">
        <f t="shared" si="48"/>
        <v>0.6</v>
      </c>
      <c r="AD182" s="124">
        <f t="shared" si="48"/>
        <v>0.6</v>
      </c>
      <c r="AE182" s="124">
        <f t="shared" si="48"/>
        <v>0.6</v>
      </c>
      <c r="AF182" s="124">
        <f t="shared" si="48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6"/>
        <v>0.6</v>
      </c>
      <c r="C183" s="125">
        <v>0.6</v>
      </c>
      <c r="D183" s="124">
        <f t="shared" si="47"/>
        <v>0.6</v>
      </c>
      <c r="E183" s="124">
        <f t="shared" si="47"/>
        <v>0.6</v>
      </c>
      <c r="F183" s="124">
        <f t="shared" si="47"/>
        <v>0.6</v>
      </c>
      <c r="G183" s="124">
        <f t="shared" si="47"/>
        <v>0.6</v>
      </c>
      <c r="H183" s="124">
        <f t="shared" si="47"/>
        <v>0.6</v>
      </c>
      <c r="I183" s="124">
        <f t="shared" si="47"/>
        <v>0.6</v>
      </c>
      <c r="J183" s="124">
        <f t="shared" si="47"/>
        <v>0.6</v>
      </c>
      <c r="K183" s="124">
        <f t="shared" si="47"/>
        <v>0.6</v>
      </c>
      <c r="L183" s="124">
        <f t="shared" si="47"/>
        <v>0.6</v>
      </c>
      <c r="M183" s="124">
        <f t="shared" si="47"/>
        <v>0.6</v>
      </c>
      <c r="N183" s="124">
        <f t="shared" si="47"/>
        <v>0.6</v>
      </c>
      <c r="O183" s="124">
        <f t="shared" si="47"/>
        <v>0.6</v>
      </c>
      <c r="P183" s="124">
        <f t="shared" si="47"/>
        <v>0.6</v>
      </c>
      <c r="Q183" s="124">
        <f t="shared" si="47"/>
        <v>0.6</v>
      </c>
      <c r="R183" s="124">
        <f t="shared" si="47"/>
        <v>0.6</v>
      </c>
      <c r="S183" s="124">
        <f t="shared" si="47"/>
        <v>0.6</v>
      </c>
      <c r="T183" s="124">
        <f t="shared" si="48"/>
        <v>0.6</v>
      </c>
      <c r="U183" s="124">
        <f t="shared" si="48"/>
        <v>0.6</v>
      </c>
      <c r="V183" s="124">
        <f t="shared" si="48"/>
        <v>0.6</v>
      </c>
      <c r="W183" s="124">
        <f t="shared" si="48"/>
        <v>0.6</v>
      </c>
      <c r="X183" s="124">
        <f t="shared" si="48"/>
        <v>0.6</v>
      </c>
      <c r="Y183" s="124">
        <f t="shared" si="48"/>
        <v>0.6</v>
      </c>
      <c r="Z183" s="124">
        <f t="shared" si="48"/>
        <v>0.6</v>
      </c>
      <c r="AA183" s="124">
        <f t="shared" si="48"/>
        <v>0.6</v>
      </c>
      <c r="AB183" s="124">
        <f t="shared" si="48"/>
        <v>0.6</v>
      </c>
      <c r="AC183" s="124">
        <f t="shared" si="48"/>
        <v>0.6</v>
      </c>
      <c r="AD183" s="124">
        <f t="shared" si="48"/>
        <v>0.6</v>
      </c>
      <c r="AE183" s="124">
        <f t="shared" si="48"/>
        <v>0.6</v>
      </c>
      <c r="AF183" s="124">
        <f t="shared" si="48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6"/>
        <v>0.35</v>
      </c>
      <c r="C184" s="125">
        <v>0.35</v>
      </c>
      <c r="D184" s="124">
        <f t="shared" si="47"/>
        <v>0.35</v>
      </c>
      <c r="E184" s="124">
        <f t="shared" si="47"/>
        <v>0.35</v>
      </c>
      <c r="F184" s="124">
        <f t="shared" si="47"/>
        <v>0.35</v>
      </c>
      <c r="G184" s="124">
        <f t="shared" si="47"/>
        <v>0.35</v>
      </c>
      <c r="H184" s="124">
        <f t="shared" si="47"/>
        <v>0.35</v>
      </c>
      <c r="I184" s="124">
        <f t="shared" si="47"/>
        <v>0.35</v>
      </c>
      <c r="J184" s="124">
        <f t="shared" si="47"/>
        <v>0.35</v>
      </c>
      <c r="K184" s="124">
        <f t="shared" si="47"/>
        <v>0.35</v>
      </c>
      <c r="L184" s="124">
        <f t="shared" si="47"/>
        <v>0.35</v>
      </c>
      <c r="M184" s="124">
        <f t="shared" si="47"/>
        <v>0.35</v>
      </c>
      <c r="N184" s="124">
        <f t="shared" si="47"/>
        <v>0.35</v>
      </c>
      <c r="O184" s="124">
        <f t="shared" si="47"/>
        <v>0.35</v>
      </c>
      <c r="P184" s="124">
        <f t="shared" si="47"/>
        <v>0.35</v>
      </c>
      <c r="Q184" s="124">
        <f t="shared" si="47"/>
        <v>0.35</v>
      </c>
      <c r="R184" s="124">
        <f t="shared" si="47"/>
        <v>0.35</v>
      </c>
      <c r="S184" s="124">
        <f t="shared" si="47"/>
        <v>0.35</v>
      </c>
      <c r="T184" s="124">
        <f t="shared" si="48"/>
        <v>0.35</v>
      </c>
      <c r="U184" s="124">
        <f t="shared" si="48"/>
        <v>0.35</v>
      </c>
      <c r="V184" s="124">
        <f t="shared" si="48"/>
        <v>0.35</v>
      </c>
      <c r="W184" s="124">
        <f t="shared" si="48"/>
        <v>0.35</v>
      </c>
      <c r="X184" s="124">
        <f t="shared" si="48"/>
        <v>0.35</v>
      </c>
      <c r="Y184" s="124">
        <f t="shared" si="48"/>
        <v>0.35</v>
      </c>
      <c r="Z184" s="124">
        <f t="shared" si="48"/>
        <v>0.35</v>
      </c>
      <c r="AA184" s="124">
        <f t="shared" si="48"/>
        <v>0.35</v>
      </c>
      <c r="AB184" s="124">
        <f t="shared" si="48"/>
        <v>0.35</v>
      </c>
      <c r="AC184" s="124">
        <f t="shared" si="48"/>
        <v>0.35</v>
      </c>
      <c r="AD184" s="124">
        <f t="shared" si="48"/>
        <v>0.35</v>
      </c>
      <c r="AE184" s="124">
        <f t="shared" si="48"/>
        <v>0.35</v>
      </c>
      <c r="AF184" s="124">
        <f t="shared" si="48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6"/>
        <v>0.28999999999999998</v>
      </c>
      <c r="C185" s="125">
        <v>0.28999999999999998</v>
      </c>
      <c r="D185" s="124">
        <f t="shared" si="47"/>
        <v>0.28999999999999998</v>
      </c>
      <c r="E185" s="124">
        <f t="shared" si="47"/>
        <v>0.28999999999999998</v>
      </c>
      <c r="F185" s="124">
        <f t="shared" si="47"/>
        <v>0.28999999999999998</v>
      </c>
      <c r="G185" s="124">
        <f t="shared" si="47"/>
        <v>0.28999999999999998</v>
      </c>
      <c r="H185" s="124">
        <f t="shared" si="47"/>
        <v>0.28999999999999998</v>
      </c>
      <c r="I185" s="124">
        <f t="shared" si="47"/>
        <v>0.28999999999999998</v>
      </c>
      <c r="J185" s="124">
        <f t="shared" si="47"/>
        <v>0.28999999999999998</v>
      </c>
      <c r="K185" s="124">
        <f t="shared" si="47"/>
        <v>0.28999999999999998</v>
      </c>
      <c r="L185" s="124">
        <f t="shared" si="47"/>
        <v>0.28999999999999998</v>
      </c>
      <c r="M185" s="124">
        <f t="shared" si="47"/>
        <v>0.28999999999999998</v>
      </c>
      <c r="N185" s="124">
        <f t="shared" si="47"/>
        <v>0.28999999999999998</v>
      </c>
      <c r="O185" s="124">
        <f t="shared" si="47"/>
        <v>0.28999999999999998</v>
      </c>
      <c r="P185" s="124">
        <f t="shared" si="47"/>
        <v>0.28999999999999998</v>
      </c>
      <c r="Q185" s="124">
        <f t="shared" si="47"/>
        <v>0.28999999999999998</v>
      </c>
      <c r="R185" s="124">
        <f t="shared" si="47"/>
        <v>0.28999999999999998</v>
      </c>
      <c r="S185" s="124">
        <f t="shared" si="47"/>
        <v>0.28999999999999998</v>
      </c>
      <c r="T185" s="124">
        <f t="shared" si="48"/>
        <v>0.28999999999999998</v>
      </c>
      <c r="U185" s="124">
        <f t="shared" si="48"/>
        <v>0.28999999999999998</v>
      </c>
      <c r="V185" s="124">
        <f t="shared" si="48"/>
        <v>0.28999999999999998</v>
      </c>
      <c r="W185" s="124">
        <f t="shared" si="48"/>
        <v>0.28999999999999998</v>
      </c>
      <c r="X185" s="124">
        <f t="shared" si="48"/>
        <v>0.28999999999999998</v>
      </c>
      <c r="Y185" s="124">
        <f t="shared" si="48"/>
        <v>0.28999999999999998</v>
      </c>
      <c r="Z185" s="124">
        <f t="shared" si="48"/>
        <v>0.28999999999999998</v>
      </c>
      <c r="AA185" s="124">
        <f t="shared" si="48"/>
        <v>0.28999999999999998</v>
      </c>
      <c r="AB185" s="124">
        <f t="shared" si="48"/>
        <v>0.28999999999999998</v>
      </c>
      <c r="AC185" s="124">
        <f t="shared" si="48"/>
        <v>0.28999999999999998</v>
      </c>
      <c r="AD185" s="124">
        <f t="shared" si="48"/>
        <v>0.28999999999999998</v>
      </c>
      <c r="AE185" s="124">
        <f t="shared" si="48"/>
        <v>0.28999999999999998</v>
      </c>
      <c r="AF185" s="124">
        <f t="shared" si="48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6"/>
        <v>0.06</v>
      </c>
      <c r="C186" s="125">
        <v>0.06</v>
      </c>
      <c r="D186" s="124">
        <f t="shared" si="47"/>
        <v>0.06</v>
      </c>
      <c r="E186" s="124">
        <f t="shared" si="47"/>
        <v>0.06</v>
      </c>
      <c r="F186" s="124">
        <f t="shared" si="47"/>
        <v>0.06</v>
      </c>
      <c r="G186" s="124">
        <f t="shared" si="47"/>
        <v>0.06</v>
      </c>
      <c r="H186" s="124">
        <f t="shared" si="47"/>
        <v>0.06</v>
      </c>
      <c r="I186" s="124">
        <f t="shared" si="47"/>
        <v>0.06</v>
      </c>
      <c r="J186" s="124">
        <f t="shared" si="47"/>
        <v>0.06</v>
      </c>
      <c r="K186" s="124">
        <f t="shared" si="47"/>
        <v>0.06</v>
      </c>
      <c r="L186" s="124">
        <f t="shared" si="47"/>
        <v>0.06</v>
      </c>
      <c r="M186" s="124">
        <f t="shared" si="47"/>
        <v>0.06</v>
      </c>
      <c r="N186" s="124">
        <f t="shared" si="47"/>
        <v>0.06</v>
      </c>
      <c r="O186" s="124">
        <f t="shared" si="47"/>
        <v>0.06</v>
      </c>
      <c r="P186" s="124">
        <f t="shared" si="47"/>
        <v>0.06</v>
      </c>
      <c r="Q186" s="124">
        <f t="shared" si="47"/>
        <v>0.06</v>
      </c>
      <c r="R186" s="124">
        <f t="shared" si="47"/>
        <v>0.06</v>
      </c>
      <c r="S186" s="124">
        <f t="shared" si="47"/>
        <v>0.06</v>
      </c>
      <c r="T186" s="124">
        <f t="shared" si="48"/>
        <v>0.06</v>
      </c>
      <c r="U186" s="124">
        <f t="shared" si="48"/>
        <v>0.06</v>
      </c>
      <c r="V186" s="124">
        <f t="shared" si="48"/>
        <v>0.06</v>
      </c>
      <c r="W186" s="124">
        <f t="shared" si="48"/>
        <v>0.06</v>
      </c>
      <c r="X186" s="124">
        <f t="shared" si="48"/>
        <v>0.06</v>
      </c>
      <c r="Y186" s="124">
        <f t="shared" si="48"/>
        <v>0.06</v>
      </c>
      <c r="Z186" s="124">
        <f t="shared" si="48"/>
        <v>0.06</v>
      </c>
      <c r="AA186" s="124">
        <f t="shared" si="48"/>
        <v>0.06</v>
      </c>
      <c r="AB186" s="124">
        <f t="shared" si="48"/>
        <v>0.06</v>
      </c>
      <c r="AC186" s="124">
        <f t="shared" si="48"/>
        <v>0.06</v>
      </c>
      <c r="AD186" s="124">
        <f t="shared" si="48"/>
        <v>0.06</v>
      </c>
      <c r="AE186" s="124">
        <f t="shared" si="48"/>
        <v>0.06</v>
      </c>
      <c r="AF186" s="124">
        <f t="shared" si="48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6"/>
        <v>0.11</v>
      </c>
      <c r="C187" s="125">
        <v>0.11</v>
      </c>
      <c r="D187" s="124">
        <f t="shared" si="47"/>
        <v>0.11</v>
      </c>
      <c r="E187" s="124">
        <f t="shared" si="47"/>
        <v>0.11</v>
      </c>
      <c r="F187" s="124">
        <f t="shared" si="47"/>
        <v>0.11</v>
      </c>
      <c r="G187" s="124">
        <f t="shared" si="47"/>
        <v>0.11</v>
      </c>
      <c r="H187" s="124">
        <f t="shared" si="47"/>
        <v>0.11</v>
      </c>
      <c r="I187" s="124">
        <f t="shared" si="47"/>
        <v>0.11</v>
      </c>
      <c r="J187" s="124">
        <f t="shared" si="47"/>
        <v>0.11</v>
      </c>
      <c r="K187" s="124">
        <f t="shared" si="47"/>
        <v>0.11</v>
      </c>
      <c r="L187" s="124">
        <f t="shared" si="47"/>
        <v>0.11</v>
      </c>
      <c r="M187" s="124">
        <f t="shared" si="47"/>
        <v>0.11</v>
      </c>
      <c r="N187" s="124">
        <f t="shared" si="47"/>
        <v>0.11</v>
      </c>
      <c r="O187" s="124">
        <f t="shared" si="47"/>
        <v>0.11</v>
      </c>
      <c r="P187" s="124">
        <f t="shared" si="47"/>
        <v>0.11</v>
      </c>
      <c r="Q187" s="124">
        <f t="shared" si="47"/>
        <v>0.11</v>
      </c>
      <c r="R187" s="124">
        <f t="shared" si="47"/>
        <v>0.11</v>
      </c>
      <c r="S187" s="124">
        <f t="shared" si="47"/>
        <v>0.11</v>
      </c>
      <c r="T187" s="124">
        <f t="shared" si="48"/>
        <v>0.11</v>
      </c>
      <c r="U187" s="124">
        <f t="shared" si="48"/>
        <v>0.11</v>
      </c>
      <c r="V187" s="124">
        <f t="shared" si="48"/>
        <v>0.11</v>
      </c>
      <c r="W187" s="124">
        <f t="shared" si="48"/>
        <v>0.11</v>
      </c>
      <c r="X187" s="124">
        <f t="shared" si="48"/>
        <v>0.11</v>
      </c>
      <c r="Y187" s="124">
        <f t="shared" si="48"/>
        <v>0.11</v>
      </c>
      <c r="Z187" s="124">
        <f t="shared" si="48"/>
        <v>0.11</v>
      </c>
      <c r="AA187" s="124">
        <f t="shared" si="48"/>
        <v>0.11</v>
      </c>
      <c r="AB187" s="124">
        <f t="shared" si="48"/>
        <v>0.11</v>
      </c>
      <c r="AC187" s="124">
        <f t="shared" si="48"/>
        <v>0.11</v>
      </c>
      <c r="AD187" s="124">
        <f t="shared" si="48"/>
        <v>0.11</v>
      </c>
      <c r="AE187" s="124">
        <f t="shared" si="48"/>
        <v>0.11</v>
      </c>
      <c r="AF187" s="124">
        <f t="shared" si="48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6"/>
        <v>0.1</v>
      </c>
      <c r="C188" s="125">
        <v>0.1</v>
      </c>
      <c r="D188" s="124">
        <f t="shared" si="47"/>
        <v>0.1</v>
      </c>
      <c r="E188" s="124">
        <f t="shared" si="47"/>
        <v>0.1</v>
      </c>
      <c r="F188" s="124">
        <f t="shared" si="47"/>
        <v>0.1</v>
      </c>
      <c r="G188" s="124">
        <f t="shared" si="47"/>
        <v>0.1</v>
      </c>
      <c r="H188" s="124">
        <f t="shared" si="47"/>
        <v>0.1</v>
      </c>
      <c r="I188" s="124">
        <f t="shared" si="47"/>
        <v>0.1</v>
      </c>
      <c r="J188" s="124">
        <f t="shared" si="47"/>
        <v>0.1</v>
      </c>
      <c r="K188" s="124">
        <f t="shared" si="47"/>
        <v>0.1</v>
      </c>
      <c r="L188" s="124">
        <f t="shared" si="47"/>
        <v>0.1</v>
      </c>
      <c r="M188" s="124">
        <f t="shared" si="47"/>
        <v>0.1</v>
      </c>
      <c r="N188" s="124">
        <f t="shared" si="47"/>
        <v>0.1</v>
      </c>
      <c r="O188" s="124">
        <f t="shared" si="47"/>
        <v>0.1</v>
      </c>
      <c r="P188" s="124">
        <f t="shared" si="47"/>
        <v>0.1</v>
      </c>
      <c r="Q188" s="124">
        <f t="shared" si="47"/>
        <v>0.1</v>
      </c>
      <c r="R188" s="124">
        <f t="shared" si="47"/>
        <v>0.1</v>
      </c>
      <c r="S188" s="124">
        <f t="shared" si="48"/>
        <v>0.1</v>
      </c>
      <c r="T188" s="124">
        <f t="shared" si="48"/>
        <v>0.1</v>
      </c>
      <c r="U188" s="124">
        <f t="shared" si="48"/>
        <v>0.1</v>
      </c>
      <c r="V188" s="124">
        <f t="shared" si="48"/>
        <v>0.1</v>
      </c>
      <c r="W188" s="124">
        <f t="shared" si="48"/>
        <v>0.1</v>
      </c>
      <c r="X188" s="124">
        <f t="shared" si="48"/>
        <v>0.1</v>
      </c>
      <c r="Y188" s="124">
        <f t="shared" si="48"/>
        <v>0.1</v>
      </c>
      <c r="Z188" s="124">
        <f t="shared" si="48"/>
        <v>0.1</v>
      </c>
      <c r="AA188" s="124">
        <f t="shared" si="48"/>
        <v>0.1</v>
      </c>
      <c r="AB188" s="124">
        <f t="shared" si="48"/>
        <v>0.1</v>
      </c>
      <c r="AC188" s="124">
        <f t="shared" si="48"/>
        <v>0.1</v>
      </c>
      <c r="AD188" s="124">
        <f t="shared" si="48"/>
        <v>0.1</v>
      </c>
      <c r="AE188" s="124">
        <f t="shared" si="48"/>
        <v>0.1</v>
      </c>
      <c r="AF188" s="124">
        <f t="shared" si="48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6"/>
        <v>0.09</v>
      </c>
      <c r="C189" s="125">
        <v>0.09</v>
      </c>
      <c r="D189" s="124">
        <f t="shared" si="47"/>
        <v>0.09</v>
      </c>
      <c r="E189" s="124">
        <f t="shared" si="47"/>
        <v>0.09</v>
      </c>
      <c r="F189" s="124">
        <f t="shared" si="47"/>
        <v>0.09</v>
      </c>
      <c r="G189" s="124">
        <f t="shared" si="47"/>
        <v>0.09</v>
      </c>
      <c r="H189" s="124">
        <f t="shared" si="47"/>
        <v>0.09</v>
      </c>
      <c r="I189" s="124">
        <f t="shared" si="47"/>
        <v>0.09</v>
      </c>
      <c r="J189" s="124">
        <f t="shared" si="47"/>
        <v>0.09</v>
      </c>
      <c r="K189" s="124">
        <f t="shared" si="47"/>
        <v>0.09</v>
      </c>
      <c r="L189" s="124">
        <f t="shared" si="47"/>
        <v>0.09</v>
      </c>
      <c r="M189" s="124">
        <f t="shared" si="47"/>
        <v>0.09</v>
      </c>
      <c r="N189" s="124">
        <f t="shared" si="47"/>
        <v>0.09</v>
      </c>
      <c r="O189" s="124">
        <f t="shared" si="47"/>
        <v>0.09</v>
      </c>
      <c r="P189" s="124">
        <f t="shared" si="47"/>
        <v>0.09</v>
      </c>
      <c r="Q189" s="124">
        <f t="shared" si="47"/>
        <v>0.09</v>
      </c>
      <c r="R189" s="124">
        <f t="shared" si="47"/>
        <v>0.09</v>
      </c>
      <c r="S189" s="124">
        <f t="shared" si="48"/>
        <v>0.09</v>
      </c>
      <c r="T189" s="124">
        <f t="shared" si="48"/>
        <v>0.09</v>
      </c>
      <c r="U189" s="124">
        <f t="shared" si="48"/>
        <v>0.09</v>
      </c>
      <c r="V189" s="124">
        <f t="shared" si="48"/>
        <v>0.09</v>
      </c>
      <c r="W189" s="124">
        <f t="shared" si="48"/>
        <v>0.09</v>
      </c>
      <c r="X189" s="124">
        <f t="shared" si="48"/>
        <v>0.09</v>
      </c>
      <c r="Y189" s="124">
        <f t="shared" si="48"/>
        <v>0.09</v>
      </c>
      <c r="Z189" s="124">
        <f t="shared" si="48"/>
        <v>0.09</v>
      </c>
      <c r="AA189" s="124">
        <f t="shared" si="48"/>
        <v>0.09</v>
      </c>
      <c r="AB189" s="124">
        <f t="shared" si="48"/>
        <v>0.09</v>
      </c>
      <c r="AC189" s="124">
        <f t="shared" si="48"/>
        <v>0.09</v>
      </c>
      <c r="AD189" s="124">
        <f t="shared" si="48"/>
        <v>0.09</v>
      </c>
      <c r="AE189" s="124">
        <f t="shared" si="48"/>
        <v>0.09</v>
      </c>
      <c r="AF189" s="124">
        <f t="shared" si="48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6"/>
        <v>0.04</v>
      </c>
      <c r="C190" s="48">
        <v>0.04</v>
      </c>
      <c r="D190" s="124">
        <f t="shared" si="47"/>
        <v>0.04</v>
      </c>
      <c r="E190" s="124">
        <f t="shared" si="47"/>
        <v>0.04</v>
      </c>
      <c r="F190" s="124">
        <f t="shared" si="47"/>
        <v>0.04</v>
      </c>
      <c r="G190" s="124">
        <f t="shared" si="47"/>
        <v>0.04</v>
      </c>
      <c r="H190" s="124">
        <f t="shared" si="47"/>
        <v>0.04</v>
      </c>
      <c r="I190" s="124">
        <f t="shared" si="47"/>
        <v>0.04</v>
      </c>
      <c r="J190" s="124">
        <f t="shared" si="47"/>
        <v>0.04</v>
      </c>
      <c r="K190" s="124">
        <f t="shared" si="47"/>
        <v>0.04</v>
      </c>
      <c r="L190" s="124">
        <f t="shared" si="47"/>
        <v>0.04</v>
      </c>
      <c r="M190" s="124">
        <f t="shared" si="47"/>
        <v>0.04</v>
      </c>
      <c r="N190" s="124">
        <f t="shared" si="47"/>
        <v>0.04</v>
      </c>
      <c r="O190" s="124">
        <f t="shared" si="47"/>
        <v>0.04</v>
      </c>
      <c r="P190" s="124">
        <f t="shared" si="47"/>
        <v>0.04</v>
      </c>
      <c r="Q190" s="124">
        <f t="shared" si="47"/>
        <v>0.04</v>
      </c>
      <c r="R190" s="124">
        <f t="shared" si="47"/>
        <v>0.04</v>
      </c>
      <c r="S190" s="124">
        <f t="shared" si="48"/>
        <v>0.04</v>
      </c>
      <c r="T190" s="124">
        <f t="shared" si="48"/>
        <v>0.04</v>
      </c>
      <c r="U190" s="124">
        <f t="shared" si="48"/>
        <v>0.04</v>
      </c>
      <c r="V190" s="124">
        <f t="shared" si="48"/>
        <v>0.04</v>
      </c>
      <c r="W190" s="124">
        <f t="shared" si="48"/>
        <v>0.04</v>
      </c>
      <c r="X190" s="124">
        <f t="shared" si="48"/>
        <v>0.04</v>
      </c>
      <c r="Y190" s="124">
        <f t="shared" si="48"/>
        <v>0.04</v>
      </c>
      <c r="Z190" s="124">
        <f t="shared" si="48"/>
        <v>0.04</v>
      </c>
      <c r="AA190" s="124">
        <f t="shared" si="48"/>
        <v>0.04</v>
      </c>
      <c r="AB190" s="124">
        <f t="shared" si="48"/>
        <v>0.04</v>
      </c>
      <c r="AC190" s="124">
        <f t="shared" si="48"/>
        <v>0.04</v>
      </c>
      <c r="AD190" s="124">
        <f t="shared" si="48"/>
        <v>0.04</v>
      </c>
      <c r="AE190" s="124">
        <f t="shared" si="48"/>
        <v>0.04</v>
      </c>
      <c r="AF190" s="124">
        <f t="shared" si="48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6"/>
        <v>2.3E-2</v>
      </c>
      <c r="C191" s="48">
        <v>2.3E-2</v>
      </c>
      <c r="D191" s="124">
        <f>C191</f>
        <v>2.3E-2</v>
      </c>
      <c r="E191" s="124">
        <f t="shared" si="47"/>
        <v>2.3E-2</v>
      </c>
      <c r="F191" s="124">
        <f t="shared" si="47"/>
        <v>2.3E-2</v>
      </c>
      <c r="G191" s="124">
        <f t="shared" si="47"/>
        <v>2.3E-2</v>
      </c>
      <c r="H191" s="124">
        <f t="shared" si="47"/>
        <v>2.3E-2</v>
      </c>
      <c r="I191" s="124">
        <f t="shared" si="47"/>
        <v>2.3E-2</v>
      </c>
      <c r="J191" s="124">
        <f t="shared" si="47"/>
        <v>2.3E-2</v>
      </c>
      <c r="K191" s="124">
        <f t="shared" si="47"/>
        <v>2.3E-2</v>
      </c>
      <c r="L191" s="124">
        <f t="shared" si="47"/>
        <v>2.3E-2</v>
      </c>
      <c r="M191" s="124">
        <f t="shared" si="47"/>
        <v>2.3E-2</v>
      </c>
      <c r="N191" s="124">
        <f t="shared" si="47"/>
        <v>2.3E-2</v>
      </c>
      <c r="O191" s="124">
        <f t="shared" si="47"/>
        <v>2.3E-2</v>
      </c>
      <c r="P191" s="124">
        <f t="shared" si="47"/>
        <v>2.3E-2</v>
      </c>
      <c r="Q191" s="124">
        <f t="shared" si="47"/>
        <v>2.3E-2</v>
      </c>
      <c r="R191" s="124">
        <f t="shared" si="47"/>
        <v>2.3E-2</v>
      </c>
      <c r="S191" s="124">
        <f t="shared" si="48"/>
        <v>2.3E-2</v>
      </c>
      <c r="T191" s="124">
        <f t="shared" si="48"/>
        <v>2.3E-2</v>
      </c>
      <c r="U191" s="124">
        <f t="shared" si="48"/>
        <v>2.3E-2</v>
      </c>
      <c r="V191" s="124">
        <f t="shared" si="48"/>
        <v>2.3E-2</v>
      </c>
      <c r="W191" s="124">
        <f t="shared" si="48"/>
        <v>2.3E-2</v>
      </c>
      <c r="X191" s="124">
        <f t="shared" si="48"/>
        <v>2.3E-2</v>
      </c>
      <c r="Y191" s="124">
        <f t="shared" si="48"/>
        <v>2.3E-2</v>
      </c>
      <c r="Z191" s="124">
        <f t="shared" si="48"/>
        <v>2.3E-2</v>
      </c>
      <c r="AA191" s="124">
        <f t="shared" si="48"/>
        <v>2.3E-2</v>
      </c>
      <c r="AB191" s="124">
        <f t="shared" si="48"/>
        <v>2.3E-2</v>
      </c>
      <c r="AC191" s="124">
        <f t="shared" si="48"/>
        <v>2.3E-2</v>
      </c>
      <c r="AD191" s="124">
        <f t="shared" si="48"/>
        <v>2.3E-2</v>
      </c>
      <c r="AE191" s="124">
        <f t="shared" si="48"/>
        <v>2.3E-2</v>
      </c>
      <c r="AF191" s="124">
        <f t="shared" si="48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49">SUM(C102:C191)</f>
        <v>194.70600000000002</v>
      </c>
      <c r="D192" s="129">
        <f t="shared" si="49"/>
        <v>194.70600000000002</v>
      </c>
      <c r="E192" s="129">
        <f t="shared" si="49"/>
        <v>194.70600000000002</v>
      </c>
      <c r="F192" s="129">
        <f t="shared" si="49"/>
        <v>194.70600000000002</v>
      </c>
      <c r="G192" s="129">
        <f t="shared" si="49"/>
        <v>194.70600000000002</v>
      </c>
      <c r="H192" s="129">
        <f t="shared" si="49"/>
        <v>194.70600000000002</v>
      </c>
      <c r="I192" s="129">
        <f t="shared" si="49"/>
        <v>194.70600000000002</v>
      </c>
      <c r="J192" s="129">
        <f t="shared" si="49"/>
        <v>192.10600000000005</v>
      </c>
      <c r="K192" s="129">
        <f t="shared" si="49"/>
        <v>192.10600000000005</v>
      </c>
      <c r="L192" s="129">
        <f t="shared" si="49"/>
        <v>192.10600000000005</v>
      </c>
      <c r="M192" s="129">
        <f t="shared" si="49"/>
        <v>192.10600000000005</v>
      </c>
      <c r="N192" s="129">
        <f t="shared" si="49"/>
        <v>192.10600000000005</v>
      </c>
      <c r="O192" s="129">
        <f t="shared" si="49"/>
        <v>192.10600000000005</v>
      </c>
      <c r="P192" s="129">
        <f t="shared" si="49"/>
        <v>192.10600000000005</v>
      </c>
      <c r="Q192" s="129">
        <f t="shared" si="49"/>
        <v>192.10600000000005</v>
      </c>
      <c r="R192" s="129">
        <f t="shared" si="49"/>
        <v>192.10600000000005</v>
      </c>
      <c r="S192" s="129">
        <f t="shared" si="49"/>
        <v>192.10600000000005</v>
      </c>
      <c r="T192" s="129">
        <f t="shared" si="49"/>
        <v>192.10600000000005</v>
      </c>
      <c r="U192" s="129">
        <f t="shared" si="49"/>
        <v>192.10600000000005</v>
      </c>
      <c r="V192" s="129">
        <f t="shared" si="49"/>
        <v>192.10600000000005</v>
      </c>
      <c r="W192" s="129">
        <f t="shared" si="49"/>
        <v>192.10600000000005</v>
      </c>
      <c r="X192" s="129">
        <f t="shared" si="49"/>
        <v>192.10600000000005</v>
      </c>
      <c r="Y192" s="129">
        <f t="shared" si="49"/>
        <v>192.10600000000005</v>
      </c>
      <c r="Z192" s="129">
        <f t="shared" si="49"/>
        <v>192.10600000000005</v>
      </c>
      <c r="AA192" s="129">
        <f t="shared" si="49"/>
        <v>192.10600000000005</v>
      </c>
      <c r="AB192" s="129">
        <f t="shared" si="49"/>
        <v>192.10600000000005</v>
      </c>
      <c r="AC192" s="129">
        <f t="shared" si="49"/>
        <v>192.10600000000005</v>
      </c>
      <c r="AD192" s="129">
        <f t="shared" si="49"/>
        <v>192.10600000000005</v>
      </c>
      <c r="AE192" s="129">
        <f t="shared" si="49"/>
        <v>192.10600000000005</v>
      </c>
      <c r="AF192" s="129">
        <f t="shared" si="49"/>
        <v>192.10600000000005</v>
      </c>
      <c r="AG192" s="130">
        <f t="shared" si="49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0">AF194</f>
        <v>0.3</v>
      </c>
      <c r="C194" s="131">
        <v>0.3</v>
      </c>
      <c r="D194" s="131">
        <f t="shared" ref="D194:S199" si="51">C194</f>
        <v>0.3</v>
      </c>
      <c r="E194" s="131">
        <f t="shared" si="51"/>
        <v>0.3</v>
      </c>
      <c r="F194" s="131">
        <f t="shared" si="51"/>
        <v>0.3</v>
      </c>
      <c r="G194" s="131">
        <f t="shared" si="51"/>
        <v>0.3</v>
      </c>
      <c r="H194" s="131">
        <f t="shared" si="51"/>
        <v>0.3</v>
      </c>
      <c r="I194" s="131">
        <f t="shared" si="51"/>
        <v>0.3</v>
      </c>
      <c r="J194" s="131">
        <f t="shared" si="51"/>
        <v>0.3</v>
      </c>
      <c r="K194" s="131">
        <f t="shared" si="51"/>
        <v>0.3</v>
      </c>
      <c r="L194" s="131">
        <f t="shared" si="51"/>
        <v>0.3</v>
      </c>
      <c r="M194" s="131">
        <f t="shared" si="51"/>
        <v>0.3</v>
      </c>
      <c r="N194" s="131">
        <f t="shared" si="51"/>
        <v>0.3</v>
      </c>
      <c r="O194" s="131">
        <f t="shared" si="51"/>
        <v>0.3</v>
      </c>
      <c r="P194" s="131">
        <f t="shared" si="51"/>
        <v>0.3</v>
      </c>
      <c r="Q194" s="131">
        <f t="shared" si="51"/>
        <v>0.3</v>
      </c>
      <c r="R194" s="131">
        <f t="shared" si="51"/>
        <v>0.3</v>
      </c>
      <c r="S194" s="131">
        <f t="shared" si="51"/>
        <v>0.3</v>
      </c>
      <c r="T194" s="131">
        <f t="shared" ref="T194:AF199" si="52">S194</f>
        <v>0.3</v>
      </c>
      <c r="U194" s="131">
        <f t="shared" si="52"/>
        <v>0.3</v>
      </c>
      <c r="V194" s="131">
        <f t="shared" si="52"/>
        <v>0.3</v>
      </c>
      <c r="W194" s="131">
        <f t="shared" si="52"/>
        <v>0.3</v>
      </c>
      <c r="X194" s="131">
        <f t="shared" si="52"/>
        <v>0.3</v>
      </c>
      <c r="Y194" s="131">
        <f t="shared" si="52"/>
        <v>0.3</v>
      </c>
      <c r="Z194" s="131">
        <f t="shared" si="52"/>
        <v>0.3</v>
      </c>
      <c r="AA194" s="131">
        <f t="shared" si="52"/>
        <v>0.3</v>
      </c>
      <c r="AB194" s="131">
        <f t="shared" si="52"/>
        <v>0.3</v>
      </c>
      <c r="AC194" s="131">
        <f t="shared" si="52"/>
        <v>0.3</v>
      </c>
      <c r="AD194" s="131">
        <f t="shared" si="52"/>
        <v>0.3</v>
      </c>
      <c r="AE194" s="131">
        <f t="shared" si="52"/>
        <v>0.3</v>
      </c>
      <c r="AF194" s="131">
        <f t="shared" si="52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0"/>
        <v>0.4</v>
      </c>
      <c r="C195" s="124">
        <v>0.4</v>
      </c>
      <c r="D195" s="124">
        <f t="shared" si="51"/>
        <v>0.4</v>
      </c>
      <c r="E195" s="124">
        <f t="shared" si="51"/>
        <v>0.4</v>
      </c>
      <c r="F195" s="124">
        <f t="shared" si="51"/>
        <v>0.4</v>
      </c>
      <c r="G195" s="124">
        <f t="shared" si="51"/>
        <v>0.4</v>
      </c>
      <c r="H195" s="124">
        <f t="shared" si="51"/>
        <v>0.4</v>
      </c>
      <c r="I195" s="124">
        <f t="shared" si="51"/>
        <v>0.4</v>
      </c>
      <c r="J195" s="124">
        <f t="shared" si="51"/>
        <v>0.4</v>
      </c>
      <c r="K195" s="124">
        <f t="shared" si="51"/>
        <v>0.4</v>
      </c>
      <c r="L195" s="124">
        <f t="shared" si="51"/>
        <v>0.4</v>
      </c>
      <c r="M195" s="124">
        <f t="shared" si="51"/>
        <v>0.4</v>
      </c>
      <c r="N195" s="124">
        <f t="shared" si="51"/>
        <v>0.4</v>
      </c>
      <c r="O195" s="124">
        <f t="shared" si="51"/>
        <v>0.4</v>
      </c>
      <c r="P195" s="124">
        <f t="shared" si="51"/>
        <v>0.4</v>
      </c>
      <c r="Q195" s="124">
        <f t="shared" si="51"/>
        <v>0.4</v>
      </c>
      <c r="R195" s="124">
        <f t="shared" si="51"/>
        <v>0.4</v>
      </c>
      <c r="S195" s="124">
        <f t="shared" si="51"/>
        <v>0.4</v>
      </c>
      <c r="T195" s="124">
        <f t="shared" si="52"/>
        <v>0.4</v>
      </c>
      <c r="U195" s="124">
        <f t="shared" si="52"/>
        <v>0.4</v>
      </c>
      <c r="V195" s="124">
        <f t="shared" si="52"/>
        <v>0.4</v>
      </c>
      <c r="W195" s="124">
        <f>V195</f>
        <v>0.4</v>
      </c>
      <c r="X195" s="124">
        <f>W195</f>
        <v>0.4</v>
      </c>
      <c r="Y195" s="124">
        <f t="shared" si="52"/>
        <v>0.4</v>
      </c>
      <c r="Z195" s="124">
        <f t="shared" si="52"/>
        <v>0.4</v>
      </c>
      <c r="AA195" s="124">
        <f t="shared" si="52"/>
        <v>0.4</v>
      </c>
      <c r="AB195" s="124">
        <f t="shared" si="52"/>
        <v>0.4</v>
      </c>
      <c r="AC195" s="124">
        <f t="shared" si="52"/>
        <v>0.4</v>
      </c>
      <c r="AD195" s="124">
        <f t="shared" si="52"/>
        <v>0.4</v>
      </c>
      <c r="AE195" s="124">
        <f t="shared" si="52"/>
        <v>0.4</v>
      </c>
      <c r="AF195" s="124">
        <f t="shared" si="52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0"/>
        <v>1.5</v>
      </c>
      <c r="C196" s="124">
        <v>1.5</v>
      </c>
      <c r="D196" s="124">
        <f t="shared" si="51"/>
        <v>1.5</v>
      </c>
      <c r="E196" s="124">
        <f t="shared" si="51"/>
        <v>1.5</v>
      </c>
      <c r="F196" s="124">
        <f t="shared" si="51"/>
        <v>1.5</v>
      </c>
      <c r="G196" s="124">
        <f t="shared" si="51"/>
        <v>1.5</v>
      </c>
      <c r="H196" s="124">
        <f t="shared" si="51"/>
        <v>1.5</v>
      </c>
      <c r="I196" s="124">
        <f t="shared" si="51"/>
        <v>1.5</v>
      </c>
      <c r="J196" s="124">
        <f t="shared" si="51"/>
        <v>1.5</v>
      </c>
      <c r="K196" s="124">
        <f t="shared" si="51"/>
        <v>1.5</v>
      </c>
      <c r="L196" s="124">
        <f t="shared" si="51"/>
        <v>1.5</v>
      </c>
      <c r="M196" s="124">
        <f t="shared" si="51"/>
        <v>1.5</v>
      </c>
      <c r="N196" s="124">
        <f t="shared" si="51"/>
        <v>1.5</v>
      </c>
      <c r="O196" s="124">
        <f t="shared" si="51"/>
        <v>1.5</v>
      </c>
      <c r="P196" s="124">
        <f t="shared" si="51"/>
        <v>1.5</v>
      </c>
      <c r="Q196" s="124">
        <f t="shared" si="51"/>
        <v>1.5</v>
      </c>
      <c r="R196" s="124">
        <f t="shared" si="51"/>
        <v>1.5</v>
      </c>
      <c r="S196" s="124">
        <f t="shared" si="51"/>
        <v>1.5</v>
      </c>
      <c r="T196" s="124">
        <f t="shared" si="52"/>
        <v>1.5</v>
      </c>
      <c r="U196" s="124">
        <f t="shared" si="52"/>
        <v>1.5</v>
      </c>
      <c r="V196" s="124">
        <f t="shared" si="52"/>
        <v>1.5</v>
      </c>
      <c r="W196" s="124">
        <f t="shared" si="52"/>
        <v>1.5</v>
      </c>
      <c r="X196" s="124">
        <f t="shared" si="52"/>
        <v>1.5</v>
      </c>
      <c r="Y196" s="124">
        <f t="shared" si="52"/>
        <v>1.5</v>
      </c>
      <c r="Z196" s="124">
        <f t="shared" si="52"/>
        <v>1.5</v>
      </c>
      <c r="AA196" s="124">
        <f t="shared" si="52"/>
        <v>1.5</v>
      </c>
      <c r="AB196" s="124">
        <f t="shared" si="52"/>
        <v>1.5</v>
      </c>
      <c r="AC196" s="124">
        <f t="shared" si="52"/>
        <v>1.5</v>
      </c>
      <c r="AD196" s="124">
        <f t="shared" si="52"/>
        <v>1.5</v>
      </c>
      <c r="AE196" s="124">
        <f t="shared" si="52"/>
        <v>1.5</v>
      </c>
      <c r="AF196" s="124">
        <f t="shared" si="52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0"/>
        <v>0.3</v>
      </c>
      <c r="C197" s="124">
        <v>0.3</v>
      </c>
      <c r="D197" s="124">
        <f t="shared" si="51"/>
        <v>0.3</v>
      </c>
      <c r="E197" s="124">
        <f t="shared" si="51"/>
        <v>0.3</v>
      </c>
      <c r="F197" s="124">
        <f t="shared" si="51"/>
        <v>0.3</v>
      </c>
      <c r="G197" s="124">
        <f t="shared" si="51"/>
        <v>0.3</v>
      </c>
      <c r="H197" s="124">
        <f t="shared" si="51"/>
        <v>0.3</v>
      </c>
      <c r="I197" s="124">
        <f t="shared" si="51"/>
        <v>0.3</v>
      </c>
      <c r="J197" s="124">
        <f t="shared" si="51"/>
        <v>0.3</v>
      </c>
      <c r="K197" s="124">
        <f t="shared" si="51"/>
        <v>0.3</v>
      </c>
      <c r="L197" s="124">
        <f t="shared" si="51"/>
        <v>0.3</v>
      </c>
      <c r="M197" s="124">
        <f t="shared" si="51"/>
        <v>0.3</v>
      </c>
      <c r="N197" s="124">
        <f t="shared" si="51"/>
        <v>0.3</v>
      </c>
      <c r="O197" s="124">
        <f t="shared" si="51"/>
        <v>0.3</v>
      </c>
      <c r="P197" s="124">
        <f t="shared" si="51"/>
        <v>0.3</v>
      </c>
      <c r="Q197" s="124">
        <f t="shared" si="51"/>
        <v>0.3</v>
      </c>
      <c r="R197" s="124">
        <f t="shared" si="51"/>
        <v>0.3</v>
      </c>
      <c r="S197" s="124">
        <f t="shared" si="51"/>
        <v>0.3</v>
      </c>
      <c r="T197" s="124">
        <f t="shared" si="52"/>
        <v>0.3</v>
      </c>
      <c r="U197" s="124">
        <f t="shared" si="52"/>
        <v>0.3</v>
      </c>
      <c r="V197" s="124">
        <f t="shared" si="52"/>
        <v>0.3</v>
      </c>
      <c r="W197" s="124">
        <f t="shared" si="52"/>
        <v>0.3</v>
      </c>
      <c r="X197" s="124">
        <f t="shared" si="52"/>
        <v>0.3</v>
      </c>
      <c r="Y197" s="124">
        <f t="shared" si="52"/>
        <v>0.3</v>
      </c>
      <c r="Z197" s="124">
        <f t="shared" si="52"/>
        <v>0.3</v>
      </c>
      <c r="AA197" s="124">
        <f t="shared" si="52"/>
        <v>0.3</v>
      </c>
      <c r="AB197" s="124">
        <f t="shared" si="52"/>
        <v>0.3</v>
      </c>
      <c r="AC197" s="124">
        <f t="shared" si="52"/>
        <v>0.3</v>
      </c>
      <c r="AD197" s="124">
        <f t="shared" si="52"/>
        <v>0.3</v>
      </c>
      <c r="AE197" s="124">
        <f t="shared" si="52"/>
        <v>0.3</v>
      </c>
      <c r="AF197" s="124">
        <f t="shared" si="52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0"/>
        <v>0.4</v>
      </c>
      <c r="C198" s="124">
        <v>0.4</v>
      </c>
      <c r="D198" s="124">
        <f t="shared" si="51"/>
        <v>0.4</v>
      </c>
      <c r="E198" s="124">
        <f t="shared" si="51"/>
        <v>0.4</v>
      </c>
      <c r="F198" s="124">
        <f t="shared" si="51"/>
        <v>0.4</v>
      </c>
      <c r="G198" s="124">
        <f t="shared" si="51"/>
        <v>0.4</v>
      </c>
      <c r="H198" s="124">
        <f t="shared" si="51"/>
        <v>0.4</v>
      </c>
      <c r="I198" s="124">
        <f t="shared" si="51"/>
        <v>0.4</v>
      </c>
      <c r="J198" s="124">
        <f t="shared" si="51"/>
        <v>0.4</v>
      </c>
      <c r="K198" s="124">
        <f t="shared" si="51"/>
        <v>0.4</v>
      </c>
      <c r="L198" s="124">
        <f t="shared" si="51"/>
        <v>0.4</v>
      </c>
      <c r="M198" s="124">
        <f t="shared" si="51"/>
        <v>0.4</v>
      </c>
      <c r="N198" s="124">
        <f t="shared" si="51"/>
        <v>0.4</v>
      </c>
      <c r="O198" s="124">
        <f t="shared" si="51"/>
        <v>0.4</v>
      </c>
      <c r="P198" s="124">
        <f t="shared" si="51"/>
        <v>0.4</v>
      </c>
      <c r="Q198" s="124">
        <f t="shared" si="51"/>
        <v>0.4</v>
      </c>
      <c r="R198" s="124">
        <f t="shared" si="51"/>
        <v>0.4</v>
      </c>
      <c r="S198" s="124">
        <f t="shared" si="51"/>
        <v>0.4</v>
      </c>
      <c r="T198" s="124">
        <f t="shared" si="52"/>
        <v>0.4</v>
      </c>
      <c r="U198" s="124">
        <f t="shared" si="52"/>
        <v>0.4</v>
      </c>
      <c r="V198" s="124">
        <f t="shared" si="52"/>
        <v>0.4</v>
      </c>
      <c r="W198" s="124">
        <f t="shared" si="52"/>
        <v>0.4</v>
      </c>
      <c r="X198" s="124">
        <f t="shared" si="52"/>
        <v>0.4</v>
      </c>
      <c r="Y198" s="124">
        <f t="shared" si="52"/>
        <v>0.4</v>
      </c>
      <c r="Z198" s="124">
        <f t="shared" si="52"/>
        <v>0.4</v>
      </c>
      <c r="AA198" s="124">
        <f t="shared" si="52"/>
        <v>0.4</v>
      </c>
      <c r="AB198" s="124">
        <f t="shared" si="52"/>
        <v>0.4</v>
      </c>
      <c r="AC198" s="124">
        <f t="shared" si="52"/>
        <v>0.4</v>
      </c>
      <c r="AD198" s="124">
        <f t="shared" si="52"/>
        <v>0.4</v>
      </c>
      <c r="AE198" s="124">
        <f t="shared" si="52"/>
        <v>0.4</v>
      </c>
      <c r="AF198" s="124">
        <f t="shared" si="52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0"/>
        <v>0.64</v>
      </c>
      <c r="C199" s="134">
        <v>0.64</v>
      </c>
      <c r="D199" s="134">
        <f t="shared" si="51"/>
        <v>0.64</v>
      </c>
      <c r="E199" s="134">
        <f t="shared" si="51"/>
        <v>0.64</v>
      </c>
      <c r="F199" s="134">
        <f t="shared" si="51"/>
        <v>0.64</v>
      </c>
      <c r="G199" s="134">
        <f t="shared" si="51"/>
        <v>0.64</v>
      </c>
      <c r="H199" s="134">
        <f t="shared" si="51"/>
        <v>0.64</v>
      </c>
      <c r="I199" s="134">
        <f t="shared" si="51"/>
        <v>0.64</v>
      </c>
      <c r="J199" s="134">
        <f t="shared" si="51"/>
        <v>0.64</v>
      </c>
      <c r="K199" s="134">
        <f t="shared" si="51"/>
        <v>0.64</v>
      </c>
      <c r="L199" s="134">
        <f t="shared" si="51"/>
        <v>0.64</v>
      </c>
      <c r="M199" s="134">
        <f t="shared" si="51"/>
        <v>0.64</v>
      </c>
      <c r="N199" s="134">
        <f t="shared" si="51"/>
        <v>0.64</v>
      </c>
      <c r="O199" s="134">
        <f t="shared" si="51"/>
        <v>0.64</v>
      </c>
      <c r="P199" s="134">
        <f t="shared" si="51"/>
        <v>0.64</v>
      </c>
      <c r="Q199" s="134">
        <f t="shared" si="51"/>
        <v>0.64</v>
      </c>
      <c r="R199" s="134">
        <f t="shared" si="51"/>
        <v>0.64</v>
      </c>
      <c r="S199" s="134">
        <f t="shared" si="51"/>
        <v>0.64</v>
      </c>
      <c r="T199" s="134">
        <f t="shared" si="52"/>
        <v>0.64</v>
      </c>
      <c r="U199" s="134">
        <f t="shared" si="52"/>
        <v>0.64</v>
      </c>
      <c r="V199" s="134">
        <f t="shared" si="52"/>
        <v>0.64</v>
      </c>
      <c r="W199" s="134">
        <f t="shared" si="52"/>
        <v>0.64</v>
      </c>
      <c r="X199" s="134">
        <f t="shared" si="52"/>
        <v>0.64</v>
      </c>
      <c r="Y199" s="134">
        <f t="shared" si="52"/>
        <v>0.64</v>
      </c>
      <c r="Z199" s="134">
        <f t="shared" si="52"/>
        <v>0.64</v>
      </c>
      <c r="AA199" s="134">
        <f t="shared" si="52"/>
        <v>0.64</v>
      </c>
      <c r="AB199" s="134">
        <f t="shared" si="52"/>
        <v>0.64</v>
      </c>
      <c r="AC199" s="134">
        <f t="shared" si="52"/>
        <v>0.64</v>
      </c>
      <c r="AD199" s="134">
        <f t="shared" si="52"/>
        <v>0.64</v>
      </c>
      <c r="AE199" s="134">
        <f t="shared" si="52"/>
        <v>0.64</v>
      </c>
      <c r="AF199" s="134">
        <f t="shared" si="52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3">SUM(D194:D199)</f>
        <v>3.54</v>
      </c>
      <c r="E200" s="137">
        <f t="shared" si="53"/>
        <v>3.54</v>
      </c>
      <c r="F200" s="137">
        <f t="shared" si="53"/>
        <v>3.54</v>
      </c>
      <c r="G200" s="137">
        <f t="shared" si="53"/>
        <v>3.54</v>
      </c>
      <c r="H200" s="137">
        <f t="shared" si="53"/>
        <v>3.54</v>
      </c>
      <c r="I200" s="137">
        <f t="shared" si="53"/>
        <v>3.54</v>
      </c>
      <c r="J200" s="137">
        <f t="shared" si="53"/>
        <v>3.54</v>
      </c>
      <c r="K200" s="137">
        <f t="shared" si="53"/>
        <v>3.54</v>
      </c>
      <c r="L200" s="137">
        <f t="shared" si="53"/>
        <v>3.54</v>
      </c>
      <c r="M200" s="137">
        <f>SUM(M194:M199)</f>
        <v>3.54</v>
      </c>
      <c r="N200" s="137">
        <f t="shared" ref="N200:S200" si="54">SUM(N194:N199)</f>
        <v>3.54</v>
      </c>
      <c r="O200" s="137">
        <f t="shared" si="54"/>
        <v>3.54</v>
      </c>
      <c r="P200" s="137">
        <f t="shared" si="54"/>
        <v>3.54</v>
      </c>
      <c r="Q200" s="137">
        <f t="shared" si="54"/>
        <v>3.54</v>
      </c>
      <c r="R200" s="137">
        <f t="shared" si="54"/>
        <v>3.54</v>
      </c>
      <c r="S200" s="137">
        <f t="shared" si="54"/>
        <v>3.54</v>
      </c>
      <c r="T200" s="137">
        <f>SUM(T194:T199)</f>
        <v>3.54</v>
      </c>
      <c r="U200" s="137">
        <f t="shared" ref="U200:AG200" si="55">SUM(U194:U199)</f>
        <v>3.54</v>
      </c>
      <c r="V200" s="137">
        <f t="shared" si="55"/>
        <v>3.54</v>
      </c>
      <c r="W200" s="137">
        <f t="shared" si="55"/>
        <v>3.54</v>
      </c>
      <c r="X200" s="137">
        <f t="shared" si="55"/>
        <v>3.54</v>
      </c>
      <c r="Y200" s="137">
        <f t="shared" si="55"/>
        <v>3.54</v>
      </c>
      <c r="Z200" s="137">
        <f t="shared" si="55"/>
        <v>3.54</v>
      </c>
      <c r="AA200" s="137">
        <f t="shared" si="55"/>
        <v>3.54</v>
      </c>
      <c r="AB200" s="137">
        <f t="shared" si="55"/>
        <v>3.54</v>
      </c>
      <c r="AC200" s="137">
        <f t="shared" si="55"/>
        <v>3.54</v>
      </c>
      <c r="AD200" s="137">
        <f t="shared" si="55"/>
        <v>3.54</v>
      </c>
      <c r="AE200" s="137">
        <f t="shared" si="55"/>
        <v>3.54</v>
      </c>
      <c r="AF200" s="137">
        <f t="shared" si="55"/>
        <v>3.54</v>
      </c>
      <c r="AG200" s="138">
        <f t="shared" si="55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1526.04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6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2079/01/6)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2079/01/6)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6">B75</f>
        <v>1381.29</v>
      </c>
      <c r="U214" s="161">
        <f t="shared" si="56"/>
        <v>1321.42</v>
      </c>
      <c r="V214" s="161">
        <f t="shared" si="56"/>
        <v>1306.19</v>
      </c>
      <c r="W214" s="161">
        <f t="shared" si="56"/>
        <v>1290.94</v>
      </c>
      <c r="X214" s="161">
        <f t="shared" si="56"/>
        <v>1240.94</v>
      </c>
      <c r="Y214" s="161">
        <f t="shared" si="56"/>
        <v>1280.3399999999999</v>
      </c>
      <c r="Z214" s="161">
        <f t="shared" si="56"/>
        <v>1290.24</v>
      </c>
      <c r="AA214" s="161">
        <f t="shared" si="56"/>
        <v>1303.3400000000001</v>
      </c>
      <c r="AB214" s="161">
        <f t="shared" si="56"/>
        <v>1365.04</v>
      </c>
      <c r="AC214" s="161">
        <f t="shared" si="56"/>
        <v>1397.25</v>
      </c>
      <c r="AD214" s="161">
        <f t="shared" si="56"/>
        <v>1469.34</v>
      </c>
      <c r="AE214" s="161">
        <f t="shared" si="56"/>
        <v>1526.04</v>
      </c>
      <c r="AF214" s="161">
        <f t="shared" si="56"/>
        <v>1447.7400000000002</v>
      </c>
      <c r="AG214" s="161">
        <f t="shared" si="56"/>
        <v>1471.6399999999999</v>
      </c>
      <c r="AH214" s="161">
        <f t="shared" si="56"/>
        <v>1522.84</v>
      </c>
      <c r="AI214" s="161">
        <f t="shared" si="56"/>
        <v>1534.34</v>
      </c>
      <c r="AJ214" s="161">
        <f t="shared" si="56"/>
        <v>1547.4399999999998</v>
      </c>
      <c r="AK214" s="161">
        <f t="shared" si="56"/>
        <v>1588.58</v>
      </c>
      <c r="AL214" s="161">
        <f t="shared" si="56"/>
        <v>1543.16</v>
      </c>
      <c r="AM214" s="161">
        <f t="shared" si="56"/>
        <v>1565.6899999999998</v>
      </c>
      <c r="AN214" s="161">
        <f t="shared" si="56"/>
        <v>1533.08</v>
      </c>
      <c r="AO214" s="161">
        <f t="shared" si="56"/>
        <v>1501.9199999999998</v>
      </c>
      <c r="AP214" s="161">
        <f t="shared" si="56"/>
        <v>1399.87</v>
      </c>
      <c r="AQ214" s="161">
        <f t="shared" si="56"/>
        <v>1583.04</v>
      </c>
      <c r="AR214" s="161">
        <f t="shared" si="56"/>
        <v>1643.1399999999999</v>
      </c>
      <c r="AS214" s="161">
        <f t="shared" si="56"/>
        <v>1653.04</v>
      </c>
      <c r="AT214" s="161">
        <f t="shared" si="56"/>
        <v>1568.44</v>
      </c>
      <c r="AU214" s="161">
        <f t="shared" si="56"/>
        <v>1390.1399999999999</v>
      </c>
      <c r="AV214" s="161">
        <f t="shared" si="56"/>
        <v>1285.3399999999999</v>
      </c>
      <c r="AW214" s="161">
        <f t="shared" si="56"/>
        <v>1081.04</v>
      </c>
      <c r="AX214" s="161">
        <f t="shared" si="56"/>
        <v>1060.74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7">C199</f>
        <v>0.64</v>
      </c>
      <c r="C235" s="164">
        <f t="shared" si="57"/>
        <v>0.64</v>
      </c>
      <c r="D235" s="164">
        <f t="shared" si="57"/>
        <v>0.64</v>
      </c>
      <c r="E235" s="164">
        <f t="shared" si="57"/>
        <v>0.64</v>
      </c>
      <c r="F235" s="164">
        <f t="shared" si="57"/>
        <v>0.64</v>
      </c>
      <c r="G235" s="164">
        <f t="shared" si="57"/>
        <v>0.64</v>
      </c>
      <c r="H235" s="164">
        <f t="shared" si="57"/>
        <v>0.64</v>
      </c>
      <c r="I235" s="164">
        <f t="shared" si="57"/>
        <v>0.64</v>
      </c>
      <c r="J235" s="164">
        <f t="shared" si="57"/>
        <v>0.64</v>
      </c>
      <c r="K235" s="164">
        <f t="shared" si="57"/>
        <v>0.64</v>
      </c>
      <c r="L235" s="164">
        <f t="shared" si="57"/>
        <v>0.64</v>
      </c>
      <c r="M235" s="164">
        <f t="shared" si="57"/>
        <v>0.64</v>
      </c>
      <c r="N235" s="164">
        <f t="shared" si="57"/>
        <v>0.64</v>
      </c>
      <c r="O235" s="164">
        <f t="shared" si="57"/>
        <v>0.64</v>
      </c>
      <c r="P235" s="164">
        <f t="shared" si="57"/>
        <v>0.64</v>
      </c>
      <c r="Q235" s="164">
        <f t="shared" si="57"/>
        <v>0.64</v>
      </c>
      <c r="R235" s="164">
        <f t="shared" si="57"/>
        <v>0.64</v>
      </c>
      <c r="S235" s="164">
        <f t="shared" si="57"/>
        <v>0.64</v>
      </c>
      <c r="T235" s="164">
        <f t="shared" si="57"/>
        <v>0.64</v>
      </c>
      <c r="U235" s="164">
        <f t="shared" si="57"/>
        <v>0.64</v>
      </c>
      <c r="V235" s="164">
        <f t="shared" si="57"/>
        <v>0.64</v>
      </c>
      <c r="W235" s="164">
        <f t="shared" si="57"/>
        <v>0.64</v>
      </c>
      <c r="X235" s="164">
        <f t="shared" si="57"/>
        <v>0.64</v>
      </c>
      <c r="Y235" s="164">
        <f t="shared" si="57"/>
        <v>0.64</v>
      </c>
      <c r="Z235" s="164">
        <f t="shared" si="57"/>
        <v>0.64</v>
      </c>
      <c r="AA235" s="164">
        <f t="shared" si="57"/>
        <v>0.64</v>
      </c>
      <c r="AB235" s="164">
        <f t="shared" si="57"/>
        <v>0.64</v>
      </c>
      <c r="AC235" s="164">
        <f t="shared" si="57"/>
        <v>0.64</v>
      </c>
      <c r="AD235" s="164">
        <f t="shared" si="57"/>
        <v>0.64</v>
      </c>
      <c r="AE235" s="164">
        <f t="shared" si="57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8">IF(C203&lt;100,"",C203-520)</f>
        <v/>
      </c>
      <c r="D236" s="109" t="str">
        <f t="shared" si="58"/>
        <v/>
      </c>
      <c r="E236" s="109" t="str">
        <f t="shared" si="58"/>
        <v/>
      </c>
      <c r="F236" s="109" t="str">
        <f t="shared" si="58"/>
        <v/>
      </c>
      <c r="G236" s="109" t="str">
        <f t="shared" si="58"/>
        <v/>
      </c>
      <c r="H236" s="109" t="str">
        <f t="shared" si="58"/>
        <v/>
      </c>
      <c r="I236" s="109" t="str">
        <f t="shared" si="58"/>
        <v/>
      </c>
      <c r="J236" s="109" t="str">
        <f t="shared" si="58"/>
        <v/>
      </c>
      <c r="K236" s="109" t="str">
        <f t="shared" si="58"/>
        <v/>
      </c>
      <c r="L236" s="109" t="str">
        <f t="shared" si="58"/>
        <v/>
      </c>
      <c r="M236" s="109" t="str">
        <f t="shared" si="58"/>
        <v/>
      </c>
      <c r="N236" s="109" t="str">
        <f t="shared" si="58"/>
        <v/>
      </c>
      <c r="O236" s="109" t="str">
        <f t="shared" si="58"/>
        <v/>
      </c>
      <c r="P236" s="109" t="str">
        <f t="shared" si="58"/>
        <v/>
      </c>
      <c r="Q236" s="109" t="str">
        <f t="shared" si="58"/>
        <v/>
      </c>
      <c r="R236" s="109" t="str">
        <f t="shared" si="58"/>
        <v/>
      </c>
      <c r="S236" s="109" t="str">
        <f t="shared" si="58"/>
        <v/>
      </c>
      <c r="T236" s="109" t="str">
        <f t="shared" si="58"/>
        <v/>
      </c>
      <c r="U236" s="109" t="str">
        <f t="shared" si="58"/>
        <v/>
      </c>
      <c r="V236" s="109" t="str">
        <f t="shared" si="58"/>
        <v/>
      </c>
      <c r="W236" s="109" t="str">
        <f t="shared" si="58"/>
        <v/>
      </c>
      <c r="X236" s="109" t="str">
        <f t="shared" si="58"/>
        <v/>
      </c>
      <c r="Y236" s="109" t="str">
        <f t="shared" si="58"/>
        <v/>
      </c>
      <c r="Z236" s="109" t="str">
        <f t="shared" si="58"/>
        <v/>
      </c>
      <c r="AA236" s="109" t="str">
        <f t="shared" si="58"/>
        <v/>
      </c>
      <c r="AB236" s="109" t="str">
        <f t="shared" si="58"/>
        <v/>
      </c>
      <c r="AC236" s="109" t="str">
        <f t="shared" si="58"/>
        <v/>
      </c>
      <c r="AD236" s="109" t="str">
        <f t="shared" si="58"/>
        <v/>
      </c>
      <c r="AE236" s="109" t="str">
        <f t="shared" si="58"/>
        <v/>
      </c>
      <c r="AF236" s="109" t="str">
        <f t="shared" si="58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9">IF(B204&lt;100,"",B204-620)</f>
        <v/>
      </c>
      <c r="C237" s="109" t="str">
        <f t="shared" si="59"/>
        <v/>
      </c>
      <c r="D237" s="109" t="str">
        <f t="shared" si="59"/>
        <v/>
      </c>
      <c r="E237" s="109" t="str">
        <f t="shared" si="59"/>
        <v/>
      </c>
      <c r="F237" s="109" t="str">
        <f t="shared" si="59"/>
        <v/>
      </c>
      <c r="G237" s="109" t="str">
        <f t="shared" si="59"/>
        <v/>
      </c>
      <c r="H237" s="109" t="str">
        <f t="shared" si="59"/>
        <v/>
      </c>
      <c r="I237" s="109" t="str">
        <f t="shared" si="59"/>
        <v/>
      </c>
      <c r="J237" s="109" t="str">
        <f t="shared" si="59"/>
        <v/>
      </c>
      <c r="K237" s="109" t="str">
        <f t="shared" si="59"/>
        <v/>
      </c>
      <c r="L237" s="109" t="str">
        <f t="shared" si="59"/>
        <v/>
      </c>
      <c r="M237" s="109" t="str">
        <f t="shared" si="59"/>
        <v/>
      </c>
      <c r="N237" s="109" t="str">
        <f t="shared" si="59"/>
        <v/>
      </c>
      <c r="O237" s="109" t="str">
        <f t="shared" si="59"/>
        <v/>
      </c>
      <c r="P237" s="109" t="str">
        <f t="shared" si="59"/>
        <v/>
      </c>
      <c r="Q237" s="109" t="str">
        <f t="shared" si="59"/>
        <v/>
      </c>
      <c r="R237" s="109" t="str">
        <f t="shared" si="59"/>
        <v/>
      </c>
      <c r="S237" s="109" t="str">
        <f t="shared" si="59"/>
        <v/>
      </c>
      <c r="T237" s="109" t="str">
        <f t="shared" si="59"/>
        <v/>
      </c>
      <c r="U237" s="109" t="str">
        <f t="shared" si="59"/>
        <v/>
      </c>
      <c r="V237" s="109" t="str">
        <f t="shared" si="59"/>
        <v/>
      </c>
      <c r="W237" s="109" t="str">
        <f t="shared" si="59"/>
        <v/>
      </c>
      <c r="X237" s="109" t="str">
        <f t="shared" si="59"/>
        <v/>
      </c>
      <c r="Y237" s="109" t="str">
        <f t="shared" si="59"/>
        <v/>
      </c>
      <c r="Z237" s="109" t="str">
        <f t="shared" si="59"/>
        <v/>
      </c>
      <c r="AA237" s="109" t="str">
        <f t="shared" si="59"/>
        <v/>
      </c>
      <c r="AB237" s="109" t="str">
        <f t="shared" si="59"/>
        <v/>
      </c>
      <c r="AC237" s="109" t="str">
        <f t="shared" si="59"/>
        <v/>
      </c>
      <c r="AD237" s="109" t="str">
        <f t="shared" si="59"/>
        <v/>
      </c>
      <c r="AE237" s="109" t="str">
        <f t="shared" si="59"/>
        <v/>
      </c>
      <c r="AF237" s="109" t="str">
        <f t="shared" si="59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0">IF(B205&lt;100,"",B205-330)</f>
        <v/>
      </c>
      <c r="C238" s="109" t="str">
        <f t="shared" si="60"/>
        <v/>
      </c>
      <c r="D238" s="109" t="str">
        <f t="shared" si="60"/>
        <v/>
      </c>
      <c r="E238" s="109" t="str">
        <f t="shared" si="60"/>
        <v/>
      </c>
      <c r="F238" s="109" t="str">
        <f t="shared" si="60"/>
        <v/>
      </c>
      <c r="G238" s="109" t="str">
        <f t="shared" si="60"/>
        <v/>
      </c>
      <c r="H238" s="109" t="str">
        <f t="shared" si="60"/>
        <v/>
      </c>
      <c r="I238" s="109" t="str">
        <f t="shared" si="60"/>
        <v/>
      </c>
      <c r="J238" s="109" t="str">
        <f t="shared" si="60"/>
        <v/>
      </c>
      <c r="K238" s="109" t="str">
        <f t="shared" si="60"/>
        <v/>
      </c>
      <c r="L238" s="109" t="str">
        <f t="shared" si="60"/>
        <v/>
      </c>
      <c r="M238" s="109" t="str">
        <f t="shared" si="60"/>
        <v/>
      </c>
      <c r="N238" s="109" t="str">
        <f t="shared" si="60"/>
        <v/>
      </c>
      <c r="O238" s="109" t="str">
        <f t="shared" si="60"/>
        <v/>
      </c>
      <c r="P238" s="109" t="str">
        <f t="shared" si="60"/>
        <v/>
      </c>
      <c r="Q238" s="109" t="str">
        <f t="shared" si="60"/>
        <v/>
      </c>
      <c r="R238" s="109" t="str">
        <f t="shared" si="60"/>
        <v/>
      </c>
      <c r="S238" s="109" t="str">
        <f t="shared" si="60"/>
        <v/>
      </c>
      <c r="T238" s="109" t="str">
        <f t="shared" si="60"/>
        <v/>
      </c>
      <c r="U238" s="109" t="str">
        <f t="shared" si="60"/>
        <v/>
      </c>
      <c r="V238" s="109" t="str">
        <f t="shared" si="60"/>
        <v/>
      </c>
      <c r="W238" s="109" t="str">
        <f t="shared" si="60"/>
        <v/>
      </c>
      <c r="X238" s="109" t="str">
        <f t="shared" si="60"/>
        <v/>
      </c>
      <c r="Y238" s="109" t="str">
        <f t="shared" si="60"/>
        <v/>
      </c>
      <c r="Z238" s="109" t="str">
        <f t="shared" si="60"/>
        <v/>
      </c>
      <c r="AA238" s="109" t="str">
        <f t="shared" si="60"/>
        <v/>
      </c>
      <c r="AB238" s="109" t="str">
        <f t="shared" si="60"/>
        <v/>
      </c>
      <c r="AC238" s="109" t="str">
        <f t="shared" si="60"/>
        <v/>
      </c>
      <c r="AD238" s="109" t="str">
        <f t="shared" si="60"/>
        <v/>
      </c>
      <c r="AE238" s="109" t="str">
        <f t="shared" si="60"/>
        <v/>
      </c>
      <c r="AF238" s="109" t="str">
        <f t="shared" si="60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1">IF(C206&lt;100,"",C206-1500)</f>
        <v/>
      </c>
      <c r="D239" s="109" t="str">
        <f t="shared" si="61"/>
        <v/>
      </c>
      <c r="E239" s="109" t="str">
        <f t="shared" si="61"/>
        <v/>
      </c>
      <c r="F239" s="109" t="str">
        <f t="shared" si="61"/>
        <v/>
      </c>
      <c r="G239" s="109" t="str">
        <f t="shared" si="61"/>
        <v/>
      </c>
      <c r="H239" s="109" t="str">
        <f t="shared" si="61"/>
        <v/>
      </c>
      <c r="I239" s="109" t="str">
        <f t="shared" si="61"/>
        <v/>
      </c>
      <c r="J239" s="109" t="str">
        <f t="shared" si="61"/>
        <v/>
      </c>
      <c r="K239" s="109" t="str">
        <f t="shared" si="61"/>
        <v/>
      </c>
      <c r="L239" s="109" t="str">
        <f t="shared" si="61"/>
        <v/>
      </c>
      <c r="M239" s="109" t="str">
        <f t="shared" si="61"/>
        <v/>
      </c>
      <c r="N239" s="109" t="str">
        <f t="shared" si="61"/>
        <v/>
      </c>
      <c r="O239" s="109" t="str">
        <f t="shared" si="61"/>
        <v/>
      </c>
      <c r="P239" s="109" t="str">
        <f t="shared" si="61"/>
        <v/>
      </c>
      <c r="Q239" s="109" t="str">
        <f t="shared" si="61"/>
        <v/>
      </c>
      <c r="R239" s="109" t="str">
        <f t="shared" si="61"/>
        <v/>
      </c>
      <c r="S239" s="109" t="str">
        <f t="shared" si="61"/>
        <v/>
      </c>
      <c r="T239" s="109" t="str">
        <f t="shared" si="61"/>
        <v/>
      </c>
      <c r="U239" s="109" t="str">
        <f t="shared" si="61"/>
        <v/>
      </c>
      <c r="V239" s="109" t="str">
        <f t="shared" si="61"/>
        <v/>
      </c>
      <c r="W239" s="109" t="str">
        <f t="shared" si="61"/>
        <v/>
      </c>
      <c r="X239" s="109" t="str">
        <f t="shared" si="61"/>
        <v/>
      </c>
      <c r="Y239" s="109" t="str">
        <f t="shared" si="61"/>
        <v/>
      </c>
      <c r="Z239" s="109" t="str">
        <f t="shared" si="61"/>
        <v/>
      </c>
      <c r="AA239" s="109" t="str">
        <f t="shared" si="61"/>
        <v/>
      </c>
      <c r="AB239" s="109" t="str">
        <f t="shared" si="61"/>
        <v/>
      </c>
      <c r="AC239" s="109" t="str">
        <f t="shared" si="61"/>
        <v/>
      </c>
      <c r="AD239" s="109" t="str">
        <f t="shared" si="61"/>
        <v/>
      </c>
      <c r="AE239" s="109" t="str">
        <f t="shared" si="61"/>
        <v/>
      </c>
      <c r="AF239" s="109" t="str">
        <f t="shared" si="61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32">
    <cfRule type="expression" dxfId="1500" priority="155">
      <formula>$AH11=0</formula>
    </cfRule>
  </conditionalFormatting>
  <conditionalFormatting sqref="A34:A201">
    <cfRule type="expression" dxfId="1498" priority="59">
      <formula>$AH34=0</formula>
    </cfRule>
  </conditionalFormatting>
  <conditionalFormatting sqref="B8 M8 S8 AB8">
    <cfRule type="expression" dxfId="1497" priority="241">
      <formula>C$9&lt;8/24</formula>
    </cfRule>
    <cfRule type="expression" dxfId="1496" priority="240">
      <formula>AND(C$9&gt;=8/24,C$9&lt;14/24)</formula>
    </cfRule>
    <cfRule type="expression" dxfId="1495" priority="239">
      <formula>AND(C$9&gt;=14/24,C$9&lt;20/24)</formula>
    </cfRule>
  </conditionalFormatting>
  <conditionalFormatting sqref="B12:Y14 B16:Y26 C53:AF56 B53:B91 E57:L61 C57:D67 E62:AF67 C68:AF91 B94:C100">
    <cfRule type="expression" dxfId="1494" priority="38">
      <formula>AND(B$9&gt;=14/24,B$9&lt;20/24)</formula>
    </cfRule>
    <cfRule type="expression" dxfId="1493" priority="39">
      <formula>AND(B$9&gt;=8/24,B$9&lt;14/24)</formula>
    </cfRule>
    <cfRule type="expression" dxfId="1492" priority="40">
      <formula>B$9&lt;8/24</formula>
    </cfRule>
    <cfRule type="expression" dxfId="1491" priority="37">
      <formula>B$9&gt;=20/24</formula>
    </cfRule>
  </conditionalFormatting>
  <conditionalFormatting sqref="B12:Y32 S34:Y36 C34:R37 B34:B56 B11:AF11 C38:AF38 C51:AF56">
    <cfRule type="expression" dxfId="1490" priority="28">
      <formula>B11&gt;$AG11</formula>
    </cfRule>
  </conditionalFormatting>
  <conditionalFormatting sqref="B28:Y32">
    <cfRule type="expression" dxfId="1489" priority="36">
      <formula>B$9&lt;8/24</formula>
    </cfRule>
    <cfRule type="expression" dxfId="1488" priority="33">
      <formula>B$9&gt;=20/24</formula>
    </cfRule>
    <cfRule type="expression" dxfId="1487" priority="34">
      <formula>AND(B$9&gt;=14/24,B$9&lt;20/24)</formula>
    </cfRule>
    <cfRule type="expression" dxfId="1486" priority="35">
      <formula>AND(B$9&gt;=8/24,B$9&lt;14/24)</formula>
    </cfRule>
  </conditionalFormatting>
  <conditionalFormatting sqref="B33:Y33">
    <cfRule type="expression" dxfId="1485" priority="15">
      <formula>B33&gt;$AG33</formula>
    </cfRule>
  </conditionalFormatting>
  <conditionalFormatting sqref="B33:Y34">
    <cfRule type="expression" dxfId="1484" priority="16">
      <formula>B$9&gt;=20/24</formula>
    </cfRule>
    <cfRule type="expression" dxfId="1483" priority="17">
      <formula>AND(B$9&gt;=14/24,B$9&lt;20/24)</formula>
    </cfRule>
    <cfRule type="expression" dxfId="1482" priority="19">
      <formula>B$9&lt;8/24</formula>
    </cfRule>
    <cfRule type="expression" dxfId="1481" priority="18">
      <formula>AND(B$9&gt;=8/24,B$9&lt;14/24)</formula>
    </cfRule>
  </conditionalFormatting>
  <conditionalFormatting sqref="B35:Y36">
    <cfRule type="expression" dxfId="1480" priority="29">
      <formula>B$9&gt;=20/24</formula>
    </cfRule>
    <cfRule type="expression" dxfId="1479" priority="30">
      <formula>AND(B$9&gt;=14/24,B$9&lt;20/24)</formula>
    </cfRule>
    <cfRule type="expression" dxfId="1478" priority="31">
      <formula>AND(B$9&gt;=8/24,B$9&lt;14/24)</formula>
    </cfRule>
    <cfRule type="expression" dxfId="1477" priority="32">
      <formula>B$9&lt;8/24</formula>
    </cfRule>
  </conditionalFormatting>
  <conditionalFormatting sqref="B9:AF10 T11:Z11 AA11:AE14 Z12:Z14 AF12:AF14 AB43:AF43 Q58:X59 M58:P61 AG73 AB94:AF100 B192:AF192 B194:B200 D194:AF200 U213:AF213">
    <cfRule type="expression" dxfId="1476" priority="233">
      <formula>AND(B$9&gt;=8/24,B$9&lt;14/24)</formula>
    </cfRule>
    <cfRule type="expression" dxfId="1475" priority="232">
      <formula>AND(B$9&gt;=14/24,B$9&lt;20/24)</formula>
    </cfRule>
    <cfRule type="expression" dxfId="1474" priority="234">
      <formula>B$9&lt;8/24</formula>
    </cfRule>
  </conditionalFormatting>
  <conditionalFormatting sqref="B15:AF15">
    <cfRule type="expression" dxfId="1473" priority="20">
      <formula>B$9&gt;=20/24</formula>
    </cfRule>
    <cfRule type="expression" dxfId="1472" priority="21">
      <formula>AND(B$9&gt;=14/24,B$9&lt;20/24)</formula>
    </cfRule>
    <cfRule type="expression" dxfId="1471" priority="22">
      <formula>AND(B$9&gt;=8/24,B$9&lt;14/24)</formula>
    </cfRule>
    <cfRule type="expression" dxfId="1470" priority="23">
      <formula>B$9&lt;8/24</formula>
    </cfRule>
  </conditionalFormatting>
  <conditionalFormatting sqref="C39:C41">
    <cfRule type="expression" dxfId="1469" priority="49">
      <formula>C$9&lt;8/24</formula>
    </cfRule>
    <cfRule type="expression" dxfId="1468" priority="46">
      <formula>C$9&gt;=20/24</formula>
    </cfRule>
    <cfRule type="expression" dxfId="1467" priority="48">
      <formula>AND(C$9&gt;=8/24,C$9&lt;14/24)</formula>
    </cfRule>
    <cfRule type="expression" dxfId="1466" priority="47">
      <formula>AND(C$9&gt;=14/24,C$9&lt;20/24)</formula>
    </cfRule>
  </conditionalFormatting>
  <conditionalFormatting sqref="C39:AA50 AB45:AF50">
    <cfRule type="expression" dxfId="1465" priority="1">
      <formula>C39&gt;$AG39</formula>
    </cfRule>
  </conditionalFormatting>
  <conditionalFormatting sqref="D94:AA98">
    <cfRule type="expression" dxfId="1464" priority="98">
      <formula>D$9&gt;=20/24</formula>
    </cfRule>
    <cfRule type="expression" dxfId="1463" priority="99">
      <formula>AND(D$9&gt;=14/24,D$9&lt;20/24)</formula>
    </cfRule>
    <cfRule type="expression" dxfId="1462" priority="100">
      <formula>AND(D$9&gt;=8/24,D$9&lt;14/24)</formula>
    </cfRule>
    <cfRule type="expression" dxfId="1461" priority="101">
      <formula>D$9&lt;8/24</formula>
    </cfRule>
  </conditionalFormatting>
  <conditionalFormatting sqref="D99:AA100">
    <cfRule type="expression" dxfId="1460" priority="74">
      <formula>D$9&gt;=20/24</formula>
    </cfRule>
    <cfRule type="expression" dxfId="1459" priority="75">
      <formula>AND(D$9&gt;=14/24,D$9&lt;20/24)</formula>
    </cfRule>
    <cfRule type="expression" dxfId="1458" priority="76">
      <formula>AND(D$9&gt;=8/24,D$9&lt;14/24)</formula>
    </cfRule>
    <cfRule type="expression" dxfId="1457" priority="77">
      <formula>D$9&lt;8/24</formula>
    </cfRule>
  </conditionalFormatting>
  <conditionalFormatting sqref="E11:I11 Z36:AF36">
    <cfRule type="expression" dxfId="1456" priority="52">
      <formula>AND(E$9&gt;=8/24,E$9&lt;14/24)</formula>
    </cfRule>
    <cfRule type="expression" dxfId="1455" priority="51">
      <formula>AND(E$9&gt;=14/24,E$9&lt;20/24)</formula>
    </cfRule>
    <cfRule type="expression" dxfId="1454" priority="53">
      <formula>E$9&lt;8/24</formula>
    </cfRule>
  </conditionalFormatting>
  <conditionalFormatting sqref="M39:AF42">
    <cfRule type="expression" dxfId="1453" priority="214">
      <formula>M$9&gt;=20/24</formula>
    </cfRule>
    <cfRule type="expression" dxfId="1452" priority="215">
      <formula>AND(M$9&gt;=14/24,M$9&lt;20/24)</formula>
    </cfRule>
    <cfRule type="expression" dxfId="1451" priority="217">
      <formula>M$9&lt;8/24</formula>
    </cfRule>
    <cfRule type="expression" dxfId="1450" priority="216">
      <formula>AND(M$9&gt;=8/24,M$9&lt;14/24)</formula>
    </cfRule>
  </conditionalFormatting>
  <conditionalFormatting sqref="M57:AF57">
    <cfRule type="expression" dxfId="1449" priority="210">
      <formula>M$9&gt;=20/24</formula>
    </cfRule>
    <cfRule type="expression" dxfId="1448" priority="211">
      <formula>AND(M$9&gt;=14/24,M$9&lt;20/24)</formula>
    </cfRule>
    <cfRule type="expression" dxfId="1447" priority="212">
      <formula>AND(M$9&gt;=8/24,M$9&lt;14/24)</formula>
    </cfRule>
    <cfRule type="expression" dxfId="1446" priority="213">
      <formula>M$9&lt;8/24</formula>
    </cfRule>
  </conditionalFormatting>
  <conditionalFormatting sqref="N94:X94">
    <cfRule type="expression" dxfId="1445" priority="93">
      <formula>N$9&lt;8/24</formula>
    </cfRule>
    <cfRule type="expression" dxfId="1444" priority="92">
      <formula>AND(N$9&gt;=8/24,N$9&lt;14/24)</formula>
    </cfRule>
    <cfRule type="expression" dxfId="1443" priority="91">
      <formula>AND(N$9&gt;=14/24,N$9&lt;20/24)</formula>
    </cfRule>
    <cfRule type="expression" dxfId="1442" priority="90">
      <formula>N$9&gt;=20/24</formula>
    </cfRule>
  </conditionalFormatting>
  <conditionalFormatting sqref="N43:AA50 AB44:AF50">
    <cfRule type="expression" dxfId="1441" priority="2">
      <formula>N$9&gt;=20/24</formula>
    </cfRule>
    <cfRule type="expression" dxfId="1440" priority="5">
      <formula>N$9&lt;8/24</formula>
    </cfRule>
    <cfRule type="expression" dxfId="1439" priority="4">
      <formula>AND(N$9&gt;=8/24,N$9&lt;14/24)</formula>
    </cfRule>
    <cfRule type="expression" dxfId="1438" priority="3">
      <formula>AND(N$9&gt;=14/24,N$9&lt;20/24)</formula>
    </cfRule>
  </conditionalFormatting>
  <conditionalFormatting sqref="O3:P3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Q60:AF61">
    <cfRule type="expression" dxfId="1437" priority="142">
      <formula>Q$9&gt;=20/24</formula>
    </cfRule>
    <cfRule type="expression" dxfId="1436" priority="144">
      <formula>AND(Q$9&gt;=8/24,Q$9&lt;14/24)</formula>
    </cfRule>
    <cfRule type="expression" dxfId="1435" priority="145">
      <formula>Q$9&lt;8/24</formula>
    </cfRule>
    <cfRule type="expression" dxfId="1434" priority="143">
      <formula>AND(Q$9&gt;=14/24,Q$9&lt;20/24)</formula>
    </cfRule>
  </conditionalFormatting>
  <conditionalFormatting sqref="S8 AB8 B8 M8">
    <cfRule type="expression" dxfId="1433" priority="238">
      <formula>C$9&gt;=20/24</formula>
    </cfRule>
  </conditionalFormatting>
  <conditionalFormatting sqref="S8">
    <cfRule type="expression" dxfId="1432" priority="64">
      <formula>U$9&gt;=20/24</formula>
    </cfRule>
    <cfRule type="expression" dxfId="1431" priority="65">
      <formula>AND(U$9&gt;=14/24,U$9&lt;20/24)</formula>
    </cfRule>
    <cfRule type="expression" dxfId="1430" priority="66">
      <formula>AND(U$9&gt;=8/24,U$9&lt;14/24)</formula>
    </cfRule>
    <cfRule type="expression" dxfId="1429" priority="67">
      <formula>U$9&lt;8/24</formula>
    </cfRule>
  </conditionalFormatting>
  <conditionalFormatting sqref="S37:AF37">
    <cfRule type="expression" dxfId="1428" priority="198">
      <formula>S$9&gt;=20/24</formula>
    </cfRule>
    <cfRule type="expression" dxfId="1427" priority="199">
      <formula>AND(S$9&gt;=14/24,S$9&lt;20/24)</formula>
    </cfRule>
    <cfRule type="expression" dxfId="1426" priority="200">
      <formula>AND(S$9&gt;=8/24,S$9&lt;14/24)</formula>
    </cfRule>
    <cfRule type="expression" dxfId="1425" priority="201">
      <formula>S$9&lt;8/24</formula>
    </cfRule>
  </conditionalFormatting>
  <conditionalFormatting sqref="T213">
    <cfRule type="expression" dxfId="1424" priority="251">
      <formula>AX$9&gt;=20/24</formula>
    </cfRule>
    <cfRule type="expression" dxfId="1423" priority="253">
      <formula>AND(AX$9&gt;=8/24,AX$9&lt;14/24)</formula>
    </cfRule>
    <cfRule type="expression" dxfId="1422" priority="254">
      <formula>AX$9&lt;8/24</formula>
    </cfRule>
    <cfRule type="expression" dxfId="1421" priority="252">
      <formula>AND(AX$9&gt;=14/24,AX$9&lt;20/24)</formula>
    </cfRule>
  </conditionalFormatting>
  <conditionalFormatting sqref="V3 AB3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Z12:AF33">
    <cfRule type="expression" dxfId="1420" priority="54">
      <formula>Z12&gt;$AG12</formula>
    </cfRule>
  </conditionalFormatting>
  <conditionalFormatting sqref="Z16:AF34">
    <cfRule type="expression" dxfId="1419" priority="58">
      <formula>Z$9&lt;8/24</formula>
    </cfRule>
    <cfRule type="expression" dxfId="1418" priority="56">
      <formula>AND(Z$9&gt;=14/24,Z$9&lt;20/24)</formula>
    </cfRule>
    <cfRule type="expression" dxfId="1417" priority="57">
      <formula>AND(Z$9&gt;=8/24,Z$9&lt;14/24)</formula>
    </cfRule>
    <cfRule type="expression" dxfId="1416" priority="55">
      <formula>Z$9&gt;=20/24</formula>
    </cfRule>
  </conditionalFormatting>
  <conditionalFormatting sqref="Z34:AF35 AB39:AF44 S37:AF37 AG51">
    <cfRule type="expression" dxfId="1415" priority="173">
      <formula>S34&gt;$AG34</formula>
    </cfRule>
  </conditionalFormatting>
  <conditionalFormatting sqref="Z35:AF35">
    <cfRule type="expression" dxfId="1414" priority="197">
      <formula>Z$9&lt;8/24</formula>
    </cfRule>
    <cfRule type="expression" dxfId="1413" priority="194">
      <formula>Z$9&gt;=20/24</formula>
    </cfRule>
    <cfRule type="expression" dxfId="1412" priority="195">
      <formula>AND(Z$9&gt;=14/24,Z$9&lt;20/24)</formula>
    </cfRule>
    <cfRule type="expression" dxfId="1411" priority="196">
      <formula>AND(Z$9&gt;=8/24,Z$9&lt;14/24)</formula>
    </cfRule>
  </conditionalFormatting>
  <conditionalFormatting sqref="Z36:AF36 E11:I11">
    <cfRule type="expression" dxfId="1410" priority="50">
      <formula>E$9&gt;=20/24</formula>
    </cfRule>
  </conditionalFormatting>
  <conditionalFormatting sqref="Z36:AF36">
    <cfRule type="expression" dxfId="1409" priority="45">
      <formula>Z36&gt;$AG36</formula>
    </cfRule>
  </conditionalFormatting>
  <conditionalFormatting sqref="AB8">
    <cfRule type="expression" dxfId="1408" priority="60">
      <formula>AD$9&gt;=20/24</formula>
    </cfRule>
    <cfRule type="expression" dxfId="1407" priority="63">
      <formula>AD$9&lt;8/24</formula>
    </cfRule>
    <cfRule type="expression" dxfId="1406" priority="62">
      <formula>AND(AD$9&gt;=8/24,AD$9&lt;14/24)</formula>
    </cfRule>
    <cfRule type="expression" dxfId="1405" priority="61">
      <formula>AND(AD$9&gt;=14/24,AD$9&lt;20/24)</formula>
    </cfRule>
  </conditionalFormatting>
  <conditionalFormatting sqref="AB43:AF43 AA11:AE14 Z12:Z14 AF12:AF14 T11:Z11 B9:AF10 Q58:X59 M58:P61 AG73 AB94:AF100 B192:AF192 B194:B200 D194:AF200 U213:AF213">
    <cfRule type="expression" dxfId="1404" priority="231">
      <formula>B$9&gt;=20/24</formula>
    </cfRule>
  </conditionalFormatting>
  <conditionalFormatting sqref="AE58:AF58 AF59">
    <cfRule type="expression" dxfId="1403" priority="70">
      <formula>AE$9&gt;=20/24</formula>
    </cfRule>
    <cfRule type="expression" dxfId="1402" priority="73">
      <formula>AE$9&lt;8/24</formula>
    </cfRule>
    <cfRule type="expression" dxfId="1401" priority="72">
      <formula>AND(AE$9&gt;=8/24,AE$9&lt;14/24)</formula>
    </cfRule>
    <cfRule type="expression" dxfId="1400" priority="71">
      <formula>AND(AE$9&gt;=14/24,AE$9&lt;20/24)</formula>
    </cfRule>
  </conditionalFormatting>
  <conditionalFormatting sqref="AG213">
    <cfRule type="expression" dxfId="1399" priority="244">
      <formula>AND(B$9&gt;=14/24,B$9&lt;20/24)</formula>
    </cfRule>
    <cfRule type="expression" dxfId="1398" priority="245">
      <formula>AND(B$9&gt;=8/24,B$9&lt;14/24)</formula>
    </cfRule>
    <cfRule type="expression" dxfId="1397" priority="246">
      <formula>B$9&lt;8/24</formula>
    </cfRule>
    <cfRule type="expression" dxfId="1396" priority="243">
      <formula>B$9&gt;=20/24</formula>
    </cfRule>
  </conditionalFormatting>
  <conditionalFormatting sqref="AH213:AX213">
    <cfRule type="expression" dxfId="1395" priority="247">
      <formula>AG$9&gt;=20/24</formula>
    </cfRule>
    <cfRule type="expression" dxfId="1394" priority="249">
      <formula>AND(AG$9&gt;=8/24,AG$9&lt;14/24)</formula>
    </cfRule>
    <cfRule type="expression" dxfId="1393" priority="250">
      <formula>AG$9&lt;8/24</formula>
    </cfRule>
    <cfRule type="expression" dxfId="1392" priority="248">
      <formula>AND(AG$9&gt;=14/24,AG$9&lt;20/24)</formula>
    </cfRule>
  </conditionalFormatting>
  <conditionalFormatting sqref="AL4:AL6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8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3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4F23B81C-117B-4D5A-B925-C686FA65F2DB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46"/>
  <sheetViews>
    <sheetView zoomScale="90" zoomScaleNormal="90" workbookViewId="0">
      <pane xSplit="1" ySplit="10" topLeftCell="B14" activePane="bottomRight" state="frozen"/>
      <selection activeCell="AF88" sqref="AF88"/>
      <selection pane="topRight" activeCell="AF88" sqref="AF88"/>
      <selection pane="bottomLeft" activeCell="AF88" sqref="AF88"/>
      <selection pane="bottomRight" activeCell="Z60" sqref="Z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2079/01/7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186</v>
      </c>
      <c r="C5" s="29">
        <f t="shared" si="0"/>
        <v>186</v>
      </c>
      <c r="D5" s="29">
        <f t="shared" si="0"/>
        <v>196.5</v>
      </c>
      <c r="E5" s="29">
        <f t="shared" si="0"/>
        <v>134.9</v>
      </c>
      <c r="F5" s="29">
        <f t="shared" si="0"/>
        <v>190.9</v>
      </c>
      <c r="G5" s="29">
        <f t="shared" si="0"/>
        <v>136</v>
      </c>
      <c r="H5" s="29">
        <f t="shared" si="0"/>
        <v>202</v>
      </c>
      <c r="I5" s="29">
        <f t="shared" si="0"/>
        <v>135</v>
      </c>
      <c r="J5" s="29">
        <f t="shared" si="0"/>
        <v>278.8</v>
      </c>
      <c r="K5" s="29">
        <f t="shared" si="0"/>
        <v>329.6</v>
      </c>
      <c r="L5" s="29">
        <f t="shared" si="0"/>
        <v>337.09999999999997</v>
      </c>
      <c r="M5" s="29">
        <f t="shared" si="0"/>
        <v>347.3</v>
      </c>
      <c r="N5" s="29">
        <f t="shared" si="0"/>
        <v>469.96</v>
      </c>
      <c r="O5" s="29">
        <f t="shared" si="0"/>
        <v>488.4</v>
      </c>
      <c r="P5" s="29">
        <f t="shared" si="0"/>
        <v>479.4</v>
      </c>
      <c r="Q5" s="29">
        <f t="shared" si="0"/>
        <v>500</v>
      </c>
      <c r="R5" s="29">
        <f t="shared" si="0"/>
        <v>468.29999999999995</v>
      </c>
      <c r="S5" s="29">
        <f t="shared" si="0"/>
        <v>450.8</v>
      </c>
      <c r="T5" s="29">
        <f t="shared" si="0"/>
        <v>490</v>
      </c>
      <c r="U5" s="29">
        <f t="shared" si="0"/>
        <v>357.31000000000006</v>
      </c>
      <c r="V5" s="29">
        <f t="shared" si="0"/>
        <v>304.82</v>
      </c>
      <c r="W5" s="29">
        <f t="shared" si="0"/>
        <v>218.10000000000002</v>
      </c>
      <c r="X5" s="29">
        <f t="shared" si="0"/>
        <v>186</v>
      </c>
      <c r="Y5" s="29">
        <f t="shared" si="0"/>
        <v>198.14</v>
      </c>
      <c r="Z5" s="29">
        <f t="shared" si="0"/>
        <v>173.79999999999998</v>
      </c>
      <c r="AA5" s="29">
        <f t="shared" si="0"/>
        <v>193.75</v>
      </c>
      <c r="AB5" s="29">
        <f t="shared" si="0"/>
        <v>212.85</v>
      </c>
      <c r="AC5" s="29">
        <f t="shared" si="0"/>
        <v>248.45000000000002</v>
      </c>
      <c r="AD5" s="29">
        <f t="shared" si="0"/>
        <v>234.10000000000002</v>
      </c>
      <c r="AE5" s="29">
        <f t="shared" si="0"/>
        <v>199.1</v>
      </c>
      <c r="AF5" s="29">
        <f>B68</f>
        <v>228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1296MW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Load=872</v>
      </c>
      <c r="B7" s="34">
        <f>B75</f>
        <v>959.13999999999987</v>
      </c>
      <c r="C7" s="34">
        <f t="shared" ref="C7:AF7" si="1">C75</f>
        <v>914.54</v>
      </c>
      <c r="D7" s="34">
        <f t="shared" si="1"/>
        <v>872.44</v>
      </c>
      <c r="E7" s="34">
        <f t="shared" si="1"/>
        <v>901.04</v>
      </c>
      <c r="F7" s="34">
        <f t="shared" si="1"/>
        <v>919.83999999999992</v>
      </c>
      <c r="G7" s="34">
        <f t="shared" si="1"/>
        <v>939.24</v>
      </c>
      <c r="H7" s="34">
        <f t="shared" si="1"/>
        <v>884.33999999999992</v>
      </c>
      <c r="I7" s="34">
        <f t="shared" si="1"/>
        <v>948.33999999999992</v>
      </c>
      <c r="J7" s="34">
        <f t="shared" si="1"/>
        <v>984.54</v>
      </c>
      <c r="K7" s="34">
        <f t="shared" si="1"/>
        <v>1107.1399999999999</v>
      </c>
      <c r="L7" s="34">
        <f t="shared" si="1"/>
        <v>1197.1399999999999</v>
      </c>
      <c r="M7" s="34">
        <f t="shared" si="1"/>
        <v>1296.2399999999998</v>
      </c>
      <c r="N7" s="34">
        <f t="shared" si="1"/>
        <v>1290.24</v>
      </c>
      <c r="O7" s="34">
        <f t="shared" si="1"/>
        <v>1352.4</v>
      </c>
      <c r="P7" s="34">
        <f t="shared" si="1"/>
        <v>1412.1399999999999</v>
      </c>
      <c r="Q7" s="34">
        <f t="shared" si="1"/>
        <v>1385.94</v>
      </c>
      <c r="R7" s="34">
        <f t="shared" si="1"/>
        <v>1414.6399999999999</v>
      </c>
      <c r="S7" s="34">
        <f t="shared" si="1"/>
        <v>1429.6399999999999</v>
      </c>
      <c r="T7" s="34">
        <f t="shared" si="1"/>
        <v>1427.94</v>
      </c>
      <c r="U7" s="34">
        <f t="shared" si="1"/>
        <v>1466.34</v>
      </c>
      <c r="V7" s="34">
        <f t="shared" si="1"/>
        <v>1415.35</v>
      </c>
      <c r="W7" s="34">
        <f t="shared" si="1"/>
        <v>1380.76</v>
      </c>
      <c r="X7" s="34">
        <f t="shared" si="1"/>
        <v>1271.6400000000001</v>
      </c>
      <c r="Y7" s="34">
        <f t="shared" si="1"/>
        <v>1274.94</v>
      </c>
      <c r="Z7" s="34">
        <f t="shared" si="1"/>
        <v>1500.8799999999999</v>
      </c>
      <c r="AA7" s="34">
        <f t="shared" si="1"/>
        <v>1498.04</v>
      </c>
      <c r="AB7" s="34">
        <f t="shared" si="1"/>
        <v>1429.79</v>
      </c>
      <c r="AC7" s="34">
        <f t="shared" si="1"/>
        <v>1399.19</v>
      </c>
      <c r="AD7" s="34">
        <f t="shared" si="1"/>
        <v>1330.29</v>
      </c>
      <c r="AE7" s="34">
        <f t="shared" si="1"/>
        <v>1269.94</v>
      </c>
      <c r="AF7" s="34">
        <f t="shared" si="1"/>
        <v>1187.94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5">
        <v>12</v>
      </c>
      <c r="C11" s="45">
        <v>35</v>
      </c>
      <c r="D11" s="45">
        <v>35</v>
      </c>
      <c r="E11" s="44">
        <v>76</v>
      </c>
      <c r="F11" s="44">
        <v>110</v>
      </c>
      <c r="G11" s="44">
        <v>110</v>
      </c>
      <c r="H11" s="44">
        <v>120</v>
      </c>
      <c r="I11" s="44">
        <v>120</v>
      </c>
      <c r="J11" s="45">
        <v>160</v>
      </c>
      <c r="K11" s="45">
        <v>90</v>
      </c>
      <c r="L11" s="45">
        <v>110</v>
      </c>
      <c r="M11" s="45">
        <v>135</v>
      </c>
      <c r="N11" s="45">
        <v>135</v>
      </c>
      <c r="O11" s="45">
        <v>145</v>
      </c>
      <c r="P11" s="45">
        <v>190</v>
      </c>
      <c r="Q11" s="45">
        <v>170</v>
      </c>
      <c r="R11" s="45">
        <v>170</v>
      </c>
      <c r="S11" s="46">
        <v>190</v>
      </c>
      <c r="T11" s="46">
        <v>210</v>
      </c>
      <c r="U11" s="46">
        <v>200</v>
      </c>
      <c r="V11" s="46">
        <v>250</v>
      </c>
      <c r="W11" s="46">
        <v>280</v>
      </c>
      <c r="X11" s="46">
        <v>280</v>
      </c>
      <c r="Y11" s="46">
        <v>260</v>
      </c>
      <c r="Z11" s="64">
        <v>300</v>
      </c>
      <c r="AA11" s="47">
        <v>330</v>
      </c>
      <c r="AB11" s="47">
        <v>280</v>
      </c>
      <c r="AC11" s="47">
        <v>240</v>
      </c>
      <c r="AD11" s="47">
        <v>210</v>
      </c>
      <c r="AE11" s="47">
        <v>170</v>
      </c>
      <c r="AF11" s="47">
        <v>150</v>
      </c>
      <c r="AG11" s="48">
        <v>456</v>
      </c>
      <c r="AH11" s="49">
        <f>MAX(B11:AF11)</f>
        <v>330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59</v>
      </c>
      <c r="C12" s="44">
        <v>50</v>
      </c>
      <c r="D12" s="44">
        <v>50</v>
      </c>
      <c r="E12" s="44">
        <v>42</v>
      </c>
      <c r="F12" s="44">
        <v>40</v>
      </c>
      <c r="G12" s="44">
        <v>40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33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30</v>
      </c>
      <c r="Z12" s="44">
        <v>30</v>
      </c>
      <c r="AA12" s="44">
        <v>30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53">
        <v>60</v>
      </c>
      <c r="AH12" s="49">
        <f t="shared" ref="AH12:AH75" si="2">MAX(B12:AF12)</f>
        <v>59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23.2</v>
      </c>
      <c r="C13" s="44">
        <v>21.1</v>
      </c>
      <c r="D13" s="44">
        <v>19</v>
      </c>
      <c r="E13" s="44">
        <v>19</v>
      </c>
      <c r="F13" s="44">
        <v>19</v>
      </c>
      <c r="G13" s="44">
        <v>19</v>
      </c>
      <c r="H13" s="44">
        <v>19</v>
      </c>
      <c r="I13" s="44">
        <v>19</v>
      </c>
      <c r="J13" s="44">
        <v>19</v>
      </c>
      <c r="K13" s="44">
        <v>19</v>
      </c>
      <c r="L13" s="44">
        <v>19</v>
      </c>
      <c r="M13" s="44">
        <v>17.600000000000001</v>
      </c>
      <c r="N13" s="44">
        <v>17.7</v>
      </c>
      <c r="O13" s="44">
        <v>15.9</v>
      </c>
      <c r="P13" s="44">
        <v>25.7</v>
      </c>
      <c r="Q13" s="44">
        <v>25.7</v>
      </c>
      <c r="R13" s="44">
        <v>16.7</v>
      </c>
      <c r="S13" s="44">
        <v>16.7</v>
      </c>
      <c r="T13" s="44">
        <v>16.7</v>
      </c>
      <c r="U13" s="44">
        <v>16.7</v>
      </c>
      <c r="V13" s="44">
        <v>16.7</v>
      </c>
      <c r="W13" s="44">
        <v>16.7</v>
      </c>
      <c r="X13" s="44">
        <v>16.7</v>
      </c>
      <c r="Y13" s="44">
        <v>16.7</v>
      </c>
      <c r="Z13" s="44">
        <v>16.7</v>
      </c>
      <c r="AA13" s="44">
        <v>16.7</v>
      </c>
      <c r="AB13" s="44">
        <v>16.7</v>
      </c>
      <c r="AC13" s="44">
        <v>16.7</v>
      </c>
      <c r="AD13" s="44">
        <v>16.7</v>
      </c>
      <c r="AE13" s="44">
        <v>17.100000000000001</v>
      </c>
      <c r="AF13" s="44">
        <v>16.600000000000001</v>
      </c>
      <c r="AG13" s="53">
        <v>52.4</v>
      </c>
      <c r="AH13" s="49">
        <f t="shared" si="2"/>
        <v>25.7</v>
      </c>
      <c r="AI13" s="50">
        <f t="shared" si="3"/>
        <v>15.9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</v>
      </c>
      <c r="C14" s="44">
        <v>50</v>
      </c>
      <c r="D14" s="44">
        <v>50</v>
      </c>
      <c r="E14" s="44">
        <v>50</v>
      </c>
      <c r="F14" s="44">
        <v>50</v>
      </c>
      <c r="G14" s="44">
        <v>50</v>
      </c>
      <c r="H14" s="44">
        <v>50</v>
      </c>
      <c r="I14" s="44">
        <v>50</v>
      </c>
      <c r="J14" s="44">
        <v>50</v>
      </c>
      <c r="K14" s="44">
        <v>50</v>
      </c>
      <c r="L14" s="44">
        <v>50</v>
      </c>
      <c r="M14" s="44">
        <v>50</v>
      </c>
      <c r="N14" s="44">
        <v>50.6</v>
      </c>
      <c r="O14" s="44">
        <v>50.6</v>
      </c>
      <c r="P14" s="44">
        <v>50.4</v>
      </c>
      <c r="Q14" s="44">
        <v>50.4</v>
      </c>
      <c r="R14" s="44">
        <v>50.3</v>
      </c>
      <c r="S14" s="44">
        <v>50.3</v>
      </c>
      <c r="T14" s="44">
        <v>50.3</v>
      </c>
      <c r="U14" s="44">
        <v>50.3</v>
      </c>
      <c r="V14" s="44">
        <v>50.3</v>
      </c>
      <c r="W14" s="44">
        <v>50.3</v>
      </c>
      <c r="X14" s="44">
        <v>50.3</v>
      </c>
      <c r="Y14" s="44">
        <v>50.3</v>
      </c>
      <c r="Z14" s="44">
        <v>50.3</v>
      </c>
      <c r="AA14" s="44">
        <v>50.3</v>
      </c>
      <c r="AB14" s="44">
        <v>50.3</v>
      </c>
      <c r="AC14" s="44">
        <v>50.3</v>
      </c>
      <c r="AD14" s="44">
        <v>50.3</v>
      </c>
      <c r="AE14" s="44">
        <v>50.5</v>
      </c>
      <c r="AF14" s="44">
        <v>50.5</v>
      </c>
      <c r="AG14" s="53">
        <v>50</v>
      </c>
      <c r="AH14" s="49">
        <f t="shared" si="2"/>
        <v>50.6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23.7</v>
      </c>
      <c r="C15" s="44">
        <v>23.7</v>
      </c>
      <c r="D15" s="44">
        <v>23.7</v>
      </c>
      <c r="E15" s="44">
        <v>23.7</v>
      </c>
      <c r="F15" s="44">
        <v>23.7</v>
      </c>
      <c r="G15" s="44">
        <v>23.7</v>
      </c>
      <c r="H15" s="44">
        <v>23.7</v>
      </c>
      <c r="I15" s="44">
        <v>23.7</v>
      </c>
      <c r="J15" s="44">
        <v>23.7</v>
      </c>
      <c r="K15" s="44">
        <v>23.7</v>
      </c>
      <c r="L15" s="44">
        <v>23.7</v>
      </c>
      <c r="M15" s="44">
        <v>23.7</v>
      </c>
      <c r="N15" s="44">
        <v>23.7</v>
      </c>
      <c r="O15" s="44">
        <v>23.7</v>
      </c>
      <c r="P15" s="44">
        <v>23.5</v>
      </c>
      <c r="Q15" s="44">
        <v>23.5</v>
      </c>
      <c r="R15" s="44">
        <v>23.5</v>
      </c>
      <c r="S15" s="44">
        <v>23.5</v>
      </c>
      <c r="T15" s="44">
        <v>23.5</v>
      </c>
      <c r="U15" s="44">
        <v>23.5</v>
      </c>
      <c r="V15" s="44">
        <v>23.5</v>
      </c>
      <c r="W15" s="44">
        <v>23.5</v>
      </c>
      <c r="X15" s="44">
        <v>23.5</v>
      </c>
      <c r="Y15" s="44">
        <v>23.5</v>
      </c>
      <c r="Z15" s="44">
        <v>23.5</v>
      </c>
      <c r="AA15" s="44">
        <v>23.5</v>
      </c>
      <c r="AB15" s="44">
        <v>23.5</v>
      </c>
      <c r="AC15" s="44">
        <v>23.5</v>
      </c>
      <c r="AD15" s="44">
        <v>23.5</v>
      </c>
      <c r="AE15" s="44">
        <v>23.7</v>
      </c>
      <c r="AF15" s="44">
        <v>23.8</v>
      </c>
      <c r="AG15" s="56">
        <v>45</v>
      </c>
      <c r="AH15" s="49">
        <f t="shared" si="2"/>
        <v>23.8</v>
      </c>
      <c r="AI15" s="50">
        <f t="shared" si="3"/>
        <v>23.5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13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>
        <v>13</v>
      </c>
      <c r="I16" s="44">
        <v>13</v>
      </c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13</v>
      </c>
      <c r="T16" s="44">
        <v>13</v>
      </c>
      <c r="U16" s="44">
        <v>13</v>
      </c>
      <c r="V16" s="44">
        <v>13</v>
      </c>
      <c r="W16" s="44">
        <v>13</v>
      </c>
      <c r="X16" s="44">
        <v>13</v>
      </c>
      <c r="Y16" s="44">
        <v>13</v>
      </c>
      <c r="Z16" s="44">
        <v>13</v>
      </c>
      <c r="AA16" s="44">
        <v>13</v>
      </c>
      <c r="AB16" s="44">
        <v>13</v>
      </c>
      <c r="AC16" s="44">
        <v>13</v>
      </c>
      <c r="AD16" s="44">
        <v>13</v>
      </c>
      <c r="AE16" s="44">
        <v>13</v>
      </c>
      <c r="AF16" s="44">
        <v>13</v>
      </c>
      <c r="AG16" s="53">
        <v>45</v>
      </c>
      <c r="AH16" s="49">
        <f t="shared" si="2"/>
        <v>13</v>
      </c>
      <c r="AI16" s="50">
        <f t="shared" si="3"/>
        <v>13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53">
        <v>42</v>
      </c>
      <c r="AH17" s="49">
        <f t="shared" si="2"/>
        <v>12.5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12</v>
      </c>
      <c r="C19" s="44">
        <v>12</v>
      </c>
      <c r="D19" s="44">
        <v>12</v>
      </c>
      <c r="E19" s="44">
        <v>12</v>
      </c>
      <c r="F19" s="44">
        <v>12</v>
      </c>
      <c r="G19" s="44">
        <v>12</v>
      </c>
      <c r="H19" s="44">
        <v>12</v>
      </c>
      <c r="I19" s="44">
        <v>12</v>
      </c>
      <c r="J19" s="44">
        <v>12</v>
      </c>
      <c r="K19" s="44">
        <v>12</v>
      </c>
      <c r="L19" s="44">
        <v>12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13.1</v>
      </c>
      <c r="AG19" s="53">
        <v>30</v>
      </c>
      <c r="AH19" s="49">
        <f t="shared" si="2"/>
        <v>13.2</v>
      </c>
      <c r="AI19" s="50">
        <f t="shared" si="3"/>
        <v>12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19.8</v>
      </c>
      <c r="C22" s="44">
        <v>19.8</v>
      </c>
      <c r="D22" s="44">
        <v>19.8</v>
      </c>
      <c r="E22" s="44">
        <v>19.8</v>
      </c>
      <c r="F22" s="44">
        <v>19.8</v>
      </c>
      <c r="G22" s="44">
        <v>19.8</v>
      </c>
      <c r="H22" s="44">
        <v>19.8</v>
      </c>
      <c r="I22" s="44">
        <v>19.8</v>
      </c>
      <c r="J22" s="44">
        <v>19.8</v>
      </c>
      <c r="K22" s="44">
        <v>19.8</v>
      </c>
      <c r="L22" s="44">
        <v>19.8</v>
      </c>
      <c r="M22" s="44">
        <v>16.8</v>
      </c>
      <c r="N22" s="44">
        <v>16.8</v>
      </c>
      <c r="O22" s="44">
        <v>22.8</v>
      </c>
      <c r="P22" s="44">
        <v>17.8</v>
      </c>
      <c r="Q22" s="44">
        <v>17.8</v>
      </c>
      <c r="R22" s="44">
        <v>17.899999999999999</v>
      </c>
      <c r="S22" s="44">
        <v>17.899999999999999</v>
      </c>
      <c r="T22" s="44">
        <v>17.899999999999999</v>
      </c>
      <c r="U22" s="44">
        <v>17.899999999999999</v>
      </c>
      <c r="V22" s="44">
        <v>17.899999999999999</v>
      </c>
      <c r="W22" s="44">
        <v>17.899999999999999</v>
      </c>
      <c r="X22" s="44">
        <v>17.899999999999999</v>
      </c>
      <c r="Y22" s="44">
        <v>17.899999999999999</v>
      </c>
      <c r="Z22" s="44">
        <v>17.899999999999999</v>
      </c>
      <c r="AA22" s="44">
        <v>17.899999999999999</v>
      </c>
      <c r="AB22" s="44">
        <v>17.899999999999999</v>
      </c>
      <c r="AC22" s="44">
        <v>17.899999999999999</v>
      </c>
      <c r="AD22" s="44">
        <v>17.899999999999999</v>
      </c>
      <c r="AE22" s="44">
        <v>21.3</v>
      </c>
      <c r="AF22" s="44">
        <v>21.8</v>
      </c>
      <c r="AG22" s="53">
        <v>25</v>
      </c>
      <c r="AH22" s="49">
        <f t="shared" si="2"/>
        <v>22.8</v>
      </c>
      <c r="AI22" s="50">
        <f t="shared" si="3"/>
        <v>16.8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7.9</v>
      </c>
      <c r="C23" s="44">
        <v>7.9</v>
      </c>
      <c r="D23" s="44">
        <v>7.9</v>
      </c>
      <c r="E23" s="44">
        <v>7.9</v>
      </c>
      <c r="F23" s="44">
        <v>7.9</v>
      </c>
      <c r="G23" s="44">
        <v>7.9</v>
      </c>
      <c r="H23" s="44">
        <v>7.9</v>
      </c>
      <c r="I23" s="44">
        <v>7.9</v>
      </c>
      <c r="J23" s="44">
        <v>7.9</v>
      </c>
      <c r="K23" s="44">
        <v>7.9</v>
      </c>
      <c r="L23" s="44">
        <v>7.9</v>
      </c>
      <c r="M23" s="44">
        <v>4.5</v>
      </c>
      <c r="N23" s="44">
        <v>4.5</v>
      </c>
      <c r="O23" s="44">
        <v>4.5</v>
      </c>
      <c r="P23" s="44">
        <v>4.5</v>
      </c>
      <c r="Q23" s="44">
        <v>4.5</v>
      </c>
      <c r="R23" s="44">
        <v>4.5</v>
      </c>
      <c r="S23" s="44">
        <v>4.5</v>
      </c>
      <c r="T23" s="44">
        <v>4.5</v>
      </c>
      <c r="U23" s="44">
        <v>4.5</v>
      </c>
      <c r="V23" s="44">
        <v>4.5</v>
      </c>
      <c r="W23" s="44">
        <v>4.5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53">
        <v>25</v>
      </c>
      <c r="AH23" s="49">
        <f t="shared" si="2"/>
        <v>7.9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4.2</v>
      </c>
      <c r="C24" s="44">
        <v>4.2</v>
      </c>
      <c r="D24" s="44">
        <v>4.2</v>
      </c>
      <c r="E24" s="44">
        <v>4.2</v>
      </c>
      <c r="F24" s="44">
        <v>4.2</v>
      </c>
      <c r="G24" s="44">
        <v>4.2</v>
      </c>
      <c r="H24" s="44">
        <v>4.2</v>
      </c>
      <c r="I24" s="44">
        <v>4.2</v>
      </c>
      <c r="J24" s="44">
        <v>4.2</v>
      </c>
      <c r="K24" s="44">
        <v>4.2</v>
      </c>
      <c r="L24" s="44">
        <v>4.2</v>
      </c>
      <c r="M24" s="44">
        <v>17.8</v>
      </c>
      <c r="N24" s="44">
        <v>17.8</v>
      </c>
      <c r="O24" s="44">
        <v>17.8</v>
      </c>
      <c r="P24" s="44">
        <v>17.8</v>
      </c>
      <c r="Q24" s="44">
        <v>17.8</v>
      </c>
      <c r="R24" s="44">
        <v>12.5</v>
      </c>
      <c r="S24" s="44">
        <v>12.5</v>
      </c>
      <c r="T24" s="44">
        <v>12.5</v>
      </c>
      <c r="U24" s="44">
        <v>12.5</v>
      </c>
      <c r="V24" s="44">
        <v>12.5</v>
      </c>
      <c r="W24" s="44">
        <v>12.5</v>
      </c>
      <c r="X24" s="44">
        <v>12.5</v>
      </c>
      <c r="Y24" s="44">
        <v>12.5</v>
      </c>
      <c r="Z24" s="44">
        <v>12.5</v>
      </c>
      <c r="AA24" s="44">
        <v>12.5</v>
      </c>
      <c r="AB24" s="44">
        <v>12.5</v>
      </c>
      <c r="AC24" s="44">
        <v>12.5</v>
      </c>
      <c r="AD24" s="44">
        <v>12.5</v>
      </c>
      <c r="AE24" s="44">
        <v>12.6</v>
      </c>
      <c r="AF24" s="44">
        <v>17.3</v>
      </c>
      <c r="AG24" s="53">
        <v>25</v>
      </c>
      <c r="AH24" s="49">
        <f t="shared" si="2"/>
        <v>17.8</v>
      </c>
      <c r="AI24" s="50">
        <f t="shared" si="3"/>
        <v>4.2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5">
        <v>3.9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44">
        <v>3.9</v>
      </c>
      <c r="N27" s="44">
        <v>3.9</v>
      </c>
      <c r="O27" s="44">
        <v>3.9</v>
      </c>
      <c r="P27" s="44">
        <v>2</v>
      </c>
      <c r="Q27" s="44">
        <v>2</v>
      </c>
      <c r="R27" s="44">
        <v>2</v>
      </c>
      <c r="S27" s="44">
        <v>2</v>
      </c>
      <c r="T27" s="44">
        <v>2</v>
      </c>
      <c r="U27" s="44">
        <v>2</v>
      </c>
      <c r="V27" s="44">
        <v>2</v>
      </c>
      <c r="W27" s="44">
        <v>2</v>
      </c>
      <c r="X27" s="44">
        <v>2</v>
      </c>
      <c r="Y27" s="44">
        <v>2</v>
      </c>
      <c r="Z27" s="44">
        <v>2</v>
      </c>
      <c r="AA27" s="44">
        <v>2</v>
      </c>
      <c r="AB27" s="44">
        <v>2</v>
      </c>
      <c r="AC27" s="44">
        <v>2</v>
      </c>
      <c r="AD27" s="44">
        <v>2</v>
      </c>
      <c r="AE27" s="44">
        <v>2</v>
      </c>
      <c r="AF27" s="44">
        <v>2</v>
      </c>
      <c r="AG27" s="53">
        <v>23.5</v>
      </c>
      <c r="AH27" s="49">
        <f t="shared" si="2"/>
        <v>3.9</v>
      </c>
      <c r="AI27" s="50">
        <f t="shared" si="3"/>
        <v>2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55">
        <v>78</v>
      </c>
      <c r="C37" s="55">
        <v>81</v>
      </c>
      <c r="D37" s="55">
        <v>81</v>
      </c>
      <c r="E37" s="55">
        <v>70</v>
      </c>
      <c r="F37" s="55">
        <v>64</v>
      </c>
      <c r="G37" s="55">
        <v>60</v>
      </c>
      <c r="H37" s="55">
        <v>60</v>
      </c>
      <c r="I37" s="55">
        <v>60</v>
      </c>
      <c r="J37" s="55">
        <v>47</v>
      </c>
      <c r="K37" s="55">
        <v>47</v>
      </c>
      <c r="L37" s="55">
        <f>14.3+25</f>
        <v>39.299999999999997</v>
      </c>
      <c r="M37" s="55">
        <f>11.1+32.8</f>
        <v>43.9</v>
      </c>
      <c r="N37" s="55">
        <f>24.2+16.2</f>
        <v>40.4</v>
      </c>
      <c r="O37" s="55">
        <f>26+16.6</f>
        <v>42.6</v>
      </c>
      <c r="P37" s="55">
        <f>26+16.6</f>
        <v>42.6</v>
      </c>
      <c r="Q37" s="55">
        <f>11.2+31.8</f>
        <v>43</v>
      </c>
      <c r="R37" s="55">
        <f>26.4+17.7</f>
        <v>44.099999999999994</v>
      </c>
      <c r="S37" s="61">
        <v>47</v>
      </c>
      <c r="T37" s="61">
        <v>41</v>
      </c>
      <c r="U37" s="61">
        <f>25.3+20.7</f>
        <v>46</v>
      </c>
      <c r="V37" s="61">
        <v>42</v>
      </c>
      <c r="W37" s="61">
        <f>24.4+30.1</f>
        <v>54.5</v>
      </c>
      <c r="X37" s="61">
        <v>36</v>
      </c>
      <c r="Y37" s="61">
        <v>61</v>
      </c>
      <c r="Z37" s="61">
        <v>37</v>
      </c>
      <c r="AA37" s="61">
        <v>48.8</v>
      </c>
      <c r="AB37" s="61">
        <f>31.2+35.4</f>
        <v>66.599999999999994</v>
      </c>
      <c r="AC37" s="61">
        <f>31.2+35.4</f>
        <v>66.599999999999994</v>
      </c>
      <c r="AD37" s="61">
        <f>44.7+43.7</f>
        <v>88.4</v>
      </c>
      <c r="AE37" s="61">
        <f>47.2+44.2</f>
        <v>91.4</v>
      </c>
      <c r="AF37" s="61">
        <f>53.9+39.9</f>
        <v>93.8</v>
      </c>
      <c r="AG37" s="58">
        <v>240</v>
      </c>
      <c r="AH37" s="49">
        <f t="shared" si="2"/>
        <v>93.8</v>
      </c>
      <c r="AI37" s="50">
        <f t="shared" si="3"/>
        <v>36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469.99999999999994</v>
      </c>
      <c r="C38" s="63">
        <f t="shared" si="4"/>
        <v>469.4</v>
      </c>
      <c r="D38" s="63">
        <f t="shared" si="4"/>
        <v>467.3</v>
      </c>
      <c r="E38" s="63">
        <f t="shared" si="4"/>
        <v>500.29999999999995</v>
      </c>
      <c r="F38" s="63">
        <f t="shared" si="4"/>
        <v>532.29999999999995</v>
      </c>
      <c r="G38" s="63">
        <f t="shared" si="4"/>
        <v>532.29999999999995</v>
      </c>
      <c r="H38" s="63">
        <f t="shared" si="4"/>
        <v>532.29999999999995</v>
      </c>
      <c r="I38" s="63">
        <f t="shared" si="4"/>
        <v>532.29999999999995</v>
      </c>
      <c r="J38" s="63">
        <f t="shared" si="4"/>
        <v>572.29999999999995</v>
      </c>
      <c r="K38" s="63">
        <f t="shared" si="4"/>
        <v>502.29999999999995</v>
      </c>
      <c r="L38" s="63">
        <f t="shared" si="4"/>
        <v>522.29999999999995</v>
      </c>
      <c r="M38" s="63">
        <f t="shared" si="4"/>
        <v>557.29999999999995</v>
      </c>
      <c r="N38" s="63">
        <f t="shared" si="4"/>
        <v>555</v>
      </c>
      <c r="O38" s="63">
        <f t="shared" si="4"/>
        <v>569.20000000000005</v>
      </c>
      <c r="P38" s="63">
        <f t="shared" si="4"/>
        <v>622.70000000000005</v>
      </c>
      <c r="Q38" s="63">
        <f t="shared" si="4"/>
        <v>602.70000000000005</v>
      </c>
      <c r="R38" s="63">
        <f t="shared" si="4"/>
        <v>588.4</v>
      </c>
      <c r="S38" s="63">
        <f t="shared" si="4"/>
        <v>608.4</v>
      </c>
      <c r="T38" s="63">
        <f t="shared" si="4"/>
        <v>628.4</v>
      </c>
      <c r="U38" s="63">
        <f t="shared" si="4"/>
        <v>618.4</v>
      </c>
      <c r="V38" s="63">
        <f t="shared" si="4"/>
        <v>668.4</v>
      </c>
      <c r="W38" s="63">
        <f t="shared" si="4"/>
        <v>698.40000000000009</v>
      </c>
      <c r="X38" s="63">
        <f t="shared" si="4"/>
        <v>693.90000000000009</v>
      </c>
      <c r="Y38" s="63">
        <f t="shared" si="4"/>
        <v>673.9</v>
      </c>
      <c r="Z38" s="63">
        <f t="shared" si="4"/>
        <v>713.9</v>
      </c>
      <c r="AA38" s="63">
        <f t="shared" si="4"/>
        <v>743.90000000000009</v>
      </c>
      <c r="AB38" s="63">
        <f t="shared" si="4"/>
        <v>693.90000000000009</v>
      </c>
      <c r="AC38" s="63">
        <f t="shared" si="4"/>
        <v>653.9</v>
      </c>
      <c r="AD38" s="63">
        <f t="shared" si="4"/>
        <v>623.9</v>
      </c>
      <c r="AE38" s="63">
        <f t="shared" si="4"/>
        <v>588.20000000000005</v>
      </c>
      <c r="AF38" s="63">
        <f t="shared" si="4"/>
        <v>572.90000000000009</v>
      </c>
      <c r="AG38" s="58">
        <f>SUM(AG11:AG37)</f>
        <v>1492.8299999999997</v>
      </c>
      <c r="AH38" s="49">
        <f t="shared" si="2"/>
        <v>743.90000000000009</v>
      </c>
      <c r="AI38" s="50">
        <f t="shared" si="3"/>
        <v>467.3</v>
      </c>
      <c r="AK38" s="51"/>
    </row>
    <row r="39" spans="1:88" x14ac:dyDescent="0.25">
      <c r="A39" s="52" t="s">
        <v>47</v>
      </c>
      <c r="B39" s="45">
        <v>60</v>
      </c>
      <c r="C39" s="44">
        <v>60</v>
      </c>
      <c r="D39" s="44">
        <v>60</v>
      </c>
      <c r="E39" s="44">
        <v>49</v>
      </c>
      <c r="F39" s="44">
        <v>45.6</v>
      </c>
      <c r="G39" s="44">
        <v>43.8</v>
      </c>
      <c r="H39" s="44">
        <v>43.8</v>
      </c>
      <c r="I39" s="44">
        <v>43.8</v>
      </c>
      <c r="J39" s="44">
        <v>71</v>
      </c>
      <c r="K39" s="44">
        <v>110</v>
      </c>
      <c r="L39" s="44">
        <v>130</v>
      </c>
      <c r="M39" s="44">
        <v>145</v>
      </c>
      <c r="N39" s="44">
        <v>130</v>
      </c>
      <c r="O39" s="44">
        <v>65</v>
      </c>
      <c r="P39" s="44">
        <v>66.2</v>
      </c>
      <c r="Q39" s="44">
        <v>66.5</v>
      </c>
      <c r="R39" s="44">
        <v>81.7</v>
      </c>
      <c r="S39" s="44">
        <v>81.7</v>
      </c>
      <c r="T39" s="44">
        <v>81.7</v>
      </c>
      <c r="U39" s="44">
        <v>90</v>
      </c>
      <c r="V39" s="44">
        <v>106</v>
      </c>
      <c r="W39" s="44">
        <v>106</v>
      </c>
      <c r="X39" s="44">
        <v>106</v>
      </c>
      <c r="Y39" s="44">
        <v>120</v>
      </c>
      <c r="Z39" s="44">
        <v>120</v>
      </c>
      <c r="AA39" s="44">
        <v>120</v>
      </c>
      <c r="AB39" s="44">
        <v>122</v>
      </c>
      <c r="AC39" s="44">
        <v>122</v>
      </c>
      <c r="AD39" s="44">
        <v>121.5</v>
      </c>
      <c r="AE39" s="44">
        <v>121.4</v>
      </c>
      <c r="AF39" s="44">
        <v>95.1</v>
      </c>
      <c r="AG39" s="56">
        <v>144</v>
      </c>
      <c r="AH39" s="49">
        <f t="shared" si="2"/>
        <v>145</v>
      </c>
      <c r="AI39" s="50">
        <f t="shared" si="3"/>
        <v>43.8</v>
      </c>
      <c r="AK39" s="51"/>
    </row>
    <row r="40" spans="1:88" x14ac:dyDescent="0.25">
      <c r="A40" s="57" t="s">
        <v>48</v>
      </c>
      <c r="B40" s="55">
        <v>0</v>
      </c>
      <c r="C40" s="64">
        <v>0</v>
      </c>
      <c r="D40" s="64">
        <v>0</v>
      </c>
      <c r="E40" s="64">
        <v>0</v>
      </c>
      <c r="F40" s="64">
        <v>65</v>
      </c>
      <c r="G40" s="64">
        <v>50</v>
      </c>
      <c r="H40" s="64">
        <v>50</v>
      </c>
      <c r="I40" s="64">
        <v>50</v>
      </c>
      <c r="J40" s="64">
        <v>51</v>
      </c>
      <c r="K40" s="64">
        <v>58.8</v>
      </c>
      <c r="L40" s="64">
        <v>62</v>
      </c>
      <c r="M40" s="44">
        <v>70.7</v>
      </c>
      <c r="N40" s="44">
        <v>70.7</v>
      </c>
      <c r="O40" s="44">
        <v>60.1</v>
      </c>
      <c r="P40" s="44">
        <v>60</v>
      </c>
      <c r="Q40" s="44">
        <v>62.1</v>
      </c>
      <c r="R40" s="44">
        <v>51.8</v>
      </c>
      <c r="S40" s="64">
        <v>70.3</v>
      </c>
      <c r="T40" s="64">
        <v>68</v>
      </c>
      <c r="U40" s="64">
        <v>68</v>
      </c>
      <c r="V40" s="64">
        <v>68</v>
      </c>
      <c r="W40" s="64">
        <v>68</v>
      </c>
      <c r="X40" s="64">
        <v>50</v>
      </c>
      <c r="Y40" s="64">
        <v>50</v>
      </c>
      <c r="Z40" s="64">
        <v>52.7</v>
      </c>
      <c r="AA40" s="64">
        <v>52.7</v>
      </c>
      <c r="AB40" s="64">
        <v>50.8</v>
      </c>
      <c r="AC40" s="64">
        <v>51.1</v>
      </c>
      <c r="AD40" s="64">
        <v>49.8</v>
      </c>
      <c r="AE40" s="64">
        <v>51.7</v>
      </c>
      <c r="AF40" s="64">
        <v>47.1</v>
      </c>
      <c r="AG40" s="58">
        <v>70</v>
      </c>
      <c r="AH40" s="49">
        <f t="shared" si="2"/>
        <v>70.7</v>
      </c>
      <c r="AI40" s="50">
        <f t="shared" si="3"/>
        <v>0</v>
      </c>
      <c r="AK40" s="51"/>
    </row>
    <row r="41" spans="1:88" x14ac:dyDescent="0.25">
      <c r="A41" s="57" t="s">
        <v>49</v>
      </c>
      <c r="B41" s="55">
        <v>35</v>
      </c>
      <c r="C41" s="64">
        <v>33</v>
      </c>
      <c r="D41" s="64">
        <v>33</v>
      </c>
      <c r="E41" s="64">
        <v>33</v>
      </c>
      <c r="F41" s="64">
        <v>19.8</v>
      </c>
      <c r="G41" s="64">
        <v>0</v>
      </c>
      <c r="H41" s="64">
        <v>0</v>
      </c>
      <c r="I41" s="64">
        <v>0</v>
      </c>
      <c r="J41" s="64">
        <v>35</v>
      </c>
      <c r="K41" s="64">
        <v>37</v>
      </c>
      <c r="L41" s="64">
        <v>33</v>
      </c>
      <c r="M41" s="44">
        <v>65.900000000000006</v>
      </c>
      <c r="N41" s="44">
        <v>67</v>
      </c>
      <c r="O41" s="44">
        <v>52.4</v>
      </c>
      <c r="P41" s="44">
        <v>53.7</v>
      </c>
      <c r="Q41" s="44">
        <v>54.8</v>
      </c>
      <c r="R41" s="44">
        <v>54.8</v>
      </c>
      <c r="S41" s="64">
        <v>63.7</v>
      </c>
      <c r="T41" s="64">
        <v>62.8</v>
      </c>
      <c r="U41" s="64">
        <v>62.8</v>
      </c>
      <c r="V41" s="64">
        <v>62.8</v>
      </c>
      <c r="W41" s="64">
        <v>62.8</v>
      </c>
      <c r="X41" s="64">
        <v>62.8</v>
      </c>
      <c r="Y41" s="64">
        <v>62.8</v>
      </c>
      <c r="Z41" s="64">
        <v>62.8</v>
      </c>
      <c r="AA41" s="64">
        <v>62.8</v>
      </c>
      <c r="AB41" s="64">
        <v>61.9</v>
      </c>
      <c r="AC41" s="64">
        <v>62</v>
      </c>
      <c r="AD41" s="64">
        <v>62.1</v>
      </c>
      <c r="AE41" s="64">
        <v>62</v>
      </c>
      <c r="AF41" s="64">
        <v>68.2</v>
      </c>
      <c r="AG41" s="58">
        <v>69</v>
      </c>
      <c r="AH41" s="49">
        <f t="shared" si="2"/>
        <v>68.2</v>
      </c>
      <c r="AI41" s="50">
        <f t="shared" si="3"/>
        <v>0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44">
        <v>60.9</v>
      </c>
      <c r="N42" s="44">
        <v>60.9</v>
      </c>
      <c r="O42" s="44">
        <v>60.9</v>
      </c>
      <c r="P42" s="44">
        <v>60.9</v>
      </c>
      <c r="Q42" s="44">
        <v>60.9</v>
      </c>
      <c r="R42" s="44">
        <v>60.9</v>
      </c>
      <c r="S42" s="64">
        <v>60.9</v>
      </c>
      <c r="T42" s="64">
        <v>60.9</v>
      </c>
      <c r="U42" s="64">
        <v>60.9</v>
      </c>
      <c r="V42" s="64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55">
        <v>60.9</v>
      </c>
      <c r="AC42" s="55">
        <v>60.9</v>
      </c>
      <c r="AD42" s="55">
        <v>60.9</v>
      </c>
      <c r="AE42" s="55">
        <v>60.9</v>
      </c>
      <c r="AF42" s="55">
        <v>60.9</v>
      </c>
      <c r="AG42" s="58">
        <v>60</v>
      </c>
      <c r="AH42" s="49">
        <f t="shared" si="2"/>
        <v>60.9</v>
      </c>
      <c r="AI42" s="50">
        <f t="shared" si="3"/>
        <v>60.9</v>
      </c>
      <c r="AK42" s="51"/>
    </row>
    <row r="43" spans="1:88" x14ac:dyDescent="0.25">
      <c r="A43" s="57" t="s">
        <v>51</v>
      </c>
      <c r="B43" s="55">
        <v>15</v>
      </c>
      <c r="C43" s="55">
        <v>15</v>
      </c>
      <c r="D43" s="55">
        <v>15</v>
      </c>
      <c r="E43" s="55">
        <v>10</v>
      </c>
      <c r="F43" s="55">
        <v>10</v>
      </c>
      <c r="G43" s="55">
        <v>10</v>
      </c>
      <c r="H43" s="55">
        <v>10</v>
      </c>
      <c r="I43" s="55">
        <v>8</v>
      </c>
      <c r="J43" s="55">
        <v>8</v>
      </c>
      <c r="K43" s="55">
        <v>8</v>
      </c>
      <c r="L43" s="55">
        <v>8</v>
      </c>
      <c r="M43" s="44">
        <v>8</v>
      </c>
      <c r="N43" s="44">
        <v>8</v>
      </c>
      <c r="O43" s="44">
        <v>8</v>
      </c>
      <c r="P43" s="44">
        <v>8</v>
      </c>
      <c r="Q43" s="44">
        <v>8</v>
      </c>
      <c r="R43" s="44">
        <v>8</v>
      </c>
      <c r="S43" s="64">
        <v>6</v>
      </c>
      <c r="T43" s="64">
        <v>6</v>
      </c>
      <c r="U43" s="64">
        <v>6</v>
      </c>
      <c r="V43" s="64">
        <v>6.9</v>
      </c>
      <c r="W43" s="64">
        <v>6.9</v>
      </c>
      <c r="X43" s="64">
        <v>7</v>
      </c>
      <c r="Y43" s="64">
        <v>7</v>
      </c>
      <c r="Z43" s="64">
        <v>7</v>
      </c>
      <c r="AA43" s="64">
        <v>18.5</v>
      </c>
      <c r="AB43" s="55">
        <v>20</v>
      </c>
      <c r="AC43" s="55">
        <v>20</v>
      </c>
      <c r="AD43" s="55">
        <v>20</v>
      </c>
      <c r="AE43" s="55">
        <v>18</v>
      </c>
      <c r="AF43" s="55">
        <v>10.9</v>
      </c>
      <c r="AG43" s="58">
        <v>30</v>
      </c>
      <c r="AH43" s="49">
        <f t="shared" si="2"/>
        <v>20</v>
      </c>
      <c r="AI43" s="50">
        <f t="shared" si="3"/>
        <v>6</v>
      </c>
      <c r="AK43" s="51"/>
    </row>
    <row r="44" spans="1:88" x14ac:dyDescent="0.25">
      <c r="A44" s="57" t="s">
        <v>52</v>
      </c>
      <c r="B44" s="55">
        <v>0</v>
      </c>
      <c r="C44" s="55">
        <v>0</v>
      </c>
      <c r="D44" s="55">
        <v>0</v>
      </c>
      <c r="E44" s="55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55">
        <v>15.9</v>
      </c>
      <c r="C45" s="55">
        <v>15.9</v>
      </c>
      <c r="D45" s="55">
        <v>15.9</v>
      </c>
      <c r="E45" s="55">
        <v>17</v>
      </c>
      <c r="F45" s="55">
        <v>17</v>
      </c>
      <c r="G45" s="55">
        <v>17</v>
      </c>
      <c r="H45" s="55">
        <v>17</v>
      </c>
      <c r="I45" s="55">
        <v>17</v>
      </c>
      <c r="J45" s="55">
        <v>17</v>
      </c>
      <c r="K45" s="55">
        <v>17</v>
      </c>
      <c r="L45" s="55">
        <v>17</v>
      </c>
      <c r="M45" s="44">
        <v>17</v>
      </c>
      <c r="N45" s="44">
        <v>17</v>
      </c>
      <c r="O45" s="44">
        <v>17</v>
      </c>
      <c r="P45" s="44">
        <v>17.899999999999999</v>
      </c>
      <c r="Q45" s="44">
        <v>17.2</v>
      </c>
      <c r="R45" s="44">
        <v>17.2</v>
      </c>
      <c r="S45" s="64">
        <v>17.2</v>
      </c>
      <c r="T45" s="64">
        <v>17.2</v>
      </c>
      <c r="U45" s="64">
        <v>17.2</v>
      </c>
      <c r="V45" s="64">
        <v>17.2</v>
      </c>
      <c r="W45" s="64">
        <v>17.2</v>
      </c>
      <c r="X45" s="64">
        <v>17.2</v>
      </c>
      <c r="Y45" s="64">
        <v>17.2</v>
      </c>
      <c r="Z45" s="64">
        <v>17.2</v>
      </c>
      <c r="AA45" s="64">
        <v>17.2</v>
      </c>
      <c r="AB45" s="64">
        <v>17.2</v>
      </c>
      <c r="AC45" s="64">
        <v>17.2</v>
      </c>
      <c r="AD45" s="64">
        <v>17.2</v>
      </c>
      <c r="AE45" s="64">
        <v>17.2</v>
      </c>
      <c r="AF45" s="64">
        <v>17.2</v>
      </c>
      <c r="AG45" s="58">
        <v>24</v>
      </c>
      <c r="AH45" s="49">
        <f t="shared" si="2"/>
        <v>17.899999999999999</v>
      </c>
      <c r="AI45" s="50">
        <f t="shared" si="3"/>
        <v>15.9</v>
      </c>
      <c r="AK45" s="51"/>
    </row>
    <row r="46" spans="1:88" x14ac:dyDescent="0.25">
      <c r="A46" s="57" t="s">
        <v>54</v>
      </c>
      <c r="B46" s="55">
        <v>0</v>
      </c>
      <c r="C46" s="55">
        <v>0</v>
      </c>
      <c r="D46" s="55">
        <v>0</v>
      </c>
      <c r="E46" s="55">
        <v>0</v>
      </c>
      <c r="F46" s="55">
        <v>0</v>
      </c>
      <c r="G46" s="55">
        <v>0</v>
      </c>
      <c r="H46" s="55">
        <v>0</v>
      </c>
      <c r="I46" s="55">
        <v>0</v>
      </c>
      <c r="J46" s="55">
        <v>0</v>
      </c>
      <c r="K46" s="55">
        <v>0</v>
      </c>
      <c r="L46" s="55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55">
        <v>12</v>
      </c>
      <c r="C47" s="55">
        <v>12</v>
      </c>
      <c r="D47" s="55">
        <v>12</v>
      </c>
      <c r="E47" s="55">
        <v>12</v>
      </c>
      <c r="F47" s="55">
        <v>12</v>
      </c>
      <c r="G47" s="55">
        <v>12</v>
      </c>
      <c r="H47" s="55">
        <v>12</v>
      </c>
      <c r="I47" s="55">
        <v>12</v>
      </c>
      <c r="J47" s="55">
        <v>12</v>
      </c>
      <c r="K47" s="55">
        <v>12</v>
      </c>
      <c r="L47" s="55">
        <v>12</v>
      </c>
      <c r="M47" s="44">
        <v>12</v>
      </c>
      <c r="N47" s="44">
        <v>12</v>
      </c>
      <c r="O47" s="44">
        <v>12</v>
      </c>
      <c r="P47" s="44">
        <v>12</v>
      </c>
      <c r="Q47" s="44">
        <v>12</v>
      </c>
      <c r="R47" s="44">
        <v>12</v>
      </c>
      <c r="S47" s="64">
        <v>12</v>
      </c>
      <c r="T47" s="64">
        <v>12</v>
      </c>
      <c r="U47" s="64">
        <v>12</v>
      </c>
      <c r="V47" s="64">
        <v>12</v>
      </c>
      <c r="W47" s="64">
        <v>12</v>
      </c>
      <c r="X47" s="64">
        <v>12</v>
      </c>
      <c r="Y47" s="64">
        <v>12</v>
      </c>
      <c r="Z47" s="64">
        <v>12</v>
      </c>
      <c r="AA47" s="64">
        <v>12</v>
      </c>
      <c r="AB47" s="64">
        <v>12</v>
      </c>
      <c r="AC47" s="64">
        <v>12</v>
      </c>
      <c r="AD47" s="64">
        <v>12</v>
      </c>
      <c r="AE47" s="64">
        <v>12</v>
      </c>
      <c r="AF47" s="6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55">
        <v>6.9</v>
      </c>
      <c r="C48" s="55">
        <v>6.9</v>
      </c>
      <c r="D48" s="55">
        <v>6.9</v>
      </c>
      <c r="E48" s="55">
        <v>6.9</v>
      </c>
      <c r="F48" s="55">
        <v>6.9</v>
      </c>
      <c r="G48" s="55">
        <v>6.9</v>
      </c>
      <c r="H48" s="55">
        <v>6.9</v>
      </c>
      <c r="I48" s="55">
        <v>6.9</v>
      </c>
      <c r="J48" s="55">
        <v>6.9</v>
      </c>
      <c r="K48" s="55">
        <v>6.9</v>
      </c>
      <c r="L48" s="55">
        <v>6.9</v>
      </c>
      <c r="M48" s="44">
        <v>6.9</v>
      </c>
      <c r="N48" s="44">
        <v>6.9</v>
      </c>
      <c r="O48" s="44">
        <v>6.9</v>
      </c>
      <c r="P48" s="44">
        <v>6.9</v>
      </c>
      <c r="Q48" s="44">
        <v>6.9</v>
      </c>
      <c r="R48" s="44">
        <v>6.9</v>
      </c>
      <c r="S48" s="64">
        <v>6.9</v>
      </c>
      <c r="T48" s="64">
        <v>6.9</v>
      </c>
      <c r="U48" s="64">
        <v>6.9</v>
      </c>
      <c r="V48" s="64">
        <v>6.9</v>
      </c>
      <c r="W48" s="64">
        <v>6.9</v>
      </c>
      <c r="X48" s="64">
        <v>6.9</v>
      </c>
      <c r="Y48" s="64">
        <v>6.9</v>
      </c>
      <c r="Z48" s="64">
        <v>6.9</v>
      </c>
      <c r="AA48" s="64">
        <v>6.9</v>
      </c>
      <c r="AB48" s="64">
        <v>6.9</v>
      </c>
      <c r="AC48" s="64">
        <v>6.9</v>
      </c>
      <c r="AD48" s="64">
        <v>6.9</v>
      </c>
      <c r="AE48" s="64">
        <v>6.9</v>
      </c>
      <c r="AF48" s="64">
        <v>6.9</v>
      </c>
      <c r="AG48" s="58">
        <v>14</v>
      </c>
      <c r="AH48" s="49">
        <f t="shared" si="2"/>
        <v>6.9</v>
      </c>
      <c r="AI48" s="50">
        <f t="shared" si="3"/>
        <v>6.9</v>
      </c>
      <c r="AK48" s="51"/>
    </row>
    <row r="49" spans="1:37" x14ac:dyDescent="0.25">
      <c r="A49" s="57" t="s">
        <v>57</v>
      </c>
      <c r="B49" s="55">
        <v>8.9</v>
      </c>
      <c r="C49" s="55">
        <v>8.9</v>
      </c>
      <c r="D49" s="55">
        <v>8.9</v>
      </c>
      <c r="E49" s="55">
        <v>8.9</v>
      </c>
      <c r="F49" s="55">
        <v>8.9</v>
      </c>
      <c r="G49" s="55">
        <v>8.9</v>
      </c>
      <c r="H49" s="55">
        <v>8.9</v>
      </c>
      <c r="I49" s="55">
        <v>8.9</v>
      </c>
      <c r="J49" s="55">
        <v>8.9</v>
      </c>
      <c r="K49" s="55">
        <v>8.9</v>
      </c>
      <c r="L49" s="55">
        <v>8.9</v>
      </c>
      <c r="M49" s="44">
        <v>8.9</v>
      </c>
      <c r="N49" s="44">
        <v>8.9</v>
      </c>
      <c r="O49" s="44">
        <v>8.9</v>
      </c>
      <c r="P49" s="44">
        <v>8.9</v>
      </c>
      <c r="Q49" s="44">
        <v>8.9</v>
      </c>
      <c r="R49" s="44">
        <v>8.9</v>
      </c>
      <c r="S49" s="64">
        <v>8.9</v>
      </c>
      <c r="T49" s="64">
        <v>8.9</v>
      </c>
      <c r="U49" s="64">
        <v>8.9</v>
      </c>
      <c r="V49" s="64">
        <v>8.9</v>
      </c>
      <c r="W49" s="64">
        <v>8.9</v>
      </c>
      <c r="X49" s="64">
        <v>8.9</v>
      </c>
      <c r="Y49" s="64">
        <v>8.9</v>
      </c>
      <c r="Z49" s="64">
        <v>8.9</v>
      </c>
      <c r="AA49" s="64">
        <v>8.9</v>
      </c>
      <c r="AB49" s="64">
        <v>8.9</v>
      </c>
      <c r="AC49" s="64">
        <v>8.9</v>
      </c>
      <c r="AD49" s="64">
        <v>8.9</v>
      </c>
      <c r="AE49" s="64">
        <v>8.9</v>
      </c>
      <c r="AF49" s="64">
        <v>8.9</v>
      </c>
      <c r="AG49" s="58">
        <v>10.050000000000001</v>
      </c>
      <c r="AH49" s="49">
        <f t="shared" si="2"/>
        <v>8.9</v>
      </c>
      <c r="AI49" s="50">
        <f t="shared" si="3"/>
        <v>8.9</v>
      </c>
      <c r="AK49" s="51"/>
    </row>
    <row r="50" spans="1:37" x14ac:dyDescent="0.25">
      <c r="A50" s="57" t="s">
        <v>58</v>
      </c>
      <c r="B50" s="55">
        <v>3</v>
      </c>
      <c r="C50" s="55">
        <v>3</v>
      </c>
      <c r="D50" s="55">
        <v>3</v>
      </c>
      <c r="E50" s="55">
        <v>3</v>
      </c>
      <c r="F50" s="55">
        <v>3</v>
      </c>
      <c r="G50" s="55">
        <v>3</v>
      </c>
      <c r="H50" s="55">
        <v>3</v>
      </c>
      <c r="I50" s="55">
        <v>3</v>
      </c>
      <c r="J50" s="55">
        <v>3</v>
      </c>
      <c r="K50" s="55">
        <v>3</v>
      </c>
      <c r="L50" s="55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64">
        <v>3</v>
      </c>
      <c r="T50" s="64">
        <v>3</v>
      </c>
      <c r="U50" s="64">
        <v>3</v>
      </c>
      <c r="V50" s="64">
        <v>3</v>
      </c>
      <c r="W50" s="64">
        <v>3</v>
      </c>
      <c r="X50" s="64">
        <v>3</v>
      </c>
      <c r="Y50" s="64">
        <v>3</v>
      </c>
      <c r="Z50" s="64">
        <v>3</v>
      </c>
      <c r="AA50" s="64">
        <v>3</v>
      </c>
      <c r="AB50" s="64">
        <v>3</v>
      </c>
      <c r="AC50" s="64">
        <v>3</v>
      </c>
      <c r="AD50" s="64">
        <v>3</v>
      </c>
      <c r="AE50" s="64">
        <v>3</v>
      </c>
      <c r="AF50" s="6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221.14000000000001</v>
      </c>
      <c r="C52" s="63">
        <f t="shared" si="6"/>
        <v>219.14000000000001</v>
      </c>
      <c r="D52" s="63">
        <f t="shared" si="6"/>
        <v>219.14000000000001</v>
      </c>
      <c r="E52" s="63">
        <f t="shared" si="6"/>
        <v>204.24</v>
      </c>
      <c r="F52" s="63">
        <f t="shared" si="6"/>
        <v>252.64000000000001</v>
      </c>
      <c r="G52" s="63">
        <f t="shared" si="6"/>
        <v>216.04</v>
      </c>
      <c r="H52" s="63">
        <f t="shared" si="6"/>
        <v>216.04</v>
      </c>
      <c r="I52" s="63">
        <f t="shared" si="6"/>
        <v>214.04</v>
      </c>
      <c r="J52" s="63">
        <f t="shared" si="6"/>
        <v>277.24</v>
      </c>
      <c r="K52" s="63">
        <f t="shared" si="6"/>
        <v>326.03999999999996</v>
      </c>
      <c r="L52" s="63">
        <f t="shared" si="6"/>
        <v>345.23999999999995</v>
      </c>
      <c r="M52" s="63">
        <f t="shared" si="6"/>
        <v>401.84</v>
      </c>
      <c r="N52" s="63">
        <f t="shared" si="6"/>
        <v>387.93999999999994</v>
      </c>
      <c r="O52" s="63">
        <f t="shared" si="6"/>
        <v>297.73999999999995</v>
      </c>
      <c r="P52" s="63">
        <f t="shared" si="6"/>
        <v>301.03999999999996</v>
      </c>
      <c r="Q52" s="63">
        <f t="shared" si="6"/>
        <v>303.83999999999997</v>
      </c>
      <c r="R52" s="63">
        <f t="shared" si="6"/>
        <v>308.74</v>
      </c>
      <c r="S52" s="63">
        <f t="shared" si="6"/>
        <v>334.13999999999993</v>
      </c>
      <c r="T52" s="63">
        <f t="shared" si="6"/>
        <v>330.93999999999994</v>
      </c>
      <c r="U52" s="63">
        <f t="shared" si="6"/>
        <v>339.23999999999995</v>
      </c>
      <c r="V52" s="63">
        <f t="shared" si="6"/>
        <v>356.13999999999993</v>
      </c>
      <c r="W52" s="63">
        <f t="shared" si="6"/>
        <v>356.13999999999993</v>
      </c>
      <c r="X52" s="63">
        <f t="shared" si="6"/>
        <v>338.23999999999995</v>
      </c>
      <c r="Y52" s="63">
        <f t="shared" si="6"/>
        <v>352.23999999999995</v>
      </c>
      <c r="Z52" s="63">
        <f t="shared" si="6"/>
        <v>354.93999999999994</v>
      </c>
      <c r="AA52" s="63">
        <f t="shared" si="6"/>
        <v>366.43999999999994</v>
      </c>
      <c r="AB52" s="63">
        <f t="shared" si="6"/>
        <v>367.14</v>
      </c>
      <c r="AC52" s="63">
        <f t="shared" si="6"/>
        <v>367.53999999999996</v>
      </c>
      <c r="AD52" s="63">
        <f t="shared" si="6"/>
        <v>365.84</v>
      </c>
      <c r="AE52" s="63">
        <f t="shared" si="6"/>
        <v>365.53999999999996</v>
      </c>
      <c r="AF52" s="63">
        <f t="shared" si="6"/>
        <v>333.7399999999999</v>
      </c>
      <c r="AG52" s="68">
        <f>SUM(AG39:AG51)</f>
        <v>489.91</v>
      </c>
      <c r="AH52" s="49">
        <f t="shared" si="2"/>
        <v>401.84</v>
      </c>
      <c r="AI52" s="50">
        <f t="shared" si="3"/>
        <v>204.24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10</v>
      </c>
      <c r="P53" s="44">
        <v>0</v>
      </c>
      <c r="Q53" s="44">
        <v>0</v>
      </c>
      <c r="R53" s="44">
        <v>12</v>
      </c>
      <c r="S53" s="44">
        <v>12</v>
      </c>
      <c r="T53" s="44">
        <v>12</v>
      </c>
      <c r="U53" s="44">
        <v>12</v>
      </c>
      <c r="V53" s="44">
        <v>20</v>
      </c>
      <c r="W53" s="44">
        <v>14</v>
      </c>
      <c r="X53" s="44">
        <v>14</v>
      </c>
      <c r="Y53" s="44">
        <v>40</v>
      </c>
      <c r="Z53" s="44">
        <v>40</v>
      </c>
      <c r="AA53" s="44">
        <v>40</v>
      </c>
      <c r="AB53" s="44">
        <v>40</v>
      </c>
      <c r="AC53" s="44">
        <v>40</v>
      </c>
      <c r="AD53" s="44">
        <v>14</v>
      </c>
      <c r="AE53" s="44">
        <v>14</v>
      </c>
      <c r="AF53" s="44">
        <v>14.1</v>
      </c>
      <c r="AG53" s="56">
        <v>60</v>
      </c>
      <c r="AH53" s="49">
        <f t="shared" si="2"/>
        <v>40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4.0999999999999996</v>
      </c>
      <c r="P54" s="64">
        <v>0</v>
      </c>
      <c r="Q54" s="64">
        <v>0</v>
      </c>
      <c r="R54" s="64">
        <v>3.8</v>
      </c>
      <c r="S54" s="64">
        <v>5</v>
      </c>
      <c r="T54" s="64">
        <v>4.2</v>
      </c>
      <c r="U54" s="64">
        <v>4.9000000000000004</v>
      </c>
      <c r="V54" s="64">
        <v>9.9</v>
      </c>
      <c r="W54" s="64">
        <v>5.4</v>
      </c>
      <c r="X54" s="64">
        <v>5.4</v>
      </c>
      <c r="Y54" s="64">
        <v>16.7</v>
      </c>
      <c r="Z54" s="64">
        <v>17.5</v>
      </c>
      <c r="AA54" s="64">
        <v>17.5</v>
      </c>
      <c r="AB54" s="64">
        <v>18.3</v>
      </c>
      <c r="AC54" s="64">
        <v>18.2</v>
      </c>
      <c r="AD54" s="64">
        <v>5.9</v>
      </c>
      <c r="AE54" s="64">
        <v>5.8</v>
      </c>
      <c r="AF54" s="64">
        <v>5.9</v>
      </c>
      <c r="AG54" s="58">
        <v>32</v>
      </c>
      <c r="AH54" s="49">
        <f t="shared" si="2"/>
        <v>18.3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1.4</v>
      </c>
      <c r="P55" s="70">
        <v>0</v>
      </c>
      <c r="Q55" s="70">
        <v>0</v>
      </c>
      <c r="R55" s="70">
        <v>1.7</v>
      </c>
      <c r="S55" s="70">
        <v>1.8</v>
      </c>
      <c r="T55" s="70">
        <v>1.6</v>
      </c>
      <c r="U55" s="70">
        <v>1.8</v>
      </c>
      <c r="V55" s="70">
        <v>3.6</v>
      </c>
      <c r="W55" s="70">
        <v>2</v>
      </c>
      <c r="X55" s="70">
        <v>2</v>
      </c>
      <c r="Y55" s="70">
        <v>6.1</v>
      </c>
      <c r="Z55" s="70">
        <v>6.4</v>
      </c>
      <c r="AA55" s="70">
        <v>6.4</v>
      </c>
      <c r="AB55" s="70">
        <v>6.7</v>
      </c>
      <c r="AC55" s="70">
        <v>6.7</v>
      </c>
      <c r="AD55" s="70">
        <v>2.2000000000000002</v>
      </c>
      <c r="AE55" s="70">
        <v>2.2999999999999998</v>
      </c>
      <c r="AF55" s="70">
        <v>2.2000000000000002</v>
      </c>
      <c r="AG55" s="73">
        <v>14</v>
      </c>
      <c r="AH55" s="49">
        <f t="shared" si="2"/>
        <v>6.7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15.5</v>
      </c>
      <c r="P56" s="63">
        <f t="shared" si="7"/>
        <v>0</v>
      </c>
      <c r="Q56" s="63">
        <f t="shared" si="7"/>
        <v>0</v>
      </c>
      <c r="R56" s="63">
        <f t="shared" si="7"/>
        <v>17.5</v>
      </c>
      <c r="S56" s="63">
        <f t="shared" si="7"/>
        <v>18.8</v>
      </c>
      <c r="T56" s="63">
        <f t="shared" si="7"/>
        <v>17.8</v>
      </c>
      <c r="U56" s="63">
        <f t="shared" si="7"/>
        <v>18.7</v>
      </c>
      <c r="V56" s="63">
        <f t="shared" si="7"/>
        <v>33.5</v>
      </c>
      <c r="W56" s="63">
        <f t="shared" si="7"/>
        <v>21.4</v>
      </c>
      <c r="X56" s="63">
        <f t="shared" si="7"/>
        <v>21.4</v>
      </c>
      <c r="Y56" s="63">
        <f t="shared" si="7"/>
        <v>62.800000000000004</v>
      </c>
      <c r="Z56" s="63">
        <f t="shared" si="7"/>
        <v>63.9</v>
      </c>
      <c r="AA56" s="63">
        <f t="shared" si="7"/>
        <v>63.9</v>
      </c>
      <c r="AB56" s="63">
        <f t="shared" si="7"/>
        <v>65</v>
      </c>
      <c r="AC56" s="63">
        <f t="shared" si="7"/>
        <v>64.900000000000006</v>
      </c>
      <c r="AD56" s="63">
        <f t="shared" si="7"/>
        <v>22.099999999999998</v>
      </c>
      <c r="AE56" s="63">
        <f t="shared" si="7"/>
        <v>22.1</v>
      </c>
      <c r="AF56" s="63">
        <f t="shared" si="7"/>
        <v>22.2</v>
      </c>
      <c r="AG56" s="68">
        <f>SUM(AG53:AG55)</f>
        <v>106</v>
      </c>
      <c r="AH56" s="49">
        <f t="shared" si="2"/>
        <v>65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72</v>
      </c>
      <c r="C57" s="44">
        <v>71</v>
      </c>
      <c r="D57" s="44">
        <v>71</v>
      </c>
      <c r="E57" s="44">
        <v>67</v>
      </c>
      <c r="F57" s="44">
        <v>65</v>
      </c>
      <c r="G57" s="44">
        <v>63</v>
      </c>
      <c r="H57" s="44">
        <v>32</v>
      </c>
      <c r="I57" s="44">
        <v>32</v>
      </c>
      <c r="J57" s="44">
        <v>32</v>
      </c>
      <c r="K57" s="44">
        <v>32</v>
      </c>
      <c r="L57" s="44">
        <v>32</v>
      </c>
      <c r="M57" s="44">
        <v>59.4</v>
      </c>
      <c r="N57" s="44">
        <v>65.599999999999994</v>
      </c>
      <c r="O57" s="44">
        <v>71</v>
      </c>
      <c r="P57" s="44">
        <v>69</v>
      </c>
      <c r="Q57" s="44">
        <v>74</v>
      </c>
      <c r="R57" s="44">
        <v>70.8</v>
      </c>
      <c r="S57" s="44">
        <v>70.8</v>
      </c>
      <c r="T57" s="44">
        <v>66.400000000000006</v>
      </c>
      <c r="U57" s="44">
        <v>70.8</v>
      </c>
      <c r="V57" s="44">
        <v>69.91</v>
      </c>
      <c r="W57" s="44">
        <v>63.22</v>
      </c>
      <c r="X57" s="44">
        <v>61.5</v>
      </c>
      <c r="Y57" s="44">
        <v>60</v>
      </c>
      <c r="Z57" s="44">
        <v>64.739999999999995</v>
      </c>
      <c r="AA57" s="44">
        <v>68.599999999999994</v>
      </c>
      <c r="AB57" s="44">
        <v>63.05</v>
      </c>
      <c r="AC57" s="44">
        <v>65.849999999999994</v>
      </c>
      <c r="AD57" s="44">
        <v>70.650000000000006</v>
      </c>
      <c r="AE57" s="44">
        <v>67.8</v>
      </c>
      <c r="AF57" s="44">
        <v>68.2</v>
      </c>
      <c r="AG57" s="56"/>
      <c r="AH57" s="49">
        <f t="shared" si="2"/>
        <v>74</v>
      </c>
      <c r="AI57" s="50">
        <f t="shared" si="3"/>
        <v>32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50</v>
      </c>
      <c r="C59" s="64">
        <v>85</v>
      </c>
      <c r="D59" s="64">
        <v>85</v>
      </c>
      <c r="E59" s="64">
        <v>100</v>
      </c>
      <c r="F59" s="64">
        <v>42</v>
      </c>
      <c r="G59" s="64">
        <v>100</v>
      </c>
      <c r="H59" s="64">
        <v>94</v>
      </c>
      <c r="I59" s="64">
        <v>160</v>
      </c>
      <c r="J59" s="64">
        <v>93</v>
      </c>
      <c r="K59" s="64">
        <v>137</v>
      </c>
      <c r="L59" s="64">
        <v>190</v>
      </c>
      <c r="M59" s="64">
        <v>252</v>
      </c>
      <c r="N59" s="64">
        <v>256</v>
      </c>
      <c r="O59" s="64">
        <v>253</v>
      </c>
      <c r="P59" s="64">
        <v>266</v>
      </c>
      <c r="Q59" s="64">
        <v>244</v>
      </c>
      <c r="R59" s="64">
        <v>265</v>
      </c>
      <c r="S59" s="64">
        <v>241.1</v>
      </c>
      <c r="T59" s="64">
        <v>242.9</v>
      </c>
      <c r="U59" s="64">
        <v>265.39999999999998</v>
      </c>
      <c r="V59" s="64">
        <v>150.4</v>
      </c>
      <c r="W59" s="64">
        <v>121.8</v>
      </c>
      <c r="X59" s="64">
        <v>52.4</v>
      </c>
      <c r="Y59" s="64">
        <v>86.8</v>
      </c>
      <c r="Z59" s="64">
        <v>94.2</v>
      </c>
      <c r="AA59" s="64">
        <v>64.5</v>
      </c>
      <c r="AB59" s="64">
        <v>90.7</v>
      </c>
      <c r="AC59" s="64">
        <v>107</v>
      </c>
      <c r="AD59" s="64">
        <v>137</v>
      </c>
      <c r="AE59" s="64">
        <v>125</v>
      </c>
      <c r="AF59" s="64">
        <v>91.2</v>
      </c>
      <c r="AG59" s="77"/>
      <c r="AH59" s="49">
        <f t="shared" si="2"/>
        <v>266</v>
      </c>
      <c r="AI59" s="50">
        <f t="shared" si="3"/>
        <v>42</v>
      </c>
      <c r="AK59" s="51"/>
    </row>
    <row r="60" spans="1:37" x14ac:dyDescent="0.25">
      <c r="A60" s="57" t="s">
        <v>68</v>
      </c>
      <c r="B60" s="54">
        <v>21</v>
      </c>
      <c r="C60" s="54">
        <v>20</v>
      </c>
      <c r="D60" s="54">
        <v>20</v>
      </c>
      <c r="E60" s="54">
        <v>19.5</v>
      </c>
      <c r="F60" s="54">
        <v>17.899999999999999</v>
      </c>
      <c r="G60" s="54">
        <v>17.899999999999999</v>
      </c>
      <c r="H60" s="54">
        <v>0</v>
      </c>
      <c r="I60" s="54">
        <v>0</v>
      </c>
      <c r="J60" s="54">
        <v>0</v>
      </c>
      <c r="K60" s="54">
        <v>15.8</v>
      </c>
      <c r="L60" s="54">
        <v>17.600000000000001</v>
      </c>
      <c r="M60" s="54">
        <v>17.7</v>
      </c>
      <c r="N60" s="54">
        <v>17.7</v>
      </c>
      <c r="O60" s="54">
        <v>54.4</v>
      </c>
      <c r="P60" s="54">
        <v>58.4</v>
      </c>
      <c r="Q60" s="54">
        <v>59.4</v>
      </c>
      <c r="R60" s="54">
        <v>60.2</v>
      </c>
      <c r="S60" s="54">
        <v>60.2</v>
      </c>
      <c r="T60" s="54">
        <v>54.7</v>
      </c>
      <c r="U60" s="54">
        <v>51.7</v>
      </c>
      <c r="V60" s="54">
        <v>48.6</v>
      </c>
      <c r="W60" s="54">
        <v>48.6</v>
      </c>
      <c r="X60" s="54">
        <v>48.7</v>
      </c>
      <c r="Y60" s="54">
        <v>19.2</v>
      </c>
      <c r="Z60" s="54">
        <v>19.2</v>
      </c>
      <c r="AA60" s="54">
        <v>20.7</v>
      </c>
      <c r="AB60" s="54">
        <v>20</v>
      </c>
      <c r="AC60" s="54">
        <v>20</v>
      </c>
      <c r="AD60" s="54">
        <v>20.8</v>
      </c>
      <c r="AE60" s="54">
        <v>21.3</v>
      </c>
      <c r="AF60" s="54">
        <v>19.7</v>
      </c>
      <c r="AG60" s="77"/>
      <c r="AH60" s="49">
        <f t="shared" si="2"/>
        <v>60.2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75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84</v>
      </c>
      <c r="L61" s="44">
        <v>80</v>
      </c>
      <c r="M61" s="44">
        <v>0</v>
      </c>
      <c r="N61" s="44">
        <v>0</v>
      </c>
      <c r="O61" s="44">
        <v>83.56</v>
      </c>
      <c r="P61" s="44">
        <v>75</v>
      </c>
      <c r="Q61" s="44">
        <v>82</v>
      </c>
      <c r="R61" s="44">
        <v>84</v>
      </c>
      <c r="S61" s="44">
        <v>76.2</v>
      </c>
      <c r="T61" s="44">
        <v>66.8</v>
      </c>
      <c r="U61" s="44">
        <v>82.1</v>
      </c>
      <c r="V61" s="44">
        <v>68.400000000000006</v>
      </c>
      <c r="W61" s="44">
        <v>51.2</v>
      </c>
      <c r="X61" s="44">
        <v>35.5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84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2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12</v>
      </c>
      <c r="Q66" s="80">
        <v>12</v>
      </c>
      <c r="R66" s="80">
        <v>12</v>
      </c>
      <c r="S66" s="80">
        <v>12</v>
      </c>
      <c r="T66" s="80">
        <v>12</v>
      </c>
      <c r="U66" s="80">
        <v>12</v>
      </c>
      <c r="V66" s="80">
        <v>12</v>
      </c>
      <c r="W66" s="80">
        <v>12</v>
      </c>
      <c r="X66" s="80">
        <v>12</v>
      </c>
      <c r="Y66" s="80">
        <v>12</v>
      </c>
      <c r="Z66" s="80">
        <v>12</v>
      </c>
      <c r="AA66" s="80">
        <v>12</v>
      </c>
      <c r="AB66" s="80">
        <v>12</v>
      </c>
      <c r="AC66" s="80">
        <v>12</v>
      </c>
      <c r="AD66" s="80">
        <v>12</v>
      </c>
      <c r="AE66" s="80">
        <v>12</v>
      </c>
      <c r="AF66" s="80">
        <v>12</v>
      </c>
      <c r="AG66" s="81"/>
      <c r="AH66" s="49">
        <f t="shared" si="2"/>
        <v>12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228</v>
      </c>
      <c r="C68" s="63">
        <f t="shared" si="8"/>
        <v>186</v>
      </c>
      <c r="D68" s="63">
        <f t="shared" si="8"/>
        <v>186</v>
      </c>
      <c r="E68" s="63">
        <f t="shared" si="8"/>
        <v>196.5</v>
      </c>
      <c r="F68" s="63">
        <f t="shared" si="8"/>
        <v>134.9</v>
      </c>
      <c r="G68" s="63">
        <f t="shared" si="8"/>
        <v>190.9</v>
      </c>
      <c r="H68" s="63">
        <f t="shared" si="8"/>
        <v>136</v>
      </c>
      <c r="I68" s="63">
        <f t="shared" si="8"/>
        <v>202</v>
      </c>
      <c r="J68" s="63">
        <f t="shared" si="8"/>
        <v>135</v>
      </c>
      <c r="K68" s="63">
        <f t="shared" si="8"/>
        <v>278.8</v>
      </c>
      <c r="L68" s="63">
        <f t="shared" si="8"/>
        <v>329.6</v>
      </c>
      <c r="M68" s="63">
        <f t="shared" si="8"/>
        <v>337.09999999999997</v>
      </c>
      <c r="N68" s="63">
        <f t="shared" si="8"/>
        <v>347.3</v>
      </c>
      <c r="O68" s="63">
        <f t="shared" si="8"/>
        <v>469.96</v>
      </c>
      <c r="P68" s="63">
        <f t="shared" si="8"/>
        <v>488.4</v>
      </c>
      <c r="Q68" s="63">
        <f t="shared" si="8"/>
        <v>479.4</v>
      </c>
      <c r="R68" s="63">
        <f t="shared" si="8"/>
        <v>500</v>
      </c>
      <c r="S68" s="63">
        <f t="shared" si="8"/>
        <v>468.29999999999995</v>
      </c>
      <c r="T68" s="63">
        <f t="shared" si="8"/>
        <v>450.8</v>
      </c>
      <c r="U68" s="63">
        <f t="shared" si="8"/>
        <v>490</v>
      </c>
      <c r="V68" s="63">
        <f t="shared" si="8"/>
        <v>357.31000000000006</v>
      </c>
      <c r="W68" s="63">
        <f t="shared" si="8"/>
        <v>304.82</v>
      </c>
      <c r="X68" s="63">
        <f t="shared" si="8"/>
        <v>218.10000000000002</v>
      </c>
      <c r="Y68" s="63">
        <f t="shared" si="8"/>
        <v>186</v>
      </c>
      <c r="Z68" s="63">
        <f t="shared" si="8"/>
        <v>198.14</v>
      </c>
      <c r="AA68" s="63">
        <f t="shared" si="8"/>
        <v>173.79999999999998</v>
      </c>
      <c r="AB68" s="63">
        <f t="shared" si="8"/>
        <v>193.75</v>
      </c>
      <c r="AC68" s="63">
        <f t="shared" si="8"/>
        <v>212.85</v>
      </c>
      <c r="AD68" s="63">
        <f t="shared" si="8"/>
        <v>248.45000000000002</v>
      </c>
      <c r="AE68" s="63">
        <f t="shared" si="8"/>
        <v>234.10000000000002</v>
      </c>
      <c r="AF68" s="63">
        <f t="shared" si="8"/>
        <v>199.1</v>
      </c>
      <c r="AG68" s="68">
        <f>SUM(AG57:AG67)</f>
        <v>0</v>
      </c>
      <c r="AH68" s="49">
        <f t="shared" si="2"/>
        <v>500</v>
      </c>
      <c r="AI68" s="50">
        <f t="shared" si="3"/>
        <v>134.9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40</v>
      </c>
      <c r="C74" s="85">
        <v>40</v>
      </c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>
        <v>170</v>
      </c>
      <c r="AA74" s="85">
        <v>150</v>
      </c>
      <c r="AB74" s="85">
        <v>110</v>
      </c>
      <c r="AC74" s="85">
        <v>100</v>
      </c>
      <c r="AD74" s="85">
        <v>70</v>
      </c>
      <c r="AE74" s="85">
        <v>60</v>
      </c>
      <c r="AF74" s="85">
        <v>60</v>
      </c>
      <c r="AG74" s="68"/>
      <c r="AH74" s="49">
        <f t="shared" si="2"/>
        <v>170</v>
      </c>
      <c r="AI74" s="50">
        <f t="shared" si="3"/>
        <v>40</v>
      </c>
    </row>
    <row r="75" spans="1:37" ht="15.75" thickBot="1" x14ac:dyDescent="0.3">
      <c r="A75" s="62" t="s">
        <v>83</v>
      </c>
      <c r="B75" s="83">
        <f t="shared" ref="B75:AF75" si="10">B72+B68+B56+B52+B38+B74</f>
        <v>959.13999999999987</v>
      </c>
      <c r="C75" s="83">
        <f t="shared" si="10"/>
        <v>914.54</v>
      </c>
      <c r="D75" s="83">
        <f t="shared" si="10"/>
        <v>872.44</v>
      </c>
      <c r="E75" s="83">
        <f t="shared" si="10"/>
        <v>901.04</v>
      </c>
      <c r="F75" s="83">
        <f t="shared" si="10"/>
        <v>919.83999999999992</v>
      </c>
      <c r="G75" s="83">
        <f t="shared" si="10"/>
        <v>939.24</v>
      </c>
      <c r="H75" s="83">
        <f t="shared" si="10"/>
        <v>884.33999999999992</v>
      </c>
      <c r="I75" s="83">
        <f t="shared" si="10"/>
        <v>948.33999999999992</v>
      </c>
      <c r="J75" s="83">
        <f t="shared" si="10"/>
        <v>984.54</v>
      </c>
      <c r="K75" s="83">
        <f t="shared" si="10"/>
        <v>1107.1399999999999</v>
      </c>
      <c r="L75" s="83">
        <f t="shared" si="10"/>
        <v>1197.1399999999999</v>
      </c>
      <c r="M75" s="83">
        <f t="shared" si="10"/>
        <v>1296.2399999999998</v>
      </c>
      <c r="N75" s="83">
        <f t="shared" si="10"/>
        <v>1290.24</v>
      </c>
      <c r="O75" s="83">
        <f t="shared" si="10"/>
        <v>1352.4</v>
      </c>
      <c r="P75" s="83">
        <f t="shared" si="10"/>
        <v>1412.1399999999999</v>
      </c>
      <c r="Q75" s="83">
        <f t="shared" si="10"/>
        <v>1385.94</v>
      </c>
      <c r="R75" s="83">
        <f t="shared" si="10"/>
        <v>1414.6399999999999</v>
      </c>
      <c r="S75" s="83">
        <f t="shared" si="10"/>
        <v>1429.6399999999999</v>
      </c>
      <c r="T75" s="83">
        <f t="shared" si="10"/>
        <v>1427.94</v>
      </c>
      <c r="U75" s="83">
        <f t="shared" si="10"/>
        <v>1466.34</v>
      </c>
      <c r="V75" s="83">
        <f t="shared" si="10"/>
        <v>1415.35</v>
      </c>
      <c r="W75" s="83">
        <f t="shared" si="10"/>
        <v>1380.76</v>
      </c>
      <c r="X75" s="83">
        <f t="shared" si="10"/>
        <v>1271.6400000000001</v>
      </c>
      <c r="Y75" s="83">
        <f t="shared" si="10"/>
        <v>1274.94</v>
      </c>
      <c r="Z75" s="83">
        <f t="shared" si="10"/>
        <v>1500.8799999999999</v>
      </c>
      <c r="AA75" s="83">
        <f t="shared" si="10"/>
        <v>1498.04</v>
      </c>
      <c r="AB75" s="83">
        <f t="shared" si="10"/>
        <v>1429.79</v>
      </c>
      <c r="AC75" s="83">
        <f t="shared" si="10"/>
        <v>1399.19</v>
      </c>
      <c r="AD75" s="83">
        <f t="shared" si="10"/>
        <v>1330.29</v>
      </c>
      <c r="AE75" s="83">
        <f t="shared" si="10"/>
        <v>1269.94</v>
      </c>
      <c r="AF75" s="83">
        <f t="shared" si="10"/>
        <v>1187.94</v>
      </c>
      <c r="AG75" s="68">
        <f>AG72+AG68+AG56+AG52+AG38+AG74</f>
        <v>2144.14</v>
      </c>
      <c r="AH75" s="49">
        <f t="shared" si="2"/>
        <v>1500.8799999999999</v>
      </c>
      <c r="AI75" s="50">
        <f t="shared" si="3"/>
        <v>872.44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2201.0299999999997</v>
      </c>
      <c r="C83" s="63">
        <f t="shared" si="14"/>
        <v>2156.4299999999998</v>
      </c>
      <c r="D83" s="63">
        <f t="shared" si="14"/>
        <v>2074.33</v>
      </c>
      <c r="E83" s="63">
        <f t="shared" si="14"/>
        <v>2102.9299999999998</v>
      </c>
      <c r="F83" s="63">
        <f t="shared" si="14"/>
        <v>2121.7299999999996</v>
      </c>
      <c r="G83" s="63">
        <f t="shared" si="14"/>
        <v>2141.13</v>
      </c>
      <c r="H83" s="63">
        <f t="shared" si="14"/>
        <v>2086.2299999999996</v>
      </c>
      <c r="I83" s="63">
        <f t="shared" si="14"/>
        <v>2150.2299999999996</v>
      </c>
      <c r="J83" s="63">
        <f t="shared" si="14"/>
        <v>2186.4299999999998</v>
      </c>
      <c r="K83" s="63">
        <f t="shared" si="14"/>
        <v>2309.0299999999997</v>
      </c>
      <c r="L83" s="63">
        <f t="shared" si="14"/>
        <v>2399.0299999999997</v>
      </c>
      <c r="M83" s="63">
        <f t="shared" si="14"/>
        <v>2498.1299999999997</v>
      </c>
      <c r="N83" s="63">
        <f t="shared" si="14"/>
        <v>2492.13</v>
      </c>
      <c r="O83" s="63">
        <f t="shared" si="14"/>
        <v>2554.29</v>
      </c>
      <c r="P83" s="63">
        <f t="shared" si="14"/>
        <v>2614.0299999999997</v>
      </c>
      <c r="Q83" s="63">
        <f t="shared" si="14"/>
        <v>2587.83</v>
      </c>
      <c r="R83" s="63">
        <f t="shared" si="14"/>
        <v>2616.5299999999997</v>
      </c>
      <c r="S83" s="63">
        <f t="shared" si="14"/>
        <v>2631.5299999999997</v>
      </c>
      <c r="T83" s="63">
        <f t="shared" si="14"/>
        <v>2629.83</v>
      </c>
      <c r="U83" s="63">
        <f t="shared" si="14"/>
        <v>2668.2299999999996</v>
      </c>
      <c r="V83" s="63">
        <f t="shared" si="14"/>
        <v>2617.2399999999998</v>
      </c>
      <c r="W83" s="63">
        <f t="shared" si="14"/>
        <v>2582.6499999999996</v>
      </c>
      <c r="X83" s="63">
        <f t="shared" si="14"/>
        <v>2473.5299999999997</v>
      </c>
      <c r="Y83" s="63">
        <f t="shared" si="14"/>
        <v>2476.83</v>
      </c>
      <c r="Z83" s="63">
        <f t="shared" si="14"/>
        <v>2872.7699999999995</v>
      </c>
      <c r="AA83" s="63">
        <f t="shared" si="14"/>
        <v>2849.93</v>
      </c>
      <c r="AB83" s="63">
        <f t="shared" si="14"/>
        <v>2741.68</v>
      </c>
      <c r="AC83" s="63">
        <f t="shared" si="14"/>
        <v>2701.08</v>
      </c>
      <c r="AD83" s="63">
        <f t="shared" si="14"/>
        <v>2602.1799999999998</v>
      </c>
      <c r="AE83" s="63">
        <f t="shared" si="14"/>
        <v>2531.83</v>
      </c>
      <c r="AF83" s="63">
        <f t="shared" si="14"/>
        <v>2449.83</v>
      </c>
      <c r="AG83" s="68">
        <f t="shared" si="14"/>
        <v>4360.08</v>
      </c>
      <c r="AH83" s="49">
        <f t="shared" si="11"/>
        <v>2872.7699999999995</v>
      </c>
      <c r="AI83" s="50">
        <f t="shared" si="12"/>
        <v>2074.33</v>
      </c>
    </row>
    <row r="84" spans="1:37" x14ac:dyDescent="0.25">
      <c r="A84" s="88" t="s">
        <v>89</v>
      </c>
      <c r="B84" s="89">
        <v>49.71</v>
      </c>
      <c r="C84" s="89">
        <v>49.94</v>
      </c>
      <c r="D84" s="89">
        <v>49.94</v>
      </c>
      <c r="E84" s="89">
        <v>50.002000000000002</v>
      </c>
      <c r="F84" s="89">
        <v>49.881</v>
      </c>
      <c r="G84" s="89">
        <v>49.963000000000001</v>
      </c>
      <c r="H84" s="89">
        <v>49.963000000000001</v>
      </c>
      <c r="I84" s="89">
        <v>50.08</v>
      </c>
      <c r="J84" s="89">
        <v>49.957999999999998</v>
      </c>
      <c r="K84" s="89">
        <v>50.034999999999997</v>
      </c>
      <c r="L84" s="89">
        <v>50.036999999999999</v>
      </c>
      <c r="M84" s="89">
        <v>50.094000000000001</v>
      </c>
      <c r="N84" s="89">
        <v>49.94</v>
      </c>
      <c r="O84" s="89">
        <v>49.94</v>
      </c>
      <c r="P84" s="89">
        <v>49.98</v>
      </c>
      <c r="Q84" s="89">
        <v>49.88</v>
      </c>
      <c r="R84" s="89">
        <v>49.88</v>
      </c>
      <c r="S84" s="89">
        <v>49.835000000000001</v>
      </c>
      <c r="T84" s="89">
        <v>49.66</v>
      </c>
      <c r="U84" s="89">
        <v>49.667000000000002</v>
      </c>
      <c r="V84" s="89">
        <v>49.698</v>
      </c>
      <c r="W84" s="89">
        <v>49.517000000000003</v>
      </c>
      <c r="X84" s="89">
        <v>49.609000000000002</v>
      </c>
      <c r="Y84" s="89">
        <v>49.808999999999997</v>
      </c>
      <c r="Z84" s="89">
        <v>49.77</v>
      </c>
      <c r="AA84" s="89">
        <v>49.548000000000002</v>
      </c>
      <c r="AB84" s="89">
        <v>50.015999999999998</v>
      </c>
      <c r="AC84" s="89">
        <v>49.889000000000003</v>
      </c>
      <c r="AD84" s="89">
        <v>49.968000000000004</v>
      </c>
      <c r="AE84" s="89">
        <v>49.72</v>
      </c>
      <c r="AF84" s="89">
        <v>49.87</v>
      </c>
      <c r="AG84" s="90"/>
      <c r="AH84" s="49">
        <f t="shared" si="11"/>
        <v>50.094000000000001</v>
      </c>
      <c r="AI84" s="50">
        <f t="shared" si="12"/>
        <v>49.517000000000003</v>
      </c>
    </row>
    <row r="85" spans="1:37" x14ac:dyDescent="0.25">
      <c r="A85" s="91" t="s">
        <v>90</v>
      </c>
      <c r="B85" s="64">
        <v>127</v>
      </c>
      <c r="C85" s="64">
        <v>126.5</v>
      </c>
      <c r="D85" s="64">
        <v>126.5</v>
      </c>
      <c r="E85" s="64">
        <v>124.6</v>
      </c>
      <c r="F85" s="64">
        <v>125</v>
      </c>
      <c r="G85" s="64">
        <v>126.5</v>
      </c>
      <c r="H85" s="64">
        <v>126.5</v>
      </c>
      <c r="I85" s="64">
        <v>123</v>
      </c>
      <c r="J85" s="64">
        <v>127</v>
      </c>
      <c r="K85" s="64">
        <v>126</v>
      </c>
      <c r="L85" s="64">
        <v>121</v>
      </c>
      <c r="M85" s="64">
        <v>122.1</v>
      </c>
      <c r="N85" s="64">
        <v>120.8</v>
      </c>
      <c r="O85" s="64">
        <v>123.9</v>
      </c>
      <c r="P85" s="64">
        <v>121</v>
      </c>
      <c r="Q85" s="64">
        <v>124.5</v>
      </c>
      <c r="R85" s="64">
        <v>123.2</v>
      </c>
      <c r="S85" s="64">
        <v>122.8</v>
      </c>
      <c r="T85" s="64">
        <v>121.8</v>
      </c>
      <c r="U85" s="64">
        <v>122.8</v>
      </c>
      <c r="V85" s="64">
        <v>124.6</v>
      </c>
      <c r="W85" s="64">
        <v>125.1</v>
      </c>
      <c r="X85" s="64">
        <v>128.69999999999999</v>
      </c>
      <c r="Y85" s="64">
        <v>129</v>
      </c>
      <c r="Z85" s="64">
        <v>127.8</v>
      </c>
      <c r="AA85" s="64">
        <v>127.5</v>
      </c>
      <c r="AB85" s="64">
        <v>128.19999999999999</v>
      </c>
      <c r="AC85" s="64">
        <v>127.7</v>
      </c>
      <c r="AD85" s="64">
        <v>126.8</v>
      </c>
      <c r="AE85" s="64">
        <v>126.6</v>
      </c>
      <c r="AF85" s="64">
        <v>125.9</v>
      </c>
      <c r="AG85" s="93"/>
      <c r="AH85" s="49">
        <f t="shared" si="11"/>
        <v>129</v>
      </c>
      <c r="AI85" s="50">
        <f t="shared" si="12"/>
        <v>120.8</v>
      </c>
    </row>
    <row r="86" spans="1:37" x14ac:dyDescent="0.25">
      <c r="A86" s="91" t="s">
        <v>91</v>
      </c>
      <c r="B86" s="64">
        <v>129</v>
      </c>
      <c r="C86" s="64">
        <v>130</v>
      </c>
      <c r="D86" s="64">
        <v>130</v>
      </c>
      <c r="E86" s="64">
        <v>128.6</v>
      </c>
      <c r="F86" s="64">
        <v>129</v>
      </c>
      <c r="G86" s="64">
        <v>129.80000000000001</v>
      </c>
      <c r="H86" s="64">
        <v>129.80000000000001</v>
      </c>
      <c r="I86" s="64">
        <v>127</v>
      </c>
      <c r="J86" s="64">
        <v>128</v>
      </c>
      <c r="K86" s="64">
        <v>128</v>
      </c>
      <c r="L86" s="64">
        <v>124</v>
      </c>
      <c r="M86" s="64">
        <v>124.7</v>
      </c>
      <c r="N86" s="64">
        <v>124.4</v>
      </c>
      <c r="O86" s="64">
        <v>126.3</v>
      </c>
      <c r="P86" s="64">
        <v>125</v>
      </c>
      <c r="Q86" s="64">
        <v>127</v>
      </c>
      <c r="R86" s="64">
        <v>125.8</v>
      </c>
      <c r="S86" s="64">
        <v>125.3</v>
      </c>
      <c r="T86" s="64">
        <v>124.4</v>
      </c>
      <c r="U86" s="64">
        <v>125.4</v>
      </c>
      <c r="V86" s="64">
        <v>127.8</v>
      </c>
      <c r="W86" s="64">
        <v>128.1</v>
      </c>
      <c r="X86" s="64">
        <v>131.4</v>
      </c>
      <c r="Y86" s="64">
        <v>131.30000000000001</v>
      </c>
      <c r="Z86" s="64">
        <v>130.19999999999999</v>
      </c>
      <c r="AA86" s="64">
        <v>130.19999999999999</v>
      </c>
      <c r="AB86" s="64">
        <v>131.1</v>
      </c>
      <c r="AC86" s="64">
        <v>130.69999999999999</v>
      </c>
      <c r="AD86" s="64">
        <v>130.4</v>
      </c>
      <c r="AE86" s="64">
        <v>130.6</v>
      </c>
      <c r="AF86" s="64">
        <v>129.6</v>
      </c>
      <c r="AG86" s="93"/>
      <c r="AH86" s="49">
        <f t="shared" si="11"/>
        <v>131.4</v>
      </c>
      <c r="AI86" s="50">
        <f t="shared" si="12"/>
        <v>124</v>
      </c>
    </row>
    <row r="87" spans="1:37" x14ac:dyDescent="0.25">
      <c r="A87" s="91" t="s">
        <v>92</v>
      </c>
      <c r="B87" s="64">
        <v>136</v>
      </c>
      <c r="C87" s="64">
        <v>134</v>
      </c>
      <c r="D87" s="64">
        <v>134</v>
      </c>
      <c r="E87" s="64">
        <v>132</v>
      </c>
      <c r="F87" s="64">
        <v>132</v>
      </c>
      <c r="G87" s="64">
        <v>131</v>
      </c>
      <c r="H87" s="64">
        <v>131</v>
      </c>
      <c r="I87" s="64">
        <v>129</v>
      </c>
      <c r="J87" s="64">
        <v>127</v>
      </c>
      <c r="K87" s="64">
        <v>129</v>
      </c>
      <c r="L87" s="64">
        <v>127</v>
      </c>
      <c r="M87" s="64">
        <v>128.5</v>
      </c>
      <c r="N87" s="64">
        <v>127.5</v>
      </c>
      <c r="O87" s="64">
        <v>127.5</v>
      </c>
      <c r="P87" s="64">
        <v>127.5</v>
      </c>
      <c r="Q87" s="64">
        <v>128.4</v>
      </c>
      <c r="R87" s="64">
        <v>125.9</v>
      </c>
      <c r="S87" s="64">
        <v>124.5</v>
      </c>
      <c r="T87" s="64">
        <v>126.1</v>
      </c>
      <c r="U87" s="64">
        <v>127.4</v>
      </c>
      <c r="V87" s="64">
        <v>125.4</v>
      </c>
      <c r="W87" s="64">
        <v>127.3</v>
      </c>
      <c r="X87" s="64">
        <v>128.1</v>
      </c>
      <c r="Y87" s="64">
        <v>126.1</v>
      </c>
      <c r="Z87" s="64">
        <v>128.80000000000001</v>
      </c>
      <c r="AA87" s="64">
        <v>127.3</v>
      </c>
      <c r="AB87" s="64">
        <v>129.19999999999999</v>
      </c>
      <c r="AC87" s="64">
        <v>130</v>
      </c>
      <c r="AD87" s="64">
        <v>130.9</v>
      </c>
      <c r="AE87" s="64">
        <v>131.69999999999999</v>
      </c>
      <c r="AF87" s="64">
        <v>130.5</v>
      </c>
      <c r="AG87" s="93"/>
      <c r="AH87" s="49">
        <f t="shared" si="11"/>
        <v>136</v>
      </c>
      <c r="AI87" s="50">
        <f t="shared" si="12"/>
        <v>124.5</v>
      </c>
    </row>
    <row r="88" spans="1:37" x14ac:dyDescent="0.25">
      <c r="A88" s="94" t="s">
        <v>93</v>
      </c>
      <c r="B88" s="64">
        <v>136</v>
      </c>
      <c r="C88" s="64">
        <v>137</v>
      </c>
      <c r="D88" s="64">
        <v>137</v>
      </c>
      <c r="E88" s="64">
        <v>136</v>
      </c>
      <c r="F88" s="64">
        <v>136</v>
      </c>
      <c r="G88" s="64">
        <v>135</v>
      </c>
      <c r="H88" s="64">
        <v>135</v>
      </c>
      <c r="I88" s="64">
        <v>133</v>
      </c>
      <c r="J88" s="64">
        <v>130</v>
      </c>
      <c r="K88" s="64">
        <v>132</v>
      </c>
      <c r="L88" s="64">
        <v>129</v>
      </c>
      <c r="M88" s="64">
        <v>129</v>
      </c>
      <c r="N88" s="64">
        <v>130.9</v>
      </c>
      <c r="O88" s="64">
        <v>128.80000000000001</v>
      </c>
      <c r="P88" s="64">
        <v>129.4</v>
      </c>
      <c r="Q88" s="64">
        <v>129.9</v>
      </c>
      <c r="R88" s="64">
        <v>127.5</v>
      </c>
      <c r="S88" s="64">
        <v>126.9</v>
      </c>
      <c r="T88" s="64">
        <v>127.2</v>
      </c>
      <c r="U88" s="64">
        <v>128.80000000000001</v>
      </c>
      <c r="V88" s="64">
        <v>127.5</v>
      </c>
      <c r="W88" s="64">
        <v>129.9</v>
      </c>
      <c r="X88" s="64">
        <v>131.4</v>
      </c>
      <c r="Y88" s="64">
        <v>128.69999999999999</v>
      </c>
      <c r="Z88" s="64">
        <v>130.6</v>
      </c>
      <c r="AA88" s="64">
        <v>128.69999999999999</v>
      </c>
      <c r="AB88" s="64">
        <v>132.1</v>
      </c>
      <c r="AC88" s="64">
        <v>132.80000000000001</v>
      </c>
      <c r="AD88" s="64">
        <v>134.30000000000001</v>
      </c>
      <c r="AE88" s="64">
        <v>135</v>
      </c>
      <c r="AF88" s="64">
        <v>134.4</v>
      </c>
      <c r="AG88" s="93"/>
      <c r="AH88" s="49">
        <f t="shared" si="11"/>
        <v>137</v>
      </c>
      <c r="AI88" s="50">
        <f t="shared" si="12"/>
        <v>126.9</v>
      </c>
    </row>
    <row r="89" spans="1:37" x14ac:dyDescent="0.25">
      <c r="A89" s="94" t="s">
        <v>94</v>
      </c>
      <c r="B89" s="95">
        <v>129</v>
      </c>
      <c r="C89" s="95">
        <v>131</v>
      </c>
      <c r="D89" s="95">
        <v>131</v>
      </c>
      <c r="E89" s="95">
        <v>132</v>
      </c>
      <c r="F89" s="95">
        <v>132</v>
      </c>
      <c r="G89" s="95">
        <v>134</v>
      </c>
      <c r="H89" s="95">
        <v>134</v>
      </c>
      <c r="I89" s="95">
        <v>132</v>
      </c>
      <c r="J89" s="95">
        <v>131.6</v>
      </c>
      <c r="K89" s="95">
        <v>134</v>
      </c>
      <c r="L89" s="95">
        <v>133</v>
      </c>
      <c r="M89" s="95">
        <v>132.80000000000001</v>
      </c>
      <c r="N89" s="95">
        <v>31</v>
      </c>
      <c r="O89" s="95">
        <v>129</v>
      </c>
      <c r="P89" s="95">
        <v>129.5</v>
      </c>
      <c r="Q89" s="95">
        <v>131.9</v>
      </c>
      <c r="R89" s="95">
        <v>130.5</v>
      </c>
      <c r="S89" s="95">
        <v>130.5</v>
      </c>
      <c r="T89" s="95">
        <v>126</v>
      </c>
      <c r="U89" s="95">
        <v>131.19999999999999</v>
      </c>
      <c r="V89" s="95">
        <v>134.9</v>
      </c>
      <c r="W89" s="95">
        <v>131.30000000000001</v>
      </c>
      <c r="X89" s="95">
        <v>136.1</v>
      </c>
      <c r="Y89" s="95">
        <v>134.6</v>
      </c>
      <c r="Z89" s="95">
        <v>134.69999999999999</v>
      </c>
      <c r="AA89" s="95">
        <v>132.80000000000001</v>
      </c>
      <c r="AB89" s="95">
        <v>134.19999999999999</v>
      </c>
      <c r="AC89" s="95">
        <v>134.69999999999999</v>
      </c>
      <c r="AD89" s="95">
        <v>132.5</v>
      </c>
      <c r="AE89" s="95">
        <v>121.4</v>
      </c>
      <c r="AF89" s="95">
        <v>133.30000000000001</v>
      </c>
      <c r="AG89" s="96"/>
      <c r="AH89" s="49">
        <f t="shared" si="11"/>
        <v>136.1</v>
      </c>
      <c r="AI89" s="50">
        <f t="shared" si="12"/>
        <v>31</v>
      </c>
    </row>
    <row r="90" spans="1:37" x14ac:dyDescent="0.25">
      <c r="A90" s="91" t="s">
        <v>95</v>
      </c>
      <c r="B90" s="64">
        <v>126</v>
      </c>
      <c r="C90" s="64">
        <v>128</v>
      </c>
      <c r="D90" s="64">
        <v>128</v>
      </c>
      <c r="E90" s="64">
        <v>137</v>
      </c>
      <c r="F90" s="64">
        <v>132</v>
      </c>
      <c r="G90" s="64">
        <v>134</v>
      </c>
      <c r="H90" s="64">
        <v>134</v>
      </c>
      <c r="I90" s="64">
        <v>0</v>
      </c>
      <c r="J90" s="64">
        <v>0</v>
      </c>
      <c r="K90" s="64">
        <v>0</v>
      </c>
      <c r="L90" s="64">
        <v>0</v>
      </c>
      <c r="M90" s="64"/>
      <c r="N90" s="64">
        <v>0</v>
      </c>
      <c r="O90" s="64">
        <v>0</v>
      </c>
      <c r="P90" s="64"/>
      <c r="Q90" s="64"/>
      <c r="R90" s="64"/>
      <c r="S90" s="64">
        <v>124.9</v>
      </c>
      <c r="T90" s="64">
        <v>122.1</v>
      </c>
      <c r="U90" s="64">
        <v>130.9</v>
      </c>
      <c r="V90" s="64">
        <v>127.3</v>
      </c>
      <c r="W90" s="64">
        <v>127</v>
      </c>
      <c r="X90" s="64">
        <v>128.80000000000001</v>
      </c>
      <c r="Y90" s="64">
        <v>131.6</v>
      </c>
      <c r="Z90" s="64">
        <v>129.6</v>
      </c>
      <c r="AA90" s="64">
        <v>127.7</v>
      </c>
      <c r="AB90" s="64">
        <v>129.9</v>
      </c>
      <c r="AC90" s="64">
        <v>131.4</v>
      </c>
      <c r="AD90" s="64">
        <v>126</v>
      </c>
      <c r="AE90" s="64">
        <v>133.1</v>
      </c>
      <c r="AF90" s="64">
        <v>133.6</v>
      </c>
      <c r="AG90" s="93"/>
      <c r="AH90" s="49">
        <f t="shared" si="11"/>
        <v>137</v>
      </c>
      <c r="AI90" s="50">
        <f t="shared" si="12"/>
        <v>0</v>
      </c>
    </row>
    <row r="91" spans="1:37" ht="15.75" thickBot="1" x14ac:dyDescent="0.3">
      <c r="A91" s="91" t="s">
        <v>96</v>
      </c>
      <c r="B91" s="97">
        <v>64.3</v>
      </c>
      <c r="C91" s="97">
        <v>64.599999999999994</v>
      </c>
      <c r="D91" s="97">
        <v>64.599999999999994</v>
      </c>
      <c r="E91" s="97">
        <v>63.8</v>
      </c>
      <c r="F91" s="97">
        <v>64.599999999999994</v>
      </c>
      <c r="G91" s="97">
        <v>65.3</v>
      </c>
      <c r="H91" s="97">
        <v>65.3</v>
      </c>
      <c r="I91" s="97">
        <v>63.6</v>
      </c>
      <c r="J91" s="97">
        <v>64.3</v>
      </c>
      <c r="K91" s="97">
        <v>64.3</v>
      </c>
      <c r="L91" s="97">
        <v>62.2</v>
      </c>
      <c r="M91" s="97">
        <v>62.3</v>
      </c>
      <c r="N91" s="97">
        <v>61.8</v>
      </c>
      <c r="O91" s="97">
        <v>62.7</v>
      </c>
      <c r="P91" s="97">
        <v>62.4</v>
      </c>
      <c r="Q91" s="97">
        <v>62.7</v>
      </c>
      <c r="R91" s="97">
        <v>62.5</v>
      </c>
      <c r="S91" s="97">
        <v>61.8</v>
      </c>
      <c r="T91" s="97">
        <v>61.3</v>
      </c>
      <c r="U91" s="97">
        <v>61.9</v>
      </c>
      <c r="V91" s="97">
        <v>64.400000000000006</v>
      </c>
      <c r="W91" s="97">
        <v>65.3</v>
      </c>
      <c r="X91" s="97">
        <v>66.2</v>
      </c>
      <c r="Y91" s="97">
        <v>66.2</v>
      </c>
      <c r="Z91" s="97">
        <v>65.8</v>
      </c>
      <c r="AA91" s="97">
        <v>65.8</v>
      </c>
      <c r="AB91" s="97">
        <v>66.400000000000006</v>
      </c>
      <c r="AC91" s="97">
        <v>66.2</v>
      </c>
      <c r="AD91" s="97">
        <v>66.2</v>
      </c>
      <c r="AE91" s="97">
        <v>66.599999999999994</v>
      </c>
      <c r="AF91" s="97">
        <v>65.7</v>
      </c>
      <c r="AG91" s="98"/>
      <c r="AH91" s="49">
        <f t="shared" si="11"/>
        <v>66.599999999999994</v>
      </c>
      <c r="AI91" s="50">
        <f t="shared" si="12"/>
        <v>61.3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166.94</v>
      </c>
      <c r="C93" s="102">
        <f t="shared" si="15"/>
        <v>172.54</v>
      </c>
      <c r="D93" s="102">
        <f t="shared" si="15"/>
        <v>171.54</v>
      </c>
      <c r="E93" s="102">
        <f t="shared" si="15"/>
        <v>168.73999999999998</v>
      </c>
      <c r="F93" s="102">
        <f t="shared" si="15"/>
        <v>168.83999999999997</v>
      </c>
      <c r="G93" s="102">
        <f t="shared" si="15"/>
        <v>190.14</v>
      </c>
      <c r="H93" s="102">
        <f t="shared" si="15"/>
        <v>188.64</v>
      </c>
      <c r="I93" s="102">
        <f t="shared" si="15"/>
        <v>262.34000000000003</v>
      </c>
      <c r="J93" s="102">
        <f t="shared" si="15"/>
        <v>278.44000000000005</v>
      </c>
      <c r="K93" s="102">
        <f t="shared" si="15"/>
        <v>298.24</v>
      </c>
      <c r="L93" s="102">
        <f t="shared" si="15"/>
        <v>313.34000000000003</v>
      </c>
      <c r="M93" s="102">
        <f t="shared" si="15"/>
        <v>312.24</v>
      </c>
      <c r="N93" s="102">
        <f t="shared" si="15"/>
        <v>308.84000000000003</v>
      </c>
      <c r="O93" s="102">
        <f t="shared" si="15"/>
        <v>316.04000000000002</v>
      </c>
      <c r="P93" s="102">
        <f t="shared" si="15"/>
        <v>302.74</v>
      </c>
      <c r="Q93" s="102">
        <f t="shared" si="15"/>
        <v>288.03999999999996</v>
      </c>
      <c r="R93" s="102">
        <f t="shared" si="15"/>
        <v>303.84000000000003</v>
      </c>
      <c r="S93" s="102">
        <f t="shared" si="15"/>
        <v>309.44000000000005</v>
      </c>
      <c r="T93" s="102">
        <f t="shared" si="15"/>
        <v>312.84000000000003</v>
      </c>
      <c r="U93" s="102">
        <f t="shared" si="15"/>
        <v>327.14000000000004</v>
      </c>
      <c r="V93" s="102">
        <f t="shared" si="15"/>
        <v>328.94000000000005</v>
      </c>
      <c r="W93" s="102">
        <f t="shared" si="15"/>
        <v>318.74</v>
      </c>
      <c r="X93" s="102">
        <f t="shared" si="15"/>
        <v>311.04000000000008</v>
      </c>
      <c r="Y93" s="102">
        <f t="shared" si="15"/>
        <v>331.44000000000005</v>
      </c>
      <c r="Z93" s="102">
        <f t="shared" si="15"/>
        <v>365.04</v>
      </c>
      <c r="AA93" s="102">
        <f t="shared" si="15"/>
        <v>354.24</v>
      </c>
      <c r="AB93" s="102">
        <f t="shared" si="15"/>
        <v>316.64000000000004</v>
      </c>
      <c r="AC93" s="102">
        <f t="shared" si="15"/>
        <v>301.94000000000005</v>
      </c>
      <c r="AD93" s="102">
        <f t="shared" si="15"/>
        <v>266.14000000000004</v>
      </c>
      <c r="AE93" s="102">
        <f t="shared" si="15"/>
        <v>218.53999999999996</v>
      </c>
      <c r="AF93" s="102">
        <f t="shared" si="15"/>
        <v>187.14</v>
      </c>
      <c r="AG93" s="104"/>
      <c r="AH93" s="49">
        <f>MAX(C93:AF93)</f>
        <v>365.04</v>
      </c>
      <c r="AI93" s="50">
        <f>MIN(C93:AF93)</f>
        <v>168.73999999999998</v>
      </c>
    </row>
    <row r="94" spans="1:37" x14ac:dyDescent="0.25">
      <c r="A94" s="105" t="s">
        <v>98</v>
      </c>
      <c r="B94" s="108">
        <v>-14</v>
      </c>
      <c r="C94" s="106">
        <v>-24</v>
      </c>
      <c r="D94" s="106">
        <v>-25</v>
      </c>
      <c r="E94" s="106">
        <v>-31.9</v>
      </c>
      <c r="F94" s="106">
        <v>-13.8</v>
      </c>
      <c r="G94" s="106">
        <v>-27.5</v>
      </c>
      <c r="H94" s="106"/>
      <c r="I94" s="106">
        <v>4.7</v>
      </c>
      <c r="J94" s="106">
        <v>-2.7</v>
      </c>
      <c r="K94" s="106">
        <v>20.6</v>
      </c>
      <c r="L94" s="106">
        <v>36.1</v>
      </c>
      <c r="M94" s="106">
        <v>40.5</v>
      </c>
      <c r="N94" s="106">
        <v>34.4</v>
      </c>
      <c r="O94" s="106">
        <v>16.7</v>
      </c>
      <c r="P94" s="106">
        <v>18.600000000000001</v>
      </c>
      <c r="Q94" s="106">
        <v>23.2</v>
      </c>
      <c r="R94" s="106">
        <v>12.4</v>
      </c>
      <c r="S94" s="106">
        <v>25.7</v>
      </c>
      <c r="T94" s="106">
        <v>19.3</v>
      </c>
      <c r="U94" s="106">
        <v>18.3</v>
      </c>
      <c r="V94" s="106">
        <v>35.6</v>
      </c>
      <c r="W94" s="106">
        <v>27</v>
      </c>
      <c r="X94" s="106">
        <v>30.4</v>
      </c>
      <c r="Y94" s="106">
        <v>32.200000000000003</v>
      </c>
      <c r="Z94" s="106">
        <v>26.1</v>
      </c>
      <c r="AA94" s="106">
        <v>21.4</v>
      </c>
      <c r="AB94" s="106">
        <v>21.9</v>
      </c>
      <c r="AC94" s="106">
        <v>28.8</v>
      </c>
      <c r="AD94" s="106">
        <v>25.4</v>
      </c>
      <c r="AE94" s="106">
        <v>30.1</v>
      </c>
      <c r="AF94" s="106">
        <v>29.3</v>
      </c>
      <c r="AG94" s="109">
        <v>75</v>
      </c>
      <c r="AH94" s="49">
        <f t="shared" ref="AH94:AH100" si="16">IF(ABS(MAX(C94:AF94))&gt;ABS(MIN(C94:AF94)),MAX(C94:AF94),MIN(C94:AF94))</f>
        <v>40.5</v>
      </c>
      <c r="AI94" s="110">
        <f t="shared" ref="AI94:AI100" si="17">INDEX($C$9:$AF$9,1,MATCH(AH94,C94:AF94,0))</f>
        <v>0.33333333333333331</v>
      </c>
    </row>
    <row r="95" spans="1:37" x14ac:dyDescent="0.25">
      <c r="A95" s="111" t="s">
        <v>99</v>
      </c>
      <c r="B95" s="64">
        <v>-10</v>
      </c>
      <c r="C95" s="112">
        <v>-56</v>
      </c>
      <c r="D95" s="112">
        <v>-56</v>
      </c>
      <c r="E95" s="112">
        <v>-68</v>
      </c>
      <c r="F95" s="112">
        <v>-71</v>
      </c>
      <c r="G95" s="112">
        <v>-50</v>
      </c>
      <c r="H95" s="112"/>
      <c r="I95" s="112">
        <v>-32</v>
      </c>
      <c r="J95" s="112">
        <v>-1.5</v>
      </c>
      <c r="K95" s="112">
        <v>3</v>
      </c>
      <c r="L95" s="112">
        <v>-3.7</v>
      </c>
      <c r="M95" s="112">
        <v>-2</v>
      </c>
      <c r="N95" s="112">
        <f>1+0</f>
        <v>1</v>
      </c>
      <c r="O95" s="112">
        <f>12.6+13.3</f>
        <v>25.9</v>
      </c>
      <c r="P95" s="112">
        <f>-1.4-2.2</f>
        <v>-3.6</v>
      </c>
      <c r="Q95" s="112">
        <f>-19-2.4</f>
        <v>-21.4</v>
      </c>
      <c r="R95" s="112">
        <f>1.2+2</f>
        <v>3.2</v>
      </c>
      <c r="S95" s="112">
        <v>-2.2000000000000002</v>
      </c>
      <c r="T95" s="112">
        <v>0.5</v>
      </c>
      <c r="U95" s="112">
        <v>8</v>
      </c>
      <c r="V95" s="112">
        <v>-4</v>
      </c>
      <c r="W95" s="112">
        <v>11</v>
      </c>
      <c r="X95" s="112">
        <v>5.5</v>
      </c>
      <c r="Y95" s="112">
        <v>-5</v>
      </c>
      <c r="Z95" s="112">
        <v>10.5</v>
      </c>
      <c r="AA95" s="112">
        <v>8</v>
      </c>
      <c r="AB95" s="112">
        <v>-2</v>
      </c>
      <c r="AC95" s="112">
        <v>-6</v>
      </c>
      <c r="AD95" s="112">
        <v>-19</v>
      </c>
      <c r="AE95" s="112">
        <f>-15.2-19.3</f>
        <v>-34.5</v>
      </c>
      <c r="AF95" s="112">
        <f>-21.4-26</f>
        <v>-47.4</v>
      </c>
      <c r="AG95" s="109">
        <v>240</v>
      </c>
      <c r="AH95" s="49">
        <f t="shared" si="16"/>
        <v>-71</v>
      </c>
      <c r="AI95" s="110">
        <f t="shared" si="17"/>
        <v>0.16666666666666699</v>
      </c>
    </row>
    <row r="96" spans="1:37" x14ac:dyDescent="0.25">
      <c r="A96" s="111" t="s">
        <v>100</v>
      </c>
      <c r="B96" s="64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/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  <c r="O96" s="112">
        <v>0</v>
      </c>
      <c r="P96" s="112">
        <v>0</v>
      </c>
      <c r="Q96" s="112">
        <v>0</v>
      </c>
      <c r="R96" s="112">
        <v>0</v>
      </c>
      <c r="S96" s="112">
        <v>0</v>
      </c>
      <c r="T96" s="112">
        <v>0</v>
      </c>
      <c r="U96" s="112">
        <v>0</v>
      </c>
      <c r="V96" s="112">
        <v>17.399999999999999</v>
      </c>
      <c r="W96" s="112">
        <v>17.399999999999999</v>
      </c>
      <c r="X96" s="112">
        <v>17.3</v>
      </c>
      <c r="Y96" s="112">
        <v>39</v>
      </c>
      <c r="Z96" s="112">
        <v>41.6</v>
      </c>
      <c r="AA96" s="112">
        <v>40.6</v>
      </c>
      <c r="AB96" s="112">
        <v>35.1</v>
      </c>
      <c r="AC96" s="112">
        <v>24.3</v>
      </c>
      <c r="AD96" s="112">
        <v>22.8</v>
      </c>
      <c r="AE96" s="112">
        <v>10.199999999999999</v>
      </c>
      <c r="AF96" s="112">
        <v>6.8</v>
      </c>
      <c r="AG96" s="109">
        <v>60</v>
      </c>
      <c r="AH96" s="49">
        <f t="shared" si="16"/>
        <v>41.6</v>
      </c>
      <c r="AI96" s="110">
        <f t="shared" si="17"/>
        <v>0.79166666666666663</v>
      </c>
    </row>
    <row r="97" spans="1:37" x14ac:dyDescent="0.25">
      <c r="A97" s="113" t="s">
        <v>101</v>
      </c>
      <c r="B97" s="115">
        <v>3.4</v>
      </c>
      <c r="C97" s="114">
        <v>65</v>
      </c>
      <c r="D97" s="114">
        <v>65</v>
      </c>
      <c r="E97" s="114">
        <v>80</v>
      </c>
      <c r="F97" s="114">
        <v>65</v>
      </c>
      <c r="G97" s="114">
        <v>79</v>
      </c>
      <c r="H97" s="114"/>
      <c r="I97" s="114">
        <v>101</v>
      </c>
      <c r="J97" s="114">
        <v>94</v>
      </c>
      <c r="K97" s="114">
        <v>86</v>
      </c>
      <c r="L97" s="114">
        <v>92.3</v>
      </c>
      <c r="M97" s="114">
        <v>88.1</v>
      </c>
      <c r="N97" s="114">
        <v>87.8</v>
      </c>
      <c r="O97" s="114">
        <v>81.8</v>
      </c>
      <c r="P97" s="114">
        <v>100.4</v>
      </c>
      <c r="Q97" s="114">
        <v>99.6</v>
      </c>
      <c r="R97" s="114">
        <v>101.5</v>
      </c>
      <c r="S97" s="114">
        <v>99.2</v>
      </c>
      <c r="T97" s="114">
        <v>106.3</v>
      </c>
      <c r="U97" s="114">
        <v>114.1</v>
      </c>
      <c r="V97" s="114">
        <v>93.2</v>
      </c>
      <c r="W97" s="114">
        <v>76.599999999999994</v>
      </c>
      <c r="X97" s="114">
        <v>71.099999999999994</v>
      </c>
      <c r="Y97" s="114">
        <v>78.5</v>
      </c>
      <c r="Z97" s="114">
        <v>100.1</v>
      </c>
      <c r="AA97" s="114">
        <v>97.5</v>
      </c>
      <c r="AB97" s="114">
        <v>74.900000000000006</v>
      </c>
      <c r="AC97" s="114">
        <v>68.099999999999994</v>
      </c>
      <c r="AD97" s="114">
        <v>50.2</v>
      </c>
      <c r="AE97" s="114">
        <v>22.4</v>
      </c>
      <c r="AF97" s="114">
        <v>7.5</v>
      </c>
      <c r="AG97" s="116">
        <v>120</v>
      </c>
      <c r="AH97" s="49">
        <f t="shared" si="16"/>
        <v>114.1</v>
      </c>
      <c r="AI97" s="110">
        <f t="shared" si="17"/>
        <v>0.66666666666666696</v>
      </c>
    </row>
    <row r="98" spans="1:37" x14ac:dyDescent="0.25">
      <c r="A98" s="113" t="s">
        <v>102</v>
      </c>
      <c r="B98" s="115">
        <v>70</v>
      </c>
      <c r="C98" s="114">
        <v>71</v>
      </c>
      <c r="D98" s="114">
        <v>71</v>
      </c>
      <c r="E98" s="114">
        <v>87</v>
      </c>
      <c r="F98" s="114">
        <v>72</v>
      </c>
      <c r="G98" s="114">
        <v>79</v>
      </c>
      <c r="H98" s="114"/>
      <c r="I98" s="114">
        <v>94</v>
      </c>
      <c r="J98" s="114">
        <v>68</v>
      </c>
      <c r="K98" s="114">
        <v>64</v>
      </c>
      <c r="L98" s="114">
        <v>90</v>
      </c>
      <c r="M98" s="114">
        <v>98.3</v>
      </c>
      <c r="N98" s="114">
        <v>95.9</v>
      </c>
      <c r="O98" s="114">
        <v>98.7</v>
      </c>
      <c r="P98" s="114">
        <v>82</v>
      </c>
      <c r="Q98" s="114">
        <v>81.5</v>
      </c>
      <c r="R98" s="114">
        <v>82.6</v>
      </c>
      <c r="S98" s="114">
        <v>77</v>
      </c>
      <c r="T98" s="114">
        <v>86.8</v>
      </c>
      <c r="U98" s="114">
        <v>90.4</v>
      </c>
      <c r="V98" s="114">
        <v>65.8</v>
      </c>
      <c r="W98" s="114">
        <v>69.099999999999994</v>
      </c>
      <c r="X98" s="114">
        <v>56</v>
      </c>
      <c r="Y98" s="114">
        <v>93.4</v>
      </c>
      <c r="Z98" s="114">
        <v>67.3</v>
      </c>
      <c r="AA98" s="114">
        <v>63</v>
      </c>
      <c r="AB98" s="114">
        <v>72.099999999999994</v>
      </c>
      <c r="AC98" s="114">
        <v>75.5</v>
      </c>
      <c r="AD98" s="114">
        <v>77</v>
      </c>
      <c r="AE98" s="114">
        <v>61.8</v>
      </c>
      <c r="AF98" s="114">
        <v>66.900000000000006</v>
      </c>
      <c r="AG98" s="116"/>
      <c r="AH98" s="49">
        <f t="shared" si="16"/>
        <v>98.7</v>
      </c>
      <c r="AI98" s="110">
        <f t="shared" si="17"/>
        <v>0.41666666666666702</v>
      </c>
    </row>
    <row r="99" spans="1:37" x14ac:dyDescent="0.25">
      <c r="A99" s="113" t="s">
        <v>103</v>
      </c>
      <c r="B99" s="115">
        <v>72</v>
      </c>
      <c r="C99" s="114">
        <v>75</v>
      </c>
      <c r="D99" s="114">
        <v>75</v>
      </c>
      <c r="E99" s="114">
        <v>77</v>
      </c>
      <c r="F99" s="114">
        <v>78</v>
      </c>
      <c r="G99" s="114">
        <v>82</v>
      </c>
      <c r="H99" s="114"/>
      <c r="I99" s="114">
        <v>65</v>
      </c>
      <c r="J99" s="114">
        <v>74</v>
      </c>
      <c r="K99" s="114">
        <v>16</v>
      </c>
      <c r="L99" s="114">
        <v>16.7</v>
      </c>
      <c r="M99" s="114">
        <v>15.8</v>
      </c>
      <c r="N99" s="114">
        <v>61.3</v>
      </c>
      <c r="O99" s="114">
        <v>78.8</v>
      </c>
      <c r="P99" s="114">
        <v>67.5</v>
      </c>
      <c r="Q99" s="114">
        <v>62.8</v>
      </c>
      <c r="R99" s="114">
        <v>69.099999999999994</v>
      </c>
      <c r="S99" s="114">
        <v>67.3</v>
      </c>
      <c r="T99" s="114">
        <v>74.7</v>
      </c>
      <c r="U99" s="114">
        <v>72.599999999999994</v>
      </c>
      <c r="V99" s="114">
        <v>50.9</v>
      </c>
      <c r="W99" s="114">
        <v>62.7</v>
      </c>
      <c r="X99" s="114">
        <v>53.7</v>
      </c>
      <c r="Y99" s="114">
        <v>49.6</v>
      </c>
      <c r="Z99" s="114">
        <v>57.2</v>
      </c>
      <c r="AA99" s="114">
        <v>61.2</v>
      </c>
      <c r="AB99" s="114">
        <v>62.9</v>
      </c>
      <c r="AC99" s="114">
        <v>57.8</v>
      </c>
      <c r="AD99" s="114">
        <v>62.4</v>
      </c>
      <c r="AE99" s="114">
        <v>61.4</v>
      </c>
      <c r="AF99" s="114">
        <v>62</v>
      </c>
      <c r="AG99" s="100"/>
      <c r="AH99" s="49">
        <f t="shared" si="16"/>
        <v>82</v>
      </c>
      <c r="AI99" s="110">
        <f t="shared" si="17"/>
        <v>0.20833333333333301</v>
      </c>
    </row>
    <row r="100" spans="1:37" ht="15.75" thickBot="1" x14ac:dyDescent="0.3">
      <c r="A100" s="117" t="s">
        <v>104</v>
      </c>
      <c r="B100" s="95">
        <v>5</v>
      </c>
      <c r="C100" s="95">
        <v>18.5</v>
      </c>
      <c r="D100" s="95">
        <v>-13</v>
      </c>
      <c r="E100" s="95">
        <v>-5</v>
      </c>
      <c r="F100" s="95">
        <v>1</v>
      </c>
      <c r="G100" s="95">
        <v>8.8000000000000007</v>
      </c>
      <c r="H100" s="95"/>
      <c r="I100" s="95">
        <v>22.7</v>
      </c>
      <c r="J100" s="95">
        <v>33.4</v>
      </c>
      <c r="K100" s="95">
        <v>40</v>
      </c>
      <c r="L100" s="95">
        <v>58</v>
      </c>
      <c r="M100" s="95">
        <v>71.2</v>
      </c>
      <c r="N100" s="95">
        <v>72.900000000000006</v>
      </c>
      <c r="O100" s="95">
        <v>81.8</v>
      </c>
      <c r="P100" s="95">
        <v>89.1</v>
      </c>
      <c r="Q100" s="95">
        <v>89.9</v>
      </c>
      <c r="R100" s="95">
        <v>90.1</v>
      </c>
      <c r="S100" s="95">
        <v>101</v>
      </c>
      <c r="T100" s="95">
        <v>102</v>
      </c>
      <c r="U100" s="95">
        <v>98.9</v>
      </c>
      <c r="V100" s="95">
        <v>96.2</v>
      </c>
      <c r="W100" s="95">
        <v>88</v>
      </c>
      <c r="X100" s="95">
        <v>80.2</v>
      </c>
      <c r="Y100" s="95">
        <v>93.4</v>
      </c>
      <c r="Z100" s="95">
        <v>89</v>
      </c>
      <c r="AA100" s="95">
        <v>91.2</v>
      </c>
      <c r="AB100" s="95">
        <v>78.2</v>
      </c>
      <c r="AC100" s="95">
        <v>74.900000000000006</v>
      </c>
      <c r="AD100" s="95">
        <v>67.400000000000006</v>
      </c>
      <c r="AE100" s="95">
        <v>61.2</v>
      </c>
      <c r="AF100" s="95">
        <v>53.9</v>
      </c>
      <c r="AG100" s="100"/>
      <c r="AH100" s="49">
        <f t="shared" si="16"/>
        <v>102</v>
      </c>
      <c r="AI100" s="110">
        <f t="shared" si="17"/>
        <v>0.625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23"/>
        <v>5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>
        <f t="shared" si="26"/>
        <v>5</v>
      </c>
      <c r="J125" s="124">
        <f t="shared" si="26"/>
        <v>5</v>
      </c>
      <c r="K125" s="124">
        <f t="shared" si="26"/>
        <v>5</v>
      </c>
      <c r="L125" s="124">
        <f t="shared" si="26"/>
        <v>5</v>
      </c>
      <c r="M125" s="124">
        <f t="shared" si="26"/>
        <v>5</v>
      </c>
      <c r="N125" s="124">
        <f t="shared" si="26"/>
        <v>5</v>
      </c>
      <c r="O125" s="124">
        <f t="shared" si="26"/>
        <v>5</v>
      </c>
      <c r="P125" s="124">
        <f t="shared" si="26"/>
        <v>5</v>
      </c>
      <c r="Q125" s="124">
        <f t="shared" si="26"/>
        <v>5</v>
      </c>
      <c r="R125" s="124">
        <f t="shared" si="26"/>
        <v>5</v>
      </c>
      <c r="S125" s="124">
        <f t="shared" si="26"/>
        <v>5</v>
      </c>
      <c r="T125" s="124">
        <f t="shared" si="25"/>
        <v>5</v>
      </c>
      <c r="U125" s="124">
        <f t="shared" si="25"/>
        <v>5</v>
      </c>
      <c r="V125" s="124">
        <f t="shared" si="25"/>
        <v>5</v>
      </c>
      <c r="W125" s="124">
        <f t="shared" si="25"/>
        <v>5</v>
      </c>
      <c r="X125" s="124">
        <f t="shared" si="25"/>
        <v>5</v>
      </c>
      <c r="Y125" s="124">
        <f t="shared" si="25"/>
        <v>5</v>
      </c>
      <c r="Z125" s="124">
        <f t="shared" si="25"/>
        <v>5</v>
      </c>
      <c r="AA125" s="124">
        <f t="shared" si="25"/>
        <v>5</v>
      </c>
      <c r="AB125" s="124">
        <f t="shared" si="25"/>
        <v>5</v>
      </c>
      <c r="AC125" s="124">
        <f t="shared" si="25"/>
        <v>5</v>
      </c>
      <c r="AD125" s="124">
        <f t="shared" si="25"/>
        <v>5</v>
      </c>
      <c r="AE125" s="124">
        <f t="shared" si="25"/>
        <v>5</v>
      </c>
      <c r="AF125" s="124">
        <f t="shared" si="25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194.70600000000002</v>
      </c>
      <c r="J192" s="129">
        <f t="shared" si="47"/>
        <v>192.10600000000005</v>
      </c>
      <c r="K192" s="129">
        <f t="shared" si="47"/>
        <v>192.10600000000005</v>
      </c>
      <c r="L192" s="129">
        <f t="shared" si="47"/>
        <v>192.10600000000005</v>
      </c>
      <c r="M192" s="129">
        <f t="shared" si="47"/>
        <v>192.10600000000005</v>
      </c>
      <c r="N192" s="129">
        <f t="shared" si="47"/>
        <v>192.10600000000005</v>
      </c>
      <c r="O192" s="129">
        <f t="shared" si="47"/>
        <v>192.10600000000005</v>
      </c>
      <c r="P192" s="129">
        <f t="shared" si="47"/>
        <v>192.10600000000005</v>
      </c>
      <c r="Q192" s="129">
        <f t="shared" si="47"/>
        <v>192.10600000000005</v>
      </c>
      <c r="R192" s="129">
        <f t="shared" si="47"/>
        <v>192.10600000000005</v>
      </c>
      <c r="S192" s="129">
        <f t="shared" si="47"/>
        <v>192.10600000000005</v>
      </c>
      <c r="T192" s="129">
        <f t="shared" si="47"/>
        <v>192.10600000000005</v>
      </c>
      <c r="U192" s="129">
        <f t="shared" si="47"/>
        <v>192.10600000000005</v>
      </c>
      <c r="V192" s="129">
        <f t="shared" si="47"/>
        <v>192.10600000000005</v>
      </c>
      <c r="W192" s="129">
        <f t="shared" si="47"/>
        <v>192.10600000000005</v>
      </c>
      <c r="X192" s="129">
        <f t="shared" si="47"/>
        <v>192.10600000000005</v>
      </c>
      <c r="Y192" s="129">
        <f t="shared" si="47"/>
        <v>192.10600000000005</v>
      </c>
      <c r="Z192" s="129">
        <f t="shared" si="47"/>
        <v>192.10600000000005</v>
      </c>
      <c r="AA192" s="129">
        <f t="shared" si="47"/>
        <v>192.10600000000005</v>
      </c>
      <c r="AB192" s="129">
        <f t="shared" si="47"/>
        <v>192.10600000000005</v>
      </c>
      <c r="AC192" s="129">
        <f t="shared" si="47"/>
        <v>192.10600000000005</v>
      </c>
      <c r="AD192" s="129">
        <f t="shared" si="47"/>
        <v>192.10600000000005</v>
      </c>
      <c r="AE192" s="129">
        <f t="shared" si="47"/>
        <v>192.10600000000005</v>
      </c>
      <c r="AF192" s="129">
        <f t="shared" si="47"/>
        <v>192.10600000000005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1296.2399999999998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7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2079/01/7)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2079/01/7)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959.13999999999987</v>
      </c>
      <c r="U214" s="161">
        <f t="shared" si="54"/>
        <v>914.54</v>
      </c>
      <c r="V214" s="161">
        <f t="shared" si="54"/>
        <v>872.44</v>
      </c>
      <c r="W214" s="161">
        <f t="shared" si="54"/>
        <v>901.04</v>
      </c>
      <c r="X214" s="161">
        <f t="shared" si="54"/>
        <v>919.83999999999992</v>
      </c>
      <c r="Y214" s="161">
        <f t="shared" si="54"/>
        <v>939.24</v>
      </c>
      <c r="Z214" s="161">
        <f t="shared" si="54"/>
        <v>884.33999999999992</v>
      </c>
      <c r="AA214" s="161">
        <f t="shared" si="54"/>
        <v>948.33999999999992</v>
      </c>
      <c r="AB214" s="161">
        <f t="shared" si="54"/>
        <v>984.54</v>
      </c>
      <c r="AC214" s="161">
        <f t="shared" si="54"/>
        <v>1107.1399999999999</v>
      </c>
      <c r="AD214" s="161">
        <f t="shared" si="54"/>
        <v>1197.1399999999999</v>
      </c>
      <c r="AE214" s="161">
        <f t="shared" si="54"/>
        <v>1296.2399999999998</v>
      </c>
      <c r="AF214" s="161">
        <f t="shared" si="54"/>
        <v>1290.24</v>
      </c>
      <c r="AG214" s="161">
        <f t="shared" si="54"/>
        <v>1352.4</v>
      </c>
      <c r="AH214" s="161">
        <f t="shared" si="54"/>
        <v>1412.1399999999999</v>
      </c>
      <c r="AI214" s="161">
        <f t="shared" si="54"/>
        <v>1385.94</v>
      </c>
      <c r="AJ214" s="161">
        <f t="shared" si="54"/>
        <v>1414.6399999999999</v>
      </c>
      <c r="AK214" s="161">
        <f t="shared" si="54"/>
        <v>1429.6399999999999</v>
      </c>
      <c r="AL214" s="161">
        <f t="shared" si="54"/>
        <v>1427.94</v>
      </c>
      <c r="AM214" s="161">
        <f t="shared" si="54"/>
        <v>1466.34</v>
      </c>
      <c r="AN214" s="161">
        <f t="shared" si="54"/>
        <v>1415.35</v>
      </c>
      <c r="AO214" s="161">
        <f t="shared" si="54"/>
        <v>1380.76</v>
      </c>
      <c r="AP214" s="161">
        <f t="shared" si="54"/>
        <v>1271.6400000000001</v>
      </c>
      <c r="AQ214" s="161">
        <f t="shared" si="54"/>
        <v>1274.94</v>
      </c>
      <c r="AR214" s="161">
        <f t="shared" si="54"/>
        <v>1500.8799999999999</v>
      </c>
      <c r="AS214" s="161">
        <f t="shared" si="54"/>
        <v>1498.04</v>
      </c>
      <c r="AT214" s="161">
        <f t="shared" si="54"/>
        <v>1429.79</v>
      </c>
      <c r="AU214" s="161">
        <f t="shared" si="54"/>
        <v>1399.19</v>
      </c>
      <c r="AV214" s="161">
        <f t="shared" si="54"/>
        <v>1330.29</v>
      </c>
      <c r="AW214" s="161">
        <f t="shared" si="54"/>
        <v>1269.94</v>
      </c>
      <c r="AX214" s="161">
        <f t="shared" si="54"/>
        <v>1187.94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32">
    <cfRule type="expression" dxfId="1391" priority="160">
      <formula>$AH11=0</formula>
    </cfRule>
  </conditionalFormatting>
  <conditionalFormatting sqref="A34:A201">
    <cfRule type="expression" dxfId="1389" priority="64">
      <formula>$AH34=0</formula>
    </cfRule>
  </conditionalFormatting>
  <conditionalFormatting sqref="B8 M8 S8 AB8">
    <cfRule type="expression" dxfId="1388" priority="229">
      <formula>AND(C$9&gt;=8/24,C$9&lt;14/24)</formula>
    </cfRule>
    <cfRule type="expression" dxfId="1387" priority="230">
      <formula>C$9&lt;8/24</formula>
    </cfRule>
    <cfRule type="expression" dxfId="1386" priority="228">
      <formula>AND(C$9&gt;=14/24,C$9&lt;20/24)</formula>
    </cfRule>
  </conditionalFormatting>
  <conditionalFormatting sqref="B32:Y32">
    <cfRule type="expression" dxfId="1385" priority="45">
      <formula>B$9&lt;8/24</formula>
    </cfRule>
    <cfRule type="expression" dxfId="1384" priority="44">
      <formula>AND(B$9&gt;=8/24,B$9&lt;14/24)</formula>
    </cfRule>
    <cfRule type="expression" dxfId="1383" priority="43">
      <formula>AND(B$9&gt;=14/24,B$9&lt;20/24)</formula>
    </cfRule>
    <cfRule type="expression" dxfId="1382" priority="42">
      <formula>B$9&gt;=20/24</formula>
    </cfRule>
  </conditionalFormatting>
  <conditionalFormatting sqref="B12:AE14 B16:S26 T16:Y31 D17:V17 S27 B28:S31 B53:AF91 B94:AF100">
    <cfRule type="expression" dxfId="1381" priority="49">
      <formula>B$9&lt;8/24</formula>
    </cfRule>
    <cfRule type="expression" dxfId="1380" priority="48">
      <formula>AND(B$9&gt;=8/24,B$9&lt;14/24)</formula>
    </cfRule>
    <cfRule type="expression" dxfId="1379" priority="47">
      <formula>AND(B$9&gt;=14/24,B$9&lt;20/24)</formula>
    </cfRule>
    <cfRule type="expression" dxfId="1378" priority="46">
      <formula>B$9&gt;=20/24</formula>
    </cfRule>
  </conditionalFormatting>
  <conditionalFormatting sqref="B9:AF10 T11:AE11 AF11:AF14 AG73 B192:AF192 B194:B200 D194:AF200 U213:AF213">
    <cfRule type="expression" dxfId="1377" priority="221">
      <formula>AND(B$9&gt;=14/24,B$9&lt;20/24)</formula>
    </cfRule>
    <cfRule type="expression" dxfId="1376" priority="223">
      <formula>B$9&lt;8/24</formula>
    </cfRule>
    <cfRule type="expression" dxfId="1375" priority="222">
      <formula>AND(B$9&gt;=8/24,B$9&lt;14/24)</formula>
    </cfRule>
  </conditionalFormatting>
  <conditionalFormatting sqref="B11:AF32 C34:AF37 B34:B56">
    <cfRule type="expression" dxfId="1374" priority="37">
      <formula>B11&gt;$AG11</formula>
    </cfRule>
  </conditionalFormatting>
  <conditionalFormatting sqref="B15:AF15">
    <cfRule type="expression" dxfId="1373" priority="32">
      <formula>B$9&lt;8/24</formula>
    </cfRule>
    <cfRule type="expression" dxfId="1372" priority="29">
      <formula>B$9&gt;=20/24</formula>
    </cfRule>
    <cfRule type="expression" dxfId="1371" priority="30">
      <formula>AND(B$9&gt;=14/24,B$9&lt;20/24)</formula>
    </cfRule>
    <cfRule type="expression" dxfId="1370" priority="31">
      <formula>AND(B$9&gt;=8/24,B$9&lt;14/24)</formula>
    </cfRule>
  </conditionalFormatting>
  <conditionalFormatting sqref="B33:AF33">
    <cfRule type="expression" dxfId="1369" priority="24">
      <formula>B33&gt;$AG33</formula>
    </cfRule>
  </conditionalFormatting>
  <conditionalFormatting sqref="B33:AF34">
    <cfRule type="expression" dxfId="1368" priority="28">
      <formula>B$9&lt;8/24</formula>
    </cfRule>
    <cfRule type="expression" dxfId="1367" priority="27">
      <formula>AND(B$9&gt;=8/24,B$9&lt;14/24)</formula>
    </cfRule>
    <cfRule type="expression" dxfId="1366" priority="26">
      <formula>AND(B$9&gt;=14/24,B$9&lt;20/24)</formula>
    </cfRule>
    <cfRule type="expression" dxfId="1365" priority="25">
      <formula>B$9&gt;=20/24</formula>
    </cfRule>
  </conditionalFormatting>
  <conditionalFormatting sqref="B35:AF36">
    <cfRule type="expression" dxfId="1364" priority="39">
      <formula>AND(B$9&gt;=14/24,B$9&lt;20/24)</formula>
    </cfRule>
    <cfRule type="expression" dxfId="1363" priority="40">
      <formula>AND(B$9&gt;=8/24,B$9&lt;14/24)</formula>
    </cfRule>
    <cfRule type="expression" dxfId="1362" priority="41">
      <formula>B$9&lt;8/24</formula>
    </cfRule>
    <cfRule type="expression" dxfId="1361" priority="38">
      <formula>B$9&gt;=20/24</formula>
    </cfRule>
  </conditionalFormatting>
  <conditionalFormatting sqref="C39:L41 S39:AF41">
    <cfRule type="expression" dxfId="1360" priority="51">
      <formula>C$9&gt;=20/24</formula>
    </cfRule>
    <cfRule type="expression" dxfId="1359" priority="52">
      <formula>AND(C$9&gt;=14/24,C$9&lt;20/24)</formula>
    </cfRule>
    <cfRule type="expression" dxfId="1358" priority="53">
      <formula>AND(C$9&gt;=8/24,C$9&lt;14/24)</formula>
    </cfRule>
    <cfRule type="expression" dxfId="1357" priority="54">
      <formula>C$9&lt;8/24</formula>
    </cfRule>
  </conditionalFormatting>
  <conditionalFormatting sqref="C38:AF56">
    <cfRule type="expression" dxfId="1356" priority="5">
      <formula>C38&gt;$AG38</formula>
    </cfRule>
  </conditionalFormatting>
  <conditionalFormatting sqref="E11:I11">
    <cfRule type="expression" dxfId="1355" priority="58">
      <formula>E$9&lt;8/24</formula>
    </cfRule>
    <cfRule type="expression" dxfId="1354" priority="57">
      <formula>AND(E$9&gt;=8/24,E$9&lt;14/24)</formula>
    </cfRule>
    <cfRule type="expression" dxfId="1353" priority="56">
      <formula>AND(E$9&gt;=14/24,E$9&lt;20/24)</formula>
    </cfRule>
    <cfRule type="expression" dxfId="1352" priority="55">
      <formula>E$9&gt;=20/24</formula>
    </cfRule>
  </conditionalFormatting>
  <conditionalFormatting sqref="M39:R50">
    <cfRule type="expression" dxfId="1351" priority="6">
      <formula>M$9&gt;=20/24</formula>
    </cfRule>
    <cfRule type="expression" dxfId="1350" priority="7">
      <formula>AND(M$9&gt;=14/24,M$9&lt;20/24)</formula>
    </cfRule>
    <cfRule type="expression" dxfId="1349" priority="9">
      <formula>M$9&lt;8/24</formula>
    </cfRule>
    <cfRule type="expression" dxfId="1348" priority="8">
      <formula>AND(M$9&gt;=8/24,M$9&lt;14/24)</formula>
    </cfRule>
  </conditionalFormatting>
  <conditionalFormatting sqref="M27:Y27">
    <cfRule type="expression" dxfId="1347" priority="2">
      <formula>AND(M$9&gt;=14/24,M$9&lt;20/24)</formula>
    </cfRule>
    <cfRule type="expression" dxfId="1346" priority="3">
      <formula>AND(M$9&gt;=8/24,M$9&lt;14/24)</formula>
    </cfRule>
    <cfRule type="expression" dxfId="1345" priority="4">
      <formula>M$9&lt;8/24</formula>
    </cfRule>
    <cfRule type="expression" dxfId="1344" priority="1">
      <formula>M$9&gt;=20/24</formula>
    </cfRule>
  </conditionalFormatting>
  <conditionalFormatting sqref="O3:P3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343" priority="227">
      <formula>C$9&gt;=20/24</formula>
    </cfRule>
  </conditionalFormatting>
  <conditionalFormatting sqref="S8">
    <cfRule type="expression" dxfId="1342" priority="72">
      <formula>U$9&lt;8/24</formula>
    </cfRule>
    <cfRule type="expression" dxfId="1341" priority="69">
      <formula>U$9&gt;=20/24</formula>
    </cfRule>
    <cfRule type="expression" dxfId="1340" priority="70">
      <formula>AND(U$9&gt;=14/24,U$9&lt;20/24)</formula>
    </cfRule>
    <cfRule type="expression" dxfId="1339" priority="71">
      <formula>AND(U$9&gt;=8/24,U$9&lt;14/24)</formula>
    </cfRule>
  </conditionalFormatting>
  <conditionalFormatting sqref="S11">
    <cfRule type="expression" dxfId="1338" priority="15">
      <formula>S$9&gt;=20/24</formula>
    </cfRule>
    <cfRule type="expression" dxfId="1337" priority="16">
      <formula>AND(S$9&gt;=14/24,S$9&lt;20/24)</formula>
    </cfRule>
    <cfRule type="expression" dxfId="1336" priority="18">
      <formula>S$9&lt;8/24</formula>
    </cfRule>
    <cfRule type="expression" dxfId="1335" priority="17">
      <formula>AND(S$9&gt;=8/24,S$9&lt;14/24)</formula>
    </cfRule>
  </conditionalFormatting>
  <conditionalFormatting sqref="S42:AA50 AB44:AF50">
    <cfRule type="expression" dxfId="1334" priority="11">
      <formula>S$9&gt;=20/24</formula>
    </cfRule>
    <cfRule type="expression" dxfId="1333" priority="12">
      <formula>AND(S$9&gt;=14/24,S$9&lt;20/24)</formula>
    </cfRule>
    <cfRule type="expression" dxfId="1332" priority="13">
      <formula>AND(S$9&gt;=8/24,S$9&lt;14/24)</formula>
    </cfRule>
    <cfRule type="expression" dxfId="1331" priority="14">
      <formula>S$9&lt;8/24</formula>
    </cfRule>
  </conditionalFormatting>
  <conditionalFormatting sqref="S37:AF37">
    <cfRule type="expression" dxfId="1330" priority="195">
      <formula>S$9&gt;=20/24</formula>
    </cfRule>
    <cfRule type="expression" dxfId="1329" priority="198">
      <formula>S$9&lt;8/24</formula>
    </cfRule>
    <cfRule type="expression" dxfId="1328" priority="197">
      <formula>AND(S$9&gt;=8/24,S$9&lt;14/24)</formula>
    </cfRule>
    <cfRule type="expression" dxfId="1327" priority="196">
      <formula>AND(S$9&gt;=14/24,S$9&lt;20/24)</formula>
    </cfRule>
  </conditionalFormatting>
  <conditionalFormatting sqref="T213">
    <cfRule type="expression" dxfId="1326" priority="243">
      <formula>AX$9&lt;8/24</formula>
    </cfRule>
    <cfRule type="expression" dxfId="1325" priority="242">
      <formula>AND(AX$9&gt;=8/24,AX$9&lt;14/24)</formula>
    </cfRule>
    <cfRule type="expression" dxfId="1324" priority="241">
      <formula>AND(AX$9&gt;=14/24,AX$9&lt;20/24)</formula>
    </cfRule>
    <cfRule type="expression" dxfId="1323" priority="240">
      <formula>AX$9&gt;=20/24</formula>
    </cfRule>
  </conditionalFormatting>
  <conditionalFormatting sqref="T11:AE11 AF11:AF14 B9:AF10 AG73 B192:AF192 B194:B200 D194:AF200 U213:AF213">
    <cfRule type="expression" dxfId="1322" priority="220">
      <formula>B$9&gt;=20/24</formula>
    </cfRule>
  </conditionalFormatting>
  <conditionalFormatting sqref="V3 AB3">
    <cfRule type="iconSet" priority="225">
      <iconSet iconSet="3TrafficLights2" reverse="1">
        <cfvo type="percent" val="0"/>
        <cfvo type="num" val="1"/>
        <cfvo type="num" val="1"/>
      </iconSet>
    </cfRule>
  </conditionalFormatting>
  <conditionalFormatting sqref="Z16:AF32">
    <cfRule type="expression" dxfId="1321" priority="211">
      <formula>Z$9&gt;=20/24</formula>
    </cfRule>
    <cfRule type="expression" dxfId="1320" priority="214">
      <formula>Z$9&lt;8/24</formula>
    </cfRule>
    <cfRule type="expression" dxfId="1319" priority="213">
      <formula>AND(Z$9&gt;=8/24,Z$9&lt;14/24)</formula>
    </cfRule>
    <cfRule type="expression" dxfId="1318" priority="212">
      <formula>AND(Z$9&gt;=14/24,Z$9&lt;20/24)</formula>
    </cfRule>
  </conditionalFormatting>
  <conditionalFormatting sqref="AB8">
    <cfRule type="expression" dxfId="1317" priority="65">
      <formula>AD$9&gt;=20/24</formula>
    </cfRule>
    <cfRule type="expression" dxfId="1316" priority="68">
      <formula>AD$9&lt;8/24</formula>
    </cfRule>
    <cfRule type="expression" dxfId="1315" priority="66">
      <formula>AND(AD$9&gt;=14/24,AD$9&lt;20/24)</formula>
    </cfRule>
    <cfRule type="expression" dxfId="1314" priority="67">
      <formula>AND(AD$9&gt;=8/24,AD$9&lt;14/24)</formula>
    </cfRule>
  </conditionalFormatting>
  <conditionalFormatting sqref="AG51">
    <cfRule type="expression" dxfId="1313" priority="178">
      <formula>AG51&gt;$AG51</formula>
    </cfRule>
  </conditionalFormatting>
  <conditionalFormatting sqref="AG213">
    <cfRule type="expression" dxfId="1312" priority="235">
      <formula>B$9&lt;8/24</formula>
    </cfRule>
    <cfRule type="expression" dxfId="1311" priority="233">
      <formula>AND(B$9&gt;=14/24,B$9&lt;20/24)</formula>
    </cfRule>
    <cfRule type="expression" dxfId="1310" priority="232">
      <formula>B$9&gt;=20/24</formula>
    </cfRule>
    <cfRule type="expression" dxfId="1309" priority="234">
      <formula>AND(B$9&gt;=8/24,B$9&lt;14/24)</formula>
    </cfRule>
  </conditionalFormatting>
  <conditionalFormatting sqref="AH213:AX213">
    <cfRule type="expression" dxfId="1308" priority="238">
      <formula>AND(AG$9&gt;=8/24,AG$9&lt;14/24)</formula>
    </cfRule>
    <cfRule type="expression" dxfId="1307" priority="236">
      <formula>AG$9&gt;=20/24</formula>
    </cfRule>
    <cfRule type="expression" dxfId="1306" priority="237">
      <formula>AND(AG$9&gt;=14/24,AG$9&lt;20/24)</formula>
    </cfRule>
    <cfRule type="expression" dxfId="1305" priority="239">
      <formula>AG$9&lt;8/24</formula>
    </cfRule>
  </conditionalFormatting>
  <conditionalFormatting sqref="AL4:AL6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71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3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26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4" id="{0E32C996-22FC-4F07-B28F-2D169AE1A9A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46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B53" sqref="B53:B5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2079/01/8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225.89999999999998</v>
      </c>
      <c r="C5" s="29">
        <f t="shared" si="0"/>
        <v>234.7</v>
      </c>
      <c r="D5" s="29">
        <f t="shared" si="0"/>
        <v>224.4</v>
      </c>
      <c r="E5" s="29">
        <f t="shared" si="0"/>
        <v>257.8</v>
      </c>
      <c r="F5" s="29">
        <f t="shared" si="0"/>
        <v>284.60000000000002</v>
      </c>
      <c r="G5" s="29">
        <f t="shared" si="0"/>
        <v>322.8</v>
      </c>
      <c r="H5" s="29">
        <f t="shared" si="0"/>
        <v>340.34000000000003</v>
      </c>
      <c r="I5" s="29">
        <f t="shared" si="0"/>
        <v>252.3</v>
      </c>
      <c r="J5" s="29">
        <f t="shared" si="0"/>
        <v>234.70000000000002</v>
      </c>
      <c r="K5" s="29">
        <f t="shared" si="0"/>
        <v>361.70000000000005</v>
      </c>
      <c r="L5" s="29">
        <f t="shared" si="0"/>
        <v>447.6</v>
      </c>
      <c r="M5" s="29">
        <f t="shared" si="0"/>
        <v>477.8</v>
      </c>
      <c r="N5" s="29">
        <f t="shared" si="0"/>
        <v>523.70000000000005</v>
      </c>
      <c r="O5" s="29">
        <f t="shared" si="0"/>
        <v>521.70000000000005</v>
      </c>
      <c r="P5" s="29">
        <f t="shared" si="0"/>
        <v>547.29999999999995</v>
      </c>
      <c r="Q5" s="29">
        <f t="shared" si="0"/>
        <v>540</v>
      </c>
      <c r="R5" s="29">
        <f t="shared" si="0"/>
        <v>540.5</v>
      </c>
      <c r="S5" s="29">
        <f t="shared" si="0"/>
        <v>474</v>
      </c>
      <c r="T5" s="29">
        <f t="shared" si="0"/>
        <v>484.6</v>
      </c>
      <c r="U5" s="29">
        <f t="shared" si="0"/>
        <v>423.15999999999997</v>
      </c>
      <c r="V5" s="29">
        <f t="shared" si="0"/>
        <v>401.09999999999997</v>
      </c>
      <c r="W5" s="29">
        <f t="shared" si="0"/>
        <v>370.3</v>
      </c>
      <c r="X5" s="29">
        <f t="shared" si="0"/>
        <v>306.48</v>
      </c>
      <c r="Y5" s="29">
        <f t="shared" si="0"/>
        <v>195.92</v>
      </c>
      <c r="Z5" s="29">
        <f t="shared" si="0"/>
        <v>191.29</v>
      </c>
      <c r="AA5" s="29">
        <f t="shared" si="0"/>
        <v>201.89999999999998</v>
      </c>
      <c r="AB5" s="29">
        <f t="shared" si="0"/>
        <v>275.60000000000002</v>
      </c>
      <c r="AC5" s="29">
        <f t="shared" si="0"/>
        <v>290.60000000000002</v>
      </c>
      <c r="AD5" s="29">
        <f t="shared" si="0"/>
        <v>284</v>
      </c>
      <c r="AE5" s="29">
        <f t="shared" si="0"/>
        <v>259.10000000000002</v>
      </c>
      <c r="AF5" s="29">
        <f>B68</f>
        <v>178.1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1391MW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Load=1084</v>
      </c>
      <c r="B7" s="34">
        <f>B75</f>
        <v>1161.9399999999998</v>
      </c>
      <c r="C7" s="34">
        <f t="shared" ref="C7:AF7" si="1">C75</f>
        <v>1143.6400000000001</v>
      </c>
      <c r="D7" s="34">
        <f t="shared" si="1"/>
        <v>1095.44</v>
      </c>
      <c r="E7" s="34">
        <f t="shared" si="1"/>
        <v>1092.6399999999999</v>
      </c>
      <c r="F7" s="34">
        <f t="shared" si="1"/>
        <v>1083.54</v>
      </c>
      <c r="G7" s="34">
        <f t="shared" si="1"/>
        <v>1123.54</v>
      </c>
      <c r="H7" s="34">
        <f t="shared" si="1"/>
        <v>1181.1399999999999</v>
      </c>
      <c r="I7" s="34">
        <f t="shared" si="1"/>
        <v>1198.6799999999998</v>
      </c>
      <c r="J7" s="34">
        <f t="shared" si="1"/>
        <v>1241.54</v>
      </c>
      <c r="K7" s="34">
        <f t="shared" si="1"/>
        <v>1293.6399999999999</v>
      </c>
      <c r="L7" s="34">
        <f t="shared" si="1"/>
        <v>1370.6399999999999</v>
      </c>
      <c r="M7" s="34">
        <f t="shared" si="1"/>
        <v>1390.74</v>
      </c>
      <c r="N7" s="34">
        <f t="shared" si="1"/>
        <v>1342.1399999999999</v>
      </c>
      <c r="O7" s="34">
        <f t="shared" si="1"/>
        <v>1392.74</v>
      </c>
      <c r="P7" s="34">
        <f t="shared" si="1"/>
        <v>1400.3400000000001</v>
      </c>
      <c r="Q7" s="34">
        <f t="shared" si="1"/>
        <v>1423.34</v>
      </c>
      <c r="R7" s="34">
        <f t="shared" si="1"/>
        <v>1424.9399999999998</v>
      </c>
      <c r="S7" s="34">
        <f t="shared" si="1"/>
        <v>1447.2399999999998</v>
      </c>
      <c r="T7" s="34">
        <f t="shared" si="1"/>
        <v>1475.1399999999999</v>
      </c>
      <c r="U7" s="34">
        <f t="shared" si="1"/>
        <v>1454.54</v>
      </c>
      <c r="V7" s="34">
        <f t="shared" si="1"/>
        <v>1410.2999999999997</v>
      </c>
      <c r="W7" s="34">
        <f t="shared" si="1"/>
        <v>1383.6399999999999</v>
      </c>
      <c r="X7" s="34">
        <f t="shared" si="1"/>
        <v>1392.34</v>
      </c>
      <c r="Y7" s="34">
        <f t="shared" si="1"/>
        <v>1512.2199999999998</v>
      </c>
      <c r="Z7" s="34">
        <f t="shared" si="1"/>
        <v>1652.96</v>
      </c>
      <c r="AA7" s="34">
        <f t="shared" si="1"/>
        <v>1614.4299999999998</v>
      </c>
      <c r="AB7" s="34">
        <f t="shared" si="1"/>
        <v>1587.84</v>
      </c>
      <c r="AC7" s="34">
        <f t="shared" si="1"/>
        <v>1542.94</v>
      </c>
      <c r="AD7" s="34">
        <f t="shared" si="1"/>
        <v>1519.94</v>
      </c>
      <c r="AE7" s="34">
        <f t="shared" si="1"/>
        <v>1440.54</v>
      </c>
      <c r="AF7" s="34">
        <f t="shared" si="1"/>
        <v>1317.84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7">
        <v>160</v>
      </c>
      <c r="C11" s="47">
        <v>100</v>
      </c>
      <c r="D11" s="47">
        <v>70</v>
      </c>
      <c r="E11" s="44">
        <v>75</v>
      </c>
      <c r="F11" s="44">
        <v>30</v>
      </c>
      <c r="G11" s="44">
        <v>40</v>
      </c>
      <c r="H11" s="44">
        <v>60</v>
      </c>
      <c r="I11" s="44">
        <v>60</v>
      </c>
      <c r="J11" s="45">
        <v>170</v>
      </c>
      <c r="K11" s="45">
        <v>200</v>
      </c>
      <c r="L11" s="45">
        <v>150</v>
      </c>
      <c r="M11" s="44">
        <v>120</v>
      </c>
      <c r="N11" s="44">
        <v>100</v>
      </c>
      <c r="O11" s="44">
        <v>80</v>
      </c>
      <c r="P11" s="44">
        <v>90</v>
      </c>
      <c r="Q11" s="44">
        <v>80</v>
      </c>
      <c r="R11" s="44">
        <v>80</v>
      </c>
      <c r="S11" s="46">
        <v>100</v>
      </c>
      <c r="T11" s="46">
        <v>140</v>
      </c>
      <c r="U11" s="46">
        <v>140</v>
      </c>
      <c r="V11" s="46">
        <v>125</v>
      </c>
      <c r="W11" s="46">
        <v>125</v>
      </c>
      <c r="X11" s="46">
        <v>145</v>
      </c>
      <c r="Y11" s="46">
        <v>190</v>
      </c>
      <c r="Z11" s="46">
        <v>360</v>
      </c>
      <c r="AA11" s="46">
        <v>340</v>
      </c>
      <c r="AB11" s="47">
        <v>295</v>
      </c>
      <c r="AC11" s="47">
        <v>230</v>
      </c>
      <c r="AD11" s="47">
        <v>210</v>
      </c>
      <c r="AE11" s="47">
        <v>170</v>
      </c>
      <c r="AF11" s="47">
        <v>90</v>
      </c>
      <c r="AG11" s="48">
        <v>456</v>
      </c>
      <c r="AH11" s="49">
        <f>MAX(B11:AF11)</f>
        <v>360</v>
      </c>
      <c r="AI11" s="50">
        <f>MIN(B11:AF11)</f>
        <v>30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30</v>
      </c>
      <c r="C12" s="44">
        <v>30</v>
      </c>
      <c r="D12" s="44">
        <v>30</v>
      </c>
      <c r="E12" s="44">
        <v>30</v>
      </c>
      <c r="F12" s="44">
        <v>30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30</v>
      </c>
      <c r="Z12" s="44">
        <v>30</v>
      </c>
      <c r="AA12" s="44">
        <v>30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53">
        <v>60</v>
      </c>
      <c r="AH12" s="49">
        <f t="shared" ref="AH12:AH75" si="2">MAX(B12:AF12)</f>
        <v>30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16.8</v>
      </c>
      <c r="C13" s="44">
        <v>18</v>
      </c>
      <c r="D13" s="44">
        <v>15.9</v>
      </c>
      <c r="E13" s="44">
        <v>16.899999999999999</v>
      </c>
      <c r="F13" s="44">
        <v>16.899999999999999</v>
      </c>
      <c r="G13" s="44">
        <v>16.899999999999999</v>
      </c>
      <c r="H13" s="44">
        <v>16.899999999999999</v>
      </c>
      <c r="I13" s="44">
        <v>16.899999999999999</v>
      </c>
      <c r="J13" s="44">
        <v>16.899999999999999</v>
      </c>
      <c r="K13" s="44">
        <v>16.899999999999999</v>
      </c>
      <c r="L13" s="44">
        <v>16.899999999999999</v>
      </c>
      <c r="M13" s="44">
        <v>15.4</v>
      </c>
      <c r="N13" s="44">
        <v>15.4</v>
      </c>
      <c r="O13" s="44">
        <v>16.100000000000001</v>
      </c>
      <c r="P13" s="44">
        <v>16.100000000000001</v>
      </c>
      <c r="Q13" s="44">
        <v>16.100000000000001</v>
      </c>
      <c r="R13" s="44">
        <v>16.100000000000001</v>
      </c>
      <c r="S13" s="44">
        <v>15</v>
      </c>
      <c r="T13" s="44">
        <v>17.3</v>
      </c>
      <c r="U13" s="44">
        <v>17.3</v>
      </c>
      <c r="V13" s="44">
        <v>17.3</v>
      </c>
      <c r="W13" s="44">
        <v>13.3</v>
      </c>
      <c r="X13" s="44">
        <v>13.3</v>
      </c>
      <c r="Y13" s="44">
        <v>14.2</v>
      </c>
      <c r="Z13" s="44">
        <v>12.9</v>
      </c>
      <c r="AA13" s="44">
        <v>12.9</v>
      </c>
      <c r="AB13" s="44">
        <v>12.9</v>
      </c>
      <c r="AC13" s="44">
        <v>12.9</v>
      </c>
      <c r="AD13" s="44">
        <v>12.9</v>
      </c>
      <c r="AE13" s="44">
        <v>12.9</v>
      </c>
      <c r="AF13" s="44">
        <v>12.9</v>
      </c>
      <c r="AG13" s="53">
        <v>52.4</v>
      </c>
      <c r="AH13" s="49">
        <f t="shared" si="2"/>
        <v>18</v>
      </c>
      <c r="AI13" s="50">
        <f t="shared" si="3"/>
        <v>12.9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50.5</v>
      </c>
      <c r="D14" s="44">
        <v>50.4</v>
      </c>
      <c r="E14" s="44">
        <v>50.4</v>
      </c>
      <c r="F14" s="44">
        <v>50.4</v>
      </c>
      <c r="G14" s="44">
        <v>50.4</v>
      </c>
      <c r="H14" s="44">
        <v>50.4</v>
      </c>
      <c r="I14" s="44">
        <v>50.4</v>
      </c>
      <c r="J14" s="44">
        <v>50.4</v>
      </c>
      <c r="K14" s="44">
        <v>50.4</v>
      </c>
      <c r="L14" s="44">
        <v>50.4</v>
      </c>
      <c r="M14" s="44">
        <v>50</v>
      </c>
      <c r="N14" s="44">
        <v>50</v>
      </c>
      <c r="O14" s="44">
        <v>50</v>
      </c>
      <c r="P14" s="44">
        <v>50.2</v>
      </c>
      <c r="Q14" s="44">
        <v>50.2</v>
      </c>
      <c r="R14" s="44">
        <v>50.2</v>
      </c>
      <c r="S14" s="44">
        <v>60.9</v>
      </c>
      <c r="T14" s="44">
        <v>60.9</v>
      </c>
      <c r="U14" s="44">
        <v>60.9</v>
      </c>
      <c r="V14" s="44">
        <v>60.9</v>
      </c>
      <c r="W14" s="44">
        <v>60.9</v>
      </c>
      <c r="X14" s="44">
        <v>60.9</v>
      </c>
      <c r="Y14" s="44">
        <v>60.9</v>
      </c>
      <c r="Z14" s="44">
        <v>50</v>
      </c>
      <c r="AA14" s="44">
        <v>49.7</v>
      </c>
      <c r="AB14" s="44">
        <v>49.7</v>
      </c>
      <c r="AC14" s="44">
        <v>49.7</v>
      </c>
      <c r="AD14" s="44">
        <v>49.7</v>
      </c>
      <c r="AE14" s="44">
        <v>49.7</v>
      </c>
      <c r="AF14" s="44">
        <v>49.7</v>
      </c>
      <c r="AG14" s="53">
        <v>50</v>
      </c>
      <c r="AH14" s="49">
        <f t="shared" si="2"/>
        <v>60.9</v>
      </c>
      <c r="AI14" s="50">
        <f t="shared" si="3"/>
        <v>49.7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23.7</v>
      </c>
      <c r="C15" s="44">
        <v>23.8</v>
      </c>
      <c r="D15" s="44">
        <v>23.8</v>
      </c>
      <c r="E15" s="44">
        <v>23.9</v>
      </c>
      <c r="F15" s="44">
        <v>23.9</v>
      </c>
      <c r="G15" s="44">
        <v>23.9</v>
      </c>
      <c r="H15" s="44">
        <v>23.9</v>
      </c>
      <c r="I15" s="44">
        <v>23.9</v>
      </c>
      <c r="J15" s="44">
        <v>23.9</v>
      </c>
      <c r="K15" s="44">
        <v>23.9</v>
      </c>
      <c r="L15" s="44">
        <v>23.9</v>
      </c>
      <c r="M15" s="44">
        <v>23.8</v>
      </c>
      <c r="N15" s="44">
        <v>23.8</v>
      </c>
      <c r="O15" s="44">
        <v>23.8</v>
      </c>
      <c r="P15" s="44">
        <v>23.8</v>
      </c>
      <c r="Q15" s="44">
        <v>23.8</v>
      </c>
      <c r="R15" s="44">
        <v>23.8</v>
      </c>
      <c r="S15" s="44">
        <v>23.6</v>
      </c>
      <c r="T15" s="44">
        <v>23.6</v>
      </c>
      <c r="U15" s="44">
        <v>23.6</v>
      </c>
      <c r="V15" s="44">
        <v>23.6</v>
      </c>
      <c r="W15" s="44">
        <v>23.1</v>
      </c>
      <c r="X15" s="44">
        <v>23.1</v>
      </c>
      <c r="Y15" s="44">
        <v>23.1</v>
      </c>
      <c r="Z15" s="44">
        <v>23.4</v>
      </c>
      <c r="AA15" s="44">
        <v>23.4</v>
      </c>
      <c r="AB15" s="44">
        <v>23.4</v>
      </c>
      <c r="AC15" s="44">
        <v>23.4</v>
      </c>
      <c r="AD15" s="44">
        <v>23.4</v>
      </c>
      <c r="AE15" s="44">
        <v>23.4</v>
      </c>
      <c r="AF15" s="44">
        <v>23.4</v>
      </c>
      <c r="AG15" s="56">
        <v>45</v>
      </c>
      <c r="AH15" s="49">
        <f t="shared" si="2"/>
        <v>23.9</v>
      </c>
      <c r="AI15" s="50">
        <f t="shared" si="3"/>
        <v>23.1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13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>
        <v>13</v>
      </c>
      <c r="I16" s="44">
        <v>13</v>
      </c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13</v>
      </c>
      <c r="T16" s="44">
        <v>13</v>
      </c>
      <c r="U16" s="44">
        <v>13</v>
      </c>
      <c r="V16" s="44">
        <v>13</v>
      </c>
      <c r="W16" s="44">
        <v>13</v>
      </c>
      <c r="X16" s="44">
        <v>13</v>
      </c>
      <c r="Y16" s="44">
        <v>13</v>
      </c>
      <c r="Z16" s="44">
        <v>13</v>
      </c>
      <c r="AA16" s="44">
        <v>13</v>
      </c>
      <c r="AB16" s="44">
        <v>13</v>
      </c>
      <c r="AC16" s="44">
        <v>13</v>
      </c>
      <c r="AD16" s="44">
        <v>13</v>
      </c>
      <c r="AE16" s="44">
        <v>13</v>
      </c>
      <c r="AF16" s="44">
        <v>13</v>
      </c>
      <c r="AG16" s="53">
        <v>45</v>
      </c>
      <c r="AH16" s="49">
        <f t="shared" si="2"/>
        <v>13</v>
      </c>
      <c r="AI16" s="50">
        <f t="shared" si="3"/>
        <v>13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53">
        <v>42</v>
      </c>
      <c r="AH17" s="49">
        <f t="shared" si="2"/>
        <v>0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13.1</v>
      </c>
      <c r="D19" s="44">
        <v>13.1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13.1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22.4</v>
      </c>
      <c r="C22" s="44">
        <v>21.4</v>
      </c>
      <c r="D22" s="44">
        <v>21.3</v>
      </c>
      <c r="E22" s="44">
        <v>21.3</v>
      </c>
      <c r="F22" s="44">
        <v>21.3</v>
      </c>
      <c r="G22" s="44">
        <v>21.3</v>
      </c>
      <c r="H22" s="44">
        <v>21.3</v>
      </c>
      <c r="I22" s="44">
        <v>21.3</v>
      </c>
      <c r="J22" s="44">
        <v>21.3</v>
      </c>
      <c r="K22" s="44">
        <v>21.3</v>
      </c>
      <c r="L22" s="44">
        <v>21.3</v>
      </c>
      <c r="M22" s="44">
        <v>21.3</v>
      </c>
      <c r="N22" s="44">
        <v>21.3</v>
      </c>
      <c r="O22" s="44">
        <v>21.3</v>
      </c>
      <c r="P22" s="44">
        <v>21.3</v>
      </c>
      <c r="Q22" s="44">
        <v>21.3</v>
      </c>
      <c r="R22" s="44">
        <v>21.3</v>
      </c>
      <c r="S22" s="44">
        <v>21.3</v>
      </c>
      <c r="T22" s="44">
        <v>21.3</v>
      </c>
      <c r="U22" s="44">
        <v>21.3</v>
      </c>
      <c r="V22" s="44">
        <v>21.3</v>
      </c>
      <c r="W22" s="44">
        <v>21.3</v>
      </c>
      <c r="X22" s="44">
        <v>21.3</v>
      </c>
      <c r="Y22" s="44">
        <v>21.3</v>
      </c>
      <c r="Z22" s="44">
        <v>21.7</v>
      </c>
      <c r="AA22" s="44">
        <v>21.7</v>
      </c>
      <c r="AB22" s="44">
        <v>21.7</v>
      </c>
      <c r="AC22" s="44">
        <v>21.7</v>
      </c>
      <c r="AD22" s="44">
        <v>21.7</v>
      </c>
      <c r="AE22" s="44">
        <v>21.7</v>
      </c>
      <c r="AF22" s="44">
        <v>21.7</v>
      </c>
      <c r="AG22" s="53">
        <v>25</v>
      </c>
      <c r="AH22" s="49">
        <f t="shared" si="2"/>
        <v>22.4</v>
      </c>
      <c r="AI22" s="50">
        <f t="shared" si="3"/>
        <v>21.3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53">
        <v>25</v>
      </c>
      <c r="AH23" s="49">
        <f t="shared" si="2"/>
        <v>0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15.7</v>
      </c>
      <c r="C24" s="44">
        <v>17.7</v>
      </c>
      <c r="D24" s="44">
        <v>17.2</v>
      </c>
      <c r="E24" s="44">
        <v>17.2</v>
      </c>
      <c r="F24" s="44">
        <v>17.2</v>
      </c>
      <c r="G24" s="44">
        <v>17.2</v>
      </c>
      <c r="H24" s="44">
        <v>17.2</v>
      </c>
      <c r="I24" s="44">
        <v>17.2</v>
      </c>
      <c r="J24" s="44">
        <v>17.2</v>
      </c>
      <c r="K24" s="44">
        <v>17.2</v>
      </c>
      <c r="L24" s="44">
        <v>17.2</v>
      </c>
      <c r="M24" s="44">
        <v>11.9</v>
      </c>
      <c r="N24" s="44">
        <v>11.9</v>
      </c>
      <c r="O24" s="44">
        <v>11.9</v>
      </c>
      <c r="P24" s="44">
        <v>9.9</v>
      </c>
      <c r="Q24" s="44">
        <v>9.9</v>
      </c>
      <c r="R24" s="44">
        <v>9.9</v>
      </c>
      <c r="S24" s="44">
        <v>9.9</v>
      </c>
      <c r="T24" s="44">
        <v>9.9</v>
      </c>
      <c r="U24" s="44">
        <v>9.9</v>
      </c>
      <c r="V24" s="44">
        <v>9.9</v>
      </c>
      <c r="W24" s="44">
        <v>9.9</v>
      </c>
      <c r="X24" s="44">
        <v>9.9</v>
      </c>
      <c r="Y24" s="44">
        <v>9.9</v>
      </c>
      <c r="Z24" s="44">
        <v>9.6999999999999993</v>
      </c>
      <c r="AA24" s="44">
        <v>9.6999999999999993</v>
      </c>
      <c r="AB24" s="44">
        <v>9.6999999999999993</v>
      </c>
      <c r="AC24" s="44">
        <v>9.6999999999999993</v>
      </c>
      <c r="AD24" s="44">
        <v>9.6999999999999993</v>
      </c>
      <c r="AE24" s="44">
        <v>9.6999999999999993</v>
      </c>
      <c r="AF24" s="44">
        <v>9.6999999999999993</v>
      </c>
      <c r="AG24" s="53">
        <v>25</v>
      </c>
      <c r="AH24" s="49">
        <f t="shared" si="2"/>
        <v>17.7</v>
      </c>
      <c r="AI24" s="50">
        <f t="shared" si="3"/>
        <v>9.6999999999999993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</v>
      </c>
      <c r="C27" s="45">
        <v>3.9</v>
      </c>
      <c r="D27" s="45">
        <v>3.9</v>
      </c>
      <c r="E27" s="45">
        <v>3.9</v>
      </c>
      <c r="F27" s="45">
        <v>3.9</v>
      </c>
      <c r="G27" s="45">
        <v>3.9</v>
      </c>
      <c r="H27" s="45">
        <v>3.9</v>
      </c>
      <c r="I27" s="45">
        <v>3.9</v>
      </c>
      <c r="J27" s="45">
        <v>3.9</v>
      </c>
      <c r="K27" s="45">
        <v>3.9</v>
      </c>
      <c r="L27" s="45">
        <v>3.9</v>
      </c>
      <c r="M27" s="44">
        <v>3.9</v>
      </c>
      <c r="N27" s="44">
        <v>3.9</v>
      </c>
      <c r="O27" s="44">
        <v>3.9</v>
      </c>
      <c r="P27" s="44">
        <v>3.9</v>
      </c>
      <c r="Q27" s="44">
        <v>3.9</v>
      </c>
      <c r="R27" s="44">
        <v>3.9</v>
      </c>
      <c r="S27" s="44">
        <v>3.9</v>
      </c>
      <c r="T27" s="44">
        <v>3.9</v>
      </c>
      <c r="U27" s="44">
        <v>3.9</v>
      </c>
      <c r="V27" s="44">
        <v>3.9</v>
      </c>
      <c r="W27" s="44">
        <v>3.9</v>
      </c>
      <c r="X27" s="44">
        <v>3.9</v>
      </c>
      <c r="Y27" s="44">
        <v>3.9</v>
      </c>
      <c r="Z27" s="44">
        <v>3.9</v>
      </c>
      <c r="AA27" s="44">
        <v>3.9</v>
      </c>
      <c r="AB27" s="44">
        <v>3.9</v>
      </c>
      <c r="AC27" s="44">
        <v>3.9</v>
      </c>
      <c r="AD27" s="44">
        <v>3.9</v>
      </c>
      <c r="AE27" s="44">
        <v>3.9</v>
      </c>
      <c r="AF27" s="44">
        <v>3.9</v>
      </c>
      <c r="AG27" s="53">
        <v>23.5</v>
      </c>
      <c r="AH27" s="49">
        <f t="shared" si="2"/>
        <v>3.9</v>
      </c>
      <c r="AI27" s="50">
        <f t="shared" si="3"/>
        <v>2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44">
        <v>0</v>
      </c>
      <c r="Q28" s="44">
        <v>0</v>
      </c>
      <c r="R28" s="44">
        <v>0</v>
      </c>
      <c r="S28" s="44">
        <v>0</v>
      </c>
      <c r="T28" s="44">
        <v>0</v>
      </c>
      <c r="U28" s="44">
        <v>0</v>
      </c>
      <c r="V28" s="44">
        <v>0</v>
      </c>
      <c r="W28" s="44">
        <v>0</v>
      </c>
      <c r="X28" s="44">
        <v>0</v>
      </c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53">
        <v>22.2</v>
      </c>
      <c r="AH28" s="49">
        <f t="shared" si="2"/>
        <v>6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3.7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170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170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f>47.3+47.9</f>
        <v>95.199999999999989</v>
      </c>
      <c r="C37" s="55">
        <f>42.4+42.4</f>
        <v>84.8</v>
      </c>
      <c r="D37" s="55">
        <f>44.3+51.3</f>
        <v>95.6</v>
      </c>
      <c r="E37" s="55">
        <f>40.8+50.7</f>
        <v>91.5</v>
      </c>
      <c r="F37" s="55">
        <f>40.8+46.9</f>
        <v>87.699999999999989</v>
      </c>
      <c r="G37" s="55">
        <f>40.5+45.8</f>
        <v>86.3</v>
      </c>
      <c r="H37" s="55">
        <f>39.3+41.3</f>
        <v>80.599999999999994</v>
      </c>
      <c r="I37" s="55">
        <f>37+44.8</f>
        <v>81.8</v>
      </c>
      <c r="J37" s="55">
        <f>36.1+43.4</f>
        <v>79.5</v>
      </c>
      <c r="K37" s="55">
        <f>37.3+43</f>
        <v>80.3</v>
      </c>
      <c r="L37" s="55">
        <f>37.3+43</f>
        <v>80.3</v>
      </c>
      <c r="M37" s="55">
        <f>44.3+35.8</f>
        <v>80.099999999999994</v>
      </c>
      <c r="N37" s="55">
        <v>75</v>
      </c>
      <c r="O37" s="55">
        <v>76</v>
      </c>
      <c r="P37" s="55">
        <f>30.2+37.9</f>
        <v>68.099999999999994</v>
      </c>
      <c r="Q37" s="55">
        <v>68</v>
      </c>
      <c r="R37" s="55">
        <v>69</v>
      </c>
      <c r="S37" s="61">
        <v>68</v>
      </c>
      <c r="T37" s="61">
        <v>65</v>
      </c>
      <c r="U37" s="61">
        <f>33.4+32.1</f>
        <v>65.5</v>
      </c>
      <c r="V37" s="61">
        <f>31.4+30.5</f>
        <v>61.9</v>
      </c>
      <c r="W37" s="61">
        <f>31.3+29.2</f>
        <v>60.5</v>
      </c>
      <c r="X37" s="61">
        <f>30.7+27.9</f>
        <v>58.599999999999994</v>
      </c>
      <c r="Y37" s="61">
        <f>30.4+29.2</f>
        <v>59.599999999999994</v>
      </c>
      <c r="Z37" s="61">
        <v>48.8</v>
      </c>
      <c r="AA37" s="61">
        <f>29.1+28.7</f>
        <v>57.8</v>
      </c>
      <c r="AB37" s="61">
        <f>29+30</f>
        <v>59</v>
      </c>
      <c r="AC37" s="61">
        <v>58</v>
      </c>
      <c r="AD37" s="61">
        <v>58</v>
      </c>
      <c r="AE37" s="61">
        <v>59</v>
      </c>
      <c r="AF37" s="61">
        <v>59</v>
      </c>
      <c r="AG37" s="58">
        <v>240</v>
      </c>
      <c r="AH37" s="49">
        <f t="shared" si="2"/>
        <v>95.6</v>
      </c>
      <c r="AI37" s="50">
        <f t="shared" si="3"/>
        <v>48.8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581.79999999999995</v>
      </c>
      <c r="C38" s="63">
        <f t="shared" ref="C38:AF38" si="5">SUM(C11:C36)</f>
        <v>520.20000000000005</v>
      </c>
      <c r="D38" s="63">
        <f t="shared" si="5"/>
        <v>487.40000000000003</v>
      </c>
      <c r="E38" s="63">
        <f t="shared" si="5"/>
        <v>493.59999999999997</v>
      </c>
      <c r="F38" s="63">
        <f t="shared" si="5"/>
        <v>448.6</v>
      </c>
      <c r="G38" s="63">
        <f t="shared" si="5"/>
        <v>458.59999999999997</v>
      </c>
      <c r="H38" s="63">
        <f t="shared" si="5"/>
        <v>478.6</v>
      </c>
      <c r="I38" s="63">
        <f t="shared" si="5"/>
        <v>478.6</v>
      </c>
      <c r="J38" s="63">
        <f t="shared" si="5"/>
        <v>588.59999999999991</v>
      </c>
      <c r="K38" s="63">
        <f t="shared" si="5"/>
        <v>618.59999999999991</v>
      </c>
      <c r="L38" s="63">
        <f t="shared" si="5"/>
        <v>568.59999999999991</v>
      </c>
      <c r="M38" s="63">
        <f t="shared" si="5"/>
        <v>541.29999999999995</v>
      </c>
      <c r="N38" s="63">
        <f t="shared" si="5"/>
        <v>511.29999999999995</v>
      </c>
      <c r="O38" s="63">
        <f t="shared" si="5"/>
        <v>491.99999999999994</v>
      </c>
      <c r="P38" s="63">
        <f t="shared" si="5"/>
        <v>500.2</v>
      </c>
      <c r="Q38" s="63">
        <f t="shared" si="5"/>
        <v>490.2</v>
      </c>
      <c r="R38" s="63">
        <f t="shared" si="5"/>
        <v>490.2</v>
      </c>
      <c r="S38" s="63">
        <f t="shared" si="5"/>
        <v>519.59999999999991</v>
      </c>
      <c r="T38" s="63">
        <f t="shared" si="5"/>
        <v>561.9</v>
      </c>
      <c r="U38" s="63">
        <f t="shared" si="5"/>
        <v>561.9</v>
      </c>
      <c r="V38" s="63">
        <f t="shared" si="5"/>
        <v>546.9</v>
      </c>
      <c r="W38" s="63">
        <f t="shared" si="5"/>
        <v>542.4</v>
      </c>
      <c r="X38" s="63">
        <f t="shared" si="5"/>
        <v>562.4</v>
      </c>
      <c r="Y38" s="63">
        <f t="shared" si="5"/>
        <v>608.29999999999995</v>
      </c>
      <c r="Z38" s="63">
        <f t="shared" si="5"/>
        <v>766.60000000000014</v>
      </c>
      <c r="AA38" s="63">
        <f t="shared" si="5"/>
        <v>746.30000000000007</v>
      </c>
      <c r="AB38" s="63">
        <f t="shared" si="5"/>
        <v>701.3</v>
      </c>
      <c r="AC38" s="63">
        <f t="shared" si="5"/>
        <v>636.29999999999995</v>
      </c>
      <c r="AD38" s="63">
        <f t="shared" si="5"/>
        <v>616.29999999999995</v>
      </c>
      <c r="AE38" s="63">
        <f t="shared" si="5"/>
        <v>576.29999999999995</v>
      </c>
      <c r="AF38" s="63">
        <f t="shared" si="5"/>
        <v>496.3</v>
      </c>
      <c r="AG38" s="58">
        <f>SUM(AG11:AG37)</f>
        <v>1492.8299999999997</v>
      </c>
      <c r="AH38" s="49">
        <f t="shared" si="2"/>
        <v>766.60000000000014</v>
      </c>
      <c r="AI38" s="50">
        <f t="shared" si="3"/>
        <v>448.6</v>
      </c>
      <c r="AK38" s="51"/>
    </row>
    <row r="39" spans="1:88" x14ac:dyDescent="0.25">
      <c r="A39" s="52" t="s">
        <v>47</v>
      </c>
      <c r="B39" s="44">
        <v>91</v>
      </c>
      <c r="C39" s="44">
        <v>81</v>
      </c>
      <c r="D39" s="44">
        <v>90</v>
      </c>
      <c r="E39" s="44">
        <v>80.900000000000006</v>
      </c>
      <c r="F39" s="44">
        <v>81.3</v>
      </c>
      <c r="G39" s="44">
        <v>85</v>
      </c>
      <c r="H39" s="44">
        <v>85</v>
      </c>
      <c r="I39" s="44">
        <v>85.1</v>
      </c>
      <c r="J39" s="44">
        <v>126.3</v>
      </c>
      <c r="K39" s="44">
        <v>131.1</v>
      </c>
      <c r="L39" s="44">
        <v>131.1</v>
      </c>
      <c r="M39" s="44">
        <v>110.8</v>
      </c>
      <c r="N39" s="44">
        <v>106</v>
      </c>
      <c r="O39" s="44">
        <v>106</v>
      </c>
      <c r="P39" s="44">
        <v>106.2</v>
      </c>
      <c r="Q39" s="44">
        <v>107</v>
      </c>
      <c r="R39" s="44">
        <v>106</v>
      </c>
      <c r="S39" s="44">
        <v>107</v>
      </c>
      <c r="T39" s="44">
        <v>145</v>
      </c>
      <c r="U39" s="44">
        <v>132</v>
      </c>
      <c r="V39" s="44">
        <v>120</v>
      </c>
      <c r="W39" s="44">
        <v>130</v>
      </c>
      <c r="X39" s="44">
        <v>144.4</v>
      </c>
      <c r="Y39" s="44">
        <v>130.80000000000001</v>
      </c>
      <c r="Z39" s="44">
        <v>144.69999999999999</v>
      </c>
      <c r="AA39" s="44">
        <v>144.1</v>
      </c>
      <c r="AB39" s="44">
        <v>143.9</v>
      </c>
      <c r="AC39" s="44">
        <v>98</v>
      </c>
      <c r="AD39" s="44">
        <v>80</v>
      </c>
      <c r="AE39" s="44">
        <v>71.3</v>
      </c>
      <c r="AF39" s="44">
        <v>61.3</v>
      </c>
      <c r="AG39" s="56">
        <v>144</v>
      </c>
      <c r="AH39" s="49">
        <f t="shared" si="2"/>
        <v>145</v>
      </c>
      <c r="AI39" s="50">
        <f t="shared" si="3"/>
        <v>61.3</v>
      </c>
      <c r="AK39" s="51"/>
    </row>
    <row r="40" spans="1:88" x14ac:dyDescent="0.25">
      <c r="A40" s="57" t="s">
        <v>48</v>
      </c>
      <c r="B40" s="64">
        <v>49.6</v>
      </c>
      <c r="C40" s="64">
        <v>30.8</v>
      </c>
      <c r="D40" s="64">
        <v>30.6</v>
      </c>
      <c r="E40" s="64">
        <v>34.799999999999997</v>
      </c>
      <c r="F40" s="64">
        <v>34.700000000000003</v>
      </c>
      <c r="G40" s="64">
        <v>34.799999999999997</v>
      </c>
      <c r="H40" s="64">
        <v>34.799999999999997</v>
      </c>
      <c r="I40" s="64">
        <v>36.200000000000003</v>
      </c>
      <c r="J40" s="64">
        <v>69.599999999999994</v>
      </c>
      <c r="K40" s="64">
        <v>60.8</v>
      </c>
      <c r="L40" s="64">
        <v>60.8</v>
      </c>
      <c r="M40" s="44">
        <v>51</v>
      </c>
      <c r="N40" s="44">
        <v>51</v>
      </c>
      <c r="O40" s="44">
        <v>60</v>
      </c>
      <c r="P40" s="44">
        <v>61.1</v>
      </c>
      <c r="Q40" s="44">
        <v>63</v>
      </c>
      <c r="R40" s="44">
        <v>61.8</v>
      </c>
      <c r="S40" s="64">
        <v>62</v>
      </c>
      <c r="T40" s="64">
        <v>72</v>
      </c>
      <c r="U40" s="64">
        <v>62</v>
      </c>
      <c r="V40" s="64">
        <v>59.1</v>
      </c>
      <c r="W40" s="64">
        <v>49.3</v>
      </c>
      <c r="X40" s="64">
        <v>43.6</v>
      </c>
      <c r="Y40" s="64">
        <v>45</v>
      </c>
      <c r="Z40" s="64">
        <v>65.7</v>
      </c>
      <c r="AA40" s="64">
        <v>70.7</v>
      </c>
      <c r="AB40" s="64">
        <v>71.5</v>
      </c>
      <c r="AC40" s="64">
        <v>71.5</v>
      </c>
      <c r="AD40" s="64">
        <v>71.5</v>
      </c>
      <c r="AE40" s="64">
        <v>51.8</v>
      </c>
      <c r="AF40" s="64">
        <v>45.1</v>
      </c>
      <c r="AG40" s="58">
        <v>70</v>
      </c>
      <c r="AH40" s="49">
        <f t="shared" si="2"/>
        <v>72</v>
      </c>
      <c r="AI40" s="50">
        <f t="shared" si="3"/>
        <v>30.6</v>
      </c>
      <c r="AK40" s="51"/>
    </row>
    <row r="41" spans="1:88" x14ac:dyDescent="0.25">
      <c r="A41" s="57" t="s">
        <v>49</v>
      </c>
      <c r="B41" s="64">
        <v>56.5</v>
      </c>
      <c r="C41" s="64">
        <v>56.6</v>
      </c>
      <c r="D41" s="64">
        <v>44.4</v>
      </c>
      <c r="E41" s="64">
        <v>46.3</v>
      </c>
      <c r="F41" s="64">
        <v>46.1</v>
      </c>
      <c r="G41" s="64">
        <v>46</v>
      </c>
      <c r="H41" s="64">
        <v>46.1</v>
      </c>
      <c r="I41" s="64">
        <v>46.1</v>
      </c>
      <c r="J41" s="64">
        <v>44.8</v>
      </c>
      <c r="K41" s="64">
        <v>54</v>
      </c>
      <c r="L41" s="64">
        <v>54</v>
      </c>
      <c r="M41" s="44">
        <v>53.7</v>
      </c>
      <c r="N41" s="44">
        <v>53.5</v>
      </c>
      <c r="O41" s="44">
        <v>51.6</v>
      </c>
      <c r="P41" s="44">
        <v>60.7</v>
      </c>
      <c r="Q41" s="44">
        <v>66.5</v>
      </c>
      <c r="R41" s="44">
        <v>66.5</v>
      </c>
      <c r="S41" s="64">
        <v>66</v>
      </c>
      <c r="T41" s="64">
        <v>45</v>
      </c>
      <c r="U41" s="64">
        <v>36.6</v>
      </c>
      <c r="V41" s="64">
        <v>34.299999999999997</v>
      </c>
      <c r="W41" s="64">
        <v>34.299999999999997</v>
      </c>
      <c r="X41" s="64">
        <v>45.7</v>
      </c>
      <c r="Y41" s="64">
        <v>46.2</v>
      </c>
      <c r="Z41" s="64">
        <v>68.900000000000006</v>
      </c>
      <c r="AA41" s="64">
        <v>67.599999999999994</v>
      </c>
      <c r="AB41" s="64">
        <v>67.7</v>
      </c>
      <c r="AC41" s="64">
        <v>67.7</v>
      </c>
      <c r="AD41" s="64">
        <v>67.7</v>
      </c>
      <c r="AE41" s="64">
        <v>67.7</v>
      </c>
      <c r="AF41" s="64">
        <v>51.4</v>
      </c>
      <c r="AG41" s="58">
        <v>69</v>
      </c>
      <c r="AH41" s="49">
        <f t="shared" si="2"/>
        <v>68.900000000000006</v>
      </c>
      <c r="AI41" s="50">
        <f t="shared" si="3"/>
        <v>34.299999999999997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44">
        <v>60.9</v>
      </c>
      <c r="N42" s="44">
        <v>60.9</v>
      </c>
      <c r="O42" s="44">
        <v>60.9</v>
      </c>
      <c r="P42" s="44">
        <v>60.9</v>
      </c>
      <c r="Q42" s="44">
        <v>60.9</v>
      </c>
      <c r="R42" s="44">
        <v>60.9</v>
      </c>
      <c r="S42" s="64">
        <v>60.9</v>
      </c>
      <c r="T42" s="64">
        <v>60.9</v>
      </c>
      <c r="U42" s="64">
        <v>60.9</v>
      </c>
      <c r="V42" s="64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55">
        <v>60.9</v>
      </c>
      <c r="AC42" s="55">
        <v>60.9</v>
      </c>
      <c r="AD42" s="55">
        <v>60.9</v>
      </c>
      <c r="AE42" s="55">
        <v>60.9</v>
      </c>
      <c r="AF42" s="55">
        <v>60.9</v>
      </c>
      <c r="AG42" s="58">
        <v>60</v>
      </c>
      <c r="AH42" s="49">
        <f t="shared" si="2"/>
        <v>60.9</v>
      </c>
      <c r="AI42" s="50">
        <f t="shared" si="3"/>
        <v>60.9</v>
      </c>
      <c r="AK42" s="51"/>
    </row>
    <row r="43" spans="1:88" x14ac:dyDescent="0.25">
      <c r="A43" s="57" t="s">
        <v>51</v>
      </c>
      <c r="B43" s="55">
        <v>10.9</v>
      </c>
      <c r="C43" s="55">
        <v>7.1</v>
      </c>
      <c r="D43" s="55">
        <v>8.1999999999999993</v>
      </c>
      <c r="E43" s="55">
        <v>8.1999999999999993</v>
      </c>
      <c r="F43" s="55">
        <v>9.1</v>
      </c>
      <c r="G43" s="55">
        <v>0</v>
      </c>
      <c r="H43" s="55">
        <v>0</v>
      </c>
      <c r="I43" s="55">
        <v>0</v>
      </c>
      <c r="J43" s="55">
        <v>0</v>
      </c>
      <c r="K43" s="55">
        <v>10</v>
      </c>
      <c r="L43" s="55">
        <v>10</v>
      </c>
      <c r="M43" s="44">
        <v>10</v>
      </c>
      <c r="N43" s="44">
        <v>15</v>
      </c>
      <c r="O43" s="44">
        <v>15</v>
      </c>
      <c r="P43" s="44">
        <v>15</v>
      </c>
      <c r="Q43" s="44">
        <v>13.9</v>
      </c>
      <c r="R43" s="44">
        <v>13.9</v>
      </c>
      <c r="S43" s="64">
        <v>13.9</v>
      </c>
      <c r="T43" s="64">
        <v>13.9</v>
      </c>
      <c r="U43" s="64">
        <v>13.9</v>
      </c>
      <c r="V43" s="64">
        <v>13.8</v>
      </c>
      <c r="W43" s="64">
        <v>13.8</v>
      </c>
      <c r="X43" s="64">
        <v>13.8</v>
      </c>
      <c r="Y43" s="64">
        <v>13.5</v>
      </c>
      <c r="Z43" s="64">
        <v>19.100000000000001</v>
      </c>
      <c r="AA43" s="64">
        <v>19.100000000000001</v>
      </c>
      <c r="AB43" s="55">
        <v>27.2</v>
      </c>
      <c r="AC43" s="55">
        <v>19.2</v>
      </c>
      <c r="AD43" s="55">
        <v>19.2</v>
      </c>
      <c r="AE43" s="55">
        <v>14.8</v>
      </c>
      <c r="AF43" s="55">
        <v>10</v>
      </c>
      <c r="AG43" s="58">
        <v>30</v>
      </c>
      <c r="AH43" s="49">
        <f t="shared" si="2"/>
        <v>27.2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17.2</v>
      </c>
      <c r="C45" s="64">
        <v>17.2</v>
      </c>
      <c r="D45" s="64">
        <v>17.2</v>
      </c>
      <c r="E45" s="64">
        <v>17.2</v>
      </c>
      <c r="F45" s="64">
        <v>17.2</v>
      </c>
      <c r="G45" s="64">
        <v>17.2</v>
      </c>
      <c r="H45" s="64">
        <v>17.2</v>
      </c>
      <c r="I45" s="64">
        <v>17.2</v>
      </c>
      <c r="J45" s="64">
        <v>17.2</v>
      </c>
      <c r="K45" s="64">
        <v>17.2</v>
      </c>
      <c r="L45" s="64">
        <v>17.2</v>
      </c>
      <c r="M45" s="44">
        <v>17.5</v>
      </c>
      <c r="N45" s="44">
        <v>17.5</v>
      </c>
      <c r="O45" s="44">
        <v>17.5</v>
      </c>
      <c r="P45" s="44">
        <v>17.5</v>
      </c>
      <c r="Q45" s="44">
        <v>17.5</v>
      </c>
      <c r="R45" s="44">
        <v>17.5</v>
      </c>
      <c r="S45" s="64">
        <v>17.5</v>
      </c>
      <c r="T45" s="64">
        <v>17.5</v>
      </c>
      <c r="U45" s="64">
        <v>17.5</v>
      </c>
      <c r="V45" s="64">
        <v>17.5</v>
      </c>
      <c r="W45" s="64">
        <v>17.5</v>
      </c>
      <c r="X45" s="64">
        <v>17.5</v>
      </c>
      <c r="Y45" s="64">
        <v>17.3</v>
      </c>
      <c r="Z45" s="64">
        <v>17.3</v>
      </c>
      <c r="AA45" s="64">
        <v>17.3</v>
      </c>
      <c r="AB45" s="64">
        <v>17.3</v>
      </c>
      <c r="AC45" s="64">
        <v>17.3</v>
      </c>
      <c r="AD45" s="64">
        <v>17.3</v>
      </c>
      <c r="AE45" s="64">
        <v>17.3</v>
      </c>
      <c r="AF45" s="64">
        <v>17.3</v>
      </c>
      <c r="AG45" s="58">
        <v>24</v>
      </c>
      <c r="AH45" s="49">
        <f t="shared" si="2"/>
        <v>17.5</v>
      </c>
      <c r="AI45" s="50">
        <f t="shared" si="3"/>
        <v>17.2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44">
        <v>12</v>
      </c>
      <c r="N47" s="44">
        <v>12</v>
      </c>
      <c r="O47" s="44">
        <v>12</v>
      </c>
      <c r="P47" s="44">
        <v>12</v>
      </c>
      <c r="Q47" s="44">
        <v>12</v>
      </c>
      <c r="R47" s="44">
        <v>12</v>
      </c>
      <c r="S47" s="44">
        <v>12</v>
      </c>
      <c r="T47" s="44">
        <v>12</v>
      </c>
      <c r="U47" s="44">
        <v>12</v>
      </c>
      <c r="V47" s="44">
        <v>12</v>
      </c>
      <c r="W47" s="64">
        <v>12</v>
      </c>
      <c r="X47" s="64">
        <v>12</v>
      </c>
      <c r="Y47" s="64">
        <v>12</v>
      </c>
      <c r="Z47" s="64">
        <v>12</v>
      </c>
      <c r="AA47" s="64">
        <v>12</v>
      </c>
      <c r="AB47" s="64">
        <v>12</v>
      </c>
      <c r="AC47" s="64">
        <v>12</v>
      </c>
      <c r="AD47" s="64">
        <v>12</v>
      </c>
      <c r="AE47" s="64">
        <v>12</v>
      </c>
      <c r="AF47" s="6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44">
        <v>6.9</v>
      </c>
      <c r="N48" s="44">
        <v>6.9</v>
      </c>
      <c r="O48" s="44">
        <v>6.9</v>
      </c>
      <c r="P48" s="44">
        <v>6.9</v>
      </c>
      <c r="Q48" s="44">
        <v>6.9</v>
      </c>
      <c r="R48" s="44">
        <v>6.9</v>
      </c>
      <c r="S48" s="44">
        <v>6.9</v>
      </c>
      <c r="T48" s="44">
        <v>6.9</v>
      </c>
      <c r="U48" s="44">
        <v>6.9</v>
      </c>
      <c r="V48" s="44">
        <v>6.9</v>
      </c>
      <c r="W48" s="64">
        <v>6.9</v>
      </c>
      <c r="X48" s="64">
        <v>6.9</v>
      </c>
      <c r="Y48" s="64">
        <v>6.9</v>
      </c>
      <c r="Z48" s="64">
        <v>6.9</v>
      </c>
      <c r="AA48" s="64">
        <v>6.9</v>
      </c>
      <c r="AB48" s="64">
        <v>6.9</v>
      </c>
      <c r="AC48" s="64">
        <v>6.9</v>
      </c>
      <c r="AD48" s="64">
        <v>6.9</v>
      </c>
      <c r="AE48" s="64">
        <v>6.9</v>
      </c>
      <c r="AF48" s="64">
        <v>6.9</v>
      </c>
      <c r="AG48" s="58">
        <v>14</v>
      </c>
      <c r="AH48" s="49">
        <f t="shared" si="2"/>
        <v>6.9</v>
      </c>
      <c r="AI48" s="50">
        <f t="shared" si="3"/>
        <v>6.9</v>
      </c>
      <c r="AK48" s="51"/>
    </row>
    <row r="49" spans="1:37" x14ac:dyDescent="0.25">
      <c r="A49" s="57" t="s">
        <v>57</v>
      </c>
      <c r="B49" s="64">
        <v>8.9</v>
      </c>
      <c r="C49" s="64">
        <v>8.9</v>
      </c>
      <c r="D49" s="64">
        <v>8.9</v>
      </c>
      <c r="E49" s="64">
        <v>8.9</v>
      </c>
      <c r="F49" s="64">
        <v>8.9</v>
      </c>
      <c r="G49" s="64">
        <v>8.9</v>
      </c>
      <c r="H49" s="64">
        <v>8.9</v>
      </c>
      <c r="I49" s="64">
        <v>8.9</v>
      </c>
      <c r="J49" s="64">
        <v>8.9</v>
      </c>
      <c r="K49" s="64">
        <v>8.9</v>
      </c>
      <c r="L49" s="64">
        <v>8.9</v>
      </c>
      <c r="M49" s="44">
        <v>8.9</v>
      </c>
      <c r="N49" s="44">
        <v>8.9</v>
      </c>
      <c r="O49" s="44">
        <v>8.9</v>
      </c>
      <c r="P49" s="44">
        <v>8.9</v>
      </c>
      <c r="Q49" s="44">
        <v>8.9</v>
      </c>
      <c r="R49" s="44">
        <v>8.9</v>
      </c>
      <c r="S49" s="44">
        <v>8.9</v>
      </c>
      <c r="T49" s="44">
        <v>8.9</v>
      </c>
      <c r="U49" s="44">
        <v>8.9</v>
      </c>
      <c r="V49" s="44">
        <v>8.9</v>
      </c>
      <c r="W49" s="64">
        <v>8.9</v>
      </c>
      <c r="X49" s="64">
        <v>8.9</v>
      </c>
      <c r="Y49" s="64">
        <v>8.9</v>
      </c>
      <c r="Z49" s="64">
        <v>8.9</v>
      </c>
      <c r="AA49" s="64">
        <v>8.9</v>
      </c>
      <c r="AB49" s="64">
        <v>8.9</v>
      </c>
      <c r="AC49" s="64">
        <v>8.9</v>
      </c>
      <c r="AD49" s="64">
        <v>8.9</v>
      </c>
      <c r="AE49" s="64">
        <v>8.9</v>
      </c>
      <c r="AF49" s="64">
        <v>8.9</v>
      </c>
      <c r="AG49" s="58">
        <v>10.050000000000001</v>
      </c>
      <c r="AH49" s="49">
        <f t="shared" si="2"/>
        <v>8.9</v>
      </c>
      <c r="AI49" s="50">
        <f t="shared" si="3"/>
        <v>8.9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64">
        <v>3</v>
      </c>
      <c r="X50" s="64">
        <v>3</v>
      </c>
      <c r="Y50" s="64">
        <v>3</v>
      </c>
      <c r="Z50" s="64">
        <v>3</v>
      </c>
      <c r="AA50" s="64">
        <v>3</v>
      </c>
      <c r="AB50" s="64">
        <v>3</v>
      </c>
      <c r="AC50" s="64">
        <v>3</v>
      </c>
      <c r="AD50" s="64">
        <v>3</v>
      </c>
      <c r="AE50" s="64">
        <v>3</v>
      </c>
      <c r="AF50" s="6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320.43999999999994</v>
      </c>
      <c r="C52" s="63">
        <f t="shared" ref="C52:AF52" si="8">SUM(C39:C51)</f>
        <v>287.94</v>
      </c>
      <c r="D52" s="63">
        <f t="shared" si="8"/>
        <v>285.63999999999993</v>
      </c>
      <c r="E52" s="63">
        <f t="shared" si="8"/>
        <v>282.63999999999993</v>
      </c>
      <c r="F52" s="63">
        <f t="shared" si="8"/>
        <v>283.63999999999993</v>
      </c>
      <c r="G52" s="63">
        <f t="shared" si="8"/>
        <v>278.24</v>
      </c>
      <c r="H52" s="63">
        <f t="shared" si="8"/>
        <v>278.33999999999997</v>
      </c>
      <c r="I52" s="63">
        <f t="shared" si="8"/>
        <v>279.83999999999997</v>
      </c>
      <c r="J52" s="63">
        <f t="shared" si="8"/>
        <v>353.13999999999993</v>
      </c>
      <c r="K52" s="63">
        <f t="shared" si="8"/>
        <v>368.33999999999992</v>
      </c>
      <c r="L52" s="63">
        <f t="shared" si="8"/>
        <v>368.33999999999992</v>
      </c>
      <c r="M52" s="63">
        <f t="shared" si="8"/>
        <v>338.23999999999995</v>
      </c>
      <c r="N52" s="63">
        <f t="shared" si="8"/>
        <v>338.23999999999995</v>
      </c>
      <c r="O52" s="63">
        <f t="shared" si="8"/>
        <v>345.34</v>
      </c>
      <c r="P52" s="63">
        <f t="shared" si="8"/>
        <v>355.73999999999995</v>
      </c>
      <c r="Q52" s="63">
        <f t="shared" si="8"/>
        <v>363.13999999999993</v>
      </c>
      <c r="R52" s="63">
        <f t="shared" si="8"/>
        <v>360.93999999999994</v>
      </c>
      <c r="S52" s="63">
        <f t="shared" si="8"/>
        <v>361.63999999999993</v>
      </c>
      <c r="T52" s="63">
        <f t="shared" si="8"/>
        <v>388.63999999999993</v>
      </c>
      <c r="U52" s="63">
        <f t="shared" si="8"/>
        <v>357.23999999999995</v>
      </c>
      <c r="V52" s="63">
        <f t="shared" si="8"/>
        <v>339.93999999999994</v>
      </c>
      <c r="W52" s="63">
        <f t="shared" si="8"/>
        <v>340.14</v>
      </c>
      <c r="X52" s="63">
        <f>SUM(X39:X51)</f>
        <v>360.23999999999995</v>
      </c>
      <c r="Y52" s="63">
        <f t="shared" si="8"/>
        <v>348.03999999999996</v>
      </c>
      <c r="Z52" s="63">
        <f t="shared" si="8"/>
        <v>410.93999999999994</v>
      </c>
      <c r="AA52" s="63">
        <f t="shared" si="8"/>
        <v>414.03999999999996</v>
      </c>
      <c r="AB52" s="63">
        <f t="shared" si="8"/>
        <v>422.84</v>
      </c>
      <c r="AC52" s="63">
        <f t="shared" si="8"/>
        <v>368.93999999999994</v>
      </c>
      <c r="AD52" s="63">
        <f t="shared" si="8"/>
        <v>350.93999999999994</v>
      </c>
      <c r="AE52" s="63">
        <f t="shared" si="8"/>
        <v>318.14</v>
      </c>
      <c r="AF52" s="63">
        <f t="shared" si="8"/>
        <v>280.33999999999997</v>
      </c>
      <c r="AG52" s="68">
        <f>SUM(AG39:AG51)</f>
        <v>489.91</v>
      </c>
      <c r="AH52" s="49">
        <f t="shared" si="2"/>
        <v>422.84</v>
      </c>
      <c r="AI52" s="50">
        <f t="shared" si="3"/>
        <v>278.24</v>
      </c>
      <c r="AK52" s="51"/>
    </row>
    <row r="53" spans="1:37" x14ac:dyDescent="0.25">
      <c r="A53" s="52" t="s">
        <v>61</v>
      </c>
      <c r="B53" s="44">
        <v>14.1</v>
      </c>
      <c r="C53" s="44">
        <v>30</v>
      </c>
      <c r="D53" s="44">
        <v>20</v>
      </c>
      <c r="E53" s="44">
        <v>20</v>
      </c>
      <c r="F53" s="44">
        <v>20</v>
      </c>
      <c r="G53" s="44">
        <v>25</v>
      </c>
      <c r="H53" s="44">
        <v>25</v>
      </c>
      <c r="I53" s="44">
        <v>30</v>
      </c>
      <c r="J53" s="44">
        <v>30</v>
      </c>
      <c r="K53" s="44">
        <v>44</v>
      </c>
      <c r="L53" s="44">
        <v>44</v>
      </c>
      <c r="M53" s="44">
        <v>40</v>
      </c>
      <c r="N53" s="44">
        <v>10</v>
      </c>
      <c r="O53" s="44">
        <v>20</v>
      </c>
      <c r="P53" s="44">
        <v>14</v>
      </c>
      <c r="Q53" s="44">
        <v>14</v>
      </c>
      <c r="R53" s="44">
        <v>20</v>
      </c>
      <c r="S53" s="44">
        <v>14</v>
      </c>
      <c r="T53" s="44">
        <v>30</v>
      </c>
      <c r="U53" s="44">
        <v>30</v>
      </c>
      <c r="V53" s="44">
        <v>60</v>
      </c>
      <c r="W53" s="44">
        <v>59.7</v>
      </c>
      <c r="X53" s="44">
        <v>59.1</v>
      </c>
      <c r="Y53" s="44">
        <v>59.1</v>
      </c>
      <c r="Z53" s="44">
        <v>59.1</v>
      </c>
      <c r="AA53" s="44">
        <v>49.8</v>
      </c>
      <c r="AB53" s="44">
        <v>50</v>
      </c>
      <c r="AC53" s="44">
        <v>50</v>
      </c>
      <c r="AD53" s="44">
        <v>50</v>
      </c>
      <c r="AE53" s="44">
        <v>50</v>
      </c>
      <c r="AF53" s="44">
        <v>50</v>
      </c>
      <c r="AG53" s="56">
        <v>60</v>
      </c>
      <c r="AH53" s="49">
        <f t="shared" si="2"/>
        <v>60</v>
      </c>
      <c r="AI53" s="50">
        <f t="shared" si="3"/>
        <v>10</v>
      </c>
      <c r="AK53" s="51"/>
    </row>
    <row r="54" spans="1:37" x14ac:dyDescent="0.25">
      <c r="A54" s="57" t="s">
        <v>62</v>
      </c>
      <c r="B54" s="64">
        <v>5.5</v>
      </c>
      <c r="C54" s="64">
        <v>14.5</v>
      </c>
      <c r="D54" s="64">
        <v>5.6</v>
      </c>
      <c r="E54" s="64">
        <v>8.8000000000000007</v>
      </c>
      <c r="F54" s="64">
        <v>9.9</v>
      </c>
      <c r="G54" s="64">
        <v>12.5</v>
      </c>
      <c r="H54" s="64">
        <v>12</v>
      </c>
      <c r="I54" s="64">
        <v>14.6</v>
      </c>
      <c r="J54" s="64">
        <v>12.8</v>
      </c>
      <c r="K54" s="64">
        <v>20.5</v>
      </c>
      <c r="L54" s="64">
        <v>20.5</v>
      </c>
      <c r="M54" s="64">
        <v>17.5</v>
      </c>
      <c r="N54" s="64">
        <v>3.5</v>
      </c>
      <c r="O54" s="64">
        <v>8.6</v>
      </c>
      <c r="P54" s="64">
        <v>6.4</v>
      </c>
      <c r="Q54" s="64">
        <v>6.4</v>
      </c>
      <c r="R54" s="64">
        <v>10</v>
      </c>
      <c r="S54" s="64">
        <v>8.4</v>
      </c>
      <c r="T54" s="64">
        <v>15</v>
      </c>
      <c r="U54" s="64">
        <v>15.2</v>
      </c>
      <c r="V54" s="64">
        <v>29.5</v>
      </c>
      <c r="W54" s="64">
        <v>29.5</v>
      </c>
      <c r="X54" s="64">
        <v>29.5</v>
      </c>
      <c r="Y54" s="64">
        <v>29.5</v>
      </c>
      <c r="Z54" s="64">
        <v>29.6</v>
      </c>
      <c r="AA54" s="64">
        <v>24.2</v>
      </c>
      <c r="AB54" s="64">
        <v>23.3</v>
      </c>
      <c r="AC54" s="64">
        <v>23.5</v>
      </c>
      <c r="AD54" s="64">
        <v>23.5</v>
      </c>
      <c r="AE54" s="64">
        <v>23.5</v>
      </c>
      <c r="AF54" s="64">
        <v>23.5</v>
      </c>
      <c r="AG54" s="58">
        <v>32</v>
      </c>
      <c r="AH54" s="49">
        <f t="shared" si="2"/>
        <v>29.6</v>
      </c>
      <c r="AI54" s="50">
        <f t="shared" si="3"/>
        <v>3.5</v>
      </c>
      <c r="AK54" s="51"/>
    </row>
    <row r="55" spans="1:37" ht="15.75" thickBot="1" x14ac:dyDescent="0.3">
      <c r="A55" s="66" t="s">
        <v>63</v>
      </c>
      <c r="B55" s="70">
        <v>2</v>
      </c>
      <c r="C55" s="70">
        <v>5.0999999999999996</v>
      </c>
      <c r="D55" s="70">
        <v>2.1</v>
      </c>
      <c r="E55" s="70">
        <v>3.2</v>
      </c>
      <c r="F55" s="70">
        <v>3.6</v>
      </c>
      <c r="G55" s="70">
        <v>4.5999999999999996</v>
      </c>
      <c r="H55" s="70">
        <v>4.4000000000000004</v>
      </c>
      <c r="I55" s="70">
        <v>5.3</v>
      </c>
      <c r="J55" s="70">
        <v>4.7</v>
      </c>
      <c r="K55" s="70">
        <v>7.5</v>
      </c>
      <c r="L55" s="70">
        <v>7.5</v>
      </c>
      <c r="M55" s="70">
        <v>6.1</v>
      </c>
      <c r="N55" s="70">
        <v>1.3</v>
      </c>
      <c r="O55" s="70">
        <v>3.1</v>
      </c>
      <c r="P55" s="70">
        <v>2.2999999999999998</v>
      </c>
      <c r="Q55" s="70">
        <v>2.2999999999999998</v>
      </c>
      <c r="R55" s="70">
        <v>3.8</v>
      </c>
      <c r="S55" s="70">
        <v>3.1</v>
      </c>
      <c r="T55" s="70">
        <v>5.6</v>
      </c>
      <c r="U55" s="70">
        <v>5.6</v>
      </c>
      <c r="V55" s="70">
        <v>10.8</v>
      </c>
      <c r="W55" s="70">
        <v>10.8</v>
      </c>
      <c r="X55" s="70">
        <v>10.8</v>
      </c>
      <c r="Y55" s="70">
        <v>10.8</v>
      </c>
      <c r="Z55" s="70">
        <v>10.8</v>
      </c>
      <c r="AA55" s="70">
        <v>8.8000000000000007</v>
      </c>
      <c r="AB55" s="70">
        <v>8.5</v>
      </c>
      <c r="AC55" s="70">
        <v>8.6</v>
      </c>
      <c r="AD55" s="70">
        <v>8.6</v>
      </c>
      <c r="AE55" s="70">
        <v>8.6</v>
      </c>
      <c r="AF55" s="70">
        <v>8.6</v>
      </c>
      <c r="AG55" s="73">
        <v>14</v>
      </c>
      <c r="AH55" s="49">
        <f t="shared" si="2"/>
        <v>10.8</v>
      </c>
      <c r="AI55" s="50">
        <f t="shared" si="3"/>
        <v>1.3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21.6</v>
      </c>
      <c r="C56" s="63">
        <f t="shared" ref="C56:AF56" si="10">SUM(C53:C55)</f>
        <v>49.6</v>
      </c>
      <c r="D56" s="63">
        <f t="shared" si="10"/>
        <v>27.700000000000003</v>
      </c>
      <c r="E56" s="63">
        <f t="shared" si="10"/>
        <v>32</v>
      </c>
      <c r="F56" s="63">
        <f t="shared" si="10"/>
        <v>33.5</v>
      </c>
      <c r="G56" s="63">
        <f t="shared" si="10"/>
        <v>42.1</v>
      </c>
      <c r="H56" s="63">
        <f t="shared" si="10"/>
        <v>41.4</v>
      </c>
      <c r="I56" s="63">
        <f t="shared" si="10"/>
        <v>49.9</v>
      </c>
      <c r="J56" s="63">
        <f t="shared" si="10"/>
        <v>47.5</v>
      </c>
      <c r="K56" s="63">
        <f t="shared" si="10"/>
        <v>72</v>
      </c>
      <c r="L56" s="63">
        <f t="shared" si="10"/>
        <v>72</v>
      </c>
      <c r="M56" s="63">
        <f t="shared" si="10"/>
        <v>63.6</v>
      </c>
      <c r="N56" s="63">
        <f t="shared" si="10"/>
        <v>14.8</v>
      </c>
      <c r="O56" s="63">
        <f t="shared" si="10"/>
        <v>31.700000000000003</v>
      </c>
      <c r="P56" s="63">
        <f t="shared" si="10"/>
        <v>22.7</v>
      </c>
      <c r="Q56" s="63">
        <f t="shared" si="10"/>
        <v>22.7</v>
      </c>
      <c r="R56" s="63">
        <f t="shared" si="10"/>
        <v>33.799999999999997</v>
      </c>
      <c r="S56" s="63">
        <f t="shared" si="10"/>
        <v>25.5</v>
      </c>
      <c r="T56" s="63">
        <f t="shared" si="10"/>
        <v>50.6</v>
      </c>
      <c r="U56" s="63">
        <f t="shared" si="10"/>
        <v>50.800000000000004</v>
      </c>
      <c r="V56" s="63">
        <f t="shared" si="10"/>
        <v>100.3</v>
      </c>
      <c r="W56" s="63">
        <f t="shared" si="10"/>
        <v>100</v>
      </c>
      <c r="X56" s="63">
        <f t="shared" si="10"/>
        <v>99.399999999999991</v>
      </c>
      <c r="Y56" s="63">
        <f t="shared" si="10"/>
        <v>99.399999999999991</v>
      </c>
      <c r="Z56" s="63">
        <f t="shared" si="10"/>
        <v>99.5</v>
      </c>
      <c r="AA56" s="63">
        <f t="shared" si="10"/>
        <v>82.8</v>
      </c>
      <c r="AB56" s="63">
        <f t="shared" si="10"/>
        <v>81.8</v>
      </c>
      <c r="AC56" s="63">
        <f t="shared" si="10"/>
        <v>82.1</v>
      </c>
      <c r="AD56" s="63">
        <f t="shared" si="10"/>
        <v>82.1</v>
      </c>
      <c r="AE56" s="63">
        <f t="shared" si="10"/>
        <v>82.1</v>
      </c>
      <c r="AF56" s="63">
        <f t="shared" si="10"/>
        <v>82.1</v>
      </c>
      <c r="AG56" s="68">
        <f>SUM(AG53:AG55)</f>
        <v>106</v>
      </c>
      <c r="AH56" s="49">
        <f t="shared" si="2"/>
        <v>100.3</v>
      </c>
      <c r="AI56" s="50">
        <f t="shared" si="3"/>
        <v>14.8</v>
      </c>
      <c r="AK56" s="51"/>
    </row>
    <row r="57" spans="1:37" x14ac:dyDescent="0.25">
      <c r="A57" s="52" t="s">
        <v>65</v>
      </c>
      <c r="B57" s="44">
        <v>66</v>
      </c>
      <c r="C57" s="44">
        <v>68.7</v>
      </c>
      <c r="D57" s="44">
        <v>65.2</v>
      </c>
      <c r="E57" s="44">
        <v>60</v>
      </c>
      <c r="F57" s="44">
        <v>59.9</v>
      </c>
      <c r="G57" s="44">
        <v>69.3</v>
      </c>
      <c r="H57" s="44">
        <v>67.2</v>
      </c>
      <c r="I57" s="44">
        <v>62.04</v>
      </c>
      <c r="J57" s="44">
        <v>69</v>
      </c>
      <c r="K57" s="44">
        <v>51.3</v>
      </c>
      <c r="L57" s="44">
        <v>51.3</v>
      </c>
      <c r="M57" s="44">
        <v>50.1</v>
      </c>
      <c r="N57" s="44">
        <v>45</v>
      </c>
      <c r="O57" s="44">
        <v>54</v>
      </c>
      <c r="P57" s="44">
        <v>57.3</v>
      </c>
      <c r="Q57" s="44">
        <v>58</v>
      </c>
      <c r="R57" s="44">
        <v>62</v>
      </c>
      <c r="S57" s="44">
        <v>66</v>
      </c>
      <c r="T57" s="44">
        <v>65</v>
      </c>
      <c r="U57" s="44">
        <v>63.6</v>
      </c>
      <c r="V57" s="44">
        <v>62.06</v>
      </c>
      <c r="W57" s="44">
        <v>60.4</v>
      </c>
      <c r="X57" s="44">
        <v>52</v>
      </c>
      <c r="Y57" s="44">
        <v>53.18</v>
      </c>
      <c r="Z57" s="44">
        <v>54.72</v>
      </c>
      <c r="AA57" s="44">
        <v>57.49</v>
      </c>
      <c r="AB57" s="44">
        <v>60.3</v>
      </c>
      <c r="AC57" s="44">
        <v>70.8</v>
      </c>
      <c r="AD57" s="44">
        <v>71.8</v>
      </c>
      <c r="AE57" s="44">
        <v>73.099999999999994</v>
      </c>
      <c r="AF57" s="44">
        <v>74.2</v>
      </c>
      <c r="AG57" s="56"/>
      <c r="AH57" s="49">
        <f t="shared" si="2"/>
        <v>74.2</v>
      </c>
      <c r="AI57" s="50">
        <f t="shared" si="3"/>
        <v>45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57</v>
      </c>
      <c r="M58" s="64">
        <v>65.7</v>
      </c>
      <c r="N58" s="64">
        <v>65.8</v>
      </c>
      <c r="O58" s="64">
        <v>67</v>
      </c>
      <c r="P58" s="64">
        <v>53.5</v>
      </c>
      <c r="Q58" s="64">
        <v>66.599999999999994</v>
      </c>
      <c r="R58" s="64">
        <v>59</v>
      </c>
      <c r="S58" s="64">
        <v>57</v>
      </c>
      <c r="T58" s="64">
        <v>67</v>
      </c>
      <c r="U58" s="64">
        <v>67</v>
      </c>
      <c r="V58" s="64">
        <v>67</v>
      </c>
      <c r="W58" s="64">
        <v>68</v>
      </c>
      <c r="X58" s="64">
        <v>68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68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73.7</v>
      </c>
      <c r="C59" s="64">
        <v>128</v>
      </c>
      <c r="D59" s="64">
        <v>141.19999999999999</v>
      </c>
      <c r="E59" s="64">
        <v>136.30000000000001</v>
      </c>
      <c r="F59" s="64">
        <v>170</v>
      </c>
      <c r="G59" s="64">
        <v>187.2</v>
      </c>
      <c r="H59" s="64">
        <v>228</v>
      </c>
      <c r="I59" s="64">
        <v>221.3</v>
      </c>
      <c r="J59" s="64">
        <v>125</v>
      </c>
      <c r="K59" s="64">
        <v>128.30000000000001</v>
      </c>
      <c r="L59" s="64">
        <v>128.30000000000001</v>
      </c>
      <c r="M59" s="64">
        <v>207</v>
      </c>
      <c r="N59" s="64">
        <v>223</v>
      </c>
      <c r="O59" s="64">
        <v>254</v>
      </c>
      <c r="P59" s="64">
        <v>268</v>
      </c>
      <c r="Q59" s="64">
        <v>273</v>
      </c>
      <c r="R59" s="64">
        <v>278</v>
      </c>
      <c r="S59" s="64">
        <v>280</v>
      </c>
      <c r="T59" s="64">
        <v>200</v>
      </c>
      <c r="U59" s="64">
        <v>212</v>
      </c>
      <c r="V59" s="64">
        <v>160</v>
      </c>
      <c r="W59" s="64">
        <v>154</v>
      </c>
      <c r="X59" s="64">
        <v>162</v>
      </c>
      <c r="Y59" s="64">
        <v>175</v>
      </c>
      <c r="Z59" s="64">
        <v>112</v>
      </c>
      <c r="AA59" s="64">
        <v>103.7</v>
      </c>
      <c r="AB59" s="64">
        <v>111.6</v>
      </c>
      <c r="AC59" s="64">
        <v>175</v>
      </c>
      <c r="AD59" s="64">
        <v>189</v>
      </c>
      <c r="AE59" s="64">
        <v>179</v>
      </c>
      <c r="AF59" s="64">
        <v>153</v>
      </c>
      <c r="AG59" s="77"/>
      <c r="AH59" s="49">
        <f t="shared" si="2"/>
        <v>280</v>
      </c>
      <c r="AI59" s="50">
        <f t="shared" si="3"/>
        <v>73.7</v>
      </c>
      <c r="AK59" s="51"/>
    </row>
    <row r="60" spans="1:37" x14ac:dyDescent="0.25">
      <c r="A60" s="57" t="s">
        <v>68</v>
      </c>
      <c r="B60" s="54">
        <v>18.399999999999999</v>
      </c>
      <c r="C60" s="54">
        <v>19.2</v>
      </c>
      <c r="D60" s="54">
        <v>18.3</v>
      </c>
      <c r="E60" s="54">
        <v>18.100000000000001</v>
      </c>
      <c r="F60" s="54">
        <v>17.899999999999999</v>
      </c>
      <c r="G60" s="54">
        <v>18.100000000000001</v>
      </c>
      <c r="H60" s="54">
        <v>17.600000000000001</v>
      </c>
      <c r="I60" s="54">
        <v>47</v>
      </c>
      <c r="J60" s="54">
        <v>48.3</v>
      </c>
      <c r="K60" s="54">
        <v>45.1</v>
      </c>
      <c r="L60" s="54">
        <v>45.1</v>
      </c>
      <c r="M60" s="54">
        <v>51</v>
      </c>
      <c r="N60" s="54">
        <v>55</v>
      </c>
      <c r="O60" s="54">
        <v>54.8</v>
      </c>
      <c r="P60" s="54">
        <v>50.1</v>
      </c>
      <c r="Q60" s="54">
        <v>52.7</v>
      </c>
      <c r="R60" s="54">
        <v>51</v>
      </c>
      <c r="S60" s="54">
        <v>55</v>
      </c>
      <c r="T60" s="54">
        <v>55</v>
      </c>
      <c r="U60" s="54">
        <v>55</v>
      </c>
      <c r="V60" s="54">
        <v>51.9</v>
      </c>
      <c r="W60" s="54">
        <v>51.4</v>
      </c>
      <c r="X60" s="54">
        <v>21</v>
      </c>
      <c r="Y60" s="54">
        <v>21</v>
      </c>
      <c r="Z60" s="54">
        <v>19.2</v>
      </c>
      <c r="AA60" s="54">
        <v>20.100000000000001</v>
      </c>
      <c r="AB60" s="54">
        <v>20</v>
      </c>
      <c r="AC60" s="54">
        <v>19.8</v>
      </c>
      <c r="AD60" s="54">
        <v>19.8</v>
      </c>
      <c r="AE60" s="54">
        <v>21.9</v>
      </c>
      <c r="AF60" s="54">
        <v>21.9</v>
      </c>
      <c r="AG60" s="77"/>
      <c r="AH60" s="49">
        <f t="shared" si="2"/>
        <v>55</v>
      </c>
      <c r="AI60" s="50">
        <f t="shared" si="3"/>
        <v>17.600000000000001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70</v>
      </c>
      <c r="M61" s="44">
        <v>63.8</v>
      </c>
      <c r="N61" s="44">
        <v>79</v>
      </c>
      <c r="O61" s="44">
        <v>83.9</v>
      </c>
      <c r="P61" s="44">
        <v>82.8</v>
      </c>
      <c r="Q61" s="44">
        <v>87</v>
      </c>
      <c r="R61" s="44">
        <v>80</v>
      </c>
      <c r="S61" s="44">
        <v>72.5</v>
      </c>
      <c r="T61" s="44">
        <v>77</v>
      </c>
      <c r="U61" s="44">
        <v>77</v>
      </c>
      <c r="V61" s="44">
        <v>72.2</v>
      </c>
      <c r="W61" s="44">
        <v>57.3</v>
      </c>
      <c r="X61" s="44">
        <v>57.3</v>
      </c>
      <c r="Y61" s="44">
        <v>47.3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87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12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12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178.1</v>
      </c>
      <c r="C68" s="63">
        <f t="shared" ref="C68:AF68" si="12">SUM(C57:C67)</f>
        <v>225.89999999999998</v>
      </c>
      <c r="D68" s="63">
        <f t="shared" si="12"/>
        <v>234.7</v>
      </c>
      <c r="E68" s="63">
        <f t="shared" si="12"/>
        <v>224.4</v>
      </c>
      <c r="F68" s="63">
        <f t="shared" si="12"/>
        <v>257.8</v>
      </c>
      <c r="G68" s="63">
        <f t="shared" si="12"/>
        <v>284.60000000000002</v>
      </c>
      <c r="H68" s="63">
        <f t="shared" si="12"/>
        <v>322.8</v>
      </c>
      <c r="I68" s="63">
        <f t="shared" si="12"/>
        <v>340.34000000000003</v>
      </c>
      <c r="J68" s="63">
        <f t="shared" si="12"/>
        <v>252.3</v>
      </c>
      <c r="K68" s="63">
        <f t="shared" si="12"/>
        <v>234.70000000000002</v>
      </c>
      <c r="L68" s="63">
        <f t="shared" si="12"/>
        <v>361.70000000000005</v>
      </c>
      <c r="M68" s="63">
        <f t="shared" si="12"/>
        <v>447.6</v>
      </c>
      <c r="N68" s="63">
        <f t="shared" si="12"/>
        <v>477.8</v>
      </c>
      <c r="O68" s="63">
        <f t="shared" si="12"/>
        <v>523.70000000000005</v>
      </c>
      <c r="P68" s="63">
        <f t="shared" si="12"/>
        <v>521.70000000000005</v>
      </c>
      <c r="Q68" s="63">
        <f t="shared" si="12"/>
        <v>547.29999999999995</v>
      </c>
      <c r="R68" s="63">
        <f t="shared" si="12"/>
        <v>540</v>
      </c>
      <c r="S68" s="63">
        <f t="shared" si="12"/>
        <v>540.5</v>
      </c>
      <c r="T68" s="63">
        <f t="shared" si="12"/>
        <v>474</v>
      </c>
      <c r="U68" s="63">
        <f t="shared" si="12"/>
        <v>484.6</v>
      </c>
      <c r="V68" s="63">
        <f t="shared" si="12"/>
        <v>423.15999999999997</v>
      </c>
      <c r="W68" s="63">
        <f t="shared" si="12"/>
        <v>401.09999999999997</v>
      </c>
      <c r="X68" s="63">
        <f t="shared" si="12"/>
        <v>370.3</v>
      </c>
      <c r="Y68" s="63">
        <f t="shared" si="12"/>
        <v>306.48</v>
      </c>
      <c r="Z68" s="63">
        <f t="shared" si="12"/>
        <v>195.92</v>
      </c>
      <c r="AA68" s="63">
        <f t="shared" si="12"/>
        <v>191.29</v>
      </c>
      <c r="AB68" s="63">
        <f t="shared" si="12"/>
        <v>201.89999999999998</v>
      </c>
      <c r="AC68" s="63">
        <f t="shared" si="12"/>
        <v>275.60000000000002</v>
      </c>
      <c r="AD68" s="63">
        <f t="shared" si="12"/>
        <v>290.60000000000002</v>
      </c>
      <c r="AE68" s="63">
        <f t="shared" si="12"/>
        <v>284</v>
      </c>
      <c r="AF68" s="63">
        <f t="shared" si="12"/>
        <v>259.10000000000002</v>
      </c>
      <c r="AG68" s="68">
        <f>SUM(AG57:AG67)</f>
        <v>0</v>
      </c>
      <c r="AH68" s="49">
        <f t="shared" si="2"/>
        <v>547.29999999999995</v>
      </c>
      <c r="AI68" s="50">
        <f t="shared" si="3"/>
        <v>178.1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60</v>
      </c>
      <c r="C74" s="85">
        <v>60</v>
      </c>
      <c r="D74" s="85">
        <v>60</v>
      </c>
      <c r="E74" s="85">
        <v>60</v>
      </c>
      <c r="F74" s="85">
        <v>60</v>
      </c>
      <c r="G74" s="85">
        <v>60</v>
      </c>
      <c r="H74" s="85">
        <v>60</v>
      </c>
      <c r="I74" s="85">
        <v>50</v>
      </c>
      <c r="J74" s="85">
        <v>0</v>
      </c>
      <c r="K74" s="85">
        <v>0</v>
      </c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>
        <v>150</v>
      </c>
      <c r="Z74" s="85">
        <v>180</v>
      </c>
      <c r="AA74" s="85">
        <v>180</v>
      </c>
      <c r="AB74" s="85">
        <v>180</v>
      </c>
      <c r="AC74" s="85">
        <v>180</v>
      </c>
      <c r="AD74" s="85">
        <v>180</v>
      </c>
      <c r="AE74" s="85">
        <v>180</v>
      </c>
      <c r="AF74" s="85">
        <v>200</v>
      </c>
      <c r="AG74" s="68"/>
      <c r="AH74" s="49">
        <f t="shared" si="2"/>
        <v>200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" si="14">B72+B68+B56+B52+B38+B74</f>
        <v>1161.9399999999998</v>
      </c>
      <c r="C75" s="83">
        <f t="shared" ref="C75:AF75" si="15">C72+C68+C56+C52+C38+C74</f>
        <v>1143.6400000000001</v>
      </c>
      <c r="D75" s="83">
        <f t="shared" si="15"/>
        <v>1095.44</v>
      </c>
      <c r="E75" s="83">
        <f t="shared" si="15"/>
        <v>1092.6399999999999</v>
      </c>
      <c r="F75" s="83">
        <f t="shared" si="15"/>
        <v>1083.54</v>
      </c>
      <c r="G75" s="83">
        <f t="shared" si="15"/>
        <v>1123.54</v>
      </c>
      <c r="H75" s="83">
        <f t="shared" si="15"/>
        <v>1181.1399999999999</v>
      </c>
      <c r="I75" s="83">
        <f t="shared" si="15"/>
        <v>1198.6799999999998</v>
      </c>
      <c r="J75" s="83">
        <f t="shared" si="15"/>
        <v>1241.54</v>
      </c>
      <c r="K75" s="83">
        <f t="shared" si="15"/>
        <v>1293.6399999999999</v>
      </c>
      <c r="L75" s="83">
        <f t="shared" si="15"/>
        <v>1370.6399999999999</v>
      </c>
      <c r="M75" s="83">
        <f t="shared" si="15"/>
        <v>1390.74</v>
      </c>
      <c r="N75" s="83">
        <f t="shared" si="15"/>
        <v>1342.1399999999999</v>
      </c>
      <c r="O75" s="83">
        <f t="shared" si="15"/>
        <v>1392.74</v>
      </c>
      <c r="P75" s="83">
        <f t="shared" si="15"/>
        <v>1400.3400000000001</v>
      </c>
      <c r="Q75" s="83">
        <f t="shared" si="15"/>
        <v>1423.34</v>
      </c>
      <c r="R75" s="83">
        <f t="shared" si="15"/>
        <v>1424.9399999999998</v>
      </c>
      <c r="S75" s="83">
        <f t="shared" si="15"/>
        <v>1447.2399999999998</v>
      </c>
      <c r="T75" s="83">
        <f t="shared" si="15"/>
        <v>1475.1399999999999</v>
      </c>
      <c r="U75" s="83">
        <f t="shared" si="15"/>
        <v>1454.54</v>
      </c>
      <c r="V75" s="83">
        <f t="shared" si="15"/>
        <v>1410.2999999999997</v>
      </c>
      <c r="W75" s="83">
        <f t="shared" si="15"/>
        <v>1383.6399999999999</v>
      </c>
      <c r="X75" s="83">
        <f t="shared" si="15"/>
        <v>1392.34</v>
      </c>
      <c r="Y75" s="83">
        <f t="shared" si="15"/>
        <v>1512.2199999999998</v>
      </c>
      <c r="Z75" s="83">
        <f t="shared" si="15"/>
        <v>1652.96</v>
      </c>
      <c r="AA75" s="83">
        <f t="shared" si="15"/>
        <v>1614.4299999999998</v>
      </c>
      <c r="AB75" s="83">
        <f t="shared" si="15"/>
        <v>1587.84</v>
      </c>
      <c r="AC75" s="83">
        <f t="shared" si="15"/>
        <v>1542.94</v>
      </c>
      <c r="AD75" s="83">
        <f t="shared" si="15"/>
        <v>1519.94</v>
      </c>
      <c r="AE75" s="83">
        <f t="shared" si="15"/>
        <v>1440.54</v>
      </c>
      <c r="AF75" s="83">
        <f t="shared" si="15"/>
        <v>1317.84</v>
      </c>
      <c r="AG75" s="68">
        <f>AG72+AG68+AG56+AG52+AG38+AG74</f>
        <v>2144.14</v>
      </c>
      <c r="AH75" s="49">
        <f t="shared" si="2"/>
        <v>1652.96</v>
      </c>
      <c r="AI75" s="50">
        <f t="shared" si="3"/>
        <v>1083.54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/>
      <c r="AC81" s="80"/>
      <c r="AD81" s="80"/>
      <c r="AE81" s="80"/>
      <c r="AF81" s="80"/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2423.83</v>
      </c>
      <c r="C83" s="63">
        <f t="shared" ref="C83:AG83" si="20">SUM(C70:C82)</f>
        <v>2405.5299999999997</v>
      </c>
      <c r="D83" s="63">
        <f t="shared" si="20"/>
        <v>2357.33</v>
      </c>
      <c r="E83" s="63">
        <f t="shared" si="20"/>
        <v>2354.5299999999997</v>
      </c>
      <c r="F83" s="63">
        <f t="shared" si="20"/>
        <v>2345.4299999999998</v>
      </c>
      <c r="G83" s="63">
        <f t="shared" si="20"/>
        <v>2385.4299999999998</v>
      </c>
      <c r="H83" s="63">
        <f t="shared" si="20"/>
        <v>2443.0299999999997</v>
      </c>
      <c r="I83" s="63">
        <f t="shared" si="20"/>
        <v>2450.5699999999997</v>
      </c>
      <c r="J83" s="63">
        <f t="shared" si="20"/>
        <v>2443.4299999999998</v>
      </c>
      <c r="K83" s="63">
        <f t="shared" si="20"/>
        <v>2495.5299999999997</v>
      </c>
      <c r="L83" s="63">
        <f t="shared" si="20"/>
        <v>2572.5299999999997</v>
      </c>
      <c r="M83" s="63">
        <f t="shared" si="20"/>
        <v>2592.63</v>
      </c>
      <c r="N83" s="63">
        <f t="shared" si="20"/>
        <v>2544.0299999999997</v>
      </c>
      <c r="O83" s="63">
        <f t="shared" si="20"/>
        <v>2594.63</v>
      </c>
      <c r="P83" s="63">
        <f t="shared" si="20"/>
        <v>2602.23</v>
      </c>
      <c r="Q83" s="63">
        <f t="shared" si="20"/>
        <v>2625.2299999999996</v>
      </c>
      <c r="R83" s="63">
        <f t="shared" si="20"/>
        <v>2626.83</v>
      </c>
      <c r="S83" s="63">
        <f t="shared" si="20"/>
        <v>2649.1299999999997</v>
      </c>
      <c r="T83" s="63">
        <f t="shared" si="20"/>
        <v>2677.0299999999997</v>
      </c>
      <c r="U83" s="63">
        <f t="shared" si="20"/>
        <v>2656.43</v>
      </c>
      <c r="V83" s="63">
        <f t="shared" si="20"/>
        <v>2612.1899999999996</v>
      </c>
      <c r="W83" s="63">
        <f t="shared" si="20"/>
        <v>2585.5299999999997</v>
      </c>
      <c r="X83" s="63">
        <f t="shared" si="20"/>
        <v>2594.2299999999996</v>
      </c>
      <c r="Y83" s="63">
        <f t="shared" si="20"/>
        <v>2864.1099999999997</v>
      </c>
      <c r="Z83" s="63">
        <f t="shared" si="20"/>
        <v>3034.85</v>
      </c>
      <c r="AA83" s="63">
        <f t="shared" si="20"/>
        <v>2996.3199999999997</v>
      </c>
      <c r="AB83" s="63">
        <f t="shared" si="20"/>
        <v>2969.7299999999996</v>
      </c>
      <c r="AC83" s="63">
        <f t="shared" si="20"/>
        <v>2924.83</v>
      </c>
      <c r="AD83" s="63">
        <f t="shared" si="20"/>
        <v>2901.83</v>
      </c>
      <c r="AE83" s="63">
        <f t="shared" si="20"/>
        <v>2822.43</v>
      </c>
      <c r="AF83" s="63">
        <f t="shared" si="20"/>
        <v>2719.7299999999996</v>
      </c>
      <c r="AG83" s="68">
        <f t="shared" si="20"/>
        <v>4360.08</v>
      </c>
      <c r="AH83" s="49">
        <f t="shared" si="16"/>
        <v>3034.85</v>
      </c>
      <c r="AI83" s="50">
        <f t="shared" si="17"/>
        <v>2345.4299999999998</v>
      </c>
    </row>
    <row r="84" spans="1:37" x14ac:dyDescent="0.25">
      <c r="A84" s="88" t="s">
        <v>89</v>
      </c>
      <c r="B84" s="89">
        <v>49.7</v>
      </c>
      <c r="C84" s="89">
        <v>49.8</v>
      </c>
      <c r="D84" s="89">
        <v>49.91</v>
      </c>
      <c r="E84" s="89">
        <v>49.645000000000003</v>
      </c>
      <c r="F84" s="89">
        <v>49.658999999999999</v>
      </c>
      <c r="G84" s="89">
        <v>49.658999999999999</v>
      </c>
      <c r="H84" s="89">
        <v>49.9</v>
      </c>
      <c r="I84" s="89">
        <v>49.99</v>
      </c>
      <c r="J84" s="89">
        <v>49.99</v>
      </c>
      <c r="K84" s="89">
        <v>50.012999999999998</v>
      </c>
      <c r="L84" s="89"/>
      <c r="M84" s="89">
        <v>49.978000000000002</v>
      </c>
      <c r="N84" s="89">
        <v>49.981000000000002</v>
      </c>
      <c r="O84" s="89">
        <v>49.984000000000002</v>
      </c>
      <c r="P84" s="89">
        <v>50.021000000000001</v>
      </c>
      <c r="Q84" s="89">
        <v>49.914999999999999</v>
      </c>
      <c r="R84" s="89">
        <v>49.984000000000002</v>
      </c>
      <c r="S84" s="89">
        <v>49.94</v>
      </c>
      <c r="T84" s="89">
        <v>49.71</v>
      </c>
      <c r="U84" s="89">
        <v>49.85</v>
      </c>
      <c r="V84" s="89">
        <v>50.1</v>
      </c>
      <c r="W84" s="89">
        <v>50</v>
      </c>
      <c r="X84" s="89">
        <v>50.06</v>
      </c>
      <c r="Y84" s="89">
        <v>49.94</v>
      </c>
      <c r="Z84" s="89">
        <v>49.89</v>
      </c>
      <c r="AA84" s="89">
        <v>49.89</v>
      </c>
      <c r="AB84" s="89">
        <v>50.03</v>
      </c>
      <c r="AC84" s="89">
        <v>50.02</v>
      </c>
      <c r="AD84" s="89">
        <v>49.951999999999998</v>
      </c>
      <c r="AE84" s="89">
        <v>49.811</v>
      </c>
      <c r="AF84" s="89">
        <v>49.875</v>
      </c>
      <c r="AG84" s="90"/>
      <c r="AH84" s="49">
        <f t="shared" si="16"/>
        <v>50.1</v>
      </c>
      <c r="AI84" s="50">
        <f t="shared" si="17"/>
        <v>49.645000000000003</v>
      </c>
    </row>
    <row r="85" spans="1:37" x14ac:dyDescent="0.25">
      <c r="A85" s="91" t="s">
        <v>90</v>
      </c>
      <c r="B85" s="64">
        <v>126.7</v>
      </c>
      <c r="C85" s="64">
        <v>126.6</v>
      </c>
      <c r="D85" s="64">
        <v>127.8</v>
      </c>
      <c r="E85" s="64">
        <v>126.8</v>
      </c>
      <c r="F85" s="64">
        <v>128.1</v>
      </c>
      <c r="G85" s="64">
        <v>128.1</v>
      </c>
      <c r="H85" s="64">
        <v>126.5</v>
      </c>
      <c r="I85" s="64">
        <v>125.5</v>
      </c>
      <c r="J85" s="64">
        <v>125.5</v>
      </c>
      <c r="K85" s="64">
        <v>124.5</v>
      </c>
      <c r="L85" s="64"/>
      <c r="M85" s="64">
        <v>124.5</v>
      </c>
      <c r="N85" s="64">
        <v>123</v>
      </c>
      <c r="O85" s="64">
        <v>121</v>
      </c>
      <c r="P85" s="64">
        <v>121.5</v>
      </c>
      <c r="Q85" s="64">
        <v>121.1</v>
      </c>
      <c r="R85" s="64">
        <v>122</v>
      </c>
      <c r="S85" s="64">
        <v>121</v>
      </c>
      <c r="T85" s="64">
        <v>121</v>
      </c>
      <c r="U85" s="64">
        <v>121.9</v>
      </c>
      <c r="V85" s="64">
        <v>127.1</v>
      </c>
      <c r="W85" s="64">
        <v>127.5</v>
      </c>
      <c r="X85" s="64">
        <v>129.5</v>
      </c>
      <c r="Y85" s="64">
        <v>128.5</v>
      </c>
      <c r="Z85" s="64">
        <v>126.8</v>
      </c>
      <c r="AA85" s="64">
        <v>126.8</v>
      </c>
      <c r="AB85" s="64">
        <v>128.4</v>
      </c>
      <c r="AC85" s="64">
        <v>128.5</v>
      </c>
      <c r="AD85" s="64">
        <v>128.1</v>
      </c>
      <c r="AE85" s="64">
        <v>128.5</v>
      </c>
      <c r="AF85" s="64">
        <v>130.6</v>
      </c>
      <c r="AG85" s="93"/>
      <c r="AH85" s="49">
        <f t="shared" si="16"/>
        <v>130.6</v>
      </c>
      <c r="AI85" s="50">
        <f t="shared" si="17"/>
        <v>121</v>
      </c>
    </row>
    <row r="86" spans="1:37" x14ac:dyDescent="0.25">
      <c r="A86" s="91" t="s">
        <v>91</v>
      </c>
      <c r="B86" s="64">
        <v>130.4</v>
      </c>
      <c r="C86" s="64">
        <v>130.6</v>
      </c>
      <c r="D86" s="64">
        <v>131.6</v>
      </c>
      <c r="E86" s="64">
        <v>130.80000000000001</v>
      </c>
      <c r="F86" s="64">
        <v>131.6</v>
      </c>
      <c r="G86" s="64">
        <v>131.6</v>
      </c>
      <c r="H86" s="64">
        <v>130</v>
      </c>
      <c r="I86" s="64">
        <v>128.69999999999999</v>
      </c>
      <c r="J86" s="64">
        <v>128.69999999999999</v>
      </c>
      <c r="K86" s="64">
        <v>127.9</v>
      </c>
      <c r="L86" s="64"/>
      <c r="M86" s="64">
        <v>127.1</v>
      </c>
      <c r="N86" s="64">
        <v>126.5</v>
      </c>
      <c r="O86" s="64">
        <v>125</v>
      </c>
      <c r="P86" s="64">
        <v>125</v>
      </c>
      <c r="Q86" s="64">
        <v>125.2</v>
      </c>
      <c r="R86" s="64">
        <v>125.5</v>
      </c>
      <c r="S86" s="64">
        <v>124</v>
      </c>
      <c r="T86" s="64">
        <v>124</v>
      </c>
      <c r="U86" s="64">
        <v>124.1</v>
      </c>
      <c r="V86" s="64">
        <v>65.3</v>
      </c>
      <c r="W86" s="64">
        <v>65.400000000000006</v>
      </c>
      <c r="X86" s="64">
        <v>131.69999999999999</v>
      </c>
      <c r="Y86" s="64">
        <v>130.4</v>
      </c>
      <c r="Z86" s="64">
        <v>129.4</v>
      </c>
      <c r="AA86" s="64">
        <v>129.4</v>
      </c>
      <c r="AB86" s="64">
        <v>131.30000000000001</v>
      </c>
      <c r="AC86" s="64">
        <v>131.4</v>
      </c>
      <c r="AD86" s="64">
        <v>130.9</v>
      </c>
      <c r="AE86" s="64">
        <v>131.30000000000001</v>
      </c>
      <c r="AF86" s="64">
        <v>133.5</v>
      </c>
      <c r="AG86" s="93"/>
      <c r="AH86" s="49">
        <f t="shared" si="16"/>
        <v>133.5</v>
      </c>
      <c r="AI86" s="50">
        <f t="shared" si="17"/>
        <v>65.3</v>
      </c>
    </row>
    <row r="87" spans="1:37" x14ac:dyDescent="0.25">
      <c r="A87" s="91" t="s">
        <v>92</v>
      </c>
      <c r="B87" s="64">
        <v>131.4</v>
      </c>
      <c r="C87" s="64">
        <v>131.5</v>
      </c>
      <c r="D87" s="64">
        <v>130.6</v>
      </c>
      <c r="E87" s="64">
        <v>129.80000000000001</v>
      </c>
      <c r="F87" s="64">
        <v>130.19999999999999</v>
      </c>
      <c r="G87" s="64">
        <v>130.19999999999999</v>
      </c>
      <c r="H87" s="64">
        <v>129.69999999999999</v>
      </c>
      <c r="I87" s="64">
        <v>129.5</v>
      </c>
      <c r="J87" s="64">
        <v>129.5</v>
      </c>
      <c r="K87" s="64">
        <v>129.5</v>
      </c>
      <c r="L87" s="64"/>
      <c r="M87" s="64">
        <v>125.7</v>
      </c>
      <c r="N87" s="64">
        <v>124.5</v>
      </c>
      <c r="O87" s="64">
        <v>122.5</v>
      </c>
      <c r="P87" s="64">
        <v>122.5</v>
      </c>
      <c r="Q87" s="64">
        <v>122</v>
      </c>
      <c r="R87" s="64">
        <v>128</v>
      </c>
      <c r="S87" s="64">
        <v>127</v>
      </c>
      <c r="T87" s="64">
        <v>127</v>
      </c>
      <c r="U87" s="64">
        <v>127</v>
      </c>
      <c r="V87" s="64">
        <v>129.19999999999999</v>
      </c>
      <c r="W87" s="64">
        <v>131.19999999999999</v>
      </c>
      <c r="X87" s="64">
        <v>130.4</v>
      </c>
      <c r="Y87" s="64">
        <v>130.80000000000001</v>
      </c>
      <c r="Z87" s="64">
        <v>129.6</v>
      </c>
      <c r="AA87" s="64">
        <v>129.6</v>
      </c>
      <c r="AB87" s="64">
        <v>128.5</v>
      </c>
      <c r="AC87" s="64">
        <v>128.80000000000001</v>
      </c>
      <c r="AD87" s="64">
        <v>129.19999999999999</v>
      </c>
      <c r="AE87" s="64">
        <v>130.30000000000001</v>
      </c>
      <c r="AF87" s="64">
        <v>130.1</v>
      </c>
      <c r="AG87" s="93"/>
      <c r="AH87" s="49">
        <f t="shared" si="16"/>
        <v>131.5</v>
      </c>
      <c r="AI87" s="50">
        <f t="shared" si="17"/>
        <v>122</v>
      </c>
    </row>
    <row r="88" spans="1:37" x14ac:dyDescent="0.25">
      <c r="A88" s="94" t="s">
        <v>93</v>
      </c>
      <c r="B88" s="64">
        <v>134.5</v>
      </c>
      <c r="C88" s="64">
        <v>132.4</v>
      </c>
      <c r="D88" s="64">
        <v>132.1</v>
      </c>
      <c r="E88" s="64">
        <v>132.1</v>
      </c>
      <c r="F88" s="64">
        <v>132.6</v>
      </c>
      <c r="G88" s="64">
        <v>132.6</v>
      </c>
      <c r="H88" s="64">
        <v>131.30000000000001</v>
      </c>
      <c r="I88" s="64">
        <v>132.69999999999999</v>
      </c>
      <c r="J88" s="64">
        <v>132.69999999999999</v>
      </c>
      <c r="K88" s="64">
        <v>132.69999999999999</v>
      </c>
      <c r="L88" s="64"/>
      <c r="M88" s="64">
        <v>132.30000000000001</v>
      </c>
      <c r="N88" s="64">
        <v>130.69999999999999</v>
      </c>
      <c r="O88" s="64">
        <v>131.4</v>
      </c>
      <c r="P88" s="64">
        <v>131.4</v>
      </c>
      <c r="Q88" s="64">
        <v>130</v>
      </c>
      <c r="R88" s="64">
        <v>131</v>
      </c>
      <c r="S88" s="64">
        <v>130</v>
      </c>
      <c r="T88" s="64">
        <v>130</v>
      </c>
      <c r="U88" s="64">
        <v>129.30000000000001</v>
      </c>
      <c r="V88" s="64">
        <v>131.5</v>
      </c>
      <c r="W88" s="64">
        <v>134</v>
      </c>
      <c r="X88" s="64">
        <v>132.80000000000001</v>
      </c>
      <c r="Y88" s="64">
        <v>132.4</v>
      </c>
      <c r="Z88" s="64">
        <v>131.19999999999999</v>
      </c>
      <c r="AA88" s="64">
        <v>131.19999999999999</v>
      </c>
      <c r="AB88" s="64">
        <v>131.6</v>
      </c>
      <c r="AC88" s="64">
        <v>132.19999999999999</v>
      </c>
      <c r="AD88" s="64">
        <v>132.6</v>
      </c>
      <c r="AE88" s="64">
        <v>132.1</v>
      </c>
      <c r="AF88" s="64">
        <v>132.80000000000001</v>
      </c>
      <c r="AG88" s="93"/>
      <c r="AH88" s="49">
        <f t="shared" si="16"/>
        <v>134.5</v>
      </c>
      <c r="AI88" s="50">
        <f t="shared" si="17"/>
        <v>129.30000000000001</v>
      </c>
    </row>
    <row r="89" spans="1:37" x14ac:dyDescent="0.25">
      <c r="A89" s="94" t="s">
        <v>94</v>
      </c>
      <c r="B89" s="95">
        <v>134.9</v>
      </c>
      <c r="C89" s="95">
        <v>132.9</v>
      </c>
      <c r="D89" s="95">
        <v>135</v>
      </c>
      <c r="E89" s="95">
        <v>133.6</v>
      </c>
      <c r="F89" s="95">
        <v>133.1</v>
      </c>
      <c r="G89" s="95">
        <v>133.1</v>
      </c>
      <c r="H89" s="95">
        <v>131.1</v>
      </c>
      <c r="I89" s="95">
        <v>129.19999999999999</v>
      </c>
      <c r="J89" s="95">
        <v>129.19999999999999</v>
      </c>
      <c r="K89" s="95">
        <v>129.19999999999999</v>
      </c>
      <c r="L89" s="95"/>
      <c r="M89" s="95">
        <v>133.4</v>
      </c>
      <c r="N89" s="95">
        <v>134.69999999999999</v>
      </c>
      <c r="O89" s="95">
        <v>127.9</v>
      </c>
      <c r="P89" s="95">
        <v>127.9</v>
      </c>
      <c r="Q89" s="95">
        <v>130</v>
      </c>
      <c r="R89" s="95">
        <v>126.5</v>
      </c>
      <c r="S89" s="95">
        <v>132.6</v>
      </c>
      <c r="T89" s="95">
        <v>132.6</v>
      </c>
      <c r="U89" s="95">
        <v>126.6</v>
      </c>
      <c r="V89" s="95">
        <v>135.69999999999999</v>
      </c>
      <c r="W89" s="95">
        <v>137</v>
      </c>
      <c r="X89" s="95">
        <v>132.80000000000001</v>
      </c>
      <c r="Y89" s="95">
        <v>129.30000000000001</v>
      </c>
      <c r="Z89" s="95">
        <v>130.80000000000001</v>
      </c>
      <c r="AA89" s="95">
        <v>130.80000000000001</v>
      </c>
      <c r="AB89" s="95">
        <v>131.4</v>
      </c>
      <c r="AC89" s="95">
        <v>130.5</v>
      </c>
      <c r="AD89" s="95">
        <v>130.80000000000001</v>
      </c>
      <c r="AE89" s="95">
        <v>131.4</v>
      </c>
      <c r="AF89" s="95">
        <v>134.69999999999999</v>
      </c>
      <c r="AG89" s="96"/>
      <c r="AH89" s="49">
        <f t="shared" si="16"/>
        <v>137</v>
      </c>
      <c r="AI89" s="50">
        <f t="shared" si="17"/>
        <v>126.5</v>
      </c>
    </row>
    <row r="90" spans="1:37" x14ac:dyDescent="0.25">
      <c r="A90" s="91" t="s">
        <v>95</v>
      </c>
      <c r="B90" s="64">
        <v>133.6</v>
      </c>
      <c r="C90" s="64">
        <v>134.1</v>
      </c>
      <c r="D90" s="64">
        <v>135.4</v>
      </c>
      <c r="E90" s="64">
        <v>135.19999999999999</v>
      </c>
      <c r="F90" s="64">
        <v>128.5</v>
      </c>
      <c r="G90" s="64">
        <v>128.5</v>
      </c>
      <c r="H90" s="64">
        <v>125.3</v>
      </c>
      <c r="I90" s="64">
        <v>133</v>
      </c>
      <c r="J90" s="64">
        <v>133</v>
      </c>
      <c r="K90" s="64">
        <v>133</v>
      </c>
      <c r="L90" s="64"/>
      <c r="M90" s="64">
        <v>132.1</v>
      </c>
      <c r="N90" s="64">
        <v>128.19999999999999</v>
      </c>
      <c r="O90" s="64">
        <v>128.5</v>
      </c>
      <c r="P90" s="64">
        <v>128.5</v>
      </c>
      <c r="Q90" s="64">
        <v>126</v>
      </c>
      <c r="R90" s="64">
        <v>117</v>
      </c>
      <c r="S90" s="64">
        <v>130</v>
      </c>
      <c r="T90" s="64">
        <v>130</v>
      </c>
      <c r="U90" s="64">
        <v>115</v>
      </c>
      <c r="V90" s="64">
        <v>130.69999999999999</v>
      </c>
      <c r="W90" s="64">
        <v>130.9</v>
      </c>
      <c r="X90" s="64">
        <v>134.4</v>
      </c>
      <c r="Y90" s="64">
        <v>131.5</v>
      </c>
      <c r="Z90" s="64">
        <v>129</v>
      </c>
      <c r="AA90" s="64">
        <v>129</v>
      </c>
      <c r="AB90" s="64">
        <v>130.69999999999999</v>
      </c>
      <c r="AC90" s="64">
        <v>132.9</v>
      </c>
      <c r="AD90" s="64">
        <v>131.69999999999999</v>
      </c>
      <c r="AE90" s="64">
        <v>135.1</v>
      </c>
      <c r="AF90" s="64">
        <v>135.69999999999999</v>
      </c>
      <c r="AG90" s="93"/>
      <c r="AH90" s="49">
        <f t="shared" si="16"/>
        <v>135.69999999999999</v>
      </c>
      <c r="AI90" s="50">
        <f t="shared" si="17"/>
        <v>115</v>
      </c>
    </row>
    <row r="91" spans="1:37" ht="15.75" thickBot="1" x14ac:dyDescent="0.3">
      <c r="A91" s="91" t="s">
        <v>96</v>
      </c>
      <c r="B91" s="97">
        <v>65.900000000000006</v>
      </c>
      <c r="C91" s="97">
        <v>66.2</v>
      </c>
      <c r="D91" s="97">
        <v>66.599999999999994</v>
      </c>
      <c r="E91" s="97">
        <v>66.3</v>
      </c>
      <c r="F91" s="97">
        <v>66.599999999999994</v>
      </c>
      <c r="G91" s="97">
        <v>66.599999999999994</v>
      </c>
      <c r="H91" s="97">
        <v>65.7</v>
      </c>
      <c r="I91" s="97">
        <v>65</v>
      </c>
      <c r="J91" s="97">
        <v>65</v>
      </c>
      <c r="K91" s="97">
        <v>65</v>
      </c>
      <c r="L91" s="97"/>
      <c r="M91" s="97">
        <v>64.099999999999994</v>
      </c>
      <c r="N91" s="97">
        <v>63.7</v>
      </c>
      <c r="O91" s="97">
        <v>62.8</v>
      </c>
      <c r="P91" s="97">
        <v>62.8</v>
      </c>
      <c r="Q91" s="97">
        <v>62.9</v>
      </c>
      <c r="R91" s="97">
        <v>62.8</v>
      </c>
      <c r="S91" s="97">
        <v>61.1</v>
      </c>
      <c r="T91" s="97">
        <v>61.1</v>
      </c>
      <c r="U91" s="97">
        <v>60.8</v>
      </c>
      <c r="V91" s="97">
        <v>65.3</v>
      </c>
      <c r="W91" s="97">
        <v>65.5</v>
      </c>
      <c r="X91" s="97">
        <v>66.3</v>
      </c>
      <c r="Y91" s="97">
        <v>65.8</v>
      </c>
      <c r="Z91" s="97">
        <v>65.400000000000006</v>
      </c>
      <c r="AA91" s="97">
        <v>65.400000000000006</v>
      </c>
      <c r="AB91" s="97">
        <v>66.3</v>
      </c>
      <c r="AC91" s="97">
        <v>66.599999999999994</v>
      </c>
      <c r="AD91" s="97">
        <v>66.3</v>
      </c>
      <c r="AE91" s="97">
        <v>66.7</v>
      </c>
      <c r="AF91" s="97">
        <v>67.7</v>
      </c>
      <c r="AG91" s="98"/>
      <c r="AH91" s="49">
        <f t="shared" si="16"/>
        <v>67.7</v>
      </c>
      <c r="AI91" s="50">
        <f t="shared" si="17"/>
        <v>60.8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1">SUM(B15,B18,B21:B22,B42,B44:B45,B47,B49,B94:B97,B103,B109,B115,B124,B126,B138,B145,B148:B149,B156,B158,B160,B164:B166,B168:B170,B175,B181:B182,B184:B186,B194,B199)</f>
        <v>174.23999999999998</v>
      </c>
      <c r="C93" s="102">
        <f t="shared" ref="C93:AF93" si="22">SUM(C15,C18,C21:C22,C42,C44:C45,C47,C49,C94:C97,C103,C109,C115,C124,C126,C138,C145,C148:C149,C156,C158,C160,C164:C166,C168:C170,C175,C181:C182,C184:C186,C194,C199)</f>
        <v>174.03999999999996</v>
      </c>
      <c r="D93" s="102">
        <f t="shared" si="22"/>
        <v>168.53999999999996</v>
      </c>
      <c r="E93" s="102">
        <f t="shared" si="22"/>
        <v>167.23999999999995</v>
      </c>
      <c r="F93" s="102">
        <f t="shared" si="22"/>
        <v>169.83999999999997</v>
      </c>
      <c r="G93" s="102">
        <f t="shared" si="22"/>
        <v>169.83999999999997</v>
      </c>
      <c r="H93" s="102">
        <f t="shared" si="22"/>
        <v>218.33999999999997</v>
      </c>
      <c r="I93" s="102">
        <f t="shared" si="22"/>
        <v>243.83999999999997</v>
      </c>
      <c r="J93" s="102">
        <f t="shared" si="22"/>
        <v>300.84000000000003</v>
      </c>
      <c r="K93" s="102">
        <f t="shared" si="22"/>
        <v>304.34000000000003</v>
      </c>
      <c r="L93" s="102">
        <f t="shared" si="22"/>
        <v>190.53999999999996</v>
      </c>
      <c r="M93" s="102">
        <f t="shared" si="22"/>
        <v>328.74</v>
      </c>
      <c r="N93" s="102">
        <f t="shared" si="22"/>
        <v>321.34000000000003</v>
      </c>
      <c r="O93" s="102">
        <f t="shared" si="22"/>
        <v>313.74</v>
      </c>
      <c r="P93" s="102">
        <f t="shared" si="22"/>
        <v>315.04000000000002</v>
      </c>
      <c r="Q93" s="102">
        <f t="shared" si="22"/>
        <v>303.04000000000008</v>
      </c>
      <c r="R93" s="102">
        <f t="shared" si="22"/>
        <v>311.54000000000008</v>
      </c>
      <c r="S93" s="102">
        <f t="shared" si="22"/>
        <v>222.54</v>
      </c>
      <c r="T93" s="102">
        <f t="shared" si="22"/>
        <v>316.54000000000008</v>
      </c>
      <c r="U93" s="102">
        <f t="shared" si="22"/>
        <v>321.84000000000003</v>
      </c>
      <c r="V93" s="102">
        <f t="shared" si="22"/>
        <v>284.14000000000004</v>
      </c>
      <c r="W93" s="102">
        <f>SUM(W15,W18,W21:W22,W42,W44:W45,W47,W49,W94:W97,W103,W109,W115,W124,W126,W138,W145,W148:W149,W156,W158,W160,W164:W166,W168:W170,W175,W181:W182,W184:W186,W194,W199)</f>
        <v>323.04000000000008</v>
      </c>
      <c r="X93" s="102">
        <f>SUM(X15,X18,X21:X22,X42,X44:X45,X47,X49,X94:X97,X103,X109,X115,X124,X126,X138,X145,X148:X149,X156,X158,X160,X164:X166,X168:X170,X175,X181:X182,X184:X186,X194,X199)</f>
        <v>343.44000000000005</v>
      </c>
      <c r="Y93" s="102">
        <f t="shared" si="22"/>
        <v>360.24</v>
      </c>
      <c r="Z93" s="102">
        <f t="shared" si="22"/>
        <v>397.14000000000004</v>
      </c>
      <c r="AA93" s="102">
        <f t="shared" si="22"/>
        <v>380.34000000000003</v>
      </c>
      <c r="AB93" s="102">
        <f t="shared" si="22"/>
        <v>360.04000000000008</v>
      </c>
      <c r="AC93" s="102">
        <f t="shared" si="22"/>
        <v>329.1400000000001</v>
      </c>
      <c r="AD93" s="102">
        <f t="shared" si="22"/>
        <v>309.74</v>
      </c>
      <c r="AE93" s="102">
        <f t="shared" si="22"/>
        <v>255.94</v>
      </c>
      <c r="AF93" s="102">
        <f t="shared" si="22"/>
        <v>208.94</v>
      </c>
      <c r="AG93" s="104"/>
      <c r="AH93" s="49">
        <f>MAX(C93:AF93)</f>
        <v>397.14000000000004</v>
      </c>
      <c r="AI93" s="50">
        <f>MIN(C93:AF93)</f>
        <v>167.23999999999995</v>
      </c>
    </row>
    <row r="94" spans="1:37" x14ac:dyDescent="0.25">
      <c r="A94" s="105" t="s">
        <v>98</v>
      </c>
      <c r="B94" s="106">
        <v>21.3</v>
      </c>
      <c r="C94" s="106">
        <v>0</v>
      </c>
      <c r="D94" s="106">
        <v>6</v>
      </c>
      <c r="E94" s="106">
        <v>11.1</v>
      </c>
      <c r="F94" s="106">
        <v>7.4</v>
      </c>
      <c r="G94" s="106">
        <v>7.4</v>
      </c>
      <c r="H94" s="106">
        <v>6.6</v>
      </c>
      <c r="I94" s="106">
        <v>13.5</v>
      </c>
      <c r="J94" s="106">
        <v>38.1</v>
      </c>
      <c r="K94" s="106">
        <v>27.3</v>
      </c>
      <c r="L94" s="106"/>
      <c r="M94" s="106">
        <v>3.7</v>
      </c>
      <c r="N94" s="106">
        <v>27.4</v>
      </c>
      <c r="O94" s="106">
        <v>20</v>
      </c>
      <c r="P94" s="106">
        <v>18.7</v>
      </c>
      <c r="Q94" s="106">
        <v>17.899999999999999</v>
      </c>
      <c r="R94" s="106">
        <v>20.399999999999999</v>
      </c>
      <c r="S94" s="106">
        <v>16</v>
      </c>
      <c r="T94" s="106">
        <v>30</v>
      </c>
      <c r="U94" s="106">
        <v>21.9</v>
      </c>
      <c r="V94" s="106">
        <v>18.100000000000001</v>
      </c>
      <c r="W94" s="106">
        <v>11.3</v>
      </c>
      <c r="X94" s="106">
        <v>21</v>
      </c>
      <c r="Y94" s="106">
        <v>7.9</v>
      </c>
      <c r="Z94" s="106">
        <v>21.2</v>
      </c>
      <c r="AA94" s="106">
        <v>23.2</v>
      </c>
      <c r="AB94" s="106">
        <v>23.4</v>
      </c>
      <c r="AC94" s="106">
        <v>12.9</v>
      </c>
      <c r="AD94" s="106">
        <v>7.7</v>
      </c>
      <c r="AE94" s="106">
        <v>-2.7</v>
      </c>
      <c r="AF94" s="106">
        <v>-2.2000000000000002</v>
      </c>
      <c r="AG94" s="109">
        <v>75</v>
      </c>
      <c r="AH94" s="49">
        <f t="shared" ref="AH94:AH100" si="23">IF(ABS(MAX(C94:AF94))&gt;ABS(MIN(C94:AF94)),MAX(C94:AF94),MIN(C94:AF94))</f>
        <v>38.1</v>
      </c>
      <c r="AI94" s="110">
        <f t="shared" ref="AI94:AI100" si="24">INDEX($C$9:$AF$9,1,MATCH(AH94,C94:AF94,0))</f>
        <v>0.27083333333333331</v>
      </c>
    </row>
    <row r="95" spans="1:37" x14ac:dyDescent="0.25">
      <c r="A95" s="111" t="s">
        <v>99</v>
      </c>
      <c r="B95" s="112">
        <f>-20.5-25.5</f>
        <v>-46</v>
      </c>
      <c r="C95" s="112">
        <f>-31.4-37.6</f>
        <v>-69</v>
      </c>
      <c r="D95" s="112">
        <f>-32.1-38.6</f>
        <v>-70.7</v>
      </c>
      <c r="E95" s="112">
        <v>-70</v>
      </c>
      <c r="F95" s="112">
        <v>-62</v>
      </c>
      <c r="G95" s="112">
        <v>-62</v>
      </c>
      <c r="H95" s="112">
        <v>-45</v>
      </c>
      <c r="I95" s="112">
        <v>-34</v>
      </c>
      <c r="J95" s="112">
        <v>-21.4</v>
      </c>
      <c r="K95" s="112">
        <v>-15.9</v>
      </c>
      <c r="L95" s="112"/>
      <c r="M95" s="112">
        <v>9</v>
      </c>
      <c r="N95" s="112">
        <v>-1.5</v>
      </c>
      <c r="O95" s="112">
        <v>-3</v>
      </c>
      <c r="P95" s="112">
        <v>-4</v>
      </c>
      <c r="Q95" s="112">
        <v>-9</v>
      </c>
      <c r="R95" s="112">
        <v>-3.9</v>
      </c>
      <c r="S95" s="112">
        <v>16</v>
      </c>
      <c r="T95" s="112">
        <v>10</v>
      </c>
      <c r="U95" s="112">
        <f>8.1+5.4</f>
        <v>13.5</v>
      </c>
      <c r="V95" s="112">
        <f>1-7.9</f>
        <v>-6.9</v>
      </c>
      <c r="W95" s="112">
        <f>2.6-5.6</f>
        <v>-2.9999999999999996</v>
      </c>
      <c r="X95" s="112">
        <f>-2.1-12</f>
        <v>-14.1</v>
      </c>
      <c r="Y95" s="112">
        <f>10.7+3.4</f>
        <v>14.1</v>
      </c>
      <c r="Z95" s="112">
        <v>15.4</v>
      </c>
      <c r="AA95" s="112">
        <f>7.9+2.1</f>
        <v>10</v>
      </c>
      <c r="AB95" s="112">
        <v>3</v>
      </c>
      <c r="AC95" s="112">
        <v>0</v>
      </c>
      <c r="AD95" s="112">
        <v>-7.3</v>
      </c>
      <c r="AE95" s="112">
        <v>-25</v>
      </c>
      <c r="AF95" s="112">
        <v>-38</v>
      </c>
      <c r="AG95" s="109">
        <v>240</v>
      </c>
      <c r="AH95" s="49">
        <f t="shared" si="23"/>
        <v>-70.7</v>
      </c>
      <c r="AI95" s="110">
        <f t="shared" si="24"/>
        <v>8.3333333333333301E-2</v>
      </c>
    </row>
    <row r="96" spans="1:37" x14ac:dyDescent="0.25">
      <c r="A96" s="111" t="s">
        <v>100</v>
      </c>
      <c r="B96" s="112">
        <v>7.5</v>
      </c>
      <c r="C96" s="112">
        <v>3.5</v>
      </c>
      <c r="D96" s="112">
        <v>9.8000000000000007</v>
      </c>
      <c r="E96" s="112">
        <v>6.6</v>
      </c>
      <c r="F96" s="112">
        <v>4.2</v>
      </c>
      <c r="G96" s="112">
        <v>4.2</v>
      </c>
      <c r="H96" s="112">
        <v>10.4</v>
      </c>
      <c r="I96" s="112">
        <v>13.8</v>
      </c>
      <c r="J96" s="112">
        <v>19.899999999999999</v>
      </c>
      <c r="K96" s="112">
        <v>23.9</v>
      </c>
      <c r="L96" s="112"/>
      <c r="M96" s="112">
        <v>26.6</v>
      </c>
      <c r="N96" s="112">
        <v>11.7</v>
      </c>
      <c r="O96" s="112">
        <v>11</v>
      </c>
      <c r="P96" s="112">
        <v>11.5</v>
      </c>
      <c r="Q96" s="112">
        <v>11.4</v>
      </c>
      <c r="R96" s="112">
        <v>15.3</v>
      </c>
      <c r="S96" s="112">
        <v>0</v>
      </c>
      <c r="T96" s="112">
        <v>0</v>
      </c>
      <c r="U96" s="112">
        <v>0</v>
      </c>
      <c r="V96" s="112">
        <v>0</v>
      </c>
      <c r="W96" s="112">
        <v>39.5</v>
      </c>
      <c r="X96" s="112">
        <v>44.5</v>
      </c>
      <c r="Y96" s="112">
        <v>48.8</v>
      </c>
      <c r="Z96" s="112">
        <v>50</v>
      </c>
      <c r="AA96" s="112">
        <v>44.3</v>
      </c>
      <c r="AB96" s="112">
        <v>42.2</v>
      </c>
      <c r="AC96" s="112">
        <v>40.799999999999997</v>
      </c>
      <c r="AD96" s="112">
        <v>38.799999999999997</v>
      </c>
      <c r="AE96" s="112">
        <v>33.9</v>
      </c>
      <c r="AF96" s="112">
        <v>29.5</v>
      </c>
      <c r="AG96" s="109">
        <v>60</v>
      </c>
      <c r="AH96" s="49">
        <f t="shared" si="23"/>
        <v>50</v>
      </c>
      <c r="AI96" s="110">
        <f t="shared" si="24"/>
        <v>0.79166666666666663</v>
      </c>
    </row>
    <row r="97" spans="1:37" x14ac:dyDescent="0.25">
      <c r="A97" s="113" t="s">
        <v>101</v>
      </c>
      <c r="B97" s="114">
        <v>0</v>
      </c>
      <c r="C97" s="114">
        <v>49</v>
      </c>
      <c r="D97" s="114">
        <v>33</v>
      </c>
      <c r="E97" s="114">
        <v>29</v>
      </c>
      <c r="F97" s="114">
        <v>29.7</v>
      </c>
      <c r="G97" s="114">
        <v>29.7</v>
      </c>
      <c r="H97" s="114">
        <v>55.8</v>
      </c>
      <c r="I97" s="114">
        <v>60</v>
      </c>
      <c r="J97" s="114">
        <v>73.7</v>
      </c>
      <c r="K97" s="114">
        <v>78.5</v>
      </c>
      <c r="L97" s="114"/>
      <c r="M97" s="114">
        <v>98.7</v>
      </c>
      <c r="N97" s="114">
        <v>93</v>
      </c>
      <c r="O97" s="114">
        <v>95</v>
      </c>
      <c r="P97" s="114">
        <v>98.1</v>
      </c>
      <c r="Q97" s="114">
        <v>92</v>
      </c>
      <c r="R97" s="114">
        <v>89</v>
      </c>
      <c r="S97" s="114">
        <v>0</v>
      </c>
      <c r="T97" s="114">
        <v>86</v>
      </c>
      <c r="U97" s="114">
        <v>95.9</v>
      </c>
      <c r="V97" s="114">
        <v>82.4</v>
      </c>
      <c r="W97" s="114">
        <v>85.2</v>
      </c>
      <c r="X97" s="114">
        <v>102</v>
      </c>
      <c r="Y97" s="114">
        <v>99.6</v>
      </c>
      <c r="Z97" s="114">
        <v>120</v>
      </c>
      <c r="AA97" s="114">
        <v>112.3</v>
      </c>
      <c r="AB97" s="114">
        <v>100.9</v>
      </c>
      <c r="AC97" s="114">
        <v>84.9</v>
      </c>
      <c r="AD97" s="114">
        <v>80</v>
      </c>
      <c r="AE97" s="114">
        <v>59.2</v>
      </c>
      <c r="AF97" s="114">
        <v>29.1</v>
      </c>
      <c r="AG97" s="116">
        <v>120</v>
      </c>
      <c r="AH97" s="49">
        <f t="shared" si="23"/>
        <v>120</v>
      </c>
      <c r="AI97" s="110">
        <f t="shared" si="24"/>
        <v>0.79166666666666663</v>
      </c>
    </row>
    <row r="98" spans="1:37" x14ac:dyDescent="0.25">
      <c r="A98" s="113" t="s">
        <v>102</v>
      </c>
      <c r="B98" s="114">
        <v>70.900000000000006</v>
      </c>
      <c r="C98" s="114">
        <v>64.599999999999994</v>
      </c>
      <c r="D98" s="114">
        <v>53.5</v>
      </c>
      <c r="E98" s="114">
        <v>51.5</v>
      </c>
      <c r="F98" s="114">
        <v>51.2</v>
      </c>
      <c r="G98" s="114">
        <v>51.2</v>
      </c>
      <c r="H98" s="114">
        <v>67.5</v>
      </c>
      <c r="I98" s="114">
        <v>67.599999999999994</v>
      </c>
      <c r="J98" s="114">
        <v>66.599999999999994</v>
      </c>
      <c r="K98" s="114">
        <v>70</v>
      </c>
      <c r="L98" s="114"/>
      <c r="M98" s="114">
        <v>85.3</v>
      </c>
      <c r="N98" s="114">
        <v>82.2</v>
      </c>
      <c r="O98" s="114">
        <v>86</v>
      </c>
      <c r="P98" s="114">
        <v>88.5</v>
      </c>
      <c r="Q98" s="114">
        <v>86.7</v>
      </c>
      <c r="R98" s="114">
        <v>85</v>
      </c>
      <c r="S98" s="114">
        <v>99</v>
      </c>
      <c r="T98" s="114">
        <v>75</v>
      </c>
      <c r="U98" s="114">
        <v>82.7</v>
      </c>
      <c r="V98" s="114">
        <v>54.7</v>
      </c>
      <c r="W98" s="114">
        <v>51.8</v>
      </c>
      <c r="X98" s="114">
        <v>16.8</v>
      </c>
      <c r="Y98" s="114">
        <v>50.1</v>
      </c>
      <c r="Z98" s="114">
        <v>75</v>
      </c>
      <c r="AA98" s="114">
        <v>76</v>
      </c>
      <c r="AB98" s="114">
        <v>66.900000000000006</v>
      </c>
      <c r="AC98" s="114">
        <v>71</v>
      </c>
      <c r="AD98" s="114">
        <v>69.2</v>
      </c>
      <c r="AE98" s="114">
        <v>58</v>
      </c>
      <c r="AF98" s="114">
        <v>35</v>
      </c>
      <c r="AG98" s="116"/>
      <c r="AH98" s="49">
        <f t="shared" si="23"/>
        <v>99</v>
      </c>
      <c r="AI98" s="110">
        <f t="shared" si="24"/>
        <v>0.58333333333333304</v>
      </c>
    </row>
    <row r="99" spans="1:37" x14ac:dyDescent="0.25">
      <c r="A99" s="113" t="s">
        <v>103</v>
      </c>
      <c r="B99" s="114">
        <v>62.6</v>
      </c>
      <c r="C99" s="114">
        <v>69.3</v>
      </c>
      <c r="D99" s="114">
        <v>62.4</v>
      </c>
      <c r="E99" s="114">
        <v>59.3</v>
      </c>
      <c r="F99" s="114">
        <v>63.3</v>
      </c>
      <c r="G99" s="114">
        <v>63.3</v>
      </c>
      <c r="H99" s="114">
        <v>68</v>
      </c>
      <c r="I99" s="114">
        <v>51.9</v>
      </c>
      <c r="J99" s="114">
        <v>43.5</v>
      </c>
      <c r="K99" s="114">
        <v>50.7</v>
      </c>
      <c r="L99" s="114"/>
      <c r="M99" s="114">
        <v>73.5</v>
      </c>
      <c r="N99" s="114">
        <v>48</v>
      </c>
      <c r="O99" s="114">
        <v>50</v>
      </c>
      <c r="P99" s="114">
        <v>71.3</v>
      </c>
      <c r="Q99" s="114">
        <v>66.8</v>
      </c>
      <c r="R99" s="114">
        <v>71</v>
      </c>
      <c r="S99" s="114">
        <v>91</v>
      </c>
      <c r="T99" s="114">
        <v>52</v>
      </c>
      <c r="U99" s="114">
        <v>53.2</v>
      </c>
      <c r="V99" s="114">
        <v>54.5</v>
      </c>
      <c r="W99" s="114">
        <v>54.7</v>
      </c>
      <c r="X99" s="114">
        <v>44</v>
      </c>
      <c r="Y99" s="114">
        <v>61.2</v>
      </c>
      <c r="Z99" s="114">
        <v>64.5</v>
      </c>
      <c r="AA99" s="114">
        <v>68.5</v>
      </c>
      <c r="AB99" s="114">
        <v>6</v>
      </c>
      <c r="AC99" s="114">
        <v>74.2</v>
      </c>
      <c r="AD99" s="114">
        <v>80.3</v>
      </c>
      <c r="AE99" s="114">
        <v>82.1</v>
      </c>
      <c r="AF99" s="114">
        <v>68.900000000000006</v>
      </c>
      <c r="AG99" s="100"/>
      <c r="AH99" s="49">
        <f t="shared" si="23"/>
        <v>91</v>
      </c>
      <c r="AI99" s="110">
        <f t="shared" si="24"/>
        <v>0.58333333333333304</v>
      </c>
    </row>
    <row r="100" spans="1:37" ht="15.75" thickBot="1" x14ac:dyDescent="0.3">
      <c r="A100" s="117" t="s">
        <v>104</v>
      </c>
      <c r="B100" s="95">
        <v>47.8</v>
      </c>
      <c r="C100" s="95">
        <v>48.8</v>
      </c>
      <c r="D100" s="95">
        <v>43.9</v>
      </c>
      <c r="E100" s="95">
        <v>43.5</v>
      </c>
      <c r="F100" s="95">
        <v>45.7</v>
      </c>
      <c r="G100" s="95">
        <v>45.7</v>
      </c>
      <c r="H100" s="95">
        <v>57</v>
      </c>
      <c r="I100" s="95">
        <v>57.5</v>
      </c>
      <c r="J100" s="95">
        <v>68</v>
      </c>
      <c r="K100" s="95">
        <v>67.8</v>
      </c>
      <c r="L100" s="95"/>
      <c r="M100" s="95">
        <v>42.3</v>
      </c>
      <c r="N100" s="95">
        <v>50.8</v>
      </c>
      <c r="O100" s="95">
        <v>55</v>
      </c>
      <c r="P100" s="95">
        <v>60</v>
      </c>
      <c r="Q100" s="95">
        <v>59</v>
      </c>
      <c r="R100" s="95">
        <v>65</v>
      </c>
      <c r="S100" s="95">
        <v>64</v>
      </c>
      <c r="T100" s="95">
        <v>63</v>
      </c>
      <c r="U100" s="95">
        <v>58.5</v>
      </c>
      <c r="V100" s="95">
        <v>57.1</v>
      </c>
      <c r="W100" s="95">
        <v>53.8</v>
      </c>
      <c r="X100" s="95">
        <v>80.099999999999994</v>
      </c>
      <c r="Y100" s="95">
        <v>87.2</v>
      </c>
      <c r="Z100" s="95">
        <v>101.6</v>
      </c>
      <c r="AA100" s="95">
        <v>96.2</v>
      </c>
      <c r="AB100" s="95">
        <v>94.8</v>
      </c>
      <c r="AC100" s="95">
        <v>94.5</v>
      </c>
      <c r="AD100" s="95">
        <v>92</v>
      </c>
      <c r="AE100" s="95">
        <v>84</v>
      </c>
      <c r="AF100" s="95">
        <v>71</v>
      </c>
      <c r="AG100" s="100"/>
      <c r="AH100" s="49">
        <f t="shared" si="23"/>
        <v>101.6</v>
      </c>
      <c r="AI100" s="110">
        <f t="shared" si="24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5">AF102</f>
        <v>9.9</v>
      </c>
      <c r="C102" s="48">
        <v>9.9</v>
      </c>
      <c r="D102" s="122">
        <f t="shared" ref="D102:S107" si="26">C102</f>
        <v>9.9</v>
      </c>
      <c r="E102" s="122">
        <f t="shared" si="26"/>
        <v>9.9</v>
      </c>
      <c r="F102" s="122">
        <f t="shared" si="26"/>
        <v>9.9</v>
      </c>
      <c r="G102" s="122">
        <f t="shared" si="26"/>
        <v>9.9</v>
      </c>
      <c r="H102" s="122">
        <f t="shared" si="26"/>
        <v>9.9</v>
      </c>
      <c r="I102" s="122">
        <f t="shared" si="26"/>
        <v>9.9</v>
      </c>
      <c r="J102" s="122">
        <f t="shared" si="26"/>
        <v>9.9</v>
      </c>
      <c r="K102" s="122">
        <f t="shared" si="26"/>
        <v>9.9</v>
      </c>
      <c r="L102" s="122">
        <f t="shared" si="26"/>
        <v>9.9</v>
      </c>
      <c r="M102" s="122">
        <f t="shared" si="26"/>
        <v>9.9</v>
      </c>
      <c r="N102" s="122">
        <f t="shared" si="26"/>
        <v>9.9</v>
      </c>
      <c r="O102" s="122">
        <f t="shared" si="26"/>
        <v>9.9</v>
      </c>
      <c r="P102" s="122">
        <f t="shared" si="26"/>
        <v>9.9</v>
      </c>
      <c r="Q102" s="122">
        <f t="shared" si="26"/>
        <v>9.9</v>
      </c>
      <c r="R102" s="122">
        <f t="shared" si="26"/>
        <v>9.9</v>
      </c>
      <c r="S102" s="122">
        <f t="shared" si="26"/>
        <v>9.9</v>
      </c>
      <c r="T102" s="122">
        <f t="shared" ref="T102:AF107" si="27">S102</f>
        <v>9.9</v>
      </c>
      <c r="U102" s="122">
        <f t="shared" si="27"/>
        <v>9.9</v>
      </c>
      <c r="V102" s="122">
        <f t="shared" si="27"/>
        <v>9.9</v>
      </c>
      <c r="W102" s="122">
        <f t="shared" si="27"/>
        <v>9.9</v>
      </c>
      <c r="X102" s="122">
        <f t="shared" si="27"/>
        <v>9.9</v>
      </c>
      <c r="Y102" s="122">
        <f t="shared" si="27"/>
        <v>9.9</v>
      </c>
      <c r="Z102" s="122">
        <f t="shared" si="27"/>
        <v>9.9</v>
      </c>
      <c r="AA102" s="122">
        <f t="shared" si="27"/>
        <v>9.9</v>
      </c>
      <c r="AB102" s="122">
        <f t="shared" si="27"/>
        <v>9.9</v>
      </c>
      <c r="AC102" s="122">
        <f t="shared" si="27"/>
        <v>9.9</v>
      </c>
      <c r="AD102" s="122">
        <f t="shared" si="27"/>
        <v>9.9</v>
      </c>
      <c r="AE102" s="122">
        <f t="shared" si="27"/>
        <v>9.9</v>
      </c>
      <c r="AF102" s="122">
        <f t="shared" si="2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5"/>
        <v>9.6</v>
      </c>
      <c r="C103" s="125">
        <v>9.6</v>
      </c>
      <c r="D103" s="124">
        <f t="shared" si="26"/>
        <v>9.6</v>
      </c>
      <c r="E103" s="124">
        <f t="shared" si="26"/>
        <v>9.6</v>
      </c>
      <c r="F103" s="124">
        <f t="shared" si="26"/>
        <v>9.6</v>
      </c>
      <c r="G103" s="124">
        <f t="shared" si="26"/>
        <v>9.6</v>
      </c>
      <c r="H103" s="124">
        <f t="shared" si="26"/>
        <v>9.6</v>
      </c>
      <c r="I103" s="124">
        <f t="shared" si="26"/>
        <v>9.6</v>
      </c>
      <c r="J103" s="124">
        <f t="shared" si="26"/>
        <v>9.6</v>
      </c>
      <c r="K103" s="124">
        <f t="shared" si="26"/>
        <v>9.6</v>
      </c>
      <c r="L103" s="124">
        <f t="shared" si="26"/>
        <v>9.6</v>
      </c>
      <c r="M103" s="124">
        <f t="shared" si="26"/>
        <v>9.6</v>
      </c>
      <c r="N103" s="124">
        <f t="shared" si="26"/>
        <v>9.6</v>
      </c>
      <c r="O103" s="124">
        <f t="shared" si="26"/>
        <v>9.6</v>
      </c>
      <c r="P103" s="124">
        <f t="shared" si="26"/>
        <v>9.6</v>
      </c>
      <c r="Q103" s="124">
        <f t="shared" si="26"/>
        <v>9.6</v>
      </c>
      <c r="R103" s="124">
        <f t="shared" si="26"/>
        <v>9.6</v>
      </c>
      <c r="S103" s="124">
        <f t="shared" si="26"/>
        <v>9.6</v>
      </c>
      <c r="T103" s="124">
        <f t="shared" si="27"/>
        <v>9.6</v>
      </c>
      <c r="U103" s="124">
        <f t="shared" si="27"/>
        <v>9.6</v>
      </c>
      <c r="V103" s="124">
        <f t="shared" si="27"/>
        <v>9.6</v>
      </c>
      <c r="W103" s="124">
        <f t="shared" si="27"/>
        <v>9.6</v>
      </c>
      <c r="X103" s="124">
        <f t="shared" si="27"/>
        <v>9.6</v>
      </c>
      <c r="Y103" s="124">
        <f t="shared" si="27"/>
        <v>9.6</v>
      </c>
      <c r="Z103" s="124">
        <f t="shared" si="27"/>
        <v>9.6</v>
      </c>
      <c r="AA103" s="124">
        <f t="shared" si="27"/>
        <v>9.6</v>
      </c>
      <c r="AB103" s="124">
        <f t="shared" si="27"/>
        <v>9.6</v>
      </c>
      <c r="AC103" s="124">
        <f t="shared" si="27"/>
        <v>9.6</v>
      </c>
      <c r="AD103" s="124">
        <f t="shared" si="27"/>
        <v>9.6</v>
      </c>
      <c r="AE103" s="124">
        <f t="shared" si="27"/>
        <v>9.6</v>
      </c>
      <c r="AF103" s="124">
        <f t="shared" si="2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5"/>
        <v>9.98</v>
      </c>
      <c r="C104" s="125">
        <v>9.98</v>
      </c>
      <c r="D104" s="124">
        <f t="shared" si="26"/>
        <v>9.98</v>
      </c>
      <c r="E104" s="124">
        <f t="shared" si="26"/>
        <v>9.98</v>
      </c>
      <c r="F104" s="124">
        <f t="shared" si="26"/>
        <v>9.98</v>
      </c>
      <c r="G104" s="124">
        <f t="shared" si="26"/>
        <v>9.98</v>
      </c>
      <c r="H104" s="124">
        <f t="shared" si="26"/>
        <v>9.98</v>
      </c>
      <c r="I104" s="124">
        <f t="shared" si="26"/>
        <v>9.98</v>
      </c>
      <c r="J104" s="124">
        <f t="shared" si="26"/>
        <v>9.98</v>
      </c>
      <c r="K104" s="124">
        <f t="shared" si="26"/>
        <v>9.98</v>
      </c>
      <c r="L104" s="124">
        <f t="shared" si="26"/>
        <v>9.98</v>
      </c>
      <c r="M104" s="124">
        <f t="shared" si="26"/>
        <v>9.98</v>
      </c>
      <c r="N104" s="124">
        <f t="shared" si="26"/>
        <v>9.98</v>
      </c>
      <c r="O104" s="124">
        <f t="shared" si="26"/>
        <v>9.98</v>
      </c>
      <c r="P104" s="124">
        <f t="shared" si="26"/>
        <v>9.98</v>
      </c>
      <c r="Q104" s="124">
        <f t="shared" si="26"/>
        <v>9.98</v>
      </c>
      <c r="R104" s="124">
        <f t="shared" si="26"/>
        <v>9.98</v>
      </c>
      <c r="S104" s="124">
        <f t="shared" si="26"/>
        <v>9.98</v>
      </c>
      <c r="T104" s="124">
        <f t="shared" si="27"/>
        <v>9.98</v>
      </c>
      <c r="U104" s="124">
        <f t="shared" si="27"/>
        <v>9.98</v>
      </c>
      <c r="V104" s="124">
        <f t="shared" si="27"/>
        <v>9.98</v>
      </c>
      <c r="W104" s="124">
        <f t="shared" si="27"/>
        <v>9.98</v>
      </c>
      <c r="X104" s="124">
        <f t="shared" si="27"/>
        <v>9.98</v>
      </c>
      <c r="Y104" s="124">
        <f t="shared" si="27"/>
        <v>9.98</v>
      </c>
      <c r="Z104" s="124">
        <f t="shared" si="27"/>
        <v>9.98</v>
      </c>
      <c r="AA104" s="124">
        <f t="shared" si="27"/>
        <v>9.98</v>
      </c>
      <c r="AB104" s="124">
        <f t="shared" si="27"/>
        <v>9.98</v>
      </c>
      <c r="AC104" s="124">
        <f t="shared" si="27"/>
        <v>9.98</v>
      </c>
      <c r="AD104" s="124">
        <f t="shared" si="27"/>
        <v>9.98</v>
      </c>
      <c r="AE104" s="124">
        <f t="shared" si="27"/>
        <v>9.98</v>
      </c>
      <c r="AF104" s="124">
        <f t="shared" si="2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5"/>
        <v>9.1</v>
      </c>
      <c r="C105" s="125">
        <v>9.1</v>
      </c>
      <c r="D105" s="124">
        <f t="shared" si="26"/>
        <v>9.1</v>
      </c>
      <c r="E105" s="124">
        <f t="shared" si="26"/>
        <v>9.1</v>
      </c>
      <c r="F105" s="124">
        <f t="shared" si="26"/>
        <v>9.1</v>
      </c>
      <c r="G105" s="124">
        <f t="shared" si="26"/>
        <v>9.1</v>
      </c>
      <c r="H105" s="124">
        <f t="shared" si="26"/>
        <v>9.1</v>
      </c>
      <c r="I105" s="124">
        <f t="shared" si="26"/>
        <v>9.1</v>
      </c>
      <c r="J105" s="124">
        <f t="shared" si="26"/>
        <v>9.1</v>
      </c>
      <c r="K105" s="124">
        <f t="shared" si="26"/>
        <v>9.1</v>
      </c>
      <c r="L105" s="124">
        <f t="shared" si="26"/>
        <v>9.1</v>
      </c>
      <c r="M105" s="124">
        <f t="shared" si="26"/>
        <v>9.1</v>
      </c>
      <c r="N105" s="124">
        <f t="shared" si="26"/>
        <v>9.1</v>
      </c>
      <c r="O105" s="124">
        <f t="shared" si="26"/>
        <v>9.1</v>
      </c>
      <c r="P105" s="124">
        <f t="shared" si="26"/>
        <v>9.1</v>
      </c>
      <c r="Q105" s="124">
        <f t="shared" si="26"/>
        <v>9.1</v>
      </c>
      <c r="R105" s="124">
        <f t="shared" si="26"/>
        <v>9.1</v>
      </c>
      <c r="S105" s="124">
        <f t="shared" si="26"/>
        <v>9.1</v>
      </c>
      <c r="T105" s="124">
        <f t="shared" si="27"/>
        <v>9.1</v>
      </c>
      <c r="U105" s="124">
        <f t="shared" si="27"/>
        <v>9.1</v>
      </c>
      <c r="V105" s="124">
        <f t="shared" si="27"/>
        <v>9.1</v>
      </c>
      <c r="W105" s="124">
        <f t="shared" si="27"/>
        <v>9.1</v>
      </c>
      <c r="X105" s="124">
        <f t="shared" si="27"/>
        <v>9.1</v>
      </c>
      <c r="Y105" s="124">
        <f t="shared" si="27"/>
        <v>9.1</v>
      </c>
      <c r="Z105" s="124">
        <f t="shared" si="27"/>
        <v>9.1</v>
      </c>
      <c r="AA105" s="124">
        <f t="shared" si="27"/>
        <v>9.1</v>
      </c>
      <c r="AB105" s="124">
        <f t="shared" si="27"/>
        <v>9.1</v>
      </c>
      <c r="AC105" s="124">
        <f t="shared" si="27"/>
        <v>9.1</v>
      </c>
      <c r="AD105" s="124">
        <f t="shared" si="27"/>
        <v>9.1</v>
      </c>
      <c r="AE105" s="124">
        <f t="shared" si="27"/>
        <v>9.1</v>
      </c>
      <c r="AF105" s="124">
        <f t="shared" si="2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5"/>
        <v>9.18</v>
      </c>
      <c r="C106" s="125">
        <v>9.18</v>
      </c>
      <c r="D106" s="124">
        <f t="shared" si="26"/>
        <v>9.18</v>
      </c>
      <c r="E106" s="124">
        <f t="shared" si="26"/>
        <v>9.18</v>
      </c>
      <c r="F106" s="124">
        <f t="shared" si="26"/>
        <v>9.18</v>
      </c>
      <c r="G106" s="124">
        <f t="shared" si="26"/>
        <v>9.18</v>
      </c>
      <c r="H106" s="124">
        <f t="shared" si="26"/>
        <v>9.18</v>
      </c>
      <c r="I106" s="124">
        <f t="shared" si="26"/>
        <v>9.18</v>
      </c>
      <c r="J106" s="124">
        <f t="shared" si="26"/>
        <v>9.18</v>
      </c>
      <c r="K106" s="124">
        <f t="shared" si="26"/>
        <v>9.18</v>
      </c>
      <c r="L106" s="124">
        <f t="shared" si="26"/>
        <v>9.18</v>
      </c>
      <c r="M106" s="124">
        <f t="shared" si="26"/>
        <v>9.18</v>
      </c>
      <c r="N106" s="124">
        <f t="shared" si="26"/>
        <v>9.18</v>
      </c>
      <c r="O106" s="124">
        <f t="shared" si="26"/>
        <v>9.18</v>
      </c>
      <c r="P106" s="124">
        <f t="shared" si="26"/>
        <v>9.18</v>
      </c>
      <c r="Q106" s="124">
        <f t="shared" si="26"/>
        <v>9.18</v>
      </c>
      <c r="R106" s="124">
        <f t="shared" si="26"/>
        <v>9.18</v>
      </c>
      <c r="S106" s="124">
        <f t="shared" si="26"/>
        <v>9.18</v>
      </c>
      <c r="T106" s="124">
        <f t="shared" si="27"/>
        <v>9.18</v>
      </c>
      <c r="U106" s="124">
        <f t="shared" si="27"/>
        <v>9.18</v>
      </c>
      <c r="V106" s="124">
        <f t="shared" si="27"/>
        <v>9.18</v>
      </c>
      <c r="W106" s="124">
        <f t="shared" si="27"/>
        <v>9.18</v>
      </c>
      <c r="X106" s="124">
        <f t="shared" si="27"/>
        <v>9.18</v>
      </c>
      <c r="Y106" s="124">
        <f t="shared" si="27"/>
        <v>9.18</v>
      </c>
      <c r="Z106" s="124">
        <f t="shared" si="27"/>
        <v>9.18</v>
      </c>
      <c r="AA106" s="124">
        <f t="shared" si="27"/>
        <v>9.18</v>
      </c>
      <c r="AB106" s="124">
        <f t="shared" si="27"/>
        <v>9.18</v>
      </c>
      <c r="AC106" s="124">
        <f t="shared" si="27"/>
        <v>9.18</v>
      </c>
      <c r="AD106" s="124">
        <f t="shared" si="27"/>
        <v>9.18</v>
      </c>
      <c r="AE106" s="124">
        <f t="shared" si="27"/>
        <v>9.18</v>
      </c>
      <c r="AF106" s="124">
        <f t="shared" si="2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5"/>
        <v>7</v>
      </c>
      <c r="C107" s="125">
        <v>7</v>
      </c>
      <c r="D107" s="124">
        <f t="shared" si="26"/>
        <v>7</v>
      </c>
      <c r="E107" s="124">
        <f t="shared" si="26"/>
        <v>7</v>
      </c>
      <c r="F107" s="124">
        <f t="shared" si="26"/>
        <v>7</v>
      </c>
      <c r="G107" s="124">
        <f t="shared" si="26"/>
        <v>7</v>
      </c>
      <c r="H107" s="124">
        <f t="shared" si="26"/>
        <v>7</v>
      </c>
      <c r="I107" s="124">
        <f t="shared" si="26"/>
        <v>7</v>
      </c>
      <c r="J107" s="124">
        <f t="shared" si="26"/>
        <v>7</v>
      </c>
      <c r="K107" s="124">
        <f t="shared" si="26"/>
        <v>7</v>
      </c>
      <c r="L107" s="124">
        <f t="shared" si="26"/>
        <v>7</v>
      </c>
      <c r="M107" s="124">
        <f t="shared" si="26"/>
        <v>7</v>
      </c>
      <c r="N107" s="124">
        <f t="shared" si="26"/>
        <v>7</v>
      </c>
      <c r="O107" s="124">
        <f t="shared" si="26"/>
        <v>7</v>
      </c>
      <c r="P107" s="124">
        <f t="shared" si="26"/>
        <v>7</v>
      </c>
      <c r="Q107" s="124">
        <f t="shared" si="26"/>
        <v>7</v>
      </c>
      <c r="R107" s="124">
        <f t="shared" si="26"/>
        <v>7</v>
      </c>
      <c r="S107" s="124">
        <f t="shared" si="26"/>
        <v>7</v>
      </c>
      <c r="T107" s="124">
        <f t="shared" si="27"/>
        <v>7</v>
      </c>
      <c r="U107" s="124">
        <f t="shared" si="27"/>
        <v>7</v>
      </c>
      <c r="V107" s="124">
        <f t="shared" si="27"/>
        <v>7</v>
      </c>
      <c r="W107" s="124">
        <f t="shared" si="27"/>
        <v>7</v>
      </c>
      <c r="X107" s="124">
        <f t="shared" si="27"/>
        <v>7</v>
      </c>
      <c r="Y107" s="124">
        <f t="shared" si="27"/>
        <v>7</v>
      </c>
      <c r="Z107" s="124">
        <f t="shared" si="27"/>
        <v>7</v>
      </c>
      <c r="AA107" s="124">
        <f t="shared" si="27"/>
        <v>7</v>
      </c>
      <c r="AB107" s="124">
        <f t="shared" si="27"/>
        <v>7</v>
      </c>
      <c r="AC107" s="124">
        <f t="shared" si="27"/>
        <v>7</v>
      </c>
      <c r="AD107" s="124">
        <f t="shared" si="27"/>
        <v>7</v>
      </c>
      <c r="AE107" s="124">
        <f t="shared" si="27"/>
        <v>7</v>
      </c>
      <c r="AF107" s="124">
        <f t="shared" si="2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8">C109</f>
        <v>2.25</v>
      </c>
      <c r="E109" s="124">
        <f t="shared" si="28"/>
        <v>2.25</v>
      </c>
      <c r="F109" s="124">
        <f t="shared" si="28"/>
        <v>2.25</v>
      </c>
      <c r="G109" s="124">
        <f t="shared" si="28"/>
        <v>2.25</v>
      </c>
      <c r="H109" s="124">
        <f t="shared" si="28"/>
        <v>2.25</v>
      </c>
      <c r="I109" s="124">
        <f t="shared" si="28"/>
        <v>2.25</v>
      </c>
      <c r="J109" s="124">
        <f t="shared" si="28"/>
        <v>2.25</v>
      </c>
      <c r="K109" s="124">
        <f t="shared" si="28"/>
        <v>2.25</v>
      </c>
      <c r="L109" s="124">
        <f t="shared" si="28"/>
        <v>2.25</v>
      </c>
      <c r="M109" s="124">
        <f t="shared" si="28"/>
        <v>2.25</v>
      </c>
      <c r="N109" s="124">
        <f t="shared" si="28"/>
        <v>2.25</v>
      </c>
      <c r="O109" s="124">
        <f t="shared" si="28"/>
        <v>2.25</v>
      </c>
      <c r="P109" s="124">
        <f t="shared" si="28"/>
        <v>2.25</v>
      </c>
      <c r="Q109" s="124">
        <f t="shared" si="28"/>
        <v>2.25</v>
      </c>
      <c r="R109" s="124">
        <f t="shared" si="28"/>
        <v>2.25</v>
      </c>
      <c r="S109" s="124">
        <f t="shared" si="28"/>
        <v>2.25</v>
      </c>
      <c r="T109" s="124">
        <f t="shared" ref="T109:AF110" si="29">S109</f>
        <v>2.25</v>
      </c>
      <c r="U109" s="124">
        <f t="shared" si="29"/>
        <v>2.25</v>
      </c>
      <c r="V109" s="124">
        <f t="shared" si="29"/>
        <v>2.25</v>
      </c>
      <c r="W109" s="124">
        <f t="shared" si="29"/>
        <v>2.25</v>
      </c>
      <c r="X109" s="124">
        <f t="shared" si="29"/>
        <v>2.25</v>
      </c>
      <c r="Y109" s="124">
        <f t="shared" si="29"/>
        <v>2.25</v>
      </c>
      <c r="Z109" s="124">
        <f t="shared" si="29"/>
        <v>2.25</v>
      </c>
      <c r="AA109" s="124">
        <f t="shared" si="29"/>
        <v>2.25</v>
      </c>
      <c r="AB109" s="124">
        <f t="shared" si="29"/>
        <v>2.25</v>
      </c>
      <c r="AC109" s="124">
        <f t="shared" si="29"/>
        <v>2.25</v>
      </c>
      <c r="AD109" s="124">
        <f t="shared" si="29"/>
        <v>2.25</v>
      </c>
      <c r="AE109" s="124">
        <f t="shared" si="29"/>
        <v>2.25</v>
      </c>
      <c r="AF109" s="124">
        <f t="shared" si="2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8"/>
        <v>1.64</v>
      </c>
      <c r="E110" s="124">
        <f t="shared" si="28"/>
        <v>1.64</v>
      </c>
      <c r="F110" s="124">
        <f t="shared" si="28"/>
        <v>1.64</v>
      </c>
      <c r="G110" s="124">
        <f t="shared" si="28"/>
        <v>1.64</v>
      </c>
      <c r="H110" s="124">
        <f t="shared" si="28"/>
        <v>1.64</v>
      </c>
      <c r="I110" s="124">
        <f t="shared" si="28"/>
        <v>1.64</v>
      </c>
      <c r="J110" s="124">
        <f t="shared" si="28"/>
        <v>1.64</v>
      </c>
      <c r="K110" s="124">
        <f t="shared" si="28"/>
        <v>1.64</v>
      </c>
      <c r="L110" s="124">
        <f t="shared" si="28"/>
        <v>1.64</v>
      </c>
      <c r="M110" s="124">
        <f t="shared" si="28"/>
        <v>1.64</v>
      </c>
      <c r="N110" s="124">
        <f t="shared" si="28"/>
        <v>1.64</v>
      </c>
      <c r="O110" s="124">
        <f t="shared" si="28"/>
        <v>1.64</v>
      </c>
      <c r="P110" s="124">
        <f t="shared" si="28"/>
        <v>1.64</v>
      </c>
      <c r="Q110" s="124">
        <f t="shared" si="28"/>
        <v>1.64</v>
      </c>
      <c r="R110" s="124">
        <f t="shared" si="28"/>
        <v>1.64</v>
      </c>
      <c r="S110" s="124">
        <f t="shared" si="28"/>
        <v>1.64</v>
      </c>
      <c r="T110" s="124">
        <f t="shared" si="29"/>
        <v>1.64</v>
      </c>
      <c r="U110" s="124">
        <f t="shared" si="29"/>
        <v>1.64</v>
      </c>
      <c r="V110" s="124">
        <f t="shared" si="29"/>
        <v>1.64</v>
      </c>
      <c r="W110" s="124">
        <f t="shared" si="29"/>
        <v>1.64</v>
      </c>
      <c r="X110" s="124">
        <f t="shared" si="29"/>
        <v>1.64</v>
      </c>
      <c r="Y110" s="124">
        <f t="shared" si="29"/>
        <v>1.64</v>
      </c>
      <c r="Z110" s="124">
        <f t="shared" si="29"/>
        <v>1.64</v>
      </c>
      <c r="AA110" s="124">
        <f t="shared" si="29"/>
        <v>1.64</v>
      </c>
      <c r="AB110" s="124">
        <f t="shared" si="29"/>
        <v>1.64</v>
      </c>
      <c r="AC110" s="124">
        <f t="shared" si="29"/>
        <v>1.64</v>
      </c>
      <c r="AD110" s="124">
        <f t="shared" si="29"/>
        <v>1.64</v>
      </c>
      <c r="AE110" s="124">
        <f t="shared" si="29"/>
        <v>1.64</v>
      </c>
      <c r="AF110" s="124">
        <f t="shared" si="2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30">AF112</f>
        <v>1.62</v>
      </c>
      <c r="C112" s="125">
        <v>1.62</v>
      </c>
      <c r="D112" s="124">
        <f t="shared" ref="D112:S119" si="31">C112</f>
        <v>1.62</v>
      </c>
      <c r="E112" s="124">
        <f t="shared" si="31"/>
        <v>1.62</v>
      </c>
      <c r="F112" s="124">
        <f t="shared" si="31"/>
        <v>1.62</v>
      </c>
      <c r="G112" s="124">
        <f t="shared" si="31"/>
        <v>1.62</v>
      </c>
      <c r="H112" s="124">
        <f t="shared" si="31"/>
        <v>1.62</v>
      </c>
      <c r="I112" s="124">
        <f t="shared" si="31"/>
        <v>1.62</v>
      </c>
      <c r="J112" s="124">
        <f t="shared" si="31"/>
        <v>1.62</v>
      </c>
      <c r="K112" s="124">
        <f t="shared" si="31"/>
        <v>1.62</v>
      </c>
      <c r="L112" s="124">
        <f t="shared" si="31"/>
        <v>1.62</v>
      </c>
      <c r="M112" s="124">
        <f t="shared" si="31"/>
        <v>1.62</v>
      </c>
      <c r="N112" s="124">
        <f t="shared" si="31"/>
        <v>1.62</v>
      </c>
      <c r="O112" s="124">
        <f t="shared" si="31"/>
        <v>1.62</v>
      </c>
      <c r="P112" s="124">
        <f t="shared" si="31"/>
        <v>1.62</v>
      </c>
      <c r="Q112" s="124">
        <f t="shared" si="31"/>
        <v>1.62</v>
      </c>
      <c r="R112" s="124">
        <f t="shared" si="31"/>
        <v>1.62</v>
      </c>
      <c r="S112" s="124">
        <f t="shared" si="31"/>
        <v>1.62</v>
      </c>
      <c r="T112" s="124">
        <f t="shared" ref="T112:AF127" si="32">S112</f>
        <v>1.62</v>
      </c>
      <c r="U112" s="124">
        <f t="shared" si="32"/>
        <v>1.62</v>
      </c>
      <c r="V112" s="124">
        <f t="shared" si="32"/>
        <v>1.62</v>
      </c>
      <c r="W112" s="124">
        <f t="shared" si="32"/>
        <v>1.62</v>
      </c>
      <c r="X112" s="124">
        <f t="shared" si="32"/>
        <v>1.62</v>
      </c>
      <c r="Y112" s="124">
        <f t="shared" si="32"/>
        <v>1.62</v>
      </c>
      <c r="Z112" s="124">
        <f t="shared" si="32"/>
        <v>1.62</v>
      </c>
      <c r="AA112" s="124">
        <f t="shared" si="32"/>
        <v>1.62</v>
      </c>
      <c r="AB112" s="124">
        <f t="shared" si="32"/>
        <v>1.62</v>
      </c>
      <c r="AC112" s="124">
        <f t="shared" si="32"/>
        <v>1.62</v>
      </c>
      <c r="AD112" s="124">
        <f t="shared" si="32"/>
        <v>1.62</v>
      </c>
      <c r="AE112" s="124">
        <f t="shared" si="32"/>
        <v>1.62</v>
      </c>
      <c r="AF112" s="124">
        <f t="shared" si="3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30"/>
        <v>8.36</v>
      </c>
      <c r="C113" s="125">
        <v>8.36</v>
      </c>
      <c r="D113" s="124">
        <f t="shared" si="31"/>
        <v>8.36</v>
      </c>
      <c r="E113" s="124">
        <f t="shared" si="31"/>
        <v>8.36</v>
      </c>
      <c r="F113" s="124">
        <f t="shared" si="31"/>
        <v>8.36</v>
      </c>
      <c r="G113" s="124">
        <f t="shared" si="31"/>
        <v>8.36</v>
      </c>
      <c r="H113" s="124">
        <f t="shared" si="31"/>
        <v>8.36</v>
      </c>
      <c r="I113" s="124">
        <f t="shared" si="31"/>
        <v>8.36</v>
      </c>
      <c r="J113" s="124">
        <f t="shared" si="31"/>
        <v>8.36</v>
      </c>
      <c r="K113" s="124">
        <f t="shared" si="31"/>
        <v>8.36</v>
      </c>
      <c r="L113" s="124">
        <f t="shared" si="31"/>
        <v>8.36</v>
      </c>
      <c r="M113" s="124">
        <f t="shared" si="31"/>
        <v>8.36</v>
      </c>
      <c r="N113" s="124">
        <f t="shared" si="31"/>
        <v>8.36</v>
      </c>
      <c r="O113" s="124">
        <f t="shared" si="31"/>
        <v>8.36</v>
      </c>
      <c r="P113" s="124">
        <f t="shared" si="31"/>
        <v>8.36</v>
      </c>
      <c r="Q113" s="124">
        <f t="shared" si="31"/>
        <v>8.36</v>
      </c>
      <c r="R113" s="124">
        <f t="shared" si="31"/>
        <v>8.36</v>
      </c>
      <c r="S113" s="124">
        <f t="shared" si="31"/>
        <v>8.36</v>
      </c>
      <c r="T113" s="124">
        <f t="shared" si="32"/>
        <v>8.36</v>
      </c>
      <c r="U113" s="124">
        <f t="shared" si="32"/>
        <v>8.36</v>
      </c>
      <c r="V113" s="124">
        <f t="shared" si="32"/>
        <v>8.36</v>
      </c>
      <c r="W113" s="124">
        <f t="shared" si="32"/>
        <v>8.36</v>
      </c>
      <c r="X113" s="124">
        <f t="shared" si="32"/>
        <v>8.36</v>
      </c>
      <c r="Y113" s="124">
        <f t="shared" si="32"/>
        <v>8.36</v>
      </c>
      <c r="Z113" s="124">
        <f t="shared" si="32"/>
        <v>8.36</v>
      </c>
      <c r="AA113" s="124">
        <f t="shared" si="32"/>
        <v>8.36</v>
      </c>
      <c r="AB113" s="124">
        <f t="shared" si="32"/>
        <v>8.36</v>
      </c>
      <c r="AC113" s="124">
        <f t="shared" si="32"/>
        <v>8.36</v>
      </c>
      <c r="AD113" s="124">
        <f t="shared" si="32"/>
        <v>8.36</v>
      </c>
      <c r="AE113" s="124">
        <f t="shared" si="32"/>
        <v>8.36</v>
      </c>
      <c r="AF113" s="124">
        <f t="shared" si="3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30"/>
        <v>5.4</v>
      </c>
      <c r="C114" s="125">
        <v>8</v>
      </c>
      <c r="D114" s="124">
        <f t="shared" si="31"/>
        <v>8</v>
      </c>
      <c r="E114" s="124">
        <f t="shared" si="31"/>
        <v>8</v>
      </c>
      <c r="F114" s="124">
        <f t="shared" si="31"/>
        <v>8</v>
      </c>
      <c r="G114" s="124">
        <f t="shared" si="31"/>
        <v>8</v>
      </c>
      <c r="H114" s="124">
        <f t="shared" si="31"/>
        <v>8</v>
      </c>
      <c r="I114" s="124">
        <f t="shared" si="31"/>
        <v>8</v>
      </c>
      <c r="J114" s="124">
        <v>5.4</v>
      </c>
      <c r="K114" s="124">
        <f t="shared" si="31"/>
        <v>5.4</v>
      </c>
      <c r="L114" s="124">
        <f t="shared" si="31"/>
        <v>5.4</v>
      </c>
      <c r="M114" s="124">
        <f t="shared" si="31"/>
        <v>5.4</v>
      </c>
      <c r="N114" s="124">
        <f t="shared" si="31"/>
        <v>5.4</v>
      </c>
      <c r="O114" s="124">
        <f t="shared" si="31"/>
        <v>5.4</v>
      </c>
      <c r="P114" s="124">
        <f t="shared" si="31"/>
        <v>5.4</v>
      </c>
      <c r="Q114" s="124">
        <f t="shared" si="31"/>
        <v>5.4</v>
      </c>
      <c r="R114" s="124">
        <f t="shared" si="31"/>
        <v>5.4</v>
      </c>
      <c r="S114" s="124">
        <f t="shared" si="31"/>
        <v>5.4</v>
      </c>
      <c r="T114" s="124">
        <f t="shared" si="32"/>
        <v>5.4</v>
      </c>
      <c r="U114" s="124">
        <f t="shared" si="32"/>
        <v>5.4</v>
      </c>
      <c r="V114" s="124">
        <f t="shared" si="32"/>
        <v>5.4</v>
      </c>
      <c r="W114" s="124">
        <f t="shared" si="32"/>
        <v>5.4</v>
      </c>
      <c r="X114" s="124">
        <f t="shared" si="32"/>
        <v>5.4</v>
      </c>
      <c r="Y114" s="124">
        <f t="shared" si="32"/>
        <v>5.4</v>
      </c>
      <c r="Z114" s="124">
        <f t="shared" si="32"/>
        <v>5.4</v>
      </c>
      <c r="AA114" s="124">
        <f t="shared" si="32"/>
        <v>5.4</v>
      </c>
      <c r="AB114" s="124">
        <f t="shared" si="32"/>
        <v>5.4</v>
      </c>
      <c r="AC114" s="124">
        <f t="shared" si="32"/>
        <v>5.4</v>
      </c>
      <c r="AD114" s="124">
        <f t="shared" si="32"/>
        <v>5.4</v>
      </c>
      <c r="AE114" s="124">
        <f t="shared" si="32"/>
        <v>5.4</v>
      </c>
      <c r="AF114" s="124">
        <f t="shared" si="3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30"/>
        <v>6.57</v>
      </c>
      <c r="C115" s="125">
        <v>6.57</v>
      </c>
      <c r="D115" s="124">
        <f t="shared" si="31"/>
        <v>6.57</v>
      </c>
      <c r="E115" s="124">
        <f t="shared" si="31"/>
        <v>6.57</v>
      </c>
      <c r="F115" s="124">
        <f t="shared" si="31"/>
        <v>6.57</v>
      </c>
      <c r="G115" s="124">
        <f t="shared" si="31"/>
        <v>6.57</v>
      </c>
      <c r="H115" s="124">
        <f t="shared" si="31"/>
        <v>6.57</v>
      </c>
      <c r="I115" s="124">
        <f t="shared" si="31"/>
        <v>6.57</v>
      </c>
      <c r="J115" s="124">
        <f t="shared" si="31"/>
        <v>6.57</v>
      </c>
      <c r="K115" s="124">
        <f t="shared" si="31"/>
        <v>6.57</v>
      </c>
      <c r="L115" s="124">
        <f t="shared" si="31"/>
        <v>6.57</v>
      </c>
      <c r="M115" s="124">
        <f t="shared" si="31"/>
        <v>6.57</v>
      </c>
      <c r="N115" s="124">
        <f t="shared" si="31"/>
        <v>6.57</v>
      </c>
      <c r="O115" s="124">
        <f t="shared" si="31"/>
        <v>6.57</v>
      </c>
      <c r="P115" s="124">
        <f t="shared" si="31"/>
        <v>6.57</v>
      </c>
      <c r="Q115" s="124">
        <f t="shared" si="31"/>
        <v>6.57</v>
      </c>
      <c r="R115" s="124">
        <f t="shared" si="31"/>
        <v>6.57</v>
      </c>
      <c r="S115" s="124">
        <f t="shared" si="31"/>
        <v>6.57</v>
      </c>
      <c r="T115" s="124">
        <f t="shared" si="32"/>
        <v>6.57</v>
      </c>
      <c r="U115" s="124">
        <f t="shared" si="32"/>
        <v>6.57</v>
      </c>
      <c r="V115" s="124">
        <f t="shared" si="32"/>
        <v>6.57</v>
      </c>
      <c r="W115" s="124">
        <f t="shared" si="32"/>
        <v>6.57</v>
      </c>
      <c r="X115" s="124">
        <f t="shared" si="32"/>
        <v>6.57</v>
      </c>
      <c r="Y115" s="124">
        <f t="shared" si="32"/>
        <v>6.57</v>
      </c>
      <c r="Z115" s="124">
        <f t="shared" si="32"/>
        <v>6.57</v>
      </c>
      <c r="AA115" s="124">
        <f t="shared" si="32"/>
        <v>6.57</v>
      </c>
      <c r="AB115" s="124">
        <f t="shared" si="32"/>
        <v>6.57</v>
      </c>
      <c r="AC115" s="124">
        <f t="shared" si="32"/>
        <v>6.57</v>
      </c>
      <c r="AD115" s="124">
        <f t="shared" si="32"/>
        <v>6.57</v>
      </c>
      <c r="AE115" s="124">
        <f t="shared" si="32"/>
        <v>6.57</v>
      </c>
      <c r="AF115" s="124">
        <f t="shared" si="3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30"/>
        <v>3.43</v>
      </c>
      <c r="C116" s="125">
        <v>3.43</v>
      </c>
      <c r="D116" s="124">
        <f t="shared" si="31"/>
        <v>3.43</v>
      </c>
      <c r="E116" s="124">
        <f t="shared" si="31"/>
        <v>3.43</v>
      </c>
      <c r="F116" s="124">
        <f t="shared" si="31"/>
        <v>3.43</v>
      </c>
      <c r="G116" s="124">
        <f t="shared" si="31"/>
        <v>3.43</v>
      </c>
      <c r="H116" s="124">
        <f t="shared" si="31"/>
        <v>3.43</v>
      </c>
      <c r="I116" s="124">
        <f t="shared" si="31"/>
        <v>3.43</v>
      </c>
      <c r="J116" s="124">
        <f t="shared" si="31"/>
        <v>3.43</v>
      </c>
      <c r="K116" s="124">
        <f t="shared" si="31"/>
        <v>3.43</v>
      </c>
      <c r="L116" s="124">
        <f t="shared" si="31"/>
        <v>3.43</v>
      </c>
      <c r="M116" s="124">
        <f t="shared" si="31"/>
        <v>3.43</v>
      </c>
      <c r="N116" s="124">
        <f t="shared" si="31"/>
        <v>3.43</v>
      </c>
      <c r="O116" s="124">
        <f t="shared" si="31"/>
        <v>3.43</v>
      </c>
      <c r="P116" s="124">
        <f t="shared" si="31"/>
        <v>3.43</v>
      </c>
      <c r="Q116" s="124">
        <f t="shared" si="31"/>
        <v>3.43</v>
      </c>
      <c r="R116" s="124">
        <f t="shared" si="31"/>
        <v>3.43</v>
      </c>
      <c r="S116" s="124">
        <f t="shared" si="31"/>
        <v>3.43</v>
      </c>
      <c r="T116" s="124">
        <f t="shared" si="32"/>
        <v>3.43</v>
      </c>
      <c r="U116" s="124">
        <f t="shared" si="32"/>
        <v>3.43</v>
      </c>
      <c r="V116" s="124">
        <f t="shared" si="32"/>
        <v>3.43</v>
      </c>
      <c r="W116" s="124">
        <f t="shared" si="32"/>
        <v>3.43</v>
      </c>
      <c r="X116" s="124">
        <f t="shared" si="32"/>
        <v>3.43</v>
      </c>
      <c r="Y116" s="124">
        <f t="shared" si="32"/>
        <v>3.43</v>
      </c>
      <c r="Z116" s="124">
        <f t="shared" si="32"/>
        <v>3.43</v>
      </c>
      <c r="AA116" s="124">
        <f t="shared" si="32"/>
        <v>3.43</v>
      </c>
      <c r="AB116" s="124">
        <f t="shared" si="32"/>
        <v>3.43</v>
      </c>
      <c r="AC116" s="124">
        <f t="shared" si="32"/>
        <v>3.43</v>
      </c>
      <c r="AD116" s="124">
        <f t="shared" si="32"/>
        <v>3.43</v>
      </c>
      <c r="AE116" s="124">
        <f t="shared" si="32"/>
        <v>3.43</v>
      </c>
      <c r="AF116" s="124">
        <f t="shared" si="3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30"/>
        <v>2.96</v>
      </c>
      <c r="C117" s="125">
        <v>2.96</v>
      </c>
      <c r="D117" s="124">
        <f t="shared" si="31"/>
        <v>2.96</v>
      </c>
      <c r="E117" s="124">
        <f t="shared" si="31"/>
        <v>2.96</v>
      </c>
      <c r="F117" s="124">
        <f t="shared" si="31"/>
        <v>2.96</v>
      </c>
      <c r="G117" s="124">
        <f t="shared" si="31"/>
        <v>2.96</v>
      </c>
      <c r="H117" s="124">
        <f t="shared" si="31"/>
        <v>2.96</v>
      </c>
      <c r="I117" s="124">
        <f t="shared" si="31"/>
        <v>2.96</v>
      </c>
      <c r="J117" s="124">
        <f t="shared" si="31"/>
        <v>2.96</v>
      </c>
      <c r="K117" s="124">
        <f t="shared" si="31"/>
        <v>2.96</v>
      </c>
      <c r="L117" s="124">
        <f t="shared" si="31"/>
        <v>2.96</v>
      </c>
      <c r="M117" s="124">
        <f t="shared" si="31"/>
        <v>2.96</v>
      </c>
      <c r="N117" s="124">
        <f t="shared" si="31"/>
        <v>2.96</v>
      </c>
      <c r="O117" s="124">
        <f t="shared" si="31"/>
        <v>2.96</v>
      </c>
      <c r="P117" s="124">
        <f t="shared" si="31"/>
        <v>2.96</v>
      </c>
      <c r="Q117" s="124">
        <f t="shared" si="31"/>
        <v>2.96</v>
      </c>
      <c r="R117" s="124">
        <f t="shared" si="31"/>
        <v>2.96</v>
      </c>
      <c r="S117" s="124">
        <f t="shared" si="31"/>
        <v>2.96</v>
      </c>
      <c r="T117" s="124">
        <f t="shared" si="32"/>
        <v>2.96</v>
      </c>
      <c r="U117" s="124">
        <f t="shared" si="32"/>
        <v>2.96</v>
      </c>
      <c r="V117" s="124">
        <f t="shared" si="32"/>
        <v>2.96</v>
      </c>
      <c r="W117" s="124">
        <f t="shared" si="32"/>
        <v>2.96</v>
      </c>
      <c r="X117" s="124">
        <f t="shared" si="32"/>
        <v>2.96</v>
      </c>
      <c r="Y117" s="124">
        <f t="shared" si="32"/>
        <v>2.96</v>
      </c>
      <c r="Z117" s="124">
        <f t="shared" si="32"/>
        <v>2.96</v>
      </c>
      <c r="AA117" s="124">
        <f t="shared" si="32"/>
        <v>2.96</v>
      </c>
      <c r="AB117" s="124">
        <f t="shared" si="32"/>
        <v>2.96</v>
      </c>
      <c r="AC117" s="124">
        <f t="shared" si="32"/>
        <v>2.96</v>
      </c>
      <c r="AD117" s="124">
        <f t="shared" si="32"/>
        <v>2.96</v>
      </c>
      <c r="AE117" s="124">
        <f t="shared" si="32"/>
        <v>2.96</v>
      </c>
      <c r="AF117" s="124">
        <f t="shared" si="3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30"/>
        <v>8</v>
      </c>
      <c r="C118" s="125">
        <v>8</v>
      </c>
      <c r="D118" s="124">
        <f t="shared" si="31"/>
        <v>8</v>
      </c>
      <c r="E118" s="124">
        <f t="shared" si="31"/>
        <v>8</v>
      </c>
      <c r="F118" s="124">
        <f t="shared" si="31"/>
        <v>8</v>
      </c>
      <c r="G118" s="124">
        <f t="shared" si="31"/>
        <v>8</v>
      </c>
      <c r="H118" s="124">
        <f t="shared" si="31"/>
        <v>8</v>
      </c>
      <c r="I118" s="124">
        <f t="shared" si="31"/>
        <v>8</v>
      </c>
      <c r="J118" s="124">
        <f t="shared" si="31"/>
        <v>8</v>
      </c>
      <c r="K118" s="124">
        <f t="shared" si="31"/>
        <v>8</v>
      </c>
      <c r="L118" s="124">
        <f t="shared" si="31"/>
        <v>8</v>
      </c>
      <c r="M118" s="124">
        <f t="shared" si="31"/>
        <v>8</v>
      </c>
      <c r="N118" s="124">
        <f t="shared" si="31"/>
        <v>8</v>
      </c>
      <c r="O118" s="124">
        <f t="shared" si="31"/>
        <v>8</v>
      </c>
      <c r="P118" s="124">
        <f t="shared" si="31"/>
        <v>8</v>
      </c>
      <c r="Q118" s="124">
        <f t="shared" si="31"/>
        <v>8</v>
      </c>
      <c r="R118" s="124">
        <f t="shared" si="31"/>
        <v>8</v>
      </c>
      <c r="S118" s="124">
        <f t="shared" si="31"/>
        <v>8</v>
      </c>
      <c r="T118" s="124">
        <f t="shared" si="32"/>
        <v>8</v>
      </c>
      <c r="U118" s="124">
        <f t="shared" si="32"/>
        <v>8</v>
      </c>
      <c r="V118" s="124">
        <f t="shared" si="32"/>
        <v>8</v>
      </c>
      <c r="W118" s="124">
        <f t="shared" si="32"/>
        <v>8</v>
      </c>
      <c r="X118" s="124">
        <f t="shared" si="32"/>
        <v>8</v>
      </c>
      <c r="Y118" s="124">
        <f t="shared" si="32"/>
        <v>8</v>
      </c>
      <c r="Z118" s="124">
        <f t="shared" si="32"/>
        <v>8</v>
      </c>
      <c r="AA118" s="124">
        <f t="shared" si="32"/>
        <v>8</v>
      </c>
      <c r="AB118" s="124">
        <f t="shared" si="32"/>
        <v>8</v>
      </c>
      <c r="AC118" s="124">
        <f t="shared" si="32"/>
        <v>8</v>
      </c>
      <c r="AD118" s="124">
        <f t="shared" si="32"/>
        <v>8</v>
      </c>
      <c r="AE118" s="124">
        <f t="shared" si="32"/>
        <v>8</v>
      </c>
      <c r="AF118" s="124">
        <f t="shared" si="3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30"/>
        <v>7</v>
      </c>
      <c r="C119" s="125">
        <v>7</v>
      </c>
      <c r="D119" s="124">
        <f>C119</f>
        <v>7</v>
      </c>
      <c r="E119" s="124">
        <f t="shared" si="31"/>
        <v>7</v>
      </c>
      <c r="F119" s="124">
        <f t="shared" si="31"/>
        <v>7</v>
      </c>
      <c r="G119" s="124">
        <f t="shared" si="31"/>
        <v>7</v>
      </c>
      <c r="H119" s="124">
        <f t="shared" si="31"/>
        <v>7</v>
      </c>
      <c r="I119" s="124">
        <f t="shared" si="31"/>
        <v>7</v>
      </c>
      <c r="J119" s="124">
        <f t="shared" si="31"/>
        <v>7</v>
      </c>
      <c r="K119" s="124">
        <f t="shared" si="31"/>
        <v>7</v>
      </c>
      <c r="L119" s="124">
        <f t="shared" si="31"/>
        <v>7</v>
      </c>
      <c r="M119" s="124">
        <f t="shared" si="31"/>
        <v>7</v>
      </c>
      <c r="N119" s="124">
        <f t="shared" si="31"/>
        <v>7</v>
      </c>
      <c r="O119" s="124">
        <f t="shared" si="31"/>
        <v>7</v>
      </c>
      <c r="P119" s="124">
        <f t="shared" si="31"/>
        <v>7</v>
      </c>
      <c r="Q119" s="124">
        <f t="shared" si="31"/>
        <v>7</v>
      </c>
      <c r="R119" s="124">
        <f t="shared" si="31"/>
        <v>7</v>
      </c>
      <c r="S119" s="124">
        <f t="shared" si="31"/>
        <v>7</v>
      </c>
      <c r="T119" s="124">
        <f t="shared" si="32"/>
        <v>7</v>
      </c>
      <c r="U119" s="124">
        <f t="shared" si="32"/>
        <v>7</v>
      </c>
      <c r="V119" s="124">
        <f t="shared" si="32"/>
        <v>7</v>
      </c>
      <c r="W119" s="124">
        <f t="shared" si="32"/>
        <v>7</v>
      </c>
      <c r="X119" s="124">
        <f t="shared" si="32"/>
        <v>7</v>
      </c>
      <c r="Y119" s="124">
        <f t="shared" si="32"/>
        <v>7</v>
      </c>
      <c r="Z119" s="124">
        <f t="shared" si="32"/>
        <v>7</v>
      </c>
      <c r="AA119" s="124">
        <f t="shared" si="32"/>
        <v>7</v>
      </c>
      <c r="AB119" s="124">
        <f t="shared" si="32"/>
        <v>7</v>
      </c>
      <c r="AC119" s="124">
        <f t="shared" si="32"/>
        <v>7</v>
      </c>
      <c r="AD119" s="124">
        <f t="shared" si="32"/>
        <v>7</v>
      </c>
      <c r="AE119" s="124">
        <f t="shared" si="32"/>
        <v>7</v>
      </c>
      <c r="AF119" s="124">
        <f t="shared" si="3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30"/>
        <v>3.47</v>
      </c>
      <c r="C120" s="125">
        <v>3.47</v>
      </c>
      <c r="D120" s="124">
        <f t="shared" ref="D120:S129" si="33">C120</f>
        <v>3.47</v>
      </c>
      <c r="E120" s="124">
        <f t="shared" si="33"/>
        <v>3.47</v>
      </c>
      <c r="F120" s="124">
        <f t="shared" si="33"/>
        <v>3.47</v>
      </c>
      <c r="G120" s="124">
        <f t="shared" si="33"/>
        <v>3.47</v>
      </c>
      <c r="H120" s="124">
        <f t="shared" si="33"/>
        <v>3.47</v>
      </c>
      <c r="I120" s="124">
        <f t="shared" si="33"/>
        <v>3.47</v>
      </c>
      <c r="J120" s="124">
        <f t="shared" si="33"/>
        <v>3.47</v>
      </c>
      <c r="K120" s="124">
        <f t="shared" si="33"/>
        <v>3.47</v>
      </c>
      <c r="L120" s="124">
        <f t="shared" si="33"/>
        <v>3.47</v>
      </c>
      <c r="M120" s="124">
        <f t="shared" si="33"/>
        <v>3.47</v>
      </c>
      <c r="N120" s="124">
        <f t="shared" si="33"/>
        <v>3.47</v>
      </c>
      <c r="O120" s="124">
        <f t="shared" si="33"/>
        <v>3.47</v>
      </c>
      <c r="P120" s="124">
        <f t="shared" si="33"/>
        <v>3.47</v>
      </c>
      <c r="Q120" s="124">
        <f t="shared" si="33"/>
        <v>3.47</v>
      </c>
      <c r="R120" s="124">
        <f t="shared" si="33"/>
        <v>3.47</v>
      </c>
      <c r="S120" s="124">
        <f t="shared" si="33"/>
        <v>3.47</v>
      </c>
      <c r="T120" s="124">
        <f t="shared" si="32"/>
        <v>3.47</v>
      </c>
      <c r="U120" s="124">
        <f t="shared" si="32"/>
        <v>3.47</v>
      </c>
      <c r="V120" s="124">
        <f t="shared" si="32"/>
        <v>3.47</v>
      </c>
      <c r="W120" s="124">
        <f t="shared" si="32"/>
        <v>3.47</v>
      </c>
      <c r="X120" s="124">
        <f t="shared" si="32"/>
        <v>3.47</v>
      </c>
      <c r="Y120" s="124">
        <f t="shared" si="32"/>
        <v>3.47</v>
      </c>
      <c r="Z120" s="124">
        <f t="shared" si="32"/>
        <v>3.47</v>
      </c>
      <c r="AA120" s="124">
        <f t="shared" si="32"/>
        <v>3.47</v>
      </c>
      <c r="AB120" s="124">
        <f t="shared" si="32"/>
        <v>3.47</v>
      </c>
      <c r="AC120" s="124">
        <f t="shared" si="32"/>
        <v>3.47</v>
      </c>
      <c r="AD120" s="124">
        <f t="shared" si="32"/>
        <v>3.47</v>
      </c>
      <c r="AE120" s="124">
        <f t="shared" si="32"/>
        <v>3.47</v>
      </c>
      <c r="AF120" s="124">
        <f t="shared" si="3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30"/>
        <v>2.1</v>
      </c>
      <c r="C121" s="125">
        <v>2.1</v>
      </c>
      <c r="D121" s="124">
        <f t="shared" si="33"/>
        <v>2.1</v>
      </c>
      <c r="E121" s="124">
        <f t="shared" si="33"/>
        <v>2.1</v>
      </c>
      <c r="F121" s="124">
        <f t="shared" si="33"/>
        <v>2.1</v>
      </c>
      <c r="G121" s="124">
        <f t="shared" si="33"/>
        <v>2.1</v>
      </c>
      <c r="H121" s="124">
        <f t="shared" si="33"/>
        <v>2.1</v>
      </c>
      <c r="I121" s="124">
        <f t="shared" si="33"/>
        <v>2.1</v>
      </c>
      <c r="J121" s="124">
        <f t="shared" si="33"/>
        <v>2.1</v>
      </c>
      <c r="K121" s="124">
        <f t="shared" si="33"/>
        <v>2.1</v>
      </c>
      <c r="L121" s="124">
        <f t="shared" si="33"/>
        <v>2.1</v>
      </c>
      <c r="M121" s="124">
        <f t="shared" si="33"/>
        <v>2.1</v>
      </c>
      <c r="N121" s="124">
        <f t="shared" si="33"/>
        <v>2.1</v>
      </c>
      <c r="O121" s="124">
        <f t="shared" si="33"/>
        <v>2.1</v>
      </c>
      <c r="P121" s="124">
        <f t="shared" si="33"/>
        <v>2.1</v>
      </c>
      <c r="Q121" s="124">
        <f t="shared" si="33"/>
        <v>2.1</v>
      </c>
      <c r="R121" s="124">
        <f t="shared" si="33"/>
        <v>2.1</v>
      </c>
      <c r="S121" s="124">
        <f t="shared" si="33"/>
        <v>2.1</v>
      </c>
      <c r="T121" s="124">
        <f t="shared" si="32"/>
        <v>2.1</v>
      </c>
      <c r="U121" s="124">
        <f t="shared" si="32"/>
        <v>2.1</v>
      </c>
      <c r="V121" s="124">
        <f t="shared" si="32"/>
        <v>2.1</v>
      </c>
      <c r="W121" s="124">
        <f t="shared" si="32"/>
        <v>2.1</v>
      </c>
      <c r="X121" s="124">
        <f t="shared" si="32"/>
        <v>2.1</v>
      </c>
      <c r="Y121" s="124">
        <f t="shared" si="32"/>
        <v>2.1</v>
      </c>
      <c r="Z121" s="124">
        <f t="shared" si="32"/>
        <v>2.1</v>
      </c>
      <c r="AA121" s="124">
        <f t="shared" si="32"/>
        <v>2.1</v>
      </c>
      <c r="AB121" s="124">
        <f t="shared" si="32"/>
        <v>2.1</v>
      </c>
      <c r="AC121" s="124">
        <f t="shared" si="32"/>
        <v>2.1</v>
      </c>
      <c r="AD121" s="124">
        <f t="shared" si="32"/>
        <v>2.1</v>
      </c>
      <c r="AE121" s="124">
        <f t="shared" si="32"/>
        <v>2.1</v>
      </c>
      <c r="AF121" s="124">
        <f t="shared" si="3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30"/>
        <v>9.3000000000000007</v>
      </c>
      <c r="C122" s="125">
        <v>9.3000000000000007</v>
      </c>
      <c r="D122" s="124">
        <f t="shared" si="33"/>
        <v>9.3000000000000007</v>
      </c>
      <c r="E122" s="124">
        <f t="shared" si="33"/>
        <v>9.3000000000000007</v>
      </c>
      <c r="F122" s="124">
        <f t="shared" si="33"/>
        <v>9.3000000000000007</v>
      </c>
      <c r="G122" s="124">
        <f t="shared" si="33"/>
        <v>9.3000000000000007</v>
      </c>
      <c r="H122" s="124">
        <f t="shared" si="33"/>
        <v>9.3000000000000007</v>
      </c>
      <c r="I122" s="124">
        <f t="shared" si="33"/>
        <v>9.3000000000000007</v>
      </c>
      <c r="J122" s="124">
        <f t="shared" si="33"/>
        <v>9.3000000000000007</v>
      </c>
      <c r="K122" s="124">
        <f t="shared" si="33"/>
        <v>9.3000000000000007</v>
      </c>
      <c r="L122" s="124">
        <f t="shared" si="33"/>
        <v>9.3000000000000007</v>
      </c>
      <c r="M122" s="124">
        <f t="shared" si="33"/>
        <v>9.3000000000000007</v>
      </c>
      <c r="N122" s="124">
        <f t="shared" si="33"/>
        <v>9.3000000000000007</v>
      </c>
      <c r="O122" s="124">
        <f t="shared" si="33"/>
        <v>9.3000000000000007</v>
      </c>
      <c r="P122" s="124">
        <f t="shared" si="33"/>
        <v>9.3000000000000007</v>
      </c>
      <c r="Q122" s="124">
        <f t="shared" si="33"/>
        <v>9.3000000000000007</v>
      </c>
      <c r="R122" s="124">
        <f t="shared" si="33"/>
        <v>9.3000000000000007</v>
      </c>
      <c r="S122" s="124">
        <f t="shared" si="33"/>
        <v>9.3000000000000007</v>
      </c>
      <c r="T122" s="124">
        <f t="shared" si="32"/>
        <v>9.3000000000000007</v>
      </c>
      <c r="U122" s="124">
        <f t="shared" si="32"/>
        <v>9.3000000000000007</v>
      </c>
      <c r="V122" s="124">
        <f t="shared" si="32"/>
        <v>9.3000000000000007</v>
      </c>
      <c r="W122" s="124">
        <f t="shared" si="32"/>
        <v>9.3000000000000007</v>
      </c>
      <c r="X122" s="124">
        <f t="shared" si="32"/>
        <v>9.3000000000000007</v>
      </c>
      <c r="Y122" s="124">
        <f t="shared" si="32"/>
        <v>9.3000000000000007</v>
      </c>
      <c r="Z122" s="124">
        <f t="shared" si="32"/>
        <v>9.3000000000000007</v>
      </c>
      <c r="AA122" s="124">
        <f t="shared" si="32"/>
        <v>9.3000000000000007</v>
      </c>
      <c r="AB122" s="124">
        <f t="shared" si="32"/>
        <v>9.3000000000000007</v>
      </c>
      <c r="AC122" s="124">
        <f t="shared" si="32"/>
        <v>9.3000000000000007</v>
      </c>
      <c r="AD122" s="124">
        <f t="shared" si="32"/>
        <v>9.3000000000000007</v>
      </c>
      <c r="AE122" s="124">
        <f t="shared" si="32"/>
        <v>9.3000000000000007</v>
      </c>
      <c r="AF122" s="124">
        <f t="shared" si="3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30"/>
        <v>0</v>
      </c>
      <c r="C123" s="125">
        <v>0</v>
      </c>
      <c r="D123" s="124">
        <f t="shared" si="33"/>
        <v>0</v>
      </c>
      <c r="E123" s="124">
        <f t="shared" si="33"/>
        <v>0</v>
      </c>
      <c r="F123" s="124">
        <f t="shared" si="33"/>
        <v>0</v>
      </c>
      <c r="G123" s="124">
        <f t="shared" si="33"/>
        <v>0</v>
      </c>
      <c r="H123" s="124">
        <f t="shared" si="33"/>
        <v>0</v>
      </c>
      <c r="I123" s="124">
        <f t="shared" si="33"/>
        <v>0</v>
      </c>
      <c r="J123" s="124">
        <f t="shared" si="33"/>
        <v>0</v>
      </c>
      <c r="K123" s="124">
        <f t="shared" si="33"/>
        <v>0</v>
      </c>
      <c r="L123" s="124">
        <f t="shared" si="33"/>
        <v>0</v>
      </c>
      <c r="M123" s="124">
        <f t="shared" si="33"/>
        <v>0</v>
      </c>
      <c r="N123" s="124">
        <f t="shared" si="33"/>
        <v>0</v>
      </c>
      <c r="O123" s="124">
        <f t="shared" si="33"/>
        <v>0</v>
      </c>
      <c r="P123" s="124">
        <f t="shared" si="33"/>
        <v>0</v>
      </c>
      <c r="Q123" s="124">
        <f t="shared" si="33"/>
        <v>0</v>
      </c>
      <c r="R123" s="124">
        <f t="shared" si="33"/>
        <v>0</v>
      </c>
      <c r="S123" s="124">
        <f t="shared" si="33"/>
        <v>0</v>
      </c>
      <c r="T123" s="124">
        <f t="shared" si="32"/>
        <v>0</v>
      </c>
      <c r="U123" s="124">
        <f t="shared" si="32"/>
        <v>0</v>
      </c>
      <c r="V123" s="124">
        <f t="shared" si="32"/>
        <v>0</v>
      </c>
      <c r="W123" s="124">
        <f t="shared" si="32"/>
        <v>0</v>
      </c>
      <c r="X123" s="124">
        <f t="shared" si="32"/>
        <v>0</v>
      </c>
      <c r="Y123" s="124">
        <f t="shared" si="32"/>
        <v>0</v>
      </c>
      <c r="Z123" s="124">
        <f t="shared" si="32"/>
        <v>0</v>
      </c>
      <c r="AA123" s="124">
        <f t="shared" si="32"/>
        <v>0</v>
      </c>
      <c r="AB123" s="124">
        <f t="shared" si="32"/>
        <v>0</v>
      </c>
      <c r="AC123" s="124">
        <f t="shared" si="32"/>
        <v>0</v>
      </c>
      <c r="AD123" s="124">
        <f t="shared" si="32"/>
        <v>0</v>
      </c>
      <c r="AE123" s="124">
        <f t="shared" si="32"/>
        <v>0</v>
      </c>
      <c r="AF123" s="124">
        <f t="shared" si="3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30"/>
        <v>0</v>
      </c>
      <c r="C124" s="125">
        <v>0</v>
      </c>
      <c r="D124" s="124">
        <f t="shared" si="33"/>
        <v>0</v>
      </c>
      <c r="E124" s="124">
        <f t="shared" si="33"/>
        <v>0</v>
      </c>
      <c r="F124" s="124">
        <f t="shared" si="33"/>
        <v>0</v>
      </c>
      <c r="G124" s="124">
        <f t="shared" si="33"/>
        <v>0</v>
      </c>
      <c r="H124" s="124">
        <f t="shared" si="33"/>
        <v>0</v>
      </c>
      <c r="I124" s="124">
        <f t="shared" si="33"/>
        <v>0</v>
      </c>
      <c r="J124" s="124">
        <f t="shared" si="33"/>
        <v>0</v>
      </c>
      <c r="K124" s="124">
        <f t="shared" si="33"/>
        <v>0</v>
      </c>
      <c r="L124" s="124">
        <f t="shared" si="33"/>
        <v>0</v>
      </c>
      <c r="M124" s="124">
        <f t="shared" si="33"/>
        <v>0</v>
      </c>
      <c r="N124" s="124">
        <f t="shared" si="33"/>
        <v>0</v>
      </c>
      <c r="O124" s="124">
        <f t="shared" si="33"/>
        <v>0</v>
      </c>
      <c r="P124" s="124">
        <f t="shared" si="33"/>
        <v>0</v>
      </c>
      <c r="Q124" s="124">
        <f t="shared" si="33"/>
        <v>0</v>
      </c>
      <c r="R124" s="124">
        <f t="shared" si="33"/>
        <v>0</v>
      </c>
      <c r="S124" s="124">
        <f t="shared" si="33"/>
        <v>0</v>
      </c>
      <c r="T124" s="124">
        <f t="shared" si="32"/>
        <v>0</v>
      </c>
      <c r="U124" s="124">
        <f t="shared" si="32"/>
        <v>0</v>
      </c>
      <c r="V124" s="124">
        <f t="shared" si="32"/>
        <v>0</v>
      </c>
      <c r="W124" s="124">
        <f t="shared" si="32"/>
        <v>0</v>
      </c>
      <c r="X124" s="124">
        <f t="shared" si="32"/>
        <v>0</v>
      </c>
      <c r="Y124" s="124">
        <f t="shared" si="32"/>
        <v>0</v>
      </c>
      <c r="Z124" s="124">
        <f t="shared" si="32"/>
        <v>0</v>
      </c>
      <c r="AA124" s="124">
        <f t="shared" si="32"/>
        <v>0</v>
      </c>
      <c r="AB124" s="124">
        <f t="shared" si="32"/>
        <v>0</v>
      </c>
      <c r="AC124" s="124">
        <f t="shared" si="32"/>
        <v>0</v>
      </c>
      <c r="AD124" s="124">
        <f t="shared" si="32"/>
        <v>0</v>
      </c>
      <c r="AE124" s="124">
        <f t="shared" si="32"/>
        <v>0</v>
      </c>
      <c r="AF124" s="124">
        <f t="shared" si="3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>
        <f t="shared" si="30"/>
        <v>5</v>
      </c>
      <c r="C125" s="125">
        <v>5</v>
      </c>
      <c r="D125" s="124">
        <f t="shared" si="33"/>
        <v>5</v>
      </c>
      <c r="E125" s="124">
        <f t="shared" si="33"/>
        <v>5</v>
      </c>
      <c r="F125" s="124">
        <f t="shared" si="33"/>
        <v>5</v>
      </c>
      <c r="G125" s="124">
        <f t="shared" si="33"/>
        <v>5</v>
      </c>
      <c r="H125" s="124">
        <f t="shared" si="33"/>
        <v>5</v>
      </c>
      <c r="I125" s="124">
        <f t="shared" si="33"/>
        <v>5</v>
      </c>
      <c r="J125" s="124">
        <f t="shared" si="33"/>
        <v>5</v>
      </c>
      <c r="K125" s="124">
        <f t="shared" si="33"/>
        <v>5</v>
      </c>
      <c r="L125" s="124">
        <f t="shared" si="33"/>
        <v>5</v>
      </c>
      <c r="M125" s="124">
        <f t="shared" si="33"/>
        <v>5</v>
      </c>
      <c r="N125" s="124">
        <f t="shared" si="33"/>
        <v>5</v>
      </c>
      <c r="O125" s="124">
        <f t="shared" si="33"/>
        <v>5</v>
      </c>
      <c r="P125" s="124">
        <f t="shared" si="33"/>
        <v>5</v>
      </c>
      <c r="Q125" s="124">
        <f t="shared" si="33"/>
        <v>5</v>
      </c>
      <c r="R125" s="124">
        <f t="shared" si="33"/>
        <v>5</v>
      </c>
      <c r="S125" s="124">
        <f t="shared" si="33"/>
        <v>5</v>
      </c>
      <c r="T125" s="124">
        <f t="shared" si="32"/>
        <v>5</v>
      </c>
      <c r="U125" s="124">
        <f t="shared" si="32"/>
        <v>5</v>
      </c>
      <c r="V125" s="124">
        <f t="shared" si="32"/>
        <v>5</v>
      </c>
      <c r="W125" s="124">
        <f t="shared" si="32"/>
        <v>5</v>
      </c>
      <c r="X125" s="124">
        <f t="shared" si="32"/>
        <v>5</v>
      </c>
      <c r="Y125" s="124">
        <f t="shared" si="32"/>
        <v>5</v>
      </c>
      <c r="Z125" s="124">
        <f t="shared" si="32"/>
        <v>5</v>
      </c>
      <c r="AA125" s="124">
        <f t="shared" si="32"/>
        <v>5</v>
      </c>
      <c r="AB125" s="124">
        <f t="shared" si="32"/>
        <v>5</v>
      </c>
      <c r="AC125" s="124">
        <f t="shared" si="32"/>
        <v>5</v>
      </c>
      <c r="AD125" s="124">
        <f t="shared" si="32"/>
        <v>5</v>
      </c>
      <c r="AE125" s="124">
        <f t="shared" si="32"/>
        <v>5</v>
      </c>
      <c r="AF125" s="124">
        <f t="shared" si="32"/>
        <v>5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30"/>
        <v>1</v>
      </c>
      <c r="C126" s="125">
        <v>1</v>
      </c>
      <c r="D126" s="124">
        <f t="shared" si="33"/>
        <v>1</v>
      </c>
      <c r="E126" s="124">
        <f t="shared" si="33"/>
        <v>1</v>
      </c>
      <c r="F126" s="124">
        <f t="shared" si="33"/>
        <v>1</v>
      </c>
      <c r="G126" s="124">
        <f t="shared" si="33"/>
        <v>1</v>
      </c>
      <c r="H126" s="124">
        <f t="shared" si="33"/>
        <v>1</v>
      </c>
      <c r="I126" s="124">
        <f t="shared" si="33"/>
        <v>1</v>
      </c>
      <c r="J126" s="124">
        <f t="shared" si="33"/>
        <v>1</v>
      </c>
      <c r="K126" s="124">
        <f t="shared" si="33"/>
        <v>1</v>
      </c>
      <c r="L126" s="124">
        <f t="shared" si="33"/>
        <v>1</v>
      </c>
      <c r="M126" s="124">
        <f t="shared" si="33"/>
        <v>1</v>
      </c>
      <c r="N126" s="124">
        <f t="shared" si="33"/>
        <v>1</v>
      </c>
      <c r="O126" s="124">
        <f t="shared" si="33"/>
        <v>1</v>
      </c>
      <c r="P126" s="124">
        <f t="shared" si="33"/>
        <v>1</v>
      </c>
      <c r="Q126" s="124">
        <f t="shared" si="33"/>
        <v>1</v>
      </c>
      <c r="R126" s="124">
        <f t="shared" si="33"/>
        <v>1</v>
      </c>
      <c r="S126" s="124">
        <f t="shared" si="33"/>
        <v>1</v>
      </c>
      <c r="T126" s="124">
        <f t="shared" si="32"/>
        <v>1</v>
      </c>
      <c r="U126" s="124">
        <f t="shared" si="32"/>
        <v>1</v>
      </c>
      <c r="V126" s="124">
        <f t="shared" si="32"/>
        <v>1</v>
      </c>
      <c r="W126" s="124">
        <f t="shared" si="32"/>
        <v>1</v>
      </c>
      <c r="X126" s="124">
        <f t="shared" si="32"/>
        <v>1</v>
      </c>
      <c r="Y126" s="124">
        <f t="shared" si="32"/>
        <v>1</v>
      </c>
      <c r="Z126" s="124">
        <f t="shared" si="32"/>
        <v>1</v>
      </c>
      <c r="AA126" s="124">
        <f t="shared" si="32"/>
        <v>1</v>
      </c>
      <c r="AB126" s="124">
        <f t="shared" si="32"/>
        <v>1</v>
      </c>
      <c r="AC126" s="124">
        <f t="shared" si="32"/>
        <v>1</v>
      </c>
      <c r="AD126" s="124">
        <f t="shared" si="32"/>
        <v>1</v>
      </c>
      <c r="AE126" s="124">
        <f t="shared" si="32"/>
        <v>1</v>
      </c>
      <c r="AF126" s="124">
        <f t="shared" si="3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30"/>
        <v>1.58</v>
      </c>
      <c r="C127" s="125">
        <v>1.58</v>
      </c>
      <c r="D127" s="124">
        <f t="shared" si="33"/>
        <v>1.58</v>
      </c>
      <c r="E127" s="124">
        <f t="shared" si="33"/>
        <v>1.58</v>
      </c>
      <c r="F127" s="124">
        <f t="shared" si="33"/>
        <v>1.58</v>
      </c>
      <c r="G127" s="124">
        <f t="shared" si="33"/>
        <v>1.58</v>
      </c>
      <c r="H127" s="124">
        <f t="shared" si="33"/>
        <v>1.58</v>
      </c>
      <c r="I127" s="124">
        <f t="shared" si="33"/>
        <v>1.58</v>
      </c>
      <c r="J127" s="124">
        <f t="shared" si="33"/>
        <v>1.58</v>
      </c>
      <c r="K127" s="124">
        <f t="shared" si="33"/>
        <v>1.58</v>
      </c>
      <c r="L127" s="124">
        <f t="shared" si="33"/>
        <v>1.58</v>
      </c>
      <c r="M127" s="124">
        <f t="shared" si="33"/>
        <v>1.58</v>
      </c>
      <c r="N127" s="124">
        <f t="shared" si="33"/>
        <v>1.58</v>
      </c>
      <c r="O127" s="124">
        <f t="shared" si="33"/>
        <v>1.58</v>
      </c>
      <c r="P127" s="124">
        <f t="shared" si="33"/>
        <v>1.58</v>
      </c>
      <c r="Q127" s="124">
        <f t="shared" si="33"/>
        <v>1.58</v>
      </c>
      <c r="R127" s="124">
        <f t="shared" si="33"/>
        <v>1.58</v>
      </c>
      <c r="S127" s="124">
        <f t="shared" si="33"/>
        <v>1.58</v>
      </c>
      <c r="T127" s="124">
        <f t="shared" si="32"/>
        <v>1.58</v>
      </c>
      <c r="U127" s="124">
        <f t="shared" si="32"/>
        <v>1.58</v>
      </c>
      <c r="V127" s="124">
        <f t="shared" si="32"/>
        <v>1.58</v>
      </c>
      <c r="W127" s="124">
        <f t="shared" si="32"/>
        <v>1.58</v>
      </c>
      <c r="X127" s="124">
        <f t="shared" si="32"/>
        <v>1.58</v>
      </c>
      <c r="Y127" s="124">
        <f t="shared" si="32"/>
        <v>1.58</v>
      </c>
      <c r="Z127" s="124">
        <f t="shared" si="32"/>
        <v>1.58</v>
      </c>
      <c r="AA127" s="124">
        <f t="shared" si="32"/>
        <v>1.58</v>
      </c>
      <c r="AB127" s="124">
        <f t="shared" si="32"/>
        <v>1.58</v>
      </c>
      <c r="AC127" s="124">
        <f t="shared" si="32"/>
        <v>1.58</v>
      </c>
      <c r="AD127" s="124">
        <f t="shared" si="32"/>
        <v>1.58</v>
      </c>
      <c r="AE127" s="124">
        <f t="shared" si="32"/>
        <v>1.58</v>
      </c>
      <c r="AF127" s="124">
        <f t="shared" si="3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30"/>
        <v>1.46</v>
      </c>
      <c r="C128" s="125">
        <v>1.46</v>
      </c>
      <c r="D128" s="124">
        <f t="shared" si="33"/>
        <v>1.46</v>
      </c>
      <c r="E128" s="124">
        <f t="shared" si="33"/>
        <v>1.46</v>
      </c>
      <c r="F128" s="124">
        <f t="shared" si="33"/>
        <v>1.46</v>
      </c>
      <c r="G128" s="124">
        <f t="shared" si="33"/>
        <v>1.46</v>
      </c>
      <c r="H128" s="124">
        <f t="shared" si="33"/>
        <v>1.46</v>
      </c>
      <c r="I128" s="124">
        <f t="shared" si="33"/>
        <v>1.46</v>
      </c>
      <c r="J128" s="124">
        <f t="shared" si="33"/>
        <v>1.46</v>
      </c>
      <c r="K128" s="124">
        <f t="shared" si="33"/>
        <v>1.46</v>
      </c>
      <c r="L128" s="124">
        <f t="shared" si="33"/>
        <v>1.46</v>
      </c>
      <c r="M128" s="124">
        <f t="shared" si="33"/>
        <v>1.46</v>
      </c>
      <c r="N128" s="124">
        <f t="shared" si="33"/>
        <v>1.46</v>
      </c>
      <c r="O128" s="124">
        <f t="shared" si="33"/>
        <v>1.46</v>
      </c>
      <c r="P128" s="124">
        <f t="shared" si="33"/>
        <v>1.46</v>
      </c>
      <c r="Q128" s="124">
        <f t="shared" si="33"/>
        <v>1.46</v>
      </c>
      <c r="R128" s="124">
        <f t="shared" si="33"/>
        <v>1.46</v>
      </c>
      <c r="S128" s="124">
        <f t="shared" si="33"/>
        <v>1.46</v>
      </c>
      <c r="T128" s="124">
        <f t="shared" ref="T128:AF129" si="34">S128</f>
        <v>1.46</v>
      </c>
      <c r="U128" s="124">
        <f t="shared" si="34"/>
        <v>1.46</v>
      </c>
      <c r="V128" s="124">
        <f t="shared" si="34"/>
        <v>1.46</v>
      </c>
      <c r="W128" s="124">
        <f t="shared" si="34"/>
        <v>1.46</v>
      </c>
      <c r="X128" s="124">
        <f t="shared" si="34"/>
        <v>1.46</v>
      </c>
      <c r="Y128" s="124">
        <f t="shared" si="34"/>
        <v>1.46</v>
      </c>
      <c r="Z128" s="124">
        <f t="shared" si="34"/>
        <v>1.46</v>
      </c>
      <c r="AA128" s="124">
        <f t="shared" si="34"/>
        <v>1.46</v>
      </c>
      <c r="AB128" s="124">
        <f t="shared" si="34"/>
        <v>1.46</v>
      </c>
      <c r="AC128" s="124">
        <f t="shared" si="34"/>
        <v>1.46</v>
      </c>
      <c r="AD128" s="124">
        <f t="shared" si="34"/>
        <v>1.46</v>
      </c>
      <c r="AE128" s="124">
        <f t="shared" si="34"/>
        <v>1.46</v>
      </c>
      <c r="AF128" s="124">
        <f t="shared" si="3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30"/>
        <v>1.48</v>
      </c>
      <c r="C129" s="125">
        <v>1.48</v>
      </c>
      <c r="D129" s="124">
        <f t="shared" si="33"/>
        <v>1.48</v>
      </c>
      <c r="E129" s="124">
        <f t="shared" si="33"/>
        <v>1.48</v>
      </c>
      <c r="F129" s="124">
        <f t="shared" si="33"/>
        <v>1.48</v>
      </c>
      <c r="G129" s="124">
        <f t="shared" si="33"/>
        <v>1.48</v>
      </c>
      <c r="H129" s="124">
        <f t="shared" si="33"/>
        <v>1.48</v>
      </c>
      <c r="I129" s="124">
        <f t="shared" si="33"/>
        <v>1.48</v>
      </c>
      <c r="J129" s="124">
        <f t="shared" si="33"/>
        <v>1.48</v>
      </c>
      <c r="K129" s="124">
        <f t="shared" si="33"/>
        <v>1.48</v>
      </c>
      <c r="L129" s="124">
        <f t="shared" si="33"/>
        <v>1.48</v>
      </c>
      <c r="M129" s="124">
        <f t="shared" si="33"/>
        <v>1.48</v>
      </c>
      <c r="N129" s="124">
        <f t="shared" si="33"/>
        <v>1.48</v>
      </c>
      <c r="O129" s="124">
        <f t="shared" si="33"/>
        <v>1.48</v>
      </c>
      <c r="P129" s="124">
        <f t="shared" si="33"/>
        <v>1.48</v>
      </c>
      <c r="Q129" s="124">
        <f t="shared" si="33"/>
        <v>1.48</v>
      </c>
      <c r="R129" s="124">
        <f t="shared" si="33"/>
        <v>1.48</v>
      </c>
      <c r="S129" s="124">
        <f t="shared" si="33"/>
        <v>1.48</v>
      </c>
      <c r="T129" s="124">
        <f t="shared" si="34"/>
        <v>1.48</v>
      </c>
      <c r="U129" s="124">
        <f t="shared" si="34"/>
        <v>1.48</v>
      </c>
      <c r="V129" s="124">
        <f t="shared" si="34"/>
        <v>1.48</v>
      </c>
      <c r="W129" s="124">
        <f t="shared" si="34"/>
        <v>1.48</v>
      </c>
      <c r="X129" s="124">
        <f t="shared" si="34"/>
        <v>1.48</v>
      </c>
      <c r="Y129" s="124">
        <f t="shared" si="34"/>
        <v>1.48</v>
      </c>
      <c r="Z129" s="124">
        <f t="shared" si="34"/>
        <v>1.48</v>
      </c>
      <c r="AA129" s="124">
        <f t="shared" si="34"/>
        <v>1.48</v>
      </c>
      <c r="AB129" s="124">
        <f t="shared" si="34"/>
        <v>1.48</v>
      </c>
      <c r="AC129" s="124">
        <f t="shared" si="34"/>
        <v>1.48</v>
      </c>
      <c r="AD129" s="124">
        <f t="shared" si="34"/>
        <v>1.48</v>
      </c>
      <c r="AE129" s="124">
        <f t="shared" si="34"/>
        <v>1.48</v>
      </c>
      <c r="AF129" s="124">
        <f t="shared" si="3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5">AF131</f>
        <v>2.2000000000000002</v>
      </c>
      <c r="C131" s="125">
        <v>2.2000000000000002</v>
      </c>
      <c r="D131" s="124">
        <f t="shared" ref="D131:S138" si="36">C131</f>
        <v>2.2000000000000002</v>
      </c>
      <c r="E131" s="124">
        <f t="shared" si="36"/>
        <v>2.2000000000000002</v>
      </c>
      <c r="F131" s="124">
        <f t="shared" si="36"/>
        <v>2.2000000000000002</v>
      </c>
      <c r="G131" s="124">
        <f t="shared" si="36"/>
        <v>2.2000000000000002</v>
      </c>
      <c r="H131" s="124">
        <f t="shared" si="36"/>
        <v>2.2000000000000002</v>
      </c>
      <c r="I131" s="124">
        <f t="shared" si="36"/>
        <v>2.2000000000000002</v>
      </c>
      <c r="J131" s="124">
        <f t="shared" si="36"/>
        <v>2.2000000000000002</v>
      </c>
      <c r="K131" s="124">
        <f t="shared" si="36"/>
        <v>2.2000000000000002</v>
      </c>
      <c r="L131" s="124">
        <f t="shared" si="36"/>
        <v>2.2000000000000002</v>
      </c>
      <c r="M131" s="124">
        <f t="shared" si="36"/>
        <v>2.2000000000000002</v>
      </c>
      <c r="N131" s="124">
        <f t="shared" si="36"/>
        <v>2.2000000000000002</v>
      </c>
      <c r="O131" s="124">
        <f t="shared" si="36"/>
        <v>2.2000000000000002</v>
      </c>
      <c r="P131" s="124">
        <f t="shared" si="36"/>
        <v>2.2000000000000002</v>
      </c>
      <c r="Q131" s="124">
        <f t="shared" si="36"/>
        <v>2.2000000000000002</v>
      </c>
      <c r="R131" s="124">
        <f t="shared" si="36"/>
        <v>2.2000000000000002</v>
      </c>
      <c r="S131" s="124">
        <f t="shared" si="36"/>
        <v>2.2000000000000002</v>
      </c>
      <c r="T131" s="124">
        <f t="shared" ref="T131:AF138" si="37">S131</f>
        <v>2.2000000000000002</v>
      </c>
      <c r="U131" s="124">
        <f t="shared" si="37"/>
        <v>2.2000000000000002</v>
      </c>
      <c r="V131" s="124">
        <f t="shared" si="37"/>
        <v>2.2000000000000002</v>
      </c>
      <c r="W131" s="124">
        <f t="shared" si="37"/>
        <v>2.2000000000000002</v>
      </c>
      <c r="X131" s="124">
        <f t="shared" si="37"/>
        <v>2.2000000000000002</v>
      </c>
      <c r="Y131" s="124">
        <f t="shared" si="37"/>
        <v>2.2000000000000002</v>
      </c>
      <c r="Z131" s="124">
        <f t="shared" si="37"/>
        <v>2.2000000000000002</v>
      </c>
      <c r="AA131" s="124">
        <f t="shared" si="37"/>
        <v>2.2000000000000002</v>
      </c>
      <c r="AB131" s="124">
        <f t="shared" si="37"/>
        <v>2.2000000000000002</v>
      </c>
      <c r="AC131" s="124">
        <f t="shared" si="37"/>
        <v>2.2000000000000002</v>
      </c>
      <c r="AD131" s="124">
        <f t="shared" si="37"/>
        <v>2.2000000000000002</v>
      </c>
      <c r="AE131" s="124">
        <f t="shared" si="37"/>
        <v>2.2000000000000002</v>
      </c>
      <c r="AF131" s="124">
        <f t="shared" si="3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5"/>
        <v>2</v>
      </c>
      <c r="C132" s="125">
        <v>2</v>
      </c>
      <c r="D132" s="124">
        <f t="shared" si="36"/>
        <v>2</v>
      </c>
      <c r="E132" s="124">
        <f t="shared" si="36"/>
        <v>2</v>
      </c>
      <c r="F132" s="124">
        <f t="shared" si="36"/>
        <v>2</v>
      </c>
      <c r="G132" s="124">
        <f t="shared" si="36"/>
        <v>2</v>
      </c>
      <c r="H132" s="124">
        <f t="shared" si="36"/>
        <v>2</v>
      </c>
      <c r="I132" s="124">
        <f t="shared" si="36"/>
        <v>2</v>
      </c>
      <c r="J132" s="124">
        <f t="shared" si="36"/>
        <v>2</v>
      </c>
      <c r="K132" s="124">
        <f t="shared" si="36"/>
        <v>2</v>
      </c>
      <c r="L132" s="124">
        <f t="shared" si="36"/>
        <v>2</v>
      </c>
      <c r="M132" s="124">
        <f t="shared" si="36"/>
        <v>2</v>
      </c>
      <c r="N132" s="124">
        <f t="shared" si="36"/>
        <v>2</v>
      </c>
      <c r="O132" s="124">
        <f t="shared" si="36"/>
        <v>2</v>
      </c>
      <c r="P132" s="124">
        <f t="shared" si="36"/>
        <v>2</v>
      </c>
      <c r="Q132" s="124">
        <f t="shared" si="36"/>
        <v>2</v>
      </c>
      <c r="R132" s="124">
        <f t="shared" si="36"/>
        <v>2</v>
      </c>
      <c r="S132" s="124">
        <f t="shared" si="36"/>
        <v>2</v>
      </c>
      <c r="T132" s="124">
        <f t="shared" si="37"/>
        <v>2</v>
      </c>
      <c r="U132" s="124">
        <f t="shared" si="37"/>
        <v>2</v>
      </c>
      <c r="V132" s="124">
        <f t="shared" si="37"/>
        <v>2</v>
      </c>
      <c r="W132" s="124">
        <f t="shared" si="37"/>
        <v>2</v>
      </c>
      <c r="X132" s="124">
        <f t="shared" si="37"/>
        <v>2</v>
      </c>
      <c r="Y132" s="124">
        <f t="shared" si="37"/>
        <v>2</v>
      </c>
      <c r="Z132" s="124">
        <f t="shared" si="37"/>
        <v>2</v>
      </c>
      <c r="AA132" s="124">
        <f t="shared" si="37"/>
        <v>2</v>
      </c>
      <c r="AB132" s="124">
        <f t="shared" si="37"/>
        <v>2</v>
      </c>
      <c r="AC132" s="124">
        <f t="shared" si="37"/>
        <v>2</v>
      </c>
      <c r="AD132" s="124">
        <f t="shared" si="37"/>
        <v>2</v>
      </c>
      <c r="AE132" s="124">
        <f t="shared" si="37"/>
        <v>2</v>
      </c>
      <c r="AF132" s="124">
        <f t="shared" si="3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5"/>
        <v>1.25</v>
      </c>
      <c r="C133" s="125">
        <v>1.25</v>
      </c>
      <c r="D133" s="124">
        <f t="shared" si="36"/>
        <v>1.25</v>
      </c>
      <c r="E133" s="124">
        <f t="shared" si="36"/>
        <v>1.25</v>
      </c>
      <c r="F133" s="124">
        <f t="shared" si="36"/>
        <v>1.25</v>
      </c>
      <c r="G133" s="124">
        <f t="shared" si="36"/>
        <v>1.25</v>
      </c>
      <c r="H133" s="124">
        <f t="shared" si="36"/>
        <v>1.25</v>
      </c>
      <c r="I133" s="124">
        <f t="shared" si="36"/>
        <v>1.25</v>
      </c>
      <c r="J133" s="124">
        <f t="shared" si="36"/>
        <v>1.25</v>
      </c>
      <c r="K133" s="124">
        <f t="shared" si="36"/>
        <v>1.25</v>
      </c>
      <c r="L133" s="124">
        <f t="shared" si="36"/>
        <v>1.25</v>
      </c>
      <c r="M133" s="124">
        <f t="shared" si="36"/>
        <v>1.25</v>
      </c>
      <c r="N133" s="124">
        <f t="shared" si="36"/>
        <v>1.25</v>
      </c>
      <c r="O133" s="124">
        <f t="shared" si="36"/>
        <v>1.25</v>
      </c>
      <c r="P133" s="124">
        <f t="shared" si="36"/>
        <v>1.25</v>
      </c>
      <c r="Q133" s="124">
        <f t="shared" si="36"/>
        <v>1.25</v>
      </c>
      <c r="R133" s="124">
        <f t="shared" si="36"/>
        <v>1.25</v>
      </c>
      <c r="S133" s="124">
        <f t="shared" si="36"/>
        <v>1.25</v>
      </c>
      <c r="T133" s="124">
        <f t="shared" si="37"/>
        <v>1.25</v>
      </c>
      <c r="U133" s="124">
        <f t="shared" si="37"/>
        <v>1.25</v>
      </c>
      <c r="V133" s="124">
        <f t="shared" si="37"/>
        <v>1.25</v>
      </c>
      <c r="W133" s="124">
        <f t="shared" si="37"/>
        <v>1.25</v>
      </c>
      <c r="X133" s="124">
        <f t="shared" si="37"/>
        <v>1.25</v>
      </c>
      <c r="Y133" s="124">
        <f t="shared" si="37"/>
        <v>1.25</v>
      </c>
      <c r="Z133" s="124">
        <f t="shared" si="37"/>
        <v>1.25</v>
      </c>
      <c r="AA133" s="124">
        <f t="shared" si="37"/>
        <v>1.25</v>
      </c>
      <c r="AB133" s="124">
        <f t="shared" si="37"/>
        <v>1.25</v>
      </c>
      <c r="AC133" s="124">
        <f t="shared" si="37"/>
        <v>1.25</v>
      </c>
      <c r="AD133" s="124">
        <f t="shared" si="37"/>
        <v>1.25</v>
      </c>
      <c r="AE133" s="124">
        <f t="shared" si="37"/>
        <v>1.25</v>
      </c>
      <c r="AF133" s="124">
        <f t="shared" si="3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5"/>
        <v>1.1499999999999999</v>
      </c>
      <c r="C134" s="125">
        <v>1.1499999999999999</v>
      </c>
      <c r="D134" s="124">
        <f t="shared" si="36"/>
        <v>1.1499999999999999</v>
      </c>
      <c r="E134" s="124">
        <f t="shared" si="36"/>
        <v>1.1499999999999999</v>
      </c>
      <c r="F134" s="124">
        <f t="shared" si="36"/>
        <v>1.1499999999999999</v>
      </c>
      <c r="G134" s="124">
        <f t="shared" si="36"/>
        <v>1.1499999999999999</v>
      </c>
      <c r="H134" s="124">
        <f t="shared" si="36"/>
        <v>1.1499999999999999</v>
      </c>
      <c r="I134" s="124">
        <f t="shared" si="36"/>
        <v>1.1499999999999999</v>
      </c>
      <c r="J134" s="124">
        <f t="shared" si="36"/>
        <v>1.1499999999999999</v>
      </c>
      <c r="K134" s="124">
        <f t="shared" si="36"/>
        <v>1.1499999999999999</v>
      </c>
      <c r="L134" s="124">
        <f t="shared" si="36"/>
        <v>1.1499999999999999</v>
      </c>
      <c r="M134" s="124">
        <f t="shared" si="36"/>
        <v>1.1499999999999999</v>
      </c>
      <c r="N134" s="124">
        <f t="shared" si="36"/>
        <v>1.1499999999999999</v>
      </c>
      <c r="O134" s="124">
        <f t="shared" si="36"/>
        <v>1.1499999999999999</v>
      </c>
      <c r="P134" s="124">
        <f t="shared" si="36"/>
        <v>1.1499999999999999</v>
      </c>
      <c r="Q134" s="124">
        <f t="shared" si="36"/>
        <v>1.1499999999999999</v>
      </c>
      <c r="R134" s="124">
        <f t="shared" si="36"/>
        <v>1.1499999999999999</v>
      </c>
      <c r="S134" s="124">
        <f t="shared" si="36"/>
        <v>1.1499999999999999</v>
      </c>
      <c r="T134" s="124">
        <f t="shared" si="37"/>
        <v>1.1499999999999999</v>
      </c>
      <c r="U134" s="124">
        <f t="shared" si="37"/>
        <v>1.1499999999999999</v>
      </c>
      <c r="V134" s="124">
        <f t="shared" si="37"/>
        <v>1.1499999999999999</v>
      </c>
      <c r="W134" s="124">
        <f t="shared" si="37"/>
        <v>1.1499999999999999</v>
      </c>
      <c r="X134" s="124">
        <f t="shared" si="37"/>
        <v>1.1499999999999999</v>
      </c>
      <c r="Y134" s="124">
        <f t="shared" si="37"/>
        <v>1.1499999999999999</v>
      </c>
      <c r="Z134" s="124">
        <f t="shared" si="37"/>
        <v>1.1499999999999999</v>
      </c>
      <c r="AA134" s="124">
        <f t="shared" si="37"/>
        <v>1.1499999999999999</v>
      </c>
      <c r="AB134" s="124">
        <f t="shared" si="37"/>
        <v>1.1499999999999999</v>
      </c>
      <c r="AC134" s="124">
        <f t="shared" si="37"/>
        <v>1.1499999999999999</v>
      </c>
      <c r="AD134" s="124">
        <f t="shared" si="37"/>
        <v>1.1499999999999999</v>
      </c>
      <c r="AE134" s="124">
        <f t="shared" si="37"/>
        <v>1.1499999999999999</v>
      </c>
      <c r="AF134" s="124">
        <f t="shared" si="3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5"/>
        <v>2.133</v>
      </c>
      <c r="C135" s="125">
        <v>2.133</v>
      </c>
      <c r="D135" s="124">
        <f t="shared" si="36"/>
        <v>2.133</v>
      </c>
      <c r="E135" s="124">
        <f t="shared" si="36"/>
        <v>2.133</v>
      </c>
      <c r="F135" s="124">
        <f t="shared" si="36"/>
        <v>2.133</v>
      </c>
      <c r="G135" s="124">
        <f t="shared" si="36"/>
        <v>2.133</v>
      </c>
      <c r="H135" s="124">
        <f t="shared" si="36"/>
        <v>2.133</v>
      </c>
      <c r="I135" s="124">
        <f t="shared" si="36"/>
        <v>2.133</v>
      </c>
      <c r="J135" s="124">
        <f t="shared" si="36"/>
        <v>2.133</v>
      </c>
      <c r="K135" s="124">
        <f t="shared" si="36"/>
        <v>2.133</v>
      </c>
      <c r="L135" s="124">
        <f t="shared" si="36"/>
        <v>2.133</v>
      </c>
      <c r="M135" s="124">
        <f t="shared" si="36"/>
        <v>2.133</v>
      </c>
      <c r="N135" s="124">
        <f t="shared" si="36"/>
        <v>2.133</v>
      </c>
      <c r="O135" s="124">
        <f t="shared" si="36"/>
        <v>2.133</v>
      </c>
      <c r="P135" s="124">
        <f t="shared" si="36"/>
        <v>2.133</v>
      </c>
      <c r="Q135" s="124">
        <f t="shared" si="36"/>
        <v>2.133</v>
      </c>
      <c r="R135" s="124">
        <f t="shared" si="36"/>
        <v>2.133</v>
      </c>
      <c r="S135" s="124">
        <f t="shared" si="36"/>
        <v>2.133</v>
      </c>
      <c r="T135" s="124">
        <f t="shared" si="37"/>
        <v>2.133</v>
      </c>
      <c r="U135" s="124">
        <f t="shared" si="37"/>
        <v>2.133</v>
      </c>
      <c r="V135" s="124">
        <f t="shared" si="37"/>
        <v>2.133</v>
      </c>
      <c r="W135" s="124">
        <f t="shared" si="37"/>
        <v>2.133</v>
      </c>
      <c r="X135" s="124">
        <f t="shared" si="37"/>
        <v>2.133</v>
      </c>
      <c r="Y135" s="124">
        <f t="shared" si="37"/>
        <v>2.133</v>
      </c>
      <c r="Z135" s="124">
        <f t="shared" si="37"/>
        <v>2.133</v>
      </c>
      <c r="AA135" s="124">
        <f t="shared" si="37"/>
        <v>2.133</v>
      </c>
      <c r="AB135" s="124">
        <f t="shared" si="37"/>
        <v>2.133</v>
      </c>
      <c r="AC135" s="124">
        <f t="shared" si="37"/>
        <v>2.133</v>
      </c>
      <c r="AD135" s="124">
        <f t="shared" si="37"/>
        <v>2.133</v>
      </c>
      <c r="AE135" s="124">
        <f t="shared" si="37"/>
        <v>2.133</v>
      </c>
      <c r="AF135" s="124">
        <f t="shared" si="3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5"/>
        <v>2.09</v>
      </c>
      <c r="C136" s="125">
        <v>2.09</v>
      </c>
      <c r="D136" s="124">
        <f t="shared" si="36"/>
        <v>2.09</v>
      </c>
      <c r="E136" s="124">
        <f t="shared" si="36"/>
        <v>2.09</v>
      </c>
      <c r="F136" s="124">
        <f t="shared" si="36"/>
        <v>2.09</v>
      </c>
      <c r="G136" s="124">
        <f t="shared" si="36"/>
        <v>2.09</v>
      </c>
      <c r="H136" s="124">
        <f t="shared" si="36"/>
        <v>2.09</v>
      </c>
      <c r="I136" s="124">
        <f t="shared" si="36"/>
        <v>2.09</v>
      </c>
      <c r="J136" s="124">
        <f t="shared" si="36"/>
        <v>2.09</v>
      </c>
      <c r="K136" s="124">
        <f t="shared" si="36"/>
        <v>2.09</v>
      </c>
      <c r="L136" s="124">
        <f t="shared" si="36"/>
        <v>2.09</v>
      </c>
      <c r="M136" s="124">
        <f t="shared" si="36"/>
        <v>2.09</v>
      </c>
      <c r="N136" s="124">
        <f t="shared" si="36"/>
        <v>2.09</v>
      </c>
      <c r="O136" s="124">
        <f t="shared" si="36"/>
        <v>2.09</v>
      </c>
      <c r="P136" s="124">
        <f t="shared" si="36"/>
        <v>2.09</v>
      </c>
      <c r="Q136" s="124">
        <f t="shared" si="36"/>
        <v>2.09</v>
      </c>
      <c r="R136" s="124">
        <f t="shared" si="36"/>
        <v>2.09</v>
      </c>
      <c r="S136" s="124">
        <f t="shared" si="36"/>
        <v>2.09</v>
      </c>
      <c r="T136" s="124">
        <f t="shared" si="37"/>
        <v>2.09</v>
      </c>
      <c r="U136" s="124">
        <f t="shared" si="37"/>
        <v>2.09</v>
      </c>
      <c r="V136" s="124">
        <f t="shared" si="37"/>
        <v>2.09</v>
      </c>
      <c r="W136" s="124">
        <f t="shared" si="37"/>
        <v>2.09</v>
      </c>
      <c r="X136" s="124">
        <f t="shared" si="37"/>
        <v>2.09</v>
      </c>
      <c r="Y136" s="124">
        <f t="shared" si="37"/>
        <v>2.09</v>
      </c>
      <c r="Z136" s="124">
        <f t="shared" si="37"/>
        <v>2.09</v>
      </c>
      <c r="AA136" s="124">
        <f t="shared" si="37"/>
        <v>2.09</v>
      </c>
      <c r="AB136" s="124">
        <f t="shared" si="37"/>
        <v>2.09</v>
      </c>
      <c r="AC136" s="124">
        <f t="shared" si="37"/>
        <v>2.09</v>
      </c>
      <c r="AD136" s="124">
        <f t="shared" si="37"/>
        <v>2.09</v>
      </c>
      <c r="AE136" s="124">
        <f t="shared" si="37"/>
        <v>2.09</v>
      </c>
      <c r="AF136" s="124">
        <f t="shared" si="3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5"/>
        <v>1.1399999999999999</v>
      </c>
      <c r="C137" s="125">
        <v>1.1399999999999999</v>
      </c>
      <c r="D137" s="124">
        <f t="shared" si="36"/>
        <v>1.1399999999999999</v>
      </c>
      <c r="E137" s="124">
        <f t="shared" si="36"/>
        <v>1.1399999999999999</v>
      </c>
      <c r="F137" s="124">
        <f t="shared" si="36"/>
        <v>1.1399999999999999</v>
      </c>
      <c r="G137" s="124">
        <f t="shared" si="36"/>
        <v>1.1399999999999999</v>
      </c>
      <c r="H137" s="124">
        <f t="shared" si="36"/>
        <v>1.1399999999999999</v>
      </c>
      <c r="I137" s="124">
        <f t="shared" si="36"/>
        <v>1.1399999999999999</v>
      </c>
      <c r="J137" s="124">
        <f t="shared" si="36"/>
        <v>1.1399999999999999</v>
      </c>
      <c r="K137" s="124">
        <f t="shared" si="36"/>
        <v>1.1399999999999999</v>
      </c>
      <c r="L137" s="124">
        <f t="shared" si="36"/>
        <v>1.1399999999999999</v>
      </c>
      <c r="M137" s="124">
        <f t="shared" si="36"/>
        <v>1.1399999999999999</v>
      </c>
      <c r="N137" s="124">
        <f t="shared" si="36"/>
        <v>1.1399999999999999</v>
      </c>
      <c r="O137" s="124">
        <f t="shared" si="36"/>
        <v>1.1399999999999999</v>
      </c>
      <c r="P137" s="124">
        <f t="shared" si="36"/>
        <v>1.1399999999999999</v>
      </c>
      <c r="Q137" s="124">
        <f t="shared" si="36"/>
        <v>1.1399999999999999</v>
      </c>
      <c r="R137" s="124">
        <f t="shared" si="36"/>
        <v>1.1399999999999999</v>
      </c>
      <c r="S137" s="124">
        <f t="shared" si="36"/>
        <v>1.1399999999999999</v>
      </c>
      <c r="T137" s="124">
        <f t="shared" si="37"/>
        <v>1.1399999999999999</v>
      </c>
      <c r="U137" s="124">
        <f t="shared" si="37"/>
        <v>1.1399999999999999</v>
      </c>
      <c r="V137" s="124">
        <f t="shared" si="37"/>
        <v>1.1399999999999999</v>
      </c>
      <c r="W137" s="124">
        <f t="shared" si="37"/>
        <v>1.1399999999999999</v>
      </c>
      <c r="X137" s="124">
        <f t="shared" si="37"/>
        <v>1.1399999999999999</v>
      </c>
      <c r="Y137" s="124">
        <f t="shared" si="37"/>
        <v>1.1399999999999999</v>
      </c>
      <c r="Z137" s="124">
        <f t="shared" si="37"/>
        <v>1.1399999999999999</v>
      </c>
      <c r="AA137" s="124">
        <f t="shared" si="37"/>
        <v>1.1399999999999999</v>
      </c>
      <c r="AB137" s="124">
        <f t="shared" si="37"/>
        <v>1.1399999999999999</v>
      </c>
      <c r="AC137" s="124">
        <f t="shared" si="37"/>
        <v>1.1399999999999999</v>
      </c>
      <c r="AD137" s="124">
        <f t="shared" si="37"/>
        <v>1.1399999999999999</v>
      </c>
      <c r="AE137" s="124">
        <f t="shared" si="37"/>
        <v>1.1399999999999999</v>
      </c>
      <c r="AF137" s="124">
        <f t="shared" si="3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5"/>
        <v>0.82</v>
      </c>
      <c r="C138" s="125">
        <v>0.82</v>
      </c>
      <c r="D138" s="124">
        <f t="shared" si="36"/>
        <v>0.82</v>
      </c>
      <c r="E138" s="124">
        <f t="shared" si="36"/>
        <v>0.82</v>
      </c>
      <c r="F138" s="124">
        <f t="shared" si="36"/>
        <v>0.82</v>
      </c>
      <c r="G138" s="124">
        <f t="shared" si="36"/>
        <v>0.82</v>
      </c>
      <c r="H138" s="124">
        <f t="shared" si="36"/>
        <v>0.82</v>
      </c>
      <c r="I138" s="124">
        <f t="shared" si="36"/>
        <v>0.82</v>
      </c>
      <c r="J138" s="124">
        <f t="shared" si="36"/>
        <v>0.82</v>
      </c>
      <c r="K138" s="124">
        <f t="shared" si="36"/>
        <v>0.82</v>
      </c>
      <c r="L138" s="124">
        <f t="shared" si="36"/>
        <v>0.82</v>
      </c>
      <c r="M138" s="124">
        <f t="shared" si="36"/>
        <v>0.82</v>
      </c>
      <c r="N138" s="124">
        <f t="shared" si="36"/>
        <v>0.82</v>
      </c>
      <c r="O138" s="124">
        <f t="shared" si="36"/>
        <v>0.82</v>
      </c>
      <c r="P138" s="124">
        <f t="shared" si="36"/>
        <v>0.82</v>
      </c>
      <c r="Q138" s="124">
        <f t="shared" si="36"/>
        <v>0.82</v>
      </c>
      <c r="R138" s="124">
        <f t="shared" si="36"/>
        <v>0.82</v>
      </c>
      <c r="S138" s="124">
        <f t="shared" si="36"/>
        <v>0.82</v>
      </c>
      <c r="T138" s="124">
        <f t="shared" si="37"/>
        <v>0.82</v>
      </c>
      <c r="U138" s="124">
        <f t="shared" si="37"/>
        <v>0.82</v>
      </c>
      <c r="V138" s="124">
        <f t="shared" si="37"/>
        <v>0.82</v>
      </c>
      <c r="W138" s="124">
        <f t="shared" si="37"/>
        <v>0.82</v>
      </c>
      <c r="X138" s="124">
        <f t="shared" si="37"/>
        <v>0.82</v>
      </c>
      <c r="Y138" s="124">
        <f t="shared" si="37"/>
        <v>0.82</v>
      </c>
      <c r="Z138" s="124">
        <f t="shared" si="37"/>
        <v>0.82</v>
      </c>
      <c r="AA138" s="124">
        <f t="shared" si="37"/>
        <v>0.82</v>
      </c>
      <c r="AB138" s="124">
        <f t="shared" si="37"/>
        <v>0.82</v>
      </c>
      <c r="AC138" s="124">
        <f t="shared" si="37"/>
        <v>0.82</v>
      </c>
      <c r="AD138" s="124">
        <f t="shared" si="37"/>
        <v>0.82</v>
      </c>
      <c r="AE138" s="124">
        <f t="shared" si="37"/>
        <v>0.82</v>
      </c>
      <c r="AF138" s="124">
        <f t="shared" si="3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8">AF140</f>
        <v>2</v>
      </c>
      <c r="C140" s="125">
        <v>2</v>
      </c>
      <c r="D140" s="124">
        <f t="shared" ref="D140:S146" si="39">C140</f>
        <v>2</v>
      </c>
      <c r="E140" s="124">
        <f t="shared" si="39"/>
        <v>2</v>
      </c>
      <c r="F140" s="124">
        <f t="shared" si="39"/>
        <v>2</v>
      </c>
      <c r="G140" s="124">
        <f t="shared" si="39"/>
        <v>2</v>
      </c>
      <c r="H140" s="124">
        <f t="shared" si="39"/>
        <v>2</v>
      </c>
      <c r="I140" s="124">
        <f t="shared" si="39"/>
        <v>2</v>
      </c>
      <c r="J140" s="124">
        <f t="shared" si="39"/>
        <v>2</v>
      </c>
      <c r="K140" s="124">
        <f t="shared" si="39"/>
        <v>2</v>
      </c>
      <c r="L140" s="124">
        <f t="shared" si="39"/>
        <v>2</v>
      </c>
      <c r="M140" s="124">
        <f t="shared" si="39"/>
        <v>2</v>
      </c>
      <c r="N140" s="124">
        <f t="shared" si="39"/>
        <v>2</v>
      </c>
      <c r="O140" s="124">
        <f t="shared" si="39"/>
        <v>2</v>
      </c>
      <c r="P140" s="124">
        <f t="shared" si="39"/>
        <v>2</v>
      </c>
      <c r="Q140" s="124">
        <f t="shared" si="39"/>
        <v>2</v>
      </c>
      <c r="R140" s="124">
        <f t="shared" si="39"/>
        <v>2</v>
      </c>
      <c r="S140" s="124">
        <f t="shared" si="39"/>
        <v>2</v>
      </c>
      <c r="T140" s="124">
        <f t="shared" ref="T140:AF146" si="40">S140</f>
        <v>2</v>
      </c>
      <c r="U140" s="124">
        <f t="shared" si="40"/>
        <v>2</v>
      </c>
      <c r="V140" s="124">
        <f t="shared" si="40"/>
        <v>2</v>
      </c>
      <c r="W140" s="124">
        <f t="shared" si="40"/>
        <v>2</v>
      </c>
      <c r="X140" s="124">
        <f t="shared" si="40"/>
        <v>2</v>
      </c>
      <c r="Y140" s="124">
        <f t="shared" si="40"/>
        <v>2</v>
      </c>
      <c r="Z140" s="124">
        <f t="shared" si="40"/>
        <v>2</v>
      </c>
      <c r="AA140" s="124">
        <f t="shared" si="40"/>
        <v>2</v>
      </c>
      <c r="AB140" s="124">
        <f t="shared" si="40"/>
        <v>2</v>
      </c>
      <c r="AC140" s="124">
        <f t="shared" si="40"/>
        <v>2</v>
      </c>
      <c r="AD140" s="124">
        <f t="shared" si="40"/>
        <v>2</v>
      </c>
      <c r="AE140" s="124">
        <f t="shared" si="40"/>
        <v>2</v>
      </c>
      <c r="AF140" s="124">
        <f t="shared" si="4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8"/>
        <v>5.61</v>
      </c>
      <c r="C141" s="125">
        <v>5.61</v>
      </c>
      <c r="D141" s="124">
        <f t="shared" si="39"/>
        <v>5.61</v>
      </c>
      <c r="E141" s="124">
        <f t="shared" si="39"/>
        <v>5.61</v>
      </c>
      <c r="F141" s="124">
        <f t="shared" si="39"/>
        <v>5.61</v>
      </c>
      <c r="G141" s="124">
        <f t="shared" si="39"/>
        <v>5.61</v>
      </c>
      <c r="H141" s="124">
        <f t="shared" si="39"/>
        <v>5.61</v>
      </c>
      <c r="I141" s="124">
        <f t="shared" si="39"/>
        <v>5.61</v>
      </c>
      <c r="J141" s="124">
        <f t="shared" si="39"/>
        <v>5.61</v>
      </c>
      <c r="K141" s="124">
        <f t="shared" si="39"/>
        <v>5.61</v>
      </c>
      <c r="L141" s="124">
        <f t="shared" si="39"/>
        <v>5.61</v>
      </c>
      <c r="M141" s="124">
        <f t="shared" si="39"/>
        <v>5.61</v>
      </c>
      <c r="N141" s="124">
        <f t="shared" si="39"/>
        <v>5.61</v>
      </c>
      <c r="O141" s="124">
        <f t="shared" si="39"/>
        <v>5.61</v>
      </c>
      <c r="P141" s="124">
        <f t="shared" si="39"/>
        <v>5.61</v>
      </c>
      <c r="Q141" s="124">
        <f t="shared" si="39"/>
        <v>5.61</v>
      </c>
      <c r="R141" s="124">
        <f t="shared" si="39"/>
        <v>5.61</v>
      </c>
      <c r="S141" s="124">
        <f t="shared" si="39"/>
        <v>5.61</v>
      </c>
      <c r="T141" s="124">
        <f t="shared" si="40"/>
        <v>5.61</v>
      </c>
      <c r="U141" s="124">
        <f t="shared" si="40"/>
        <v>5.61</v>
      </c>
      <c r="V141" s="124">
        <f t="shared" si="40"/>
        <v>5.61</v>
      </c>
      <c r="W141" s="124">
        <f t="shared" si="40"/>
        <v>5.61</v>
      </c>
      <c r="X141" s="124">
        <f t="shared" si="40"/>
        <v>5.61</v>
      </c>
      <c r="Y141" s="124">
        <f t="shared" si="40"/>
        <v>5.61</v>
      </c>
      <c r="Z141" s="124">
        <f t="shared" si="40"/>
        <v>5.61</v>
      </c>
      <c r="AA141" s="124">
        <f t="shared" si="40"/>
        <v>5.61</v>
      </c>
      <c r="AB141" s="124">
        <f t="shared" si="40"/>
        <v>5.61</v>
      </c>
      <c r="AC141" s="124">
        <f t="shared" si="40"/>
        <v>5.61</v>
      </c>
      <c r="AD141" s="124">
        <f t="shared" si="40"/>
        <v>5.61</v>
      </c>
      <c r="AE141" s="124">
        <f t="shared" si="40"/>
        <v>5.61</v>
      </c>
      <c r="AF141" s="124">
        <f t="shared" si="4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8"/>
        <v>1.25</v>
      </c>
      <c r="C142" s="125">
        <v>1.25</v>
      </c>
      <c r="D142" s="124">
        <f t="shared" si="39"/>
        <v>1.25</v>
      </c>
      <c r="E142" s="124">
        <f t="shared" si="39"/>
        <v>1.25</v>
      </c>
      <c r="F142" s="124">
        <f t="shared" si="39"/>
        <v>1.25</v>
      </c>
      <c r="G142" s="124">
        <f t="shared" si="39"/>
        <v>1.25</v>
      </c>
      <c r="H142" s="124">
        <f t="shared" si="39"/>
        <v>1.25</v>
      </c>
      <c r="I142" s="124">
        <f t="shared" si="39"/>
        <v>1.25</v>
      </c>
      <c r="J142" s="124">
        <f t="shared" si="39"/>
        <v>1.25</v>
      </c>
      <c r="K142" s="124">
        <f t="shared" si="39"/>
        <v>1.25</v>
      </c>
      <c r="L142" s="124">
        <f t="shared" si="39"/>
        <v>1.25</v>
      </c>
      <c r="M142" s="124">
        <f t="shared" si="39"/>
        <v>1.25</v>
      </c>
      <c r="N142" s="124">
        <f t="shared" si="39"/>
        <v>1.25</v>
      </c>
      <c r="O142" s="124">
        <f t="shared" si="39"/>
        <v>1.25</v>
      </c>
      <c r="P142" s="124">
        <f t="shared" si="39"/>
        <v>1.25</v>
      </c>
      <c r="Q142" s="124">
        <f t="shared" si="39"/>
        <v>1.25</v>
      </c>
      <c r="R142" s="124">
        <f t="shared" si="39"/>
        <v>1.25</v>
      </c>
      <c r="S142" s="124">
        <f t="shared" si="39"/>
        <v>1.25</v>
      </c>
      <c r="T142" s="124">
        <f t="shared" si="40"/>
        <v>1.25</v>
      </c>
      <c r="U142" s="124">
        <f t="shared" si="40"/>
        <v>1.25</v>
      </c>
      <c r="V142" s="124">
        <f t="shared" si="40"/>
        <v>1.25</v>
      </c>
      <c r="W142" s="124">
        <f t="shared" si="40"/>
        <v>1.25</v>
      </c>
      <c r="X142" s="124">
        <f t="shared" si="40"/>
        <v>1.25</v>
      </c>
      <c r="Y142" s="124">
        <f t="shared" si="40"/>
        <v>1.25</v>
      </c>
      <c r="Z142" s="124">
        <f t="shared" si="40"/>
        <v>1.25</v>
      </c>
      <c r="AA142" s="124">
        <f t="shared" si="40"/>
        <v>1.25</v>
      </c>
      <c r="AB142" s="124">
        <f t="shared" si="40"/>
        <v>1.25</v>
      </c>
      <c r="AC142" s="124">
        <f t="shared" si="40"/>
        <v>1.25</v>
      </c>
      <c r="AD142" s="124">
        <f t="shared" si="40"/>
        <v>1.25</v>
      </c>
      <c r="AE142" s="124">
        <f t="shared" si="40"/>
        <v>1.25</v>
      </c>
      <c r="AF142" s="124">
        <f t="shared" si="4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8"/>
        <v>1.25</v>
      </c>
      <c r="C143" s="125">
        <v>1.25</v>
      </c>
      <c r="D143" s="124">
        <f t="shared" si="39"/>
        <v>1.25</v>
      </c>
      <c r="E143" s="124">
        <f t="shared" si="39"/>
        <v>1.25</v>
      </c>
      <c r="F143" s="124">
        <f t="shared" si="39"/>
        <v>1.25</v>
      </c>
      <c r="G143" s="124">
        <f t="shared" si="39"/>
        <v>1.25</v>
      </c>
      <c r="H143" s="124">
        <f t="shared" si="39"/>
        <v>1.25</v>
      </c>
      <c r="I143" s="124">
        <f t="shared" si="39"/>
        <v>1.25</v>
      </c>
      <c r="J143" s="124">
        <f t="shared" si="39"/>
        <v>1.25</v>
      </c>
      <c r="K143" s="124">
        <f t="shared" si="39"/>
        <v>1.25</v>
      </c>
      <c r="L143" s="124">
        <f t="shared" si="39"/>
        <v>1.25</v>
      </c>
      <c r="M143" s="124">
        <f t="shared" si="39"/>
        <v>1.25</v>
      </c>
      <c r="N143" s="124">
        <f t="shared" si="39"/>
        <v>1.25</v>
      </c>
      <c r="O143" s="124">
        <f t="shared" si="39"/>
        <v>1.25</v>
      </c>
      <c r="P143" s="124">
        <f t="shared" si="39"/>
        <v>1.25</v>
      </c>
      <c r="Q143" s="124">
        <f t="shared" si="39"/>
        <v>1.25</v>
      </c>
      <c r="R143" s="124">
        <f t="shared" si="39"/>
        <v>1.25</v>
      </c>
      <c r="S143" s="124">
        <f t="shared" si="39"/>
        <v>1.25</v>
      </c>
      <c r="T143" s="124">
        <f t="shared" si="40"/>
        <v>1.25</v>
      </c>
      <c r="U143" s="124">
        <f t="shared" si="40"/>
        <v>1.25</v>
      </c>
      <c r="V143" s="124">
        <f t="shared" si="40"/>
        <v>1.25</v>
      </c>
      <c r="W143" s="124">
        <f t="shared" si="40"/>
        <v>1.25</v>
      </c>
      <c r="X143" s="124">
        <f t="shared" si="40"/>
        <v>1.25</v>
      </c>
      <c r="Y143" s="124">
        <f t="shared" si="40"/>
        <v>1.25</v>
      </c>
      <c r="Z143" s="124">
        <f t="shared" si="40"/>
        <v>1.25</v>
      </c>
      <c r="AA143" s="124">
        <f t="shared" si="40"/>
        <v>1.25</v>
      </c>
      <c r="AB143" s="124">
        <f t="shared" si="40"/>
        <v>1.25</v>
      </c>
      <c r="AC143" s="124">
        <f t="shared" si="40"/>
        <v>1.25</v>
      </c>
      <c r="AD143" s="124">
        <f t="shared" si="40"/>
        <v>1.25</v>
      </c>
      <c r="AE143" s="124">
        <f t="shared" si="40"/>
        <v>1.25</v>
      </c>
      <c r="AF143" s="124">
        <f t="shared" si="4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8"/>
        <v>1.46</v>
      </c>
      <c r="C144" s="125">
        <v>1.46</v>
      </c>
      <c r="D144" s="124">
        <f t="shared" si="39"/>
        <v>1.46</v>
      </c>
      <c r="E144" s="124">
        <f t="shared" si="39"/>
        <v>1.46</v>
      </c>
      <c r="F144" s="124">
        <f t="shared" si="39"/>
        <v>1.46</v>
      </c>
      <c r="G144" s="124">
        <f t="shared" si="39"/>
        <v>1.46</v>
      </c>
      <c r="H144" s="124">
        <f t="shared" si="39"/>
        <v>1.46</v>
      </c>
      <c r="I144" s="124">
        <f t="shared" si="39"/>
        <v>1.46</v>
      </c>
      <c r="J144" s="124">
        <f t="shared" si="39"/>
        <v>1.46</v>
      </c>
      <c r="K144" s="124">
        <f t="shared" si="39"/>
        <v>1.46</v>
      </c>
      <c r="L144" s="124">
        <f t="shared" si="39"/>
        <v>1.46</v>
      </c>
      <c r="M144" s="124">
        <f t="shared" si="39"/>
        <v>1.46</v>
      </c>
      <c r="N144" s="124">
        <f t="shared" si="39"/>
        <v>1.46</v>
      </c>
      <c r="O144" s="124">
        <f t="shared" si="39"/>
        <v>1.46</v>
      </c>
      <c r="P144" s="124">
        <f t="shared" si="39"/>
        <v>1.46</v>
      </c>
      <c r="Q144" s="124">
        <f t="shared" si="39"/>
        <v>1.46</v>
      </c>
      <c r="R144" s="124">
        <f t="shared" si="39"/>
        <v>1.46</v>
      </c>
      <c r="S144" s="124">
        <f t="shared" si="39"/>
        <v>1.46</v>
      </c>
      <c r="T144" s="124">
        <f t="shared" si="40"/>
        <v>1.46</v>
      </c>
      <c r="U144" s="124">
        <f t="shared" si="40"/>
        <v>1.46</v>
      </c>
      <c r="V144" s="124">
        <f t="shared" si="40"/>
        <v>1.46</v>
      </c>
      <c r="W144" s="124">
        <f t="shared" si="40"/>
        <v>1.46</v>
      </c>
      <c r="X144" s="124">
        <f t="shared" si="40"/>
        <v>1.46</v>
      </c>
      <c r="Y144" s="124">
        <f t="shared" si="40"/>
        <v>1.46</v>
      </c>
      <c r="Z144" s="124">
        <f t="shared" si="40"/>
        <v>1.46</v>
      </c>
      <c r="AA144" s="124">
        <f t="shared" si="40"/>
        <v>1.46</v>
      </c>
      <c r="AB144" s="124">
        <f t="shared" si="40"/>
        <v>1.46</v>
      </c>
      <c r="AC144" s="124">
        <f t="shared" si="40"/>
        <v>1.46</v>
      </c>
      <c r="AD144" s="124">
        <f t="shared" si="40"/>
        <v>1.46</v>
      </c>
      <c r="AE144" s="124">
        <f t="shared" si="40"/>
        <v>1.46</v>
      </c>
      <c r="AF144" s="124">
        <f t="shared" si="4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8"/>
        <v>3</v>
      </c>
      <c r="C145" s="125">
        <v>3</v>
      </c>
      <c r="D145" s="124">
        <f t="shared" si="39"/>
        <v>3</v>
      </c>
      <c r="E145" s="124">
        <f t="shared" si="39"/>
        <v>3</v>
      </c>
      <c r="F145" s="124">
        <f t="shared" si="39"/>
        <v>3</v>
      </c>
      <c r="G145" s="124">
        <f t="shared" si="39"/>
        <v>3</v>
      </c>
      <c r="H145" s="124">
        <f t="shared" si="39"/>
        <v>3</v>
      </c>
      <c r="I145" s="124">
        <f t="shared" si="39"/>
        <v>3</v>
      </c>
      <c r="J145" s="124">
        <f t="shared" si="39"/>
        <v>3</v>
      </c>
      <c r="K145" s="124">
        <f t="shared" si="39"/>
        <v>3</v>
      </c>
      <c r="L145" s="124">
        <f t="shared" si="39"/>
        <v>3</v>
      </c>
      <c r="M145" s="124">
        <f t="shared" si="39"/>
        <v>3</v>
      </c>
      <c r="N145" s="124">
        <f t="shared" si="39"/>
        <v>3</v>
      </c>
      <c r="O145" s="124">
        <f t="shared" si="39"/>
        <v>3</v>
      </c>
      <c r="P145" s="124">
        <f t="shared" si="39"/>
        <v>3</v>
      </c>
      <c r="Q145" s="124">
        <f t="shared" si="39"/>
        <v>3</v>
      </c>
      <c r="R145" s="124">
        <f t="shared" si="39"/>
        <v>3</v>
      </c>
      <c r="S145" s="124">
        <f t="shared" si="39"/>
        <v>3</v>
      </c>
      <c r="T145" s="124">
        <f t="shared" si="40"/>
        <v>3</v>
      </c>
      <c r="U145" s="124">
        <f t="shared" si="40"/>
        <v>3</v>
      </c>
      <c r="V145" s="124">
        <f t="shared" si="40"/>
        <v>3</v>
      </c>
      <c r="W145" s="124">
        <f t="shared" si="40"/>
        <v>3</v>
      </c>
      <c r="X145" s="124">
        <f t="shared" si="40"/>
        <v>3</v>
      </c>
      <c r="Y145" s="124">
        <f t="shared" si="40"/>
        <v>3</v>
      </c>
      <c r="Z145" s="124">
        <f t="shared" si="40"/>
        <v>3</v>
      </c>
      <c r="AA145" s="124">
        <f t="shared" si="40"/>
        <v>3</v>
      </c>
      <c r="AB145" s="124">
        <f t="shared" si="40"/>
        <v>3</v>
      </c>
      <c r="AC145" s="124">
        <f t="shared" si="40"/>
        <v>3</v>
      </c>
      <c r="AD145" s="124">
        <f t="shared" si="40"/>
        <v>3</v>
      </c>
      <c r="AE145" s="124">
        <f t="shared" si="40"/>
        <v>3</v>
      </c>
      <c r="AF145" s="124">
        <f t="shared" si="4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8"/>
        <v>3.3</v>
      </c>
      <c r="C146" s="125">
        <v>3.3</v>
      </c>
      <c r="D146" s="124">
        <f t="shared" si="39"/>
        <v>3.3</v>
      </c>
      <c r="E146" s="124">
        <f t="shared" si="39"/>
        <v>3.3</v>
      </c>
      <c r="F146" s="124">
        <f t="shared" si="39"/>
        <v>3.3</v>
      </c>
      <c r="G146" s="124">
        <f t="shared" si="39"/>
        <v>3.3</v>
      </c>
      <c r="H146" s="124">
        <f t="shared" si="39"/>
        <v>3.3</v>
      </c>
      <c r="I146" s="124">
        <f t="shared" si="39"/>
        <v>3.3</v>
      </c>
      <c r="J146" s="124">
        <f t="shared" si="39"/>
        <v>3.3</v>
      </c>
      <c r="K146" s="124">
        <f t="shared" si="39"/>
        <v>3.3</v>
      </c>
      <c r="L146" s="124">
        <f t="shared" si="39"/>
        <v>3.3</v>
      </c>
      <c r="M146" s="124">
        <f t="shared" si="39"/>
        <v>3.3</v>
      </c>
      <c r="N146" s="124">
        <f t="shared" si="39"/>
        <v>3.3</v>
      </c>
      <c r="O146" s="124">
        <f t="shared" si="39"/>
        <v>3.3</v>
      </c>
      <c r="P146" s="124">
        <f t="shared" si="39"/>
        <v>3.3</v>
      </c>
      <c r="Q146" s="124">
        <f t="shared" si="39"/>
        <v>3.3</v>
      </c>
      <c r="R146" s="124">
        <f t="shared" si="39"/>
        <v>3.3</v>
      </c>
      <c r="S146" s="124">
        <f t="shared" si="39"/>
        <v>3.3</v>
      </c>
      <c r="T146" s="124">
        <f t="shared" si="40"/>
        <v>3.3</v>
      </c>
      <c r="U146" s="124">
        <f t="shared" si="40"/>
        <v>3.3</v>
      </c>
      <c r="V146" s="124">
        <f t="shared" si="40"/>
        <v>3.3</v>
      </c>
      <c r="W146" s="124">
        <f t="shared" si="40"/>
        <v>3.3</v>
      </c>
      <c r="X146" s="124">
        <f t="shared" si="40"/>
        <v>3.3</v>
      </c>
      <c r="Y146" s="124">
        <f t="shared" si="40"/>
        <v>3.3</v>
      </c>
      <c r="Z146" s="124">
        <f t="shared" si="40"/>
        <v>3.3</v>
      </c>
      <c r="AA146" s="124">
        <f t="shared" si="40"/>
        <v>3.3</v>
      </c>
      <c r="AB146" s="124">
        <f t="shared" si="40"/>
        <v>3.3</v>
      </c>
      <c r="AC146" s="124">
        <f t="shared" si="40"/>
        <v>3.3</v>
      </c>
      <c r="AD146" s="124">
        <f t="shared" si="40"/>
        <v>3.3</v>
      </c>
      <c r="AE146" s="124">
        <f t="shared" si="40"/>
        <v>3.3</v>
      </c>
      <c r="AF146" s="124">
        <f t="shared" si="4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41">C148</f>
        <v>1.76</v>
      </c>
      <c r="E148" s="124">
        <f t="shared" si="41"/>
        <v>1.76</v>
      </c>
      <c r="F148" s="124">
        <f t="shared" si="41"/>
        <v>1.76</v>
      </c>
      <c r="G148" s="124">
        <f t="shared" si="41"/>
        <v>1.76</v>
      </c>
      <c r="H148" s="124">
        <f t="shared" si="41"/>
        <v>1.76</v>
      </c>
      <c r="I148" s="124">
        <f t="shared" si="41"/>
        <v>1.76</v>
      </c>
      <c r="J148" s="124">
        <f t="shared" si="41"/>
        <v>1.76</v>
      </c>
      <c r="K148" s="124">
        <f t="shared" si="41"/>
        <v>1.76</v>
      </c>
      <c r="L148" s="124">
        <f t="shared" si="41"/>
        <v>1.76</v>
      </c>
      <c r="M148" s="124">
        <f t="shared" si="41"/>
        <v>1.76</v>
      </c>
      <c r="N148" s="124">
        <f t="shared" si="41"/>
        <v>1.76</v>
      </c>
      <c r="O148" s="124">
        <f t="shared" si="41"/>
        <v>1.76</v>
      </c>
      <c r="P148" s="124">
        <f t="shared" si="41"/>
        <v>1.76</v>
      </c>
      <c r="Q148" s="124">
        <f t="shared" si="41"/>
        <v>1.76</v>
      </c>
      <c r="R148" s="124">
        <f t="shared" si="41"/>
        <v>1.76</v>
      </c>
      <c r="S148" s="124">
        <f t="shared" si="41"/>
        <v>1.76</v>
      </c>
      <c r="T148" s="124">
        <f t="shared" ref="T148:AF149" si="42">S148</f>
        <v>1.76</v>
      </c>
      <c r="U148" s="124">
        <f t="shared" si="42"/>
        <v>1.76</v>
      </c>
      <c r="V148" s="124">
        <f t="shared" si="42"/>
        <v>1.76</v>
      </c>
      <c r="W148" s="124">
        <f t="shared" si="42"/>
        <v>1.76</v>
      </c>
      <c r="X148" s="124">
        <f t="shared" si="42"/>
        <v>1.76</v>
      </c>
      <c r="Y148" s="124">
        <f t="shared" si="42"/>
        <v>1.76</v>
      </c>
      <c r="Z148" s="124">
        <f t="shared" si="42"/>
        <v>1.76</v>
      </c>
      <c r="AA148" s="124">
        <f t="shared" si="42"/>
        <v>1.76</v>
      </c>
      <c r="AB148" s="124">
        <f t="shared" si="42"/>
        <v>1.76</v>
      </c>
      <c r="AC148" s="124">
        <f t="shared" si="42"/>
        <v>1.76</v>
      </c>
      <c r="AD148" s="124">
        <f t="shared" si="42"/>
        <v>1.76</v>
      </c>
      <c r="AE148" s="124">
        <f t="shared" si="42"/>
        <v>1.76</v>
      </c>
      <c r="AF148" s="124">
        <f t="shared" si="4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41"/>
        <v>0</v>
      </c>
      <c r="E149" s="124">
        <f t="shared" si="41"/>
        <v>0</v>
      </c>
      <c r="F149" s="124">
        <f t="shared" si="41"/>
        <v>0</v>
      </c>
      <c r="G149" s="124">
        <f t="shared" si="41"/>
        <v>0</v>
      </c>
      <c r="H149" s="124">
        <f t="shared" si="41"/>
        <v>0</v>
      </c>
      <c r="I149" s="124">
        <f t="shared" si="41"/>
        <v>0</v>
      </c>
      <c r="J149" s="124">
        <f t="shared" si="41"/>
        <v>0</v>
      </c>
      <c r="K149" s="124">
        <f t="shared" si="41"/>
        <v>0</v>
      </c>
      <c r="L149" s="124">
        <f t="shared" si="41"/>
        <v>0</v>
      </c>
      <c r="M149" s="124">
        <f t="shared" si="41"/>
        <v>0</v>
      </c>
      <c r="N149" s="124">
        <f t="shared" si="41"/>
        <v>0</v>
      </c>
      <c r="O149" s="124">
        <f t="shared" si="41"/>
        <v>0</v>
      </c>
      <c r="P149" s="124">
        <f t="shared" si="41"/>
        <v>0</v>
      </c>
      <c r="Q149" s="124">
        <f t="shared" si="41"/>
        <v>0</v>
      </c>
      <c r="R149" s="124">
        <f t="shared" si="41"/>
        <v>0</v>
      </c>
      <c r="S149" s="124">
        <f t="shared" si="41"/>
        <v>0</v>
      </c>
      <c r="T149" s="124">
        <f t="shared" si="42"/>
        <v>0</v>
      </c>
      <c r="U149" s="124">
        <f t="shared" si="42"/>
        <v>0</v>
      </c>
      <c r="V149" s="124">
        <f t="shared" si="42"/>
        <v>0</v>
      </c>
      <c r="W149" s="124">
        <f t="shared" si="42"/>
        <v>0</v>
      </c>
      <c r="X149" s="124">
        <f t="shared" si="42"/>
        <v>0</v>
      </c>
      <c r="Y149" s="124">
        <f t="shared" si="42"/>
        <v>0</v>
      </c>
      <c r="Z149" s="124">
        <f t="shared" si="42"/>
        <v>0</v>
      </c>
      <c r="AA149" s="124">
        <f t="shared" si="42"/>
        <v>0</v>
      </c>
      <c r="AB149" s="124">
        <f t="shared" si="42"/>
        <v>0</v>
      </c>
      <c r="AC149" s="124">
        <f t="shared" si="42"/>
        <v>0</v>
      </c>
      <c r="AD149" s="124">
        <f t="shared" si="42"/>
        <v>0</v>
      </c>
      <c r="AE149" s="124">
        <f t="shared" si="42"/>
        <v>0</v>
      </c>
      <c r="AF149" s="124">
        <f t="shared" si="4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3">C151</f>
        <v>0.1</v>
      </c>
      <c r="E151" s="124">
        <f t="shared" si="43"/>
        <v>0.1</v>
      </c>
      <c r="F151" s="124">
        <f t="shared" si="43"/>
        <v>0.1</v>
      </c>
      <c r="G151" s="124">
        <f t="shared" si="43"/>
        <v>0.1</v>
      </c>
      <c r="H151" s="124">
        <f t="shared" si="43"/>
        <v>0.1</v>
      </c>
      <c r="I151" s="124">
        <f t="shared" si="43"/>
        <v>0.1</v>
      </c>
      <c r="J151" s="124">
        <f t="shared" si="43"/>
        <v>0.1</v>
      </c>
      <c r="K151" s="124">
        <f t="shared" si="43"/>
        <v>0.1</v>
      </c>
      <c r="L151" s="124">
        <f t="shared" si="43"/>
        <v>0.1</v>
      </c>
      <c r="M151" s="124">
        <f t="shared" si="43"/>
        <v>0.1</v>
      </c>
      <c r="N151" s="124">
        <f t="shared" si="43"/>
        <v>0.1</v>
      </c>
      <c r="O151" s="124">
        <f t="shared" si="43"/>
        <v>0.1</v>
      </c>
      <c r="P151" s="124">
        <f t="shared" si="43"/>
        <v>0.1</v>
      </c>
      <c r="Q151" s="124">
        <f t="shared" si="43"/>
        <v>0.1</v>
      </c>
      <c r="R151" s="124">
        <f t="shared" si="43"/>
        <v>0.1</v>
      </c>
      <c r="S151" s="124">
        <f t="shared" si="43"/>
        <v>0.1</v>
      </c>
      <c r="T151" s="124">
        <f t="shared" ref="T151:AF154" si="44">S151</f>
        <v>0.1</v>
      </c>
      <c r="U151" s="124">
        <f t="shared" si="44"/>
        <v>0.1</v>
      </c>
      <c r="V151" s="124">
        <f t="shared" si="44"/>
        <v>0.1</v>
      </c>
      <c r="W151" s="124">
        <f t="shared" si="44"/>
        <v>0.1</v>
      </c>
      <c r="X151" s="124">
        <f t="shared" si="44"/>
        <v>0.1</v>
      </c>
      <c r="Y151" s="124">
        <f t="shared" si="44"/>
        <v>0.1</v>
      </c>
      <c r="Z151" s="124">
        <f t="shared" si="44"/>
        <v>0.1</v>
      </c>
      <c r="AA151" s="124">
        <f t="shared" si="44"/>
        <v>0.1</v>
      </c>
      <c r="AB151" s="124">
        <f t="shared" si="44"/>
        <v>0.1</v>
      </c>
      <c r="AC151" s="124">
        <f t="shared" si="44"/>
        <v>0.1</v>
      </c>
      <c r="AD151" s="124">
        <f t="shared" si="44"/>
        <v>0.1</v>
      </c>
      <c r="AE151" s="124">
        <f t="shared" si="44"/>
        <v>0.1</v>
      </c>
      <c r="AF151" s="124">
        <f t="shared" si="4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3"/>
        <v>2.0499999999999998</v>
      </c>
      <c r="E152" s="124">
        <f t="shared" si="43"/>
        <v>2.0499999999999998</v>
      </c>
      <c r="F152" s="124">
        <f t="shared" si="43"/>
        <v>2.0499999999999998</v>
      </c>
      <c r="G152" s="124">
        <f t="shared" si="43"/>
        <v>2.0499999999999998</v>
      </c>
      <c r="H152" s="124">
        <f t="shared" si="43"/>
        <v>2.0499999999999998</v>
      </c>
      <c r="I152" s="124">
        <f t="shared" si="43"/>
        <v>2.0499999999999998</v>
      </c>
      <c r="J152" s="124">
        <f t="shared" si="43"/>
        <v>2.0499999999999998</v>
      </c>
      <c r="K152" s="124">
        <f t="shared" si="43"/>
        <v>2.0499999999999998</v>
      </c>
      <c r="L152" s="124">
        <f t="shared" si="43"/>
        <v>2.0499999999999998</v>
      </c>
      <c r="M152" s="124">
        <f t="shared" si="43"/>
        <v>2.0499999999999998</v>
      </c>
      <c r="N152" s="124">
        <f t="shared" si="43"/>
        <v>2.0499999999999998</v>
      </c>
      <c r="O152" s="124">
        <f t="shared" si="43"/>
        <v>2.0499999999999998</v>
      </c>
      <c r="P152" s="124">
        <f t="shared" si="43"/>
        <v>2.0499999999999998</v>
      </c>
      <c r="Q152" s="124">
        <f t="shared" si="43"/>
        <v>2.0499999999999998</v>
      </c>
      <c r="R152" s="124">
        <f t="shared" si="43"/>
        <v>2.0499999999999998</v>
      </c>
      <c r="S152" s="124">
        <f t="shared" si="43"/>
        <v>2.0499999999999998</v>
      </c>
      <c r="T152" s="124">
        <f t="shared" si="44"/>
        <v>2.0499999999999998</v>
      </c>
      <c r="U152" s="124">
        <f t="shared" si="44"/>
        <v>2.0499999999999998</v>
      </c>
      <c r="V152" s="124">
        <f t="shared" si="44"/>
        <v>2.0499999999999998</v>
      </c>
      <c r="W152" s="124">
        <f t="shared" si="44"/>
        <v>2.0499999999999998</v>
      </c>
      <c r="X152" s="124">
        <f t="shared" si="44"/>
        <v>2.0499999999999998</v>
      </c>
      <c r="Y152" s="124">
        <f t="shared" si="44"/>
        <v>2.0499999999999998</v>
      </c>
      <c r="Z152" s="124">
        <f t="shared" si="44"/>
        <v>2.0499999999999998</v>
      </c>
      <c r="AA152" s="124">
        <f t="shared" si="44"/>
        <v>2.0499999999999998</v>
      </c>
      <c r="AB152" s="124">
        <f t="shared" si="44"/>
        <v>2.0499999999999998</v>
      </c>
      <c r="AC152" s="124">
        <f t="shared" si="44"/>
        <v>2.0499999999999998</v>
      </c>
      <c r="AD152" s="124">
        <f t="shared" si="44"/>
        <v>2.0499999999999998</v>
      </c>
      <c r="AE152" s="124">
        <f t="shared" si="44"/>
        <v>2.0499999999999998</v>
      </c>
      <c r="AF152" s="124">
        <f t="shared" si="4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3"/>
        <v>2.7</v>
      </c>
      <c r="E153" s="124">
        <f t="shared" si="43"/>
        <v>2.7</v>
      </c>
      <c r="F153" s="124">
        <f t="shared" si="43"/>
        <v>2.7</v>
      </c>
      <c r="G153" s="124">
        <f t="shared" si="43"/>
        <v>2.7</v>
      </c>
      <c r="H153" s="124">
        <f t="shared" si="43"/>
        <v>2.7</v>
      </c>
      <c r="I153" s="124">
        <f t="shared" si="43"/>
        <v>2.7</v>
      </c>
      <c r="J153" s="124">
        <f t="shared" si="43"/>
        <v>2.7</v>
      </c>
      <c r="K153" s="124">
        <f t="shared" si="43"/>
        <v>2.7</v>
      </c>
      <c r="L153" s="124">
        <f t="shared" si="43"/>
        <v>2.7</v>
      </c>
      <c r="M153" s="124">
        <f t="shared" si="43"/>
        <v>2.7</v>
      </c>
      <c r="N153" s="124">
        <f t="shared" si="43"/>
        <v>2.7</v>
      </c>
      <c r="O153" s="124">
        <f t="shared" si="43"/>
        <v>2.7</v>
      </c>
      <c r="P153" s="124">
        <f t="shared" si="43"/>
        <v>2.7</v>
      </c>
      <c r="Q153" s="124">
        <f t="shared" si="43"/>
        <v>2.7</v>
      </c>
      <c r="R153" s="124">
        <f t="shared" si="43"/>
        <v>2.7</v>
      </c>
      <c r="S153" s="124">
        <f t="shared" si="43"/>
        <v>2.7</v>
      </c>
      <c r="T153" s="124">
        <f t="shared" si="44"/>
        <v>2.7</v>
      </c>
      <c r="U153" s="124">
        <f t="shared" si="44"/>
        <v>2.7</v>
      </c>
      <c r="V153" s="124">
        <f t="shared" si="44"/>
        <v>2.7</v>
      </c>
      <c r="W153" s="124">
        <f t="shared" si="44"/>
        <v>2.7</v>
      </c>
      <c r="X153" s="124">
        <f t="shared" si="44"/>
        <v>2.7</v>
      </c>
      <c r="Y153" s="124">
        <f t="shared" si="44"/>
        <v>2.7</v>
      </c>
      <c r="Z153" s="124">
        <f t="shared" si="44"/>
        <v>2.7</v>
      </c>
      <c r="AA153" s="124">
        <f t="shared" si="44"/>
        <v>2.7</v>
      </c>
      <c r="AB153" s="124">
        <f t="shared" si="44"/>
        <v>2.7</v>
      </c>
      <c r="AC153" s="124">
        <f t="shared" si="44"/>
        <v>2.7</v>
      </c>
      <c r="AD153" s="124">
        <f t="shared" si="44"/>
        <v>2.7</v>
      </c>
      <c r="AE153" s="124">
        <f t="shared" si="44"/>
        <v>2.7</v>
      </c>
      <c r="AF153" s="124">
        <f t="shared" si="4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3"/>
        <v>2.15</v>
      </c>
      <c r="E154" s="124">
        <f t="shared" si="43"/>
        <v>2.15</v>
      </c>
      <c r="F154" s="124">
        <f t="shared" si="43"/>
        <v>2.15</v>
      </c>
      <c r="G154" s="124">
        <f t="shared" si="43"/>
        <v>2.15</v>
      </c>
      <c r="H154" s="124">
        <f t="shared" si="43"/>
        <v>2.15</v>
      </c>
      <c r="I154" s="124">
        <f t="shared" si="43"/>
        <v>2.15</v>
      </c>
      <c r="J154" s="124">
        <f t="shared" si="43"/>
        <v>2.15</v>
      </c>
      <c r="K154" s="124">
        <f t="shared" si="43"/>
        <v>2.15</v>
      </c>
      <c r="L154" s="124">
        <f t="shared" si="43"/>
        <v>2.15</v>
      </c>
      <c r="M154" s="124">
        <f t="shared" si="43"/>
        <v>2.15</v>
      </c>
      <c r="N154" s="124">
        <f t="shared" si="43"/>
        <v>2.15</v>
      </c>
      <c r="O154" s="124">
        <f t="shared" si="43"/>
        <v>2.15</v>
      </c>
      <c r="P154" s="124">
        <f t="shared" si="43"/>
        <v>2.15</v>
      </c>
      <c r="Q154" s="124">
        <f t="shared" si="43"/>
        <v>2.15</v>
      </c>
      <c r="R154" s="124">
        <f t="shared" si="43"/>
        <v>2.15</v>
      </c>
      <c r="S154" s="124">
        <f t="shared" si="43"/>
        <v>2.15</v>
      </c>
      <c r="T154" s="124">
        <f t="shared" si="44"/>
        <v>2.15</v>
      </c>
      <c r="U154" s="124">
        <f t="shared" si="44"/>
        <v>2.15</v>
      </c>
      <c r="V154" s="124">
        <f t="shared" si="44"/>
        <v>2.15</v>
      </c>
      <c r="W154" s="124">
        <f t="shared" si="44"/>
        <v>2.15</v>
      </c>
      <c r="X154" s="124">
        <f t="shared" si="44"/>
        <v>2.15</v>
      </c>
      <c r="Y154" s="124">
        <f t="shared" si="44"/>
        <v>2.15</v>
      </c>
      <c r="Z154" s="124">
        <f t="shared" si="44"/>
        <v>2.15</v>
      </c>
      <c r="AA154" s="124">
        <f t="shared" si="44"/>
        <v>2.15</v>
      </c>
      <c r="AB154" s="124">
        <f t="shared" si="44"/>
        <v>2.15</v>
      </c>
      <c r="AC154" s="124">
        <f t="shared" si="44"/>
        <v>2.15</v>
      </c>
      <c r="AD154" s="124">
        <f t="shared" si="44"/>
        <v>2.15</v>
      </c>
      <c r="AE154" s="124">
        <f t="shared" si="44"/>
        <v>2.15</v>
      </c>
      <c r="AF154" s="124">
        <f t="shared" si="4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5">AF156</f>
        <v>0.9</v>
      </c>
      <c r="C156" s="125">
        <v>0.9</v>
      </c>
      <c r="D156" s="124">
        <f t="shared" ref="D156:S168" si="46">C156</f>
        <v>0.9</v>
      </c>
      <c r="E156" s="124">
        <f t="shared" si="46"/>
        <v>0.9</v>
      </c>
      <c r="F156" s="124">
        <f t="shared" si="46"/>
        <v>0.9</v>
      </c>
      <c r="G156" s="124">
        <f t="shared" si="46"/>
        <v>0.9</v>
      </c>
      <c r="H156" s="124">
        <f t="shared" si="46"/>
        <v>0.9</v>
      </c>
      <c r="I156" s="124">
        <f t="shared" si="46"/>
        <v>0.9</v>
      </c>
      <c r="J156" s="124">
        <f t="shared" si="46"/>
        <v>0.9</v>
      </c>
      <c r="K156" s="124">
        <f t="shared" si="46"/>
        <v>0.9</v>
      </c>
      <c r="L156" s="124">
        <f t="shared" si="46"/>
        <v>0.9</v>
      </c>
      <c r="M156" s="124">
        <f t="shared" si="46"/>
        <v>0.9</v>
      </c>
      <c r="N156" s="124">
        <f t="shared" si="46"/>
        <v>0.9</v>
      </c>
      <c r="O156" s="124">
        <f t="shared" si="46"/>
        <v>0.9</v>
      </c>
      <c r="P156" s="124">
        <f t="shared" si="46"/>
        <v>0.9</v>
      </c>
      <c r="Q156" s="124">
        <f t="shared" si="46"/>
        <v>0.9</v>
      </c>
      <c r="R156" s="124">
        <f t="shared" si="46"/>
        <v>0.9</v>
      </c>
      <c r="S156" s="124">
        <f t="shared" si="46"/>
        <v>0.9</v>
      </c>
      <c r="T156" s="124">
        <f t="shared" ref="S156:AF168" si="47">S156</f>
        <v>0.9</v>
      </c>
      <c r="U156" s="124">
        <f t="shared" si="47"/>
        <v>0.9</v>
      </c>
      <c r="V156" s="124">
        <f t="shared" si="47"/>
        <v>0.9</v>
      </c>
      <c r="W156" s="124">
        <f t="shared" si="47"/>
        <v>0.9</v>
      </c>
      <c r="X156" s="124">
        <f t="shared" si="47"/>
        <v>0.9</v>
      </c>
      <c r="Y156" s="124">
        <f t="shared" si="47"/>
        <v>0.9</v>
      </c>
      <c r="Z156" s="124">
        <f t="shared" si="47"/>
        <v>0.9</v>
      </c>
      <c r="AA156" s="124">
        <f t="shared" si="47"/>
        <v>0.9</v>
      </c>
      <c r="AB156" s="124">
        <f t="shared" si="47"/>
        <v>0.9</v>
      </c>
      <c r="AC156" s="124">
        <f t="shared" si="47"/>
        <v>0.9</v>
      </c>
      <c r="AD156" s="124">
        <f t="shared" si="47"/>
        <v>0.9</v>
      </c>
      <c r="AE156" s="124">
        <f t="shared" si="47"/>
        <v>0.9</v>
      </c>
      <c r="AF156" s="124">
        <f t="shared" si="4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5"/>
        <v>1.08</v>
      </c>
      <c r="C157" s="125">
        <v>1.08</v>
      </c>
      <c r="D157" s="124">
        <f t="shared" si="46"/>
        <v>1.08</v>
      </c>
      <c r="E157" s="124">
        <f t="shared" si="46"/>
        <v>1.08</v>
      </c>
      <c r="F157" s="124">
        <f t="shared" si="46"/>
        <v>1.08</v>
      </c>
      <c r="G157" s="124">
        <f t="shared" si="46"/>
        <v>1.08</v>
      </c>
      <c r="H157" s="124">
        <f t="shared" si="46"/>
        <v>1.08</v>
      </c>
      <c r="I157" s="124">
        <f t="shared" si="46"/>
        <v>1.08</v>
      </c>
      <c r="J157" s="124">
        <f t="shared" si="46"/>
        <v>1.08</v>
      </c>
      <c r="K157" s="124">
        <f t="shared" si="46"/>
        <v>1.08</v>
      </c>
      <c r="L157" s="124">
        <f t="shared" si="46"/>
        <v>1.08</v>
      </c>
      <c r="M157" s="124">
        <f t="shared" si="46"/>
        <v>1.08</v>
      </c>
      <c r="N157" s="124">
        <f t="shared" si="46"/>
        <v>1.08</v>
      </c>
      <c r="O157" s="124">
        <f t="shared" si="46"/>
        <v>1.08</v>
      </c>
      <c r="P157" s="124">
        <f t="shared" si="46"/>
        <v>1.08</v>
      </c>
      <c r="Q157" s="124">
        <f t="shared" si="46"/>
        <v>1.08</v>
      </c>
      <c r="R157" s="124">
        <f t="shared" si="46"/>
        <v>1.08</v>
      </c>
      <c r="S157" s="124">
        <f t="shared" si="46"/>
        <v>1.08</v>
      </c>
      <c r="T157" s="124">
        <f t="shared" si="47"/>
        <v>1.08</v>
      </c>
      <c r="U157" s="124">
        <f t="shared" si="47"/>
        <v>1.08</v>
      </c>
      <c r="V157" s="124">
        <f t="shared" si="47"/>
        <v>1.08</v>
      </c>
      <c r="W157" s="124">
        <f t="shared" si="47"/>
        <v>1.08</v>
      </c>
      <c r="X157" s="124">
        <f t="shared" si="47"/>
        <v>1.08</v>
      </c>
      <c r="Y157" s="124">
        <f t="shared" si="47"/>
        <v>1.08</v>
      </c>
      <c r="Z157" s="124">
        <f t="shared" si="47"/>
        <v>1.08</v>
      </c>
      <c r="AA157" s="124">
        <f t="shared" si="47"/>
        <v>1.08</v>
      </c>
      <c r="AB157" s="124">
        <f t="shared" si="47"/>
        <v>1.08</v>
      </c>
      <c r="AC157" s="124">
        <f t="shared" si="47"/>
        <v>1.08</v>
      </c>
      <c r="AD157" s="124">
        <f t="shared" si="47"/>
        <v>1.08</v>
      </c>
      <c r="AE157" s="124">
        <f t="shared" si="47"/>
        <v>1.08</v>
      </c>
      <c r="AF157" s="124">
        <f t="shared" si="4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5"/>
        <v>2.37</v>
      </c>
      <c r="C158" s="125">
        <v>2.37</v>
      </c>
      <c r="D158" s="124">
        <f t="shared" si="46"/>
        <v>2.37</v>
      </c>
      <c r="E158" s="124">
        <f t="shared" si="46"/>
        <v>2.37</v>
      </c>
      <c r="F158" s="124">
        <f t="shared" si="46"/>
        <v>2.37</v>
      </c>
      <c r="G158" s="124">
        <f t="shared" si="46"/>
        <v>2.37</v>
      </c>
      <c r="H158" s="124">
        <f t="shared" si="46"/>
        <v>2.37</v>
      </c>
      <c r="I158" s="124">
        <f t="shared" si="46"/>
        <v>2.37</v>
      </c>
      <c r="J158" s="124">
        <f t="shared" si="46"/>
        <v>2.37</v>
      </c>
      <c r="K158" s="124">
        <f t="shared" si="46"/>
        <v>2.37</v>
      </c>
      <c r="L158" s="124">
        <f t="shared" si="46"/>
        <v>2.37</v>
      </c>
      <c r="M158" s="124">
        <f t="shared" si="46"/>
        <v>2.37</v>
      </c>
      <c r="N158" s="124">
        <f t="shared" si="46"/>
        <v>2.37</v>
      </c>
      <c r="O158" s="124">
        <f t="shared" si="46"/>
        <v>2.37</v>
      </c>
      <c r="P158" s="124">
        <f t="shared" si="46"/>
        <v>2.37</v>
      </c>
      <c r="Q158" s="124">
        <f t="shared" si="46"/>
        <v>2.37</v>
      </c>
      <c r="R158" s="124">
        <f t="shared" si="46"/>
        <v>2.37</v>
      </c>
      <c r="S158" s="124">
        <f t="shared" si="46"/>
        <v>2.37</v>
      </c>
      <c r="T158" s="124">
        <f t="shared" si="47"/>
        <v>2.37</v>
      </c>
      <c r="U158" s="124">
        <f t="shared" si="47"/>
        <v>2.37</v>
      </c>
      <c r="V158" s="124">
        <f t="shared" si="47"/>
        <v>2.37</v>
      </c>
      <c r="W158" s="124">
        <f t="shared" si="47"/>
        <v>2.37</v>
      </c>
      <c r="X158" s="124">
        <f t="shared" si="47"/>
        <v>2.37</v>
      </c>
      <c r="Y158" s="124">
        <f t="shared" si="47"/>
        <v>2.37</v>
      </c>
      <c r="Z158" s="124">
        <f t="shared" si="47"/>
        <v>2.37</v>
      </c>
      <c r="AA158" s="124">
        <f t="shared" si="47"/>
        <v>2.37</v>
      </c>
      <c r="AB158" s="124">
        <f t="shared" si="47"/>
        <v>2.37</v>
      </c>
      <c r="AC158" s="124">
        <f t="shared" si="47"/>
        <v>2.37</v>
      </c>
      <c r="AD158" s="124">
        <f t="shared" si="47"/>
        <v>2.37</v>
      </c>
      <c r="AE158" s="124">
        <f t="shared" si="47"/>
        <v>2.37</v>
      </c>
      <c r="AF158" s="124">
        <f t="shared" si="4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5"/>
        <v>1.81</v>
      </c>
      <c r="C159" s="125">
        <v>1.81</v>
      </c>
      <c r="D159" s="124">
        <f t="shared" si="46"/>
        <v>1.81</v>
      </c>
      <c r="E159" s="124">
        <f t="shared" si="46"/>
        <v>1.81</v>
      </c>
      <c r="F159" s="124">
        <f t="shared" si="46"/>
        <v>1.81</v>
      </c>
      <c r="G159" s="124">
        <f t="shared" si="46"/>
        <v>1.81</v>
      </c>
      <c r="H159" s="124">
        <f t="shared" si="46"/>
        <v>1.81</v>
      </c>
      <c r="I159" s="124">
        <f t="shared" si="46"/>
        <v>1.81</v>
      </c>
      <c r="J159" s="124">
        <f t="shared" si="46"/>
        <v>1.81</v>
      </c>
      <c r="K159" s="124">
        <f t="shared" si="46"/>
        <v>1.81</v>
      </c>
      <c r="L159" s="124">
        <f t="shared" si="46"/>
        <v>1.81</v>
      </c>
      <c r="M159" s="124">
        <f t="shared" si="46"/>
        <v>1.81</v>
      </c>
      <c r="N159" s="124">
        <f t="shared" si="46"/>
        <v>1.81</v>
      </c>
      <c r="O159" s="124">
        <f t="shared" si="46"/>
        <v>1.81</v>
      </c>
      <c r="P159" s="124">
        <f t="shared" si="46"/>
        <v>1.81</v>
      </c>
      <c r="Q159" s="124">
        <f t="shared" si="46"/>
        <v>1.81</v>
      </c>
      <c r="R159" s="124">
        <f t="shared" si="46"/>
        <v>1.81</v>
      </c>
      <c r="S159" s="124">
        <f t="shared" si="46"/>
        <v>1.81</v>
      </c>
      <c r="T159" s="124">
        <f t="shared" si="47"/>
        <v>1.81</v>
      </c>
      <c r="U159" s="124">
        <f t="shared" si="47"/>
        <v>1.81</v>
      </c>
      <c r="V159" s="124">
        <f t="shared" si="47"/>
        <v>1.81</v>
      </c>
      <c r="W159" s="124">
        <f t="shared" si="47"/>
        <v>1.81</v>
      </c>
      <c r="X159" s="124">
        <f t="shared" si="47"/>
        <v>1.81</v>
      </c>
      <c r="Y159" s="124">
        <f t="shared" si="47"/>
        <v>1.81</v>
      </c>
      <c r="Z159" s="124">
        <f t="shared" si="47"/>
        <v>1.81</v>
      </c>
      <c r="AA159" s="124">
        <f t="shared" si="47"/>
        <v>1.81</v>
      </c>
      <c r="AB159" s="124">
        <f t="shared" si="47"/>
        <v>1.81</v>
      </c>
      <c r="AC159" s="124">
        <f t="shared" si="47"/>
        <v>1.81</v>
      </c>
      <c r="AD159" s="124">
        <f t="shared" si="47"/>
        <v>1.81</v>
      </c>
      <c r="AE159" s="124">
        <f t="shared" si="47"/>
        <v>1.81</v>
      </c>
      <c r="AF159" s="124">
        <f t="shared" si="4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5"/>
        <v>1.0900000000000001</v>
      </c>
      <c r="C160" s="125">
        <v>1.0900000000000001</v>
      </c>
      <c r="D160" s="124">
        <f t="shared" si="46"/>
        <v>1.0900000000000001</v>
      </c>
      <c r="E160" s="124">
        <f t="shared" si="46"/>
        <v>1.0900000000000001</v>
      </c>
      <c r="F160" s="124">
        <f t="shared" si="46"/>
        <v>1.0900000000000001</v>
      </c>
      <c r="G160" s="124">
        <f t="shared" si="46"/>
        <v>1.0900000000000001</v>
      </c>
      <c r="H160" s="124">
        <f t="shared" si="46"/>
        <v>1.0900000000000001</v>
      </c>
      <c r="I160" s="124">
        <f t="shared" si="46"/>
        <v>1.0900000000000001</v>
      </c>
      <c r="J160" s="124">
        <f t="shared" si="46"/>
        <v>1.0900000000000001</v>
      </c>
      <c r="K160" s="124">
        <f t="shared" si="46"/>
        <v>1.0900000000000001</v>
      </c>
      <c r="L160" s="124">
        <f t="shared" si="46"/>
        <v>1.0900000000000001</v>
      </c>
      <c r="M160" s="124">
        <f t="shared" si="46"/>
        <v>1.0900000000000001</v>
      </c>
      <c r="N160" s="124">
        <f t="shared" si="46"/>
        <v>1.0900000000000001</v>
      </c>
      <c r="O160" s="124">
        <f t="shared" si="46"/>
        <v>1.0900000000000001</v>
      </c>
      <c r="P160" s="124">
        <f t="shared" si="46"/>
        <v>1.0900000000000001</v>
      </c>
      <c r="Q160" s="124">
        <f t="shared" si="46"/>
        <v>1.0900000000000001</v>
      </c>
      <c r="R160" s="124">
        <f t="shared" si="46"/>
        <v>1.0900000000000001</v>
      </c>
      <c r="S160" s="124">
        <f t="shared" si="46"/>
        <v>1.0900000000000001</v>
      </c>
      <c r="T160" s="124">
        <f t="shared" si="47"/>
        <v>1.0900000000000001</v>
      </c>
      <c r="U160" s="124">
        <f t="shared" si="47"/>
        <v>1.0900000000000001</v>
      </c>
      <c r="V160" s="124">
        <f t="shared" si="47"/>
        <v>1.0900000000000001</v>
      </c>
      <c r="W160" s="124">
        <f t="shared" si="47"/>
        <v>1.0900000000000001</v>
      </c>
      <c r="X160" s="124">
        <f t="shared" si="47"/>
        <v>1.0900000000000001</v>
      </c>
      <c r="Y160" s="124">
        <f t="shared" si="47"/>
        <v>1.0900000000000001</v>
      </c>
      <c r="Z160" s="124">
        <f t="shared" si="47"/>
        <v>1.0900000000000001</v>
      </c>
      <c r="AA160" s="124">
        <f t="shared" si="47"/>
        <v>1.0900000000000001</v>
      </c>
      <c r="AB160" s="124">
        <f t="shared" si="47"/>
        <v>1.0900000000000001</v>
      </c>
      <c r="AC160" s="124">
        <f t="shared" si="47"/>
        <v>1.0900000000000001</v>
      </c>
      <c r="AD160" s="124">
        <f t="shared" si="47"/>
        <v>1.0900000000000001</v>
      </c>
      <c r="AE160" s="124">
        <f t="shared" si="47"/>
        <v>1.0900000000000001</v>
      </c>
      <c r="AF160" s="124">
        <f t="shared" si="4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5"/>
        <v>1.58</v>
      </c>
      <c r="C161" s="125">
        <v>1.58</v>
      </c>
      <c r="D161" s="124">
        <f t="shared" si="46"/>
        <v>1.58</v>
      </c>
      <c r="E161" s="124">
        <f t="shared" si="46"/>
        <v>1.58</v>
      </c>
      <c r="F161" s="124">
        <f t="shared" si="46"/>
        <v>1.58</v>
      </c>
      <c r="G161" s="124">
        <f t="shared" si="46"/>
        <v>1.58</v>
      </c>
      <c r="H161" s="124">
        <f t="shared" si="46"/>
        <v>1.58</v>
      </c>
      <c r="I161" s="124">
        <f t="shared" si="46"/>
        <v>1.58</v>
      </c>
      <c r="J161" s="124">
        <f t="shared" si="46"/>
        <v>1.58</v>
      </c>
      <c r="K161" s="124">
        <f t="shared" si="46"/>
        <v>1.58</v>
      </c>
      <c r="L161" s="124">
        <f t="shared" si="46"/>
        <v>1.58</v>
      </c>
      <c r="M161" s="124">
        <f t="shared" si="46"/>
        <v>1.58</v>
      </c>
      <c r="N161" s="124">
        <f t="shared" si="46"/>
        <v>1.58</v>
      </c>
      <c r="O161" s="124">
        <f t="shared" si="46"/>
        <v>1.58</v>
      </c>
      <c r="P161" s="124">
        <f t="shared" si="46"/>
        <v>1.58</v>
      </c>
      <c r="Q161" s="124">
        <f t="shared" si="46"/>
        <v>1.58</v>
      </c>
      <c r="R161" s="124">
        <f t="shared" si="46"/>
        <v>1.58</v>
      </c>
      <c r="S161" s="124">
        <f t="shared" si="46"/>
        <v>1.58</v>
      </c>
      <c r="T161" s="124">
        <f t="shared" si="47"/>
        <v>1.58</v>
      </c>
      <c r="U161" s="124">
        <f t="shared" si="47"/>
        <v>1.58</v>
      </c>
      <c r="V161" s="124">
        <f t="shared" si="47"/>
        <v>1.58</v>
      </c>
      <c r="W161" s="124">
        <f t="shared" si="47"/>
        <v>1.58</v>
      </c>
      <c r="X161" s="124">
        <f t="shared" si="47"/>
        <v>1.58</v>
      </c>
      <c r="Y161" s="124">
        <f t="shared" si="47"/>
        <v>1.58</v>
      </c>
      <c r="Z161" s="124">
        <f t="shared" si="47"/>
        <v>1.58</v>
      </c>
      <c r="AA161" s="124">
        <f t="shared" si="47"/>
        <v>1.58</v>
      </c>
      <c r="AB161" s="124">
        <f t="shared" si="47"/>
        <v>1.58</v>
      </c>
      <c r="AC161" s="124">
        <f t="shared" si="47"/>
        <v>1.58</v>
      </c>
      <c r="AD161" s="124">
        <f t="shared" si="47"/>
        <v>1.58</v>
      </c>
      <c r="AE161" s="124">
        <f t="shared" si="47"/>
        <v>1.58</v>
      </c>
      <c r="AF161" s="124">
        <f t="shared" si="4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5"/>
        <v>2</v>
      </c>
      <c r="C162" s="125">
        <v>2</v>
      </c>
      <c r="D162" s="124">
        <f t="shared" si="46"/>
        <v>2</v>
      </c>
      <c r="E162" s="124">
        <f t="shared" si="46"/>
        <v>2</v>
      </c>
      <c r="F162" s="124">
        <f t="shared" si="46"/>
        <v>2</v>
      </c>
      <c r="G162" s="124">
        <f t="shared" si="46"/>
        <v>2</v>
      </c>
      <c r="H162" s="124">
        <f t="shared" si="46"/>
        <v>2</v>
      </c>
      <c r="I162" s="124">
        <f t="shared" si="46"/>
        <v>2</v>
      </c>
      <c r="J162" s="124">
        <f t="shared" si="46"/>
        <v>2</v>
      </c>
      <c r="K162" s="124">
        <f t="shared" si="46"/>
        <v>2</v>
      </c>
      <c r="L162" s="124">
        <f t="shared" si="46"/>
        <v>2</v>
      </c>
      <c r="M162" s="124">
        <f t="shared" si="46"/>
        <v>2</v>
      </c>
      <c r="N162" s="124">
        <f t="shared" si="46"/>
        <v>2</v>
      </c>
      <c r="O162" s="124">
        <f t="shared" si="46"/>
        <v>2</v>
      </c>
      <c r="P162" s="124">
        <f t="shared" si="46"/>
        <v>2</v>
      </c>
      <c r="Q162" s="124">
        <f t="shared" si="46"/>
        <v>2</v>
      </c>
      <c r="R162" s="124">
        <f t="shared" si="46"/>
        <v>2</v>
      </c>
      <c r="S162" s="124">
        <f t="shared" si="46"/>
        <v>2</v>
      </c>
      <c r="T162" s="124">
        <f t="shared" si="47"/>
        <v>2</v>
      </c>
      <c r="U162" s="124">
        <f t="shared" si="47"/>
        <v>2</v>
      </c>
      <c r="V162" s="124">
        <f t="shared" si="47"/>
        <v>2</v>
      </c>
      <c r="W162" s="124">
        <f t="shared" si="47"/>
        <v>2</v>
      </c>
      <c r="X162" s="124">
        <f t="shared" si="47"/>
        <v>2</v>
      </c>
      <c r="Y162" s="124">
        <f t="shared" si="47"/>
        <v>2</v>
      </c>
      <c r="Z162" s="124">
        <f t="shared" si="47"/>
        <v>2</v>
      </c>
      <c r="AA162" s="124">
        <f t="shared" si="47"/>
        <v>2</v>
      </c>
      <c r="AB162" s="124">
        <f t="shared" si="47"/>
        <v>2</v>
      </c>
      <c r="AC162" s="124">
        <f t="shared" si="47"/>
        <v>2</v>
      </c>
      <c r="AD162" s="124">
        <f t="shared" si="47"/>
        <v>2</v>
      </c>
      <c r="AE162" s="124">
        <f t="shared" si="47"/>
        <v>2</v>
      </c>
      <c r="AF162" s="124">
        <f t="shared" si="4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5"/>
        <v>0.47</v>
      </c>
      <c r="C163" s="125">
        <v>0.47</v>
      </c>
      <c r="D163" s="124">
        <f t="shared" si="46"/>
        <v>0.47</v>
      </c>
      <c r="E163" s="124">
        <f t="shared" si="46"/>
        <v>0.47</v>
      </c>
      <c r="F163" s="124">
        <f t="shared" si="46"/>
        <v>0.47</v>
      </c>
      <c r="G163" s="124">
        <f t="shared" si="46"/>
        <v>0.47</v>
      </c>
      <c r="H163" s="124">
        <f t="shared" si="46"/>
        <v>0.47</v>
      </c>
      <c r="I163" s="124">
        <f t="shared" si="46"/>
        <v>0.47</v>
      </c>
      <c r="J163" s="124">
        <f t="shared" si="46"/>
        <v>0.47</v>
      </c>
      <c r="K163" s="124">
        <f t="shared" si="46"/>
        <v>0.47</v>
      </c>
      <c r="L163" s="124">
        <f t="shared" si="46"/>
        <v>0.47</v>
      </c>
      <c r="M163" s="124">
        <f t="shared" si="46"/>
        <v>0.47</v>
      </c>
      <c r="N163" s="124">
        <f t="shared" si="46"/>
        <v>0.47</v>
      </c>
      <c r="O163" s="124">
        <f t="shared" si="46"/>
        <v>0.47</v>
      </c>
      <c r="P163" s="124">
        <f t="shared" si="46"/>
        <v>0.47</v>
      </c>
      <c r="Q163" s="124">
        <f t="shared" si="46"/>
        <v>0.47</v>
      </c>
      <c r="R163" s="124">
        <f t="shared" si="46"/>
        <v>0.47</v>
      </c>
      <c r="S163" s="124">
        <f t="shared" si="46"/>
        <v>0.47</v>
      </c>
      <c r="T163" s="124">
        <f t="shared" si="47"/>
        <v>0.47</v>
      </c>
      <c r="U163" s="124">
        <f t="shared" si="47"/>
        <v>0.47</v>
      </c>
      <c r="V163" s="124">
        <f t="shared" si="47"/>
        <v>0.47</v>
      </c>
      <c r="W163" s="124">
        <f t="shared" si="47"/>
        <v>0.47</v>
      </c>
      <c r="X163" s="124">
        <f t="shared" si="47"/>
        <v>0.47</v>
      </c>
      <c r="Y163" s="124">
        <f t="shared" si="47"/>
        <v>0.47</v>
      </c>
      <c r="Z163" s="124">
        <f t="shared" si="47"/>
        <v>0.47</v>
      </c>
      <c r="AA163" s="124">
        <f t="shared" si="47"/>
        <v>0.47</v>
      </c>
      <c r="AB163" s="124">
        <f t="shared" si="47"/>
        <v>0.47</v>
      </c>
      <c r="AC163" s="124">
        <f t="shared" si="47"/>
        <v>0.47</v>
      </c>
      <c r="AD163" s="124">
        <f t="shared" si="47"/>
        <v>0.47</v>
      </c>
      <c r="AE163" s="124">
        <f t="shared" si="47"/>
        <v>0.47</v>
      </c>
      <c r="AF163" s="124">
        <f t="shared" si="4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5"/>
        <v>0</v>
      </c>
      <c r="C164" s="125">
        <v>0</v>
      </c>
      <c r="D164" s="124">
        <f t="shared" si="46"/>
        <v>0</v>
      </c>
      <c r="E164" s="124">
        <f t="shared" si="46"/>
        <v>0</v>
      </c>
      <c r="F164" s="124">
        <f t="shared" si="46"/>
        <v>0</v>
      </c>
      <c r="G164" s="124">
        <f t="shared" si="46"/>
        <v>0</v>
      </c>
      <c r="H164" s="124">
        <f t="shared" si="46"/>
        <v>0</v>
      </c>
      <c r="I164" s="124">
        <f t="shared" si="46"/>
        <v>0</v>
      </c>
      <c r="J164" s="124">
        <f t="shared" si="46"/>
        <v>0</v>
      </c>
      <c r="K164" s="124">
        <f t="shared" si="46"/>
        <v>0</v>
      </c>
      <c r="L164" s="124">
        <f t="shared" si="46"/>
        <v>0</v>
      </c>
      <c r="M164" s="124">
        <f t="shared" si="46"/>
        <v>0</v>
      </c>
      <c r="N164" s="124">
        <f t="shared" si="46"/>
        <v>0</v>
      </c>
      <c r="O164" s="124">
        <f t="shared" si="46"/>
        <v>0</v>
      </c>
      <c r="P164" s="124">
        <f t="shared" si="46"/>
        <v>0</v>
      </c>
      <c r="Q164" s="124">
        <f t="shared" si="46"/>
        <v>0</v>
      </c>
      <c r="R164" s="124">
        <f t="shared" si="46"/>
        <v>0</v>
      </c>
      <c r="S164" s="124">
        <f t="shared" si="46"/>
        <v>0</v>
      </c>
      <c r="T164" s="124">
        <f t="shared" si="47"/>
        <v>0</v>
      </c>
      <c r="U164" s="124">
        <f t="shared" si="47"/>
        <v>0</v>
      </c>
      <c r="V164" s="124">
        <f t="shared" si="47"/>
        <v>0</v>
      </c>
      <c r="W164" s="124">
        <f t="shared" si="47"/>
        <v>0</v>
      </c>
      <c r="X164" s="124">
        <f t="shared" si="47"/>
        <v>0</v>
      </c>
      <c r="Y164" s="124">
        <f t="shared" si="47"/>
        <v>0</v>
      </c>
      <c r="Z164" s="124">
        <f t="shared" si="47"/>
        <v>0</v>
      </c>
      <c r="AA164" s="124">
        <f t="shared" si="47"/>
        <v>0</v>
      </c>
      <c r="AB164" s="124">
        <f t="shared" si="47"/>
        <v>0</v>
      </c>
      <c r="AC164" s="124">
        <f t="shared" si="47"/>
        <v>0</v>
      </c>
      <c r="AD164" s="124">
        <f t="shared" si="47"/>
        <v>0</v>
      </c>
      <c r="AE164" s="124">
        <f t="shared" si="47"/>
        <v>0</v>
      </c>
      <c r="AF164" s="124">
        <f t="shared" si="4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5"/>
        <v>0</v>
      </c>
      <c r="C165" s="125">
        <v>0</v>
      </c>
      <c r="D165" s="124">
        <f t="shared" si="46"/>
        <v>0</v>
      </c>
      <c r="E165" s="124">
        <f t="shared" si="46"/>
        <v>0</v>
      </c>
      <c r="F165" s="124">
        <f t="shared" si="46"/>
        <v>0</v>
      </c>
      <c r="G165" s="124">
        <f t="shared" si="46"/>
        <v>0</v>
      </c>
      <c r="H165" s="124">
        <f t="shared" si="46"/>
        <v>0</v>
      </c>
      <c r="I165" s="124">
        <f t="shared" si="46"/>
        <v>0</v>
      </c>
      <c r="J165" s="124">
        <f t="shared" si="46"/>
        <v>0</v>
      </c>
      <c r="K165" s="124">
        <f t="shared" si="46"/>
        <v>0</v>
      </c>
      <c r="L165" s="124">
        <f t="shared" si="46"/>
        <v>0</v>
      </c>
      <c r="M165" s="124">
        <f t="shared" si="46"/>
        <v>0</v>
      </c>
      <c r="N165" s="124">
        <f t="shared" si="46"/>
        <v>0</v>
      </c>
      <c r="O165" s="124">
        <f t="shared" si="46"/>
        <v>0</v>
      </c>
      <c r="P165" s="124">
        <f t="shared" si="46"/>
        <v>0</v>
      </c>
      <c r="Q165" s="124">
        <f t="shared" si="46"/>
        <v>0</v>
      </c>
      <c r="R165" s="124">
        <f t="shared" si="46"/>
        <v>0</v>
      </c>
      <c r="S165" s="124">
        <f t="shared" si="47"/>
        <v>0</v>
      </c>
      <c r="T165" s="124">
        <f t="shared" si="47"/>
        <v>0</v>
      </c>
      <c r="U165" s="124">
        <f t="shared" si="47"/>
        <v>0</v>
      </c>
      <c r="V165" s="124">
        <f t="shared" si="47"/>
        <v>0</v>
      </c>
      <c r="W165" s="124">
        <f t="shared" si="47"/>
        <v>0</v>
      </c>
      <c r="X165" s="124">
        <f t="shared" si="47"/>
        <v>0</v>
      </c>
      <c r="Y165" s="124">
        <f t="shared" si="47"/>
        <v>0</v>
      </c>
      <c r="Z165" s="124">
        <f t="shared" si="47"/>
        <v>0</v>
      </c>
      <c r="AA165" s="124">
        <f t="shared" si="47"/>
        <v>0</v>
      </c>
      <c r="AB165" s="124">
        <f t="shared" si="47"/>
        <v>0</v>
      </c>
      <c r="AC165" s="124">
        <f t="shared" si="47"/>
        <v>0</v>
      </c>
      <c r="AD165" s="124">
        <f t="shared" si="47"/>
        <v>0</v>
      </c>
      <c r="AE165" s="124">
        <f t="shared" si="47"/>
        <v>0</v>
      </c>
      <c r="AF165" s="124">
        <f t="shared" si="4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5"/>
        <v>0.8</v>
      </c>
      <c r="C166" s="125">
        <v>0.8</v>
      </c>
      <c r="D166" s="124">
        <f t="shared" si="46"/>
        <v>0.8</v>
      </c>
      <c r="E166" s="124">
        <f t="shared" si="46"/>
        <v>0.8</v>
      </c>
      <c r="F166" s="124">
        <f t="shared" si="46"/>
        <v>0.8</v>
      </c>
      <c r="G166" s="124">
        <f t="shared" si="46"/>
        <v>0.8</v>
      </c>
      <c r="H166" s="124">
        <f t="shared" si="46"/>
        <v>0.8</v>
      </c>
      <c r="I166" s="124">
        <f t="shared" si="46"/>
        <v>0.8</v>
      </c>
      <c r="J166" s="124">
        <f t="shared" si="46"/>
        <v>0.8</v>
      </c>
      <c r="K166" s="124">
        <f t="shared" si="46"/>
        <v>0.8</v>
      </c>
      <c r="L166" s="124">
        <f t="shared" si="46"/>
        <v>0.8</v>
      </c>
      <c r="M166" s="124">
        <f t="shared" si="46"/>
        <v>0.8</v>
      </c>
      <c r="N166" s="124">
        <f t="shared" si="46"/>
        <v>0.8</v>
      </c>
      <c r="O166" s="124">
        <f t="shared" si="46"/>
        <v>0.8</v>
      </c>
      <c r="P166" s="124">
        <f t="shared" si="46"/>
        <v>0.8</v>
      </c>
      <c r="Q166" s="124">
        <f t="shared" si="46"/>
        <v>0.8</v>
      </c>
      <c r="R166" s="124">
        <f t="shared" si="46"/>
        <v>0.8</v>
      </c>
      <c r="S166" s="124">
        <f t="shared" si="47"/>
        <v>0.8</v>
      </c>
      <c r="T166" s="124">
        <f t="shared" si="47"/>
        <v>0.8</v>
      </c>
      <c r="U166" s="124">
        <f t="shared" si="47"/>
        <v>0.8</v>
      </c>
      <c r="V166" s="124">
        <f t="shared" si="47"/>
        <v>0.8</v>
      </c>
      <c r="W166" s="124">
        <f t="shared" si="47"/>
        <v>0.8</v>
      </c>
      <c r="X166" s="124">
        <f t="shared" si="47"/>
        <v>0.8</v>
      </c>
      <c r="Y166" s="124">
        <f t="shared" si="47"/>
        <v>0.8</v>
      </c>
      <c r="Z166" s="124">
        <f t="shared" si="47"/>
        <v>0.8</v>
      </c>
      <c r="AA166" s="124">
        <f t="shared" si="47"/>
        <v>0.8</v>
      </c>
      <c r="AB166" s="124">
        <f t="shared" si="47"/>
        <v>0.8</v>
      </c>
      <c r="AC166" s="124">
        <f t="shared" si="47"/>
        <v>0.8</v>
      </c>
      <c r="AD166" s="124">
        <f t="shared" si="47"/>
        <v>0.8</v>
      </c>
      <c r="AE166" s="124">
        <f t="shared" si="47"/>
        <v>0.8</v>
      </c>
      <c r="AF166" s="124">
        <f t="shared" si="4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5"/>
        <v>1.5</v>
      </c>
      <c r="C167" s="125">
        <v>1.5</v>
      </c>
      <c r="D167" s="124">
        <f t="shared" si="46"/>
        <v>1.5</v>
      </c>
      <c r="E167" s="124">
        <f t="shared" si="46"/>
        <v>1.5</v>
      </c>
      <c r="F167" s="124">
        <f t="shared" si="46"/>
        <v>1.5</v>
      </c>
      <c r="G167" s="124">
        <f t="shared" si="46"/>
        <v>1.5</v>
      </c>
      <c r="H167" s="124">
        <f t="shared" si="46"/>
        <v>1.5</v>
      </c>
      <c r="I167" s="124">
        <f t="shared" si="46"/>
        <v>1.5</v>
      </c>
      <c r="J167" s="124">
        <f t="shared" si="46"/>
        <v>1.5</v>
      </c>
      <c r="K167" s="124">
        <f t="shared" si="46"/>
        <v>1.5</v>
      </c>
      <c r="L167" s="124">
        <f t="shared" si="46"/>
        <v>1.5</v>
      </c>
      <c r="M167" s="124">
        <f t="shared" si="46"/>
        <v>1.5</v>
      </c>
      <c r="N167" s="124">
        <f t="shared" si="46"/>
        <v>1.5</v>
      </c>
      <c r="O167" s="124">
        <f t="shared" si="46"/>
        <v>1.5</v>
      </c>
      <c r="P167" s="124">
        <f t="shared" si="46"/>
        <v>1.5</v>
      </c>
      <c r="Q167" s="124">
        <f t="shared" si="46"/>
        <v>1.5</v>
      </c>
      <c r="R167" s="124">
        <f t="shared" si="46"/>
        <v>1.5</v>
      </c>
      <c r="S167" s="124">
        <f t="shared" si="47"/>
        <v>1.5</v>
      </c>
      <c r="T167" s="124">
        <f t="shared" si="47"/>
        <v>1.5</v>
      </c>
      <c r="U167" s="124">
        <f t="shared" si="47"/>
        <v>1.5</v>
      </c>
      <c r="V167" s="124">
        <f t="shared" si="47"/>
        <v>1.5</v>
      </c>
      <c r="W167" s="124">
        <f t="shared" si="47"/>
        <v>1.5</v>
      </c>
      <c r="X167" s="124">
        <f t="shared" si="47"/>
        <v>1.5</v>
      </c>
      <c r="Y167" s="124">
        <f t="shared" si="47"/>
        <v>1.5</v>
      </c>
      <c r="Z167" s="124">
        <f t="shared" si="47"/>
        <v>1.5</v>
      </c>
      <c r="AA167" s="124">
        <f t="shared" si="47"/>
        <v>1.5</v>
      </c>
      <c r="AB167" s="124">
        <f t="shared" si="47"/>
        <v>1.5</v>
      </c>
      <c r="AC167" s="124">
        <f t="shared" si="47"/>
        <v>1.5</v>
      </c>
      <c r="AD167" s="124">
        <f t="shared" si="47"/>
        <v>1.5</v>
      </c>
      <c r="AE167" s="124">
        <f t="shared" si="47"/>
        <v>1.5</v>
      </c>
      <c r="AF167" s="124">
        <f t="shared" si="4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5"/>
        <v>1</v>
      </c>
      <c r="C168" s="125">
        <v>1</v>
      </c>
      <c r="D168" s="124">
        <f t="shared" si="46"/>
        <v>1</v>
      </c>
      <c r="E168" s="124">
        <f t="shared" si="46"/>
        <v>1</v>
      </c>
      <c r="F168" s="124">
        <f t="shared" si="46"/>
        <v>1</v>
      </c>
      <c r="G168" s="124">
        <f t="shared" si="46"/>
        <v>1</v>
      </c>
      <c r="H168" s="124">
        <f t="shared" si="46"/>
        <v>1</v>
      </c>
      <c r="I168" s="124">
        <f t="shared" si="46"/>
        <v>1</v>
      </c>
      <c r="J168" s="124">
        <f t="shared" si="46"/>
        <v>1</v>
      </c>
      <c r="K168" s="124">
        <f t="shared" si="46"/>
        <v>1</v>
      </c>
      <c r="L168" s="124">
        <f t="shared" si="46"/>
        <v>1</v>
      </c>
      <c r="M168" s="124">
        <f t="shared" si="46"/>
        <v>1</v>
      </c>
      <c r="N168" s="124">
        <f t="shared" si="46"/>
        <v>1</v>
      </c>
      <c r="O168" s="124">
        <f t="shared" si="46"/>
        <v>1</v>
      </c>
      <c r="P168" s="124">
        <f t="shared" si="46"/>
        <v>1</v>
      </c>
      <c r="Q168" s="124">
        <f t="shared" si="46"/>
        <v>1</v>
      </c>
      <c r="R168" s="124">
        <f t="shared" si="46"/>
        <v>1</v>
      </c>
      <c r="S168" s="124">
        <f t="shared" si="47"/>
        <v>1</v>
      </c>
      <c r="T168" s="124">
        <f t="shared" si="47"/>
        <v>1</v>
      </c>
      <c r="U168" s="124">
        <f t="shared" si="47"/>
        <v>1</v>
      </c>
      <c r="V168" s="124">
        <f t="shared" si="47"/>
        <v>1</v>
      </c>
      <c r="W168" s="124">
        <f t="shared" si="47"/>
        <v>1</v>
      </c>
      <c r="X168" s="124">
        <f t="shared" si="47"/>
        <v>1</v>
      </c>
      <c r="Y168" s="124">
        <f t="shared" si="47"/>
        <v>1</v>
      </c>
      <c r="Z168" s="124">
        <f t="shared" si="47"/>
        <v>1</v>
      </c>
      <c r="AA168" s="124">
        <f t="shared" si="47"/>
        <v>1</v>
      </c>
      <c r="AB168" s="124">
        <f t="shared" si="47"/>
        <v>1</v>
      </c>
      <c r="AC168" s="124">
        <f t="shared" si="47"/>
        <v>1</v>
      </c>
      <c r="AD168" s="124">
        <f t="shared" si="47"/>
        <v>1</v>
      </c>
      <c r="AE168" s="124">
        <f t="shared" si="47"/>
        <v>1</v>
      </c>
      <c r="AF168" s="124">
        <f t="shared" si="4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8">AF170</f>
        <v>1</v>
      </c>
      <c r="C170" s="125">
        <v>1</v>
      </c>
      <c r="D170" s="124">
        <f t="shared" ref="D170:S177" si="49">C170</f>
        <v>1</v>
      </c>
      <c r="E170" s="124">
        <f t="shared" si="49"/>
        <v>1</v>
      </c>
      <c r="F170" s="124">
        <f t="shared" si="49"/>
        <v>1</v>
      </c>
      <c r="G170" s="124">
        <f t="shared" si="49"/>
        <v>1</v>
      </c>
      <c r="H170" s="124">
        <f t="shared" si="49"/>
        <v>1</v>
      </c>
      <c r="I170" s="124">
        <f t="shared" si="49"/>
        <v>1</v>
      </c>
      <c r="J170" s="124">
        <f t="shared" si="49"/>
        <v>1</v>
      </c>
      <c r="K170" s="124">
        <f t="shared" si="49"/>
        <v>1</v>
      </c>
      <c r="L170" s="124">
        <f t="shared" si="49"/>
        <v>1</v>
      </c>
      <c r="M170" s="124">
        <f t="shared" si="49"/>
        <v>1</v>
      </c>
      <c r="N170" s="124">
        <f t="shared" si="49"/>
        <v>1</v>
      </c>
      <c r="O170" s="124">
        <f t="shared" si="49"/>
        <v>1</v>
      </c>
      <c r="P170" s="124">
        <f t="shared" si="49"/>
        <v>1</v>
      </c>
      <c r="Q170" s="124">
        <f t="shared" si="49"/>
        <v>1</v>
      </c>
      <c r="R170" s="124">
        <f t="shared" si="49"/>
        <v>1</v>
      </c>
      <c r="S170" s="124">
        <f t="shared" si="49"/>
        <v>1</v>
      </c>
      <c r="T170" s="124">
        <f t="shared" ref="S170:AF177" si="50">S170</f>
        <v>1</v>
      </c>
      <c r="U170" s="124">
        <f t="shared" si="50"/>
        <v>1</v>
      </c>
      <c r="V170" s="124">
        <f t="shared" si="50"/>
        <v>1</v>
      </c>
      <c r="W170" s="124">
        <f t="shared" si="50"/>
        <v>1</v>
      </c>
      <c r="X170" s="124">
        <f t="shared" si="50"/>
        <v>1</v>
      </c>
      <c r="Y170" s="124">
        <f t="shared" si="50"/>
        <v>1</v>
      </c>
      <c r="Z170" s="124">
        <f t="shared" si="50"/>
        <v>1</v>
      </c>
      <c r="AA170" s="124">
        <f t="shared" si="50"/>
        <v>1</v>
      </c>
      <c r="AB170" s="124">
        <f t="shared" si="50"/>
        <v>1</v>
      </c>
      <c r="AC170" s="124">
        <f t="shared" si="50"/>
        <v>1</v>
      </c>
      <c r="AD170" s="124">
        <f t="shared" si="50"/>
        <v>1</v>
      </c>
      <c r="AE170" s="124">
        <f t="shared" si="50"/>
        <v>1</v>
      </c>
      <c r="AF170" s="124">
        <f t="shared" si="5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8"/>
        <v>0.42</v>
      </c>
      <c r="C171" s="125">
        <v>0.42</v>
      </c>
      <c r="D171" s="124">
        <f t="shared" si="49"/>
        <v>0.42</v>
      </c>
      <c r="E171" s="124">
        <f t="shared" si="49"/>
        <v>0.42</v>
      </c>
      <c r="F171" s="124">
        <f t="shared" si="49"/>
        <v>0.42</v>
      </c>
      <c r="G171" s="124">
        <f t="shared" si="49"/>
        <v>0.42</v>
      </c>
      <c r="H171" s="124">
        <f t="shared" si="49"/>
        <v>0.42</v>
      </c>
      <c r="I171" s="124">
        <f t="shared" si="49"/>
        <v>0.42</v>
      </c>
      <c r="J171" s="124">
        <f t="shared" si="49"/>
        <v>0.42</v>
      </c>
      <c r="K171" s="124">
        <f t="shared" si="49"/>
        <v>0.42</v>
      </c>
      <c r="L171" s="124">
        <f t="shared" si="49"/>
        <v>0.42</v>
      </c>
      <c r="M171" s="124">
        <f t="shared" si="49"/>
        <v>0.42</v>
      </c>
      <c r="N171" s="124">
        <f t="shared" si="49"/>
        <v>0.42</v>
      </c>
      <c r="O171" s="124">
        <f t="shared" si="49"/>
        <v>0.42</v>
      </c>
      <c r="P171" s="124">
        <f t="shared" si="49"/>
        <v>0.42</v>
      </c>
      <c r="Q171" s="124">
        <f t="shared" si="49"/>
        <v>0.42</v>
      </c>
      <c r="R171" s="124">
        <f t="shared" si="49"/>
        <v>0.42</v>
      </c>
      <c r="S171" s="124">
        <f t="shared" si="50"/>
        <v>0.42</v>
      </c>
      <c r="T171" s="124">
        <f t="shared" si="50"/>
        <v>0.42</v>
      </c>
      <c r="U171" s="124">
        <f t="shared" si="50"/>
        <v>0.42</v>
      </c>
      <c r="V171" s="124">
        <f t="shared" si="50"/>
        <v>0.42</v>
      </c>
      <c r="W171" s="124">
        <f t="shared" si="50"/>
        <v>0.42</v>
      </c>
      <c r="X171" s="124">
        <f t="shared" si="50"/>
        <v>0.42</v>
      </c>
      <c r="Y171" s="124">
        <f t="shared" si="50"/>
        <v>0.42</v>
      </c>
      <c r="Z171" s="124">
        <f t="shared" si="50"/>
        <v>0.42</v>
      </c>
      <c r="AA171" s="124">
        <f t="shared" si="50"/>
        <v>0.42</v>
      </c>
      <c r="AB171" s="124">
        <f t="shared" si="50"/>
        <v>0.42</v>
      </c>
      <c r="AC171" s="124">
        <f t="shared" si="50"/>
        <v>0.42</v>
      </c>
      <c r="AD171" s="124">
        <f t="shared" si="50"/>
        <v>0.42</v>
      </c>
      <c r="AE171" s="124">
        <f t="shared" si="50"/>
        <v>0.42</v>
      </c>
      <c r="AF171" s="124">
        <f t="shared" si="5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8"/>
        <v>0.46</v>
      </c>
      <c r="C172" s="125">
        <v>0.46</v>
      </c>
      <c r="D172" s="124">
        <f t="shared" si="49"/>
        <v>0.46</v>
      </c>
      <c r="E172" s="124">
        <f t="shared" si="49"/>
        <v>0.46</v>
      </c>
      <c r="F172" s="124">
        <f t="shared" si="49"/>
        <v>0.46</v>
      </c>
      <c r="G172" s="124">
        <f t="shared" si="49"/>
        <v>0.46</v>
      </c>
      <c r="H172" s="124">
        <f t="shared" si="49"/>
        <v>0.46</v>
      </c>
      <c r="I172" s="124">
        <f t="shared" si="49"/>
        <v>0.46</v>
      </c>
      <c r="J172" s="124">
        <f t="shared" si="49"/>
        <v>0.46</v>
      </c>
      <c r="K172" s="124">
        <f t="shared" si="49"/>
        <v>0.46</v>
      </c>
      <c r="L172" s="124">
        <f t="shared" si="49"/>
        <v>0.46</v>
      </c>
      <c r="M172" s="124">
        <f t="shared" si="49"/>
        <v>0.46</v>
      </c>
      <c r="N172" s="124">
        <f t="shared" si="49"/>
        <v>0.46</v>
      </c>
      <c r="O172" s="124">
        <f t="shared" si="49"/>
        <v>0.46</v>
      </c>
      <c r="P172" s="124">
        <f t="shared" si="49"/>
        <v>0.46</v>
      </c>
      <c r="Q172" s="124">
        <f t="shared" si="49"/>
        <v>0.46</v>
      </c>
      <c r="R172" s="124">
        <f t="shared" si="49"/>
        <v>0.46</v>
      </c>
      <c r="S172" s="124">
        <f t="shared" si="50"/>
        <v>0.46</v>
      </c>
      <c r="T172" s="124">
        <f t="shared" si="50"/>
        <v>0.46</v>
      </c>
      <c r="U172" s="124">
        <f t="shared" si="50"/>
        <v>0.46</v>
      </c>
      <c r="V172" s="124">
        <f t="shared" si="50"/>
        <v>0.46</v>
      </c>
      <c r="W172" s="124">
        <f t="shared" si="50"/>
        <v>0.46</v>
      </c>
      <c r="X172" s="124">
        <f t="shared" si="50"/>
        <v>0.46</v>
      </c>
      <c r="Y172" s="124">
        <f t="shared" si="50"/>
        <v>0.46</v>
      </c>
      <c r="Z172" s="124">
        <f t="shared" si="50"/>
        <v>0.46</v>
      </c>
      <c r="AA172" s="124">
        <f t="shared" si="50"/>
        <v>0.46</v>
      </c>
      <c r="AB172" s="124">
        <f t="shared" si="50"/>
        <v>0.46</v>
      </c>
      <c r="AC172" s="124">
        <f t="shared" si="50"/>
        <v>0.46</v>
      </c>
      <c r="AD172" s="124">
        <f t="shared" si="50"/>
        <v>0.46</v>
      </c>
      <c r="AE172" s="124">
        <f t="shared" si="50"/>
        <v>0.46</v>
      </c>
      <c r="AF172" s="124">
        <f t="shared" si="5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8"/>
        <v>0.85</v>
      </c>
      <c r="C173" s="125">
        <v>0.85</v>
      </c>
      <c r="D173" s="124">
        <f t="shared" si="49"/>
        <v>0.85</v>
      </c>
      <c r="E173" s="124">
        <f t="shared" si="49"/>
        <v>0.85</v>
      </c>
      <c r="F173" s="124">
        <f t="shared" si="49"/>
        <v>0.85</v>
      </c>
      <c r="G173" s="124">
        <f t="shared" si="49"/>
        <v>0.85</v>
      </c>
      <c r="H173" s="124">
        <f t="shared" si="49"/>
        <v>0.85</v>
      </c>
      <c r="I173" s="124">
        <f t="shared" si="49"/>
        <v>0.85</v>
      </c>
      <c r="J173" s="124">
        <f t="shared" si="49"/>
        <v>0.85</v>
      </c>
      <c r="K173" s="124">
        <f t="shared" si="49"/>
        <v>0.85</v>
      </c>
      <c r="L173" s="124">
        <f t="shared" si="49"/>
        <v>0.85</v>
      </c>
      <c r="M173" s="124">
        <f t="shared" si="49"/>
        <v>0.85</v>
      </c>
      <c r="N173" s="124">
        <f t="shared" si="49"/>
        <v>0.85</v>
      </c>
      <c r="O173" s="124">
        <f t="shared" si="49"/>
        <v>0.85</v>
      </c>
      <c r="P173" s="124">
        <f t="shared" si="49"/>
        <v>0.85</v>
      </c>
      <c r="Q173" s="124">
        <f t="shared" si="49"/>
        <v>0.85</v>
      </c>
      <c r="R173" s="124">
        <f t="shared" si="49"/>
        <v>0.85</v>
      </c>
      <c r="S173" s="124">
        <f t="shared" si="50"/>
        <v>0.85</v>
      </c>
      <c r="T173" s="124">
        <f t="shared" si="50"/>
        <v>0.85</v>
      </c>
      <c r="U173" s="124">
        <f t="shared" si="50"/>
        <v>0.85</v>
      </c>
      <c r="V173" s="124">
        <f t="shared" si="50"/>
        <v>0.85</v>
      </c>
      <c r="W173" s="124">
        <f t="shared" si="50"/>
        <v>0.85</v>
      </c>
      <c r="X173" s="124">
        <f t="shared" si="50"/>
        <v>0.85</v>
      </c>
      <c r="Y173" s="124">
        <f t="shared" si="50"/>
        <v>0.85</v>
      </c>
      <c r="Z173" s="124">
        <f t="shared" si="50"/>
        <v>0.85</v>
      </c>
      <c r="AA173" s="124">
        <f t="shared" si="50"/>
        <v>0.85</v>
      </c>
      <c r="AB173" s="124">
        <f t="shared" si="50"/>
        <v>0.85</v>
      </c>
      <c r="AC173" s="124">
        <f t="shared" si="50"/>
        <v>0.85</v>
      </c>
      <c r="AD173" s="124">
        <f t="shared" si="50"/>
        <v>0.85</v>
      </c>
      <c r="AE173" s="124">
        <f t="shared" si="50"/>
        <v>0.85</v>
      </c>
      <c r="AF173" s="124">
        <f t="shared" si="5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8"/>
        <v>0.9</v>
      </c>
      <c r="C174" s="125">
        <v>0.9</v>
      </c>
      <c r="D174" s="124">
        <f t="shared" si="49"/>
        <v>0.9</v>
      </c>
      <c r="E174" s="124">
        <f t="shared" si="49"/>
        <v>0.9</v>
      </c>
      <c r="F174" s="124">
        <f t="shared" si="49"/>
        <v>0.9</v>
      </c>
      <c r="G174" s="124">
        <f t="shared" si="49"/>
        <v>0.9</v>
      </c>
      <c r="H174" s="124">
        <f t="shared" si="49"/>
        <v>0.9</v>
      </c>
      <c r="I174" s="124">
        <f t="shared" si="49"/>
        <v>0.9</v>
      </c>
      <c r="J174" s="124">
        <f t="shared" si="49"/>
        <v>0.9</v>
      </c>
      <c r="K174" s="124">
        <f t="shared" si="49"/>
        <v>0.9</v>
      </c>
      <c r="L174" s="124">
        <f t="shared" si="49"/>
        <v>0.9</v>
      </c>
      <c r="M174" s="124">
        <f t="shared" si="49"/>
        <v>0.9</v>
      </c>
      <c r="N174" s="124">
        <f t="shared" si="49"/>
        <v>0.9</v>
      </c>
      <c r="O174" s="124">
        <f t="shared" si="49"/>
        <v>0.9</v>
      </c>
      <c r="P174" s="124">
        <f t="shared" si="49"/>
        <v>0.9</v>
      </c>
      <c r="Q174" s="124">
        <f t="shared" si="49"/>
        <v>0.9</v>
      </c>
      <c r="R174" s="124">
        <f t="shared" si="49"/>
        <v>0.9</v>
      </c>
      <c r="S174" s="124">
        <f t="shared" si="50"/>
        <v>0.9</v>
      </c>
      <c r="T174" s="124">
        <f t="shared" si="50"/>
        <v>0.9</v>
      </c>
      <c r="U174" s="124">
        <f t="shared" si="50"/>
        <v>0.9</v>
      </c>
      <c r="V174" s="124">
        <f t="shared" si="50"/>
        <v>0.9</v>
      </c>
      <c r="W174" s="124">
        <f t="shared" si="50"/>
        <v>0.9</v>
      </c>
      <c r="X174" s="124">
        <f t="shared" si="50"/>
        <v>0.9</v>
      </c>
      <c r="Y174" s="124">
        <f t="shared" si="50"/>
        <v>0.9</v>
      </c>
      <c r="Z174" s="124">
        <f t="shared" si="50"/>
        <v>0.9</v>
      </c>
      <c r="AA174" s="124">
        <f t="shared" si="50"/>
        <v>0.9</v>
      </c>
      <c r="AB174" s="124">
        <f t="shared" si="50"/>
        <v>0.9</v>
      </c>
      <c r="AC174" s="124">
        <f t="shared" si="50"/>
        <v>0.9</v>
      </c>
      <c r="AD174" s="124">
        <f t="shared" si="50"/>
        <v>0.9</v>
      </c>
      <c r="AE174" s="124">
        <f t="shared" si="50"/>
        <v>0.9</v>
      </c>
      <c r="AF174" s="124">
        <f t="shared" si="5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8"/>
        <v>0.44</v>
      </c>
      <c r="C175" s="125">
        <v>0.44</v>
      </c>
      <c r="D175" s="124">
        <f t="shared" si="49"/>
        <v>0.44</v>
      </c>
      <c r="E175" s="124">
        <f t="shared" si="49"/>
        <v>0.44</v>
      </c>
      <c r="F175" s="124">
        <f t="shared" si="49"/>
        <v>0.44</v>
      </c>
      <c r="G175" s="124">
        <f t="shared" si="49"/>
        <v>0.44</v>
      </c>
      <c r="H175" s="124">
        <f t="shared" si="49"/>
        <v>0.44</v>
      </c>
      <c r="I175" s="124">
        <f t="shared" si="49"/>
        <v>0.44</v>
      </c>
      <c r="J175" s="124">
        <f t="shared" si="49"/>
        <v>0.44</v>
      </c>
      <c r="K175" s="124">
        <f t="shared" si="49"/>
        <v>0.44</v>
      </c>
      <c r="L175" s="124">
        <f t="shared" si="49"/>
        <v>0.44</v>
      </c>
      <c r="M175" s="124">
        <f t="shared" si="49"/>
        <v>0.44</v>
      </c>
      <c r="N175" s="124">
        <f t="shared" si="49"/>
        <v>0.44</v>
      </c>
      <c r="O175" s="124">
        <f t="shared" si="49"/>
        <v>0.44</v>
      </c>
      <c r="P175" s="124">
        <f t="shared" si="49"/>
        <v>0.44</v>
      </c>
      <c r="Q175" s="124">
        <f t="shared" si="49"/>
        <v>0.44</v>
      </c>
      <c r="R175" s="124">
        <f t="shared" si="49"/>
        <v>0.44</v>
      </c>
      <c r="S175" s="124">
        <f t="shared" si="50"/>
        <v>0.44</v>
      </c>
      <c r="T175" s="124">
        <f t="shared" si="50"/>
        <v>0.44</v>
      </c>
      <c r="U175" s="124">
        <f t="shared" si="50"/>
        <v>0.44</v>
      </c>
      <c r="V175" s="124">
        <f t="shared" si="50"/>
        <v>0.44</v>
      </c>
      <c r="W175" s="124">
        <f t="shared" si="50"/>
        <v>0.44</v>
      </c>
      <c r="X175" s="124">
        <f t="shared" si="50"/>
        <v>0.44</v>
      </c>
      <c r="Y175" s="124">
        <f t="shared" si="50"/>
        <v>0.44</v>
      </c>
      <c r="Z175" s="124">
        <f t="shared" si="50"/>
        <v>0.44</v>
      </c>
      <c r="AA175" s="124">
        <f t="shared" si="50"/>
        <v>0.44</v>
      </c>
      <c r="AB175" s="124">
        <f t="shared" si="50"/>
        <v>0.44</v>
      </c>
      <c r="AC175" s="124">
        <f t="shared" si="50"/>
        <v>0.44</v>
      </c>
      <c r="AD175" s="124">
        <f t="shared" si="50"/>
        <v>0.44</v>
      </c>
      <c r="AE175" s="124">
        <f t="shared" si="50"/>
        <v>0.44</v>
      </c>
      <c r="AF175" s="124">
        <f t="shared" si="5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8"/>
        <v>2.1</v>
      </c>
      <c r="C176" s="125">
        <v>2.1</v>
      </c>
      <c r="D176" s="124">
        <f t="shared" si="49"/>
        <v>2.1</v>
      </c>
      <c r="E176" s="124">
        <f t="shared" si="49"/>
        <v>2.1</v>
      </c>
      <c r="F176" s="124">
        <f t="shared" si="49"/>
        <v>2.1</v>
      </c>
      <c r="G176" s="124">
        <f t="shared" si="49"/>
        <v>2.1</v>
      </c>
      <c r="H176" s="124">
        <f t="shared" si="49"/>
        <v>2.1</v>
      </c>
      <c r="I176" s="124">
        <f t="shared" si="49"/>
        <v>2.1</v>
      </c>
      <c r="J176" s="124">
        <f t="shared" si="49"/>
        <v>2.1</v>
      </c>
      <c r="K176" s="124">
        <f t="shared" si="49"/>
        <v>2.1</v>
      </c>
      <c r="L176" s="124">
        <f t="shared" si="49"/>
        <v>2.1</v>
      </c>
      <c r="M176" s="124">
        <f t="shared" si="49"/>
        <v>2.1</v>
      </c>
      <c r="N176" s="124">
        <f t="shared" si="49"/>
        <v>2.1</v>
      </c>
      <c r="O176" s="124">
        <f t="shared" si="49"/>
        <v>2.1</v>
      </c>
      <c r="P176" s="124">
        <f t="shared" si="49"/>
        <v>2.1</v>
      </c>
      <c r="Q176" s="124">
        <f t="shared" si="49"/>
        <v>2.1</v>
      </c>
      <c r="R176" s="124">
        <f t="shared" si="49"/>
        <v>2.1</v>
      </c>
      <c r="S176" s="124">
        <f t="shared" si="50"/>
        <v>2.1</v>
      </c>
      <c r="T176" s="124">
        <f t="shared" si="50"/>
        <v>2.1</v>
      </c>
      <c r="U176" s="124">
        <f t="shared" si="50"/>
        <v>2.1</v>
      </c>
      <c r="V176" s="124">
        <f t="shared" si="50"/>
        <v>2.1</v>
      </c>
      <c r="W176" s="124">
        <f t="shared" si="50"/>
        <v>2.1</v>
      </c>
      <c r="X176" s="124">
        <f t="shared" si="50"/>
        <v>2.1</v>
      </c>
      <c r="Y176" s="124">
        <f t="shared" si="50"/>
        <v>2.1</v>
      </c>
      <c r="Z176" s="124">
        <f t="shared" si="50"/>
        <v>2.1</v>
      </c>
      <c r="AA176" s="124">
        <f t="shared" si="50"/>
        <v>2.1</v>
      </c>
      <c r="AB176" s="124">
        <f t="shared" si="50"/>
        <v>2.1</v>
      </c>
      <c r="AC176" s="124">
        <f t="shared" si="50"/>
        <v>2.1</v>
      </c>
      <c r="AD176" s="124">
        <f t="shared" si="50"/>
        <v>2.1</v>
      </c>
      <c r="AE176" s="124">
        <f t="shared" si="50"/>
        <v>2.1</v>
      </c>
      <c r="AF176" s="124">
        <f t="shared" si="5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8"/>
        <v>0.9</v>
      </c>
      <c r="C177" s="125">
        <v>0.9</v>
      </c>
      <c r="D177" s="124">
        <f t="shared" si="49"/>
        <v>0.9</v>
      </c>
      <c r="E177" s="124">
        <f t="shared" si="49"/>
        <v>0.9</v>
      </c>
      <c r="F177" s="124">
        <f t="shared" si="49"/>
        <v>0.9</v>
      </c>
      <c r="G177" s="124">
        <f t="shared" si="49"/>
        <v>0.9</v>
      </c>
      <c r="H177" s="124">
        <f t="shared" si="49"/>
        <v>0.9</v>
      </c>
      <c r="I177" s="124">
        <f t="shared" si="49"/>
        <v>0.9</v>
      </c>
      <c r="J177" s="124">
        <f t="shared" si="49"/>
        <v>0.9</v>
      </c>
      <c r="K177" s="124">
        <f t="shared" si="49"/>
        <v>0.9</v>
      </c>
      <c r="L177" s="124">
        <f t="shared" si="49"/>
        <v>0.9</v>
      </c>
      <c r="M177" s="124">
        <f t="shared" si="49"/>
        <v>0.9</v>
      </c>
      <c r="N177" s="124">
        <f t="shared" si="49"/>
        <v>0.9</v>
      </c>
      <c r="O177" s="124">
        <f t="shared" si="49"/>
        <v>0.9</v>
      </c>
      <c r="P177" s="124">
        <f t="shared" si="49"/>
        <v>0.9</v>
      </c>
      <c r="Q177" s="124">
        <f t="shared" si="49"/>
        <v>0.9</v>
      </c>
      <c r="R177" s="124">
        <f t="shared" si="49"/>
        <v>0.9</v>
      </c>
      <c r="S177" s="124">
        <f t="shared" si="50"/>
        <v>0.9</v>
      </c>
      <c r="T177" s="124">
        <f t="shared" si="50"/>
        <v>0.9</v>
      </c>
      <c r="U177" s="124">
        <f t="shared" si="50"/>
        <v>0.9</v>
      </c>
      <c r="V177" s="124">
        <f t="shared" si="50"/>
        <v>0.9</v>
      </c>
      <c r="W177" s="124">
        <f t="shared" si="50"/>
        <v>0.9</v>
      </c>
      <c r="X177" s="124">
        <f t="shared" si="50"/>
        <v>0.9</v>
      </c>
      <c r="Y177" s="124">
        <f t="shared" si="50"/>
        <v>0.9</v>
      </c>
      <c r="Z177" s="124">
        <f t="shared" si="50"/>
        <v>0.9</v>
      </c>
      <c r="AA177" s="124">
        <f t="shared" si="50"/>
        <v>0.9</v>
      </c>
      <c r="AB177" s="124">
        <f t="shared" si="50"/>
        <v>0.9</v>
      </c>
      <c r="AC177" s="124">
        <f t="shared" si="50"/>
        <v>0.9</v>
      </c>
      <c r="AD177" s="124">
        <f t="shared" si="50"/>
        <v>0.9</v>
      </c>
      <c r="AE177" s="124">
        <f t="shared" si="50"/>
        <v>0.9</v>
      </c>
      <c r="AF177" s="124">
        <f t="shared" si="5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51">AF179</f>
        <v>0.57999999999999996</v>
      </c>
      <c r="C179" s="125">
        <v>0.57999999999999996</v>
      </c>
      <c r="D179" s="124">
        <f t="shared" ref="D179:S191" si="52">C179</f>
        <v>0.57999999999999996</v>
      </c>
      <c r="E179" s="124">
        <f t="shared" si="52"/>
        <v>0.57999999999999996</v>
      </c>
      <c r="F179" s="124">
        <f t="shared" si="52"/>
        <v>0.57999999999999996</v>
      </c>
      <c r="G179" s="124">
        <f t="shared" si="52"/>
        <v>0.57999999999999996</v>
      </c>
      <c r="H179" s="124">
        <f t="shared" si="52"/>
        <v>0.57999999999999996</v>
      </c>
      <c r="I179" s="124">
        <f t="shared" si="52"/>
        <v>0.57999999999999996</v>
      </c>
      <c r="J179" s="124">
        <f t="shared" si="52"/>
        <v>0.57999999999999996</v>
      </c>
      <c r="K179" s="124">
        <f t="shared" si="52"/>
        <v>0.57999999999999996</v>
      </c>
      <c r="L179" s="124">
        <f t="shared" si="52"/>
        <v>0.57999999999999996</v>
      </c>
      <c r="M179" s="124">
        <f t="shared" si="52"/>
        <v>0.57999999999999996</v>
      </c>
      <c r="N179" s="124">
        <f t="shared" si="52"/>
        <v>0.57999999999999996</v>
      </c>
      <c r="O179" s="124">
        <f t="shared" si="52"/>
        <v>0.57999999999999996</v>
      </c>
      <c r="P179" s="124">
        <f t="shared" si="52"/>
        <v>0.57999999999999996</v>
      </c>
      <c r="Q179" s="124">
        <f t="shared" si="52"/>
        <v>0.57999999999999996</v>
      </c>
      <c r="R179" s="124">
        <f t="shared" si="52"/>
        <v>0.57999999999999996</v>
      </c>
      <c r="S179" s="124">
        <f t="shared" si="52"/>
        <v>0.57999999999999996</v>
      </c>
      <c r="T179" s="124">
        <f t="shared" ref="S179:AF191" si="53">S179</f>
        <v>0.57999999999999996</v>
      </c>
      <c r="U179" s="124">
        <f t="shared" si="53"/>
        <v>0.57999999999999996</v>
      </c>
      <c r="V179" s="124">
        <f t="shared" si="53"/>
        <v>0.57999999999999996</v>
      </c>
      <c r="W179" s="124">
        <f t="shared" si="53"/>
        <v>0.57999999999999996</v>
      </c>
      <c r="X179" s="124">
        <f t="shared" si="53"/>
        <v>0.57999999999999996</v>
      </c>
      <c r="Y179" s="124">
        <f t="shared" si="53"/>
        <v>0.57999999999999996</v>
      </c>
      <c r="Z179" s="124">
        <f t="shared" si="53"/>
        <v>0.57999999999999996</v>
      </c>
      <c r="AA179" s="124">
        <f t="shared" si="53"/>
        <v>0.57999999999999996</v>
      </c>
      <c r="AB179" s="124">
        <f t="shared" si="53"/>
        <v>0.57999999999999996</v>
      </c>
      <c r="AC179" s="124">
        <f t="shared" si="53"/>
        <v>0.57999999999999996</v>
      </c>
      <c r="AD179" s="124">
        <f t="shared" si="53"/>
        <v>0.57999999999999996</v>
      </c>
      <c r="AE179" s="124">
        <f t="shared" si="53"/>
        <v>0.57999999999999996</v>
      </c>
      <c r="AF179" s="124">
        <f t="shared" si="5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51"/>
        <v>0.8</v>
      </c>
      <c r="C180" s="125">
        <v>0.8</v>
      </c>
      <c r="D180" s="124">
        <f t="shared" si="52"/>
        <v>0.8</v>
      </c>
      <c r="E180" s="124">
        <f t="shared" si="52"/>
        <v>0.8</v>
      </c>
      <c r="F180" s="124">
        <f t="shared" si="52"/>
        <v>0.8</v>
      </c>
      <c r="G180" s="124">
        <f t="shared" si="52"/>
        <v>0.8</v>
      </c>
      <c r="H180" s="124">
        <f t="shared" si="52"/>
        <v>0.8</v>
      </c>
      <c r="I180" s="124">
        <f t="shared" si="52"/>
        <v>0.8</v>
      </c>
      <c r="J180" s="124">
        <f t="shared" si="52"/>
        <v>0.8</v>
      </c>
      <c r="K180" s="124">
        <f t="shared" si="52"/>
        <v>0.8</v>
      </c>
      <c r="L180" s="124">
        <f t="shared" si="52"/>
        <v>0.8</v>
      </c>
      <c r="M180" s="124">
        <f t="shared" si="52"/>
        <v>0.8</v>
      </c>
      <c r="N180" s="124">
        <f t="shared" si="52"/>
        <v>0.8</v>
      </c>
      <c r="O180" s="124">
        <f t="shared" si="52"/>
        <v>0.8</v>
      </c>
      <c r="P180" s="124">
        <f t="shared" si="52"/>
        <v>0.8</v>
      </c>
      <c r="Q180" s="124">
        <f t="shared" si="52"/>
        <v>0.8</v>
      </c>
      <c r="R180" s="124">
        <f t="shared" si="52"/>
        <v>0.8</v>
      </c>
      <c r="S180" s="124">
        <f t="shared" si="52"/>
        <v>0.8</v>
      </c>
      <c r="T180" s="124">
        <f t="shared" si="53"/>
        <v>0.8</v>
      </c>
      <c r="U180" s="124">
        <f t="shared" si="53"/>
        <v>0.8</v>
      </c>
      <c r="V180" s="124">
        <f t="shared" si="53"/>
        <v>0.8</v>
      </c>
      <c r="W180" s="124">
        <f t="shared" si="53"/>
        <v>0.8</v>
      </c>
      <c r="X180" s="124">
        <f t="shared" si="53"/>
        <v>0.8</v>
      </c>
      <c r="Y180" s="124">
        <f t="shared" si="53"/>
        <v>0.8</v>
      </c>
      <c r="Z180" s="124">
        <f t="shared" si="53"/>
        <v>0.8</v>
      </c>
      <c r="AA180" s="124">
        <f t="shared" si="53"/>
        <v>0.8</v>
      </c>
      <c r="AB180" s="124">
        <f t="shared" si="53"/>
        <v>0.8</v>
      </c>
      <c r="AC180" s="124">
        <f t="shared" si="53"/>
        <v>0.8</v>
      </c>
      <c r="AD180" s="124">
        <f t="shared" si="53"/>
        <v>0.8</v>
      </c>
      <c r="AE180" s="124">
        <f t="shared" si="53"/>
        <v>0.8</v>
      </c>
      <c r="AF180" s="124">
        <f t="shared" si="5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51"/>
        <v>0</v>
      </c>
      <c r="C181" s="125">
        <v>0</v>
      </c>
      <c r="D181" s="124">
        <f t="shared" si="52"/>
        <v>0</v>
      </c>
      <c r="E181" s="124">
        <f t="shared" si="52"/>
        <v>0</v>
      </c>
      <c r="F181" s="124">
        <f t="shared" si="52"/>
        <v>0</v>
      </c>
      <c r="G181" s="124">
        <f t="shared" si="52"/>
        <v>0</v>
      </c>
      <c r="H181" s="124">
        <f t="shared" si="52"/>
        <v>0</v>
      </c>
      <c r="I181" s="124">
        <f t="shared" si="52"/>
        <v>0</v>
      </c>
      <c r="J181" s="124">
        <f t="shared" si="52"/>
        <v>0</v>
      </c>
      <c r="K181" s="124">
        <f t="shared" si="52"/>
        <v>0</v>
      </c>
      <c r="L181" s="124">
        <f t="shared" si="52"/>
        <v>0</v>
      </c>
      <c r="M181" s="124">
        <f t="shared" si="52"/>
        <v>0</v>
      </c>
      <c r="N181" s="124">
        <f t="shared" si="52"/>
        <v>0</v>
      </c>
      <c r="O181" s="124">
        <f t="shared" si="52"/>
        <v>0</v>
      </c>
      <c r="P181" s="124">
        <f t="shared" si="52"/>
        <v>0</v>
      </c>
      <c r="Q181" s="124">
        <f t="shared" si="52"/>
        <v>0</v>
      </c>
      <c r="R181" s="124">
        <f t="shared" si="52"/>
        <v>0</v>
      </c>
      <c r="S181" s="124">
        <f t="shared" si="52"/>
        <v>0</v>
      </c>
      <c r="T181" s="124">
        <f t="shared" si="53"/>
        <v>0</v>
      </c>
      <c r="U181" s="124">
        <f t="shared" si="53"/>
        <v>0</v>
      </c>
      <c r="V181" s="124">
        <f t="shared" si="53"/>
        <v>0</v>
      </c>
      <c r="W181" s="124">
        <f t="shared" si="53"/>
        <v>0</v>
      </c>
      <c r="X181" s="124">
        <f t="shared" si="53"/>
        <v>0</v>
      </c>
      <c r="Y181" s="124">
        <f t="shared" si="53"/>
        <v>0</v>
      </c>
      <c r="Z181" s="124">
        <f t="shared" si="53"/>
        <v>0</v>
      </c>
      <c r="AA181" s="124">
        <f t="shared" si="53"/>
        <v>0</v>
      </c>
      <c r="AB181" s="124">
        <f t="shared" si="53"/>
        <v>0</v>
      </c>
      <c r="AC181" s="124">
        <f t="shared" si="53"/>
        <v>0</v>
      </c>
      <c r="AD181" s="124">
        <f t="shared" si="53"/>
        <v>0</v>
      </c>
      <c r="AE181" s="124">
        <f t="shared" si="53"/>
        <v>0</v>
      </c>
      <c r="AF181" s="124">
        <f t="shared" si="5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51"/>
        <v>0.6</v>
      </c>
      <c r="C182" s="125">
        <v>0.6</v>
      </c>
      <c r="D182" s="124">
        <f t="shared" si="52"/>
        <v>0.6</v>
      </c>
      <c r="E182" s="124">
        <f t="shared" si="52"/>
        <v>0.6</v>
      </c>
      <c r="F182" s="124">
        <f t="shared" si="52"/>
        <v>0.6</v>
      </c>
      <c r="G182" s="124">
        <f t="shared" si="52"/>
        <v>0.6</v>
      </c>
      <c r="H182" s="124">
        <f t="shared" si="52"/>
        <v>0.6</v>
      </c>
      <c r="I182" s="124">
        <f t="shared" si="52"/>
        <v>0.6</v>
      </c>
      <c r="J182" s="124">
        <f t="shared" si="52"/>
        <v>0.6</v>
      </c>
      <c r="K182" s="124">
        <f t="shared" si="52"/>
        <v>0.6</v>
      </c>
      <c r="L182" s="124">
        <f t="shared" si="52"/>
        <v>0.6</v>
      </c>
      <c r="M182" s="124">
        <f t="shared" si="52"/>
        <v>0.6</v>
      </c>
      <c r="N182" s="124">
        <f t="shared" si="52"/>
        <v>0.6</v>
      </c>
      <c r="O182" s="124">
        <f t="shared" si="52"/>
        <v>0.6</v>
      </c>
      <c r="P182" s="124">
        <f t="shared" si="52"/>
        <v>0.6</v>
      </c>
      <c r="Q182" s="124">
        <f t="shared" si="52"/>
        <v>0.6</v>
      </c>
      <c r="R182" s="124">
        <f t="shared" si="52"/>
        <v>0.6</v>
      </c>
      <c r="S182" s="124">
        <f t="shared" si="52"/>
        <v>0.6</v>
      </c>
      <c r="T182" s="124">
        <f t="shared" si="53"/>
        <v>0.6</v>
      </c>
      <c r="U182" s="124">
        <f t="shared" si="53"/>
        <v>0.6</v>
      </c>
      <c r="V182" s="124">
        <f t="shared" si="53"/>
        <v>0.6</v>
      </c>
      <c r="W182" s="124">
        <f t="shared" si="53"/>
        <v>0.6</v>
      </c>
      <c r="X182" s="124">
        <f t="shared" si="53"/>
        <v>0.6</v>
      </c>
      <c r="Y182" s="124">
        <f t="shared" si="53"/>
        <v>0.6</v>
      </c>
      <c r="Z182" s="124">
        <f t="shared" si="53"/>
        <v>0.6</v>
      </c>
      <c r="AA182" s="124">
        <f t="shared" si="53"/>
        <v>0.6</v>
      </c>
      <c r="AB182" s="124">
        <f t="shared" si="53"/>
        <v>0.6</v>
      </c>
      <c r="AC182" s="124">
        <f t="shared" si="53"/>
        <v>0.6</v>
      </c>
      <c r="AD182" s="124">
        <f t="shared" si="53"/>
        <v>0.6</v>
      </c>
      <c r="AE182" s="124">
        <f t="shared" si="53"/>
        <v>0.6</v>
      </c>
      <c r="AF182" s="124">
        <f t="shared" si="5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51"/>
        <v>0.6</v>
      </c>
      <c r="C183" s="125">
        <v>0.6</v>
      </c>
      <c r="D183" s="124">
        <f t="shared" si="52"/>
        <v>0.6</v>
      </c>
      <c r="E183" s="124">
        <f t="shared" si="52"/>
        <v>0.6</v>
      </c>
      <c r="F183" s="124">
        <f t="shared" si="52"/>
        <v>0.6</v>
      </c>
      <c r="G183" s="124">
        <f t="shared" si="52"/>
        <v>0.6</v>
      </c>
      <c r="H183" s="124">
        <f t="shared" si="52"/>
        <v>0.6</v>
      </c>
      <c r="I183" s="124">
        <f t="shared" si="52"/>
        <v>0.6</v>
      </c>
      <c r="J183" s="124">
        <f t="shared" si="52"/>
        <v>0.6</v>
      </c>
      <c r="K183" s="124">
        <f t="shared" si="52"/>
        <v>0.6</v>
      </c>
      <c r="L183" s="124">
        <f t="shared" si="52"/>
        <v>0.6</v>
      </c>
      <c r="M183" s="124">
        <f t="shared" si="52"/>
        <v>0.6</v>
      </c>
      <c r="N183" s="124">
        <f t="shared" si="52"/>
        <v>0.6</v>
      </c>
      <c r="O183" s="124">
        <f t="shared" si="52"/>
        <v>0.6</v>
      </c>
      <c r="P183" s="124">
        <f t="shared" si="52"/>
        <v>0.6</v>
      </c>
      <c r="Q183" s="124">
        <f t="shared" si="52"/>
        <v>0.6</v>
      </c>
      <c r="R183" s="124">
        <f t="shared" si="52"/>
        <v>0.6</v>
      </c>
      <c r="S183" s="124">
        <f t="shared" si="52"/>
        <v>0.6</v>
      </c>
      <c r="T183" s="124">
        <f t="shared" si="53"/>
        <v>0.6</v>
      </c>
      <c r="U183" s="124">
        <f t="shared" si="53"/>
        <v>0.6</v>
      </c>
      <c r="V183" s="124">
        <f t="shared" si="53"/>
        <v>0.6</v>
      </c>
      <c r="W183" s="124">
        <f t="shared" si="53"/>
        <v>0.6</v>
      </c>
      <c r="X183" s="124">
        <f t="shared" si="53"/>
        <v>0.6</v>
      </c>
      <c r="Y183" s="124">
        <f t="shared" si="53"/>
        <v>0.6</v>
      </c>
      <c r="Z183" s="124">
        <f t="shared" si="53"/>
        <v>0.6</v>
      </c>
      <c r="AA183" s="124">
        <f t="shared" si="53"/>
        <v>0.6</v>
      </c>
      <c r="AB183" s="124">
        <f t="shared" si="53"/>
        <v>0.6</v>
      </c>
      <c r="AC183" s="124">
        <f t="shared" si="53"/>
        <v>0.6</v>
      </c>
      <c r="AD183" s="124">
        <f t="shared" si="53"/>
        <v>0.6</v>
      </c>
      <c r="AE183" s="124">
        <f t="shared" si="53"/>
        <v>0.6</v>
      </c>
      <c r="AF183" s="124">
        <f t="shared" si="5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51"/>
        <v>0.35</v>
      </c>
      <c r="C184" s="125">
        <v>0.35</v>
      </c>
      <c r="D184" s="124">
        <f t="shared" si="52"/>
        <v>0.35</v>
      </c>
      <c r="E184" s="124">
        <f t="shared" si="52"/>
        <v>0.35</v>
      </c>
      <c r="F184" s="124">
        <f t="shared" si="52"/>
        <v>0.35</v>
      </c>
      <c r="G184" s="124">
        <f t="shared" si="52"/>
        <v>0.35</v>
      </c>
      <c r="H184" s="124">
        <f t="shared" si="52"/>
        <v>0.35</v>
      </c>
      <c r="I184" s="124">
        <f t="shared" si="52"/>
        <v>0.35</v>
      </c>
      <c r="J184" s="124">
        <f t="shared" si="52"/>
        <v>0.35</v>
      </c>
      <c r="K184" s="124">
        <f t="shared" si="52"/>
        <v>0.35</v>
      </c>
      <c r="L184" s="124">
        <f t="shared" si="52"/>
        <v>0.35</v>
      </c>
      <c r="M184" s="124">
        <f t="shared" si="52"/>
        <v>0.35</v>
      </c>
      <c r="N184" s="124">
        <f t="shared" si="52"/>
        <v>0.35</v>
      </c>
      <c r="O184" s="124">
        <f t="shared" si="52"/>
        <v>0.35</v>
      </c>
      <c r="P184" s="124">
        <f t="shared" si="52"/>
        <v>0.35</v>
      </c>
      <c r="Q184" s="124">
        <f t="shared" si="52"/>
        <v>0.35</v>
      </c>
      <c r="R184" s="124">
        <f t="shared" si="52"/>
        <v>0.35</v>
      </c>
      <c r="S184" s="124">
        <f t="shared" si="52"/>
        <v>0.35</v>
      </c>
      <c r="T184" s="124">
        <f t="shared" si="53"/>
        <v>0.35</v>
      </c>
      <c r="U184" s="124">
        <f t="shared" si="53"/>
        <v>0.35</v>
      </c>
      <c r="V184" s="124">
        <f t="shared" si="53"/>
        <v>0.35</v>
      </c>
      <c r="W184" s="124">
        <f t="shared" si="53"/>
        <v>0.35</v>
      </c>
      <c r="X184" s="124">
        <f t="shared" si="53"/>
        <v>0.35</v>
      </c>
      <c r="Y184" s="124">
        <f t="shared" si="53"/>
        <v>0.35</v>
      </c>
      <c r="Z184" s="124">
        <f t="shared" si="53"/>
        <v>0.35</v>
      </c>
      <c r="AA184" s="124">
        <f t="shared" si="53"/>
        <v>0.35</v>
      </c>
      <c r="AB184" s="124">
        <f t="shared" si="53"/>
        <v>0.35</v>
      </c>
      <c r="AC184" s="124">
        <f t="shared" si="53"/>
        <v>0.35</v>
      </c>
      <c r="AD184" s="124">
        <f t="shared" si="53"/>
        <v>0.35</v>
      </c>
      <c r="AE184" s="124">
        <f t="shared" si="53"/>
        <v>0.35</v>
      </c>
      <c r="AF184" s="124">
        <f t="shared" si="5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51"/>
        <v>0.28999999999999998</v>
      </c>
      <c r="C185" s="125">
        <v>0.28999999999999998</v>
      </c>
      <c r="D185" s="124">
        <f t="shared" si="52"/>
        <v>0.28999999999999998</v>
      </c>
      <c r="E185" s="124">
        <f t="shared" si="52"/>
        <v>0.28999999999999998</v>
      </c>
      <c r="F185" s="124">
        <f t="shared" si="52"/>
        <v>0.28999999999999998</v>
      </c>
      <c r="G185" s="124">
        <f t="shared" si="52"/>
        <v>0.28999999999999998</v>
      </c>
      <c r="H185" s="124">
        <f t="shared" si="52"/>
        <v>0.28999999999999998</v>
      </c>
      <c r="I185" s="124">
        <f t="shared" si="52"/>
        <v>0.28999999999999998</v>
      </c>
      <c r="J185" s="124">
        <f t="shared" si="52"/>
        <v>0.28999999999999998</v>
      </c>
      <c r="K185" s="124">
        <f t="shared" si="52"/>
        <v>0.28999999999999998</v>
      </c>
      <c r="L185" s="124">
        <f t="shared" si="52"/>
        <v>0.28999999999999998</v>
      </c>
      <c r="M185" s="124">
        <f t="shared" si="52"/>
        <v>0.28999999999999998</v>
      </c>
      <c r="N185" s="124">
        <f t="shared" si="52"/>
        <v>0.28999999999999998</v>
      </c>
      <c r="O185" s="124">
        <f t="shared" si="52"/>
        <v>0.28999999999999998</v>
      </c>
      <c r="P185" s="124">
        <f t="shared" si="52"/>
        <v>0.28999999999999998</v>
      </c>
      <c r="Q185" s="124">
        <f t="shared" si="52"/>
        <v>0.28999999999999998</v>
      </c>
      <c r="R185" s="124">
        <f t="shared" si="52"/>
        <v>0.28999999999999998</v>
      </c>
      <c r="S185" s="124">
        <f t="shared" si="52"/>
        <v>0.28999999999999998</v>
      </c>
      <c r="T185" s="124">
        <f t="shared" si="53"/>
        <v>0.28999999999999998</v>
      </c>
      <c r="U185" s="124">
        <f t="shared" si="53"/>
        <v>0.28999999999999998</v>
      </c>
      <c r="V185" s="124">
        <f t="shared" si="53"/>
        <v>0.28999999999999998</v>
      </c>
      <c r="W185" s="124">
        <f t="shared" si="53"/>
        <v>0.28999999999999998</v>
      </c>
      <c r="X185" s="124">
        <f t="shared" si="53"/>
        <v>0.28999999999999998</v>
      </c>
      <c r="Y185" s="124">
        <f t="shared" si="53"/>
        <v>0.28999999999999998</v>
      </c>
      <c r="Z185" s="124">
        <f t="shared" si="53"/>
        <v>0.28999999999999998</v>
      </c>
      <c r="AA185" s="124">
        <f t="shared" si="53"/>
        <v>0.28999999999999998</v>
      </c>
      <c r="AB185" s="124">
        <f t="shared" si="53"/>
        <v>0.28999999999999998</v>
      </c>
      <c r="AC185" s="124">
        <f t="shared" si="53"/>
        <v>0.28999999999999998</v>
      </c>
      <c r="AD185" s="124">
        <f t="shared" si="53"/>
        <v>0.28999999999999998</v>
      </c>
      <c r="AE185" s="124">
        <f t="shared" si="53"/>
        <v>0.28999999999999998</v>
      </c>
      <c r="AF185" s="124">
        <f t="shared" si="5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51"/>
        <v>0.06</v>
      </c>
      <c r="C186" s="125">
        <v>0.06</v>
      </c>
      <c r="D186" s="124">
        <f t="shared" si="52"/>
        <v>0.06</v>
      </c>
      <c r="E186" s="124">
        <f t="shared" si="52"/>
        <v>0.06</v>
      </c>
      <c r="F186" s="124">
        <f t="shared" si="52"/>
        <v>0.06</v>
      </c>
      <c r="G186" s="124">
        <f t="shared" si="52"/>
        <v>0.06</v>
      </c>
      <c r="H186" s="124">
        <f t="shared" si="52"/>
        <v>0.06</v>
      </c>
      <c r="I186" s="124">
        <f t="shared" si="52"/>
        <v>0.06</v>
      </c>
      <c r="J186" s="124">
        <f t="shared" si="52"/>
        <v>0.06</v>
      </c>
      <c r="K186" s="124">
        <f t="shared" si="52"/>
        <v>0.06</v>
      </c>
      <c r="L186" s="124">
        <f t="shared" si="52"/>
        <v>0.06</v>
      </c>
      <c r="M186" s="124">
        <f t="shared" si="52"/>
        <v>0.06</v>
      </c>
      <c r="N186" s="124">
        <f t="shared" si="52"/>
        <v>0.06</v>
      </c>
      <c r="O186" s="124">
        <f t="shared" si="52"/>
        <v>0.06</v>
      </c>
      <c r="P186" s="124">
        <f t="shared" si="52"/>
        <v>0.06</v>
      </c>
      <c r="Q186" s="124">
        <f t="shared" si="52"/>
        <v>0.06</v>
      </c>
      <c r="R186" s="124">
        <f t="shared" si="52"/>
        <v>0.06</v>
      </c>
      <c r="S186" s="124">
        <f t="shared" si="52"/>
        <v>0.06</v>
      </c>
      <c r="T186" s="124">
        <f t="shared" si="53"/>
        <v>0.06</v>
      </c>
      <c r="U186" s="124">
        <f t="shared" si="53"/>
        <v>0.06</v>
      </c>
      <c r="V186" s="124">
        <f t="shared" si="53"/>
        <v>0.06</v>
      </c>
      <c r="W186" s="124">
        <f t="shared" si="53"/>
        <v>0.06</v>
      </c>
      <c r="X186" s="124">
        <f t="shared" si="53"/>
        <v>0.06</v>
      </c>
      <c r="Y186" s="124">
        <f t="shared" si="53"/>
        <v>0.06</v>
      </c>
      <c r="Z186" s="124">
        <f t="shared" si="53"/>
        <v>0.06</v>
      </c>
      <c r="AA186" s="124">
        <f t="shared" si="53"/>
        <v>0.06</v>
      </c>
      <c r="AB186" s="124">
        <f t="shared" si="53"/>
        <v>0.06</v>
      </c>
      <c r="AC186" s="124">
        <f t="shared" si="53"/>
        <v>0.06</v>
      </c>
      <c r="AD186" s="124">
        <f t="shared" si="53"/>
        <v>0.06</v>
      </c>
      <c r="AE186" s="124">
        <f t="shared" si="53"/>
        <v>0.06</v>
      </c>
      <c r="AF186" s="124">
        <f t="shared" si="5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51"/>
        <v>0.11</v>
      </c>
      <c r="C187" s="125">
        <v>0.11</v>
      </c>
      <c r="D187" s="124">
        <f t="shared" si="52"/>
        <v>0.11</v>
      </c>
      <c r="E187" s="124">
        <f t="shared" si="52"/>
        <v>0.11</v>
      </c>
      <c r="F187" s="124">
        <f t="shared" si="52"/>
        <v>0.11</v>
      </c>
      <c r="G187" s="124">
        <f t="shared" si="52"/>
        <v>0.11</v>
      </c>
      <c r="H187" s="124">
        <f t="shared" si="52"/>
        <v>0.11</v>
      </c>
      <c r="I187" s="124">
        <f t="shared" si="52"/>
        <v>0.11</v>
      </c>
      <c r="J187" s="124">
        <f t="shared" si="52"/>
        <v>0.11</v>
      </c>
      <c r="K187" s="124">
        <f t="shared" si="52"/>
        <v>0.11</v>
      </c>
      <c r="L187" s="124">
        <f t="shared" si="52"/>
        <v>0.11</v>
      </c>
      <c r="M187" s="124">
        <f t="shared" si="52"/>
        <v>0.11</v>
      </c>
      <c r="N187" s="124">
        <f t="shared" si="52"/>
        <v>0.11</v>
      </c>
      <c r="O187" s="124">
        <f t="shared" si="52"/>
        <v>0.11</v>
      </c>
      <c r="P187" s="124">
        <f t="shared" si="52"/>
        <v>0.11</v>
      </c>
      <c r="Q187" s="124">
        <f t="shared" si="52"/>
        <v>0.11</v>
      </c>
      <c r="R187" s="124">
        <f t="shared" si="52"/>
        <v>0.11</v>
      </c>
      <c r="S187" s="124">
        <f t="shared" si="52"/>
        <v>0.11</v>
      </c>
      <c r="T187" s="124">
        <f t="shared" si="53"/>
        <v>0.11</v>
      </c>
      <c r="U187" s="124">
        <f t="shared" si="53"/>
        <v>0.11</v>
      </c>
      <c r="V187" s="124">
        <f t="shared" si="53"/>
        <v>0.11</v>
      </c>
      <c r="W187" s="124">
        <f t="shared" si="53"/>
        <v>0.11</v>
      </c>
      <c r="X187" s="124">
        <f t="shared" si="53"/>
        <v>0.11</v>
      </c>
      <c r="Y187" s="124">
        <f t="shared" si="53"/>
        <v>0.11</v>
      </c>
      <c r="Z187" s="124">
        <f t="shared" si="53"/>
        <v>0.11</v>
      </c>
      <c r="AA187" s="124">
        <f t="shared" si="53"/>
        <v>0.11</v>
      </c>
      <c r="AB187" s="124">
        <f t="shared" si="53"/>
        <v>0.11</v>
      </c>
      <c r="AC187" s="124">
        <f t="shared" si="53"/>
        <v>0.11</v>
      </c>
      <c r="AD187" s="124">
        <f t="shared" si="53"/>
        <v>0.11</v>
      </c>
      <c r="AE187" s="124">
        <f t="shared" si="53"/>
        <v>0.11</v>
      </c>
      <c r="AF187" s="124">
        <f t="shared" si="5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51"/>
        <v>0.1</v>
      </c>
      <c r="C188" s="125">
        <v>0.1</v>
      </c>
      <c r="D188" s="124">
        <f t="shared" si="52"/>
        <v>0.1</v>
      </c>
      <c r="E188" s="124">
        <f t="shared" si="52"/>
        <v>0.1</v>
      </c>
      <c r="F188" s="124">
        <f t="shared" si="52"/>
        <v>0.1</v>
      </c>
      <c r="G188" s="124">
        <f t="shared" si="52"/>
        <v>0.1</v>
      </c>
      <c r="H188" s="124">
        <f t="shared" si="52"/>
        <v>0.1</v>
      </c>
      <c r="I188" s="124">
        <f t="shared" si="52"/>
        <v>0.1</v>
      </c>
      <c r="J188" s="124">
        <f t="shared" si="52"/>
        <v>0.1</v>
      </c>
      <c r="K188" s="124">
        <f t="shared" si="52"/>
        <v>0.1</v>
      </c>
      <c r="L188" s="124">
        <f t="shared" si="52"/>
        <v>0.1</v>
      </c>
      <c r="M188" s="124">
        <f t="shared" si="52"/>
        <v>0.1</v>
      </c>
      <c r="N188" s="124">
        <f t="shared" si="52"/>
        <v>0.1</v>
      </c>
      <c r="O188" s="124">
        <f t="shared" si="52"/>
        <v>0.1</v>
      </c>
      <c r="P188" s="124">
        <f t="shared" si="52"/>
        <v>0.1</v>
      </c>
      <c r="Q188" s="124">
        <f t="shared" si="52"/>
        <v>0.1</v>
      </c>
      <c r="R188" s="124">
        <f t="shared" si="52"/>
        <v>0.1</v>
      </c>
      <c r="S188" s="124">
        <f t="shared" si="53"/>
        <v>0.1</v>
      </c>
      <c r="T188" s="124">
        <f t="shared" si="53"/>
        <v>0.1</v>
      </c>
      <c r="U188" s="124">
        <f t="shared" si="53"/>
        <v>0.1</v>
      </c>
      <c r="V188" s="124">
        <f t="shared" si="53"/>
        <v>0.1</v>
      </c>
      <c r="W188" s="124">
        <f t="shared" si="53"/>
        <v>0.1</v>
      </c>
      <c r="X188" s="124">
        <f t="shared" si="53"/>
        <v>0.1</v>
      </c>
      <c r="Y188" s="124">
        <f t="shared" si="53"/>
        <v>0.1</v>
      </c>
      <c r="Z188" s="124">
        <f t="shared" si="53"/>
        <v>0.1</v>
      </c>
      <c r="AA188" s="124">
        <f t="shared" si="53"/>
        <v>0.1</v>
      </c>
      <c r="AB188" s="124">
        <f t="shared" si="53"/>
        <v>0.1</v>
      </c>
      <c r="AC188" s="124">
        <f t="shared" si="53"/>
        <v>0.1</v>
      </c>
      <c r="AD188" s="124">
        <f t="shared" si="53"/>
        <v>0.1</v>
      </c>
      <c r="AE188" s="124">
        <f t="shared" si="53"/>
        <v>0.1</v>
      </c>
      <c r="AF188" s="124">
        <f t="shared" si="5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51"/>
        <v>0.09</v>
      </c>
      <c r="C189" s="125">
        <v>0.09</v>
      </c>
      <c r="D189" s="124">
        <f t="shared" si="52"/>
        <v>0.09</v>
      </c>
      <c r="E189" s="124">
        <f t="shared" si="52"/>
        <v>0.09</v>
      </c>
      <c r="F189" s="124">
        <f t="shared" si="52"/>
        <v>0.09</v>
      </c>
      <c r="G189" s="124">
        <f t="shared" si="52"/>
        <v>0.09</v>
      </c>
      <c r="H189" s="124">
        <f t="shared" si="52"/>
        <v>0.09</v>
      </c>
      <c r="I189" s="124">
        <f t="shared" si="52"/>
        <v>0.09</v>
      </c>
      <c r="J189" s="124">
        <f t="shared" si="52"/>
        <v>0.09</v>
      </c>
      <c r="K189" s="124">
        <f t="shared" si="52"/>
        <v>0.09</v>
      </c>
      <c r="L189" s="124">
        <f t="shared" si="52"/>
        <v>0.09</v>
      </c>
      <c r="M189" s="124">
        <f t="shared" si="52"/>
        <v>0.09</v>
      </c>
      <c r="N189" s="124">
        <f t="shared" si="52"/>
        <v>0.09</v>
      </c>
      <c r="O189" s="124">
        <f t="shared" si="52"/>
        <v>0.09</v>
      </c>
      <c r="P189" s="124">
        <f t="shared" si="52"/>
        <v>0.09</v>
      </c>
      <c r="Q189" s="124">
        <f t="shared" si="52"/>
        <v>0.09</v>
      </c>
      <c r="R189" s="124">
        <f t="shared" si="52"/>
        <v>0.09</v>
      </c>
      <c r="S189" s="124">
        <f t="shared" si="53"/>
        <v>0.09</v>
      </c>
      <c r="T189" s="124">
        <f t="shared" si="53"/>
        <v>0.09</v>
      </c>
      <c r="U189" s="124">
        <f t="shared" si="53"/>
        <v>0.09</v>
      </c>
      <c r="V189" s="124">
        <f t="shared" si="53"/>
        <v>0.09</v>
      </c>
      <c r="W189" s="124">
        <f t="shared" si="53"/>
        <v>0.09</v>
      </c>
      <c r="X189" s="124">
        <f t="shared" si="53"/>
        <v>0.09</v>
      </c>
      <c r="Y189" s="124">
        <f t="shared" si="53"/>
        <v>0.09</v>
      </c>
      <c r="Z189" s="124">
        <f t="shared" si="53"/>
        <v>0.09</v>
      </c>
      <c r="AA189" s="124">
        <f t="shared" si="53"/>
        <v>0.09</v>
      </c>
      <c r="AB189" s="124">
        <f t="shared" si="53"/>
        <v>0.09</v>
      </c>
      <c r="AC189" s="124">
        <f t="shared" si="53"/>
        <v>0.09</v>
      </c>
      <c r="AD189" s="124">
        <f t="shared" si="53"/>
        <v>0.09</v>
      </c>
      <c r="AE189" s="124">
        <f t="shared" si="53"/>
        <v>0.09</v>
      </c>
      <c r="AF189" s="124">
        <f t="shared" si="5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51"/>
        <v>0.04</v>
      </c>
      <c r="C190" s="48">
        <v>0.04</v>
      </c>
      <c r="D190" s="124">
        <f t="shared" si="52"/>
        <v>0.04</v>
      </c>
      <c r="E190" s="124">
        <f t="shared" si="52"/>
        <v>0.04</v>
      </c>
      <c r="F190" s="124">
        <f t="shared" si="52"/>
        <v>0.04</v>
      </c>
      <c r="G190" s="124">
        <f t="shared" si="52"/>
        <v>0.04</v>
      </c>
      <c r="H190" s="124">
        <f t="shared" si="52"/>
        <v>0.04</v>
      </c>
      <c r="I190" s="124">
        <f t="shared" si="52"/>
        <v>0.04</v>
      </c>
      <c r="J190" s="124">
        <f t="shared" si="52"/>
        <v>0.04</v>
      </c>
      <c r="K190" s="124">
        <f t="shared" si="52"/>
        <v>0.04</v>
      </c>
      <c r="L190" s="124">
        <f t="shared" si="52"/>
        <v>0.04</v>
      </c>
      <c r="M190" s="124">
        <f t="shared" si="52"/>
        <v>0.04</v>
      </c>
      <c r="N190" s="124">
        <f t="shared" si="52"/>
        <v>0.04</v>
      </c>
      <c r="O190" s="124">
        <f t="shared" si="52"/>
        <v>0.04</v>
      </c>
      <c r="P190" s="124">
        <f t="shared" si="52"/>
        <v>0.04</v>
      </c>
      <c r="Q190" s="124">
        <f t="shared" si="52"/>
        <v>0.04</v>
      </c>
      <c r="R190" s="124">
        <f t="shared" si="52"/>
        <v>0.04</v>
      </c>
      <c r="S190" s="124">
        <f t="shared" si="53"/>
        <v>0.04</v>
      </c>
      <c r="T190" s="124">
        <f t="shared" si="53"/>
        <v>0.04</v>
      </c>
      <c r="U190" s="124">
        <f t="shared" si="53"/>
        <v>0.04</v>
      </c>
      <c r="V190" s="124">
        <f t="shared" si="53"/>
        <v>0.04</v>
      </c>
      <c r="W190" s="124">
        <f t="shared" si="53"/>
        <v>0.04</v>
      </c>
      <c r="X190" s="124">
        <f t="shared" si="53"/>
        <v>0.04</v>
      </c>
      <c r="Y190" s="124">
        <f t="shared" si="53"/>
        <v>0.04</v>
      </c>
      <c r="Z190" s="124">
        <f t="shared" si="53"/>
        <v>0.04</v>
      </c>
      <c r="AA190" s="124">
        <f t="shared" si="53"/>
        <v>0.04</v>
      </c>
      <c r="AB190" s="124">
        <f t="shared" si="53"/>
        <v>0.04</v>
      </c>
      <c r="AC190" s="124">
        <f t="shared" si="53"/>
        <v>0.04</v>
      </c>
      <c r="AD190" s="124">
        <f t="shared" si="53"/>
        <v>0.04</v>
      </c>
      <c r="AE190" s="124">
        <f t="shared" si="53"/>
        <v>0.04</v>
      </c>
      <c r="AF190" s="124">
        <f t="shared" si="5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51"/>
        <v>2.3E-2</v>
      </c>
      <c r="C191" s="48">
        <v>2.3E-2</v>
      </c>
      <c r="D191" s="124">
        <f>C191</f>
        <v>2.3E-2</v>
      </c>
      <c r="E191" s="124">
        <f t="shared" si="52"/>
        <v>2.3E-2</v>
      </c>
      <c r="F191" s="124">
        <f t="shared" si="52"/>
        <v>2.3E-2</v>
      </c>
      <c r="G191" s="124">
        <f t="shared" si="52"/>
        <v>2.3E-2</v>
      </c>
      <c r="H191" s="124">
        <f t="shared" si="52"/>
        <v>2.3E-2</v>
      </c>
      <c r="I191" s="124">
        <f t="shared" si="52"/>
        <v>2.3E-2</v>
      </c>
      <c r="J191" s="124">
        <f t="shared" si="52"/>
        <v>2.3E-2</v>
      </c>
      <c r="K191" s="124">
        <f t="shared" si="52"/>
        <v>2.3E-2</v>
      </c>
      <c r="L191" s="124">
        <f t="shared" si="52"/>
        <v>2.3E-2</v>
      </c>
      <c r="M191" s="124">
        <f t="shared" si="52"/>
        <v>2.3E-2</v>
      </c>
      <c r="N191" s="124">
        <f t="shared" si="52"/>
        <v>2.3E-2</v>
      </c>
      <c r="O191" s="124">
        <f t="shared" si="52"/>
        <v>2.3E-2</v>
      </c>
      <c r="P191" s="124">
        <f t="shared" si="52"/>
        <v>2.3E-2</v>
      </c>
      <c r="Q191" s="124">
        <f t="shared" si="52"/>
        <v>2.3E-2</v>
      </c>
      <c r="R191" s="124">
        <f t="shared" si="52"/>
        <v>2.3E-2</v>
      </c>
      <c r="S191" s="124">
        <f t="shared" si="53"/>
        <v>2.3E-2</v>
      </c>
      <c r="T191" s="124">
        <f t="shared" si="53"/>
        <v>2.3E-2</v>
      </c>
      <c r="U191" s="124">
        <f t="shared" si="53"/>
        <v>2.3E-2</v>
      </c>
      <c r="V191" s="124">
        <f t="shared" si="53"/>
        <v>2.3E-2</v>
      </c>
      <c r="W191" s="124">
        <f t="shared" si="53"/>
        <v>2.3E-2</v>
      </c>
      <c r="X191" s="124">
        <f t="shared" si="53"/>
        <v>2.3E-2</v>
      </c>
      <c r="Y191" s="124">
        <f t="shared" si="53"/>
        <v>2.3E-2</v>
      </c>
      <c r="Z191" s="124">
        <f t="shared" si="53"/>
        <v>2.3E-2</v>
      </c>
      <c r="AA191" s="124">
        <f t="shared" si="53"/>
        <v>2.3E-2</v>
      </c>
      <c r="AB191" s="124">
        <f t="shared" si="53"/>
        <v>2.3E-2</v>
      </c>
      <c r="AC191" s="124">
        <f t="shared" si="53"/>
        <v>2.3E-2</v>
      </c>
      <c r="AD191" s="124">
        <f t="shared" si="53"/>
        <v>2.3E-2</v>
      </c>
      <c r="AE191" s="124">
        <f t="shared" si="53"/>
        <v>2.3E-2</v>
      </c>
      <c r="AF191" s="124">
        <f t="shared" si="5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192.10600000000005</v>
      </c>
      <c r="C192" s="129">
        <f t="shared" ref="C192:AG192" si="54">SUM(C102:C191)</f>
        <v>194.70600000000002</v>
      </c>
      <c r="D192" s="129">
        <f t="shared" si="54"/>
        <v>194.70600000000002</v>
      </c>
      <c r="E192" s="129">
        <f t="shared" si="54"/>
        <v>194.70600000000002</v>
      </c>
      <c r="F192" s="129">
        <f t="shared" si="54"/>
        <v>194.70600000000002</v>
      </c>
      <c r="G192" s="129">
        <f t="shared" si="54"/>
        <v>194.70600000000002</v>
      </c>
      <c r="H192" s="129">
        <f t="shared" si="54"/>
        <v>194.70600000000002</v>
      </c>
      <c r="I192" s="129">
        <f t="shared" si="54"/>
        <v>194.70600000000002</v>
      </c>
      <c r="J192" s="129">
        <f t="shared" si="54"/>
        <v>192.10600000000005</v>
      </c>
      <c r="K192" s="129">
        <f t="shared" si="54"/>
        <v>192.10600000000005</v>
      </c>
      <c r="L192" s="129">
        <f t="shared" si="54"/>
        <v>192.10600000000005</v>
      </c>
      <c r="M192" s="129">
        <f t="shared" si="54"/>
        <v>192.10600000000005</v>
      </c>
      <c r="N192" s="129">
        <f t="shared" si="54"/>
        <v>192.10600000000005</v>
      </c>
      <c r="O192" s="129">
        <f t="shared" si="54"/>
        <v>192.10600000000005</v>
      </c>
      <c r="P192" s="129">
        <f t="shared" si="54"/>
        <v>192.10600000000005</v>
      </c>
      <c r="Q192" s="129">
        <f t="shared" si="54"/>
        <v>192.10600000000005</v>
      </c>
      <c r="R192" s="129">
        <f t="shared" si="54"/>
        <v>192.10600000000005</v>
      </c>
      <c r="S192" s="129">
        <f t="shared" si="54"/>
        <v>192.10600000000005</v>
      </c>
      <c r="T192" s="129">
        <f t="shared" si="54"/>
        <v>192.10600000000005</v>
      </c>
      <c r="U192" s="129">
        <f t="shared" si="54"/>
        <v>192.10600000000005</v>
      </c>
      <c r="V192" s="129">
        <f t="shared" si="54"/>
        <v>192.10600000000005</v>
      </c>
      <c r="W192" s="129">
        <f t="shared" si="54"/>
        <v>192.10600000000005</v>
      </c>
      <c r="X192" s="129">
        <f t="shared" si="54"/>
        <v>192.10600000000005</v>
      </c>
      <c r="Y192" s="129">
        <f t="shared" si="54"/>
        <v>192.10600000000005</v>
      </c>
      <c r="Z192" s="129">
        <f t="shared" si="54"/>
        <v>192.10600000000005</v>
      </c>
      <c r="AA192" s="129">
        <f t="shared" si="54"/>
        <v>192.10600000000005</v>
      </c>
      <c r="AB192" s="129">
        <f t="shared" si="54"/>
        <v>192.10600000000005</v>
      </c>
      <c r="AC192" s="129">
        <f t="shared" si="54"/>
        <v>192.10600000000005</v>
      </c>
      <c r="AD192" s="129">
        <f t="shared" si="54"/>
        <v>192.10600000000005</v>
      </c>
      <c r="AE192" s="129">
        <f t="shared" si="54"/>
        <v>192.10600000000005</v>
      </c>
      <c r="AF192" s="129">
        <f t="shared" si="54"/>
        <v>192.10600000000005</v>
      </c>
      <c r="AG192" s="130">
        <f t="shared" si="5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5">AF194</f>
        <v>0.3</v>
      </c>
      <c r="C194" s="131">
        <v>0.3</v>
      </c>
      <c r="D194" s="131">
        <f t="shared" ref="D194:S199" si="56">C194</f>
        <v>0.3</v>
      </c>
      <c r="E194" s="131">
        <f t="shared" si="56"/>
        <v>0.3</v>
      </c>
      <c r="F194" s="131">
        <f t="shared" si="56"/>
        <v>0.3</v>
      </c>
      <c r="G194" s="131">
        <f t="shared" si="56"/>
        <v>0.3</v>
      </c>
      <c r="H194" s="131">
        <f t="shared" si="56"/>
        <v>0.3</v>
      </c>
      <c r="I194" s="131">
        <f t="shared" si="56"/>
        <v>0.3</v>
      </c>
      <c r="J194" s="131">
        <f t="shared" si="56"/>
        <v>0.3</v>
      </c>
      <c r="K194" s="131">
        <f t="shared" si="56"/>
        <v>0.3</v>
      </c>
      <c r="L194" s="131">
        <f t="shared" si="56"/>
        <v>0.3</v>
      </c>
      <c r="M194" s="131">
        <f t="shared" si="56"/>
        <v>0.3</v>
      </c>
      <c r="N194" s="131">
        <f t="shared" si="56"/>
        <v>0.3</v>
      </c>
      <c r="O194" s="131">
        <f t="shared" si="56"/>
        <v>0.3</v>
      </c>
      <c r="P194" s="131">
        <f t="shared" si="56"/>
        <v>0.3</v>
      </c>
      <c r="Q194" s="131">
        <f t="shared" si="56"/>
        <v>0.3</v>
      </c>
      <c r="R194" s="131">
        <f t="shared" si="56"/>
        <v>0.3</v>
      </c>
      <c r="S194" s="131">
        <f t="shared" si="56"/>
        <v>0.3</v>
      </c>
      <c r="T194" s="131">
        <f t="shared" ref="T194:AF199" si="57">S194</f>
        <v>0.3</v>
      </c>
      <c r="U194" s="131">
        <f t="shared" si="57"/>
        <v>0.3</v>
      </c>
      <c r="V194" s="131">
        <f t="shared" si="57"/>
        <v>0.3</v>
      </c>
      <c r="W194" s="131">
        <f t="shared" si="57"/>
        <v>0.3</v>
      </c>
      <c r="X194" s="131">
        <f t="shared" si="57"/>
        <v>0.3</v>
      </c>
      <c r="Y194" s="131">
        <f t="shared" si="57"/>
        <v>0.3</v>
      </c>
      <c r="Z194" s="131">
        <f t="shared" si="57"/>
        <v>0.3</v>
      </c>
      <c r="AA194" s="131">
        <f t="shared" si="57"/>
        <v>0.3</v>
      </c>
      <c r="AB194" s="131">
        <f t="shared" si="57"/>
        <v>0.3</v>
      </c>
      <c r="AC194" s="131">
        <f t="shared" si="57"/>
        <v>0.3</v>
      </c>
      <c r="AD194" s="131">
        <f t="shared" si="57"/>
        <v>0.3</v>
      </c>
      <c r="AE194" s="131">
        <f t="shared" si="57"/>
        <v>0.3</v>
      </c>
      <c r="AF194" s="131">
        <f t="shared" si="5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5"/>
        <v>0.4</v>
      </c>
      <c r="C195" s="124">
        <v>0.4</v>
      </c>
      <c r="D195" s="124">
        <f t="shared" si="56"/>
        <v>0.4</v>
      </c>
      <c r="E195" s="124">
        <f t="shared" si="56"/>
        <v>0.4</v>
      </c>
      <c r="F195" s="124">
        <f t="shared" si="56"/>
        <v>0.4</v>
      </c>
      <c r="G195" s="124">
        <f t="shared" si="56"/>
        <v>0.4</v>
      </c>
      <c r="H195" s="124">
        <f t="shared" si="56"/>
        <v>0.4</v>
      </c>
      <c r="I195" s="124">
        <f t="shared" si="56"/>
        <v>0.4</v>
      </c>
      <c r="J195" s="124">
        <f t="shared" si="56"/>
        <v>0.4</v>
      </c>
      <c r="K195" s="124">
        <f t="shared" si="56"/>
        <v>0.4</v>
      </c>
      <c r="L195" s="124">
        <f t="shared" si="56"/>
        <v>0.4</v>
      </c>
      <c r="M195" s="124">
        <f t="shared" si="56"/>
        <v>0.4</v>
      </c>
      <c r="N195" s="124">
        <f t="shared" si="56"/>
        <v>0.4</v>
      </c>
      <c r="O195" s="124">
        <f t="shared" si="56"/>
        <v>0.4</v>
      </c>
      <c r="P195" s="124">
        <f t="shared" si="56"/>
        <v>0.4</v>
      </c>
      <c r="Q195" s="124">
        <f t="shared" si="56"/>
        <v>0.4</v>
      </c>
      <c r="R195" s="124">
        <f t="shared" si="56"/>
        <v>0.4</v>
      </c>
      <c r="S195" s="124">
        <f t="shared" si="56"/>
        <v>0.4</v>
      </c>
      <c r="T195" s="124">
        <f t="shared" si="57"/>
        <v>0.4</v>
      </c>
      <c r="U195" s="124">
        <f t="shared" si="57"/>
        <v>0.4</v>
      </c>
      <c r="V195" s="124">
        <f t="shared" si="57"/>
        <v>0.4</v>
      </c>
      <c r="W195" s="124">
        <f>V195</f>
        <v>0.4</v>
      </c>
      <c r="X195" s="124">
        <f>W195</f>
        <v>0.4</v>
      </c>
      <c r="Y195" s="124">
        <f t="shared" si="57"/>
        <v>0.4</v>
      </c>
      <c r="Z195" s="124">
        <f t="shared" si="57"/>
        <v>0.4</v>
      </c>
      <c r="AA195" s="124">
        <f t="shared" si="57"/>
        <v>0.4</v>
      </c>
      <c r="AB195" s="124">
        <f t="shared" si="57"/>
        <v>0.4</v>
      </c>
      <c r="AC195" s="124">
        <f t="shared" si="57"/>
        <v>0.4</v>
      </c>
      <c r="AD195" s="124">
        <f t="shared" si="57"/>
        <v>0.4</v>
      </c>
      <c r="AE195" s="124">
        <f t="shared" si="57"/>
        <v>0.4</v>
      </c>
      <c r="AF195" s="124">
        <f t="shared" si="5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5"/>
        <v>1.5</v>
      </c>
      <c r="C196" s="124">
        <v>1.5</v>
      </c>
      <c r="D196" s="124">
        <f t="shared" si="56"/>
        <v>1.5</v>
      </c>
      <c r="E196" s="124">
        <f t="shared" si="56"/>
        <v>1.5</v>
      </c>
      <c r="F196" s="124">
        <f t="shared" si="56"/>
        <v>1.5</v>
      </c>
      <c r="G196" s="124">
        <f t="shared" si="56"/>
        <v>1.5</v>
      </c>
      <c r="H196" s="124">
        <f t="shared" si="56"/>
        <v>1.5</v>
      </c>
      <c r="I196" s="124">
        <f t="shared" si="56"/>
        <v>1.5</v>
      </c>
      <c r="J196" s="124">
        <f t="shared" si="56"/>
        <v>1.5</v>
      </c>
      <c r="K196" s="124">
        <f t="shared" si="56"/>
        <v>1.5</v>
      </c>
      <c r="L196" s="124">
        <f t="shared" si="56"/>
        <v>1.5</v>
      </c>
      <c r="M196" s="124">
        <f t="shared" si="56"/>
        <v>1.5</v>
      </c>
      <c r="N196" s="124">
        <f t="shared" si="56"/>
        <v>1.5</v>
      </c>
      <c r="O196" s="124">
        <f t="shared" si="56"/>
        <v>1.5</v>
      </c>
      <c r="P196" s="124">
        <f t="shared" si="56"/>
        <v>1.5</v>
      </c>
      <c r="Q196" s="124">
        <f t="shared" si="56"/>
        <v>1.5</v>
      </c>
      <c r="R196" s="124">
        <f t="shared" si="56"/>
        <v>1.5</v>
      </c>
      <c r="S196" s="124">
        <f t="shared" si="56"/>
        <v>1.5</v>
      </c>
      <c r="T196" s="124">
        <f t="shared" si="57"/>
        <v>1.5</v>
      </c>
      <c r="U196" s="124">
        <f t="shared" si="57"/>
        <v>1.5</v>
      </c>
      <c r="V196" s="124">
        <f t="shared" si="57"/>
        <v>1.5</v>
      </c>
      <c r="W196" s="124">
        <f t="shared" si="57"/>
        <v>1.5</v>
      </c>
      <c r="X196" s="124">
        <f t="shared" si="57"/>
        <v>1.5</v>
      </c>
      <c r="Y196" s="124">
        <f t="shared" si="57"/>
        <v>1.5</v>
      </c>
      <c r="Z196" s="124">
        <f t="shared" si="57"/>
        <v>1.5</v>
      </c>
      <c r="AA196" s="124">
        <f t="shared" si="57"/>
        <v>1.5</v>
      </c>
      <c r="AB196" s="124">
        <f t="shared" si="57"/>
        <v>1.5</v>
      </c>
      <c r="AC196" s="124">
        <f t="shared" si="57"/>
        <v>1.5</v>
      </c>
      <c r="AD196" s="124">
        <f t="shared" si="57"/>
        <v>1.5</v>
      </c>
      <c r="AE196" s="124">
        <f t="shared" si="57"/>
        <v>1.5</v>
      </c>
      <c r="AF196" s="124">
        <f t="shared" si="5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5"/>
        <v>0.3</v>
      </c>
      <c r="C197" s="124">
        <v>0.3</v>
      </c>
      <c r="D197" s="124">
        <f t="shared" si="56"/>
        <v>0.3</v>
      </c>
      <c r="E197" s="124">
        <f t="shared" si="56"/>
        <v>0.3</v>
      </c>
      <c r="F197" s="124">
        <f t="shared" si="56"/>
        <v>0.3</v>
      </c>
      <c r="G197" s="124">
        <f t="shared" si="56"/>
        <v>0.3</v>
      </c>
      <c r="H197" s="124">
        <f t="shared" si="56"/>
        <v>0.3</v>
      </c>
      <c r="I197" s="124">
        <f t="shared" si="56"/>
        <v>0.3</v>
      </c>
      <c r="J197" s="124">
        <f t="shared" si="56"/>
        <v>0.3</v>
      </c>
      <c r="K197" s="124">
        <f t="shared" si="56"/>
        <v>0.3</v>
      </c>
      <c r="L197" s="124">
        <f t="shared" si="56"/>
        <v>0.3</v>
      </c>
      <c r="M197" s="124">
        <f t="shared" si="56"/>
        <v>0.3</v>
      </c>
      <c r="N197" s="124">
        <f t="shared" si="56"/>
        <v>0.3</v>
      </c>
      <c r="O197" s="124">
        <f t="shared" si="56"/>
        <v>0.3</v>
      </c>
      <c r="P197" s="124">
        <f t="shared" si="56"/>
        <v>0.3</v>
      </c>
      <c r="Q197" s="124">
        <f t="shared" si="56"/>
        <v>0.3</v>
      </c>
      <c r="R197" s="124">
        <f t="shared" si="56"/>
        <v>0.3</v>
      </c>
      <c r="S197" s="124">
        <f t="shared" si="56"/>
        <v>0.3</v>
      </c>
      <c r="T197" s="124">
        <f t="shared" si="57"/>
        <v>0.3</v>
      </c>
      <c r="U197" s="124">
        <f t="shared" si="57"/>
        <v>0.3</v>
      </c>
      <c r="V197" s="124">
        <f t="shared" si="57"/>
        <v>0.3</v>
      </c>
      <c r="W197" s="124">
        <f t="shared" si="57"/>
        <v>0.3</v>
      </c>
      <c r="X197" s="124">
        <f t="shared" si="57"/>
        <v>0.3</v>
      </c>
      <c r="Y197" s="124">
        <f t="shared" si="57"/>
        <v>0.3</v>
      </c>
      <c r="Z197" s="124">
        <f t="shared" si="57"/>
        <v>0.3</v>
      </c>
      <c r="AA197" s="124">
        <f t="shared" si="57"/>
        <v>0.3</v>
      </c>
      <c r="AB197" s="124">
        <f t="shared" si="57"/>
        <v>0.3</v>
      </c>
      <c r="AC197" s="124">
        <f t="shared" si="57"/>
        <v>0.3</v>
      </c>
      <c r="AD197" s="124">
        <f t="shared" si="57"/>
        <v>0.3</v>
      </c>
      <c r="AE197" s="124">
        <f t="shared" si="57"/>
        <v>0.3</v>
      </c>
      <c r="AF197" s="124">
        <f t="shared" si="5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5"/>
        <v>0.4</v>
      </c>
      <c r="C198" s="124">
        <v>0.4</v>
      </c>
      <c r="D198" s="124">
        <f t="shared" si="56"/>
        <v>0.4</v>
      </c>
      <c r="E198" s="124">
        <f t="shared" si="56"/>
        <v>0.4</v>
      </c>
      <c r="F198" s="124">
        <f t="shared" si="56"/>
        <v>0.4</v>
      </c>
      <c r="G198" s="124">
        <f t="shared" si="56"/>
        <v>0.4</v>
      </c>
      <c r="H198" s="124">
        <f t="shared" si="56"/>
        <v>0.4</v>
      </c>
      <c r="I198" s="124">
        <f t="shared" si="56"/>
        <v>0.4</v>
      </c>
      <c r="J198" s="124">
        <f t="shared" si="56"/>
        <v>0.4</v>
      </c>
      <c r="K198" s="124">
        <f t="shared" si="56"/>
        <v>0.4</v>
      </c>
      <c r="L198" s="124">
        <f t="shared" si="56"/>
        <v>0.4</v>
      </c>
      <c r="M198" s="124">
        <f t="shared" si="56"/>
        <v>0.4</v>
      </c>
      <c r="N198" s="124">
        <f t="shared" si="56"/>
        <v>0.4</v>
      </c>
      <c r="O198" s="124">
        <f t="shared" si="56"/>
        <v>0.4</v>
      </c>
      <c r="P198" s="124">
        <f t="shared" si="56"/>
        <v>0.4</v>
      </c>
      <c r="Q198" s="124">
        <f t="shared" si="56"/>
        <v>0.4</v>
      </c>
      <c r="R198" s="124">
        <f t="shared" si="56"/>
        <v>0.4</v>
      </c>
      <c r="S198" s="124">
        <f t="shared" si="56"/>
        <v>0.4</v>
      </c>
      <c r="T198" s="124">
        <f t="shared" si="57"/>
        <v>0.4</v>
      </c>
      <c r="U198" s="124">
        <f t="shared" si="57"/>
        <v>0.4</v>
      </c>
      <c r="V198" s="124">
        <f t="shared" si="57"/>
        <v>0.4</v>
      </c>
      <c r="W198" s="124">
        <f t="shared" si="57"/>
        <v>0.4</v>
      </c>
      <c r="X198" s="124">
        <f t="shared" si="57"/>
        <v>0.4</v>
      </c>
      <c r="Y198" s="124">
        <f t="shared" si="57"/>
        <v>0.4</v>
      </c>
      <c r="Z198" s="124">
        <f t="shared" si="57"/>
        <v>0.4</v>
      </c>
      <c r="AA198" s="124">
        <f t="shared" si="57"/>
        <v>0.4</v>
      </c>
      <c r="AB198" s="124">
        <f t="shared" si="57"/>
        <v>0.4</v>
      </c>
      <c r="AC198" s="124">
        <f t="shared" si="57"/>
        <v>0.4</v>
      </c>
      <c r="AD198" s="124">
        <f t="shared" si="57"/>
        <v>0.4</v>
      </c>
      <c r="AE198" s="124">
        <f t="shared" si="57"/>
        <v>0.4</v>
      </c>
      <c r="AF198" s="124">
        <f t="shared" si="5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5"/>
        <v>0.64</v>
      </c>
      <c r="C199" s="134">
        <v>0.64</v>
      </c>
      <c r="D199" s="134">
        <f t="shared" si="56"/>
        <v>0.64</v>
      </c>
      <c r="E199" s="134">
        <f t="shared" si="56"/>
        <v>0.64</v>
      </c>
      <c r="F199" s="134">
        <f t="shared" si="56"/>
        <v>0.64</v>
      </c>
      <c r="G199" s="134">
        <f t="shared" si="56"/>
        <v>0.64</v>
      </c>
      <c r="H199" s="134">
        <f t="shared" si="56"/>
        <v>0.64</v>
      </c>
      <c r="I199" s="134">
        <f t="shared" si="56"/>
        <v>0.64</v>
      </c>
      <c r="J199" s="134">
        <f t="shared" si="56"/>
        <v>0.64</v>
      </c>
      <c r="K199" s="134">
        <f t="shared" si="56"/>
        <v>0.64</v>
      </c>
      <c r="L199" s="134">
        <f t="shared" si="56"/>
        <v>0.64</v>
      </c>
      <c r="M199" s="134">
        <f t="shared" si="56"/>
        <v>0.64</v>
      </c>
      <c r="N199" s="134">
        <f t="shared" si="56"/>
        <v>0.64</v>
      </c>
      <c r="O199" s="134">
        <f t="shared" si="56"/>
        <v>0.64</v>
      </c>
      <c r="P199" s="134">
        <f t="shared" si="56"/>
        <v>0.64</v>
      </c>
      <c r="Q199" s="134">
        <f t="shared" si="56"/>
        <v>0.64</v>
      </c>
      <c r="R199" s="134">
        <f t="shared" si="56"/>
        <v>0.64</v>
      </c>
      <c r="S199" s="134">
        <f t="shared" si="56"/>
        <v>0.64</v>
      </c>
      <c r="T199" s="134">
        <f t="shared" si="57"/>
        <v>0.64</v>
      </c>
      <c r="U199" s="134">
        <f t="shared" si="57"/>
        <v>0.64</v>
      </c>
      <c r="V199" s="134">
        <f t="shared" si="57"/>
        <v>0.64</v>
      </c>
      <c r="W199" s="134">
        <f t="shared" si="57"/>
        <v>0.64</v>
      </c>
      <c r="X199" s="134">
        <f t="shared" si="57"/>
        <v>0.64</v>
      </c>
      <c r="Y199" s="134">
        <f t="shared" si="57"/>
        <v>0.64</v>
      </c>
      <c r="Z199" s="134">
        <f t="shared" si="57"/>
        <v>0.64</v>
      </c>
      <c r="AA199" s="134">
        <f t="shared" si="57"/>
        <v>0.64</v>
      </c>
      <c r="AB199" s="134">
        <f t="shared" si="57"/>
        <v>0.64</v>
      </c>
      <c r="AC199" s="134">
        <f t="shared" si="57"/>
        <v>0.64</v>
      </c>
      <c r="AD199" s="134">
        <f t="shared" si="57"/>
        <v>0.64</v>
      </c>
      <c r="AE199" s="134">
        <f t="shared" si="57"/>
        <v>0.64</v>
      </c>
      <c r="AF199" s="134">
        <f t="shared" si="5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8">SUM(D194:D199)</f>
        <v>3.54</v>
      </c>
      <c r="E200" s="137">
        <f t="shared" si="58"/>
        <v>3.54</v>
      </c>
      <c r="F200" s="137">
        <f t="shared" si="58"/>
        <v>3.54</v>
      </c>
      <c r="G200" s="137">
        <f t="shared" si="58"/>
        <v>3.54</v>
      </c>
      <c r="H200" s="137">
        <f t="shared" si="58"/>
        <v>3.54</v>
      </c>
      <c r="I200" s="137">
        <f t="shared" si="58"/>
        <v>3.54</v>
      </c>
      <c r="J200" s="137">
        <f t="shared" si="58"/>
        <v>3.54</v>
      </c>
      <c r="K200" s="137">
        <f t="shared" si="58"/>
        <v>3.54</v>
      </c>
      <c r="L200" s="137">
        <f t="shared" si="58"/>
        <v>3.54</v>
      </c>
      <c r="M200" s="137">
        <f>SUM(M194:M199)</f>
        <v>3.54</v>
      </c>
      <c r="N200" s="137">
        <f t="shared" ref="N200:S200" si="59">SUM(N194:N199)</f>
        <v>3.54</v>
      </c>
      <c r="O200" s="137">
        <f t="shared" si="59"/>
        <v>3.54</v>
      </c>
      <c r="P200" s="137">
        <f t="shared" si="59"/>
        <v>3.54</v>
      </c>
      <c r="Q200" s="137">
        <f t="shared" si="59"/>
        <v>3.54</v>
      </c>
      <c r="R200" s="137">
        <f t="shared" si="59"/>
        <v>3.54</v>
      </c>
      <c r="S200" s="137">
        <f t="shared" si="59"/>
        <v>3.54</v>
      </c>
      <c r="T200" s="137">
        <f>SUM(T194:T199)</f>
        <v>3.54</v>
      </c>
      <c r="U200" s="137">
        <f t="shared" ref="U200:AG200" si="60">SUM(U194:U199)</f>
        <v>3.54</v>
      </c>
      <c r="V200" s="137">
        <f t="shared" si="60"/>
        <v>3.54</v>
      </c>
      <c r="W200" s="137">
        <f t="shared" si="60"/>
        <v>3.54</v>
      </c>
      <c r="X200" s="137">
        <f t="shared" si="60"/>
        <v>3.54</v>
      </c>
      <c r="Y200" s="137">
        <f t="shared" si="60"/>
        <v>3.54</v>
      </c>
      <c r="Z200" s="137">
        <f t="shared" si="60"/>
        <v>3.54</v>
      </c>
      <c r="AA200" s="137">
        <f t="shared" si="60"/>
        <v>3.54</v>
      </c>
      <c r="AB200" s="137">
        <f t="shared" si="60"/>
        <v>3.54</v>
      </c>
      <c r="AC200" s="137">
        <f t="shared" si="60"/>
        <v>3.54</v>
      </c>
      <c r="AD200" s="137">
        <f t="shared" si="60"/>
        <v>3.54</v>
      </c>
      <c r="AE200" s="137">
        <f t="shared" si="60"/>
        <v>3.54</v>
      </c>
      <c r="AF200" s="137">
        <f t="shared" si="60"/>
        <v>3.54</v>
      </c>
      <c r="AG200" s="138">
        <f t="shared" si="6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1390.74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8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2079/01/8)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2079/01/8)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1">B75</f>
        <v>1161.9399999999998</v>
      </c>
      <c r="U214" s="161">
        <f t="shared" si="61"/>
        <v>1143.6400000000001</v>
      </c>
      <c r="V214" s="161">
        <f t="shared" si="61"/>
        <v>1095.44</v>
      </c>
      <c r="W214" s="161">
        <f t="shared" si="61"/>
        <v>1092.6399999999999</v>
      </c>
      <c r="X214" s="161">
        <f t="shared" si="61"/>
        <v>1083.54</v>
      </c>
      <c r="Y214" s="161">
        <f t="shared" si="61"/>
        <v>1123.54</v>
      </c>
      <c r="Z214" s="161">
        <f t="shared" si="61"/>
        <v>1181.1399999999999</v>
      </c>
      <c r="AA214" s="161">
        <f t="shared" si="61"/>
        <v>1198.6799999999998</v>
      </c>
      <c r="AB214" s="161">
        <f t="shared" si="61"/>
        <v>1241.54</v>
      </c>
      <c r="AC214" s="161">
        <f t="shared" si="61"/>
        <v>1293.6399999999999</v>
      </c>
      <c r="AD214" s="161">
        <f t="shared" si="61"/>
        <v>1370.6399999999999</v>
      </c>
      <c r="AE214" s="161">
        <f t="shared" si="61"/>
        <v>1390.74</v>
      </c>
      <c r="AF214" s="161">
        <f t="shared" si="61"/>
        <v>1342.1399999999999</v>
      </c>
      <c r="AG214" s="161">
        <f t="shared" si="61"/>
        <v>1392.74</v>
      </c>
      <c r="AH214" s="161">
        <f t="shared" si="61"/>
        <v>1400.3400000000001</v>
      </c>
      <c r="AI214" s="161">
        <f t="shared" si="61"/>
        <v>1423.34</v>
      </c>
      <c r="AJ214" s="161">
        <f t="shared" si="61"/>
        <v>1424.9399999999998</v>
      </c>
      <c r="AK214" s="161">
        <f t="shared" si="61"/>
        <v>1447.2399999999998</v>
      </c>
      <c r="AL214" s="161">
        <f t="shared" si="61"/>
        <v>1475.1399999999999</v>
      </c>
      <c r="AM214" s="161">
        <f t="shared" si="61"/>
        <v>1454.54</v>
      </c>
      <c r="AN214" s="161">
        <f t="shared" si="61"/>
        <v>1410.2999999999997</v>
      </c>
      <c r="AO214" s="161">
        <f t="shared" si="61"/>
        <v>1383.6399999999999</v>
      </c>
      <c r="AP214" s="161">
        <f t="shared" si="61"/>
        <v>1392.34</v>
      </c>
      <c r="AQ214" s="161">
        <f t="shared" si="61"/>
        <v>1512.2199999999998</v>
      </c>
      <c r="AR214" s="161">
        <f t="shared" si="61"/>
        <v>1652.96</v>
      </c>
      <c r="AS214" s="161">
        <f t="shared" si="61"/>
        <v>1614.4299999999998</v>
      </c>
      <c r="AT214" s="161">
        <f t="shared" si="61"/>
        <v>1587.84</v>
      </c>
      <c r="AU214" s="161">
        <f t="shared" si="61"/>
        <v>1542.94</v>
      </c>
      <c r="AV214" s="161">
        <f t="shared" si="61"/>
        <v>1519.94</v>
      </c>
      <c r="AW214" s="161">
        <f t="shared" si="61"/>
        <v>1440.54</v>
      </c>
      <c r="AX214" s="161">
        <f t="shared" si="61"/>
        <v>1317.84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3">IF(C203&lt;100,"",C203-520)</f>
        <v/>
      </c>
      <c r="D236" s="109" t="str">
        <f t="shared" si="63"/>
        <v/>
      </c>
      <c r="E236" s="109" t="str">
        <f t="shared" si="63"/>
        <v/>
      </c>
      <c r="F236" s="109" t="str">
        <f t="shared" si="63"/>
        <v/>
      </c>
      <c r="G236" s="109" t="str">
        <f t="shared" si="63"/>
        <v/>
      </c>
      <c r="H236" s="109" t="str">
        <f t="shared" si="63"/>
        <v/>
      </c>
      <c r="I236" s="109" t="str">
        <f t="shared" si="63"/>
        <v/>
      </c>
      <c r="J236" s="109" t="str">
        <f t="shared" si="63"/>
        <v/>
      </c>
      <c r="K236" s="109" t="str">
        <f t="shared" si="63"/>
        <v/>
      </c>
      <c r="L236" s="109" t="str">
        <f t="shared" si="63"/>
        <v/>
      </c>
      <c r="M236" s="109" t="str">
        <f t="shared" si="63"/>
        <v/>
      </c>
      <c r="N236" s="109" t="str">
        <f t="shared" si="63"/>
        <v/>
      </c>
      <c r="O236" s="109" t="str">
        <f t="shared" si="63"/>
        <v/>
      </c>
      <c r="P236" s="109" t="str">
        <f t="shared" si="63"/>
        <v/>
      </c>
      <c r="Q236" s="109" t="str">
        <f t="shared" si="63"/>
        <v/>
      </c>
      <c r="R236" s="109" t="str">
        <f t="shared" si="63"/>
        <v/>
      </c>
      <c r="S236" s="109" t="str">
        <f t="shared" si="63"/>
        <v/>
      </c>
      <c r="T236" s="109" t="str">
        <f t="shared" si="63"/>
        <v/>
      </c>
      <c r="U236" s="109" t="str">
        <f t="shared" si="63"/>
        <v/>
      </c>
      <c r="V236" s="109" t="str">
        <f t="shared" si="63"/>
        <v/>
      </c>
      <c r="W236" s="109" t="str">
        <f t="shared" si="63"/>
        <v/>
      </c>
      <c r="X236" s="109" t="str">
        <f t="shared" si="63"/>
        <v/>
      </c>
      <c r="Y236" s="109" t="str">
        <f t="shared" si="63"/>
        <v/>
      </c>
      <c r="Z236" s="109" t="str">
        <f t="shared" si="63"/>
        <v/>
      </c>
      <c r="AA236" s="109" t="str">
        <f t="shared" si="63"/>
        <v/>
      </c>
      <c r="AB236" s="109" t="str">
        <f t="shared" si="63"/>
        <v/>
      </c>
      <c r="AC236" s="109" t="str">
        <f t="shared" si="63"/>
        <v/>
      </c>
      <c r="AD236" s="109" t="str">
        <f t="shared" si="63"/>
        <v/>
      </c>
      <c r="AE236" s="109" t="str">
        <f t="shared" si="63"/>
        <v/>
      </c>
      <c r="AF236" s="109" t="str">
        <f t="shared" si="6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4">IF(B204&lt;100,"",B204-620)</f>
        <v/>
      </c>
      <c r="C237" s="109" t="str">
        <f t="shared" si="64"/>
        <v/>
      </c>
      <c r="D237" s="109" t="str">
        <f t="shared" si="64"/>
        <v/>
      </c>
      <c r="E237" s="109" t="str">
        <f t="shared" si="64"/>
        <v/>
      </c>
      <c r="F237" s="109" t="str">
        <f t="shared" si="64"/>
        <v/>
      </c>
      <c r="G237" s="109" t="str">
        <f t="shared" si="64"/>
        <v/>
      </c>
      <c r="H237" s="109" t="str">
        <f t="shared" si="64"/>
        <v/>
      </c>
      <c r="I237" s="109" t="str">
        <f t="shared" si="64"/>
        <v/>
      </c>
      <c r="J237" s="109" t="str">
        <f t="shared" si="64"/>
        <v/>
      </c>
      <c r="K237" s="109" t="str">
        <f t="shared" si="64"/>
        <v/>
      </c>
      <c r="L237" s="109" t="str">
        <f t="shared" si="64"/>
        <v/>
      </c>
      <c r="M237" s="109" t="str">
        <f t="shared" si="64"/>
        <v/>
      </c>
      <c r="N237" s="109" t="str">
        <f t="shared" si="64"/>
        <v/>
      </c>
      <c r="O237" s="109" t="str">
        <f t="shared" si="64"/>
        <v/>
      </c>
      <c r="P237" s="109" t="str">
        <f t="shared" si="64"/>
        <v/>
      </c>
      <c r="Q237" s="109" t="str">
        <f t="shared" si="64"/>
        <v/>
      </c>
      <c r="R237" s="109" t="str">
        <f t="shared" si="64"/>
        <v/>
      </c>
      <c r="S237" s="109" t="str">
        <f t="shared" si="64"/>
        <v/>
      </c>
      <c r="T237" s="109" t="str">
        <f t="shared" si="64"/>
        <v/>
      </c>
      <c r="U237" s="109" t="str">
        <f t="shared" si="64"/>
        <v/>
      </c>
      <c r="V237" s="109" t="str">
        <f t="shared" si="64"/>
        <v/>
      </c>
      <c r="W237" s="109" t="str">
        <f t="shared" si="64"/>
        <v/>
      </c>
      <c r="X237" s="109" t="str">
        <f t="shared" si="64"/>
        <v/>
      </c>
      <c r="Y237" s="109" t="str">
        <f t="shared" si="64"/>
        <v/>
      </c>
      <c r="Z237" s="109" t="str">
        <f t="shared" si="64"/>
        <v/>
      </c>
      <c r="AA237" s="109" t="str">
        <f t="shared" si="64"/>
        <v/>
      </c>
      <c r="AB237" s="109" t="str">
        <f t="shared" si="64"/>
        <v/>
      </c>
      <c r="AC237" s="109" t="str">
        <f t="shared" si="64"/>
        <v/>
      </c>
      <c r="AD237" s="109" t="str">
        <f t="shared" si="64"/>
        <v/>
      </c>
      <c r="AE237" s="109" t="str">
        <f t="shared" si="64"/>
        <v/>
      </c>
      <c r="AF237" s="109" t="str">
        <f t="shared" si="6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5">IF(B205&lt;100,"",B205-330)</f>
        <v/>
      </c>
      <c r="C238" s="109" t="str">
        <f t="shared" si="65"/>
        <v/>
      </c>
      <c r="D238" s="109" t="str">
        <f t="shared" si="65"/>
        <v/>
      </c>
      <c r="E238" s="109" t="str">
        <f t="shared" si="65"/>
        <v/>
      </c>
      <c r="F238" s="109" t="str">
        <f t="shared" si="65"/>
        <v/>
      </c>
      <c r="G238" s="109" t="str">
        <f t="shared" si="65"/>
        <v/>
      </c>
      <c r="H238" s="109" t="str">
        <f t="shared" si="65"/>
        <v/>
      </c>
      <c r="I238" s="109" t="str">
        <f t="shared" si="65"/>
        <v/>
      </c>
      <c r="J238" s="109" t="str">
        <f t="shared" si="65"/>
        <v/>
      </c>
      <c r="K238" s="109" t="str">
        <f t="shared" si="65"/>
        <v/>
      </c>
      <c r="L238" s="109" t="str">
        <f t="shared" si="65"/>
        <v/>
      </c>
      <c r="M238" s="109" t="str">
        <f t="shared" si="65"/>
        <v/>
      </c>
      <c r="N238" s="109" t="str">
        <f t="shared" si="65"/>
        <v/>
      </c>
      <c r="O238" s="109" t="str">
        <f t="shared" si="65"/>
        <v/>
      </c>
      <c r="P238" s="109" t="str">
        <f t="shared" si="65"/>
        <v/>
      </c>
      <c r="Q238" s="109" t="str">
        <f t="shared" si="65"/>
        <v/>
      </c>
      <c r="R238" s="109" t="str">
        <f t="shared" si="65"/>
        <v/>
      </c>
      <c r="S238" s="109" t="str">
        <f t="shared" si="65"/>
        <v/>
      </c>
      <c r="T238" s="109" t="str">
        <f t="shared" si="65"/>
        <v/>
      </c>
      <c r="U238" s="109" t="str">
        <f t="shared" si="65"/>
        <v/>
      </c>
      <c r="V238" s="109" t="str">
        <f t="shared" si="65"/>
        <v/>
      </c>
      <c r="W238" s="109" t="str">
        <f t="shared" si="65"/>
        <v/>
      </c>
      <c r="X238" s="109" t="str">
        <f t="shared" si="65"/>
        <v/>
      </c>
      <c r="Y238" s="109" t="str">
        <f t="shared" si="65"/>
        <v/>
      </c>
      <c r="Z238" s="109" t="str">
        <f t="shared" si="65"/>
        <v/>
      </c>
      <c r="AA238" s="109" t="str">
        <f t="shared" si="65"/>
        <v/>
      </c>
      <c r="AB238" s="109" t="str">
        <f t="shared" si="65"/>
        <v/>
      </c>
      <c r="AC238" s="109" t="str">
        <f t="shared" si="65"/>
        <v/>
      </c>
      <c r="AD238" s="109" t="str">
        <f t="shared" si="65"/>
        <v/>
      </c>
      <c r="AE238" s="109" t="str">
        <f t="shared" si="65"/>
        <v/>
      </c>
      <c r="AF238" s="109" t="str">
        <f t="shared" si="6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6">IF(C206&lt;100,"",C206-1500)</f>
        <v/>
      </c>
      <c r="D239" s="109" t="str">
        <f t="shared" si="66"/>
        <v/>
      </c>
      <c r="E239" s="109" t="str">
        <f t="shared" si="66"/>
        <v/>
      </c>
      <c r="F239" s="109" t="str">
        <f t="shared" si="66"/>
        <v/>
      </c>
      <c r="G239" s="109" t="str">
        <f t="shared" si="66"/>
        <v/>
      </c>
      <c r="H239" s="109" t="str">
        <f t="shared" si="66"/>
        <v/>
      </c>
      <c r="I239" s="109" t="str">
        <f t="shared" si="66"/>
        <v/>
      </c>
      <c r="J239" s="109" t="str">
        <f t="shared" si="66"/>
        <v/>
      </c>
      <c r="K239" s="109" t="str">
        <f t="shared" si="66"/>
        <v/>
      </c>
      <c r="L239" s="109" t="str">
        <f t="shared" si="66"/>
        <v/>
      </c>
      <c r="M239" s="109" t="str">
        <f t="shared" si="66"/>
        <v/>
      </c>
      <c r="N239" s="109" t="str">
        <f t="shared" si="66"/>
        <v/>
      </c>
      <c r="O239" s="109" t="str">
        <f t="shared" si="66"/>
        <v/>
      </c>
      <c r="P239" s="109" t="str">
        <f t="shared" si="66"/>
        <v/>
      </c>
      <c r="Q239" s="109" t="str">
        <f t="shared" si="66"/>
        <v/>
      </c>
      <c r="R239" s="109" t="str">
        <f t="shared" si="66"/>
        <v/>
      </c>
      <c r="S239" s="109" t="str">
        <f t="shared" si="66"/>
        <v/>
      </c>
      <c r="T239" s="109" t="str">
        <f t="shared" si="66"/>
        <v/>
      </c>
      <c r="U239" s="109" t="str">
        <f t="shared" si="66"/>
        <v/>
      </c>
      <c r="V239" s="109" t="str">
        <f t="shared" si="66"/>
        <v/>
      </c>
      <c r="W239" s="109" t="str">
        <f t="shared" si="66"/>
        <v/>
      </c>
      <c r="X239" s="109" t="str">
        <f t="shared" si="66"/>
        <v/>
      </c>
      <c r="Y239" s="109" t="str">
        <f t="shared" si="66"/>
        <v/>
      </c>
      <c r="Z239" s="109" t="str">
        <f t="shared" si="66"/>
        <v/>
      </c>
      <c r="AA239" s="109" t="str">
        <f t="shared" si="66"/>
        <v/>
      </c>
      <c r="AB239" s="109" t="str">
        <f t="shared" si="66"/>
        <v/>
      </c>
      <c r="AC239" s="109" t="str">
        <f t="shared" si="66"/>
        <v/>
      </c>
      <c r="AD239" s="109" t="str">
        <f t="shared" si="66"/>
        <v/>
      </c>
      <c r="AE239" s="109" t="str">
        <f t="shared" si="66"/>
        <v/>
      </c>
      <c r="AF239" s="109" t="str">
        <f t="shared" si="6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1304" priority="146">
      <formula>$AH11=0</formula>
    </cfRule>
  </conditionalFormatting>
  <conditionalFormatting sqref="A34:A201">
    <cfRule type="expression" dxfId="1302" priority="126">
      <formula>$AH34=0</formula>
    </cfRule>
  </conditionalFormatting>
  <conditionalFormatting sqref="B8 M8 S8 AB8">
    <cfRule type="expression" dxfId="1301" priority="184">
      <formula>C$9&lt;8/24</formula>
    </cfRule>
    <cfRule type="expression" dxfId="1300" priority="182">
      <formula>AND(C$9&gt;=14/24,C$9&lt;20/24)</formula>
    </cfRule>
    <cfRule type="expression" dxfId="1299" priority="183">
      <formula>AND(C$9&gt;=8/24,C$9&lt;14/24)</formula>
    </cfRule>
  </conditionalFormatting>
  <conditionalFormatting sqref="B16:B32">
    <cfRule type="expression" dxfId="1298" priority="63">
      <formula>B$9&lt;8/24</formula>
    </cfRule>
    <cfRule type="expression" dxfId="1297" priority="61">
      <formula>AND(B$9&gt;=14/24,B$9&lt;20/24)</formula>
    </cfRule>
    <cfRule type="expression" dxfId="1296" priority="60">
      <formula>B$9&gt;=20/24</formula>
    </cfRule>
    <cfRule type="expression" dxfId="1295" priority="62">
      <formula>AND(B$9&gt;=8/24,B$9&lt;14/24)</formula>
    </cfRule>
  </conditionalFormatting>
  <conditionalFormatting sqref="B35">
    <cfRule type="expression" dxfId="1294" priority="55">
      <formula>B$9&lt;8/24</formula>
    </cfRule>
    <cfRule type="expression" dxfId="1293" priority="54">
      <formula>AND(B$9&gt;=8/24,B$9&lt;14/24)</formula>
    </cfRule>
    <cfRule type="expression" dxfId="1292" priority="53">
      <formula>AND(B$9&gt;=14/24,B$9&lt;20/24)</formula>
    </cfRule>
    <cfRule type="expression" dxfId="1291" priority="52">
      <formula>B$9&gt;=20/24</formula>
    </cfRule>
  </conditionalFormatting>
  <conditionalFormatting sqref="B36:B37">
    <cfRule type="expression" dxfId="1290" priority="33">
      <formula>B$9&lt;8/24</formula>
    </cfRule>
    <cfRule type="expression" dxfId="1289" priority="31">
      <formula>AND(B$9&gt;=14/24,B$9&lt;20/24)</formula>
    </cfRule>
    <cfRule type="expression" dxfId="1288" priority="30">
      <formula>B$9&gt;=20/24</formula>
    </cfRule>
    <cfRule type="expression" dxfId="1287" priority="32">
      <formula>AND(B$9&gt;=8/24,B$9&lt;14/24)</formula>
    </cfRule>
  </conditionalFormatting>
  <conditionalFormatting sqref="B36:B38 B42:G43 B51:AF56">
    <cfRule type="expression" dxfId="1286" priority="20">
      <formula>B36&gt;$AG36</formula>
    </cfRule>
  </conditionalFormatting>
  <conditionalFormatting sqref="B11:D14 C16:M24 B94:AF100">
    <cfRule type="expression" dxfId="1285" priority="65">
      <formula>AND(B$9&gt;=14/24,B$9&lt;20/24)</formula>
    </cfRule>
    <cfRule type="expression" dxfId="1284" priority="64">
      <formula>B$9&gt;=20/24</formula>
    </cfRule>
    <cfRule type="expression" dxfId="1283" priority="66">
      <formula>AND(B$9&gt;=8/24,B$9&lt;14/24)</formula>
    </cfRule>
    <cfRule type="expression" dxfId="1282" priority="67">
      <formula>B$9&lt;8/24</formula>
    </cfRule>
  </conditionalFormatting>
  <conditionalFormatting sqref="B44:E50 F45:L50">
    <cfRule type="expression" dxfId="1281" priority="17">
      <formula>AND(B$9&gt;=14/24,B$9&lt;20/24)</formula>
    </cfRule>
    <cfRule type="expression" dxfId="1280" priority="18">
      <formula>AND(B$9&gt;=8/24,B$9&lt;14/24)</formula>
    </cfRule>
    <cfRule type="expression" dxfId="1279" priority="19">
      <formula>B$9&lt;8/24</formula>
    </cfRule>
    <cfRule type="expression" dxfId="1278" priority="15">
      <formula>B44&gt;$AG44</formula>
    </cfRule>
    <cfRule type="expression" dxfId="1277" priority="16">
      <formula>B$9&gt;=20/24</formula>
    </cfRule>
  </conditionalFormatting>
  <conditionalFormatting sqref="B39:L41">
    <cfRule type="expression" dxfId="1276" priority="29">
      <formula>B$9&lt;8/24</formula>
    </cfRule>
    <cfRule type="expression" dxfId="1275" priority="26">
      <formula>B$9&gt;=20/24</formula>
    </cfRule>
    <cfRule type="expression" dxfId="1274" priority="25">
      <formula>B39&gt;$AG39</formula>
    </cfRule>
    <cfRule type="expression" dxfId="1273" priority="27">
      <formula>AND(B$9&gt;=14/24,B$9&lt;20/24)</formula>
    </cfRule>
    <cfRule type="expression" dxfId="1272" priority="28">
      <formula>AND(B$9&gt;=8/24,B$9&lt;14/24)</formula>
    </cfRule>
  </conditionalFormatting>
  <conditionalFormatting sqref="B9:AF10 T11:AF11 AG73 B192:AF192 B194:B200 D194:AF200 U213:AF213">
    <cfRule type="expression" dxfId="1271" priority="176">
      <formula>AND(B$9&gt;=8/24,B$9&lt;14/24)</formula>
    </cfRule>
    <cfRule type="expression" dxfId="1270" priority="177">
      <formula>B$9&lt;8/24</formula>
    </cfRule>
    <cfRule type="expression" dxfId="1269" priority="175">
      <formula>AND(B$9&gt;=14/24,B$9&lt;20/24)</formula>
    </cfRule>
  </conditionalFormatting>
  <conditionalFormatting sqref="B15:AF15">
    <cfRule type="expression" dxfId="1268" priority="43">
      <formula>B$9&gt;=20/24</formula>
    </cfRule>
    <cfRule type="expression" dxfId="1267" priority="44">
      <formula>AND(B$9&gt;=14/24,B$9&lt;20/24)</formula>
    </cfRule>
    <cfRule type="expression" dxfId="1266" priority="45">
      <formula>AND(B$9&gt;=8/24,B$9&lt;14/24)</formula>
    </cfRule>
    <cfRule type="expression" dxfId="1265" priority="46">
      <formula>B$9&lt;8/24</formula>
    </cfRule>
  </conditionalFormatting>
  <conditionalFormatting sqref="B33:AF33">
    <cfRule type="expression" dxfId="1264" priority="34">
      <formula>B33&gt;$AG33</formula>
    </cfRule>
  </conditionalFormatting>
  <conditionalFormatting sqref="B33:AF34">
    <cfRule type="expression" dxfId="1263" priority="35">
      <formula>B$9&gt;=20/24</formula>
    </cfRule>
    <cfRule type="expression" dxfId="1262" priority="36">
      <formula>AND(B$9&gt;=14/24,B$9&lt;20/24)</formula>
    </cfRule>
    <cfRule type="expression" dxfId="1261" priority="37">
      <formula>AND(B$9&gt;=8/24,B$9&lt;14/24)</formula>
    </cfRule>
    <cfRule type="expression" dxfId="1260" priority="38">
      <formula>B$9&lt;8/24</formula>
    </cfRule>
  </conditionalFormatting>
  <conditionalFormatting sqref="B53:AF91">
    <cfRule type="expression" dxfId="1259" priority="24">
      <formula>B$9&lt;8/24</formula>
    </cfRule>
    <cfRule type="expression" dxfId="1258" priority="23">
      <formula>AND(B$9&gt;=8/24,B$9&lt;14/24)</formula>
    </cfRule>
    <cfRule type="expression" dxfId="1257" priority="22">
      <formula>AND(B$9&gt;=14/24,B$9&lt;20/24)</formula>
    </cfRule>
    <cfRule type="expression" dxfId="1256" priority="21">
      <formula>B$9&gt;=20/24</formula>
    </cfRule>
  </conditionalFormatting>
  <conditionalFormatting sqref="C11:D24 B11:B32 E12:M24 B34:B35">
    <cfRule type="expression" dxfId="1255" priority="51">
      <formula>B11&gt;$AG11</formula>
    </cfRule>
  </conditionalFormatting>
  <conditionalFormatting sqref="C32:Y32">
    <cfRule type="expression" dxfId="1254" priority="107">
      <formula>C$9&lt;8/24</formula>
    </cfRule>
    <cfRule type="expression" dxfId="1253" priority="106">
      <formula>AND(C$9&gt;=8/24,C$9&lt;14/24)</formula>
    </cfRule>
    <cfRule type="expression" dxfId="1252" priority="105">
      <formula>AND(C$9&gt;=14/24,C$9&lt;20/24)</formula>
    </cfRule>
    <cfRule type="expression" dxfId="1251" priority="104">
      <formula>C$9&gt;=20/24</formula>
    </cfRule>
  </conditionalFormatting>
  <conditionalFormatting sqref="C35:AF36">
    <cfRule type="expression" dxfId="1250" priority="103">
      <formula>C$9&lt;8/24</formula>
    </cfRule>
    <cfRule type="expression" dxfId="1249" priority="102">
      <formula>AND(C$9&gt;=8/24,C$9&lt;14/24)</formula>
    </cfRule>
    <cfRule type="expression" dxfId="1248" priority="101">
      <formula>AND(C$9&gt;=14/24,C$9&lt;20/24)</formula>
    </cfRule>
    <cfRule type="expression" dxfId="1247" priority="100">
      <formula>C$9&gt;=20/24</formula>
    </cfRule>
  </conditionalFormatting>
  <conditionalFormatting sqref="E11:I11">
    <cfRule type="expression" dxfId="1246" priority="119">
      <formula>AND(E$9&gt;=8/24,E$9&lt;14/24)</formula>
    </cfRule>
    <cfRule type="expression" dxfId="1245" priority="120">
      <formula>E$9&lt;8/24</formula>
    </cfRule>
    <cfRule type="expression" dxfId="1244" priority="117">
      <formula>E$9&gt;=20/24</formula>
    </cfRule>
    <cfRule type="expression" dxfId="1243" priority="118">
      <formula>AND(E$9&gt;=14/24,E$9&lt;20/24)</formula>
    </cfRule>
  </conditionalFormatting>
  <conditionalFormatting sqref="E11:AF11">
    <cfRule type="expression" dxfId="1242" priority="112">
      <formula>E11&gt;$AG11</formula>
    </cfRule>
  </conditionalFormatting>
  <conditionalFormatting sqref="M11:R11 E12:AF14 N16:V26 W16:Y31 C25:M26 C28:V31">
    <cfRule type="expression" dxfId="1241" priority="108">
      <formula>C$9&gt;=20/24</formula>
    </cfRule>
    <cfRule type="expression" dxfId="1240" priority="109">
      <formula>AND(C$9&gt;=14/24,C$9&lt;20/24)</formula>
    </cfRule>
    <cfRule type="expression" dxfId="1239" priority="110">
      <formula>AND(C$9&gt;=8/24,C$9&lt;14/24)</formula>
    </cfRule>
    <cfRule type="expression" dxfId="1238" priority="111">
      <formula>C$9&lt;8/24</formula>
    </cfRule>
  </conditionalFormatting>
  <conditionalFormatting sqref="M39:W50">
    <cfRule type="expression" dxfId="1237" priority="73">
      <formula>M$9&gt;=20/24</formula>
    </cfRule>
    <cfRule type="expression" dxfId="1236" priority="74">
      <formula>AND(M$9&gt;=14/24,M$9&lt;20/24)</formula>
    </cfRule>
    <cfRule type="expression" dxfId="1235" priority="75">
      <formula>AND(M$9&gt;=8/24,M$9&lt;14/24)</formula>
    </cfRule>
    <cfRule type="expression" dxfId="1234" priority="76">
      <formula>M$9&lt;8/24</formula>
    </cfRule>
  </conditionalFormatting>
  <conditionalFormatting sqref="M27:Y27">
    <cfRule type="expression" dxfId="1233" priority="68">
      <formula>M$9&gt;=20/24</formula>
    </cfRule>
    <cfRule type="expression" dxfId="1232" priority="69">
      <formula>AND(M$9&gt;=14/24,M$9&lt;20/24)</formula>
    </cfRule>
    <cfRule type="expression" dxfId="1231" priority="70">
      <formula>AND(M$9&gt;=8/24,M$9&lt;14/24)</formula>
    </cfRule>
    <cfRule type="expression" dxfId="1230" priority="71">
      <formula>M$9&lt;8/24</formula>
    </cfRule>
  </conditionalFormatting>
  <conditionalFormatting sqref="M39:AF50">
    <cfRule type="expression" dxfId="1229" priority="1">
      <formula>M39&gt;$AG39</formula>
    </cfRule>
  </conditionalFormatting>
  <conditionalFormatting sqref="O3:P3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P12:AF32 N13:O32 C25:M32 C34:AF38 M11:R11 M12:O12 H42:L44 F44:G44">
    <cfRule type="expression" dxfId="1228" priority="99">
      <formula>C11&gt;$AG11</formula>
    </cfRule>
  </conditionalFormatting>
  <conditionalFormatting sqref="S8 AB8 B8 M8">
    <cfRule type="expression" dxfId="1227" priority="181">
      <formula>C$9&gt;=20/24</formula>
    </cfRule>
  </conditionalFormatting>
  <conditionalFormatting sqref="S8">
    <cfRule type="expression" dxfId="1226" priority="132">
      <formula>AND(U$9&gt;=14/24,U$9&lt;20/24)</formula>
    </cfRule>
    <cfRule type="expression" dxfId="1225" priority="133">
      <formula>AND(U$9&gt;=8/24,U$9&lt;14/24)</formula>
    </cfRule>
    <cfRule type="expression" dxfId="1224" priority="134">
      <formula>U$9&lt;8/24</formula>
    </cfRule>
    <cfRule type="expression" dxfId="1223" priority="131">
      <formula>U$9&gt;=20/24</formula>
    </cfRule>
  </conditionalFormatting>
  <conditionalFormatting sqref="S11">
    <cfRule type="expression" dxfId="1222" priority="85">
      <formula>S$9&lt;8/24</formula>
    </cfRule>
    <cfRule type="expression" dxfId="1221" priority="84">
      <formula>AND(S$9&gt;=8/24,S$9&lt;14/24)</formula>
    </cfRule>
    <cfRule type="expression" dxfId="1220" priority="83">
      <formula>AND(S$9&gt;=14/24,S$9&lt;20/24)</formula>
    </cfRule>
    <cfRule type="expression" dxfId="1219" priority="82">
      <formula>S$9&gt;=20/24</formula>
    </cfRule>
  </conditionalFormatting>
  <conditionalFormatting sqref="S37:AF37">
    <cfRule type="expression" dxfId="1218" priority="168">
      <formula>S$9&lt;8/24</formula>
    </cfRule>
    <cfRule type="expression" dxfId="1217" priority="167">
      <formula>AND(S$9&gt;=8/24,S$9&lt;14/24)</formula>
    </cfRule>
    <cfRule type="expression" dxfId="1216" priority="166">
      <formula>AND(S$9&gt;=14/24,S$9&lt;20/24)</formula>
    </cfRule>
    <cfRule type="expression" dxfId="1215" priority="165">
      <formula>S$9&gt;=20/24</formula>
    </cfRule>
  </conditionalFormatting>
  <conditionalFormatting sqref="T213">
    <cfRule type="expression" dxfId="1214" priority="197">
      <formula>AX$9&lt;8/24</formula>
    </cfRule>
    <cfRule type="expression" dxfId="1213" priority="196">
      <formula>AND(AX$9&gt;=8/24,AX$9&lt;14/24)</formula>
    </cfRule>
    <cfRule type="expression" dxfId="1212" priority="194">
      <formula>AX$9&gt;=20/24</formula>
    </cfRule>
    <cfRule type="expression" dxfId="1211" priority="195">
      <formula>AND(AX$9&gt;=14/24,AX$9&lt;20/24)</formula>
    </cfRule>
  </conditionalFormatting>
  <conditionalFormatting sqref="T11:AF11 B9:AF10 AG73 B192:AF192 B194:B200 D194:AF200 U213:AF213">
    <cfRule type="expression" dxfId="1210" priority="174">
      <formula>B$9&gt;=20/24</formula>
    </cfRule>
  </conditionalFormatting>
  <conditionalFormatting sqref="V3 AB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X42:AA50">
    <cfRule type="expression" dxfId="1209" priority="3">
      <formula>AND(X$9&gt;=14/24,X$9&lt;20/24)</formula>
    </cfRule>
    <cfRule type="expression" dxfId="1208" priority="4">
      <formula>AND(X$9&gt;=8/24,X$9&lt;14/24)</formula>
    </cfRule>
    <cfRule type="expression" dxfId="1207" priority="5">
      <formula>X$9&lt;8/24</formula>
    </cfRule>
    <cfRule type="expression" dxfId="1206" priority="2">
      <formula>X$9&gt;=20/24</formula>
    </cfRule>
  </conditionalFormatting>
  <conditionalFormatting sqref="X39:AF41">
    <cfRule type="expression" dxfId="1205" priority="7">
      <formula>X$9&gt;=20/24</formula>
    </cfRule>
    <cfRule type="expression" dxfId="1204" priority="9">
      <formula>AND(X$9&gt;=8/24,X$9&lt;14/24)</formula>
    </cfRule>
    <cfRule type="expression" dxfId="1203" priority="10">
      <formula>X$9&lt;8/24</formula>
    </cfRule>
    <cfRule type="expression" dxfId="1202" priority="8">
      <formula>AND(X$9&gt;=14/24,X$9&lt;20/24)</formula>
    </cfRule>
  </conditionalFormatting>
  <conditionalFormatting sqref="Z16:AF32">
    <cfRule type="expression" dxfId="1201" priority="169">
      <formula>Z$9&gt;=20/24</formula>
    </cfRule>
    <cfRule type="expression" dxfId="1200" priority="170">
      <formula>AND(Z$9&gt;=14/24,Z$9&lt;20/24)</formula>
    </cfRule>
    <cfRule type="expression" dxfId="1199" priority="171">
      <formula>AND(Z$9&gt;=8/24,Z$9&lt;14/24)</formula>
    </cfRule>
    <cfRule type="expression" dxfId="1198" priority="172">
      <formula>Z$9&lt;8/24</formula>
    </cfRule>
  </conditionalFormatting>
  <conditionalFormatting sqref="AB8">
    <cfRule type="expression" dxfId="1197" priority="127">
      <formula>AD$9&gt;=20/24</formula>
    </cfRule>
    <cfRule type="expression" dxfId="1196" priority="128">
      <formula>AND(AD$9&gt;=14/24,AD$9&lt;20/24)</formula>
    </cfRule>
    <cfRule type="expression" dxfId="1195" priority="130">
      <formula>AD$9&lt;8/24</formula>
    </cfRule>
    <cfRule type="expression" dxfId="1194" priority="129">
      <formula>AND(AD$9&gt;=8/24,AD$9&lt;14/24)</formula>
    </cfRule>
  </conditionalFormatting>
  <conditionalFormatting sqref="AB44:AF50">
    <cfRule type="expression" dxfId="1193" priority="81">
      <formula>AB$9&lt;8/24</formula>
    </cfRule>
    <cfRule type="expression" dxfId="1192" priority="78">
      <formula>AB$9&gt;=20/24</formula>
    </cfRule>
    <cfRule type="expression" dxfId="1191" priority="80">
      <formula>AND(AB$9&gt;=8/24,AB$9&lt;14/24)</formula>
    </cfRule>
    <cfRule type="expression" dxfId="1190" priority="79">
      <formula>AND(AB$9&gt;=14/24,AB$9&lt;20/24)</formula>
    </cfRule>
  </conditionalFormatting>
  <conditionalFormatting sqref="AG51">
    <cfRule type="expression" dxfId="1189" priority="160">
      <formula>AG51&gt;$AG51</formula>
    </cfRule>
  </conditionalFormatting>
  <conditionalFormatting sqref="AG213">
    <cfRule type="expression" dxfId="1188" priority="186">
      <formula>B$9&gt;=20/24</formula>
    </cfRule>
    <cfRule type="expression" dxfId="1187" priority="187">
      <formula>AND(B$9&gt;=14/24,B$9&lt;20/24)</formula>
    </cfRule>
    <cfRule type="expression" dxfId="1186" priority="188">
      <formula>AND(B$9&gt;=8/24,B$9&lt;14/24)</formula>
    </cfRule>
    <cfRule type="expression" dxfId="1185" priority="189">
      <formula>B$9&lt;8/24</formula>
    </cfRule>
  </conditionalFormatting>
  <conditionalFormatting sqref="AH213:AX213">
    <cfRule type="expression" dxfId="1184" priority="190">
      <formula>AG$9&gt;=20/24</formula>
    </cfRule>
    <cfRule type="expression" dxfId="1183" priority="191">
      <formula>AND(AG$9&gt;=14/24,AG$9&lt;20/24)</formula>
    </cfRule>
    <cfRule type="expression" dxfId="1182" priority="192">
      <formula>AND(AG$9&gt;=8/24,AG$9&lt;14/24)</formula>
    </cfRule>
    <cfRule type="expression" dxfId="1181" priority="193">
      <formula>AG$9&lt;8/24</formula>
    </cfRule>
  </conditionalFormatting>
  <conditionalFormatting sqref="AL4:AL6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180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" id="{655F784F-8A70-4EC7-8594-3B5DED33D46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46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G65" sqref="G6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2079/01/9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215.8</v>
      </c>
      <c r="C5" s="29">
        <f t="shared" si="0"/>
        <v>204.5</v>
      </c>
      <c r="D5" s="29">
        <f t="shared" si="0"/>
        <v>210.7</v>
      </c>
      <c r="E5" s="29">
        <f t="shared" si="0"/>
        <v>206.8</v>
      </c>
      <c r="F5" s="29">
        <f t="shared" si="0"/>
        <v>202.20000000000002</v>
      </c>
      <c r="G5" s="29">
        <f t="shared" si="0"/>
        <v>203.1</v>
      </c>
      <c r="H5" s="29">
        <f t="shared" si="0"/>
        <v>228.9</v>
      </c>
      <c r="I5" s="29">
        <f t="shared" si="0"/>
        <v>353.3</v>
      </c>
      <c r="J5" s="29">
        <f t="shared" si="0"/>
        <v>340.45</v>
      </c>
      <c r="K5" s="29">
        <f t="shared" si="0"/>
        <v>390.6</v>
      </c>
      <c r="L5" s="29">
        <f t="shared" si="0"/>
        <v>409.9</v>
      </c>
      <c r="M5" s="29">
        <f t="shared" si="0"/>
        <v>474.6</v>
      </c>
      <c r="N5" s="29">
        <f t="shared" si="0"/>
        <v>510.8</v>
      </c>
      <c r="O5" s="29">
        <f t="shared" si="0"/>
        <v>536.4</v>
      </c>
      <c r="P5" s="29">
        <f t="shared" si="0"/>
        <v>478.6</v>
      </c>
      <c r="Q5" s="29">
        <f t="shared" si="0"/>
        <v>509.82</v>
      </c>
      <c r="R5" s="29">
        <f t="shared" si="0"/>
        <v>508.3</v>
      </c>
      <c r="S5" s="29">
        <f t="shared" si="0"/>
        <v>490.8</v>
      </c>
      <c r="T5" s="29">
        <f t="shared" si="0"/>
        <v>509.74</v>
      </c>
      <c r="U5" s="29">
        <f t="shared" si="0"/>
        <v>353</v>
      </c>
      <c r="V5" s="29">
        <f t="shared" si="0"/>
        <v>313</v>
      </c>
      <c r="W5" s="29">
        <f t="shared" si="0"/>
        <v>238</v>
      </c>
      <c r="X5" s="29">
        <f t="shared" si="0"/>
        <v>23</v>
      </c>
      <c r="Y5" s="29">
        <f t="shared" si="0"/>
        <v>11</v>
      </c>
      <c r="Z5" s="29">
        <f t="shared" si="0"/>
        <v>121.64</v>
      </c>
      <c r="AA5" s="29">
        <f t="shared" si="0"/>
        <v>132.19999999999999</v>
      </c>
      <c r="AB5" s="29">
        <f t="shared" si="0"/>
        <v>120.4</v>
      </c>
      <c r="AC5" s="29">
        <f t="shared" si="0"/>
        <v>139.5</v>
      </c>
      <c r="AD5" s="29">
        <f t="shared" si="0"/>
        <v>328.2</v>
      </c>
      <c r="AE5" s="29">
        <f t="shared" si="0"/>
        <v>360.4</v>
      </c>
      <c r="AF5" s="29">
        <f>B68</f>
        <v>253.7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1438MW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Load=745</v>
      </c>
      <c r="B7" s="34">
        <f>B75</f>
        <v>1304.54</v>
      </c>
      <c r="C7" s="34">
        <f t="shared" ref="C7:AF7" si="1">C75</f>
        <v>1273.54</v>
      </c>
      <c r="D7" s="34">
        <f t="shared" si="1"/>
        <v>1236.94</v>
      </c>
      <c r="E7" s="34">
        <f t="shared" si="1"/>
        <v>1225.3399999999999</v>
      </c>
      <c r="F7" s="34">
        <f t="shared" si="1"/>
        <v>1218.24</v>
      </c>
      <c r="G7" s="34">
        <f t="shared" si="1"/>
        <v>1253.3399999999999</v>
      </c>
      <c r="H7" s="34">
        <f t="shared" si="1"/>
        <v>1255.3399999999999</v>
      </c>
      <c r="I7" s="34">
        <f t="shared" si="1"/>
        <v>1273.6400000000001</v>
      </c>
      <c r="J7" s="34">
        <f t="shared" si="1"/>
        <v>1318.44</v>
      </c>
      <c r="K7" s="34">
        <f t="shared" si="1"/>
        <v>1313.29</v>
      </c>
      <c r="L7" s="34">
        <f t="shared" si="1"/>
        <v>1388.74</v>
      </c>
      <c r="M7" s="34">
        <f t="shared" si="1"/>
        <v>1435.1399999999999</v>
      </c>
      <c r="N7" s="34">
        <f t="shared" si="1"/>
        <v>1437.54</v>
      </c>
      <c r="O7" s="34">
        <f t="shared" si="1"/>
        <v>1493.44</v>
      </c>
      <c r="P7" s="34">
        <f t="shared" si="1"/>
        <v>1476.7399999999998</v>
      </c>
      <c r="Q7" s="34">
        <f t="shared" si="1"/>
        <v>1493.1399999999999</v>
      </c>
      <c r="R7" s="34">
        <f t="shared" si="1"/>
        <v>1502.76</v>
      </c>
      <c r="S7" s="34">
        <f t="shared" si="1"/>
        <v>1513.34</v>
      </c>
      <c r="T7" s="34">
        <f t="shared" si="1"/>
        <v>1504.04</v>
      </c>
      <c r="U7" s="34">
        <f t="shared" si="1"/>
        <v>1451.38</v>
      </c>
      <c r="V7" s="34">
        <f t="shared" si="1"/>
        <v>1303.7399999999998</v>
      </c>
      <c r="W7" s="34">
        <f t="shared" si="1"/>
        <v>1150.6399999999999</v>
      </c>
      <c r="X7" s="34">
        <f t="shared" si="1"/>
        <v>1033.3399999999999</v>
      </c>
      <c r="Y7" s="34">
        <f t="shared" si="1"/>
        <v>745.33999999999992</v>
      </c>
      <c r="Z7" s="34">
        <f t="shared" si="1"/>
        <v>763.33999999999992</v>
      </c>
      <c r="AA7" s="34">
        <f t="shared" si="1"/>
        <v>1316.98</v>
      </c>
      <c r="AB7" s="34">
        <f t="shared" si="1"/>
        <v>1367.34</v>
      </c>
      <c r="AC7" s="34">
        <f t="shared" si="1"/>
        <v>1356.44</v>
      </c>
      <c r="AD7" s="34">
        <f t="shared" si="1"/>
        <v>1330.6399999999999</v>
      </c>
      <c r="AE7" s="34">
        <f t="shared" si="1"/>
        <v>1174.6399999999999</v>
      </c>
      <c r="AF7" s="34">
        <f t="shared" si="1"/>
        <v>1171.74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7">
        <v>90</v>
      </c>
      <c r="C11" s="47">
        <v>100</v>
      </c>
      <c r="D11" s="47">
        <v>90</v>
      </c>
      <c r="E11" s="44">
        <v>70</v>
      </c>
      <c r="F11" s="44">
        <v>60</v>
      </c>
      <c r="G11" s="44">
        <v>70</v>
      </c>
      <c r="H11" s="44">
        <v>70</v>
      </c>
      <c r="I11" s="44">
        <v>70</v>
      </c>
      <c r="J11" s="45">
        <v>40</v>
      </c>
      <c r="K11" s="45">
        <v>110</v>
      </c>
      <c r="L11" s="45">
        <v>110</v>
      </c>
      <c r="M11" s="44">
        <v>110</v>
      </c>
      <c r="N11" s="44">
        <v>120</v>
      </c>
      <c r="O11" s="44">
        <v>130</v>
      </c>
      <c r="P11" s="44">
        <v>110</v>
      </c>
      <c r="Q11" s="44">
        <v>180</v>
      </c>
      <c r="R11" s="44">
        <v>180</v>
      </c>
      <c r="S11" s="46">
        <v>200</v>
      </c>
      <c r="T11" s="46">
        <v>170</v>
      </c>
      <c r="U11" s="46">
        <v>160</v>
      </c>
      <c r="V11" s="46">
        <v>160</v>
      </c>
      <c r="W11" s="46">
        <v>190</v>
      </c>
      <c r="X11" s="46">
        <v>110</v>
      </c>
      <c r="Y11" s="46"/>
      <c r="Z11" s="46"/>
      <c r="AA11" s="46">
        <v>220</v>
      </c>
      <c r="AB11" s="46">
        <v>221</v>
      </c>
      <c r="AC11" s="46">
        <v>220</v>
      </c>
      <c r="AD11" s="46">
        <v>190</v>
      </c>
      <c r="AE11" s="46">
        <v>50</v>
      </c>
      <c r="AF11" s="46">
        <v>20</v>
      </c>
      <c r="AG11" s="48">
        <v>456</v>
      </c>
      <c r="AH11" s="49">
        <f>MAX(B11:AF11)</f>
        <v>221</v>
      </c>
      <c r="AI11" s="50">
        <f>MIN(B11:AF11)</f>
        <v>20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30</v>
      </c>
      <c r="C12" s="44">
        <v>30</v>
      </c>
      <c r="D12" s="44">
        <v>30</v>
      </c>
      <c r="E12" s="44">
        <v>30</v>
      </c>
      <c r="F12" s="44">
        <v>30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30</v>
      </c>
      <c r="Z12" s="44">
        <v>30</v>
      </c>
      <c r="AA12" s="44">
        <v>30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53">
        <v>60</v>
      </c>
      <c r="AH12" s="49">
        <f t="shared" ref="AH12:AH75" si="2">MAX(B12:AF12)</f>
        <v>30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12.9</v>
      </c>
      <c r="C13" s="44">
        <v>12.9</v>
      </c>
      <c r="D13" s="44">
        <v>12.9</v>
      </c>
      <c r="E13" s="44">
        <v>15.4</v>
      </c>
      <c r="F13" s="44">
        <v>15.4</v>
      </c>
      <c r="G13" s="44">
        <v>15.4</v>
      </c>
      <c r="H13" s="44">
        <v>15.4</v>
      </c>
      <c r="I13" s="44">
        <v>15.4</v>
      </c>
      <c r="J13" s="44">
        <v>15.4</v>
      </c>
      <c r="K13" s="44">
        <v>15.4</v>
      </c>
      <c r="L13" s="44">
        <v>15.4</v>
      </c>
      <c r="M13" s="44">
        <v>15.4</v>
      </c>
      <c r="N13" s="44">
        <v>16.2</v>
      </c>
      <c r="O13" s="44">
        <v>15.7</v>
      </c>
      <c r="P13" s="44">
        <v>15.7</v>
      </c>
      <c r="Q13" s="44">
        <v>15.8</v>
      </c>
      <c r="R13" s="44">
        <v>14.2</v>
      </c>
      <c r="S13" s="44">
        <v>14.2</v>
      </c>
      <c r="T13" s="44">
        <v>14.2</v>
      </c>
      <c r="U13" s="44">
        <v>14.2</v>
      </c>
      <c r="V13" s="44">
        <v>14.2</v>
      </c>
      <c r="W13" s="44">
        <v>14.2</v>
      </c>
      <c r="X13" s="44">
        <v>14.2</v>
      </c>
      <c r="Y13" s="44">
        <v>14.2</v>
      </c>
      <c r="Z13" s="44">
        <v>14.2</v>
      </c>
      <c r="AA13" s="44">
        <v>14.2</v>
      </c>
      <c r="AB13" s="44">
        <v>16.2</v>
      </c>
      <c r="AC13" s="44">
        <v>16.2</v>
      </c>
      <c r="AD13" s="44">
        <v>16.3</v>
      </c>
      <c r="AE13" s="44">
        <v>16.399999999999999</v>
      </c>
      <c r="AF13" s="44">
        <v>15.2</v>
      </c>
      <c r="AG13" s="53">
        <v>52.4</v>
      </c>
      <c r="AH13" s="49">
        <f t="shared" si="2"/>
        <v>16.399999999999999</v>
      </c>
      <c r="AI13" s="50">
        <f t="shared" si="3"/>
        <v>12.9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49.7</v>
      </c>
      <c r="C14" s="44">
        <v>49.7</v>
      </c>
      <c r="D14" s="44">
        <v>49.7</v>
      </c>
      <c r="E14" s="44">
        <v>50.2</v>
      </c>
      <c r="F14" s="44">
        <v>50.2</v>
      </c>
      <c r="G14" s="44">
        <v>50.2</v>
      </c>
      <c r="H14" s="44">
        <v>50.2</v>
      </c>
      <c r="I14" s="44">
        <v>50.2</v>
      </c>
      <c r="J14" s="44">
        <v>50.2</v>
      </c>
      <c r="K14" s="44">
        <v>50.2</v>
      </c>
      <c r="L14" s="44">
        <v>50.2</v>
      </c>
      <c r="M14" s="44">
        <v>50.2</v>
      </c>
      <c r="N14" s="44">
        <v>49.6</v>
      </c>
      <c r="O14" s="44">
        <v>49.6</v>
      </c>
      <c r="P14" s="44">
        <v>50.2</v>
      </c>
      <c r="Q14" s="44">
        <v>50.2</v>
      </c>
      <c r="R14" s="44">
        <v>50.5</v>
      </c>
      <c r="S14" s="44">
        <v>50.5</v>
      </c>
      <c r="T14" s="44">
        <v>50.5</v>
      </c>
      <c r="U14" s="44">
        <v>50.5</v>
      </c>
      <c r="V14" s="44">
        <v>50.5</v>
      </c>
      <c r="W14" s="44">
        <v>50.5</v>
      </c>
      <c r="X14" s="44">
        <v>50.5</v>
      </c>
      <c r="Y14" s="44">
        <v>50.5</v>
      </c>
      <c r="Z14" s="44">
        <v>50.5</v>
      </c>
      <c r="AA14" s="44">
        <v>50.5</v>
      </c>
      <c r="AB14" s="44">
        <v>50.5</v>
      </c>
      <c r="AC14" s="44">
        <v>50.5</v>
      </c>
      <c r="AD14" s="44">
        <v>50.2</v>
      </c>
      <c r="AE14" s="44">
        <v>50.3</v>
      </c>
      <c r="AF14" s="44">
        <v>50.2</v>
      </c>
      <c r="AG14" s="53">
        <v>50</v>
      </c>
      <c r="AH14" s="49">
        <f t="shared" si="2"/>
        <v>50.5</v>
      </c>
      <c r="AI14" s="50">
        <f t="shared" si="3"/>
        <v>49.6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23.4</v>
      </c>
      <c r="C15" s="44">
        <v>23.4</v>
      </c>
      <c r="D15" s="44">
        <v>23.4</v>
      </c>
      <c r="E15" s="44">
        <v>23.8</v>
      </c>
      <c r="F15" s="44">
        <v>23.8</v>
      </c>
      <c r="G15" s="44">
        <v>23.8</v>
      </c>
      <c r="H15" s="44">
        <v>23.8</v>
      </c>
      <c r="I15" s="44">
        <v>23.8</v>
      </c>
      <c r="J15" s="44">
        <v>23.8</v>
      </c>
      <c r="K15" s="44">
        <v>23.8</v>
      </c>
      <c r="L15" s="44">
        <v>23.8</v>
      </c>
      <c r="M15" s="44">
        <v>23.8</v>
      </c>
      <c r="N15" s="44">
        <v>22.9</v>
      </c>
      <c r="O15" s="44">
        <v>22.9</v>
      </c>
      <c r="P15" s="44">
        <v>22.9</v>
      </c>
      <c r="Q15" s="44">
        <v>22.9</v>
      </c>
      <c r="R15" s="44">
        <v>23</v>
      </c>
      <c r="S15" s="44">
        <v>23</v>
      </c>
      <c r="T15" s="44">
        <v>23</v>
      </c>
      <c r="U15" s="44">
        <v>23</v>
      </c>
      <c r="V15" s="44">
        <v>23</v>
      </c>
      <c r="W15" s="44">
        <v>23</v>
      </c>
      <c r="X15" s="44">
        <v>23</v>
      </c>
      <c r="Y15" s="44">
        <v>23</v>
      </c>
      <c r="Z15" s="44">
        <v>23</v>
      </c>
      <c r="AA15" s="44">
        <v>23</v>
      </c>
      <c r="AB15" s="44">
        <v>23.6</v>
      </c>
      <c r="AC15" s="44">
        <v>23.6</v>
      </c>
      <c r="AD15" s="44">
        <v>23.6</v>
      </c>
      <c r="AE15" s="44">
        <v>23.7</v>
      </c>
      <c r="AF15" s="44">
        <v>23.8</v>
      </c>
      <c r="AG15" s="56">
        <v>45</v>
      </c>
      <c r="AH15" s="49">
        <f t="shared" si="2"/>
        <v>23.8</v>
      </c>
      <c r="AI15" s="50">
        <f t="shared" si="3"/>
        <v>22.9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13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>
        <v>13</v>
      </c>
      <c r="I16" s="44">
        <v>13</v>
      </c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13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18</v>
      </c>
      <c r="AC16" s="44">
        <v>17</v>
      </c>
      <c r="AD16" s="44">
        <v>15</v>
      </c>
      <c r="AE16" s="44">
        <v>15</v>
      </c>
      <c r="AF16" s="44">
        <v>15</v>
      </c>
      <c r="AG16" s="53">
        <v>45</v>
      </c>
      <c r="AH16" s="49">
        <f t="shared" si="2"/>
        <v>18</v>
      </c>
      <c r="AI16" s="50">
        <f t="shared" si="3"/>
        <v>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</v>
      </c>
      <c r="C17" s="44">
        <v>12</v>
      </c>
      <c r="D17" s="44">
        <v>12</v>
      </c>
      <c r="E17" s="44">
        <v>12</v>
      </c>
      <c r="F17" s="44">
        <v>12</v>
      </c>
      <c r="G17" s="44">
        <v>12</v>
      </c>
      <c r="H17" s="44">
        <v>12</v>
      </c>
      <c r="I17" s="44">
        <v>12</v>
      </c>
      <c r="J17" s="44">
        <v>12</v>
      </c>
      <c r="K17" s="44">
        <v>12</v>
      </c>
      <c r="L17" s="44">
        <v>12</v>
      </c>
      <c r="M17" s="44">
        <v>12</v>
      </c>
      <c r="N17" s="44">
        <v>12</v>
      </c>
      <c r="O17" s="44">
        <v>12</v>
      </c>
      <c r="P17" s="44">
        <v>12</v>
      </c>
      <c r="Q17" s="44">
        <v>12</v>
      </c>
      <c r="R17" s="44">
        <v>12</v>
      </c>
      <c r="S17" s="44">
        <v>12</v>
      </c>
      <c r="T17" s="44">
        <v>12</v>
      </c>
      <c r="U17" s="44">
        <v>12</v>
      </c>
      <c r="V17" s="44">
        <v>12</v>
      </c>
      <c r="W17" s="44">
        <v>12</v>
      </c>
      <c r="X17" s="44">
        <v>12</v>
      </c>
      <c r="Y17" s="44">
        <v>12</v>
      </c>
      <c r="Z17" s="44">
        <v>12</v>
      </c>
      <c r="AA17" s="44">
        <v>12</v>
      </c>
      <c r="AB17" s="44">
        <v>12</v>
      </c>
      <c r="AC17" s="44">
        <v>12</v>
      </c>
      <c r="AD17" s="44">
        <v>12</v>
      </c>
      <c r="AE17" s="44">
        <v>12</v>
      </c>
      <c r="AF17" s="44">
        <v>12</v>
      </c>
      <c r="AG17" s="53">
        <v>42</v>
      </c>
      <c r="AH17" s="49">
        <f t="shared" si="2"/>
        <v>12</v>
      </c>
      <c r="AI17" s="50">
        <f t="shared" si="3"/>
        <v>12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0</v>
      </c>
      <c r="W19" s="44">
        <v>13.2</v>
      </c>
      <c r="X19" s="44">
        <v>13.2</v>
      </c>
      <c r="Y19" s="44">
        <v>13.2</v>
      </c>
      <c r="Z19" s="44">
        <v>13.2</v>
      </c>
      <c r="AA19" s="44">
        <v>19.600000000000001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19.600000000000001</v>
      </c>
      <c r="AI19" s="50">
        <f t="shared" si="3"/>
        <v>0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21.7</v>
      </c>
      <c r="C22" s="44">
        <v>21.7</v>
      </c>
      <c r="D22" s="44">
        <v>21.7</v>
      </c>
      <c r="E22" s="44">
        <v>21.7</v>
      </c>
      <c r="F22" s="44">
        <v>21.7</v>
      </c>
      <c r="G22" s="44">
        <v>21.7</v>
      </c>
      <c r="H22" s="44">
        <v>21.7</v>
      </c>
      <c r="I22" s="44">
        <v>21.7</v>
      </c>
      <c r="J22" s="44">
        <v>21.7</v>
      </c>
      <c r="K22" s="44">
        <v>21.7</v>
      </c>
      <c r="L22" s="44">
        <v>21.7</v>
      </c>
      <c r="M22" s="44">
        <v>21.7</v>
      </c>
      <c r="N22" s="44">
        <v>21.7</v>
      </c>
      <c r="O22" s="44">
        <v>21.7</v>
      </c>
      <c r="P22" s="44">
        <v>21.7</v>
      </c>
      <c r="Q22" s="44">
        <v>21.7</v>
      </c>
      <c r="R22" s="44">
        <v>21.7</v>
      </c>
      <c r="S22" s="44">
        <v>21.7</v>
      </c>
      <c r="T22" s="44">
        <v>21.7</v>
      </c>
      <c r="U22" s="44">
        <v>21.7</v>
      </c>
      <c r="V22" s="44">
        <v>21.7</v>
      </c>
      <c r="W22" s="44">
        <v>21.7</v>
      </c>
      <c r="X22" s="44">
        <v>21.7</v>
      </c>
      <c r="Y22" s="44">
        <v>21.7</v>
      </c>
      <c r="Z22" s="44">
        <v>21.7</v>
      </c>
      <c r="AA22" s="44">
        <v>21.7</v>
      </c>
      <c r="AB22" s="44">
        <v>21.7</v>
      </c>
      <c r="AC22" s="44">
        <v>21.7</v>
      </c>
      <c r="AD22" s="44">
        <v>22</v>
      </c>
      <c r="AE22" s="44">
        <v>22.3</v>
      </c>
      <c r="AF22" s="44">
        <v>22.4</v>
      </c>
      <c r="AG22" s="53">
        <v>25</v>
      </c>
      <c r="AH22" s="49">
        <f t="shared" si="2"/>
        <v>22.4</v>
      </c>
      <c r="AI22" s="50">
        <f t="shared" si="3"/>
        <v>21.7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9.6999999999999993</v>
      </c>
      <c r="C24" s="44">
        <v>9.6999999999999993</v>
      </c>
      <c r="D24" s="44">
        <v>9.6999999999999993</v>
      </c>
      <c r="E24" s="44">
        <v>9.6999999999999993</v>
      </c>
      <c r="F24" s="44">
        <v>9.6999999999999993</v>
      </c>
      <c r="G24" s="44">
        <v>9.6999999999999993</v>
      </c>
      <c r="H24" s="44">
        <v>9.6999999999999993</v>
      </c>
      <c r="I24" s="44">
        <v>9.6999999999999993</v>
      </c>
      <c r="J24" s="44">
        <v>9.6999999999999993</v>
      </c>
      <c r="K24" s="44">
        <v>9.6999999999999993</v>
      </c>
      <c r="L24" s="44">
        <v>9.6999999999999993</v>
      </c>
      <c r="M24" s="44">
        <v>9.6999999999999993</v>
      </c>
      <c r="N24" s="44">
        <v>9.6999999999999993</v>
      </c>
      <c r="O24" s="44">
        <v>9.6999999999999993</v>
      </c>
      <c r="P24" s="44">
        <v>9.6999999999999993</v>
      </c>
      <c r="Q24" s="44">
        <v>9.6999999999999993</v>
      </c>
      <c r="R24" s="44">
        <v>9.6999999999999993</v>
      </c>
      <c r="S24" s="44">
        <v>9.6999999999999993</v>
      </c>
      <c r="T24" s="44">
        <v>9.6999999999999993</v>
      </c>
      <c r="U24" s="44">
        <v>9.6999999999999993</v>
      </c>
      <c r="V24" s="44">
        <v>9.6999999999999993</v>
      </c>
      <c r="W24" s="44">
        <v>9.6999999999999993</v>
      </c>
      <c r="X24" s="44">
        <v>9.6999999999999993</v>
      </c>
      <c r="Y24" s="44">
        <v>9.6999999999999993</v>
      </c>
      <c r="Z24" s="44">
        <v>9.6999999999999993</v>
      </c>
      <c r="AA24" s="44">
        <v>9.6999999999999993</v>
      </c>
      <c r="AB24" s="44">
        <v>9.6999999999999993</v>
      </c>
      <c r="AC24" s="44">
        <v>9.6999999999999993</v>
      </c>
      <c r="AD24" s="44">
        <v>9.5</v>
      </c>
      <c r="AE24" s="44">
        <v>9.3000000000000007</v>
      </c>
      <c r="AF24" s="44">
        <v>10.5</v>
      </c>
      <c r="AG24" s="53">
        <v>25</v>
      </c>
      <c r="AH24" s="49">
        <f t="shared" si="2"/>
        <v>10.5</v>
      </c>
      <c r="AI24" s="50">
        <f t="shared" si="3"/>
        <v>9.3000000000000007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9.5</v>
      </c>
      <c r="S25" s="44">
        <v>9.5</v>
      </c>
      <c r="T25" s="44">
        <v>9.5</v>
      </c>
      <c r="U25" s="44">
        <v>9.5</v>
      </c>
      <c r="V25" s="44">
        <v>9.5</v>
      </c>
      <c r="W25" s="44">
        <v>9.5</v>
      </c>
      <c r="X25" s="44">
        <v>9.5</v>
      </c>
      <c r="Y25" s="44">
        <v>9.5</v>
      </c>
      <c r="Z25" s="44">
        <v>9.5</v>
      </c>
      <c r="AA25" s="44">
        <v>9.5</v>
      </c>
      <c r="AB25" s="44">
        <v>9.5</v>
      </c>
      <c r="AC25" s="44">
        <v>9.5</v>
      </c>
      <c r="AD25" s="44">
        <v>9.5</v>
      </c>
      <c r="AE25" s="44">
        <v>9.5</v>
      </c>
      <c r="AF25" s="44">
        <v>9.5</v>
      </c>
      <c r="AG25" s="53">
        <v>24.2</v>
      </c>
      <c r="AH25" s="49">
        <f t="shared" si="2"/>
        <v>9.5</v>
      </c>
      <c r="AI25" s="50">
        <f t="shared" si="3"/>
        <v>9.5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4">
        <v>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0</v>
      </c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53">
        <v>23.5</v>
      </c>
      <c r="AH27" s="49">
        <f t="shared" si="2"/>
        <v>0</v>
      </c>
      <c r="AI27" s="50">
        <f t="shared" si="3"/>
        <v>0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6.4</v>
      </c>
      <c r="U32" s="44">
        <v>6.4</v>
      </c>
      <c r="V32" s="44">
        <v>6.4</v>
      </c>
      <c r="W32" s="44">
        <v>6.4</v>
      </c>
      <c r="X32" s="44">
        <v>6.4</v>
      </c>
      <c r="Y32" s="44">
        <v>6.4</v>
      </c>
      <c r="Z32" s="44">
        <v>6.4</v>
      </c>
      <c r="AA32" s="44">
        <v>6.4</v>
      </c>
      <c r="AB32" s="44">
        <v>6.4</v>
      </c>
      <c r="AC32" s="44">
        <v>6.4</v>
      </c>
      <c r="AD32" s="44">
        <v>6.4</v>
      </c>
      <c r="AE32" s="44">
        <v>6.4</v>
      </c>
      <c r="AF32" s="44">
        <v>6.4</v>
      </c>
      <c r="AG32" s="58">
        <v>22</v>
      </c>
      <c r="AH32" s="49">
        <f t="shared" si="2"/>
        <v>6.4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0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170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170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59</v>
      </c>
      <c r="C37" s="55">
        <f>42.4+42.4</f>
        <v>84.8</v>
      </c>
      <c r="D37" s="55">
        <v>52</v>
      </c>
      <c r="E37" s="55">
        <f>27.1+29.4</f>
        <v>56.5</v>
      </c>
      <c r="F37" s="55">
        <f>25.9+28.6</f>
        <v>54.5</v>
      </c>
      <c r="G37" s="55">
        <f>25.7+28.7</f>
        <v>54.4</v>
      </c>
      <c r="H37" s="55">
        <f>26.1+27.8</f>
        <v>53.900000000000006</v>
      </c>
      <c r="I37" s="55">
        <f>26.9+27.1</f>
        <v>54</v>
      </c>
      <c r="J37" s="55">
        <f>27.4+27.8</f>
        <v>55.2</v>
      </c>
      <c r="K37" s="55">
        <f>27.5+26.7</f>
        <v>54.2</v>
      </c>
      <c r="L37" s="55">
        <f>27.3+26.4</f>
        <v>53.7</v>
      </c>
      <c r="M37" s="55">
        <f>26.8+27.3</f>
        <v>54.1</v>
      </c>
      <c r="N37" s="55">
        <v>55.1</v>
      </c>
      <c r="O37" s="55">
        <v>54.4</v>
      </c>
      <c r="P37" s="55">
        <v>53.8</v>
      </c>
      <c r="Q37" s="55">
        <v>57</v>
      </c>
      <c r="R37" s="55">
        <v>57.8</v>
      </c>
      <c r="S37" s="61">
        <v>56</v>
      </c>
      <c r="T37" s="61">
        <v>51</v>
      </c>
      <c r="U37" s="61">
        <v>50</v>
      </c>
      <c r="V37" s="61">
        <v>52</v>
      </c>
      <c r="W37" s="61">
        <v>52</v>
      </c>
      <c r="X37" s="61">
        <v>55</v>
      </c>
      <c r="Y37" s="61">
        <v>55</v>
      </c>
      <c r="Z37" s="61">
        <v>55</v>
      </c>
      <c r="AA37" s="61">
        <v>55</v>
      </c>
      <c r="AB37" s="61">
        <f>28.8+13.3</f>
        <v>42.1</v>
      </c>
      <c r="AC37" s="61">
        <f>28.6+15</f>
        <v>43.6</v>
      </c>
      <c r="AD37" s="61">
        <f>27.9+20.2</f>
        <v>48.099999999999994</v>
      </c>
      <c r="AE37" s="61">
        <f>27.5+26.1</f>
        <v>53.6</v>
      </c>
      <c r="AF37" s="61">
        <f>26.5+25.1</f>
        <v>51.6</v>
      </c>
      <c r="AG37" s="58">
        <v>240</v>
      </c>
      <c r="AH37" s="49">
        <f t="shared" si="2"/>
        <v>84.8</v>
      </c>
      <c r="AI37" s="50">
        <f t="shared" si="3"/>
        <v>42.1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516.90000000000009</v>
      </c>
      <c r="C38" s="63">
        <f t="shared" si="4"/>
        <v>526.90000000000009</v>
      </c>
      <c r="D38" s="63">
        <f t="shared" si="4"/>
        <v>516.90000000000009</v>
      </c>
      <c r="E38" s="63">
        <f t="shared" si="4"/>
        <v>500.3</v>
      </c>
      <c r="F38" s="63">
        <f t="shared" si="4"/>
        <v>490.3</v>
      </c>
      <c r="G38" s="63">
        <f t="shared" si="4"/>
        <v>500.3</v>
      </c>
      <c r="H38" s="63">
        <f t="shared" si="4"/>
        <v>500.3</v>
      </c>
      <c r="I38" s="63">
        <f t="shared" si="4"/>
        <v>500.3</v>
      </c>
      <c r="J38" s="63">
        <f t="shared" si="4"/>
        <v>470.3</v>
      </c>
      <c r="K38" s="63">
        <f t="shared" si="4"/>
        <v>540.29999999999995</v>
      </c>
      <c r="L38" s="63">
        <f t="shared" si="4"/>
        <v>540.29999999999995</v>
      </c>
      <c r="M38" s="63">
        <f t="shared" si="4"/>
        <v>550.29999999999995</v>
      </c>
      <c r="N38" s="63">
        <f t="shared" si="4"/>
        <v>549.59999999999991</v>
      </c>
      <c r="O38" s="63">
        <f t="shared" si="4"/>
        <v>559.09999999999991</v>
      </c>
      <c r="P38" s="63">
        <f t="shared" si="4"/>
        <v>539.69999999999993</v>
      </c>
      <c r="Q38" s="63">
        <f t="shared" si="4"/>
        <v>609.79999999999995</v>
      </c>
      <c r="R38" s="63">
        <f t="shared" si="4"/>
        <v>608.59999999999991</v>
      </c>
      <c r="S38" s="63">
        <f t="shared" si="4"/>
        <v>628.59999999999991</v>
      </c>
      <c r="T38" s="63">
        <f t="shared" si="4"/>
        <v>573.29999999999995</v>
      </c>
      <c r="U38" s="63">
        <f t="shared" si="4"/>
        <v>563.29999999999995</v>
      </c>
      <c r="V38" s="63">
        <f t="shared" si="4"/>
        <v>550.09999999999991</v>
      </c>
      <c r="W38" s="63">
        <f t="shared" si="4"/>
        <v>593.29999999999995</v>
      </c>
      <c r="X38" s="63">
        <f t="shared" si="4"/>
        <v>513.29999999999995</v>
      </c>
      <c r="Y38" s="63">
        <f t="shared" si="4"/>
        <v>403.29999999999995</v>
      </c>
      <c r="Z38" s="63">
        <f t="shared" si="4"/>
        <v>403.29999999999995</v>
      </c>
      <c r="AA38" s="63">
        <f t="shared" si="4"/>
        <v>629.70000000000005</v>
      </c>
      <c r="AB38" s="63">
        <f t="shared" si="4"/>
        <v>659.9</v>
      </c>
      <c r="AC38" s="63">
        <f t="shared" si="4"/>
        <v>657.9</v>
      </c>
      <c r="AD38" s="63">
        <f t="shared" si="4"/>
        <v>625.79999999999995</v>
      </c>
      <c r="AE38" s="63">
        <f t="shared" si="4"/>
        <v>486.2</v>
      </c>
      <c r="AF38" s="63">
        <f t="shared" si="4"/>
        <v>456.3</v>
      </c>
      <c r="AG38" s="58">
        <f>SUM(AG11:AG37)</f>
        <v>1492.8299999999997</v>
      </c>
      <c r="AH38" s="49">
        <f t="shared" si="2"/>
        <v>659.9</v>
      </c>
      <c r="AI38" s="50">
        <f t="shared" si="3"/>
        <v>403.29999999999995</v>
      </c>
      <c r="AK38" s="51"/>
    </row>
    <row r="39" spans="1:88" x14ac:dyDescent="0.25">
      <c r="A39" s="52" t="s">
        <v>47</v>
      </c>
      <c r="B39" s="44">
        <v>48.6</v>
      </c>
      <c r="C39" s="44">
        <v>40</v>
      </c>
      <c r="D39" s="44">
        <v>35.6</v>
      </c>
      <c r="E39" s="44">
        <v>35.700000000000003</v>
      </c>
      <c r="F39" s="44">
        <v>35.6</v>
      </c>
      <c r="G39" s="44">
        <v>62.7</v>
      </c>
      <c r="H39" s="44">
        <v>67</v>
      </c>
      <c r="I39" s="44">
        <v>64.8</v>
      </c>
      <c r="J39" s="44">
        <v>81.099999999999994</v>
      </c>
      <c r="K39" s="44">
        <v>120</v>
      </c>
      <c r="L39" s="44">
        <v>144</v>
      </c>
      <c r="M39" s="44">
        <v>145.6</v>
      </c>
      <c r="N39" s="44">
        <v>131.4</v>
      </c>
      <c r="O39" s="44">
        <v>121.4</v>
      </c>
      <c r="P39" s="44">
        <v>111.8</v>
      </c>
      <c r="Q39" s="44">
        <v>107.6</v>
      </c>
      <c r="R39" s="44">
        <v>107.7</v>
      </c>
      <c r="S39" s="44">
        <v>107</v>
      </c>
      <c r="T39" s="44">
        <v>121</v>
      </c>
      <c r="U39" s="44">
        <v>136.80000000000001</v>
      </c>
      <c r="V39" s="44">
        <v>0</v>
      </c>
      <c r="W39" s="44">
        <v>0</v>
      </c>
      <c r="X39" s="44">
        <v>0</v>
      </c>
      <c r="Y39" s="44"/>
      <c r="Z39" s="44"/>
      <c r="AA39" s="44">
        <v>96</v>
      </c>
      <c r="AB39" s="44">
        <v>111.7</v>
      </c>
      <c r="AC39" s="44">
        <v>111.5</v>
      </c>
      <c r="AD39" s="44">
        <v>111</v>
      </c>
      <c r="AE39" s="44">
        <v>132.1</v>
      </c>
      <c r="AF39" s="44">
        <v>131.30000000000001</v>
      </c>
      <c r="AG39" s="56">
        <v>144</v>
      </c>
      <c r="AH39" s="49">
        <f t="shared" si="2"/>
        <v>145.6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34.200000000000003</v>
      </c>
      <c r="C40" s="64">
        <v>21.7</v>
      </c>
      <c r="D40" s="64">
        <v>21.7</v>
      </c>
      <c r="E40" s="64">
        <v>29.7</v>
      </c>
      <c r="F40" s="64">
        <v>34.799999999999997</v>
      </c>
      <c r="G40" s="64">
        <v>34.9</v>
      </c>
      <c r="H40" s="64">
        <v>34.799999999999997</v>
      </c>
      <c r="I40" s="64">
        <v>34.799999999999997</v>
      </c>
      <c r="J40" s="64">
        <v>48.8</v>
      </c>
      <c r="K40" s="64">
        <v>55.1</v>
      </c>
      <c r="L40" s="64">
        <v>56.4</v>
      </c>
      <c r="M40" s="44">
        <v>71.099999999999994</v>
      </c>
      <c r="N40" s="44">
        <v>70.400000000000006</v>
      </c>
      <c r="O40" s="44">
        <v>70.7</v>
      </c>
      <c r="P40" s="44">
        <v>69.3</v>
      </c>
      <c r="Q40" s="44">
        <v>70.3</v>
      </c>
      <c r="R40" s="44">
        <v>69.599999999999994</v>
      </c>
      <c r="S40" s="64">
        <v>60</v>
      </c>
      <c r="T40" s="64">
        <v>70</v>
      </c>
      <c r="U40" s="64">
        <v>0</v>
      </c>
      <c r="V40" s="64">
        <v>52</v>
      </c>
      <c r="W40" s="64">
        <v>52</v>
      </c>
      <c r="X40" s="64">
        <v>51</v>
      </c>
      <c r="Y40" s="64"/>
      <c r="Z40" s="64"/>
      <c r="AA40" s="64">
        <v>54</v>
      </c>
      <c r="AB40" s="64">
        <v>51.3</v>
      </c>
      <c r="AC40" s="64">
        <v>51.3</v>
      </c>
      <c r="AD40" s="64">
        <v>51</v>
      </c>
      <c r="AE40" s="64">
        <v>51.8</v>
      </c>
      <c r="AF40" s="64">
        <v>54.4</v>
      </c>
      <c r="AG40" s="58">
        <v>70</v>
      </c>
      <c r="AH40" s="49">
        <f t="shared" si="2"/>
        <v>71.099999999999994</v>
      </c>
      <c r="AI40" s="50">
        <f t="shared" si="3"/>
        <v>0</v>
      </c>
      <c r="AK40" s="51"/>
    </row>
    <row r="41" spans="1:88" x14ac:dyDescent="0.25">
      <c r="A41" s="57" t="s">
        <v>49</v>
      </c>
      <c r="B41" s="64">
        <v>49.8</v>
      </c>
      <c r="C41" s="64">
        <v>49.8</v>
      </c>
      <c r="D41" s="64">
        <v>49.8</v>
      </c>
      <c r="E41" s="64">
        <v>41.2</v>
      </c>
      <c r="F41" s="64">
        <v>41.1</v>
      </c>
      <c r="G41" s="64">
        <v>41.1</v>
      </c>
      <c r="H41" s="64">
        <v>41.2</v>
      </c>
      <c r="I41" s="64">
        <v>34.4</v>
      </c>
      <c r="J41" s="64">
        <v>34.799999999999997</v>
      </c>
      <c r="K41" s="64">
        <v>34.6</v>
      </c>
      <c r="L41" s="64">
        <v>34.6</v>
      </c>
      <c r="M41" s="44">
        <v>35.4</v>
      </c>
      <c r="N41" s="44">
        <v>45.6</v>
      </c>
      <c r="O41" s="44">
        <v>45.9</v>
      </c>
      <c r="P41" s="44">
        <v>45.5</v>
      </c>
      <c r="Q41" s="44">
        <v>45.6</v>
      </c>
      <c r="R41" s="44">
        <v>45.6</v>
      </c>
      <c r="S41" s="64">
        <v>45.9</v>
      </c>
      <c r="T41" s="64">
        <v>45.9</v>
      </c>
      <c r="U41" s="64">
        <v>46.5</v>
      </c>
      <c r="V41" s="64">
        <v>41</v>
      </c>
      <c r="W41" s="64">
        <v>41</v>
      </c>
      <c r="X41" s="64">
        <v>62</v>
      </c>
      <c r="Y41" s="64"/>
      <c r="Z41" s="64"/>
      <c r="AA41" s="64">
        <v>66.599999999999994</v>
      </c>
      <c r="AB41" s="64">
        <v>59.7</v>
      </c>
      <c r="AC41" s="64">
        <v>59.6</v>
      </c>
      <c r="AD41" s="64">
        <v>59.8</v>
      </c>
      <c r="AE41" s="64">
        <v>50.8</v>
      </c>
      <c r="AF41" s="64">
        <v>50.6</v>
      </c>
      <c r="AG41" s="58">
        <v>69</v>
      </c>
      <c r="AH41" s="49">
        <f t="shared" si="2"/>
        <v>66.599999999999994</v>
      </c>
      <c r="AI41" s="50">
        <f t="shared" si="3"/>
        <v>34.4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61.2</v>
      </c>
      <c r="H42" s="55">
        <v>61.2</v>
      </c>
      <c r="I42" s="55">
        <v>61.2</v>
      </c>
      <c r="J42" s="55">
        <v>60.9</v>
      </c>
      <c r="K42" s="55">
        <v>60.9</v>
      </c>
      <c r="L42" s="55">
        <v>60.9</v>
      </c>
      <c r="M42" s="44">
        <v>60.9</v>
      </c>
      <c r="N42" s="44">
        <v>60.9</v>
      </c>
      <c r="O42" s="44">
        <v>61.2</v>
      </c>
      <c r="P42" s="44">
        <v>49.9</v>
      </c>
      <c r="Q42" s="44">
        <v>60.9</v>
      </c>
      <c r="R42" s="44">
        <v>60.9</v>
      </c>
      <c r="S42" s="44">
        <v>60.9</v>
      </c>
      <c r="T42" s="44">
        <v>60.9</v>
      </c>
      <c r="U42" s="44">
        <v>60.9</v>
      </c>
      <c r="V42" s="64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55">
        <v>60.9</v>
      </c>
      <c r="AC42" s="55">
        <v>60.9</v>
      </c>
      <c r="AD42" s="55">
        <v>60.9</v>
      </c>
      <c r="AE42" s="55">
        <v>60.9</v>
      </c>
      <c r="AF42" s="55">
        <v>60.9</v>
      </c>
      <c r="AG42" s="58">
        <v>60</v>
      </c>
      <c r="AH42" s="49">
        <f t="shared" si="2"/>
        <v>61.2</v>
      </c>
      <c r="AI42" s="50">
        <f t="shared" si="3"/>
        <v>49.9</v>
      </c>
      <c r="AK42" s="51"/>
    </row>
    <row r="43" spans="1:88" x14ac:dyDescent="0.25">
      <c r="A43" s="57" t="s">
        <v>51</v>
      </c>
      <c r="B43" s="55">
        <v>6.6</v>
      </c>
      <c r="C43" s="55">
        <v>6.6</v>
      </c>
      <c r="D43" s="55">
        <v>6.6</v>
      </c>
      <c r="E43" s="55">
        <v>6.8</v>
      </c>
      <c r="F43" s="55">
        <v>7</v>
      </c>
      <c r="G43" s="55">
        <v>7</v>
      </c>
      <c r="H43" s="55">
        <v>7</v>
      </c>
      <c r="I43" s="55">
        <v>7</v>
      </c>
      <c r="J43" s="55">
        <v>7</v>
      </c>
      <c r="K43" s="55">
        <v>20</v>
      </c>
      <c r="L43" s="55">
        <v>20</v>
      </c>
      <c r="M43" s="44">
        <v>20</v>
      </c>
      <c r="N43" s="44">
        <v>20</v>
      </c>
      <c r="O43" s="44">
        <v>20</v>
      </c>
      <c r="P43" s="44">
        <v>20</v>
      </c>
      <c r="Q43" s="44">
        <v>15</v>
      </c>
      <c r="R43" s="44">
        <v>15</v>
      </c>
      <c r="S43" s="44">
        <v>15</v>
      </c>
      <c r="T43" s="44">
        <v>15</v>
      </c>
      <c r="U43" s="44">
        <v>15</v>
      </c>
      <c r="V43" s="64">
        <v>13</v>
      </c>
      <c r="W43" s="64">
        <v>13</v>
      </c>
      <c r="X43" s="64">
        <v>30</v>
      </c>
      <c r="Y43" s="64">
        <v>30</v>
      </c>
      <c r="Z43" s="64">
        <v>30</v>
      </c>
      <c r="AA43" s="64">
        <v>30</v>
      </c>
      <c r="AB43" s="55">
        <v>30</v>
      </c>
      <c r="AC43" s="55">
        <v>30</v>
      </c>
      <c r="AD43" s="55">
        <v>18</v>
      </c>
      <c r="AE43" s="55">
        <v>12.8</v>
      </c>
      <c r="AF43" s="55">
        <v>6</v>
      </c>
      <c r="AG43" s="58">
        <v>30</v>
      </c>
      <c r="AH43" s="49">
        <f t="shared" si="2"/>
        <v>30</v>
      </c>
      <c r="AI43" s="50">
        <f t="shared" si="3"/>
        <v>6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0</v>
      </c>
      <c r="N44" s="44">
        <v>3</v>
      </c>
      <c r="O44" s="44">
        <v>3</v>
      </c>
      <c r="P44" s="44">
        <v>3</v>
      </c>
      <c r="Q44" s="44">
        <v>3</v>
      </c>
      <c r="R44" s="44">
        <v>3</v>
      </c>
      <c r="S44" s="44">
        <v>3</v>
      </c>
      <c r="T44" s="44">
        <v>3</v>
      </c>
      <c r="U44" s="44">
        <v>3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3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17.3</v>
      </c>
      <c r="C45" s="64">
        <v>17.3</v>
      </c>
      <c r="D45" s="64">
        <v>17.3</v>
      </c>
      <c r="E45" s="64">
        <v>17.3</v>
      </c>
      <c r="F45" s="64">
        <v>17.3</v>
      </c>
      <c r="G45" s="64">
        <v>17.3</v>
      </c>
      <c r="H45" s="64">
        <v>17.3</v>
      </c>
      <c r="I45" s="64">
        <v>17.3</v>
      </c>
      <c r="J45" s="64">
        <v>17.3</v>
      </c>
      <c r="K45" s="64">
        <v>17.3</v>
      </c>
      <c r="L45" s="64">
        <v>17.3</v>
      </c>
      <c r="M45" s="44">
        <v>17.3</v>
      </c>
      <c r="N45" s="44">
        <v>17.3</v>
      </c>
      <c r="O45" s="44">
        <v>17.3</v>
      </c>
      <c r="P45" s="44">
        <v>17.3</v>
      </c>
      <c r="Q45" s="44">
        <v>17.3</v>
      </c>
      <c r="R45" s="44">
        <v>17.3</v>
      </c>
      <c r="S45" s="44">
        <v>17.3</v>
      </c>
      <c r="T45" s="44">
        <v>17.3</v>
      </c>
      <c r="U45" s="44">
        <v>17.3</v>
      </c>
      <c r="V45" s="44">
        <v>17.3</v>
      </c>
      <c r="W45" s="44">
        <v>17.3</v>
      </c>
      <c r="X45" s="44">
        <v>17.3</v>
      </c>
      <c r="Y45" s="44">
        <v>17.3</v>
      </c>
      <c r="Z45" s="44">
        <v>17.3</v>
      </c>
      <c r="AA45" s="44">
        <v>17.3</v>
      </c>
      <c r="AB45" s="64">
        <v>17.7</v>
      </c>
      <c r="AC45" s="64">
        <v>17.7</v>
      </c>
      <c r="AD45" s="64">
        <v>17.5</v>
      </c>
      <c r="AE45" s="64">
        <v>17.5</v>
      </c>
      <c r="AF45" s="64">
        <v>17.5</v>
      </c>
      <c r="AG45" s="58">
        <v>24</v>
      </c>
      <c r="AH45" s="49">
        <f t="shared" si="2"/>
        <v>17.7</v>
      </c>
      <c r="AI45" s="50">
        <f t="shared" si="3"/>
        <v>17.3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44">
        <v>12</v>
      </c>
      <c r="N47" s="44">
        <v>12</v>
      </c>
      <c r="O47" s="44">
        <v>12</v>
      </c>
      <c r="P47" s="44">
        <v>12</v>
      </c>
      <c r="Q47" s="44">
        <v>12</v>
      </c>
      <c r="R47" s="44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64">
        <v>12</v>
      </c>
      <c r="AC47" s="64">
        <v>12</v>
      </c>
      <c r="AD47" s="64">
        <v>12</v>
      </c>
      <c r="AE47" s="64">
        <v>12</v>
      </c>
      <c r="AF47" s="6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44">
        <v>6.9</v>
      </c>
      <c r="N48" s="44">
        <v>6.9</v>
      </c>
      <c r="O48" s="44">
        <v>6.9</v>
      </c>
      <c r="P48" s="44">
        <v>6.9</v>
      </c>
      <c r="Q48" s="44">
        <v>6.9</v>
      </c>
      <c r="R48" s="44">
        <v>6.9</v>
      </c>
      <c r="S48" s="44">
        <v>6.9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64">
        <v>6.9</v>
      </c>
      <c r="AC48" s="64">
        <v>6.9</v>
      </c>
      <c r="AD48" s="64">
        <v>6.9</v>
      </c>
      <c r="AE48" s="64">
        <v>6.9</v>
      </c>
      <c r="AF48" s="64">
        <v>6.9</v>
      </c>
      <c r="AG48" s="58">
        <v>14</v>
      </c>
      <c r="AH48" s="49">
        <f t="shared" si="2"/>
        <v>6.9</v>
      </c>
      <c r="AI48" s="50">
        <f t="shared" si="3"/>
        <v>0</v>
      </c>
      <c r="AK48" s="51"/>
    </row>
    <row r="49" spans="1:37" x14ac:dyDescent="0.25">
      <c r="A49" s="57" t="s">
        <v>57</v>
      </c>
      <c r="B49" s="64">
        <v>8.9</v>
      </c>
      <c r="C49" s="64">
        <v>8.9</v>
      </c>
      <c r="D49" s="64">
        <v>8.9</v>
      </c>
      <c r="E49" s="64">
        <v>8.9</v>
      </c>
      <c r="F49" s="64">
        <v>8.9</v>
      </c>
      <c r="G49" s="64">
        <v>8.9</v>
      </c>
      <c r="H49" s="64">
        <v>8.9</v>
      </c>
      <c r="I49" s="64">
        <v>8.9</v>
      </c>
      <c r="J49" s="64">
        <v>8.9</v>
      </c>
      <c r="K49" s="64">
        <v>8.9</v>
      </c>
      <c r="L49" s="64">
        <v>8.9</v>
      </c>
      <c r="M49" s="44">
        <v>8.9</v>
      </c>
      <c r="N49" s="44">
        <v>8.9</v>
      </c>
      <c r="O49" s="44">
        <v>8.9</v>
      </c>
      <c r="P49" s="44">
        <v>8.9</v>
      </c>
      <c r="Q49" s="44">
        <v>8.9</v>
      </c>
      <c r="R49" s="44">
        <v>8.9</v>
      </c>
      <c r="S49" s="44">
        <v>8.9</v>
      </c>
      <c r="T49" s="44">
        <v>8.9</v>
      </c>
      <c r="U49" s="44">
        <v>8.9</v>
      </c>
      <c r="V49" s="44">
        <v>8.9</v>
      </c>
      <c r="W49" s="44">
        <v>8.9</v>
      </c>
      <c r="X49" s="44">
        <v>8.9</v>
      </c>
      <c r="Y49" s="44">
        <v>8.9</v>
      </c>
      <c r="Z49" s="44">
        <v>8.9</v>
      </c>
      <c r="AA49" s="44">
        <v>8.9</v>
      </c>
      <c r="AB49" s="64">
        <v>8.9</v>
      </c>
      <c r="AC49" s="64">
        <v>8.9</v>
      </c>
      <c r="AD49" s="64">
        <v>8.9</v>
      </c>
      <c r="AE49" s="64">
        <v>8.9</v>
      </c>
      <c r="AF49" s="64">
        <v>8.9</v>
      </c>
      <c r="AG49" s="58">
        <v>10.050000000000001</v>
      </c>
      <c r="AH49" s="49">
        <f t="shared" si="2"/>
        <v>8.9</v>
      </c>
      <c r="AI49" s="50">
        <f t="shared" si="3"/>
        <v>8.9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64">
        <v>3</v>
      </c>
      <c r="AC50" s="64">
        <v>3</v>
      </c>
      <c r="AD50" s="64">
        <v>3</v>
      </c>
      <c r="AE50" s="64">
        <v>3</v>
      </c>
      <c r="AF50" s="6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251.74000000000004</v>
      </c>
      <c r="C52" s="63">
        <f t="shared" si="6"/>
        <v>230.64000000000001</v>
      </c>
      <c r="D52" s="63">
        <f t="shared" si="6"/>
        <v>226.24</v>
      </c>
      <c r="E52" s="63">
        <f t="shared" si="6"/>
        <v>225.94000000000003</v>
      </c>
      <c r="F52" s="63">
        <f t="shared" si="6"/>
        <v>231.04000000000002</v>
      </c>
      <c r="G52" s="63">
        <f t="shared" si="6"/>
        <v>258.54000000000002</v>
      </c>
      <c r="H52" s="63">
        <f t="shared" si="6"/>
        <v>262.84000000000003</v>
      </c>
      <c r="I52" s="63">
        <f t="shared" si="6"/>
        <v>253.84</v>
      </c>
      <c r="J52" s="63">
        <f t="shared" si="6"/>
        <v>284.23999999999995</v>
      </c>
      <c r="K52" s="63">
        <f t="shared" si="6"/>
        <v>342.23999999999995</v>
      </c>
      <c r="L52" s="63">
        <f t="shared" si="6"/>
        <v>367.53999999999996</v>
      </c>
      <c r="M52" s="63">
        <f t="shared" si="6"/>
        <v>384.64</v>
      </c>
      <c r="N52" s="63">
        <f t="shared" si="6"/>
        <v>382.94</v>
      </c>
      <c r="O52" s="63">
        <f t="shared" si="6"/>
        <v>373.84000000000003</v>
      </c>
      <c r="P52" s="63">
        <f t="shared" si="6"/>
        <v>351.14</v>
      </c>
      <c r="Q52" s="63">
        <f t="shared" si="6"/>
        <v>354.03999999999996</v>
      </c>
      <c r="R52" s="63">
        <f t="shared" si="6"/>
        <v>353.44</v>
      </c>
      <c r="S52" s="63">
        <f t="shared" si="6"/>
        <v>343.44</v>
      </c>
      <c r="T52" s="63">
        <f t="shared" si="6"/>
        <v>360.54</v>
      </c>
      <c r="U52" s="63">
        <f t="shared" si="6"/>
        <v>306.94000000000005</v>
      </c>
      <c r="V52" s="63">
        <f t="shared" si="6"/>
        <v>211.64000000000001</v>
      </c>
      <c r="W52" s="63">
        <f t="shared" si="6"/>
        <v>211.64000000000001</v>
      </c>
      <c r="X52" s="63">
        <f>SUM(X39:X51)</f>
        <v>248.64000000000001</v>
      </c>
      <c r="Y52" s="63">
        <f t="shared" si="6"/>
        <v>135.63999999999999</v>
      </c>
      <c r="Z52" s="63">
        <f t="shared" si="6"/>
        <v>135.63999999999999</v>
      </c>
      <c r="AA52" s="63">
        <f t="shared" si="6"/>
        <v>352.24</v>
      </c>
      <c r="AB52" s="63">
        <f t="shared" si="6"/>
        <v>365.63999999999993</v>
      </c>
      <c r="AC52" s="63">
        <f t="shared" si="6"/>
        <v>365.34</v>
      </c>
      <c r="AD52" s="63">
        <f t="shared" si="6"/>
        <v>352.53999999999996</v>
      </c>
      <c r="AE52" s="63">
        <f t="shared" si="6"/>
        <v>360.23999999999995</v>
      </c>
      <c r="AF52" s="63">
        <f t="shared" si="6"/>
        <v>355.03999999999996</v>
      </c>
      <c r="AG52" s="68">
        <f>SUM(AG39:AG51)</f>
        <v>489.91</v>
      </c>
      <c r="AH52" s="49">
        <f t="shared" si="2"/>
        <v>384.64</v>
      </c>
      <c r="AI52" s="50">
        <f t="shared" si="3"/>
        <v>135.63999999999999</v>
      </c>
      <c r="AK52" s="51"/>
    </row>
    <row r="53" spans="1:37" x14ac:dyDescent="0.25">
      <c r="A53" s="52" t="s">
        <v>61</v>
      </c>
      <c r="B53" s="44">
        <v>50</v>
      </c>
      <c r="C53" s="44">
        <v>60</v>
      </c>
      <c r="D53" s="44">
        <v>55</v>
      </c>
      <c r="E53" s="44">
        <v>54.3</v>
      </c>
      <c r="F53" s="44">
        <v>54.3</v>
      </c>
      <c r="G53" s="44">
        <v>55</v>
      </c>
      <c r="H53" s="44">
        <v>54.4</v>
      </c>
      <c r="I53" s="44">
        <v>54.4</v>
      </c>
      <c r="J53" s="44">
        <v>54.4</v>
      </c>
      <c r="K53" s="44">
        <v>54.4</v>
      </c>
      <c r="L53" s="44">
        <v>54.4</v>
      </c>
      <c r="M53" s="44">
        <f>54.4</f>
        <v>54.4</v>
      </c>
      <c r="N53" s="44">
        <v>20</v>
      </c>
      <c r="O53" s="44">
        <v>30</v>
      </c>
      <c r="P53" s="44">
        <v>30</v>
      </c>
      <c r="Q53" s="44">
        <v>30</v>
      </c>
      <c r="R53" s="44">
        <v>20</v>
      </c>
      <c r="S53" s="44">
        <v>20</v>
      </c>
      <c r="T53" s="44">
        <v>30</v>
      </c>
      <c r="U53" s="44">
        <v>25</v>
      </c>
      <c r="V53" s="44">
        <v>25</v>
      </c>
      <c r="W53" s="44">
        <v>20</v>
      </c>
      <c r="X53" s="44">
        <v>20</v>
      </c>
      <c r="Y53" s="44">
        <v>20</v>
      </c>
      <c r="Z53" s="44">
        <v>20</v>
      </c>
      <c r="AA53" s="44">
        <v>20</v>
      </c>
      <c r="AB53" s="44">
        <v>20</v>
      </c>
      <c r="AC53" s="44">
        <v>20</v>
      </c>
      <c r="AD53" s="44">
        <v>20</v>
      </c>
      <c r="AE53" s="44">
        <v>0</v>
      </c>
      <c r="AF53" s="44">
        <v>0</v>
      </c>
      <c r="AG53" s="56">
        <v>60</v>
      </c>
      <c r="AH53" s="49">
        <f t="shared" si="2"/>
        <v>60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23.6</v>
      </c>
      <c r="C54" s="64">
        <v>29.5</v>
      </c>
      <c r="D54" s="64">
        <v>25.1</v>
      </c>
      <c r="E54" s="64">
        <v>25</v>
      </c>
      <c r="F54" s="64">
        <v>26.2</v>
      </c>
      <c r="G54" s="64">
        <v>27.3</v>
      </c>
      <c r="H54" s="64">
        <v>25.4</v>
      </c>
      <c r="I54" s="64">
        <v>26.5</v>
      </c>
      <c r="J54" s="64">
        <v>26.5</v>
      </c>
      <c r="K54" s="64">
        <v>26.3</v>
      </c>
      <c r="L54" s="64">
        <v>26.3</v>
      </c>
      <c r="M54" s="64">
        <v>26.3</v>
      </c>
      <c r="N54" s="64">
        <v>7.6</v>
      </c>
      <c r="O54" s="64">
        <v>14.4</v>
      </c>
      <c r="P54" s="64">
        <v>14.3</v>
      </c>
      <c r="Q54" s="64">
        <v>15.2</v>
      </c>
      <c r="R54" s="64">
        <v>8</v>
      </c>
      <c r="S54" s="64">
        <v>9.5</v>
      </c>
      <c r="T54" s="64">
        <v>14</v>
      </c>
      <c r="U54" s="64">
        <v>12</v>
      </c>
      <c r="V54" s="64">
        <v>9.6</v>
      </c>
      <c r="W54" s="64">
        <v>9.3000000000000007</v>
      </c>
      <c r="X54" s="64">
        <v>10</v>
      </c>
      <c r="Y54" s="64">
        <v>10</v>
      </c>
      <c r="Z54" s="64">
        <v>10</v>
      </c>
      <c r="AA54" s="64">
        <v>10</v>
      </c>
      <c r="AB54" s="64">
        <v>7</v>
      </c>
      <c r="AC54" s="64">
        <v>9.4</v>
      </c>
      <c r="AD54" s="64">
        <v>9.4</v>
      </c>
      <c r="AE54" s="64">
        <v>0</v>
      </c>
      <c r="AF54" s="64">
        <v>0</v>
      </c>
      <c r="AG54" s="58">
        <v>32</v>
      </c>
      <c r="AH54" s="49">
        <f t="shared" si="2"/>
        <v>29.5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8.6</v>
      </c>
      <c r="C55" s="70">
        <v>10.7</v>
      </c>
      <c r="D55" s="70">
        <v>9.1999999999999993</v>
      </c>
      <c r="E55" s="70">
        <v>9.1</v>
      </c>
      <c r="F55" s="70">
        <v>9.6</v>
      </c>
      <c r="G55" s="70">
        <v>10</v>
      </c>
      <c r="H55" s="70">
        <v>9.3000000000000007</v>
      </c>
      <c r="I55" s="70">
        <v>9.6999999999999993</v>
      </c>
      <c r="J55" s="70">
        <v>9.6999999999999993</v>
      </c>
      <c r="K55" s="70">
        <v>9.6</v>
      </c>
      <c r="L55" s="70">
        <v>9.6</v>
      </c>
      <c r="M55" s="70">
        <v>9.6</v>
      </c>
      <c r="N55" s="70">
        <v>2.8</v>
      </c>
      <c r="O55" s="70">
        <v>5.3</v>
      </c>
      <c r="P55" s="70">
        <v>5.2</v>
      </c>
      <c r="Q55" s="70">
        <v>5.5</v>
      </c>
      <c r="R55" s="70">
        <v>2.9</v>
      </c>
      <c r="S55" s="70">
        <v>3.5</v>
      </c>
      <c r="T55" s="70">
        <v>5.4</v>
      </c>
      <c r="U55" s="70">
        <v>4.4000000000000004</v>
      </c>
      <c r="V55" s="70">
        <v>4.4000000000000004</v>
      </c>
      <c r="W55" s="70">
        <v>3.4</v>
      </c>
      <c r="X55" s="70">
        <v>3.4</v>
      </c>
      <c r="Y55" s="70">
        <v>3.4</v>
      </c>
      <c r="Z55" s="70">
        <v>3.4</v>
      </c>
      <c r="AA55" s="70">
        <v>3.4</v>
      </c>
      <c r="AB55" s="70">
        <v>2.6</v>
      </c>
      <c r="AC55" s="70">
        <v>3.4</v>
      </c>
      <c r="AD55" s="70">
        <v>3.4</v>
      </c>
      <c r="AE55" s="70">
        <v>0</v>
      </c>
      <c r="AF55" s="70">
        <v>0</v>
      </c>
      <c r="AG55" s="73">
        <v>14</v>
      </c>
      <c r="AH55" s="49">
        <f t="shared" si="2"/>
        <v>10.7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82.199999999999989</v>
      </c>
      <c r="C56" s="63">
        <f t="shared" si="7"/>
        <v>100.2</v>
      </c>
      <c r="D56" s="63">
        <f t="shared" si="7"/>
        <v>89.3</v>
      </c>
      <c r="E56" s="63">
        <f t="shared" si="7"/>
        <v>88.399999999999991</v>
      </c>
      <c r="F56" s="63">
        <f t="shared" si="7"/>
        <v>90.1</v>
      </c>
      <c r="G56" s="63">
        <f t="shared" si="7"/>
        <v>92.3</v>
      </c>
      <c r="H56" s="63">
        <f t="shared" si="7"/>
        <v>89.1</v>
      </c>
      <c r="I56" s="63">
        <f t="shared" si="7"/>
        <v>90.600000000000009</v>
      </c>
      <c r="J56" s="63">
        <f t="shared" si="7"/>
        <v>90.600000000000009</v>
      </c>
      <c r="K56" s="63">
        <f t="shared" si="7"/>
        <v>90.3</v>
      </c>
      <c r="L56" s="63">
        <f t="shared" si="7"/>
        <v>90.3</v>
      </c>
      <c r="M56" s="63">
        <f t="shared" si="7"/>
        <v>90.3</v>
      </c>
      <c r="N56" s="63">
        <f t="shared" si="7"/>
        <v>30.400000000000002</v>
      </c>
      <c r="O56" s="63">
        <f t="shared" si="7"/>
        <v>49.699999999999996</v>
      </c>
      <c r="P56" s="63">
        <f t="shared" si="7"/>
        <v>49.5</v>
      </c>
      <c r="Q56" s="63">
        <f t="shared" si="7"/>
        <v>50.7</v>
      </c>
      <c r="R56" s="63">
        <f t="shared" si="7"/>
        <v>30.9</v>
      </c>
      <c r="S56" s="63">
        <f t="shared" si="7"/>
        <v>33</v>
      </c>
      <c r="T56" s="63">
        <f t="shared" si="7"/>
        <v>49.4</v>
      </c>
      <c r="U56" s="63">
        <f t="shared" si="7"/>
        <v>41.4</v>
      </c>
      <c r="V56" s="63">
        <f t="shared" si="7"/>
        <v>39</v>
      </c>
      <c r="W56" s="63">
        <f t="shared" si="7"/>
        <v>32.700000000000003</v>
      </c>
      <c r="X56" s="63">
        <f t="shared" si="7"/>
        <v>33.4</v>
      </c>
      <c r="Y56" s="63">
        <f t="shared" si="7"/>
        <v>33.4</v>
      </c>
      <c r="Z56" s="63">
        <f t="shared" si="7"/>
        <v>33.4</v>
      </c>
      <c r="AA56" s="63">
        <f t="shared" si="7"/>
        <v>33.4</v>
      </c>
      <c r="AB56" s="63">
        <f t="shared" si="7"/>
        <v>29.6</v>
      </c>
      <c r="AC56" s="63">
        <f t="shared" si="7"/>
        <v>32.799999999999997</v>
      </c>
      <c r="AD56" s="63">
        <f t="shared" si="7"/>
        <v>32.799999999999997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100.2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75</v>
      </c>
      <c r="C57" s="44">
        <v>73</v>
      </c>
      <c r="D57" s="44">
        <v>71</v>
      </c>
      <c r="E57" s="44">
        <v>69.5</v>
      </c>
      <c r="F57" s="44">
        <v>67.2</v>
      </c>
      <c r="G57" s="44">
        <v>64.400000000000006</v>
      </c>
      <c r="H57" s="44">
        <v>62.4</v>
      </c>
      <c r="I57" s="44">
        <v>55.5</v>
      </c>
      <c r="J57" s="44">
        <v>53.2</v>
      </c>
      <c r="K57" s="44">
        <v>39.549999999999997</v>
      </c>
      <c r="L57" s="44">
        <v>40.200000000000003</v>
      </c>
      <c r="M57" s="44">
        <v>40.700000000000003</v>
      </c>
      <c r="N57" s="44">
        <v>41</v>
      </c>
      <c r="O57" s="44">
        <v>46.5</v>
      </c>
      <c r="P57" s="44">
        <v>57.1</v>
      </c>
      <c r="Q57" s="44">
        <v>53.1</v>
      </c>
      <c r="R57" s="44">
        <v>60.62</v>
      </c>
      <c r="S57" s="44">
        <v>60</v>
      </c>
      <c r="T57" s="44">
        <v>55</v>
      </c>
      <c r="U57" s="44">
        <v>54.74</v>
      </c>
      <c r="V57" s="44">
        <v>56</v>
      </c>
      <c r="W57" s="44">
        <v>58</v>
      </c>
      <c r="X57" s="44">
        <v>55</v>
      </c>
      <c r="Y57" s="44"/>
      <c r="Z57" s="44"/>
      <c r="AA57" s="44">
        <v>33.64</v>
      </c>
      <c r="AB57" s="44">
        <v>43.6</v>
      </c>
      <c r="AC57" s="44">
        <v>47.2</v>
      </c>
      <c r="AD57" s="44">
        <v>48.3</v>
      </c>
      <c r="AE57" s="44">
        <v>51.2</v>
      </c>
      <c r="AF57" s="44">
        <v>51.5</v>
      </c>
      <c r="AG57" s="56"/>
      <c r="AH57" s="49">
        <f t="shared" si="2"/>
        <v>75</v>
      </c>
      <c r="AI57" s="50">
        <f t="shared" si="3"/>
        <v>33.64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f>70.2+28</f>
        <v>98.2</v>
      </c>
      <c r="K58" s="64">
        <f>76.8+32</f>
        <v>108.8</v>
      </c>
      <c r="L58" s="64">
        <f>87+32</f>
        <v>119</v>
      </c>
      <c r="M58" s="64">
        <f>87.6+34</f>
        <v>121.6</v>
      </c>
      <c r="N58" s="64">
        <v>124.2</v>
      </c>
      <c r="O58" s="64">
        <v>160.30000000000001</v>
      </c>
      <c r="P58" s="64">
        <v>142</v>
      </c>
      <c r="Q58" s="64">
        <v>128.5</v>
      </c>
      <c r="R58" s="64">
        <v>123.7</v>
      </c>
      <c r="S58" s="64">
        <v>132</v>
      </c>
      <c r="T58" s="64">
        <v>132</v>
      </c>
      <c r="U58" s="64">
        <v>132</v>
      </c>
      <c r="V58" s="64">
        <v>100</v>
      </c>
      <c r="W58" s="64">
        <v>100</v>
      </c>
      <c r="X58" s="64">
        <v>100</v>
      </c>
      <c r="Y58" s="64"/>
      <c r="Z58" s="64"/>
      <c r="AA58" s="64">
        <v>0</v>
      </c>
      <c r="AB58" s="64">
        <v>0</v>
      </c>
      <c r="AC58" s="64">
        <v>0</v>
      </c>
      <c r="AD58" s="64">
        <v>0</v>
      </c>
      <c r="AE58" s="64">
        <v>60</v>
      </c>
      <c r="AF58" s="64">
        <f>63.9+10</f>
        <v>73.900000000000006</v>
      </c>
      <c r="AG58" s="58"/>
      <c r="AH58" s="49">
        <f t="shared" si="2"/>
        <v>160.30000000000001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135.69999999999999</v>
      </c>
      <c r="C59" s="64">
        <v>100</v>
      </c>
      <c r="D59" s="64">
        <v>91</v>
      </c>
      <c r="E59" s="64">
        <v>99</v>
      </c>
      <c r="F59" s="64">
        <v>97.6</v>
      </c>
      <c r="G59" s="64">
        <v>95.9</v>
      </c>
      <c r="H59" s="64">
        <v>98.7</v>
      </c>
      <c r="I59" s="64">
        <v>104</v>
      </c>
      <c r="J59" s="64">
        <v>88.5</v>
      </c>
      <c r="K59" s="64">
        <v>65</v>
      </c>
      <c r="L59" s="64">
        <v>95.8</v>
      </c>
      <c r="M59" s="64">
        <v>104</v>
      </c>
      <c r="N59" s="64">
        <v>158.5</v>
      </c>
      <c r="O59" s="64">
        <v>157.1</v>
      </c>
      <c r="P59" s="64">
        <v>188.5</v>
      </c>
      <c r="Q59" s="64">
        <v>147.5</v>
      </c>
      <c r="R59" s="64">
        <v>171.3</v>
      </c>
      <c r="S59" s="64">
        <v>160</v>
      </c>
      <c r="T59" s="64">
        <v>151</v>
      </c>
      <c r="U59" s="64">
        <v>171</v>
      </c>
      <c r="V59" s="64">
        <v>80</v>
      </c>
      <c r="W59" s="64">
        <v>55</v>
      </c>
      <c r="X59" s="64">
        <v>50</v>
      </c>
      <c r="Y59" s="64"/>
      <c r="Z59" s="64"/>
      <c r="AA59" s="64">
        <v>77</v>
      </c>
      <c r="AB59" s="64">
        <v>77.599999999999994</v>
      </c>
      <c r="AC59" s="64">
        <v>62.2</v>
      </c>
      <c r="AD59" s="64">
        <v>80.2</v>
      </c>
      <c r="AE59" s="64">
        <v>88.9</v>
      </c>
      <c r="AF59" s="64">
        <v>90.1</v>
      </c>
      <c r="AG59" s="77"/>
      <c r="AH59" s="49">
        <f t="shared" si="2"/>
        <v>188.5</v>
      </c>
      <c r="AI59" s="50">
        <f t="shared" si="3"/>
        <v>50</v>
      </c>
      <c r="AK59" s="51"/>
    </row>
    <row r="60" spans="1:37" x14ac:dyDescent="0.25">
      <c r="A60" s="57" t="s">
        <v>68</v>
      </c>
      <c r="B60" s="54">
        <v>20</v>
      </c>
      <c r="C60" s="54">
        <v>19.8</v>
      </c>
      <c r="D60" s="54">
        <v>19.5</v>
      </c>
      <c r="E60" s="54">
        <v>19.2</v>
      </c>
      <c r="F60" s="54">
        <v>19</v>
      </c>
      <c r="G60" s="54">
        <v>18.899999999999999</v>
      </c>
      <c r="H60" s="54">
        <v>19</v>
      </c>
      <c r="I60" s="54">
        <v>46.4</v>
      </c>
      <c r="J60" s="54">
        <v>50.4</v>
      </c>
      <c r="K60" s="54">
        <v>50.8</v>
      </c>
      <c r="L60" s="54">
        <v>51</v>
      </c>
      <c r="M60" s="54">
        <v>50</v>
      </c>
      <c r="N60" s="54">
        <v>53.1</v>
      </c>
      <c r="O60" s="54">
        <v>54.1</v>
      </c>
      <c r="P60" s="54">
        <v>56</v>
      </c>
      <c r="Q60" s="54">
        <v>52</v>
      </c>
      <c r="R60" s="54">
        <v>53.2</v>
      </c>
      <c r="S60" s="54">
        <v>58.5</v>
      </c>
      <c r="T60" s="54">
        <v>54.8</v>
      </c>
      <c r="U60" s="54">
        <v>52</v>
      </c>
      <c r="V60" s="54">
        <v>16</v>
      </c>
      <c r="W60" s="54">
        <v>10</v>
      </c>
      <c r="X60" s="54">
        <v>10</v>
      </c>
      <c r="Y60" s="54"/>
      <c r="Z60" s="54"/>
      <c r="AA60" s="54">
        <v>0</v>
      </c>
      <c r="AB60" s="54">
        <v>0</v>
      </c>
      <c r="AC60" s="54">
        <v>0</v>
      </c>
      <c r="AD60" s="54">
        <v>0</v>
      </c>
      <c r="AE60" s="54">
        <v>58.2</v>
      </c>
      <c r="AF60" s="54">
        <v>60.5</v>
      </c>
      <c r="AG60" s="77"/>
      <c r="AH60" s="49">
        <f t="shared" si="2"/>
        <v>60.5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40</v>
      </c>
      <c r="K61" s="44">
        <v>53.3</v>
      </c>
      <c r="L61" s="44">
        <v>61.6</v>
      </c>
      <c r="M61" s="44">
        <v>70.599999999999994</v>
      </c>
      <c r="N61" s="44">
        <v>74.8</v>
      </c>
      <c r="O61" s="44">
        <v>69.8</v>
      </c>
      <c r="P61" s="44">
        <v>69.8</v>
      </c>
      <c r="Q61" s="44">
        <v>74.5</v>
      </c>
      <c r="R61" s="44">
        <v>78</v>
      </c>
      <c r="S61" s="44">
        <v>74.8</v>
      </c>
      <c r="T61" s="44">
        <v>75</v>
      </c>
      <c r="U61" s="44">
        <v>77</v>
      </c>
      <c r="V61" s="44">
        <v>78</v>
      </c>
      <c r="W61" s="44">
        <v>67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58.9</v>
      </c>
      <c r="AF61" s="44">
        <v>73.400000000000006</v>
      </c>
      <c r="AG61" s="77"/>
      <c r="AH61" s="49">
        <f t="shared" si="2"/>
        <v>78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3</v>
      </c>
      <c r="C64" s="54">
        <v>3</v>
      </c>
      <c r="D64" s="54">
        <v>3</v>
      </c>
      <c r="E64" s="54">
        <v>3</v>
      </c>
      <c r="F64" s="54">
        <v>3</v>
      </c>
      <c r="G64" s="54">
        <v>3</v>
      </c>
      <c r="H64" s="54">
        <v>3</v>
      </c>
      <c r="I64" s="54">
        <v>3</v>
      </c>
      <c r="J64" s="54">
        <v>3</v>
      </c>
      <c r="K64" s="54">
        <v>3</v>
      </c>
      <c r="L64" s="54">
        <v>3</v>
      </c>
      <c r="M64" s="54">
        <v>3</v>
      </c>
      <c r="N64" s="54">
        <v>3</v>
      </c>
      <c r="O64" s="54">
        <v>3</v>
      </c>
      <c r="P64" s="54">
        <v>3</v>
      </c>
      <c r="Q64" s="54">
        <v>3</v>
      </c>
      <c r="R64" s="54">
        <v>3</v>
      </c>
      <c r="S64" s="54">
        <v>3</v>
      </c>
      <c r="T64" s="54">
        <v>3</v>
      </c>
      <c r="U64" s="54">
        <v>3</v>
      </c>
      <c r="V64" s="54">
        <v>3</v>
      </c>
      <c r="W64" s="54">
        <v>3</v>
      </c>
      <c r="X64" s="54">
        <v>3</v>
      </c>
      <c r="Y64" s="54">
        <v>3</v>
      </c>
      <c r="Z64" s="54">
        <v>3</v>
      </c>
      <c r="AA64" s="54">
        <v>3</v>
      </c>
      <c r="AB64" s="54">
        <v>3</v>
      </c>
      <c r="AC64" s="54">
        <v>3</v>
      </c>
      <c r="AD64" s="54">
        <v>3</v>
      </c>
      <c r="AE64" s="54">
        <v>3</v>
      </c>
      <c r="AF64" s="54">
        <v>3</v>
      </c>
      <c r="AG64" s="77"/>
      <c r="AH64" s="49">
        <f t="shared" si="2"/>
        <v>3</v>
      </c>
      <c r="AI64" s="50">
        <f t="shared" si="3"/>
        <v>3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12</v>
      </c>
      <c r="C66" s="80">
        <v>12</v>
      </c>
      <c r="D66" s="80">
        <v>12</v>
      </c>
      <c r="E66" s="80">
        <v>12</v>
      </c>
      <c r="F66" s="80">
        <v>12</v>
      </c>
      <c r="G66" s="80">
        <v>12</v>
      </c>
      <c r="H66" s="80">
        <v>12</v>
      </c>
      <c r="I66" s="80">
        <v>12</v>
      </c>
      <c r="J66" s="80">
        <v>12</v>
      </c>
      <c r="K66" s="80">
        <v>12</v>
      </c>
      <c r="L66" s="80">
        <v>12</v>
      </c>
      <c r="M66" s="80">
        <v>12</v>
      </c>
      <c r="N66" s="80">
        <v>12</v>
      </c>
      <c r="O66" s="80">
        <v>12</v>
      </c>
      <c r="P66" s="80">
        <v>12</v>
      </c>
      <c r="Q66" s="80">
        <v>12</v>
      </c>
      <c r="R66" s="80">
        <v>12</v>
      </c>
      <c r="S66" s="80">
        <v>12</v>
      </c>
      <c r="T66" s="80">
        <v>12</v>
      </c>
      <c r="U66" s="80">
        <v>12</v>
      </c>
      <c r="V66" s="80">
        <v>12</v>
      </c>
      <c r="W66" s="80">
        <v>12</v>
      </c>
      <c r="X66" s="80">
        <v>12</v>
      </c>
      <c r="Y66" s="80">
        <v>12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12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253.7</v>
      </c>
      <c r="C68" s="63">
        <f t="shared" si="8"/>
        <v>215.8</v>
      </c>
      <c r="D68" s="63">
        <f t="shared" si="8"/>
        <v>204.5</v>
      </c>
      <c r="E68" s="63">
        <f t="shared" si="8"/>
        <v>210.7</v>
      </c>
      <c r="F68" s="63">
        <f t="shared" si="8"/>
        <v>206.8</v>
      </c>
      <c r="G68" s="63">
        <f t="shared" si="8"/>
        <v>202.20000000000002</v>
      </c>
      <c r="H68" s="63">
        <f t="shared" si="8"/>
        <v>203.1</v>
      </c>
      <c r="I68" s="63">
        <f t="shared" si="8"/>
        <v>228.9</v>
      </c>
      <c r="J68" s="63">
        <f t="shared" si="8"/>
        <v>353.3</v>
      </c>
      <c r="K68" s="63">
        <f t="shared" si="8"/>
        <v>340.45</v>
      </c>
      <c r="L68" s="63">
        <f t="shared" si="8"/>
        <v>390.6</v>
      </c>
      <c r="M68" s="63">
        <f t="shared" si="8"/>
        <v>409.9</v>
      </c>
      <c r="N68" s="63">
        <f t="shared" si="8"/>
        <v>474.6</v>
      </c>
      <c r="O68" s="63">
        <f t="shared" si="8"/>
        <v>510.8</v>
      </c>
      <c r="P68" s="63">
        <f t="shared" si="8"/>
        <v>536.4</v>
      </c>
      <c r="Q68" s="63">
        <f t="shared" si="8"/>
        <v>478.6</v>
      </c>
      <c r="R68" s="63">
        <f t="shared" si="8"/>
        <v>509.82</v>
      </c>
      <c r="S68" s="63">
        <f t="shared" si="8"/>
        <v>508.3</v>
      </c>
      <c r="T68" s="63">
        <f t="shared" si="8"/>
        <v>490.8</v>
      </c>
      <c r="U68" s="63">
        <f t="shared" si="8"/>
        <v>509.74</v>
      </c>
      <c r="V68" s="63">
        <f>SUM(V57:V67)</f>
        <v>353</v>
      </c>
      <c r="W68" s="63">
        <f t="shared" si="8"/>
        <v>313</v>
      </c>
      <c r="X68" s="63">
        <f t="shared" si="8"/>
        <v>238</v>
      </c>
      <c r="Y68" s="63">
        <f t="shared" si="8"/>
        <v>23</v>
      </c>
      <c r="Z68" s="63">
        <f t="shared" si="8"/>
        <v>11</v>
      </c>
      <c r="AA68" s="63">
        <f t="shared" si="8"/>
        <v>121.64</v>
      </c>
      <c r="AB68" s="63">
        <f t="shared" si="8"/>
        <v>132.19999999999999</v>
      </c>
      <c r="AC68" s="63">
        <f t="shared" si="8"/>
        <v>120.4</v>
      </c>
      <c r="AD68" s="63">
        <f t="shared" si="8"/>
        <v>139.5</v>
      </c>
      <c r="AE68" s="63">
        <f t="shared" si="8"/>
        <v>328.2</v>
      </c>
      <c r="AF68" s="63">
        <f t="shared" si="8"/>
        <v>360.4</v>
      </c>
      <c r="AG68" s="68">
        <f>SUM(AG57:AG67)</f>
        <v>0</v>
      </c>
      <c r="AH68" s="49">
        <f t="shared" si="2"/>
        <v>536.4</v>
      </c>
      <c r="AI68" s="50">
        <f t="shared" si="3"/>
        <v>11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200</v>
      </c>
      <c r="C74" s="85">
        <v>200</v>
      </c>
      <c r="D74" s="85">
        <v>200</v>
      </c>
      <c r="E74" s="85">
        <v>200</v>
      </c>
      <c r="F74" s="85">
        <v>200</v>
      </c>
      <c r="G74" s="85">
        <v>200</v>
      </c>
      <c r="H74" s="85">
        <v>200</v>
      </c>
      <c r="I74" s="85">
        <v>200</v>
      </c>
      <c r="J74" s="85">
        <v>120</v>
      </c>
      <c r="K74" s="85">
        <v>0</v>
      </c>
      <c r="L74" s="85">
        <v>0</v>
      </c>
      <c r="M74" s="85"/>
      <c r="N74" s="85"/>
      <c r="O74" s="85"/>
      <c r="P74" s="85"/>
      <c r="Q74" s="85"/>
      <c r="R74" s="85"/>
      <c r="S74" s="85"/>
      <c r="T74" s="85">
        <v>30</v>
      </c>
      <c r="U74" s="85">
        <v>30</v>
      </c>
      <c r="V74" s="85">
        <v>150</v>
      </c>
      <c r="W74" s="85"/>
      <c r="X74" s="85"/>
      <c r="Y74" s="85">
        <v>150</v>
      </c>
      <c r="Z74" s="85">
        <v>180</v>
      </c>
      <c r="AA74" s="85">
        <v>180</v>
      </c>
      <c r="AB74" s="85">
        <v>180</v>
      </c>
      <c r="AC74" s="85">
        <v>180</v>
      </c>
      <c r="AD74" s="85">
        <v>180</v>
      </c>
      <c r="AE74" s="85"/>
      <c r="AF74" s="85"/>
      <c r="AG74" s="68"/>
      <c r="AH74" s="49">
        <f t="shared" si="2"/>
        <v>200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1304.54</v>
      </c>
      <c r="C75" s="83">
        <f t="shared" si="10"/>
        <v>1273.54</v>
      </c>
      <c r="D75" s="83">
        <f t="shared" si="10"/>
        <v>1236.94</v>
      </c>
      <c r="E75" s="83">
        <f t="shared" si="10"/>
        <v>1225.3399999999999</v>
      </c>
      <c r="F75" s="83">
        <f t="shared" si="10"/>
        <v>1218.24</v>
      </c>
      <c r="G75" s="83">
        <f t="shared" si="10"/>
        <v>1253.3399999999999</v>
      </c>
      <c r="H75" s="83">
        <f t="shared" si="10"/>
        <v>1255.3399999999999</v>
      </c>
      <c r="I75" s="83">
        <f t="shared" si="10"/>
        <v>1273.6400000000001</v>
      </c>
      <c r="J75" s="83">
        <f t="shared" si="10"/>
        <v>1318.44</v>
      </c>
      <c r="K75" s="83">
        <f t="shared" si="10"/>
        <v>1313.29</v>
      </c>
      <c r="L75" s="83">
        <f t="shared" si="10"/>
        <v>1388.74</v>
      </c>
      <c r="M75" s="83">
        <f t="shared" si="10"/>
        <v>1435.1399999999999</v>
      </c>
      <c r="N75" s="83">
        <f t="shared" si="10"/>
        <v>1437.54</v>
      </c>
      <c r="O75" s="83">
        <f t="shared" si="10"/>
        <v>1493.44</v>
      </c>
      <c r="P75" s="83">
        <f t="shared" si="10"/>
        <v>1476.7399999999998</v>
      </c>
      <c r="Q75" s="83">
        <f t="shared" si="10"/>
        <v>1493.1399999999999</v>
      </c>
      <c r="R75" s="83">
        <f t="shared" si="10"/>
        <v>1502.76</v>
      </c>
      <c r="S75" s="83">
        <f t="shared" si="10"/>
        <v>1513.34</v>
      </c>
      <c r="T75" s="83">
        <f t="shared" si="10"/>
        <v>1504.04</v>
      </c>
      <c r="U75" s="83">
        <f t="shared" si="10"/>
        <v>1451.38</v>
      </c>
      <c r="V75" s="83">
        <f t="shared" si="10"/>
        <v>1303.7399999999998</v>
      </c>
      <c r="W75" s="83">
        <f t="shared" si="10"/>
        <v>1150.6399999999999</v>
      </c>
      <c r="X75" s="83">
        <f t="shared" si="10"/>
        <v>1033.3399999999999</v>
      </c>
      <c r="Y75" s="83">
        <f t="shared" si="10"/>
        <v>745.33999999999992</v>
      </c>
      <c r="Z75" s="83">
        <f t="shared" si="10"/>
        <v>763.33999999999992</v>
      </c>
      <c r="AA75" s="83">
        <f t="shared" si="10"/>
        <v>1316.98</v>
      </c>
      <c r="AB75" s="83">
        <f t="shared" si="10"/>
        <v>1367.34</v>
      </c>
      <c r="AC75" s="83">
        <f t="shared" si="10"/>
        <v>1356.44</v>
      </c>
      <c r="AD75" s="83">
        <f t="shared" si="10"/>
        <v>1330.6399999999999</v>
      </c>
      <c r="AE75" s="83">
        <f t="shared" si="10"/>
        <v>1174.6399999999999</v>
      </c>
      <c r="AF75" s="83">
        <f t="shared" si="10"/>
        <v>1171.74</v>
      </c>
      <c r="AG75" s="68">
        <f>AG72+AG68+AG56+AG52+AG38+AG74</f>
        <v>2144.14</v>
      </c>
      <c r="AH75" s="49">
        <f t="shared" si="2"/>
        <v>1513.34</v>
      </c>
      <c r="AI75" s="50">
        <f t="shared" si="3"/>
        <v>745.33999999999992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2706.43</v>
      </c>
      <c r="C83" s="63">
        <f t="shared" si="14"/>
        <v>2675.43</v>
      </c>
      <c r="D83" s="63">
        <f t="shared" si="14"/>
        <v>2638.83</v>
      </c>
      <c r="E83" s="63">
        <f t="shared" si="14"/>
        <v>2627.2299999999996</v>
      </c>
      <c r="F83" s="63">
        <f t="shared" si="14"/>
        <v>2620.13</v>
      </c>
      <c r="G83" s="63">
        <f t="shared" si="14"/>
        <v>2655.2299999999996</v>
      </c>
      <c r="H83" s="63">
        <f t="shared" si="14"/>
        <v>2657.2299999999996</v>
      </c>
      <c r="I83" s="63">
        <f t="shared" si="14"/>
        <v>2675.5299999999997</v>
      </c>
      <c r="J83" s="63">
        <f t="shared" si="14"/>
        <v>2640.33</v>
      </c>
      <c r="K83" s="63">
        <f t="shared" si="14"/>
        <v>2515.1799999999998</v>
      </c>
      <c r="L83" s="63">
        <f t="shared" si="14"/>
        <v>2590.63</v>
      </c>
      <c r="M83" s="63">
        <f t="shared" si="14"/>
        <v>2637.0299999999997</v>
      </c>
      <c r="N83" s="63">
        <f t="shared" si="14"/>
        <v>2639.43</v>
      </c>
      <c r="O83" s="63">
        <f t="shared" si="14"/>
        <v>2695.33</v>
      </c>
      <c r="P83" s="63">
        <f t="shared" si="14"/>
        <v>2678.6299999999997</v>
      </c>
      <c r="Q83" s="63">
        <f t="shared" si="14"/>
        <v>2695.0299999999997</v>
      </c>
      <c r="R83" s="63">
        <f t="shared" si="14"/>
        <v>2704.6499999999996</v>
      </c>
      <c r="S83" s="63">
        <f t="shared" si="14"/>
        <v>2715.2299999999996</v>
      </c>
      <c r="T83" s="63">
        <f t="shared" si="14"/>
        <v>2735.93</v>
      </c>
      <c r="U83" s="63">
        <f t="shared" si="14"/>
        <v>2683.27</v>
      </c>
      <c r="V83" s="63">
        <f t="shared" si="14"/>
        <v>2655.6299999999997</v>
      </c>
      <c r="W83" s="63">
        <f t="shared" si="14"/>
        <v>2352.5299999999997</v>
      </c>
      <c r="X83" s="63">
        <f t="shared" si="14"/>
        <v>2235.2299999999996</v>
      </c>
      <c r="Y83" s="63">
        <f t="shared" si="14"/>
        <v>2097.2299999999996</v>
      </c>
      <c r="Z83" s="63">
        <f t="shared" si="14"/>
        <v>2145.2299999999996</v>
      </c>
      <c r="AA83" s="63">
        <f t="shared" si="14"/>
        <v>2698.87</v>
      </c>
      <c r="AB83" s="63">
        <f t="shared" si="14"/>
        <v>2749.2299999999996</v>
      </c>
      <c r="AC83" s="63">
        <f t="shared" si="14"/>
        <v>2738.33</v>
      </c>
      <c r="AD83" s="63">
        <f t="shared" si="14"/>
        <v>2712.5299999999997</v>
      </c>
      <c r="AE83" s="63">
        <f t="shared" si="14"/>
        <v>2376.5299999999997</v>
      </c>
      <c r="AF83" s="63">
        <f t="shared" si="14"/>
        <v>2373.63</v>
      </c>
      <c r="AG83" s="68">
        <f t="shared" si="14"/>
        <v>4360.08</v>
      </c>
      <c r="AH83" s="49">
        <f t="shared" si="11"/>
        <v>2749.2299999999996</v>
      </c>
      <c r="AI83" s="50">
        <f t="shared" si="12"/>
        <v>2097.2299999999996</v>
      </c>
    </row>
    <row r="84" spans="1:37" x14ac:dyDescent="0.25">
      <c r="A84" s="88" t="s">
        <v>89</v>
      </c>
      <c r="B84" s="89">
        <v>50.033000000000001</v>
      </c>
      <c r="C84" s="89">
        <v>49.987000000000002</v>
      </c>
      <c r="D84" s="89">
        <v>49.920999999999999</v>
      </c>
      <c r="E84" s="89">
        <v>49.917999999999999</v>
      </c>
      <c r="F84" s="89">
        <v>49.92</v>
      </c>
      <c r="G84" s="89">
        <v>49.976999999999997</v>
      </c>
      <c r="H84" s="89">
        <v>49.914000000000001</v>
      </c>
      <c r="I84" s="89">
        <v>49.798999999999999</v>
      </c>
      <c r="J84" s="89">
        <v>49.651000000000003</v>
      </c>
      <c r="K84" s="89">
        <v>50.015000000000001</v>
      </c>
      <c r="L84" s="89">
        <v>49.94</v>
      </c>
      <c r="M84" s="89">
        <v>50.064999999999998</v>
      </c>
      <c r="N84" s="89">
        <v>49.969000000000001</v>
      </c>
      <c r="O84" s="89">
        <v>49.844999999999999</v>
      </c>
      <c r="P84" s="89">
        <v>49.847999999999999</v>
      </c>
      <c r="Q84" s="89">
        <v>49.997</v>
      </c>
      <c r="R84" s="89">
        <v>49.79</v>
      </c>
      <c r="S84" s="89">
        <v>49.938000000000002</v>
      </c>
      <c r="T84" s="89">
        <v>49.819000000000003</v>
      </c>
      <c r="U84" s="89">
        <v>49.921999999999997</v>
      </c>
      <c r="V84" s="89">
        <v>49.97</v>
      </c>
      <c r="W84" s="89">
        <v>49.932000000000002</v>
      </c>
      <c r="X84" s="89">
        <v>50.008000000000003</v>
      </c>
      <c r="Y84" s="89"/>
      <c r="Z84" s="89"/>
      <c r="AA84" s="89">
        <v>49.819000000000003</v>
      </c>
      <c r="AB84" s="89">
        <v>50.06</v>
      </c>
      <c r="AC84" s="89">
        <v>49.97</v>
      </c>
      <c r="AD84" s="89">
        <v>50.04</v>
      </c>
      <c r="AE84" s="89">
        <v>49.94</v>
      </c>
      <c r="AF84" s="89">
        <v>49.98</v>
      </c>
      <c r="AG84" s="90"/>
      <c r="AH84" s="49">
        <f t="shared" si="11"/>
        <v>50.064999999999998</v>
      </c>
      <c r="AI84" s="50">
        <f t="shared" si="12"/>
        <v>49.651000000000003</v>
      </c>
    </row>
    <row r="85" spans="1:37" x14ac:dyDescent="0.25">
      <c r="A85" s="91" t="s">
        <v>90</v>
      </c>
      <c r="B85" s="64">
        <v>131.19999999999999</v>
      </c>
      <c r="C85" s="64">
        <v>131.19999999999999</v>
      </c>
      <c r="D85" s="64">
        <v>130.9</v>
      </c>
      <c r="E85" s="64">
        <v>130.69999999999999</v>
      </c>
      <c r="F85" s="64">
        <v>130.6</v>
      </c>
      <c r="G85" s="64">
        <v>130.6</v>
      </c>
      <c r="H85" s="64">
        <v>130.19999999999999</v>
      </c>
      <c r="I85" s="64">
        <v>129.19999999999999</v>
      </c>
      <c r="J85" s="64">
        <v>127.8</v>
      </c>
      <c r="K85" s="64">
        <v>128.19999999999999</v>
      </c>
      <c r="L85" s="64">
        <v>125.8</v>
      </c>
      <c r="M85" s="64">
        <v>125.9</v>
      </c>
      <c r="N85" s="64">
        <v>123.2</v>
      </c>
      <c r="O85" s="64">
        <v>122.3</v>
      </c>
      <c r="P85" s="64">
        <v>122.1</v>
      </c>
      <c r="Q85" s="64">
        <v>122.1</v>
      </c>
      <c r="R85" s="64">
        <v>121.5</v>
      </c>
      <c r="S85" s="64">
        <v>121.7</v>
      </c>
      <c r="T85" s="64">
        <v>122.4</v>
      </c>
      <c r="U85" s="64">
        <v>123</v>
      </c>
      <c r="V85" s="64">
        <v>128</v>
      </c>
      <c r="W85" s="64">
        <v>129</v>
      </c>
      <c r="X85" s="64">
        <v>129</v>
      </c>
      <c r="Y85" s="64"/>
      <c r="Z85" s="64"/>
      <c r="AA85" s="64">
        <v>128</v>
      </c>
      <c r="AB85" s="64">
        <v>129.69999999999999</v>
      </c>
      <c r="AC85" s="64">
        <v>129.6</v>
      </c>
      <c r="AD85" s="64">
        <v>130.1</v>
      </c>
      <c r="AE85" s="64">
        <v>128.30000000000001</v>
      </c>
      <c r="AF85" s="64">
        <v>127.2</v>
      </c>
      <c r="AG85" s="93"/>
      <c r="AH85" s="49">
        <f t="shared" si="11"/>
        <v>131.19999999999999</v>
      </c>
      <c r="AI85" s="50">
        <f t="shared" si="12"/>
        <v>121.5</v>
      </c>
    </row>
    <row r="86" spans="1:37" x14ac:dyDescent="0.25">
      <c r="A86" s="91" t="s">
        <v>91</v>
      </c>
      <c r="B86" s="64">
        <v>134</v>
      </c>
      <c r="C86" s="64">
        <v>134.1</v>
      </c>
      <c r="D86" s="64">
        <v>133.80000000000001</v>
      </c>
      <c r="E86" s="64">
        <v>133.30000000000001</v>
      </c>
      <c r="F86" s="64">
        <v>133.5</v>
      </c>
      <c r="G86" s="64">
        <v>133.30000000000001</v>
      </c>
      <c r="H86" s="64">
        <v>132.6</v>
      </c>
      <c r="I86" s="64">
        <v>131.19999999999999</v>
      </c>
      <c r="J86" s="64">
        <v>129.80000000000001</v>
      </c>
      <c r="K86" s="64">
        <v>129.9</v>
      </c>
      <c r="L86" s="64">
        <v>127.5</v>
      </c>
      <c r="M86" s="64">
        <v>128.1</v>
      </c>
      <c r="N86" s="64">
        <v>126.5</v>
      </c>
      <c r="O86" s="64">
        <v>125.9</v>
      </c>
      <c r="P86" s="64">
        <v>124.7</v>
      </c>
      <c r="Q86" s="64">
        <v>125.6</v>
      </c>
      <c r="R86" s="64">
        <v>125.3</v>
      </c>
      <c r="S86" s="64">
        <v>62.8</v>
      </c>
      <c r="T86" s="64">
        <v>126</v>
      </c>
      <c r="U86" s="64">
        <v>126</v>
      </c>
      <c r="V86" s="64">
        <v>130</v>
      </c>
      <c r="W86" s="64">
        <v>130</v>
      </c>
      <c r="X86" s="64">
        <v>130</v>
      </c>
      <c r="Y86" s="64"/>
      <c r="Z86" s="64"/>
      <c r="AA86" s="64">
        <v>129</v>
      </c>
      <c r="AB86" s="64">
        <v>131.69999999999999</v>
      </c>
      <c r="AC86" s="64">
        <v>131.80000000000001</v>
      </c>
      <c r="AD86" s="64">
        <v>132.4</v>
      </c>
      <c r="AE86" s="64">
        <v>131.19999999999999</v>
      </c>
      <c r="AF86" s="64">
        <v>130.69999999999999</v>
      </c>
      <c r="AG86" s="93"/>
      <c r="AH86" s="49">
        <f t="shared" si="11"/>
        <v>134.1</v>
      </c>
      <c r="AI86" s="50">
        <f t="shared" si="12"/>
        <v>62.8</v>
      </c>
    </row>
    <row r="87" spans="1:37" x14ac:dyDescent="0.25">
      <c r="A87" s="91" t="s">
        <v>92</v>
      </c>
      <c r="B87" s="64">
        <v>130.69999999999999</v>
      </c>
      <c r="C87" s="64">
        <v>130.9</v>
      </c>
      <c r="D87" s="64">
        <v>130.80000000000001</v>
      </c>
      <c r="E87" s="64">
        <v>130.80000000000001</v>
      </c>
      <c r="F87" s="64">
        <v>128</v>
      </c>
      <c r="G87" s="64">
        <v>127</v>
      </c>
      <c r="H87" s="64">
        <v>127</v>
      </c>
      <c r="I87" s="64">
        <v>125.9</v>
      </c>
      <c r="J87" s="64">
        <v>129.4</v>
      </c>
      <c r="K87" s="64">
        <v>130</v>
      </c>
      <c r="L87" s="64">
        <v>128.5</v>
      </c>
      <c r="M87" s="64">
        <v>130.5</v>
      </c>
      <c r="N87" s="64">
        <v>127.9</v>
      </c>
      <c r="O87" s="64">
        <v>127.7</v>
      </c>
      <c r="P87" s="64">
        <v>123.9</v>
      </c>
      <c r="Q87" s="64">
        <v>128.4</v>
      </c>
      <c r="R87" s="64">
        <v>127.3</v>
      </c>
      <c r="S87" s="64">
        <v>127.8</v>
      </c>
      <c r="T87" s="64">
        <v>124</v>
      </c>
      <c r="U87" s="64">
        <v>127</v>
      </c>
      <c r="V87" s="64">
        <v>129</v>
      </c>
      <c r="W87" s="64">
        <v>129</v>
      </c>
      <c r="X87" s="64">
        <v>129</v>
      </c>
      <c r="Y87" s="64"/>
      <c r="Z87" s="64"/>
      <c r="AA87" s="64">
        <v>127</v>
      </c>
      <c r="AB87" s="64">
        <v>127.8</v>
      </c>
      <c r="AC87" s="64">
        <v>129.5</v>
      </c>
      <c r="AD87" s="64">
        <v>130.5</v>
      </c>
      <c r="AE87" s="64">
        <v>128.19999999999999</v>
      </c>
      <c r="AF87" s="64">
        <v>128.4</v>
      </c>
      <c r="AG87" s="93"/>
      <c r="AH87" s="49">
        <f t="shared" si="11"/>
        <v>130.9</v>
      </c>
      <c r="AI87" s="50">
        <f t="shared" si="12"/>
        <v>123.9</v>
      </c>
    </row>
    <row r="88" spans="1:37" x14ac:dyDescent="0.25">
      <c r="A88" s="94" t="s">
        <v>93</v>
      </c>
      <c r="B88" s="64">
        <v>133.30000000000001</v>
      </c>
      <c r="C88" s="64">
        <v>134.1</v>
      </c>
      <c r="D88" s="64">
        <v>134.1</v>
      </c>
      <c r="E88" s="64">
        <v>133.80000000000001</v>
      </c>
      <c r="F88" s="64">
        <v>133.30000000000001</v>
      </c>
      <c r="G88" s="64">
        <v>132.6</v>
      </c>
      <c r="H88" s="64">
        <v>132.69999999999999</v>
      </c>
      <c r="I88" s="64">
        <v>131.1</v>
      </c>
      <c r="J88" s="64">
        <v>131.30000000000001</v>
      </c>
      <c r="K88" s="64">
        <v>131.4</v>
      </c>
      <c r="L88" s="64">
        <v>131.1</v>
      </c>
      <c r="M88" s="64">
        <v>133</v>
      </c>
      <c r="N88" s="64">
        <v>129.19999999999999</v>
      </c>
      <c r="O88" s="64">
        <v>128.4</v>
      </c>
      <c r="P88" s="64">
        <v>128.4</v>
      </c>
      <c r="Q88" s="64">
        <v>130.6</v>
      </c>
      <c r="R88" s="64">
        <v>129.5</v>
      </c>
      <c r="S88" s="64">
        <v>129</v>
      </c>
      <c r="T88" s="64">
        <v>125</v>
      </c>
      <c r="U88" s="64">
        <v>128</v>
      </c>
      <c r="V88" s="64">
        <v>130</v>
      </c>
      <c r="W88" s="64">
        <v>130</v>
      </c>
      <c r="X88" s="64">
        <v>130</v>
      </c>
      <c r="Y88" s="64"/>
      <c r="Z88" s="64"/>
      <c r="AA88" s="64">
        <v>132</v>
      </c>
      <c r="AB88" s="64">
        <v>130</v>
      </c>
      <c r="AC88" s="64">
        <v>131.9</v>
      </c>
      <c r="AD88" s="64">
        <v>133</v>
      </c>
      <c r="AE88" s="64">
        <v>130.30000000000001</v>
      </c>
      <c r="AF88" s="64">
        <v>129.80000000000001</v>
      </c>
      <c r="AG88" s="93"/>
      <c r="AH88" s="49">
        <f t="shared" si="11"/>
        <v>134.1</v>
      </c>
      <c r="AI88" s="50">
        <f t="shared" si="12"/>
        <v>125</v>
      </c>
    </row>
    <row r="89" spans="1:37" x14ac:dyDescent="0.25">
      <c r="A89" s="94" t="s">
        <v>94</v>
      </c>
      <c r="B89" s="95">
        <v>134.9</v>
      </c>
      <c r="C89" s="95">
        <v>133.1</v>
      </c>
      <c r="D89" s="95">
        <v>134.30000000000001</v>
      </c>
      <c r="E89" s="95">
        <v>131.19999999999999</v>
      </c>
      <c r="F89" s="95">
        <v>131.6</v>
      </c>
      <c r="G89" s="95">
        <v>133.30000000000001</v>
      </c>
      <c r="H89" s="95">
        <v>132.19999999999999</v>
      </c>
      <c r="I89" s="95">
        <v>129.30000000000001</v>
      </c>
      <c r="J89" s="95">
        <v>129.4</v>
      </c>
      <c r="K89" s="95">
        <v>136.9</v>
      </c>
      <c r="L89" s="95">
        <v>131.4</v>
      </c>
      <c r="M89" s="95">
        <v>133.1</v>
      </c>
      <c r="N89" s="95">
        <v>131.4</v>
      </c>
      <c r="O89" s="95">
        <v>131.9</v>
      </c>
      <c r="P89" s="95">
        <v>131.9</v>
      </c>
      <c r="Q89" s="95">
        <v>131.4</v>
      </c>
      <c r="R89" s="95">
        <v>130.69999999999999</v>
      </c>
      <c r="S89" s="95">
        <v>128.80000000000001</v>
      </c>
      <c r="T89" s="95">
        <v>129.69999999999999</v>
      </c>
      <c r="U89" s="95">
        <v>134</v>
      </c>
      <c r="V89" s="95">
        <v>0</v>
      </c>
      <c r="W89" s="95">
        <v>0</v>
      </c>
      <c r="X89" s="95">
        <v>0</v>
      </c>
      <c r="Y89" s="95"/>
      <c r="Z89" s="95"/>
      <c r="AA89" s="95">
        <v>128</v>
      </c>
      <c r="AB89" s="95">
        <v>135.30000000000001</v>
      </c>
      <c r="AC89" s="95">
        <v>134</v>
      </c>
      <c r="AD89" s="95">
        <v>134.5</v>
      </c>
      <c r="AE89" s="95">
        <v>134.4</v>
      </c>
      <c r="AF89" s="95">
        <v>132.80000000000001</v>
      </c>
      <c r="AG89" s="96"/>
      <c r="AH89" s="49">
        <f t="shared" si="11"/>
        <v>136.9</v>
      </c>
      <c r="AI89" s="50">
        <f t="shared" si="12"/>
        <v>0</v>
      </c>
    </row>
    <row r="90" spans="1:37" x14ac:dyDescent="0.25">
      <c r="A90" s="91" t="s">
        <v>95</v>
      </c>
      <c r="B90" s="64">
        <v>136</v>
      </c>
      <c r="C90" s="64">
        <v>135.80000000000001</v>
      </c>
      <c r="D90" s="64">
        <v>137.5</v>
      </c>
      <c r="E90" s="64">
        <v>135.69999999999999</v>
      </c>
      <c r="F90" s="64">
        <v>136.9</v>
      </c>
      <c r="G90" s="64">
        <v>136.5</v>
      </c>
      <c r="H90" s="64">
        <v>134.69999999999999</v>
      </c>
      <c r="I90" s="64">
        <v>131.6</v>
      </c>
      <c r="J90" s="64">
        <v>128.80000000000001</v>
      </c>
      <c r="K90" s="64">
        <v>135.80000000000001</v>
      </c>
      <c r="L90" s="64">
        <v>130.19999999999999</v>
      </c>
      <c r="M90" s="64">
        <v>129.4</v>
      </c>
      <c r="N90" s="64">
        <v>125.2</v>
      </c>
      <c r="O90" s="64">
        <v>126.9</v>
      </c>
      <c r="P90" s="64">
        <v>126.9</v>
      </c>
      <c r="Q90" s="64">
        <v>126.1</v>
      </c>
      <c r="R90" s="64">
        <v>127.7</v>
      </c>
      <c r="S90" s="64">
        <v>131</v>
      </c>
      <c r="T90" s="64">
        <v>131</v>
      </c>
      <c r="U90" s="64">
        <v>131</v>
      </c>
      <c r="V90" s="64">
        <v>128</v>
      </c>
      <c r="W90" s="64">
        <v>128</v>
      </c>
      <c r="X90" s="64">
        <v>128</v>
      </c>
      <c r="Y90" s="64"/>
      <c r="Z90" s="64"/>
      <c r="AA90" s="64">
        <v>125</v>
      </c>
      <c r="AB90" s="64">
        <v>129.80000000000001</v>
      </c>
      <c r="AC90" s="64">
        <v>126.8</v>
      </c>
      <c r="AD90" s="64">
        <v>132.19999999999999</v>
      </c>
      <c r="AE90" s="64">
        <v>131.4</v>
      </c>
      <c r="AF90" s="64">
        <v>128.6</v>
      </c>
      <c r="AG90" s="93"/>
      <c r="AH90" s="49">
        <f t="shared" si="11"/>
        <v>137.5</v>
      </c>
      <c r="AI90" s="50">
        <f t="shared" si="12"/>
        <v>125</v>
      </c>
    </row>
    <row r="91" spans="1:37" ht="15.75" thickBot="1" x14ac:dyDescent="0.3">
      <c r="A91" s="91" t="s">
        <v>96</v>
      </c>
      <c r="B91" s="97">
        <v>68.099999999999994</v>
      </c>
      <c r="C91" s="97">
        <v>68.2</v>
      </c>
      <c r="D91" s="97">
        <v>68.099999999999994</v>
      </c>
      <c r="E91" s="97">
        <v>67.5</v>
      </c>
      <c r="F91" s="97">
        <v>67.5</v>
      </c>
      <c r="G91" s="97">
        <v>67.400000000000006</v>
      </c>
      <c r="H91" s="97">
        <v>67</v>
      </c>
      <c r="I91" s="97">
        <v>66.3</v>
      </c>
      <c r="J91" s="97">
        <v>65.599999999999994</v>
      </c>
      <c r="K91" s="97">
        <v>65.7</v>
      </c>
      <c r="L91" s="97">
        <v>64.400000000000006</v>
      </c>
      <c r="M91" s="97">
        <v>64.900000000000006</v>
      </c>
      <c r="N91" s="97">
        <v>63.8</v>
      </c>
      <c r="O91" s="97">
        <v>63.4</v>
      </c>
      <c r="P91" s="97">
        <v>63.4</v>
      </c>
      <c r="Q91" s="97">
        <v>63</v>
      </c>
      <c r="R91" s="97">
        <v>62.9</v>
      </c>
      <c r="S91" s="97">
        <v>62.8</v>
      </c>
      <c r="T91" s="97">
        <v>63</v>
      </c>
      <c r="U91" s="97">
        <v>63.6</v>
      </c>
      <c r="V91" s="97">
        <v>65.8</v>
      </c>
      <c r="W91" s="97">
        <v>65.8</v>
      </c>
      <c r="X91" s="97">
        <v>65.8</v>
      </c>
      <c r="Y91" s="97"/>
      <c r="Z91" s="97">
        <v>65.2</v>
      </c>
      <c r="AA91" s="97">
        <v>65.2</v>
      </c>
      <c r="AB91" s="97">
        <v>66.900000000000006</v>
      </c>
      <c r="AC91" s="97">
        <v>66.900000000000006</v>
      </c>
      <c r="AD91" s="97">
        <v>67.2</v>
      </c>
      <c r="AE91" s="97">
        <v>66.2</v>
      </c>
      <c r="AF91" s="97">
        <v>65.900000000000006</v>
      </c>
      <c r="AG91" s="98"/>
      <c r="AH91" s="49">
        <f t="shared" si="11"/>
        <v>68.2</v>
      </c>
      <c r="AI91" s="50">
        <f t="shared" si="12"/>
        <v>62.8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187.44</v>
      </c>
      <c r="C93" s="102">
        <f t="shared" si="15"/>
        <v>176.83999999999997</v>
      </c>
      <c r="D93" s="102">
        <f t="shared" si="15"/>
        <v>173.44</v>
      </c>
      <c r="E93" s="102">
        <f t="shared" si="15"/>
        <v>171.14000000000001</v>
      </c>
      <c r="F93" s="102">
        <f t="shared" si="15"/>
        <v>171.74</v>
      </c>
      <c r="G93" s="102">
        <f t="shared" si="15"/>
        <v>196.13999999999996</v>
      </c>
      <c r="H93" s="102">
        <f t="shared" si="15"/>
        <v>222.73999999999998</v>
      </c>
      <c r="I93" s="102">
        <f t="shared" si="15"/>
        <v>251.33999999999997</v>
      </c>
      <c r="J93" s="102">
        <f t="shared" si="15"/>
        <v>279.74</v>
      </c>
      <c r="K93" s="102">
        <f t="shared" si="15"/>
        <v>295.44000000000005</v>
      </c>
      <c r="L93" s="102">
        <f t="shared" si="15"/>
        <v>322.14000000000004</v>
      </c>
      <c r="M93" s="102">
        <f t="shared" si="15"/>
        <v>333.94000000000005</v>
      </c>
      <c r="N93" s="102">
        <f t="shared" si="15"/>
        <v>322.94000000000005</v>
      </c>
      <c r="O93" s="102">
        <f t="shared" si="15"/>
        <v>320.84000000000003</v>
      </c>
      <c r="P93" s="102">
        <f t="shared" si="15"/>
        <v>309.54000000000008</v>
      </c>
      <c r="Q93" s="102">
        <f t="shared" si="15"/>
        <v>310.24000000000007</v>
      </c>
      <c r="R93" s="102">
        <f t="shared" si="15"/>
        <v>311.54000000000002</v>
      </c>
      <c r="S93" s="102">
        <f t="shared" si="15"/>
        <v>317.04000000000002</v>
      </c>
      <c r="T93" s="102">
        <f t="shared" si="15"/>
        <v>313.84000000000003</v>
      </c>
      <c r="U93" s="102">
        <f t="shared" si="15"/>
        <v>323.54000000000008</v>
      </c>
      <c r="V93" s="102">
        <f t="shared" si="15"/>
        <v>321.54000000000008</v>
      </c>
      <c r="W93" s="102">
        <f>SUM(W15,W18,W21:W22,W42,W44:W45,W47,W49,W94:W97,W103,W109,W115,W124,W126,W138,W145,W148:W149,W156,W158,W160,W164:W166,W168:W170,W175,W181:W182,W184:W186,W194,W199)</f>
        <v>342.94000000000005</v>
      </c>
      <c r="X93" s="102">
        <f>SUM(X15,X18,X21:X22,X42,X44:X45,X47,X49,X94:X97,X103,X109,X115,X124,X126,X138,X145,X148:X149,X156,X158,X160,X164:X166,X168:X170,X175,X181:X182,X184:X186,X194,X199)</f>
        <v>353.14000000000004</v>
      </c>
      <c r="Y93" s="102">
        <f t="shared" si="15"/>
        <v>190.14</v>
      </c>
      <c r="Z93" s="102">
        <f t="shared" si="15"/>
        <v>190.14</v>
      </c>
      <c r="AA93" s="102">
        <f t="shared" si="15"/>
        <v>330.04000000000008</v>
      </c>
      <c r="AB93" s="102">
        <f t="shared" si="15"/>
        <v>317.83999999999997</v>
      </c>
      <c r="AC93" s="102">
        <f t="shared" si="15"/>
        <v>299.64</v>
      </c>
      <c r="AD93" s="102">
        <f t="shared" si="15"/>
        <v>278.54000000000002</v>
      </c>
      <c r="AE93" s="102">
        <f t="shared" si="15"/>
        <v>228.73999999999998</v>
      </c>
      <c r="AF93" s="102">
        <f t="shared" si="15"/>
        <v>202.83999999999997</v>
      </c>
      <c r="AG93" s="104"/>
      <c r="AH93" s="49">
        <f>MAX(C93:AF93)</f>
        <v>353.14000000000004</v>
      </c>
      <c r="AI93" s="50">
        <f>MIN(C93:AF93)</f>
        <v>171.14000000000001</v>
      </c>
    </row>
    <row r="94" spans="1:37" x14ac:dyDescent="0.25">
      <c r="A94" s="105" t="s">
        <v>98</v>
      </c>
      <c r="B94" s="106">
        <v>-10.5</v>
      </c>
      <c r="C94" s="106">
        <v>-4.3</v>
      </c>
      <c r="D94" s="106">
        <v>0</v>
      </c>
      <c r="E94" s="106">
        <v>-7.5</v>
      </c>
      <c r="F94" s="106">
        <v>-1.7</v>
      </c>
      <c r="G94" s="106">
        <v>7.2</v>
      </c>
      <c r="H94" s="106">
        <v>9.8000000000000007</v>
      </c>
      <c r="I94" s="106">
        <v>13.8</v>
      </c>
      <c r="J94" s="106">
        <v>8</v>
      </c>
      <c r="K94" s="106">
        <v>19.8</v>
      </c>
      <c r="L94" s="106">
        <v>26.7</v>
      </c>
      <c r="M94" s="106">
        <v>28.9</v>
      </c>
      <c r="N94" s="106">
        <v>23</v>
      </c>
      <c r="O94" s="106">
        <v>18.399999999999999</v>
      </c>
      <c r="P94" s="106">
        <v>18.399999999999999</v>
      </c>
      <c r="Q94" s="106">
        <v>13.5</v>
      </c>
      <c r="R94" s="106">
        <v>10.7</v>
      </c>
      <c r="S94" s="106">
        <v>4</v>
      </c>
      <c r="T94" s="106">
        <v>29.7</v>
      </c>
      <c r="U94" s="106">
        <v>13.7</v>
      </c>
      <c r="V94" s="106">
        <v>41</v>
      </c>
      <c r="W94" s="106">
        <v>56.8</v>
      </c>
      <c r="X94" s="106">
        <v>51</v>
      </c>
      <c r="Y94" s="106"/>
      <c r="Z94" s="106"/>
      <c r="AA94" s="106">
        <v>58.9</v>
      </c>
      <c r="AB94" s="106">
        <v>59.8</v>
      </c>
      <c r="AC94" s="106">
        <v>52.6</v>
      </c>
      <c r="AD94" s="106">
        <v>42.2</v>
      </c>
      <c r="AE94" s="106">
        <v>70.3</v>
      </c>
      <c r="AF94" s="106">
        <v>72.5</v>
      </c>
      <c r="AG94" s="109">
        <v>75</v>
      </c>
      <c r="AH94" s="49">
        <f t="shared" ref="AH94:AH100" si="16">IF(ABS(MAX(C94:AF94))&gt;ABS(MIN(C94:AF94)),MAX(C94:AF94),MIN(C94:AF94))</f>
        <v>72.5</v>
      </c>
      <c r="AI94" s="110">
        <f t="shared" ref="AI94:AI100" si="17">INDEX($C$9:$AF$9,1,MATCH(AH94,C94:AF94,0))</f>
        <v>0.95833333333333304</v>
      </c>
    </row>
    <row r="95" spans="1:37" x14ac:dyDescent="0.25">
      <c r="A95" s="111" t="s">
        <v>99</v>
      </c>
      <c r="B95" s="112">
        <v>-42</v>
      </c>
      <c r="C95" s="112">
        <v>-49</v>
      </c>
      <c r="D95" s="112">
        <v>-51</v>
      </c>
      <c r="E95" s="112">
        <v>-50</v>
      </c>
      <c r="F95" s="112">
        <v>-50</v>
      </c>
      <c r="G95" s="112">
        <v>-41</v>
      </c>
      <c r="H95" s="112">
        <v>-30</v>
      </c>
      <c r="I95" s="112">
        <v>-15.9</v>
      </c>
      <c r="J95" s="112">
        <v>-0.2</v>
      </c>
      <c r="K95" s="112">
        <v>2</v>
      </c>
      <c r="L95" s="112">
        <v>6.7</v>
      </c>
      <c r="M95" s="112">
        <v>11</v>
      </c>
      <c r="N95" s="112">
        <v>2.4</v>
      </c>
      <c r="O95" s="112">
        <v>7.9</v>
      </c>
      <c r="P95" s="112">
        <v>7.9</v>
      </c>
      <c r="Q95" s="112">
        <v>9.4</v>
      </c>
      <c r="R95" s="112">
        <v>-7.3</v>
      </c>
      <c r="S95" s="112">
        <v>-3.8</v>
      </c>
      <c r="T95" s="112">
        <v>-1</v>
      </c>
      <c r="U95" s="112">
        <v>2.4</v>
      </c>
      <c r="V95" s="112">
        <v>-27</v>
      </c>
      <c r="W95" s="112">
        <v>-21</v>
      </c>
      <c r="X95" s="112">
        <v>-21</v>
      </c>
      <c r="Y95" s="112"/>
      <c r="Z95" s="112"/>
      <c r="AA95" s="112">
        <v>15</v>
      </c>
      <c r="AB95" s="112">
        <f>-4.3-7.9</f>
        <v>-12.2</v>
      </c>
      <c r="AC95" s="112">
        <f>-7.4-11.5</f>
        <v>-18.899999999999999</v>
      </c>
      <c r="AD95" s="112">
        <f>-7.4-11.4</f>
        <v>-18.8</v>
      </c>
      <c r="AE95" s="112">
        <f>-18.3-21</f>
        <v>-39.299999999999997</v>
      </c>
      <c r="AF95" s="112">
        <f>-26.7-30.4</f>
        <v>-57.099999999999994</v>
      </c>
      <c r="AG95" s="109">
        <v>240</v>
      </c>
      <c r="AH95" s="49">
        <f t="shared" si="16"/>
        <v>-57.099999999999994</v>
      </c>
      <c r="AI95" s="110">
        <f t="shared" si="17"/>
        <v>0.95833333333333304</v>
      </c>
    </row>
    <row r="96" spans="1:37" x14ac:dyDescent="0.25">
      <c r="A96" s="111" t="s">
        <v>100</v>
      </c>
      <c r="B96" s="112">
        <v>27.4</v>
      </c>
      <c r="C96" s="112">
        <v>28.5</v>
      </c>
      <c r="D96" s="112">
        <v>26.1</v>
      </c>
      <c r="E96" s="112">
        <v>26.9</v>
      </c>
      <c r="F96" s="112">
        <v>26.1</v>
      </c>
      <c r="G96" s="112">
        <v>28</v>
      </c>
      <c r="H96" s="112">
        <v>32.5</v>
      </c>
      <c r="I96" s="112">
        <v>37.200000000000003</v>
      </c>
      <c r="J96" s="112">
        <v>33.700000000000003</v>
      </c>
      <c r="K96" s="112">
        <v>33.200000000000003</v>
      </c>
      <c r="L96" s="112">
        <v>32</v>
      </c>
      <c r="M96" s="112">
        <v>32.299999999999997</v>
      </c>
      <c r="N96" s="112">
        <v>16.100000000000001</v>
      </c>
      <c r="O96" s="112">
        <v>20</v>
      </c>
      <c r="P96" s="112">
        <v>20</v>
      </c>
      <c r="Q96" s="112">
        <v>22.4</v>
      </c>
      <c r="R96" s="112">
        <v>11.3</v>
      </c>
      <c r="S96" s="112">
        <v>16.7</v>
      </c>
      <c r="T96" s="112">
        <v>14</v>
      </c>
      <c r="U96" s="112">
        <v>4.3</v>
      </c>
      <c r="V96" s="112">
        <v>6.4</v>
      </c>
      <c r="W96" s="112">
        <v>13</v>
      </c>
      <c r="X96" s="112">
        <v>29</v>
      </c>
      <c r="Y96" s="112"/>
      <c r="Z96" s="112"/>
      <c r="AA96" s="112">
        <v>37</v>
      </c>
      <c r="AB96" s="112">
        <v>23.2</v>
      </c>
      <c r="AC96" s="112">
        <v>24.7</v>
      </c>
      <c r="AD96" s="112">
        <v>24.9</v>
      </c>
      <c r="AE96" s="112">
        <v>6.1</v>
      </c>
      <c r="AF96" s="112">
        <v>3.4</v>
      </c>
      <c r="AG96" s="109">
        <v>60</v>
      </c>
      <c r="AH96" s="49">
        <f t="shared" si="16"/>
        <v>37.200000000000003</v>
      </c>
      <c r="AI96" s="110">
        <f t="shared" si="17"/>
        <v>0.25</v>
      </c>
    </row>
    <row r="97" spans="1:37" x14ac:dyDescent="0.25">
      <c r="A97" s="113" t="s">
        <v>101</v>
      </c>
      <c r="B97" s="114">
        <v>22</v>
      </c>
      <c r="C97" s="114">
        <v>11.1</v>
      </c>
      <c r="D97" s="114">
        <v>7.8</v>
      </c>
      <c r="E97" s="114">
        <v>10.8</v>
      </c>
      <c r="F97" s="114">
        <v>6.4</v>
      </c>
      <c r="G97" s="114">
        <v>10.7</v>
      </c>
      <c r="H97" s="114">
        <v>19.2</v>
      </c>
      <c r="I97" s="114">
        <v>25</v>
      </c>
      <c r="J97" s="114">
        <v>47.3</v>
      </c>
      <c r="K97" s="114">
        <v>49.5</v>
      </c>
      <c r="L97" s="114">
        <v>65.8</v>
      </c>
      <c r="M97" s="114">
        <v>70.8</v>
      </c>
      <c r="N97" s="114">
        <v>88.4</v>
      </c>
      <c r="O97" s="114">
        <v>81.2</v>
      </c>
      <c r="P97" s="114">
        <v>81.2</v>
      </c>
      <c r="Q97" s="114">
        <v>71.900000000000006</v>
      </c>
      <c r="R97" s="114">
        <v>103.7</v>
      </c>
      <c r="S97" s="114">
        <v>107</v>
      </c>
      <c r="T97" s="114">
        <v>78</v>
      </c>
      <c r="U97" s="114">
        <v>110</v>
      </c>
      <c r="V97" s="114">
        <v>111</v>
      </c>
      <c r="W97" s="114">
        <v>104</v>
      </c>
      <c r="X97" s="114">
        <v>104</v>
      </c>
      <c r="Y97" s="114"/>
      <c r="Z97" s="114"/>
      <c r="AA97" s="114">
        <v>29</v>
      </c>
      <c r="AB97" s="114">
        <v>55.9</v>
      </c>
      <c r="AC97" s="114">
        <v>50.1</v>
      </c>
      <c r="AD97" s="114">
        <v>39</v>
      </c>
      <c r="AE97" s="114">
        <v>0</v>
      </c>
      <c r="AF97" s="114">
        <v>-7.8</v>
      </c>
      <c r="AG97" s="116">
        <v>120</v>
      </c>
      <c r="AH97" s="49">
        <f t="shared" si="16"/>
        <v>111</v>
      </c>
      <c r="AI97" s="110">
        <f t="shared" si="17"/>
        <v>0.70833333333333304</v>
      </c>
    </row>
    <row r="98" spans="1:37" x14ac:dyDescent="0.25">
      <c r="A98" s="113" t="s">
        <v>102</v>
      </c>
      <c r="B98" s="114">
        <v>27</v>
      </c>
      <c r="C98" s="114">
        <v>20</v>
      </c>
      <c r="D98" s="114">
        <v>17</v>
      </c>
      <c r="E98" s="114">
        <v>21.3</v>
      </c>
      <c r="F98" s="114">
        <v>16.399999999999999</v>
      </c>
      <c r="G98" s="114">
        <v>17</v>
      </c>
      <c r="H98" s="114">
        <v>19.899999999999999</v>
      </c>
      <c r="I98" s="114">
        <v>22.2</v>
      </c>
      <c r="J98" s="114">
        <v>41</v>
      </c>
      <c r="K98" s="114">
        <v>41.1</v>
      </c>
      <c r="L98" s="114">
        <v>55.1</v>
      </c>
      <c r="M98" s="114">
        <v>59</v>
      </c>
      <c r="N98" s="114">
        <v>84.8</v>
      </c>
      <c r="O98" s="114">
        <v>91.2</v>
      </c>
      <c r="P98" s="114">
        <v>91.2</v>
      </c>
      <c r="Q98" s="114">
        <v>90.9</v>
      </c>
      <c r="R98" s="114">
        <v>95.6</v>
      </c>
      <c r="S98" s="114">
        <v>94.8</v>
      </c>
      <c r="T98" s="114">
        <v>80</v>
      </c>
      <c r="U98" s="114">
        <v>82</v>
      </c>
      <c r="V98" s="114">
        <v>35</v>
      </c>
      <c r="W98" s="114">
        <v>20</v>
      </c>
      <c r="X98" s="114">
        <v>20</v>
      </c>
      <c r="Y98" s="114"/>
      <c r="Z98" s="114"/>
      <c r="AA98" s="114">
        <v>36</v>
      </c>
      <c r="AB98" s="114">
        <v>25.2</v>
      </c>
      <c r="AC98" s="114">
        <v>19.399999999999999</v>
      </c>
      <c r="AD98" s="114">
        <v>26.8</v>
      </c>
      <c r="AE98" s="114">
        <v>2.2000000000000002</v>
      </c>
      <c r="AF98" s="114">
        <v>2.1</v>
      </c>
      <c r="AG98" s="116"/>
      <c r="AH98" s="49">
        <f t="shared" si="16"/>
        <v>95.6</v>
      </c>
      <c r="AI98" s="110">
        <f t="shared" si="17"/>
        <v>0.54166666666666696</v>
      </c>
    </row>
    <row r="99" spans="1:37" x14ac:dyDescent="0.25">
      <c r="A99" s="113" t="s">
        <v>103</v>
      </c>
      <c r="B99" s="114">
        <v>71.099999999999994</v>
      </c>
      <c r="C99" s="114">
        <v>73</v>
      </c>
      <c r="D99" s="114">
        <v>67.5</v>
      </c>
      <c r="E99" s="114">
        <v>78.3</v>
      </c>
      <c r="F99" s="114">
        <v>75</v>
      </c>
      <c r="G99" s="114">
        <v>63.6</v>
      </c>
      <c r="H99" s="114">
        <v>60</v>
      </c>
      <c r="I99" s="114">
        <v>51.2</v>
      </c>
      <c r="J99" s="114">
        <v>63.5</v>
      </c>
      <c r="K99" s="114">
        <v>45.5</v>
      </c>
      <c r="L99" s="114">
        <v>42.7</v>
      </c>
      <c r="M99" s="114">
        <v>47</v>
      </c>
      <c r="N99" s="114">
        <v>54.6</v>
      </c>
      <c r="O99" s="114">
        <v>59.5</v>
      </c>
      <c r="P99" s="114">
        <v>59.5</v>
      </c>
      <c r="Q99" s="114">
        <v>61.1</v>
      </c>
      <c r="R99" s="114">
        <v>65</v>
      </c>
      <c r="S99" s="114">
        <v>69.900000000000006</v>
      </c>
      <c r="T99" s="114">
        <v>44</v>
      </c>
      <c r="U99" s="114">
        <v>24</v>
      </c>
      <c r="V99" s="114">
        <v>62</v>
      </c>
      <c r="W99" s="114">
        <v>72</v>
      </c>
      <c r="X99" s="114">
        <v>72</v>
      </c>
      <c r="Y99" s="114"/>
      <c r="Z99" s="114"/>
      <c r="AA99" s="114">
        <v>34</v>
      </c>
      <c r="AB99" s="114">
        <v>51.3</v>
      </c>
      <c r="AC99" s="114">
        <v>55.9</v>
      </c>
      <c r="AD99" s="114">
        <v>68.2</v>
      </c>
      <c r="AE99" s="114">
        <v>23.7</v>
      </c>
      <c r="AF99" s="114">
        <v>24.4</v>
      </c>
      <c r="AG99" s="100"/>
      <c r="AH99" s="49">
        <f t="shared" si="16"/>
        <v>78.3</v>
      </c>
      <c r="AI99" s="110">
        <f t="shared" si="17"/>
        <v>0.125</v>
      </c>
    </row>
    <row r="100" spans="1:37" ht="15.75" thickBot="1" x14ac:dyDescent="0.3">
      <c r="A100" s="117" t="s">
        <v>104</v>
      </c>
      <c r="B100" s="95">
        <v>72</v>
      </c>
      <c r="C100" s="95">
        <v>70.3</v>
      </c>
      <c r="D100" s="95">
        <v>66</v>
      </c>
      <c r="E100" s="95">
        <v>61.6</v>
      </c>
      <c r="F100" s="95">
        <v>57.3</v>
      </c>
      <c r="G100" s="95">
        <v>60.4</v>
      </c>
      <c r="H100" s="95">
        <v>55.7</v>
      </c>
      <c r="I100" s="95">
        <v>54.8</v>
      </c>
      <c r="J100" s="95">
        <v>32.299999999999997</v>
      </c>
      <c r="K100" s="95">
        <v>40.6</v>
      </c>
      <c r="L100" s="95">
        <v>42.7</v>
      </c>
      <c r="M100" s="95">
        <v>43.9</v>
      </c>
      <c r="N100" s="95">
        <v>41</v>
      </c>
      <c r="O100" s="95">
        <v>53.9</v>
      </c>
      <c r="P100" s="95">
        <v>53.9</v>
      </c>
      <c r="Q100" s="95">
        <v>11.9</v>
      </c>
      <c r="R100" s="95">
        <v>62</v>
      </c>
      <c r="S100" s="95">
        <v>65</v>
      </c>
      <c r="T100" s="95">
        <v>71</v>
      </c>
      <c r="U100" s="95">
        <v>61</v>
      </c>
      <c r="V100" s="95">
        <v>55</v>
      </c>
      <c r="W100" s="95">
        <v>57</v>
      </c>
      <c r="X100" s="95">
        <v>57</v>
      </c>
      <c r="Y100" s="95"/>
      <c r="Z100" s="95"/>
      <c r="AA100" s="95">
        <v>92</v>
      </c>
      <c r="AB100" s="95">
        <v>96.5</v>
      </c>
      <c r="AC100" s="95">
        <v>95.6</v>
      </c>
      <c r="AD100" s="95">
        <v>91</v>
      </c>
      <c r="AE100" s="95">
        <v>58.3</v>
      </c>
      <c r="AF100" s="95">
        <v>56.1</v>
      </c>
      <c r="AG100" s="100"/>
      <c r="AH100" s="49">
        <f t="shared" si="16"/>
        <v>96.5</v>
      </c>
      <c r="AI100" s="110">
        <f t="shared" si="17"/>
        <v>0.83333333333333337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1437.54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9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2079/01/9)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2079/01/9)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1304.54</v>
      </c>
      <c r="U214" s="161">
        <f t="shared" si="54"/>
        <v>1273.54</v>
      </c>
      <c r="V214" s="161">
        <f t="shared" si="54"/>
        <v>1236.94</v>
      </c>
      <c r="W214" s="161">
        <f t="shared" si="54"/>
        <v>1225.3399999999999</v>
      </c>
      <c r="X214" s="161">
        <f t="shared" si="54"/>
        <v>1218.24</v>
      </c>
      <c r="Y214" s="161">
        <f t="shared" si="54"/>
        <v>1253.3399999999999</v>
      </c>
      <c r="Z214" s="161">
        <f t="shared" si="54"/>
        <v>1255.3399999999999</v>
      </c>
      <c r="AA214" s="161">
        <f t="shared" si="54"/>
        <v>1273.6400000000001</v>
      </c>
      <c r="AB214" s="161">
        <f t="shared" si="54"/>
        <v>1318.44</v>
      </c>
      <c r="AC214" s="161">
        <f t="shared" si="54"/>
        <v>1313.29</v>
      </c>
      <c r="AD214" s="161">
        <f t="shared" si="54"/>
        <v>1388.74</v>
      </c>
      <c r="AE214" s="161">
        <f t="shared" si="54"/>
        <v>1435.1399999999999</v>
      </c>
      <c r="AF214" s="161">
        <f t="shared" si="54"/>
        <v>1437.54</v>
      </c>
      <c r="AG214" s="161">
        <f t="shared" si="54"/>
        <v>1493.44</v>
      </c>
      <c r="AH214" s="161">
        <f t="shared" si="54"/>
        <v>1476.7399999999998</v>
      </c>
      <c r="AI214" s="161">
        <f t="shared" si="54"/>
        <v>1493.1399999999999</v>
      </c>
      <c r="AJ214" s="161">
        <f t="shared" si="54"/>
        <v>1502.76</v>
      </c>
      <c r="AK214" s="161">
        <f t="shared" si="54"/>
        <v>1513.34</v>
      </c>
      <c r="AL214" s="161">
        <f t="shared" si="54"/>
        <v>1504.04</v>
      </c>
      <c r="AM214" s="161">
        <f t="shared" si="54"/>
        <v>1451.38</v>
      </c>
      <c r="AN214" s="161">
        <f t="shared" si="54"/>
        <v>1303.7399999999998</v>
      </c>
      <c r="AO214" s="161">
        <f t="shared" si="54"/>
        <v>1150.6399999999999</v>
      </c>
      <c r="AP214" s="161">
        <f t="shared" si="54"/>
        <v>1033.3399999999999</v>
      </c>
      <c r="AQ214" s="161">
        <f t="shared" si="54"/>
        <v>745.33999999999992</v>
      </c>
      <c r="AR214" s="161">
        <f t="shared" si="54"/>
        <v>763.33999999999992</v>
      </c>
      <c r="AS214" s="161">
        <f t="shared" si="54"/>
        <v>1316.98</v>
      </c>
      <c r="AT214" s="161">
        <f t="shared" si="54"/>
        <v>1367.34</v>
      </c>
      <c r="AU214" s="161">
        <f t="shared" si="54"/>
        <v>1356.44</v>
      </c>
      <c r="AV214" s="161">
        <f t="shared" si="54"/>
        <v>1330.6399999999999</v>
      </c>
      <c r="AW214" s="161">
        <f t="shared" si="54"/>
        <v>1174.6399999999999</v>
      </c>
      <c r="AX214" s="161">
        <f t="shared" si="54"/>
        <v>1171.74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1180" priority="146">
      <formula>$AH11=0</formula>
    </cfRule>
  </conditionalFormatting>
  <conditionalFormatting sqref="A34:A201">
    <cfRule type="expression" dxfId="1178" priority="126">
      <formula>$AH34=0</formula>
    </cfRule>
  </conditionalFormatting>
  <conditionalFormatting sqref="B8 M8 S8 AB8">
    <cfRule type="expression" dxfId="1177" priority="182">
      <formula>AND(C$9&gt;=14/24,C$9&lt;20/24)</formula>
    </cfRule>
    <cfRule type="expression" dxfId="1176" priority="183">
      <formula>AND(C$9&gt;=8/24,C$9&lt;14/24)</formula>
    </cfRule>
    <cfRule type="expression" dxfId="1175" priority="184">
      <formula>C$9&lt;8/24</formula>
    </cfRule>
  </conditionalFormatting>
  <conditionalFormatting sqref="B36:B37">
    <cfRule type="expression" dxfId="1174" priority="30">
      <formula>B$9&gt;=20/24</formula>
    </cfRule>
    <cfRule type="expression" dxfId="1173" priority="31">
      <formula>AND(B$9&gt;=14/24,B$9&lt;20/24)</formula>
    </cfRule>
    <cfRule type="expression" dxfId="1172" priority="32">
      <formula>AND(B$9&gt;=8/24,B$9&lt;14/24)</formula>
    </cfRule>
    <cfRule type="expression" dxfId="1171" priority="33">
      <formula>B$9&lt;8/24</formula>
    </cfRule>
  </conditionalFormatting>
  <conditionalFormatting sqref="B11:D14 B16:AF23 B24:L27 B94:AF100">
    <cfRule type="expression" dxfId="1170" priority="67">
      <formula>B$9&lt;8/24</formula>
    </cfRule>
    <cfRule type="expression" dxfId="1169" priority="66">
      <formula>AND(B$9&gt;=8/24,B$9&lt;14/24)</formula>
    </cfRule>
    <cfRule type="expression" dxfId="1168" priority="65">
      <formula>AND(B$9&gt;=14/24,B$9&lt;20/24)</formula>
    </cfRule>
    <cfRule type="expression" dxfId="1167" priority="64">
      <formula>B$9&gt;=20/24</formula>
    </cfRule>
  </conditionalFormatting>
  <conditionalFormatting sqref="B11:D16 E12:AF16 B34:AF35 B17:AF23 B24:L27">
    <cfRule type="expression" dxfId="1166" priority="51">
      <formula>B11&gt;$AG11</formula>
    </cfRule>
  </conditionalFormatting>
  <conditionalFormatting sqref="B44:E50 F45:L50">
    <cfRule type="expression" dxfId="1165" priority="15">
      <formula>B44&gt;$AG44</formula>
    </cfRule>
    <cfRule type="expression" dxfId="1164" priority="16">
      <formula>B$9&gt;=20/24</formula>
    </cfRule>
    <cfRule type="expression" dxfId="1163" priority="17">
      <formula>AND(B$9&gt;=14/24,B$9&lt;20/24)</formula>
    </cfRule>
    <cfRule type="expression" dxfId="1162" priority="18">
      <formula>AND(B$9&gt;=8/24,B$9&lt;14/24)</formula>
    </cfRule>
    <cfRule type="expression" dxfId="1161" priority="19">
      <formula>B$9&lt;8/24</formula>
    </cfRule>
  </conditionalFormatting>
  <conditionalFormatting sqref="B39:L41">
    <cfRule type="expression" dxfId="1160" priority="27">
      <formula>AND(B$9&gt;=14/24,B$9&lt;20/24)</formula>
    </cfRule>
    <cfRule type="expression" dxfId="1159" priority="25">
      <formula>B39&gt;$AG39</formula>
    </cfRule>
    <cfRule type="expression" dxfId="1158" priority="26">
      <formula>B$9&gt;=20/24</formula>
    </cfRule>
    <cfRule type="expression" dxfId="1157" priority="28">
      <formula>AND(B$9&gt;=8/24,B$9&lt;14/24)</formula>
    </cfRule>
    <cfRule type="expression" dxfId="1156" priority="29">
      <formula>B$9&lt;8/24</formula>
    </cfRule>
  </conditionalFormatting>
  <conditionalFormatting sqref="B9:AF10 T11:AF11 AG73 B192:AF192 B194:B200 D194:AF200 U213:AF213">
    <cfRule type="expression" dxfId="1155" priority="177">
      <formula>B$9&lt;8/24</formula>
    </cfRule>
    <cfRule type="expression" dxfId="1154" priority="176">
      <formula>AND(B$9&gt;=8/24,B$9&lt;14/24)</formula>
    </cfRule>
    <cfRule type="expression" dxfId="1153" priority="175">
      <formula>AND(B$9&gt;=14/24,B$9&lt;20/24)</formula>
    </cfRule>
  </conditionalFormatting>
  <conditionalFormatting sqref="B15:AF15">
    <cfRule type="expression" dxfId="1152" priority="46">
      <formula>B$9&lt;8/24</formula>
    </cfRule>
    <cfRule type="expression" dxfId="1151" priority="43">
      <formula>B$9&gt;=20/24</formula>
    </cfRule>
    <cfRule type="expression" dxfId="1150" priority="44">
      <formula>AND(B$9&gt;=14/24,B$9&lt;20/24)</formula>
    </cfRule>
    <cfRule type="expression" dxfId="1149" priority="45">
      <formula>AND(B$9&gt;=8/24,B$9&lt;14/24)</formula>
    </cfRule>
  </conditionalFormatting>
  <conditionalFormatting sqref="B28:AF33">
    <cfRule type="expression" dxfId="1148" priority="34">
      <formula>B28&gt;$AG28</formula>
    </cfRule>
  </conditionalFormatting>
  <conditionalFormatting sqref="B28:AF34">
    <cfRule type="expression" dxfId="1147" priority="37">
      <formula>AND(B$9&gt;=8/24,B$9&lt;14/24)</formula>
    </cfRule>
    <cfRule type="expression" dxfId="1146" priority="36">
      <formula>AND(B$9&gt;=14/24,B$9&lt;20/24)</formula>
    </cfRule>
    <cfRule type="expression" dxfId="1145" priority="35">
      <formula>B$9&gt;=20/24</formula>
    </cfRule>
    <cfRule type="expression" dxfId="1144" priority="38">
      <formula>B$9&lt;8/24</formula>
    </cfRule>
  </conditionalFormatting>
  <conditionalFormatting sqref="B35:AF35">
    <cfRule type="expression" dxfId="1143" priority="52">
      <formula>B$9&gt;=20/24</formula>
    </cfRule>
    <cfRule type="expression" dxfId="1142" priority="54">
      <formula>AND(B$9&gt;=8/24,B$9&lt;14/24)</formula>
    </cfRule>
    <cfRule type="expression" dxfId="1141" priority="55">
      <formula>B$9&lt;8/24</formula>
    </cfRule>
    <cfRule type="expression" dxfId="1140" priority="53">
      <formula>AND(B$9&gt;=14/24,B$9&lt;20/24)</formula>
    </cfRule>
  </conditionalFormatting>
  <conditionalFormatting sqref="B36:AF38 B42:G43 B51:AF56">
    <cfRule type="expression" dxfId="1139" priority="20">
      <formula>B36&gt;$AG36</formula>
    </cfRule>
  </conditionalFormatting>
  <conditionalFormatting sqref="B53:AF91">
    <cfRule type="expression" dxfId="1138" priority="24">
      <formula>B$9&lt;8/24</formula>
    </cfRule>
    <cfRule type="expression" dxfId="1137" priority="23">
      <formula>AND(B$9&gt;=8/24,B$9&lt;14/24)</formula>
    </cfRule>
    <cfRule type="expression" dxfId="1136" priority="22">
      <formula>AND(B$9&gt;=14/24,B$9&lt;20/24)</formula>
    </cfRule>
    <cfRule type="expression" dxfId="1135" priority="21">
      <formula>B$9&gt;=20/24</formula>
    </cfRule>
  </conditionalFormatting>
  <conditionalFormatting sqref="E11:I11">
    <cfRule type="expression" dxfId="1134" priority="120">
      <formula>E$9&lt;8/24</formula>
    </cfRule>
    <cfRule type="expression" dxfId="1133" priority="119">
      <formula>AND(E$9&gt;=8/24,E$9&lt;14/24)</formula>
    </cfRule>
    <cfRule type="expression" dxfId="1132" priority="118">
      <formula>AND(E$9&gt;=14/24,E$9&lt;20/24)</formula>
    </cfRule>
    <cfRule type="expression" dxfId="1131" priority="117">
      <formula>E$9&gt;=20/24</formula>
    </cfRule>
  </conditionalFormatting>
  <conditionalFormatting sqref="E11:AF11">
    <cfRule type="expression" dxfId="1130" priority="112">
      <formula>E11&gt;$AG11</formula>
    </cfRule>
  </conditionalFormatting>
  <conditionalFormatting sqref="M11:R11 E12:AF14 M24:AF26 C36:AF36">
    <cfRule type="expression" dxfId="1129" priority="111">
      <formula>C$9&lt;8/24</formula>
    </cfRule>
    <cfRule type="expression" dxfId="1128" priority="110">
      <formula>AND(C$9&gt;=8/24,C$9&lt;14/24)</formula>
    </cfRule>
    <cfRule type="expression" dxfId="1127" priority="109">
      <formula>AND(C$9&gt;=14/24,C$9&lt;20/24)</formula>
    </cfRule>
  </conditionalFormatting>
  <conditionalFormatting sqref="M11:R11 M24:AF26 E12:AF14 C36:AF36">
    <cfRule type="expression" dxfId="1126" priority="108">
      <formula>C$9&gt;=20/24</formula>
    </cfRule>
  </conditionalFormatting>
  <conditionalFormatting sqref="M39:R50 S42:AA50">
    <cfRule type="expression" dxfId="1125" priority="73">
      <formula>M$9&gt;=20/24</formula>
    </cfRule>
    <cfRule type="expression" dxfId="1124" priority="74">
      <formula>AND(M$9&gt;=14/24,M$9&lt;20/24)</formula>
    </cfRule>
    <cfRule type="expression" dxfId="1123" priority="76">
      <formula>M$9&lt;8/24</formula>
    </cfRule>
    <cfRule type="expression" dxfId="1122" priority="75">
      <formula>AND(M$9&gt;=8/24,M$9&lt;14/24)</formula>
    </cfRule>
  </conditionalFormatting>
  <conditionalFormatting sqref="M24:AF27 M11:R11 H42:L44 F44:G44">
    <cfRule type="expression" dxfId="1121" priority="99">
      <formula>F11&gt;$AG11</formula>
    </cfRule>
  </conditionalFormatting>
  <conditionalFormatting sqref="M27:AF27">
    <cfRule type="expression" dxfId="1120" priority="71">
      <formula>M$9&lt;8/24</formula>
    </cfRule>
    <cfRule type="expression" dxfId="1119" priority="70">
      <formula>AND(M$9&gt;=8/24,M$9&lt;14/24)</formula>
    </cfRule>
    <cfRule type="expression" dxfId="1118" priority="68">
      <formula>M$9&gt;=20/24</formula>
    </cfRule>
    <cfRule type="expression" dxfId="1117" priority="69">
      <formula>AND(M$9&gt;=14/24,M$9&lt;20/24)</formula>
    </cfRule>
  </conditionalFormatting>
  <conditionalFormatting sqref="M39:AF50">
    <cfRule type="expression" dxfId="1116" priority="6">
      <formula>M39&gt;$AG39</formula>
    </cfRule>
  </conditionalFormatting>
  <conditionalFormatting sqref="O3:P3">
    <cfRule type="iconSet" priority="17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115" priority="181">
      <formula>C$9&gt;=20/24</formula>
    </cfRule>
  </conditionalFormatting>
  <conditionalFormatting sqref="S8">
    <cfRule type="expression" dxfId="1114" priority="134">
      <formula>U$9&lt;8/24</formula>
    </cfRule>
    <cfRule type="expression" dxfId="1113" priority="131">
      <formula>U$9&gt;=20/24</formula>
    </cfRule>
    <cfRule type="expression" dxfId="1112" priority="132">
      <formula>AND(U$9&gt;=14/24,U$9&lt;20/24)</formula>
    </cfRule>
    <cfRule type="expression" dxfId="1111" priority="133">
      <formula>AND(U$9&gt;=8/24,U$9&lt;14/24)</formula>
    </cfRule>
  </conditionalFormatting>
  <conditionalFormatting sqref="S11">
    <cfRule type="expression" dxfId="1110" priority="83">
      <formula>AND(S$9&gt;=14/24,S$9&lt;20/24)</formula>
    </cfRule>
    <cfRule type="expression" dxfId="1109" priority="85">
      <formula>S$9&lt;8/24</formula>
    </cfRule>
    <cfRule type="expression" dxfId="1108" priority="84">
      <formula>AND(S$9&gt;=8/24,S$9&lt;14/24)</formula>
    </cfRule>
    <cfRule type="expression" dxfId="1107" priority="82">
      <formula>S$9&gt;=20/24</formula>
    </cfRule>
  </conditionalFormatting>
  <conditionalFormatting sqref="S37:AF37">
    <cfRule type="expression" dxfId="1106" priority="165">
      <formula>S$9&gt;=20/24</formula>
    </cfRule>
    <cfRule type="expression" dxfId="1105" priority="166">
      <formula>AND(S$9&gt;=14/24,S$9&lt;20/24)</formula>
    </cfRule>
    <cfRule type="expression" dxfId="1104" priority="167">
      <formula>AND(S$9&gt;=8/24,S$9&lt;14/24)</formula>
    </cfRule>
    <cfRule type="expression" dxfId="1103" priority="168">
      <formula>S$9&lt;8/24</formula>
    </cfRule>
  </conditionalFormatting>
  <conditionalFormatting sqref="S39:AF41">
    <cfRule type="expression" dxfId="1102" priority="8">
      <formula>AND(S$9&gt;=14/24,S$9&lt;20/24)</formula>
    </cfRule>
    <cfRule type="expression" dxfId="1101" priority="9">
      <formula>AND(S$9&gt;=8/24,S$9&lt;14/24)</formula>
    </cfRule>
    <cfRule type="expression" dxfId="1100" priority="10">
      <formula>S$9&lt;8/24</formula>
    </cfRule>
    <cfRule type="expression" dxfId="1099" priority="7">
      <formula>S$9&gt;=20/24</formula>
    </cfRule>
  </conditionalFormatting>
  <conditionalFormatting sqref="T213">
    <cfRule type="expression" dxfId="1098" priority="197">
      <formula>AX$9&lt;8/24</formula>
    </cfRule>
    <cfRule type="expression" dxfId="1097" priority="196">
      <formula>AND(AX$9&gt;=8/24,AX$9&lt;14/24)</formula>
    </cfRule>
    <cfRule type="expression" dxfId="1096" priority="194">
      <formula>AX$9&gt;=20/24</formula>
    </cfRule>
    <cfRule type="expression" dxfId="1095" priority="195">
      <formula>AND(AX$9&gt;=14/24,AX$9&lt;20/24)</formula>
    </cfRule>
  </conditionalFormatting>
  <conditionalFormatting sqref="T11:AF11 B9:AF10 AG73 B192:AF192 B194:B200 D194:AF200 U213:AF213">
    <cfRule type="expression" dxfId="1094" priority="174">
      <formula>B$9&gt;=20/24</formula>
    </cfRule>
  </conditionalFormatting>
  <conditionalFormatting sqref="V3 AB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1093" priority="127">
      <formula>AD$9&gt;=20/24</formula>
    </cfRule>
    <cfRule type="expression" dxfId="1092" priority="129">
      <formula>AND(AD$9&gt;=8/24,AD$9&lt;14/24)</formula>
    </cfRule>
    <cfRule type="expression" dxfId="1091" priority="128">
      <formula>AND(AD$9&gt;=14/24,AD$9&lt;20/24)</formula>
    </cfRule>
    <cfRule type="expression" dxfId="1090" priority="130">
      <formula>AD$9&lt;8/24</formula>
    </cfRule>
  </conditionalFormatting>
  <conditionalFormatting sqref="AB44:AF50">
    <cfRule type="expression" dxfId="1089" priority="80">
      <formula>AND(AB$9&gt;=8/24,AB$9&lt;14/24)</formula>
    </cfRule>
    <cfRule type="expression" dxfId="1088" priority="79">
      <formula>AND(AB$9&gt;=14/24,AB$9&lt;20/24)</formula>
    </cfRule>
    <cfRule type="expression" dxfId="1087" priority="78">
      <formula>AB$9&gt;=20/24</formula>
    </cfRule>
    <cfRule type="expression" dxfId="1086" priority="81">
      <formula>AB$9&lt;8/24</formula>
    </cfRule>
  </conditionalFormatting>
  <conditionalFormatting sqref="AG51">
    <cfRule type="expression" dxfId="1085" priority="160">
      <formula>AG51&gt;$AG51</formula>
    </cfRule>
  </conditionalFormatting>
  <conditionalFormatting sqref="AG213">
    <cfRule type="expression" dxfId="1084" priority="188">
      <formula>AND(B$9&gt;=8/24,B$9&lt;14/24)</formula>
    </cfRule>
    <cfRule type="expression" dxfId="1083" priority="189">
      <formula>B$9&lt;8/24</formula>
    </cfRule>
    <cfRule type="expression" dxfId="1082" priority="186">
      <formula>B$9&gt;=20/24</formula>
    </cfRule>
    <cfRule type="expression" dxfId="1081" priority="187">
      <formula>AND(B$9&gt;=14/24,B$9&lt;20/24)</formula>
    </cfRule>
  </conditionalFormatting>
  <conditionalFormatting sqref="AH213:AX213">
    <cfRule type="expression" dxfId="1080" priority="190">
      <formula>AG$9&gt;=20/24</formula>
    </cfRule>
    <cfRule type="expression" dxfId="1079" priority="192">
      <formula>AND(AG$9&gt;=8/24,AG$9&lt;14/24)</formula>
    </cfRule>
    <cfRule type="expression" dxfId="1078" priority="193">
      <formula>AG$9&lt;8/24</formula>
    </cfRule>
    <cfRule type="expression" dxfId="1077" priority="191">
      <formula>AND(AG$9&gt;=14/24,AG$9&lt;20/24)</formula>
    </cfRule>
  </conditionalFormatting>
  <conditionalFormatting sqref="AL4:AL6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57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180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" id="{B5A8CF84-508D-4CF9-B03F-BBCD896DF3C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246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K47" sqref="AK4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2079/01/10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328.9</v>
      </c>
      <c r="C5" s="29">
        <f t="shared" si="0"/>
        <v>319.79999999999995</v>
      </c>
      <c r="D5" s="29">
        <f t="shared" si="0"/>
        <v>294.10000000000002</v>
      </c>
      <c r="E5" s="29">
        <f t="shared" si="0"/>
        <v>289.89999999999998</v>
      </c>
      <c r="F5" s="29">
        <f t="shared" si="0"/>
        <v>249.1</v>
      </c>
      <c r="G5" s="29">
        <f t="shared" si="0"/>
        <v>208.70000000000002</v>
      </c>
      <c r="H5" s="29">
        <f t="shared" si="0"/>
        <v>213.10000000000002</v>
      </c>
      <c r="I5" s="29">
        <f t="shared" si="0"/>
        <v>238.1</v>
      </c>
      <c r="J5" s="29">
        <f t="shared" si="0"/>
        <v>275.60000000000002</v>
      </c>
      <c r="K5" s="29">
        <f t="shared" si="0"/>
        <v>339.6</v>
      </c>
      <c r="L5" s="29">
        <f t="shared" si="0"/>
        <v>338.9</v>
      </c>
      <c r="M5" s="29">
        <f t="shared" si="0"/>
        <v>356.6</v>
      </c>
      <c r="N5" s="29">
        <f t="shared" si="0"/>
        <v>359.4</v>
      </c>
      <c r="O5" s="29">
        <f t="shared" si="0"/>
        <v>342.09999999999997</v>
      </c>
      <c r="P5" s="29">
        <f t="shared" si="0"/>
        <v>338</v>
      </c>
      <c r="Q5" s="29">
        <f t="shared" si="0"/>
        <v>385.9</v>
      </c>
      <c r="R5" s="29">
        <f t="shared" si="0"/>
        <v>349.67</v>
      </c>
      <c r="S5" s="29">
        <f t="shared" si="0"/>
        <v>334.8</v>
      </c>
      <c r="T5" s="29">
        <f t="shared" si="0"/>
        <v>304</v>
      </c>
      <c r="U5" s="29">
        <f t="shared" si="0"/>
        <v>313</v>
      </c>
      <c r="V5" s="29">
        <f t="shared" si="0"/>
        <v>335</v>
      </c>
      <c r="W5" s="29">
        <f t="shared" si="0"/>
        <v>297</v>
      </c>
      <c r="X5" s="29">
        <f t="shared" si="0"/>
        <v>176.9</v>
      </c>
      <c r="Y5" s="29">
        <f t="shared" si="0"/>
        <v>171</v>
      </c>
      <c r="Z5" s="29">
        <f t="shared" si="0"/>
        <v>164.5</v>
      </c>
      <c r="AA5" s="29">
        <f t="shared" si="0"/>
        <v>154.6</v>
      </c>
      <c r="AB5" s="29">
        <f t="shared" si="0"/>
        <v>203.70000000000002</v>
      </c>
      <c r="AC5" s="29">
        <f t="shared" si="0"/>
        <v>210.20000000000002</v>
      </c>
      <c r="AD5" s="29">
        <f t="shared" si="0"/>
        <v>198.8</v>
      </c>
      <c r="AE5" s="29">
        <f t="shared" si="0"/>
        <v>200.60000000000002</v>
      </c>
      <c r="AF5" s="29">
        <f>B68</f>
        <v>320.3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1234MW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Load=1060</v>
      </c>
      <c r="B7" s="34">
        <f>B75</f>
        <v>1126.3400000000001</v>
      </c>
      <c r="C7" s="34">
        <f t="shared" ref="C7:AF7" si="1">C75</f>
        <v>1107.1399999999999</v>
      </c>
      <c r="D7" s="34">
        <f t="shared" si="1"/>
        <v>1070.1399999999999</v>
      </c>
      <c r="E7" s="34">
        <f t="shared" si="1"/>
        <v>1060.1399999999999</v>
      </c>
      <c r="F7" s="34">
        <f t="shared" si="1"/>
        <v>1070.1400000000001</v>
      </c>
      <c r="G7" s="34">
        <f t="shared" si="1"/>
        <v>1108.3399999999999</v>
      </c>
      <c r="H7" s="34">
        <f t="shared" si="1"/>
        <v>1107.74</v>
      </c>
      <c r="I7" s="34">
        <f t="shared" si="1"/>
        <v>1123.8399999999999</v>
      </c>
      <c r="J7" s="34">
        <f t="shared" si="1"/>
        <v>1149.1399999999999</v>
      </c>
      <c r="K7" s="34">
        <f t="shared" si="1"/>
        <v>1183.54</v>
      </c>
      <c r="L7" s="34">
        <f t="shared" si="1"/>
        <v>1196.2400000000002</v>
      </c>
      <c r="M7" s="34">
        <f t="shared" si="1"/>
        <v>1234.3400000000001</v>
      </c>
      <c r="N7" s="34">
        <f t="shared" si="1"/>
        <v>1211.8400000000001</v>
      </c>
      <c r="O7" s="34">
        <f t="shared" si="1"/>
        <v>1197.54</v>
      </c>
      <c r="P7" s="34">
        <f t="shared" si="1"/>
        <v>1228.44</v>
      </c>
      <c r="Q7" s="34">
        <f t="shared" si="1"/>
        <v>1245.94</v>
      </c>
      <c r="R7" s="34">
        <f t="shared" si="1"/>
        <v>1226.3400000000001</v>
      </c>
      <c r="S7" s="34">
        <f t="shared" si="1"/>
        <v>1297.4099999999999</v>
      </c>
      <c r="T7" s="34">
        <f t="shared" si="1"/>
        <v>1269.7399999999998</v>
      </c>
      <c r="U7" s="34">
        <f t="shared" si="1"/>
        <v>1245.7399999999998</v>
      </c>
      <c r="V7" s="34">
        <f t="shared" si="1"/>
        <v>1262.54</v>
      </c>
      <c r="W7" s="34">
        <f t="shared" si="1"/>
        <v>1219.6399999999999</v>
      </c>
      <c r="X7" s="34">
        <f t="shared" si="1"/>
        <v>1357.24</v>
      </c>
      <c r="Y7" s="34">
        <f t="shared" si="1"/>
        <v>1393.74</v>
      </c>
      <c r="Z7" s="34">
        <f t="shared" si="1"/>
        <v>1523.54</v>
      </c>
      <c r="AA7" s="34">
        <f t="shared" si="1"/>
        <v>1595.6399999999999</v>
      </c>
      <c r="AB7" s="34">
        <f t="shared" si="1"/>
        <v>1542.6399999999999</v>
      </c>
      <c r="AC7" s="34">
        <f t="shared" si="1"/>
        <v>1526.3400000000001</v>
      </c>
      <c r="AD7" s="34">
        <f t="shared" si="1"/>
        <v>1496.6400000000003</v>
      </c>
      <c r="AE7" s="34">
        <f t="shared" si="1"/>
        <v>1392.94</v>
      </c>
      <c r="AF7" s="34">
        <f t="shared" si="1"/>
        <v>1330.44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15</v>
      </c>
      <c r="C11" s="47">
        <v>10</v>
      </c>
      <c r="D11" s="44">
        <v>10</v>
      </c>
      <c r="E11" s="44">
        <v>25</v>
      </c>
      <c r="F11" s="44">
        <v>15</v>
      </c>
      <c r="G11" s="44">
        <v>76</v>
      </c>
      <c r="H11" s="44">
        <v>152</v>
      </c>
      <c r="I11" s="44">
        <v>170</v>
      </c>
      <c r="J11" s="45">
        <v>150</v>
      </c>
      <c r="K11" s="45">
        <v>150</v>
      </c>
      <c r="L11" s="45">
        <v>160</v>
      </c>
      <c r="M11" s="45">
        <v>160</v>
      </c>
      <c r="N11" s="45">
        <v>160</v>
      </c>
      <c r="O11" s="45">
        <v>160</v>
      </c>
      <c r="P11" s="45">
        <v>130</v>
      </c>
      <c r="Q11" s="45">
        <v>130</v>
      </c>
      <c r="R11" s="45">
        <v>90</v>
      </c>
      <c r="S11" s="46">
        <v>150</v>
      </c>
      <c r="T11" s="46">
        <v>140</v>
      </c>
      <c r="U11" s="46">
        <v>160</v>
      </c>
      <c r="V11" s="46">
        <v>180</v>
      </c>
      <c r="W11" s="46">
        <v>120</v>
      </c>
      <c r="X11" s="46">
        <v>130</v>
      </c>
      <c r="Y11" s="46">
        <v>270</v>
      </c>
      <c r="Z11" s="46">
        <v>340</v>
      </c>
      <c r="AA11" s="46">
        <v>420</v>
      </c>
      <c r="AB11" s="46">
        <v>370</v>
      </c>
      <c r="AC11" s="46">
        <v>310</v>
      </c>
      <c r="AD11" s="46">
        <v>270</v>
      </c>
      <c r="AE11" s="46">
        <v>200</v>
      </c>
      <c r="AF11" s="46">
        <v>140</v>
      </c>
      <c r="AG11" s="48">
        <v>456</v>
      </c>
      <c r="AH11" s="49">
        <f>MAX(B11:AF11)</f>
        <v>420</v>
      </c>
      <c r="AI11" s="50">
        <f>MIN(B11:AF11)</f>
        <v>10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30</v>
      </c>
      <c r="C12" s="44">
        <v>30</v>
      </c>
      <c r="D12" s="44">
        <v>30</v>
      </c>
      <c r="E12" s="44">
        <v>30</v>
      </c>
      <c r="F12" s="44">
        <v>30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25</v>
      </c>
      <c r="Z12" s="44">
        <v>24</v>
      </c>
      <c r="AA12" s="44">
        <v>24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53">
        <v>60</v>
      </c>
      <c r="AH12" s="49">
        <f t="shared" ref="AH12:AH75" si="2">MAX(B12:AF12)</f>
        <v>30</v>
      </c>
      <c r="AI12" s="50">
        <f t="shared" ref="AI12:AI75" si="3">MIN(B12:AF12)</f>
        <v>24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15.5</v>
      </c>
      <c r="C13" s="44">
        <v>15.4</v>
      </c>
      <c r="D13" s="44">
        <v>18.2</v>
      </c>
      <c r="E13" s="44">
        <v>17.5</v>
      </c>
      <c r="F13" s="44">
        <v>17.5</v>
      </c>
      <c r="G13" s="44">
        <v>17.5</v>
      </c>
      <c r="H13" s="44">
        <v>14.4</v>
      </c>
      <c r="I13" s="44">
        <v>14.4</v>
      </c>
      <c r="J13" s="44">
        <v>13.9</v>
      </c>
      <c r="K13" s="44">
        <v>15.8</v>
      </c>
      <c r="L13" s="44">
        <v>15.8</v>
      </c>
      <c r="M13" s="44">
        <v>15.8</v>
      </c>
      <c r="N13" s="44">
        <v>15.8</v>
      </c>
      <c r="O13" s="44">
        <v>15.8</v>
      </c>
      <c r="P13" s="44">
        <v>15.8</v>
      </c>
      <c r="Q13" s="44">
        <v>15.8</v>
      </c>
      <c r="R13" s="44">
        <v>15.8</v>
      </c>
      <c r="S13" s="44">
        <v>15.8</v>
      </c>
      <c r="T13" s="44">
        <v>15.8</v>
      </c>
      <c r="U13" s="44">
        <v>15.8</v>
      </c>
      <c r="V13" s="44">
        <v>15.8</v>
      </c>
      <c r="W13" s="44">
        <v>14.5</v>
      </c>
      <c r="X13" s="44">
        <v>14.5</v>
      </c>
      <c r="Y13" s="44">
        <v>14.5</v>
      </c>
      <c r="Z13" s="44">
        <v>15.3</v>
      </c>
      <c r="AA13" s="44">
        <v>15.3</v>
      </c>
      <c r="AB13" s="44">
        <v>15.6</v>
      </c>
      <c r="AC13" s="44">
        <v>15.5</v>
      </c>
      <c r="AD13" s="44">
        <v>15.6</v>
      </c>
      <c r="AE13" s="44">
        <v>16.3</v>
      </c>
      <c r="AF13" s="44">
        <v>15.1</v>
      </c>
      <c r="AG13" s="53">
        <v>52.4</v>
      </c>
      <c r="AH13" s="49">
        <f t="shared" si="2"/>
        <v>18.2</v>
      </c>
      <c r="AI13" s="50">
        <f t="shared" si="3"/>
        <v>13.9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50.3</v>
      </c>
      <c r="C14" s="44">
        <v>50.1</v>
      </c>
      <c r="D14" s="44">
        <v>50.3</v>
      </c>
      <c r="E14" s="44">
        <v>50.3</v>
      </c>
      <c r="F14" s="44">
        <v>50.3</v>
      </c>
      <c r="G14" s="44">
        <v>50.3</v>
      </c>
      <c r="H14" s="44">
        <v>50.4</v>
      </c>
      <c r="I14" s="44">
        <v>50.4</v>
      </c>
      <c r="J14" s="44">
        <v>50.6</v>
      </c>
      <c r="K14" s="44">
        <v>50.2</v>
      </c>
      <c r="L14" s="44">
        <v>50.2</v>
      </c>
      <c r="M14" s="44">
        <v>50.2</v>
      </c>
      <c r="N14" s="44">
        <v>50.2</v>
      </c>
      <c r="O14" s="44">
        <v>50.2</v>
      </c>
      <c r="P14" s="44">
        <v>50.2</v>
      </c>
      <c r="Q14" s="44">
        <v>50.2</v>
      </c>
      <c r="R14" s="44">
        <v>50.2</v>
      </c>
      <c r="S14" s="44">
        <v>50.2</v>
      </c>
      <c r="T14" s="44">
        <v>50.2</v>
      </c>
      <c r="U14" s="44">
        <v>50.2</v>
      </c>
      <c r="V14" s="44">
        <v>50.2</v>
      </c>
      <c r="W14" s="44">
        <v>50.2</v>
      </c>
      <c r="X14" s="44">
        <v>50.2</v>
      </c>
      <c r="Y14" s="44">
        <v>50.2</v>
      </c>
      <c r="Z14" s="44">
        <v>50</v>
      </c>
      <c r="AA14" s="44">
        <v>50</v>
      </c>
      <c r="AB14" s="44">
        <v>50.3</v>
      </c>
      <c r="AC14" s="44">
        <v>50.2</v>
      </c>
      <c r="AD14" s="44">
        <v>50.2</v>
      </c>
      <c r="AE14" s="44">
        <v>50.4</v>
      </c>
      <c r="AF14" s="44">
        <v>50.5</v>
      </c>
      <c r="AG14" s="53">
        <v>50</v>
      </c>
      <c r="AH14" s="49">
        <f t="shared" si="2"/>
        <v>50.6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23.7</v>
      </c>
      <c r="C15" s="44">
        <v>23.7</v>
      </c>
      <c r="D15" s="44">
        <v>23.7</v>
      </c>
      <c r="E15" s="44">
        <v>23.8</v>
      </c>
      <c r="F15" s="44">
        <v>23.8</v>
      </c>
      <c r="G15" s="44">
        <v>23.8</v>
      </c>
      <c r="H15" s="44">
        <v>23.8</v>
      </c>
      <c r="I15" s="44">
        <v>23.8</v>
      </c>
      <c r="J15" s="44">
        <v>23.7</v>
      </c>
      <c r="K15" s="44">
        <v>23.7</v>
      </c>
      <c r="L15" s="44">
        <v>23.7</v>
      </c>
      <c r="M15" s="44">
        <v>23.7</v>
      </c>
      <c r="N15" s="44">
        <v>23.7</v>
      </c>
      <c r="O15" s="44">
        <v>23.7</v>
      </c>
      <c r="P15" s="44">
        <v>23.7</v>
      </c>
      <c r="Q15" s="44">
        <v>23.7</v>
      </c>
      <c r="R15" s="44">
        <v>23.7</v>
      </c>
      <c r="S15" s="44">
        <v>23.7</v>
      </c>
      <c r="T15" s="44">
        <v>23.7</v>
      </c>
      <c r="U15" s="44">
        <v>23.7</v>
      </c>
      <c r="V15" s="44">
        <v>23.7</v>
      </c>
      <c r="W15" s="44">
        <v>23.6</v>
      </c>
      <c r="X15" s="44">
        <v>23.6</v>
      </c>
      <c r="Y15" s="44">
        <v>23.6</v>
      </c>
      <c r="Z15" s="44">
        <v>23.7</v>
      </c>
      <c r="AA15" s="44">
        <v>23.7</v>
      </c>
      <c r="AB15" s="44">
        <v>23.6</v>
      </c>
      <c r="AC15" s="44">
        <v>23.7</v>
      </c>
      <c r="AD15" s="44">
        <v>23.7</v>
      </c>
      <c r="AE15" s="44">
        <v>23.6</v>
      </c>
      <c r="AF15" s="44">
        <v>23.5</v>
      </c>
      <c r="AG15" s="56">
        <v>45</v>
      </c>
      <c r="AH15" s="49">
        <f t="shared" si="2"/>
        <v>23.8</v>
      </c>
      <c r="AI15" s="50">
        <f t="shared" si="3"/>
        <v>23.5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15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>
        <v>13</v>
      </c>
      <c r="I16" s="44">
        <v>13</v>
      </c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11</v>
      </c>
      <c r="T16" s="44">
        <v>11</v>
      </c>
      <c r="U16" s="44">
        <v>11</v>
      </c>
      <c r="V16" s="44">
        <v>11</v>
      </c>
      <c r="W16" s="44">
        <v>11</v>
      </c>
      <c r="X16" s="44">
        <v>11</v>
      </c>
      <c r="Y16" s="44">
        <v>11</v>
      </c>
      <c r="Z16" s="44">
        <v>18</v>
      </c>
      <c r="AA16" s="44">
        <v>18</v>
      </c>
      <c r="AB16" s="44">
        <v>18</v>
      </c>
      <c r="AC16" s="44">
        <v>18</v>
      </c>
      <c r="AD16" s="44">
        <v>18</v>
      </c>
      <c r="AE16" s="44">
        <v>18</v>
      </c>
      <c r="AF16" s="44">
        <v>18</v>
      </c>
      <c r="AG16" s="53">
        <v>45</v>
      </c>
      <c r="AH16" s="49">
        <f t="shared" si="2"/>
        <v>18</v>
      </c>
      <c r="AI16" s="50">
        <f t="shared" si="3"/>
        <v>11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</v>
      </c>
      <c r="C17" s="44">
        <v>12</v>
      </c>
      <c r="D17" s="44">
        <v>12</v>
      </c>
      <c r="E17" s="44">
        <v>12</v>
      </c>
      <c r="F17" s="44">
        <v>12</v>
      </c>
      <c r="G17" s="44">
        <v>12</v>
      </c>
      <c r="H17" s="44">
        <v>12</v>
      </c>
      <c r="I17" s="44">
        <v>12</v>
      </c>
      <c r="J17" s="44">
        <v>12</v>
      </c>
      <c r="K17" s="44">
        <v>12</v>
      </c>
      <c r="L17" s="44">
        <v>12</v>
      </c>
      <c r="M17" s="44">
        <v>12</v>
      </c>
      <c r="N17" s="44">
        <v>12</v>
      </c>
      <c r="O17" s="44">
        <v>12</v>
      </c>
      <c r="P17" s="44">
        <v>12</v>
      </c>
      <c r="Q17" s="44">
        <v>12</v>
      </c>
      <c r="R17" s="44">
        <v>12</v>
      </c>
      <c r="S17" s="44">
        <v>12</v>
      </c>
      <c r="T17" s="44">
        <v>12</v>
      </c>
      <c r="U17" s="44">
        <v>12</v>
      </c>
      <c r="V17" s="44">
        <v>12</v>
      </c>
      <c r="W17" s="44">
        <v>12</v>
      </c>
      <c r="X17" s="44">
        <v>12</v>
      </c>
      <c r="Y17" s="44">
        <v>12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12.8</v>
      </c>
      <c r="X19" s="44">
        <v>12.8</v>
      </c>
      <c r="Y19" s="44">
        <v>12.8</v>
      </c>
      <c r="Z19" s="44">
        <v>12.8</v>
      </c>
      <c r="AA19" s="44">
        <v>12.8</v>
      </c>
      <c r="AB19" s="44">
        <v>12.8</v>
      </c>
      <c r="AC19" s="44">
        <v>12.8</v>
      </c>
      <c r="AD19" s="44">
        <v>12.8</v>
      </c>
      <c r="AE19" s="44">
        <v>12.8</v>
      </c>
      <c r="AF19" s="44">
        <v>12.8</v>
      </c>
      <c r="AG19" s="53">
        <v>30</v>
      </c>
      <c r="AH19" s="49">
        <f t="shared" si="2"/>
        <v>13.2</v>
      </c>
      <c r="AI19" s="50">
        <f t="shared" si="3"/>
        <v>12.8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22.6</v>
      </c>
      <c r="C22" s="44">
        <v>22.3</v>
      </c>
      <c r="D22" s="44">
        <v>22.3</v>
      </c>
      <c r="E22" s="44">
        <v>22.3</v>
      </c>
      <c r="F22" s="44">
        <v>22.4</v>
      </c>
      <c r="G22" s="44">
        <v>21.9</v>
      </c>
      <c r="H22" s="44">
        <v>21.8</v>
      </c>
      <c r="I22" s="44">
        <v>21.8</v>
      </c>
      <c r="J22" s="44">
        <v>21.8</v>
      </c>
      <c r="K22" s="44">
        <v>21.6</v>
      </c>
      <c r="L22" s="44">
        <v>21.6</v>
      </c>
      <c r="M22" s="44">
        <v>21.6</v>
      </c>
      <c r="N22" s="44">
        <v>21.6</v>
      </c>
      <c r="O22" s="44">
        <v>21.6</v>
      </c>
      <c r="P22" s="44">
        <v>21.6</v>
      </c>
      <c r="Q22" s="44">
        <v>21.6</v>
      </c>
      <c r="R22" s="44">
        <v>21.6</v>
      </c>
      <c r="S22" s="44">
        <v>21.6</v>
      </c>
      <c r="T22" s="44">
        <v>21.6</v>
      </c>
      <c r="U22" s="44">
        <v>21.6</v>
      </c>
      <c r="V22" s="44">
        <v>21.6</v>
      </c>
      <c r="W22" s="44">
        <v>19.8</v>
      </c>
      <c r="X22" s="44">
        <v>19.8</v>
      </c>
      <c r="Y22" s="44">
        <v>19.8</v>
      </c>
      <c r="Z22" s="44">
        <v>19.8</v>
      </c>
      <c r="AA22" s="44">
        <v>19.8</v>
      </c>
      <c r="AB22" s="44">
        <v>19.8</v>
      </c>
      <c r="AC22" s="44">
        <v>19.8</v>
      </c>
      <c r="AD22" s="44">
        <v>19.8</v>
      </c>
      <c r="AE22" s="44">
        <v>19.8</v>
      </c>
      <c r="AF22" s="44">
        <v>19.8</v>
      </c>
      <c r="AG22" s="53">
        <v>25</v>
      </c>
      <c r="AH22" s="49">
        <f t="shared" si="2"/>
        <v>22.6</v>
      </c>
      <c r="AI22" s="50">
        <f t="shared" si="3"/>
        <v>19.8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9.3000000000000007</v>
      </c>
      <c r="C24" s="44">
        <v>8.3000000000000007</v>
      </c>
      <c r="D24" s="44">
        <v>8.6999999999999993</v>
      </c>
      <c r="E24" s="44">
        <v>10.199999999999999</v>
      </c>
      <c r="F24" s="44">
        <v>10.4</v>
      </c>
      <c r="G24" s="44">
        <v>10.3</v>
      </c>
      <c r="H24" s="44">
        <v>9.4</v>
      </c>
      <c r="I24" s="44">
        <v>9.4</v>
      </c>
      <c r="J24" s="44">
        <v>9.3000000000000007</v>
      </c>
      <c r="K24" s="44">
        <v>8.8000000000000007</v>
      </c>
      <c r="L24" s="44">
        <v>8.8000000000000007</v>
      </c>
      <c r="M24" s="44">
        <v>8.8000000000000007</v>
      </c>
      <c r="N24" s="44">
        <v>8.8000000000000007</v>
      </c>
      <c r="O24" s="44">
        <v>8.8000000000000007</v>
      </c>
      <c r="P24" s="44">
        <v>8.8000000000000007</v>
      </c>
      <c r="Q24" s="44">
        <v>8.8000000000000007</v>
      </c>
      <c r="R24" s="44">
        <v>8.8000000000000007</v>
      </c>
      <c r="S24" s="44">
        <v>8.8000000000000007</v>
      </c>
      <c r="T24" s="44">
        <v>8.8000000000000007</v>
      </c>
      <c r="U24" s="44">
        <v>8.8000000000000007</v>
      </c>
      <c r="V24" s="44">
        <v>8.8000000000000007</v>
      </c>
      <c r="W24" s="44">
        <v>5.6</v>
      </c>
      <c r="X24" s="44">
        <v>5.6</v>
      </c>
      <c r="Y24" s="44">
        <v>5.6</v>
      </c>
      <c r="Z24" s="44">
        <v>5.6</v>
      </c>
      <c r="AA24" s="44">
        <v>5.6</v>
      </c>
      <c r="AB24" s="44">
        <v>5.6</v>
      </c>
      <c r="AC24" s="44">
        <v>5.6</v>
      </c>
      <c r="AD24" s="44">
        <v>5.6</v>
      </c>
      <c r="AE24" s="44">
        <v>5.6</v>
      </c>
      <c r="AF24" s="44">
        <v>5.6</v>
      </c>
      <c r="AG24" s="53">
        <v>25</v>
      </c>
      <c r="AH24" s="49">
        <f t="shared" si="2"/>
        <v>10.4</v>
      </c>
      <c r="AI24" s="50">
        <f t="shared" si="3"/>
        <v>5.6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9.5</v>
      </c>
      <c r="C25" s="44">
        <v>9.5</v>
      </c>
      <c r="D25" s="44">
        <v>9.5</v>
      </c>
      <c r="E25" s="44">
        <v>9.5</v>
      </c>
      <c r="F25" s="44">
        <v>9.5</v>
      </c>
      <c r="G25" s="44">
        <v>9.5</v>
      </c>
      <c r="H25" s="44">
        <v>9.5</v>
      </c>
      <c r="I25" s="44">
        <v>9.5</v>
      </c>
      <c r="J25" s="44">
        <v>9.5</v>
      </c>
      <c r="K25" s="44">
        <v>9.5</v>
      </c>
      <c r="L25" s="44">
        <v>9.5</v>
      </c>
      <c r="M25" s="44">
        <v>9.5</v>
      </c>
      <c r="N25" s="44">
        <v>9.5</v>
      </c>
      <c r="O25" s="44">
        <v>9.5</v>
      </c>
      <c r="P25" s="44">
        <v>9.5</v>
      </c>
      <c r="Q25" s="44">
        <v>9.5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9.5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0</v>
      </c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53">
        <v>23.5</v>
      </c>
      <c r="AH27" s="49">
        <f t="shared" si="2"/>
        <v>0</v>
      </c>
      <c r="AI27" s="50">
        <f t="shared" si="3"/>
        <v>0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4.5999999999999996</v>
      </c>
      <c r="F29" s="44">
        <v>4.5999999999999996</v>
      </c>
      <c r="G29" s="44">
        <v>4.5999999999999996</v>
      </c>
      <c r="H29" s="44">
        <v>4.5999999999999996</v>
      </c>
      <c r="I29" s="44">
        <v>4.5999999999999996</v>
      </c>
      <c r="J29" s="44">
        <v>4.5999999999999996</v>
      </c>
      <c r="K29" s="44">
        <v>4.5999999999999996</v>
      </c>
      <c r="L29" s="44">
        <v>4.5999999999999996</v>
      </c>
      <c r="M29" s="44">
        <v>4.5999999999999996</v>
      </c>
      <c r="N29" s="44">
        <v>4.5999999999999996</v>
      </c>
      <c r="O29" s="44">
        <v>4.5999999999999996</v>
      </c>
      <c r="P29" s="44">
        <v>4.5999999999999996</v>
      </c>
      <c r="Q29" s="44">
        <v>4.5999999999999996</v>
      </c>
      <c r="R29" s="44">
        <v>4.5999999999999996</v>
      </c>
      <c r="S29" s="44">
        <v>4.5999999999999996</v>
      </c>
      <c r="T29" s="44">
        <v>4.5999999999999996</v>
      </c>
      <c r="U29" s="44">
        <v>4.5999999999999996</v>
      </c>
      <c r="V29" s="44">
        <v>4.5999999999999996</v>
      </c>
      <c r="W29" s="44">
        <v>4.5999999999999996</v>
      </c>
      <c r="X29" s="44">
        <v>4.5999999999999996</v>
      </c>
      <c r="Y29" s="44">
        <v>4.5999999999999996</v>
      </c>
      <c r="Z29" s="44">
        <v>4.5999999999999996</v>
      </c>
      <c r="AA29" s="44">
        <v>4.5999999999999996</v>
      </c>
      <c r="AB29" s="44">
        <v>4.5999999999999996</v>
      </c>
      <c r="AC29" s="44">
        <v>4.5999999999999996</v>
      </c>
      <c r="AD29" s="44">
        <v>4.5999999999999996</v>
      </c>
      <c r="AE29" s="44">
        <v>4.5999999999999996</v>
      </c>
      <c r="AF29" s="44">
        <v>4.5999999999999996</v>
      </c>
      <c r="AG29" s="53">
        <v>22.1</v>
      </c>
      <c r="AH29" s="49">
        <f t="shared" si="2"/>
        <v>4.5999999999999996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6.4</v>
      </c>
      <c r="C32" s="44">
        <v>3.7</v>
      </c>
      <c r="D32" s="44">
        <v>3.7</v>
      </c>
      <c r="E32" s="44">
        <v>3.7</v>
      </c>
      <c r="F32" s="44">
        <v>3.7</v>
      </c>
      <c r="G32" s="44">
        <v>3.7</v>
      </c>
      <c r="H32" s="44">
        <v>3.7</v>
      </c>
      <c r="I32" s="44">
        <v>3.7</v>
      </c>
      <c r="J32" s="44">
        <v>3.7</v>
      </c>
      <c r="K32" s="44">
        <v>3.7</v>
      </c>
      <c r="L32" s="44">
        <v>3.7</v>
      </c>
      <c r="M32" s="44">
        <v>3.7</v>
      </c>
      <c r="N32" s="44">
        <v>3.7</v>
      </c>
      <c r="O32" s="44">
        <v>3.7</v>
      </c>
      <c r="P32" s="44">
        <v>3.7</v>
      </c>
      <c r="Q32" s="44">
        <v>3.7</v>
      </c>
      <c r="R32" s="44">
        <v>3.7</v>
      </c>
      <c r="S32" s="44">
        <v>3.7</v>
      </c>
      <c r="T32" s="44">
        <v>3.7</v>
      </c>
      <c r="U32" s="44">
        <v>3.7</v>
      </c>
      <c r="V32" s="44">
        <v>3.7</v>
      </c>
      <c r="W32" s="44">
        <v>3.7</v>
      </c>
      <c r="X32" s="44">
        <v>3.7</v>
      </c>
      <c r="Y32" s="44">
        <v>3.7</v>
      </c>
      <c r="Z32" s="44">
        <v>3.7</v>
      </c>
      <c r="AA32" s="44">
        <v>3.7</v>
      </c>
      <c r="AB32" s="44">
        <v>3.7</v>
      </c>
      <c r="AC32" s="44">
        <v>3.7</v>
      </c>
      <c r="AD32" s="44">
        <v>3.7</v>
      </c>
      <c r="AE32" s="44">
        <v>3.7</v>
      </c>
      <c r="AF32" s="44">
        <v>3.7</v>
      </c>
      <c r="AG32" s="58">
        <v>22</v>
      </c>
      <c r="AH32" s="49">
        <f t="shared" si="2"/>
        <v>6.4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f>47.6+23</f>
        <v>70.599999999999994</v>
      </c>
      <c r="C37" s="55">
        <f>47.6+19.5</f>
        <v>67.099999999999994</v>
      </c>
      <c r="D37" s="55">
        <f>45.9+25.8</f>
        <v>71.7</v>
      </c>
      <c r="E37" s="55">
        <f>46.3+24.7</f>
        <v>71</v>
      </c>
      <c r="F37" s="55">
        <f>43.7+21.6</f>
        <v>65.300000000000011</v>
      </c>
      <c r="G37" s="55">
        <f>45.6+22.3</f>
        <v>67.900000000000006</v>
      </c>
      <c r="H37" s="55">
        <f>43.6+24.4</f>
        <v>68</v>
      </c>
      <c r="I37" s="55">
        <f>43.6+23.4</f>
        <v>67</v>
      </c>
      <c r="J37" s="55">
        <f>41.7+24</f>
        <v>65.7</v>
      </c>
      <c r="K37" s="55">
        <f>36.9+23.9</f>
        <v>60.8</v>
      </c>
      <c r="L37" s="55">
        <f>45.5+22.6</f>
        <v>68.099999999999994</v>
      </c>
      <c r="M37" s="55">
        <v>71</v>
      </c>
      <c r="N37" s="55">
        <v>49</v>
      </c>
      <c r="O37" s="55">
        <v>70</v>
      </c>
      <c r="P37" s="55">
        <v>64.400000000000006</v>
      </c>
      <c r="Q37" s="55">
        <v>64.400000000000006</v>
      </c>
      <c r="R37" s="55">
        <v>64.400000000000006</v>
      </c>
      <c r="S37" s="55">
        <f>35.3+11.7</f>
        <v>47</v>
      </c>
      <c r="T37" s="55">
        <f>35.3+11.7</f>
        <v>47</v>
      </c>
      <c r="U37" s="55">
        <f>34+15.6</f>
        <v>49.6</v>
      </c>
      <c r="V37" s="55">
        <f>34+15.6</f>
        <v>49.6</v>
      </c>
      <c r="W37" s="55">
        <f>31.6+15.4</f>
        <v>47</v>
      </c>
      <c r="X37" s="55">
        <f>31.6+15.4</f>
        <v>47</v>
      </c>
      <c r="Y37" s="55">
        <f>31.6+15.4</f>
        <v>47</v>
      </c>
      <c r="Z37" s="61">
        <v>41</v>
      </c>
      <c r="AA37" s="61">
        <v>41</v>
      </c>
      <c r="AB37" s="61">
        <v>39.6</v>
      </c>
      <c r="AC37" s="61">
        <v>41.6</v>
      </c>
      <c r="AD37" s="61">
        <v>42.5</v>
      </c>
      <c r="AE37" s="61">
        <v>42.5</v>
      </c>
      <c r="AF37" s="61">
        <v>42.8</v>
      </c>
      <c r="AG37" s="58">
        <v>240</v>
      </c>
      <c r="AH37" s="49">
        <f t="shared" si="2"/>
        <v>71.7</v>
      </c>
      <c r="AI37" s="50">
        <f t="shared" si="3"/>
        <v>39.6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450.6</v>
      </c>
      <c r="C38" s="63">
        <f t="shared" ref="C38:AE38" si="5">SUM(C11:C36)</f>
        <v>439.3</v>
      </c>
      <c r="D38" s="63">
        <f t="shared" si="5"/>
        <v>442.7</v>
      </c>
      <c r="E38" s="63">
        <f t="shared" si="5"/>
        <v>458.59999999999997</v>
      </c>
      <c r="F38" s="63">
        <f t="shared" si="5"/>
        <v>448.90000000000003</v>
      </c>
      <c r="G38" s="63">
        <f t="shared" si="5"/>
        <v>509.3</v>
      </c>
      <c r="H38" s="63">
        <f t="shared" si="5"/>
        <v>581.29999999999995</v>
      </c>
      <c r="I38" s="63">
        <f t="shared" si="5"/>
        <v>599.29999999999995</v>
      </c>
      <c r="J38" s="63">
        <f t="shared" si="5"/>
        <v>578.79999999999995</v>
      </c>
      <c r="K38" s="63">
        <f t="shared" si="5"/>
        <v>579.6</v>
      </c>
      <c r="L38" s="63">
        <f t="shared" si="5"/>
        <v>589.6</v>
      </c>
      <c r="M38" s="63">
        <f t="shared" si="5"/>
        <v>589.6</v>
      </c>
      <c r="N38" s="63">
        <f t="shared" si="5"/>
        <v>589.6</v>
      </c>
      <c r="O38" s="63">
        <f t="shared" si="5"/>
        <v>589.6</v>
      </c>
      <c r="P38" s="63">
        <f t="shared" si="5"/>
        <v>559.6</v>
      </c>
      <c r="Q38" s="63">
        <f t="shared" si="5"/>
        <v>559.6</v>
      </c>
      <c r="R38" s="63">
        <f t="shared" si="5"/>
        <v>500.1</v>
      </c>
      <c r="S38" s="63">
        <f t="shared" si="5"/>
        <v>558.1</v>
      </c>
      <c r="T38" s="63">
        <f t="shared" si="5"/>
        <v>548.1</v>
      </c>
      <c r="U38" s="63">
        <f t="shared" si="5"/>
        <v>568.1</v>
      </c>
      <c r="V38" s="63">
        <f t="shared" si="5"/>
        <v>588.1</v>
      </c>
      <c r="W38" s="63">
        <f t="shared" si="5"/>
        <v>521.29999999999995</v>
      </c>
      <c r="X38" s="63">
        <f t="shared" si="5"/>
        <v>541.29999999999995</v>
      </c>
      <c r="Y38" s="63">
        <f t="shared" si="5"/>
        <v>676.30000000000007</v>
      </c>
      <c r="Z38" s="63">
        <f t="shared" si="5"/>
        <v>753.5</v>
      </c>
      <c r="AA38" s="63">
        <f t="shared" si="5"/>
        <v>833.5</v>
      </c>
      <c r="AB38" s="63">
        <f t="shared" si="5"/>
        <v>790</v>
      </c>
      <c r="AC38" s="63">
        <f t="shared" si="5"/>
        <v>729.90000000000009</v>
      </c>
      <c r="AD38" s="63">
        <f t="shared" si="5"/>
        <v>690.00000000000011</v>
      </c>
      <c r="AE38" s="63">
        <f t="shared" si="5"/>
        <v>620.80000000000007</v>
      </c>
      <c r="AF38" s="63">
        <f>SUM(AF11:AF36)</f>
        <v>559.60000000000014</v>
      </c>
      <c r="AG38" s="58">
        <f>SUM(AG11:AG37)</f>
        <v>1492.8299999999997</v>
      </c>
      <c r="AH38" s="49">
        <f t="shared" si="2"/>
        <v>833.5</v>
      </c>
      <c r="AI38" s="50">
        <f t="shared" si="3"/>
        <v>439.3</v>
      </c>
      <c r="AK38" s="51"/>
    </row>
    <row r="39" spans="1:88" x14ac:dyDescent="0.25">
      <c r="A39" s="52" t="s">
        <v>47</v>
      </c>
      <c r="B39" s="44">
        <v>131.4</v>
      </c>
      <c r="C39" s="44">
        <v>131.1</v>
      </c>
      <c r="D39" s="44">
        <v>131.19999999999999</v>
      </c>
      <c r="E39" s="44">
        <v>130.69999999999999</v>
      </c>
      <c r="F39" s="44">
        <v>121.1</v>
      </c>
      <c r="G39" s="44">
        <v>108</v>
      </c>
      <c r="H39" s="44">
        <v>91</v>
      </c>
      <c r="I39" s="44">
        <v>91.2</v>
      </c>
      <c r="J39" s="44">
        <v>90.8</v>
      </c>
      <c r="K39" s="44">
        <v>91.5</v>
      </c>
      <c r="L39" s="44">
        <v>31.1</v>
      </c>
      <c r="M39" s="44">
        <v>31.1</v>
      </c>
      <c r="N39" s="44">
        <v>31.1</v>
      </c>
      <c r="O39" s="44">
        <v>40.6</v>
      </c>
      <c r="P39" s="44">
        <v>131.30000000000001</v>
      </c>
      <c r="Q39" s="44">
        <v>131.30000000000001</v>
      </c>
      <c r="R39" s="44">
        <v>131.30000000000001</v>
      </c>
      <c r="S39" s="44">
        <v>139.80000000000001</v>
      </c>
      <c r="T39" s="44">
        <v>141</v>
      </c>
      <c r="U39" s="44">
        <v>141.4</v>
      </c>
      <c r="V39" s="44">
        <v>140</v>
      </c>
      <c r="W39" s="44">
        <v>141.30000000000001</v>
      </c>
      <c r="X39" s="44">
        <v>126.5</v>
      </c>
      <c r="Y39" s="44">
        <v>126.5</v>
      </c>
      <c r="Z39" s="44">
        <v>144.9</v>
      </c>
      <c r="AA39" s="44">
        <v>144.69999999999999</v>
      </c>
      <c r="AB39" s="44">
        <v>144.4</v>
      </c>
      <c r="AC39" s="44">
        <v>140.5</v>
      </c>
      <c r="AD39" s="44">
        <v>140.19999999999999</v>
      </c>
      <c r="AE39" s="44">
        <v>120.5</v>
      </c>
      <c r="AF39" s="44">
        <v>116.1</v>
      </c>
      <c r="AG39" s="56">
        <v>144</v>
      </c>
      <c r="AH39" s="49">
        <f t="shared" si="2"/>
        <v>144.9</v>
      </c>
      <c r="AI39" s="50">
        <f t="shared" si="3"/>
        <v>31.1</v>
      </c>
      <c r="AK39" s="51"/>
    </row>
    <row r="40" spans="1:88" x14ac:dyDescent="0.25">
      <c r="A40" s="57" t="s">
        <v>48</v>
      </c>
      <c r="B40" s="64">
        <v>54.4</v>
      </c>
      <c r="C40" s="64">
        <v>53.8</v>
      </c>
      <c r="D40" s="64">
        <v>53.9</v>
      </c>
      <c r="E40" s="64">
        <v>48.9</v>
      </c>
      <c r="F40" s="64">
        <v>49.9</v>
      </c>
      <c r="G40" s="64">
        <v>50.7</v>
      </c>
      <c r="H40" s="64">
        <v>49.9</v>
      </c>
      <c r="I40" s="64">
        <v>43.9</v>
      </c>
      <c r="J40" s="64">
        <v>46.9</v>
      </c>
      <c r="K40" s="64">
        <v>43.5</v>
      </c>
      <c r="L40" s="64">
        <v>43.6</v>
      </c>
      <c r="M40" s="64">
        <v>43.6</v>
      </c>
      <c r="N40" s="64">
        <v>45</v>
      </c>
      <c r="O40" s="64">
        <v>22.4</v>
      </c>
      <c r="P40" s="64">
        <v>20.5</v>
      </c>
      <c r="Q40" s="64">
        <v>20.5</v>
      </c>
      <c r="R40" s="64">
        <v>34.9</v>
      </c>
      <c r="S40" s="64">
        <v>55.9</v>
      </c>
      <c r="T40" s="64">
        <v>52</v>
      </c>
      <c r="U40" s="64">
        <v>49</v>
      </c>
      <c r="V40" s="64">
        <v>46</v>
      </c>
      <c r="W40" s="64">
        <v>46.3</v>
      </c>
      <c r="X40" s="64">
        <v>45.8</v>
      </c>
      <c r="Y40" s="64">
        <v>44.5</v>
      </c>
      <c r="Z40" s="64">
        <v>71</v>
      </c>
      <c r="AA40" s="64">
        <v>61.5</v>
      </c>
      <c r="AB40" s="64">
        <v>61.4</v>
      </c>
      <c r="AC40" s="64">
        <v>60.3</v>
      </c>
      <c r="AD40" s="64">
        <v>61.3</v>
      </c>
      <c r="AE40" s="64">
        <v>56.1</v>
      </c>
      <c r="AF40" s="64">
        <v>56.8</v>
      </c>
      <c r="AG40" s="58">
        <v>70</v>
      </c>
      <c r="AH40" s="49">
        <f t="shared" si="2"/>
        <v>71</v>
      </c>
      <c r="AI40" s="50">
        <f t="shared" si="3"/>
        <v>20.5</v>
      </c>
      <c r="AK40" s="51"/>
    </row>
    <row r="41" spans="1:88" x14ac:dyDescent="0.25">
      <c r="A41" s="57" t="s">
        <v>49</v>
      </c>
      <c r="B41" s="64">
        <v>50.6</v>
      </c>
      <c r="C41" s="64">
        <v>41.5</v>
      </c>
      <c r="D41" s="64">
        <v>41.7</v>
      </c>
      <c r="E41" s="64">
        <v>46</v>
      </c>
      <c r="F41" s="64">
        <v>34.700000000000003</v>
      </c>
      <c r="G41" s="64">
        <v>65.599999999999994</v>
      </c>
      <c r="H41" s="64">
        <v>51.2</v>
      </c>
      <c r="I41" s="64">
        <v>50.7</v>
      </c>
      <c r="J41" s="64">
        <v>68.900000000000006</v>
      </c>
      <c r="K41" s="64">
        <v>68</v>
      </c>
      <c r="L41" s="64">
        <v>51</v>
      </c>
      <c r="M41" s="64">
        <v>59.8</v>
      </c>
      <c r="N41" s="64">
        <v>48.2</v>
      </c>
      <c r="O41" s="64">
        <v>48.2</v>
      </c>
      <c r="P41" s="64">
        <v>42.6</v>
      </c>
      <c r="Q41" s="64">
        <v>42.6</v>
      </c>
      <c r="R41" s="64">
        <v>51.8</v>
      </c>
      <c r="S41" s="64">
        <v>68.599999999999994</v>
      </c>
      <c r="T41" s="64">
        <v>68.400000000000006</v>
      </c>
      <c r="U41" s="64">
        <v>67.8</v>
      </c>
      <c r="V41" s="64">
        <v>60</v>
      </c>
      <c r="W41" s="64">
        <v>60.7</v>
      </c>
      <c r="X41" s="64">
        <v>60.6</v>
      </c>
      <c r="Y41" s="64">
        <v>48.5</v>
      </c>
      <c r="Z41" s="64">
        <v>63.6</v>
      </c>
      <c r="AA41" s="64">
        <v>53.8</v>
      </c>
      <c r="AB41" s="64">
        <v>53.6</v>
      </c>
      <c r="AC41" s="64">
        <v>53.4</v>
      </c>
      <c r="AD41" s="64">
        <v>53.4</v>
      </c>
      <c r="AE41" s="64">
        <v>60.6</v>
      </c>
      <c r="AF41" s="64">
        <v>60.6</v>
      </c>
      <c r="AG41" s="58">
        <v>69</v>
      </c>
      <c r="AH41" s="49">
        <f t="shared" si="2"/>
        <v>68.900000000000006</v>
      </c>
      <c r="AI41" s="50">
        <f t="shared" si="3"/>
        <v>34.700000000000003</v>
      </c>
      <c r="AK41" s="51"/>
    </row>
    <row r="42" spans="1:88" x14ac:dyDescent="0.25">
      <c r="A42" s="57" t="s">
        <v>50</v>
      </c>
      <c r="B42" s="55">
        <v>61.2</v>
      </c>
      <c r="C42" s="55">
        <v>60.9</v>
      </c>
      <c r="D42" s="55">
        <v>29.2</v>
      </c>
      <c r="E42" s="55">
        <v>30.2</v>
      </c>
      <c r="F42" s="55">
        <v>60</v>
      </c>
      <c r="G42" s="55">
        <v>60</v>
      </c>
      <c r="H42" s="55">
        <v>60</v>
      </c>
      <c r="I42" s="55">
        <v>60</v>
      </c>
      <c r="J42" s="55">
        <v>60</v>
      </c>
      <c r="K42" s="55">
        <v>60</v>
      </c>
      <c r="L42" s="55">
        <v>60.7</v>
      </c>
      <c r="M42" s="55">
        <v>60.7</v>
      </c>
      <c r="N42" s="55">
        <v>60.7</v>
      </c>
      <c r="O42" s="55">
        <v>60.7</v>
      </c>
      <c r="P42" s="55">
        <v>60.7</v>
      </c>
      <c r="Q42" s="55">
        <v>60.7</v>
      </c>
      <c r="R42" s="55">
        <v>60.7</v>
      </c>
      <c r="S42" s="55">
        <v>60.7</v>
      </c>
      <c r="T42" s="44">
        <v>60.7</v>
      </c>
      <c r="U42" s="44">
        <v>60.7</v>
      </c>
      <c r="V42" s="44">
        <v>60.7</v>
      </c>
      <c r="W42" s="64">
        <v>60.7</v>
      </c>
      <c r="X42" s="64">
        <v>60.7</v>
      </c>
      <c r="Y42" s="64">
        <v>60.7</v>
      </c>
      <c r="Z42" s="64">
        <v>60.7</v>
      </c>
      <c r="AA42" s="64">
        <v>60.7</v>
      </c>
      <c r="AB42" s="55">
        <v>60.7</v>
      </c>
      <c r="AC42" s="55">
        <v>60.7</v>
      </c>
      <c r="AD42" s="55">
        <v>60.7</v>
      </c>
      <c r="AE42" s="55">
        <v>60.7</v>
      </c>
      <c r="AF42" s="55">
        <v>60.7</v>
      </c>
      <c r="AG42" s="58">
        <v>60</v>
      </c>
      <c r="AH42" s="49">
        <f t="shared" si="2"/>
        <v>61.2</v>
      </c>
      <c r="AI42" s="50">
        <f t="shared" si="3"/>
        <v>29.2</v>
      </c>
      <c r="AK42" s="51"/>
    </row>
    <row r="43" spans="1:88" x14ac:dyDescent="0.25">
      <c r="A43" s="57" t="s">
        <v>51</v>
      </c>
      <c r="B43" s="55">
        <v>6</v>
      </c>
      <c r="C43" s="55">
        <v>0</v>
      </c>
      <c r="D43" s="55">
        <v>0</v>
      </c>
      <c r="E43" s="55">
        <v>0</v>
      </c>
      <c r="F43" s="55">
        <v>14</v>
      </c>
      <c r="G43" s="55">
        <v>14</v>
      </c>
      <c r="H43" s="55">
        <v>14</v>
      </c>
      <c r="I43" s="55">
        <v>14</v>
      </c>
      <c r="J43" s="55">
        <v>14</v>
      </c>
      <c r="K43" s="55">
        <v>13.7</v>
      </c>
      <c r="L43" s="55">
        <v>29</v>
      </c>
      <c r="M43" s="55">
        <v>29</v>
      </c>
      <c r="N43" s="55">
        <v>29</v>
      </c>
      <c r="O43" s="55">
        <v>25</v>
      </c>
      <c r="P43" s="55">
        <v>20</v>
      </c>
      <c r="Q43" s="55">
        <v>20</v>
      </c>
      <c r="R43" s="55">
        <v>10</v>
      </c>
      <c r="S43" s="55">
        <v>10</v>
      </c>
      <c r="T43" s="44">
        <v>10</v>
      </c>
      <c r="U43" s="44">
        <v>0</v>
      </c>
      <c r="V43" s="44">
        <v>0</v>
      </c>
      <c r="W43" s="64">
        <v>0</v>
      </c>
      <c r="X43" s="64">
        <v>0</v>
      </c>
      <c r="Y43" s="64">
        <v>0</v>
      </c>
      <c r="Z43" s="64">
        <v>0</v>
      </c>
      <c r="AA43" s="64">
        <v>18.100000000000001</v>
      </c>
      <c r="AB43" s="55">
        <v>17.5</v>
      </c>
      <c r="AC43" s="55">
        <v>17.399999999999999</v>
      </c>
      <c r="AD43" s="55">
        <v>20</v>
      </c>
      <c r="AE43" s="55">
        <v>15</v>
      </c>
      <c r="AF43" s="55">
        <v>15</v>
      </c>
      <c r="AG43" s="58">
        <v>30</v>
      </c>
      <c r="AH43" s="49">
        <f t="shared" si="2"/>
        <v>29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3</v>
      </c>
      <c r="T44" s="44">
        <v>3</v>
      </c>
      <c r="U44" s="44">
        <v>3</v>
      </c>
      <c r="V44" s="44">
        <v>3</v>
      </c>
      <c r="W44" s="44">
        <v>3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3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17.5</v>
      </c>
      <c r="C45" s="64">
        <v>17.3</v>
      </c>
      <c r="D45" s="64">
        <v>17.3</v>
      </c>
      <c r="E45" s="64">
        <v>17.3</v>
      </c>
      <c r="F45" s="64">
        <v>17.3</v>
      </c>
      <c r="G45" s="64">
        <v>17.3</v>
      </c>
      <c r="H45" s="64">
        <v>17.3</v>
      </c>
      <c r="I45" s="64">
        <v>17.3</v>
      </c>
      <c r="J45" s="64">
        <v>17.3</v>
      </c>
      <c r="K45" s="64">
        <v>17.3</v>
      </c>
      <c r="L45" s="64">
        <v>17.3</v>
      </c>
      <c r="M45" s="64">
        <v>17.3</v>
      </c>
      <c r="N45" s="64">
        <v>17.3</v>
      </c>
      <c r="O45" s="64">
        <v>17.3</v>
      </c>
      <c r="P45" s="64">
        <v>17.3</v>
      </c>
      <c r="Q45" s="64">
        <v>17.3</v>
      </c>
      <c r="R45" s="64">
        <v>17.3</v>
      </c>
      <c r="S45" s="64">
        <v>17.3</v>
      </c>
      <c r="T45" s="44">
        <v>17.399999999999999</v>
      </c>
      <c r="U45" s="44">
        <v>17.399999999999999</v>
      </c>
      <c r="V45" s="44">
        <v>17.399999999999999</v>
      </c>
      <c r="W45" s="44">
        <v>17</v>
      </c>
      <c r="X45" s="44">
        <v>17</v>
      </c>
      <c r="Y45" s="44">
        <v>17</v>
      </c>
      <c r="Z45" s="44">
        <v>17.2</v>
      </c>
      <c r="AA45" s="44">
        <v>17.2</v>
      </c>
      <c r="AB45" s="44">
        <v>17.2</v>
      </c>
      <c r="AC45" s="44">
        <v>17.2</v>
      </c>
      <c r="AD45" s="44">
        <v>17.5</v>
      </c>
      <c r="AE45" s="44">
        <v>17.5</v>
      </c>
      <c r="AF45" s="44">
        <v>17.5</v>
      </c>
      <c r="AG45" s="58">
        <v>24</v>
      </c>
      <c r="AH45" s="49">
        <f t="shared" si="2"/>
        <v>17.5</v>
      </c>
      <c r="AI45" s="50">
        <f t="shared" si="3"/>
        <v>17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64">
        <v>12</v>
      </c>
      <c r="N47" s="64">
        <v>12</v>
      </c>
      <c r="O47" s="64">
        <v>12</v>
      </c>
      <c r="P47" s="64">
        <v>12</v>
      </c>
      <c r="Q47" s="64">
        <v>12</v>
      </c>
      <c r="R47" s="64">
        <v>12</v>
      </c>
      <c r="S47" s="6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12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64">
        <v>6.9</v>
      </c>
      <c r="N48" s="64">
        <v>6.9</v>
      </c>
      <c r="O48" s="64">
        <v>6.9</v>
      </c>
      <c r="P48" s="64">
        <v>6.9</v>
      </c>
      <c r="Q48" s="64">
        <v>6.9</v>
      </c>
      <c r="R48" s="64">
        <v>6.9</v>
      </c>
      <c r="S48" s="64">
        <v>6.9</v>
      </c>
      <c r="T48" s="44">
        <v>6.9</v>
      </c>
      <c r="U48" s="44">
        <v>6.9</v>
      </c>
      <c r="V48" s="44">
        <v>6.9</v>
      </c>
      <c r="W48" s="44">
        <v>6.9</v>
      </c>
      <c r="X48" s="44">
        <v>6.9</v>
      </c>
      <c r="Y48" s="44">
        <v>6.9</v>
      </c>
      <c r="Z48" s="44">
        <v>6.9</v>
      </c>
      <c r="AA48" s="44">
        <v>6.9</v>
      </c>
      <c r="AB48" s="44">
        <v>6.9</v>
      </c>
      <c r="AC48" s="44">
        <v>6.9</v>
      </c>
      <c r="AD48" s="44">
        <v>6.9</v>
      </c>
      <c r="AE48" s="44">
        <v>6.9</v>
      </c>
      <c r="AF48" s="44">
        <v>6.9</v>
      </c>
      <c r="AG48" s="58">
        <v>14</v>
      </c>
      <c r="AH48" s="49">
        <f t="shared" si="2"/>
        <v>6.9</v>
      </c>
      <c r="AI48" s="50">
        <f t="shared" si="3"/>
        <v>6.9</v>
      </c>
      <c r="AK48" s="51"/>
    </row>
    <row r="49" spans="1:37" x14ac:dyDescent="0.25">
      <c r="A49" s="57" t="s">
        <v>57</v>
      </c>
      <c r="B49" s="64">
        <v>8.9</v>
      </c>
      <c r="C49" s="64">
        <v>8.9</v>
      </c>
      <c r="D49" s="64">
        <v>8.9</v>
      </c>
      <c r="E49" s="64">
        <v>8.9</v>
      </c>
      <c r="F49" s="64">
        <v>8.9</v>
      </c>
      <c r="G49" s="64">
        <v>8.9</v>
      </c>
      <c r="H49" s="64">
        <v>8.9</v>
      </c>
      <c r="I49" s="64">
        <v>8.9</v>
      </c>
      <c r="J49" s="64">
        <v>8.9</v>
      </c>
      <c r="K49" s="64">
        <v>8.9</v>
      </c>
      <c r="L49" s="64">
        <v>8.9</v>
      </c>
      <c r="M49" s="64">
        <v>8.9</v>
      </c>
      <c r="N49" s="64">
        <v>8.9</v>
      </c>
      <c r="O49" s="64">
        <v>8.9</v>
      </c>
      <c r="P49" s="64">
        <v>8.9</v>
      </c>
      <c r="Q49" s="64">
        <v>8.9</v>
      </c>
      <c r="R49" s="64">
        <v>8.9</v>
      </c>
      <c r="S49" s="64">
        <v>8.9</v>
      </c>
      <c r="T49" s="64">
        <v>8.9</v>
      </c>
      <c r="U49" s="64">
        <v>8.9</v>
      </c>
      <c r="V49" s="64">
        <v>8.9</v>
      </c>
      <c r="W49" s="64">
        <v>8.9</v>
      </c>
      <c r="X49" s="64">
        <v>8.9</v>
      </c>
      <c r="Y49" s="64">
        <v>8.9</v>
      </c>
      <c r="Z49" s="44">
        <v>9.1999999999999993</v>
      </c>
      <c r="AA49" s="44">
        <v>9.1999999999999993</v>
      </c>
      <c r="AB49" s="44">
        <v>9.1999999999999993</v>
      </c>
      <c r="AC49" s="44">
        <v>9.1999999999999993</v>
      </c>
      <c r="AD49" s="44">
        <v>9.1999999999999993</v>
      </c>
      <c r="AE49" s="44">
        <v>9.1999999999999993</v>
      </c>
      <c r="AF49" s="44">
        <v>9.1999999999999993</v>
      </c>
      <c r="AG49" s="58">
        <v>10.050000000000001</v>
      </c>
      <c r="AH49" s="49">
        <f t="shared" si="2"/>
        <v>9.1999999999999993</v>
      </c>
      <c r="AI49" s="50">
        <f t="shared" si="3"/>
        <v>8.9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64">
        <v>3</v>
      </c>
      <c r="N50" s="64">
        <v>3</v>
      </c>
      <c r="O50" s="64">
        <v>3</v>
      </c>
      <c r="P50" s="64">
        <v>3</v>
      </c>
      <c r="Q50" s="64">
        <v>3</v>
      </c>
      <c r="R50" s="64">
        <v>3</v>
      </c>
      <c r="S50" s="64">
        <v>3</v>
      </c>
      <c r="T50" s="64">
        <v>3</v>
      </c>
      <c r="U50" s="64">
        <v>3</v>
      </c>
      <c r="V50" s="64">
        <v>3</v>
      </c>
      <c r="W50" s="64">
        <v>3</v>
      </c>
      <c r="X50" s="64">
        <v>3</v>
      </c>
      <c r="Y50" s="6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355.44</v>
      </c>
      <c r="C52" s="63">
        <f t="shared" ref="C52:AF52" si="8">SUM(C39:C51)</f>
        <v>338.93999999999994</v>
      </c>
      <c r="D52" s="63">
        <f t="shared" si="8"/>
        <v>307.64</v>
      </c>
      <c r="E52" s="63">
        <f t="shared" si="8"/>
        <v>307.43999999999994</v>
      </c>
      <c r="F52" s="63">
        <f t="shared" si="8"/>
        <v>331.34</v>
      </c>
      <c r="G52" s="63">
        <f t="shared" si="8"/>
        <v>349.93999999999994</v>
      </c>
      <c r="H52" s="63">
        <f t="shared" si="8"/>
        <v>317.74</v>
      </c>
      <c r="I52" s="63">
        <f t="shared" si="8"/>
        <v>311.44</v>
      </c>
      <c r="J52" s="63">
        <f t="shared" si="8"/>
        <v>332.24</v>
      </c>
      <c r="K52" s="63">
        <f t="shared" si="8"/>
        <v>328.34</v>
      </c>
      <c r="L52" s="63">
        <f t="shared" si="8"/>
        <v>267.04000000000002</v>
      </c>
      <c r="M52" s="63">
        <f t="shared" si="8"/>
        <v>275.83999999999997</v>
      </c>
      <c r="N52" s="63">
        <f t="shared" si="8"/>
        <v>265.64000000000004</v>
      </c>
      <c r="O52" s="63">
        <f t="shared" si="8"/>
        <v>248.54000000000002</v>
      </c>
      <c r="P52" s="63">
        <f t="shared" si="8"/>
        <v>326.74</v>
      </c>
      <c r="Q52" s="63">
        <f t="shared" si="8"/>
        <v>326.74</v>
      </c>
      <c r="R52" s="63">
        <f t="shared" si="8"/>
        <v>340.34</v>
      </c>
      <c r="S52" s="63">
        <f t="shared" si="8"/>
        <v>389.64</v>
      </c>
      <c r="T52" s="63">
        <f t="shared" si="8"/>
        <v>386.83999999999992</v>
      </c>
      <c r="U52" s="63">
        <f t="shared" si="8"/>
        <v>373.63999999999993</v>
      </c>
      <c r="V52" s="63">
        <f t="shared" si="8"/>
        <v>361.43999999999994</v>
      </c>
      <c r="W52" s="63">
        <f t="shared" si="8"/>
        <v>363.34</v>
      </c>
      <c r="X52" s="63">
        <f>SUM(X39:X51)</f>
        <v>344.94</v>
      </c>
      <c r="Y52" s="63">
        <f t="shared" si="8"/>
        <v>331.53999999999996</v>
      </c>
      <c r="Z52" s="63">
        <f t="shared" si="8"/>
        <v>390.03999999999996</v>
      </c>
      <c r="AA52" s="63">
        <f t="shared" si="8"/>
        <v>388.64</v>
      </c>
      <c r="AB52" s="63">
        <f t="shared" si="8"/>
        <v>387.44</v>
      </c>
      <c r="AC52" s="63">
        <f t="shared" si="8"/>
        <v>382.14</v>
      </c>
      <c r="AD52" s="63">
        <f t="shared" si="8"/>
        <v>385.74</v>
      </c>
      <c r="AE52" s="63">
        <f t="shared" si="8"/>
        <v>363.03999999999996</v>
      </c>
      <c r="AF52" s="63">
        <f t="shared" si="8"/>
        <v>359.34</v>
      </c>
      <c r="AG52" s="68">
        <f>SUM(AG39:AG51)</f>
        <v>489.91</v>
      </c>
      <c r="AH52" s="49">
        <f t="shared" si="2"/>
        <v>390.03999999999996</v>
      </c>
      <c r="AI52" s="50">
        <f t="shared" si="3"/>
        <v>248.54000000000002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14.1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14</v>
      </c>
      <c r="Y53" s="44">
        <v>30</v>
      </c>
      <c r="Z53" s="44">
        <v>30</v>
      </c>
      <c r="AA53" s="44">
        <v>30</v>
      </c>
      <c r="AB53" s="44">
        <v>30</v>
      </c>
      <c r="AC53" s="44">
        <v>30</v>
      </c>
      <c r="AD53" s="44">
        <v>30</v>
      </c>
      <c r="AE53" s="44">
        <v>30</v>
      </c>
      <c r="AF53" s="44">
        <v>30</v>
      </c>
      <c r="AG53" s="56">
        <v>60</v>
      </c>
      <c r="AH53" s="49">
        <f t="shared" si="2"/>
        <v>30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5.5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13.9</v>
      </c>
      <c r="Z54" s="64">
        <v>13.9</v>
      </c>
      <c r="AA54" s="64">
        <v>13.9</v>
      </c>
      <c r="AB54" s="64">
        <v>15.1</v>
      </c>
      <c r="AC54" s="64">
        <v>15.1</v>
      </c>
      <c r="AD54" s="64">
        <v>15.1</v>
      </c>
      <c r="AE54" s="64">
        <v>14.9</v>
      </c>
      <c r="AF54" s="64">
        <v>15.3</v>
      </c>
      <c r="AG54" s="58">
        <v>32</v>
      </c>
      <c r="AH54" s="49">
        <f t="shared" si="2"/>
        <v>15.3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2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5.0999999999999996</v>
      </c>
      <c r="Z55" s="70">
        <v>5.0999999999999996</v>
      </c>
      <c r="AA55" s="70">
        <v>5.0999999999999996</v>
      </c>
      <c r="AB55" s="70">
        <v>5.5</v>
      </c>
      <c r="AC55" s="70">
        <v>5.5</v>
      </c>
      <c r="AD55" s="70">
        <v>5.6</v>
      </c>
      <c r="AE55" s="70">
        <v>5.4</v>
      </c>
      <c r="AF55" s="70">
        <v>5.6</v>
      </c>
      <c r="AG55" s="73">
        <v>14</v>
      </c>
      <c r="AH55" s="49">
        <f t="shared" si="2"/>
        <v>5.6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0</v>
      </c>
      <c r="C56" s="63">
        <f t="shared" ref="C56:AF56" si="10">SUM(C53:C55)</f>
        <v>0</v>
      </c>
      <c r="D56" s="63">
        <f t="shared" si="10"/>
        <v>0</v>
      </c>
      <c r="E56" s="63">
        <f t="shared" si="10"/>
        <v>0</v>
      </c>
      <c r="F56" s="63">
        <f t="shared" si="10"/>
        <v>0</v>
      </c>
      <c r="G56" s="63">
        <f t="shared" si="10"/>
        <v>0</v>
      </c>
      <c r="H56" s="63">
        <f t="shared" si="10"/>
        <v>0</v>
      </c>
      <c r="I56" s="63">
        <f t="shared" si="10"/>
        <v>0</v>
      </c>
      <c r="J56" s="63">
        <f t="shared" si="10"/>
        <v>0</v>
      </c>
      <c r="K56" s="63">
        <f t="shared" si="10"/>
        <v>0</v>
      </c>
      <c r="L56" s="63">
        <f t="shared" si="10"/>
        <v>0</v>
      </c>
      <c r="M56" s="63">
        <f t="shared" si="10"/>
        <v>0</v>
      </c>
      <c r="N56" s="63">
        <f t="shared" si="10"/>
        <v>0</v>
      </c>
      <c r="O56" s="63">
        <f t="shared" si="10"/>
        <v>0</v>
      </c>
      <c r="P56" s="63">
        <f t="shared" si="10"/>
        <v>0</v>
      </c>
      <c r="Q56" s="63">
        <f t="shared" si="10"/>
        <v>21.6</v>
      </c>
      <c r="R56" s="63">
        <f t="shared" si="10"/>
        <v>0</v>
      </c>
      <c r="S56" s="63">
        <f t="shared" si="10"/>
        <v>0</v>
      </c>
      <c r="T56" s="63">
        <f t="shared" si="10"/>
        <v>0</v>
      </c>
      <c r="U56" s="63">
        <f t="shared" si="10"/>
        <v>0</v>
      </c>
      <c r="V56" s="63">
        <f t="shared" si="10"/>
        <v>0</v>
      </c>
      <c r="W56" s="63">
        <f t="shared" si="10"/>
        <v>0</v>
      </c>
      <c r="X56" s="63">
        <f t="shared" si="10"/>
        <v>14</v>
      </c>
      <c r="Y56" s="63">
        <f t="shared" si="10"/>
        <v>49</v>
      </c>
      <c r="Z56" s="63">
        <f t="shared" si="10"/>
        <v>49</v>
      </c>
      <c r="AA56" s="63">
        <f t="shared" si="10"/>
        <v>49</v>
      </c>
      <c r="AB56" s="63">
        <f t="shared" si="10"/>
        <v>50.6</v>
      </c>
      <c r="AC56" s="63">
        <f t="shared" si="10"/>
        <v>50.6</v>
      </c>
      <c r="AD56" s="63">
        <f t="shared" si="10"/>
        <v>50.7</v>
      </c>
      <c r="AE56" s="63">
        <f t="shared" si="10"/>
        <v>50.3</v>
      </c>
      <c r="AF56" s="63">
        <f t="shared" si="10"/>
        <v>50.9</v>
      </c>
      <c r="AG56" s="68">
        <f>SUM(AG53:AG55)</f>
        <v>106</v>
      </c>
      <c r="AH56" s="49">
        <f t="shared" si="2"/>
        <v>50.9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49.3</v>
      </c>
      <c r="C57" s="44">
        <v>54.5</v>
      </c>
      <c r="D57" s="44">
        <v>51.6</v>
      </c>
      <c r="E57" s="44">
        <v>48.7</v>
      </c>
      <c r="F57" s="44">
        <v>35.6</v>
      </c>
      <c r="G57" s="44">
        <v>35.5</v>
      </c>
      <c r="H57" s="44">
        <v>27.4</v>
      </c>
      <c r="I57" s="44">
        <v>26.8</v>
      </c>
      <c r="J57" s="44">
        <v>26.3</v>
      </c>
      <c r="K57" s="44">
        <v>27.7</v>
      </c>
      <c r="L57" s="44">
        <v>57</v>
      </c>
      <c r="M57" s="44">
        <v>45</v>
      </c>
      <c r="N57" s="44">
        <v>63.6</v>
      </c>
      <c r="O57" s="44">
        <v>65.2</v>
      </c>
      <c r="P57" s="44">
        <v>47.1</v>
      </c>
      <c r="Q57" s="44">
        <v>45</v>
      </c>
      <c r="R57" s="44">
        <v>56.9</v>
      </c>
      <c r="S57" s="44">
        <v>56.67</v>
      </c>
      <c r="T57" s="44">
        <v>46.8</v>
      </c>
      <c r="U57" s="44">
        <v>60</v>
      </c>
      <c r="V57" s="44">
        <v>61</v>
      </c>
      <c r="W57" s="44">
        <v>66.5</v>
      </c>
      <c r="X57" s="44">
        <v>66</v>
      </c>
      <c r="Y57" s="44">
        <v>66.400000000000006</v>
      </c>
      <c r="Z57" s="44">
        <v>69</v>
      </c>
      <c r="AA57" s="44">
        <v>61</v>
      </c>
      <c r="AB57" s="44">
        <v>62.2</v>
      </c>
      <c r="AC57" s="44">
        <v>61.1</v>
      </c>
      <c r="AD57" s="44">
        <v>65</v>
      </c>
      <c r="AE57" s="44">
        <v>65</v>
      </c>
      <c r="AF57" s="44">
        <v>59.4</v>
      </c>
      <c r="AG57" s="56"/>
      <c r="AH57" s="49">
        <f t="shared" si="2"/>
        <v>69</v>
      </c>
      <c r="AI57" s="50">
        <f t="shared" si="3"/>
        <v>26.3</v>
      </c>
      <c r="AK57" s="51"/>
    </row>
    <row r="58" spans="1:37" x14ac:dyDescent="0.25">
      <c r="A58" s="57" t="s">
        <v>66</v>
      </c>
      <c r="B58" s="64">
        <f>28.5+42</f>
        <v>70.5</v>
      </c>
      <c r="C58" s="64">
        <v>71</v>
      </c>
      <c r="D58" s="64">
        <f>45+10</f>
        <v>55</v>
      </c>
      <c r="E58" s="64">
        <v>50</v>
      </c>
      <c r="F58" s="64">
        <v>50</v>
      </c>
      <c r="G58" s="64">
        <v>55</v>
      </c>
      <c r="H58" s="64">
        <v>56</v>
      </c>
      <c r="I58" s="64">
        <v>56</v>
      </c>
      <c r="J58" s="64">
        <v>55</v>
      </c>
      <c r="K58" s="64">
        <v>55</v>
      </c>
      <c r="L58" s="64">
        <v>56</v>
      </c>
      <c r="M58" s="64">
        <v>75</v>
      </c>
      <c r="N58" s="64">
        <f>48.1+29</f>
        <v>77.099999999999994</v>
      </c>
      <c r="O58" s="64">
        <f>31+28</f>
        <v>59</v>
      </c>
      <c r="P58" s="64">
        <f>28+40</f>
        <v>68</v>
      </c>
      <c r="Q58" s="64">
        <v>72</v>
      </c>
      <c r="R58" s="64">
        <f>56.3+40</f>
        <v>96.3</v>
      </c>
      <c r="S58" s="64">
        <f>36+67</f>
        <v>103</v>
      </c>
      <c r="T58" s="64">
        <v>103</v>
      </c>
      <c r="U58" s="64">
        <v>100</v>
      </c>
      <c r="V58" s="64">
        <v>100</v>
      </c>
      <c r="W58" s="64">
        <f>98.6+49</f>
        <v>147.6</v>
      </c>
      <c r="X58" s="64">
        <f>48+91</f>
        <v>139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147.6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50.1</v>
      </c>
      <c r="C59" s="64">
        <v>39</v>
      </c>
      <c r="D59" s="64">
        <v>46.8</v>
      </c>
      <c r="E59" s="64">
        <v>40.799999999999997</v>
      </c>
      <c r="F59" s="64">
        <v>43.3</v>
      </c>
      <c r="G59" s="64">
        <v>80</v>
      </c>
      <c r="H59" s="64">
        <v>48.4</v>
      </c>
      <c r="I59" s="64">
        <v>52</v>
      </c>
      <c r="J59" s="64">
        <v>10</v>
      </c>
      <c r="K59" s="64">
        <v>40.299999999999997</v>
      </c>
      <c r="L59" s="64">
        <v>67.2</v>
      </c>
      <c r="M59" s="64">
        <v>61.7</v>
      </c>
      <c r="N59" s="64">
        <v>61.4</v>
      </c>
      <c r="O59" s="64">
        <v>63</v>
      </c>
      <c r="P59" s="64">
        <v>75.3</v>
      </c>
      <c r="Q59" s="64">
        <v>142</v>
      </c>
      <c r="R59" s="64">
        <v>87.5</v>
      </c>
      <c r="S59" s="64">
        <v>59</v>
      </c>
      <c r="T59" s="64">
        <v>62</v>
      </c>
      <c r="U59" s="64">
        <v>50</v>
      </c>
      <c r="V59" s="64">
        <v>68</v>
      </c>
      <c r="W59" s="64">
        <v>51.3</v>
      </c>
      <c r="X59" s="64">
        <v>35</v>
      </c>
      <c r="Y59" s="64">
        <v>87</v>
      </c>
      <c r="Z59" s="64">
        <v>82</v>
      </c>
      <c r="AA59" s="64">
        <v>77</v>
      </c>
      <c r="AB59" s="64">
        <v>54.3</v>
      </c>
      <c r="AC59" s="64">
        <v>104.7</v>
      </c>
      <c r="AD59" s="64">
        <v>106.9</v>
      </c>
      <c r="AE59" s="64">
        <v>95.5</v>
      </c>
      <c r="AF59" s="64">
        <v>103.4</v>
      </c>
      <c r="AG59" s="77"/>
      <c r="AH59" s="49">
        <f t="shared" si="2"/>
        <v>142</v>
      </c>
      <c r="AI59" s="50">
        <f t="shared" si="3"/>
        <v>10</v>
      </c>
      <c r="AK59" s="51"/>
    </row>
    <row r="60" spans="1:37" x14ac:dyDescent="0.25">
      <c r="A60" s="57" t="s">
        <v>68</v>
      </c>
      <c r="B60" s="54">
        <v>60.2</v>
      </c>
      <c r="C60" s="54">
        <v>59.5</v>
      </c>
      <c r="D60" s="54">
        <v>57.6</v>
      </c>
      <c r="E60" s="54">
        <v>57.3</v>
      </c>
      <c r="F60" s="54">
        <v>55.4</v>
      </c>
      <c r="G60" s="54">
        <v>55.6</v>
      </c>
      <c r="H60" s="54">
        <v>53.9</v>
      </c>
      <c r="I60" s="54">
        <v>55.3</v>
      </c>
      <c r="J60" s="54">
        <v>49.8</v>
      </c>
      <c r="K60" s="54">
        <v>52.7</v>
      </c>
      <c r="L60" s="54">
        <v>59</v>
      </c>
      <c r="M60" s="54">
        <v>62.1</v>
      </c>
      <c r="N60" s="54">
        <v>62.1</v>
      </c>
      <c r="O60" s="54">
        <v>66.099999999999994</v>
      </c>
      <c r="P60" s="54">
        <v>38.200000000000003</v>
      </c>
      <c r="Q60" s="54">
        <v>39</v>
      </c>
      <c r="R60" s="54">
        <v>39.4</v>
      </c>
      <c r="S60" s="54">
        <v>35</v>
      </c>
      <c r="T60" s="54">
        <v>35</v>
      </c>
      <c r="U60" s="54">
        <v>0</v>
      </c>
      <c r="V60" s="54">
        <v>0</v>
      </c>
      <c r="W60" s="54">
        <v>0</v>
      </c>
      <c r="X60" s="54">
        <v>0</v>
      </c>
      <c r="Y60" s="54">
        <v>12.5</v>
      </c>
      <c r="Z60" s="54">
        <v>12</v>
      </c>
      <c r="AA60" s="54">
        <v>18.5</v>
      </c>
      <c r="AB60" s="54">
        <v>19.100000000000001</v>
      </c>
      <c r="AC60" s="54">
        <v>18.899999999999999</v>
      </c>
      <c r="AD60" s="54">
        <v>19.3</v>
      </c>
      <c r="AE60" s="54">
        <v>19.3</v>
      </c>
      <c r="AF60" s="54">
        <v>18.8</v>
      </c>
      <c r="AG60" s="77"/>
      <c r="AH60" s="49">
        <f t="shared" si="2"/>
        <v>66.099999999999994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79.2</v>
      </c>
      <c r="C61" s="44">
        <v>81.900000000000006</v>
      </c>
      <c r="D61" s="44">
        <v>85.8</v>
      </c>
      <c r="E61" s="44">
        <v>74.3</v>
      </c>
      <c r="F61" s="44">
        <v>82.6</v>
      </c>
      <c r="G61" s="44">
        <v>0</v>
      </c>
      <c r="H61" s="44">
        <v>0</v>
      </c>
      <c r="I61" s="44">
        <v>0</v>
      </c>
      <c r="J61" s="44">
        <v>74</v>
      </c>
      <c r="K61" s="44">
        <v>76.900000000000006</v>
      </c>
      <c r="L61" s="44">
        <v>77.400000000000006</v>
      </c>
      <c r="M61" s="44">
        <v>72.099999999999994</v>
      </c>
      <c r="N61" s="44">
        <v>69.400000000000006</v>
      </c>
      <c r="O61" s="44">
        <v>83.1</v>
      </c>
      <c r="P61" s="44">
        <v>90.5</v>
      </c>
      <c r="Q61" s="44">
        <v>17</v>
      </c>
      <c r="R61" s="44">
        <v>82.8</v>
      </c>
      <c r="S61" s="44">
        <v>85</v>
      </c>
      <c r="T61" s="44">
        <v>77</v>
      </c>
      <c r="U61" s="44">
        <v>83</v>
      </c>
      <c r="V61" s="44">
        <v>73</v>
      </c>
      <c r="W61" s="44">
        <v>58.6</v>
      </c>
      <c r="X61" s="44">
        <v>46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90.5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3</v>
      </c>
      <c r="C64" s="54">
        <v>3</v>
      </c>
      <c r="D64" s="54">
        <v>3</v>
      </c>
      <c r="E64" s="54">
        <v>3</v>
      </c>
      <c r="F64" s="54">
        <v>3</v>
      </c>
      <c r="G64" s="54">
        <v>3</v>
      </c>
      <c r="H64" s="54">
        <v>3</v>
      </c>
      <c r="I64" s="54">
        <v>3</v>
      </c>
      <c r="J64" s="54">
        <v>3</v>
      </c>
      <c r="K64" s="54">
        <v>3</v>
      </c>
      <c r="L64" s="54">
        <v>3</v>
      </c>
      <c r="M64" s="54">
        <v>3</v>
      </c>
      <c r="N64" s="54">
        <v>3</v>
      </c>
      <c r="O64" s="54">
        <v>3</v>
      </c>
      <c r="P64" s="54">
        <v>3</v>
      </c>
      <c r="Q64" s="54">
        <v>3</v>
      </c>
      <c r="R64" s="54">
        <v>3</v>
      </c>
      <c r="S64" s="54">
        <v>3</v>
      </c>
      <c r="T64" s="54">
        <v>3</v>
      </c>
      <c r="U64" s="54">
        <v>3</v>
      </c>
      <c r="V64" s="54">
        <v>3</v>
      </c>
      <c r="W64" s="54">
        <v>3</v>
      </c>
      <c r="X64" s="54">
        <v>3</v>
      </c>
      <c r="Y64" s="54">
        <v>3</v>
      </c>
      <c r="Z64" s="54">
        <v>0</v>
      </c>
      <c r="AA64" s="54">
        <v>0</v>
      </c>
      <c r="AB64" s="54">
        <v>9</v>
      </c>
      <c r="AC64" s="54">
        <v>9</v>
      </c>
      <c r="AD64" s="54">
        <v>9</v>
      </c>
      <c r="AE64" s="54">
        <v>9</v>
      </c>
      <c r="AF64" s="54">
        <v>9</v>
      </c>
      <c r="AG64" s="77"/>
      <c r="AH64" s="49">
        <f t="shared" si="2"/>
        <v>9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12</v>
      </c>
      <c r="D66" s="80">
        <v>12</v>
      </c>
      <c r="E66" s="80">
        <v>12</v>
      </c>
      <c r="F66" s="80">
        <v>12</v>
      </c>
      <c r="G66" s="80">
        <v>12</v>
      </c>
      <c r="H66" s="80">
        <v>12</v>
      </c>
      <c r="I66" s="80">
        <v>12</v>
      </c>
      <c r="J66" s="80">
        <v>12</v>
      </c>
      <c r="K66" s="80">
        <v>12</v>
      </c>
      <c r="L66" s="80">
        <v>12</v>
      </c>
      <c r="M66" s="80">
        <v>12</v>
      </c>
      <c r="N66" s="80">
        <v>12</v>
      </c>
      <c r="O66" s="80">
        <v>12</v>
      </c>
      <c r="P66" s="80">
        <v>12</v>
      </c>
      <c r="Q66" s="80">
        <v>12</v>
      </c>
      <c r="R66" s="80">
        <v>12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12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320.3</v>
      </c>
      <c r="C68" s="63">
        <f t="shared" ref="C68:AF68" si="12">SUM(C57:C67)</f>
        <v>328.9</v>
      </c>
      <c r="D68" s="63">
        <f t="shared" si="12"/>
        <v>319.79999999999995</v>
      </c>
      <c r="E68" s="63">
        <f t="shared" si="12"/>
        <v>294.10000000000002</v>
      </c>
      <c r="F68" s="63">
        <f t="shared" si="12"/>
        <v>289.89999999999998</v>
      </c>
      <c r="G68" s="63">
        <f t="shared" si="12"/>
        <v>249.1</v>
      </c>
      <c r="H68" s="63">
        <f t="shared" si="12"/>
        <v>208.70000000000002</v>
      </c>
      <c r="I68" s="63">
        <f t="shared" si="12"/>
        <v>213.10000000000002</v>
      </c>
      <c r="J68" s="63">
        <f t="shared" si="12"/>
        <v>238.1</v>
      </c>
      <c r="K68" s="63">
        <f t="shared" si="12"/>
        <v>275.60000000000002</v>
      </c>
      <c r="L68" s="63">
        <f t="shared" si="12"/>
        <v>339.6</v>
      </c>
      <c r="M68" s="63">
        <f t="shared" si="12"/>
        <v>338.9</v>
      </c>
      <c r="N68" s="63">
        <f t="shared" si="12"/>
        <v>356.6</v>
      </c>
      <c r="O68" s="63">
        <f t="shared" si="12"/>
        <v>359.4</v>
      </c>
      <c r="P68" s="63">
        <f t="shared" si="12"/>
        <v>342.09999999999997</v>
      </c>
      <c r="Q68" s="63">
        <f t="shared" si="12"/>
        <v>338</v>
      </c>
      <c r="R68" s="63">
        <f t="shared" si="12"/>
        <v>385.9</v>
      </c>
      <c r="S68" s="63">
        <f t="shared" si="12"/>
        <v>349.67</v>
      </c>
      <c r="T68" s="63">
        <f t="shared" si="12"/>
        <v>334.8</v>
      </c>
      <c r="U68" s="63">
        <f t="shared" si="12"/>
        <v>304</v>
      </c>
      <c r="V68" s="63">
        <f>SUM(V57:V67)</f>
        <v>313</v>
      </c>
      <c r="W68" s="63">
        <f t="shared" si="12"/>
        <v>335</v>
      </c>
      <c r="X68" s="63">
        <f t="shared" si="12"/>
        <v>297</v>
      </c>
      <c r="Y68" s="63">
        <f t="shared" si="12"/>
        <v>176.9</v>
      </c>
      <c r="Z68" s="63">
        <f t="shared" si="12"/>
        <v>171</v>
      </c>
      <c r="AA68" s="63">
        <f t="shared" si="12"/>
        <v>164.5</v>
      </c>
      <c r="AB68" s="63">
        <f t="shared" si="12"/>
        <v>154.6</v>
      </c>
      <c r="AC68" s="63">
        <f t="shared" si="12"/>
        <v>203.70000000000002</v>
      </c>
      <c r="AD68" s="63">
        <f t="shared" si="12"/>
        <v>210.20000000000002</v>
      </c>
      <c r="AE68" s="63">
        <f t="shared" si="12"/>
        <v>198.8</v>
      </c>
      <c r="AF68" s="63">
        <f t="shared" si="12"/>
        <v>200.60000000000002</v>
      </c>
      <c r="AG68" s="68">
        <f>SUM(AG57:AG67)</f>
        <v>0</v>
      </c>
      <c r="AH68" s="49">
        <f t="shared" si="2"/>
        <v>385.9</v>
      </c>
      <c r="AI68" s="50">
        <f t="shared" si="3"/>
        <v>154.6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>
        <v>30</v>
      </c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>
        <v>160</v>
      </c>
      <c r="Y74" s="85">
        <v>160</v>
      </c>
      <c r="Z74" s="85">
        <v>160</v>
      </c>
      <c r="AA74" s="85">
        <v>160</v>
      </c>
      <c r="AB74" s="85">
        <v>160</v>
      </c>
      <c r="AC74" s="85">
        <v>160</v>
      </c>
      <c r="AD74" s="85">
        <v>160</v>
      </c>
      <c r="AE74" s="85">
        <v>160</v>
      </c>
      <c r="AF74" s="85">
        <v>160</v>
      </c>
      <c r="AG74" s="68"/>
      <c r="AH74" s="49">
        <f t="shared" si="2"/>
        <v>160</v>
      </c>
      <c r="AI74" s="50">
        <f t="shared" si="3"/>
        <v>30</v>
      </c>
    </row>
    <row r="75" spans="1:37" ht="15.75" thickBot="1" x14ac:dyDescent="0.3">
      <c r="A75" s="62" t="s">
        <v>83</v>
      </c>
      <c r="B75" s="83">
        <f t="shared" ref="B75" si="14">B72+B68+B56+B52+B38+B74</f>
        <v>1126.3400000000001</v>
      </c>
      <c r="C75" s="83">
        <f t="shared" ref="C75:AF75" si="15">C72+C68+C56+C52+C38+C74</f>
        <v>1107.1399999999999</v>
      </c>
      <c r="D75" s="83">
        <f t="shared" si="15"/>
        <v>1070.1399999999999</v>
      </c>
      <c r="E75" s="83">
        <f t="shared" si="15"/>
        <v>1060.1399999999999</v>
      </c>
      <c r="F75" s="83">
        <f t="shared" si="15"/>
        <v>1070.1400000000001</v>
      </c>
      <c r="G75" s="83">
        <f t="shared" si="15"/>
        <v>1108.3399999999999</v>
      </c>
      <c r="H75" s="83">
        <f t="shared" si="15"/>
        <v>1107.74</v>
      </c>
      <c r="I75" s="83">
        <f t="shared" si="15"/>
        <v>1123.8399999999999</v>
      </c>
      <c r="J75" s="83">
        <f t="shared" si="15"/>
        <v>1149.1399999999999</v>
      </c>
      <c r="K75" s="83">
        <f t="shared" si="15"/>
        <v>1183.54</v>
      </c>
      <c r="L75" s="83">
        <f t="shared" si="15"/>
        <v>1196.2400000000002</v>
      </c>
      <c r="M75" s="83">
        <f t="shared" si="15"/>
        <v>1234.3400000000001</v>
      </c>
      <c r="N75" s="83">
        <f t="shared" si="15"/>
        <v>1211.8400000000001</v>
      </c>
      <c r="O75" s="83">
        <f t="shared" si="15"/>
        <v>1197.54</v>
      </c>
      <c r="P75" s="83">
        <f t="shared" si="15"/>
        <v>1228.44</v>
      </c>
      <c r="Q75" s="83">
        <f t="shared" si="15"/>
        <v>1245.94</v>
      </c>
      <c r="R75" s="83">
        <f t="shared" si="15"/>
        <v>1226.3400000000001</v>
      </c>
      <c r="S75" s="83">
        <f t="shared" si="15"/>
        <v>1297.4099999999999</v>
      </c>
      <c r="T75" s="83">
        <f t="shared" si="15"/>
        <v>1269.7399999999998</v>
      </c>
      <c r="U75" s="83">
        <f t="shared" si="15"/>
        <v>1245.7399999999998</v>
      </c>
      <c r="V75" s="83">
        <f t="shared" si="15"/>
        <v>1262.54</v>
      </c>
      <c r="W75" s="83">
        <f t="shared" si="15"/>
        <v>1219.6399999999999</v>
      </c>
      <c r="X75" s="83">
        <f t="shared" si="15"/>
        <v>1357.24</v>
      </c>
      <c r="Y75" s="83">
        <f t="shared" si="15"/>
        <v>1393.74</v>
      </c>
      <c r="Z75" s="83">
        <f t="shared" si="15"/>
        <v>1523.54</v>
      </c>
      <c r="AA75" s="83">
        <f t="shared" si="15"/>
        <v>1595.6399999999999</v>
      </c>
      <c r="AB75" s="83">
        <f t="shared" si="15"/>
        <v>1542.6399999999999</v>
      </c>
      <c r="AC75" s="83">
        <f t="shared" si="15"/>
        <v>1526.3400000000001</v>
      </c>
      <c r="AD75" s="83">
        <f t="shared" si="15"/>
        <v>1496.6400000000003</v>
      </c>
      <c r="AE75" s="83">
        <f t="shared" si="15"/>
        <v>1392.94</v>
      </c>
      <c r="AF75" s="83">
        <f t="shared" si="15"/>
        <v>1330.44</v>
      </c>
      <c r="AG75" s="68">
        <f>AG72+AG68+AG56+AG52+AG38+AG74</f>
        <v>2144.14</v>
      </c>
      <c r="AH75" s="49">
        <f t="shared" si="2"/>
        <v>1595.6399999999999</v>
      </c>
      <c r="AI75" s="50">
        <f t="shared" si="3"/>
        <v>1060.1399999999999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>
        <v>0</v>
      </c>
      <c r="AD81" s="80">
        <v>0</v>
      </c>
      <c r="AE81" s="80">
        <v>0</v>
      </c>
      <c r="AF81" s="80">
        <v>0</v>
      </c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2328.23</v>
      </c>
      <c r="C83" s="63">
        <f t="shared" ref="C83:AG83" si="20">SUM(C70:C82)</f>
        <v>2309.0299999999997</v>
      </c>
      <c r="D83" s="63">
        <f t="shared" si="20"/>
        <v>2272.0299999999997</v>
      </c>
      <c r="E83" s="63">
        <f t="shared" si="20"/>
        <v>2262.0299999999997</v>
      </c>
      <c r="F83" s="63">
        <f t="shared" si="20"/>
        <v>2272.0299999999997</v>
      </c>
      <c r="G83" s="63">
        <f t="shared" si="20"/>
        <v>2310.2299999999996</v>
      </c>
      <c r="H83" s="63">
        <f t="shared" si="20"/>
        <v>2309.63</v>
      </c>
      <c r="I83" s="63">
        <f t="shared" si="20"/>
        <v>2325.7299999999996</v>
      </c>
      <c r="J83" s="63">
        <f t="shared" si="20"/>
        <v>2351.0299999999997</v>
      </c>
      <c r="K83" s="63">
        <f t="shared" si="20"/>
        <v>2385.4299999999998</v>
      </c>
      <c r="L83" s="63">
        <f t="shared" si="20"/>
        <v>2398.13</v>
      </c>
      <c r="M83" s="63">
        <f t="shared" si="20"/>
        <v>2466.23</v>
      </c>
      <c r="N83" s="63">
        <f t="shared" si="20"/>
        <v>2413.73</v>
      </c>
      <c r="O83" s="63">
        <f t="shared" si="20"/>
        <v>2399.4299999999998</v>
      </c>
      <c r="P83" s="63">
        <f t="shared" si="20"/>
        <v>2430.33</v>
      </c>
      <c r="Q83" s="63">
        <f t="shared" si="20"/>
        <v>2447.83</v>
      </c>
      <c r="R83" s="63">
        <f t="shared" si="20"/>
        <v>2428.23</v>
      </c>
      <c r="S83" s="63">
        <f t="shared" si="20"/>
        <v>2499.2999999999997</v>
      </c>
      <c r="T83" s="63">
        <f t="shared" si="20"/>
        <v>2471.6299999999997</v>
      </c>
      <c r="U83" s="63">
        <f t="shared" si="20"/>
        <v>2447.6299999999997</v>
      </c>
      <c r="V83" s="63">
        <f t="shared" si="20"/>
        <v>2464.4299999999998</v>
      </c>
      <c r="W83" s="63">
        <f t="shared" si="20"/>
        <v>2421.5299999999997</v>
      </c>
      <c r="X83" s="63">
        <f t="shared" si="20"/>
        <v>2719.13</v>
      </c>
      <c r="Y83" s="63">
        <f t="shared" si="20"/>
        <v>2755.63</v>
      </c>
      <c r="Z83" s="63">
        <f t="shared" si="20"/>
        <v>2885.43</v>
      </c>
      <c r="AA83" s="63">
        <f t="shared" si="20"/>
        <v>2957.5299999999997</v>
      </c>
      <c r="AB83" s="63">
        <f t="shared" si="20"/>
        <v>2904.5299999999997</v>
      </c>
      <c r="AC83" s="63">
        <f t="shared" si="20"/>
        <v>2888.23</v>
      </c>
      <c r="AD83" s="63">
        <f t="shared" si="20"/>
        <v>2858.53</v>
      </c>
      <c r="AE83" s="63">
        <f t="shared" si="20"/>
        <v>2754.83</v>
      </c>
      <c r="AF83" s="63">
        <f t="shared" si="20"/>
        <v>2692.33</v>
      </c>
      <c r="AG83" s="68">
        <f t="shared" si="20"/>
        <v>4360.08</v>
      </c>
      <c r="AH83" s="49">
        <f t="shared" si="16"/>
        <v>2957.5299999999997</v>
      </c>
      <c r="AI83" s="50">
        <f t="shared" si="17"/>
        <v>2262.0299999999997</v>
      </c>
    </row>
    <row r="84" spans="1:37" x14ac:dyDescent="0.25">
      <c r="A84" s="88" t="s">
        <v>89</v>
      </c>
      <c r="B84" s="89">
        <v>49.89</v>
      </c>
      <c r="C84" s="89">
        <v>49.9</v>
      </c>
      <c r="D84" s="89">
        <v>49.98</v>
      </c>
      <c r="E84" s="89">
        <v>49.9</v>
      </c>
      <c r="F84" s="89">
        <v>49.97</v>
      </c>
      <c r="G84" s="89">
        <v>49.96</v>
      </c>
      <c r="H84" s="89">
        <v>49.93</v>
      </c>
      <c r="I84" s="89">
        <v>49.97</v>
      </c>
      <c r="J84" s="89">
        <v>49.7</v>
      </c>
      <c r="K84" s="89">
        <v>50.02</v>
      </c>
      <c r="L84" s="89">
        <v>50.02</v>
      </c>
      <c r="M84" s="89">
        <v>50.058999999999997</v>
      </c>
      <c r="N84" s="89">
        <v>49.935000000000002</v>
      </c>
      <c r="O84" s="89">
        <v>50.109000000000002</v>
      </c>
      <c r="P84" s="89">
        <v>49.860999999999997</v>
      </c>
      <c r="Q84" s="89">
        <v>49.997</v>
      </c>
      <c r="R84" s="89">
        <v>49.945</v>
      </c>
      <c r="S84" s="89">
        <v>49.898000000000003</v>
      </c>
      <c r="T84" s="89">
        <v>49.69</v>
      </c>
      <c r="U84" s="89">
        <v>49.835999999999999</v>
      </c>
      <c r="V84" s="89">
        <v>49.802</v>
      </c>
      <c r="W84" s="89">
        <v>49.91</v>
      </c>
      <c r="X84" s="89">
        <v>49.91</v>
      </c>
      <c r="Y84" s="89">
        <v>50.06</v>
      </c>
      <c r="Z84" s="89">
        <v>50.031999999999996</v>
      </c>
      <c r="AA84" s="89">
        <v>50.031999999999996</v>
      </c>
      <c r="AB84" s="89">
        <v>49.88</v>
      </c>
      <c r="AC84" s="89">
        <v>49.954000000000001</v>
      </c>
      <c r="AD84" s="89">
        <v>49.88</v>
      </c>
      <c r="AE84" s="89">
        <v>49.805</v>
      </c>
      <c r="AF84" s="89">
        <v>49.838000000000001</v>
      </c>
      <c r="AG84" s="90"/>
      <c r="AH84" s="49">
        <f t="shared" si="16"/>
        <v>50.109000000000002</v>
      </c>
      <c r="AI84" s="50">
        <f t="shared" si="17"/>
        <v>49.69</v>
      </c>
    </row>
    <row r="85" spans="1:37" x14ac:dyDescent="0.25">
      <c r="A85" s="91" t="s">
        <v>90</v>
      </c>
      <c r="B85" s="64">
        <v>126.6</v>
      </c>
      <c r="C85" s="64">
        <v>127.5</v>
      </c>
      <c r="D85" s="64">
        <v>127.1</v>
      </c>
      <c r="E85" s="64">
        <v>125.5</v>
      </c>
      <c r="F85" s="64">
        <v>127.2</v>
      </c>
      <c r="G85" s="64">
        <v>123.2</v>
      </c>
      <c r="H85" s="64">
        <v>123.5</v>
      </c>
      <c r="I85" s="64">
        <v>123.7</v>
      </c>
      <c r="J85" s="64">
        <v>125.2</v>
      </c>
      <c r="K85" s="64">
        <v>125.7</v>
      </c>
      <c r="L85" s="64">
        <v>124.6</v>
      </c>
      <c r="M85" s="64">
        <v>124.8</v>
      </c>
      <c r="N85" s="64">
        <v>124.3</v>
      </c>
      <c r="O85" s="64">
        <v>122.6</v>
      </c>
      <c r="P85" s="64">
        <v>123.7</v>
      </c>
      <c r="Q85" s="64">
        <v>122.1</v>
      </c>
      <c r="R85" s="64">
        <v>127.1</v>
      </c>
      <c r="S85" s="64">
        <v>123.9</v>
      </c>
      <c r="T85" s="64">
        <v>124.6</v>
      </c>
      <c r="U85" s="64">
        <v>126</v>
      </c>
      <c r="V85" s="64">
        <v>123</v>
      </c>
      <c r="W85" s="64">
        <v>126.5</v>
      </c>
      <c r="X85" s="64">
        <v>126.5</v>
      </c>
      <c r="Y85" s="64">
        <v>127.5</v>
      </c>
      <c r="Z85" s="64">
        <v>125.9</v>
      </c>
      <c r="AA85" s="64">
        <v>125.9</v>
      </c>
      <c r="AB85" s="64">
        <v>127.1</v>
      </c>
      <c r="AC85" s="64">
        <v>127.8</v>
      </c>
      <c r="AD85" s="64">
        <v>128.30000000000001</v>
      </c>
      <c r="AE85" s="64">
        <v>128.19999999999999</v>
      </c>
      <c r="AF85" s="64">
        <v>128.30000000000001</v>
      </c>
      <c r="AG85" s="93"/>
      <c r="AH85" s="49">
        <f t="shared" si="16"/>
        <v>128.30000000000001</v>
      </c>
      <c r="AI85" s="50">
        <f t="shared" si="17"/>
        <v>122.1</v>
      </c>
    </row>
    <row r="86" spans="1:37" x14ac:dyDescent="0.25">
      <c r="A86" s="91" t="s">
        <v>91</v>
      </c>
      <c r="B86" s="64">
        <v>130.4</v>
      </c>
      <c r="C86" s="64">
        <v>130.9</v>
      </c>
      <c r="D86" s="64">
        <v>130.4</v>
      </c>
      <c r="E86" s="64">
        <v>129.30000000000001</v>
      </c>
      <c r="F86" s="64">
        <v>130.6</v>
      </c>
      <c r="G86" s="64">
        <v>128</v>
      </c>
      <c r="H86" s="64">
        <v>128.5</v>
      </c>
      <c r="I86" s="64">
        <v>127.8</v>
      </c>
      <c r="J86" s="64">
        <v>128.1</v>
      </c>
      <c r="K86" s="64">
        <v>125.2</v>
      </c>
      <c r="L86" s="64">
        <v>127.2</v>
      </c>
      <c r="M86" s="64">
        <v>127.9</v>
      </c>
      <c r="N86" s="64">
        <v>127.1</v>
      </c>
      <c r="O86" s="64">
        <v>126.1</v>
      </c>
      <c r="P86" s="64">
        <v>127.5</v>
      </c>
      <c r="Q86" s="64">
        <v>125.6</v>
      </c>
      <c r="R86" s="64">
        <v>128.30000000000001</v>
      </c>
      <c r="S86" s="64">
        <v>126.9</v>
      </c>
      <c r="T86" s="64">
        <v>126.6</v>
      </c>
      <c r="U86" s="64">
        <v>127</v>
      </c>
      <c r="V86" s="64">
        <v>126</v>
      </c>
      <c r="W86" s="64">
        <v>128</v>
      </c>
      <c r="X86" s="64">
        <v>128</v>
      </c>
      <c r="Y86" s="64">
        <v>130</v>
      </c>
      <c r="Z86" s="64">
        <v>128.69999999999999</v>
      </c>
      <c r="AA86" s="64">
        <v>128.69999999999999</v>
      </c>
      <c r="AB86" s="64">
        <v>130</v>
      </c>
      <c r="AC86" s="64">
        <v>130.69999999999999</v>
      </c>
      <c r="AD86" s="64">
        <v>131.30000000000001</v>
      </c>
      <c r="AE86" s="64">
        <v>131.30000000000001</v>
      </c>
      <c r="AF86" s="64">
        <v>131.69999999999999</v>
      </c>
      <c r="AG86" s="93"/>
      <c r="AH86" s="49">
        <f t="shared" si="16"/>
        <v>131.69999999999999</v>
      </c>
      <c r="AI86" s="50">
        <f t="shared" si="17"/>
        <v>125.2</v>
      </c>
    </row>
    <row r="87" spans="1:37" x14ac:dyDescent="0.25">
      <c r="A87" s="91" t="s">
        <v>92</v>
      </c>
      <c r="B87" s="64">
        <v>128.30000000000001</v>
      </c>
      <c r="C87" s="64">
        <v>129.9</v>
      </c>
      <c r="D87" s="64">
        <v>132.69999999999999</v>
      </c>
      <c r="E87" s="64">
        <v>130.6</v>
      </c>
      <c r="F87" s="64">
        <v>131</v>
      </c>
      <c r="G87" s="64">
        <v>130.19999999999999</v>
      </c>
      <c r="H87" s="64">
        <v>131.4</v>
      </c>
      <c r="I87" s="64">
        <v>131.1</v>
      </c>
      <c r="J87" s="64">
        <v>129.69999999999999</v>
      </c>
      <c r="K87" s="64">
        <v>130.1</v>
      </c>
      <c r="L87" s="64">
        <v>130.30000000000001</v>
      </c>
      <c r="M87" s="64">
        <v>130.6</v>
      </c>
      <c r="N87" s="64">
        <v>130.69999999999999</v>
      </c>
      <c r="O87" s="64">
        <v>128.30000000000001</v>
      </c>
      <c r="P87" s="64">
        <v>128.5</v>
      </c>
      <c r="Q87" s="64">
        <v>128.4</v>
      </c>
      <c r="R87" s="64">
        <v>130.1</v>
      </c>
      <c r="S87" s="64">
        <v>128.69999999999999</v>
      </c>
      <c r="T87" s="64">
        <v>127</v>
      </c>
      <c r="U87" s="64">
        <v>128</v>
      </c>
      <c r="V87" s="64">
        <v>129</v>
      </c>
      <c r="W87" s="64">
        <v>127.8</v>
      </c>
      <c r="X87" s="64">
        <v>127.8</v>
      </c>
      <c r="Y87" s="64">
        <v>128</v>
      </c>
      <c r="Z87" s="64">
        <v>126.6</v>
      </c>
      <c r="AA87" s="64">
        <v>126.6</v>
      </c>
      <c r="AB87" s="64">
        <v>123.8</v>
      </c>
      <c r="AC87" s="64">
        <v>125.1</v>
      </c>
      <c r="AD87" s="64">
        <v>128</v>
      </c>
      <c r="AE87" s="64">
        <v>128.30000000000001</v>
      </c>
      <c r="AF87" s="64">
        <v>128.4</v>
      </c>
      <c r="AG87" s="93"/>
      <c r="AH87" s="49">
        <f t="shared" si="16"/>
        <v>132.69999999999999</v>
      </c>
      <c r="AI87" s="50">
        <f t="shared" si="17"/>
        <v>123.8</v>
      </c>
    </row>
    <row r="88" spans="1:37" x14ac:dyDescent="0.25">
      <c r="A88" s="94" t="s">
        <v>93</v>
      </c>
      <c r="B88" s="64">
        <v>130.80000000000001</v>
      </c>
      <c r="C88" s="64">
        <v>131.19999999999999</v>
      </c>
      <c r="D88" s="64">
        <v>134.80000000000001</v>
      </c>
      <c r="E88" s="64">
        <v>133.30000000000001</v>
      </c>
      <c r="F88" s="64">
        <v>133.5</v>
      </c>
      <c r="G88" s="64">
        <v>132.4</v>
      </c>
      <c r="H88" s="64">
        <v>132.80000000000001</v>
      </c>
      <c r="I88" s="64">
        <v>132.80000000000001</v>
      </c>
      <c r="J88" s="64">
        <v>130.80000000000001</v>
      </c>
      <c r="K88" s="64">
        <v>132.30000000000001</v>
      </c>
      <c r="L88" s="64">
        <v>131.9</v>
      </c>
      <c r="M88" s="64">
        <v>132.6</v>
      </c>
      <c r="N88" s="64">
        <v>131.4</v>
      </c>
      <c r="O88" s="64">
        <v>132</v>
      </c>
      <c r="P88" s="64">
        <v>131.69999999999999</v>
      </c>
      <c r="Q88" s="64">
        <v>130.6</v>
      </c>
      <c r="R88" s="64">
        <v>133.6</v>
      </c>
      <c r="S88" s="64">
        <v>131</v>
      </c>
      <c r="T88" s="64">
        <v>129</v>
      </c>
      <c r="U88" s="64">
        <v>31</v>
      </c>
      <c r="V88" s="64">
        <v>132</v>
      </c>
      <c r="W88" s="64">
        <v>131.1</v>
      </c>
      <c r="X88" s="64">
        <v>131.1</v>
      </c>
      <c r="Y88" s="64">
        <v>131</v>
      </c>
      <c r="Z88" s="64">
        <v>127.9</v>
      </c>
      <c r="AA88" s="64">
        <v>127.9</v>
      </c>
      <c r="AB88" s="64">
        <v>126.7</v>
      </c>
      <c r="AC88" s="64">
        <v>128.80000000000001</v>
      </c>
      <c r="AD88" s="64">
        <v>132.4</v>
      </c>
      <c r="AE88" s="64">
        <v>132.69999999999999</v>
      </c>
      <c r="AF88" s="64">
        <v>133.4</v>
      </c>
      <c r="AG88" s="93"/>
      <c r="AH88" s="49">
        <f t="shared" si="16"/>
        <v>134.80000000000001</v>
      </c>
      <c r="AI88" s="50">
        <f t="shared" si="17"/>
        <v>31</v>
      </c>
    </row>
    <row r="89" spans="1:37" x14ac:dyDescent="0.25">
      <c r="A89" s="94" t="s">
        <v>94</v>
      </c>
      <c r="B89" s="95">
        <v>135.80000000000001</v>
      </c>
      <c r="C89" s="95">
        <v>135</v>
      </c>
      <c r="D89" s="95">
        <v>135</v>
      </c>
      <c r="E89" s="95">
        <v>135</v>
      </c>
      <c r="F89" s="95">
        <v>133.1</v>
      </c>
      <c r="G89" s="95">
        <v>131.19999999999999</v>
      </c>
      <c r="H89" s="95">
        <v>131.5</v>
      </c>
      <c r="I89" s="95">
        <v>91.2</v>
      </c>
      <c r="J89" s="95">
        <v>129.4</v>
      </c>
      <c r="K89" s="95">
        <v>918</v>
      </c>
      <c r="L89" s="95">
        <v>137</v>
      </c>
      <c r="M89" s="95">
        <v>134</v>
      </c>
      <c r="N89" s="95">
        <v>135.30000000000001</v>
      </c>
      <c r="O89" s="95">
        <v>132.6</v>
      </c>
      <c r="P89" s="95">
        <v>134.30000000000001</v>
      </c>
      <c r="Q89" s="95">
        <v>131.4</v>
      </c>
      <c r="R89" s="95">
        <v>132.80000000000001</v>
      </c>
      <c r="S89" s="95">
        <v>136.5</v>
      </c>
      <c r="T89" s="95">
        <v>135</v>
      </c>
      <c r="U89" s="95">
        <v>136</v>
      </c>
      <c r="V89" s="95">
        <v>134</v>
      </c>
      <c r="W89" s="95">
        <v>135.4</v>
      </c>
      <c r="X89" s="95">
        <v>135.4</v>
      </c>
      <c r="Y89" s="95">
        <v>132.4</v>
      </c>
      <c r="Z89" s="95">
        <v>134.4</v>
      </c>
      <c r="AA89" s="95">
        <v>134.4</v>
      </c>
      <c r="AB89" s="95">
        <v>133.80000000000001</v>
      </c>
      <c r="AC89" s="95">
        <v>134.1</v>
      </c>
      <c r="AD89" s="95">
        <v>136.69999999999999</v>
      </c>
      <c r="AE89" s="95">
        <v>137.30000000000001</v>
      </c>
      <c r="AF89" s="95">
        <v>135.69999999999999</v>
      </c>
      <c r="AG89" s="96"/>
      <c r="AH89" s="49">
        <f t="shared" si="16"/>
        <v>918</v>
      </c>
      <c r="AI89" s="50">
        <f t="shared" si="17"/>
        <v>91.2</v>
      </c>
    </row>
    <row r="90" spans="1:37" x14ac:dyDescent="0.25">
      <c r="A90" s="91" t="s">
        <v>95</v>
      </c>
      <c r="B90" s="64">
        <v>132.4</v>
      </c>
      <c r="C90" s="64">
        <v>130.5</v>
      </c>
      <c r="D90" s="64">
        <v>134.4</v>
      </c>
      <c r="E90" s="64">
        <v>134.1</v>
      </c>
      <c r="F90" s="64">
        <v>130.5</v>
      </c>
      <c r="G90" s="64">
        <v>128.30000000000001</v>
      </c>
      <c r="H90" s="64">
        <v>128.19999999999999</v>
      </c>
      <c r="I90" s="64">
        <v>132.19999999999999</v>
      </c>
      <c r="J90" s="64">
        <v>120.3</v>
      </c>
      <c r="K90" s="64">
        <v>130.30000000000001</v>
      </c>
      <c r="L90" s="64">
        <v>129.1</v>
      </c>
      <c r="M90" s="64">
        <v>131.80000000000001</v>
      </c>
      <c r="N90" s="64">
        <v>128.4</v>
      </c>
      <c r="O90" s="64">
        <v>134</v>
      </c>
      <c r="P90" s="64">
        <v>133.4</v>
      </c>
      <c r="Q90" s="64">
        <v>126.1</v>
      </c>
      <c r="R90" s="64">
        <v>122.5</v>
      </c>
      <c r="S90" s="64">
        <v>133</v>
      </c>
      <c r="T90" s="64">
        <v>133</v>
      </c>
      <c r="U90" s="64">
        <v>136</v>
      </c>
      <c r="V90" s="64">
        <v>128</v>
      </c>
      <c r="W90" s="64">
        <v>126.8</v>
      </c>
      <c r="X90" s="64">
        <v>126.8</v>
      </c>
      <c r="Y90" s="64">
        <v>129</v>
      </c>
      <c r="Z90" s="64">
        <v>129</v>
      </c>
      <c r="AA90" s="64">
        <v>129</v>
      </c>
      <c r="AB90" s="64">
        <v>130.5</v>
      </c>
      <c r="AC90" s="64">
        <v>132.69999999999999</v>
      </c>
      <c r="AD90" s="64">
        <v>132.30000000000001</v>
      </c>
      <c r="AE90" s="64">
        <v>131.4</v>
      </c>
      <c r="AF90" s="64">
        <v>130.6</v>
      </c>
      <c r="AG90" s="93"/>
      <c r="AH90" s="49">
        <f t="shared" si="16"/>
        <v>136</v>
      </c>
      <c r="AI90" s="50">
        <f t="shared" si="17"/>
        <v>120.3</v>
      </c>
    </row>
    <row r="91" spans="1:37" ht="15.75" thickBot="1" x14ac:dyDescent="0.3">
      <c r="A91" s="91" t="s">
        <v>96</v>
      </c>
      <c r="B91" s="97">
        <v>65.8</v>
      </c>
      <c r="C91" s="97">
        <v>66.099999999999994</v>
      </c>
      <c r="D91" s="97">
        <v>65.900000000000006</v>
      </c>
      <c r="E91" s="97">
        <v>65</v>
      </c>
      <c r="F91" s="97">
        <v>65.8</v>
      </c>
      <c r="G91" s="97">
        <v>64.5</v>
      </c>
      <c r="H91" s="97">
        <v>64.900000000000006</v>
      </c>
      <c r="I91" s="97">
        <v>64.900000000000006</v>
      </c>
      <c r="J91" s="97">
        <v>64.8</v>
      </c>
      <c r="K91" s="97">
        <v>64.7</v>
      </c>
      <c r="L91" s="97">
        <v>64.2</v>
      </c>
      <c r="M91" s="97">
        <v>64.599999999999994</v>
      </c>
      <c r="N91" s="97">
        <v>64.3</v>
      </c>
      <c r="O91" s="97">
        <v>64</v>
      </c>
      <c r="P91" s="97">
        <v>64.2</v>
      </c>
      <c r="Q91" s="97">
        <v>63</v>
      </c>
      <c r="R91" s="97">
        <v>63.6</v>
      </c>
      <c r="S91" s="97">
        <v>62.2</v>
      </c>
      <c r="T91" s="97">
        <v>63</v>
      </c>
      <c r="U91" s="97">
        <v>63.7</v>
      </c>
      <c r="V91" s="97">
        <v>62.5</v>
      </c>
      <c r="W91" s="97">
        <v>63.7</v>
      </c>
      <c r="X91" s="97">
        <v>63.7</v>
      </c>
      <c r="Y91" s="97">
        <v>65.900000000000006</v>
      </c>
      <c r="Z91" s="97">
        <v>65.400000000000006</v>
      </c>
      <c r="AA91" s="97">
        <v>65.400000000000006</v>
      </c>
      <c r="AB91" s="97">
        <v>65.900000000000006</v>
      </c>
      <c r="AC91" s="97">
        <v>66.3</v>
      </c>
      <c r="AD91" s="97">
        <v>66.599999999999994</v>
      </c>
      <c r="AE91" s="97">
        <v>66.3</v>
      </c>
      <c r="AF91" s="97">
        <v>66.599999999999994</v>
      </c>
      <c r="AG91" s="98"/>
      <c r="AH91" s="49">
        <f t="shared" si="16"/>
        <v>66.599999999999994</v>
      </c>
      <c r="AI91" s="50">
        <f t="shared" si="17"/>
        <v>62.2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1">SUM(B15,B18,B21:B22,B42,B44:B45,B47,B49,B94:B97,B103,B109,B115,B124,B126,B138,B145,B148:B149,B156,B158,B160,B164:B166,B168:B170,B175,B181:B182,B184:B186,B194,B199)</f>
        <v>179.54</v>
      </c>
      <c r="C93" s="102">
        <f t="shared" ref="C93:AF93" si="22">SUM(C15,C18,C21:C22,C42,C44:C45,C47,C49,C94:C97,C103,C109,C115,C124,C126,C138,C145,C148:C149,C156,C158,C160,C164:C166,C168:C170,C175,C181:C182,C184:C186,C194,C199)</f>
        <v>173.44</v>
      </c>
      <c r="D93" s="102">
        <f t="shared" si="22"/>
        <v>170.64</v>
      </c>
      <c r="E93" s="102">
        <f t="shared" si="22"/>
        <v>166.14</v>
      </c>
      <c r="F93" s="102">
        <f t="shared" si="22"/>
        <v>175.74</v>
      </c>
      <c r="G93" s="102">
        <f t="shared" si="22"/>
        <v>203.64</v>
      </c>
      <c r="H93" s="102">
        <f t="shared" si="22"/>
        <v>357.04</v>
      </c>
      <c r="I93" s="102">
        <f t="shared" si="22"/>
        <v>244.33999999999997</v>
      </c>
      <c r="J93" s="102">
        <f t="shared" si="22"/>
        <v>266.64000000000004</v>
      </c>
      <c r="K93" s="102">
        <f t="shared" si="22"/>
        <v>285.64000000000004</v>
      </c>
      <c r="L93" s="102">
        <f t="shared" si="22"/>
        <v>301.74000000000007</v>
      </c>
      <c r="M93" s="102">
        <f t="shared" si="22"/>
        <v>302.64000000000004</v>
      </c>
      <c r="N93" s="102">
        <f t="shared" si="22"/>
        <v>306.24000000000007</v>
      </c>
      <c r="O93" s="102">
        <f t="shared" si="22"/>
        <v>288.34000000000003</v>
      </c>
      <c r="P93" s="102">
        <f t="shared" si="22"/>
        <v>259.44000000000005</v>
      </c>
      <c r="Q93" s="102">
        <f t="shared" si="22"/>
        <v>307.74000000000007</v>
      </c>
      <c r="R93" s="102">
        <f t="shared" si="22"/>
        <v>249.23999999999998</v>
      </c>
      <c r="S93" s="102">
        <f t="shared" si="22"/>
        <v>253.54</v>
      </c>
      <c r="T93" s="102">
        <f t="shared" si="22"/>
        <v>252.44</v>
      </c>
      <c r="U93" s="102">
        <f t="shared" si="22"/>
        <v>258.54000000000008</v>
      </c>
      <c r="V93" s="102">
        <f t="shared" si="22"/>
        <v>261.44000000000005</v>
      </c>
      <c r="W93" s="102">
        <f>SUM(W15,W18,W21:W22,W42,W44:W45,W47,W49,W94:W97,W103,W109,W115,W124,W126,W138,W145,W148:W149,W156,W158,W160,W164:W166,W168:W170,W175,W181:W182,W184:W186,W194,W199)</f>
        <v>269.04000000000002</v>
      </c>
      <c r="X93" s="102">
        <f>SUM(X15,X18,X21:X22,X42,X44:X45,X47,X49,X94:X97,X103,X109,X115,X124,X126,X138,X145,X148:X149,X156,X158,X160,X164:X166,X168:X170,X175,X181:X182,X184:X186,X194,X199)</f>
        <v>277.04000000000002</v>
      </c>
      <c r="Y93" s="102">
        <f t="shared" si="22"/>
        <v>306.24</v>
      </c>
      <c r="Z93" s="102">
        <f t="shared" si="22"/>
        <v>356.14</v>
      </c>
      <c r="AA93" s="102">
        <f t="shared" si="22"/>
        <v>356.14</v>
      </c>
      <c r="AB93" s="102">
        <f t="shared" si="22"/>
        <v>339.94000000000005</v>
      </c>
      <c r="AC93" s="102">
        <f t="shared" si="22"/>
        <v>314.74000000000007</v>
      </c>
      <c r="AD93" s="102">
        <f t="shared" si="22"/>
        <v>293.24</v>
      </c>
      <c r="AE93" s="102">
        <f t="shared" si="22"/>
        <v>241.23999999999998</v>
      </c>
      <c r="AF93" s="102">
        <f t="shared" si="22"/>
        <v>202.54</v>
      </c>
      <c r="AG93" s="104"/>
      <c r="AH93" s="49">
        <f>MAX(C93:AF93)</f>
        <v>357.04</v>
      </c>
      <c r="AI93" s="50">
        <f>MIN(C93:AF93)</f>
        <v>166.14</v>
      </c>
    </row>
    <row r="94" spans="1:37" x14ac:dyDescent="0.25">
      <c r="A94" s="105" t="s">
        <v>98</v>
      </c>
      <c r="B94" s="106">
        <v>66.900000000000006</v>
      </c>
      <c r="C94" s="106">
        <v>64.7</v>
      </c>
      <c r="D94" s="106">
        <v>68.099999999999994</v>
      </c>
      <c r="E94" s="106">
        <v>69</v>
      </c>
      <c r="F94" s="106">
        <v>61.7</v>
      </c>
      <c r="G94" s="106">
        <v>60</v>
      </c>
      <c r="H94" s="106">
        <v>54.1</v>
      </c>
      <c r="I94" s="106">
        <v>47.1</v>
      </c>
      <c r="J94" s="106">
        <v>52.2</v>
      </c>
      <c r="K94" s="106">
        <v>50</v>
      </c>
      <c r="L94" s="106">
        <v>42.9</v>
      </c>
      <c r="M94" s="106">
        <v>44.2</v>
      </c>
      <c r="N94" s="106">
        <v>101.6</v>
      </c>
      <c r="O94" s="106">
        <v>102.1</v>
      </c>
      <c r="P94" s="106">
        <v>85.9</v>
      </c>
      <c r="Q94" s="106">
        <v>13.5</v>
      </c>
      <c r="R94" s="106">
        <v>49.5</v>
      </c>
      <c r="S94" s="106">
        <v>46</v>
      </c>
      <c r="T94" s="106">
        <v>51</v>
      </c>
      <c r="U94" s="106">
        <v>47.4</v>
      </c>
      <c r="V94" s="106">
        <v>29.9</v>
      </c>
      <c r="W94" s="106">
        <v>32.799999999999997</v>
      </c>
      <c r="X94" s="106">
        <v>28.5</v>
      </c>
      <c r="Y94" s="106">
        <v>25.2</v>
      </c>
      <c r="Z94" s="106">
        <v>40</v>
      </c>
      <c r="AA94" s="106">
        <v>40</v>
      </c>
      <c r="AB94" s="106">
        <v>40.799999999999997</v>
      </c>
      <c r="AC94" s="106">
        <v>40.4</v>
      </c>
      <c r="AD94" s="106">
        <v>41.5</v>
      </c>
      <c r="AE94" s="106">
        <v>42.9</v>
      </c>
      <c r="AF94" s="106">
        <v>44.4</v>
      </c>
      <c r="AG94" s="109">
        <v>75</v>
      </c>
      <c r="AH94" s="49">
        <f t="shared" ref="AH94:AH100" si="23">IF(ABS(MAX(C94:AF94))&gt;ABS(MIN(C94:AF94)),MAX(C94:AF94),MIN(C94:AF94))</f>
        <v>102.1</v>
      </c>
      <c r="AI94" s="110">
        <f t="shared" ref="AI94:AI100" si="24">INDEX($C$9:$AF$9,1,MATCH(AH94,C94:AF94,0))</f>
        <v>0.41666666666666702</v>
      </c>
    </row>
    <row r="95" spans="1:37" x14ac:dyDescent="0.25">
      <c r="A95" s="111" t="s">
        <v>99</v>
      </c>
      <c r="B95" s="112">
        <f>-29.5-33.5</f>
        <v>-63</v>
      </c>
      <c r="C95" s="112">
        <f>-29.3-33.4</f>
        <v>-62.7</v>
      </c>
      <c r="D95" s="112">
        <f>-22.4-26</f>
        <v>-48.4</v>
      </c>
      <c r="E95" s="112">
        <f>-23.8-27.3</f>
        <v>-51.1</v>
      </c>
      <c r="F95" s="112">
        <f>-28.3-32.4</f>
        <v>-60.7</v>
      </c>
      <c r="G95" s="112">
        <f>-31.4-36</f>
        <v>-67.400000000000006</v>
      </c>
      <c r="H95" s="112">
        <f>26.7+30.4</f>
        <v>57.099999999999994</v>
      </c>
      <c r="I95" s="112">
        <f>-21-24.3</f>
        <v>-45.3</v>
      </c>
      <c r="J95" s="112">
        <f>-11-13.3</f>
        <v>-24.3</v>
      </c>
      <c r="K95" s="112">
        <f>-6.7-8</f>
        <v>-14.7</v>
      </c>
      <c r="L95" s="112">
        <f>-4.5-5.5</f>
        <v>-10</v>
      </c>
      <c r="M95" s="112">
        <v>-10</v>
      </c>
      <c r="N95" s="112">
        <v>-45</v>
      </c>
      <c r="O95" s="112">
        <v>-53</v>
      </c>
      <c r="P95" s="112">
        <v>-60</v>
      </c>
      <c r="Q95" s="112">
        <v>9.4</v>
      </c>
      <c r="R95" s="112">
        <v>-20</v>
      </c>
      <c r="S95" s="112">
        <v>-19</v>
      </c>
      <c r="T95" s="112">
        <v>-25</v>
      </c>
      <c r="U95" s="112">
        <v>-21</v>
      </c>
      <c r="V95" s="112">
        <v>-5</v>
      </c>
      <c r="W95" s="112">
        <f>-1.2-1.9</f>
        <v>-3.0999999999999996</v>
      </c>
      <c r="X95" s="112">
        <v>-10</v>
      </c>
      <c r="Y95" s="112">
        <v>-5.5</v>
      </c>
      <c r="Z95" s="112">
        <v>-3.8</v>
      </c>
      <c r="AA95" s="112">
        <v>-3.8</v>
      </c>
      <c r="AB95" s="112">
        <v>-9.8000000000000007</v>
      </c>
      <c r="AC95" s="112">
        <v>-20.2</v>
      </c>
      <c r="AD95" s="112">
        <v>-28.7</v>
      </c>
      <c r="AE95" s="112">
        <v>-47.7</v>
      </c>
      <c r="AF95" s="112">
        <v>-63.8</v>
      </c>
      <c r="AG95" s="109">
        <v>240</v>
      </c>
      <c r="AH95" s="49">
        <f t="shared" si="23"/>
        <v>-67.400000000000006</v>
      </c>
      <c r="AI95" s="110">
        <f t="shared" si="24"/>
        <v>0.20833333333333301</v>
      </c>
    </row>
    <row r="96" spans="1:37" x14ac:dyDescent="0.25">
      <c r="A96" s="111" t="s">
        <v>100</v>
      </c>
      <c r="B96" s="112">
        <v>-7.6</v>
      </c>
      <c r="C96" s="112">
        <v>-5.0999999999999996</v>
      </c>
      <c r="D96" s="112">
        <v>-6.1</v>
      </c>
      <c r="E96" s="112">
        <v>-8.9</v>
      </c>
      <c r="F96" s="112">
        <v>-7.9</v>
      </c>
      <c r="G96" s="112">
        <v>-8.1</v>
      </c>
      <c r="H96" s="112">
        <v>8.6999999999999993</v>
      </c>
      <c r="I96" s="112">
        <v>-3.3</v>
      </c>
      <c r="J96" s="112">
        <v>1.3</v>
      </c>
      <c r="K96" s="112">
        <v>0.5</v>
      </c>
      <c r="L96" s="112">
        <v>3.4</v>
      </c>
      <c r="M96" s="112">
        <v>4.5999999999999996</v>
      </c>
      <c r="N96" s="112">
        <v>2.2999999999999998</v>
      </c>
      <c r="O96" s="112">
        <v>-2.7</v>
      </c>
      <c r="P96" s="112">
        <v>-4.8</v>
      </c>
      <c r="Q96" s="112">
        <v>22.4</v>
      </c>
      <c r="R96" s="112">
        <v>0</v>
      </c>
      <c r="S96" s="112">
        <v>0</v>
      </c>
      <c r="T96" s="112">
        <v>0</v>
      </c>
      <c r="U96" s="112">
        <v>0</v>
      </c>
      <c r="V96" s="112">
        <v>0</v>
      </c>
      <c r="W96" s="112">
        <v>0</v>
      </c>
      <c r="X96" s="112">
        <v>15.6</v>
      </c>
      <c r="Y96" s="112">
        <v>29.2</v>
      </c>
      <c r="Z96" s="112">
        <v>29</v>
      </c>
      <c r="AA96" s="112">
        <v>29</v>
      </c>
      <c r="AB96" s="112">
        <v>31.3</v>
      </c>
      <c r="AC96" s="112">
        <v>28.8</v>
      </c>
      <c r="AD96" s="112">
        <v>26</v>
      </c>
      <c r="AE96" s="112">
        <v>22.5</v>
      </c>
      <c r="AF96" s="112">
        <v>17.600000000000001</v>
      </c>
      <c r="AG96" s="109">
        <v>60</v>
      </c>
      <c r="AH96" s="49">
        <f t="shared" si="23"/>
        <v>31.3</v>
      </c>
      <c r="AI96" s="110">
        <f t="shared" si="24"/>
        <v>0.83333333333333337</v>
      </c>
    </row>
    <row r="97" spans="1:37" x14ac:dyDescent="0.25">
      <c r="A97" s="113" t="s">
        <v>101</v>
      </c>
      <c r="B97" s="114">
        <v>-9</v>
      </c>
      <c r="C97" s="114">
        <v>-14.9</v>
      </c>
      <c r="D97" s="114">
        <v>-2.7</v>
      </c>
      <c r="E97" s="114">
        <v>-3.7</v>
      </c>
      <c r="F97" s="114">
        <v>-8.1</v>
      </c>
      <c r="G97" s="114">
        <v>28.9</v>
      </c>
      <c r="H97" s="114">
        <v>47</v>
      </c>
      <c r="I97" s="114">
        <v>55.7</v>
      </c>
      <c r="J97" s="114">
        <v>47.4</v>
      </c>
      <c r="K97" s="114">
        <v>60</v>
      </c>
      <c r="L97" s="114">
        <v>74.900000000000006</v>
      </c>
      <c r="M97" s="114">
        <v>73.3</v>
      </c>
      <c r="N97" s="114">
        <v>56.8</v>
      </c>
      <c r="O97" s="114">
        <v>51.4</v>
      </c>
      <c r="P97" s="114">
        <v>47.8</v>
      </c>
      <c r="Q97" s="114">
        <v>71.900000000000006</v>
      </c>
      <c r="R97" s="114">
        <v>29.2</v>
      </c>
      <c r="S97" s="114">
        <v>33</v>
      </c>
      <c r="T97" s="114">
        <v>32.799999999999997</v>
      </c>
      <c r="U97" s="114">
        <v>38.5</v>
      </c>
      <c r="V97" s="114">
        <v>42.9</v>
      </c>
      <c r="W97" s="114">
        <v>48</v>
      </c>
      <c r="X97" s="114">
        <v>54.6</v>
      </c>
      <c r="Y97" s="114">
        <v>69</v>
      </c>
      <c r="Z97" s="114">
        <v>104</v>
      </c>
      <c r="AA97" s="114">
        <v>104</v>
      </c>
      <c r="AB97" s="114">
        <v>90.8</v>
      </c>
      <c r="AC97" s="114">
        <v>78.8</v>
      </c>
      <c r="AD97" s="114">
        <v>67.2</v>
      </c>
      <c r="AE97" s="114">
        <v>36.4</v>
      </c>
      <c r="AF97" s="114">
        <v>17.3</v>
      </c>
      <c r="AG97" s="116">
        <v>120</v>
      </c>
      <c r="AH97" s="49">
        <f t="shared" si="23"/>
        <v>104</v>
      </c>
      <c r="AI97" s="110">
        <f t="shared" si="24"/>
        <v>0.79166666666666663</v>
      </c>
    </row>
    <row r="98" spans="1:37" x14ac:dyDescent="0.25">
      <c r="A98" s="113" t="s">
        <v>102</v>
      </c>
      <c r="B98" s="114">
        <v>5.9</v>
      </c>
      <c r="C98" s="114">
        <v>0</v>
      </c>
      <c r="D98" s="114">
        <v>11.2</v>
      </c>
      <c r="E98" s="114">
        <v>8.5</v>
      </c>
      <c r="F98" s="114">
        <v>7.4</v>
      </c>
      <c r="G98" s="114">
        <v>45.6</v>
      </c>
      <c r="H98" s="114">
        <v>57.1</v>
      </c>
      <c r="I98" s="114">
        <v>61.7</v>
      </c>
      <c r="J98" s="114">
        <v>39.299999999999997</v>
      </c>
      <c r="K98" s="114">
        <v>48.8</v>
      </c>
      <c r="L98" s="114">
        <v>62.9</v>
      </c>
      <c r="M98" s="114">
        <v>60.4</v>
      </c>
      <c r="N98" s="114">
        <v>50.7</v>
      </c>
      <c r="O98" s="114">
        <v>46</v>
      </c>
      <c r="P98" s="114">
        <v>47.3</v>
      </c>
      <c r="Q98" s="114">
        <v>90.9</v>
      </c>
      <c r="R98" s="114">
        <v>44.5</v>
      </c>
      <c r="S98" s="114">
        <v>57</v>
      </c>
      <c r="T98" s="114">
        <v>47</v>
      </c>
      <c r="U98" s="114">
        <v>45.5</v>
      </c>
      <c r="V98" s="114">
        <v>74.5</v>
      </c>
      <c r="W98" s="114">
        <v>64.900000000000006</v>
      </c>
      <c r="X98" s="114">
        <v>52</v>
      </c>
      <c r="Y98" s="114">
        <v>63</v>
      </c>
      <c r="Z98" s="114">
        <v>63</v>
      </c>
      <c r="AA98" s="114">
        <v>63</v>
      </c>
      <c r="AB98" s="114">
        <v>58.6</v>
      </c>
      <c r="AC98" s="114">
        <v>47.5</v>
      </c>
      <c r="AD98" s="114">
        <v>47.2</v>
      </c>
      <c r="AE98" s="114">
        <v>93.2</v>
      </c>
      <c r="AF98" s="114">
        <v>17.3</v>
      </c>
      <c r="AG98" s="116"/>
      <c r="AH98" s="49">
        <f t="shared" si="23"/>
        <v>93.2</v>
      </c>
      <c r="AI98" s="110">
        <f t="shared" si="24"/>
        <v>0.91666666666666696</v>
      </c>
    </row>
    <row r="99" spans="1:37" x14ac:dyDescent="0.25">
      <c r="A99" s="113" t="s">
        <v>103</v>
      </c>
      <c r="B99" s="114">
        <v>27</v>
      </c>
      <c r="C99" s="114">
        <v>25.4</v>
      </c>
      <c r="D99" s="114">
        <v>25.8</v>
      </c>
      <c r="E99" s="114">
        <v>20.8</v>
      </c>
      <c r="F99" s="114">
        <v>22.5</v>
      </c>
      <c r="G99" s="114">
        <v>31.8</v>
      </c>
      <c r="H99" s="114">
        <v>35.9</v>
      </c>
      <c r="I99" s="114">
        <v>37.200000000000003</v>
      </c>
      <c r="J99" s="114">
        <v>45.3</v>
      </c>
      <c r="K99" s="114">
        <v>39.6</v>
      </c>
      <c r="L99" s="114">
        <v>86.8</v>
      </c>
      <c r="M99" s="114">
        <v>88</v>
      </c>
      <c r="N99" s="114">
        <v>82.4</v>
      </c>
      <c r="O99" s="114">
        <v>17</v>
      </c>
      <c r="P99" s="114">
        <v>62.6</v>
      </c>
      <c r="Q99" s="114">
        <v>61.1</v>
      </c>
      <c r="R99" s="114">
        <v>42</v>
      </c>
      <c r="S99" s="114">
        <v>53</v>
      </c>
      <c r="T99" s="114">
        <v>38</v>
      </c>
      <c r="U99" s="114">
        <v>54.4</v>
      </c>
      <c r="V99" s="114">
        <v>87</v>
      </c>
      <c r="W99" s="114">
        <v>75.099999999999994</v>
      </c>
      <c r="X99" s="114">
        <v>71</v>
      </c>
      <c r="Y99" s="114">
        <v>69</v>
      </c>
      <c r="Z99" s="114">
        <v>71</v>
      </c>
      <c r="AA99" s="114">
        <v>71</v>
      </c>
      <c r="AB99" s="114">
        <v>68.5</v>
      </c>
      <c r="AC99" s="114">
        <v>73</v>
      </c>
      <c r="AD99" s="114">
        <v>75</v>
      </c>
      <c r="AE99" s="114">
        <v>73.599999999999994</v>
      </c>
      <c r="AF99" s="114">
        <v>77</v>
      </c>
      <c r="AG99" s="100"/>
      <c r="AH99" s="49">
        <f t="shared" si="23"/>
        <v>88</v>
      </c>
      <c r="AI99" s="110">
        <f t="shared" si="24"/>
        <v>0.33333333333333331</v>
      </c>
    </row>
    <row r="100" spans="1:37" ht="15.75" thickBot="1" x14ac:dyDescent="0.3">
      <c r="A100" s="117" t="s">
        <v>104</v>
      </c>
      <c r="B100" s="95">
        <v>30.4</v>
      </c>
      <c r="C100" s="95">
        <v>29.9</v>
      </c>
      <c r="D100" s="95">
        <v>20.5</v>
      </c>
      <c r="E100" s="95">
        <v>25.4</v>
      </c>
      <c r="F100" s="95">
        <v>27.7</v>
      </c>
      <c r="G100" s="95">
        <v>29.8</v>
      </c>
      <c r="H100" s="95">
        <v>24.9</v>
      </c>
      <c r="I100" s="95">
        <v>22.5</v>
      </c>
      <c r="J100" s="95">
        <v>29.1</v>
      </c>
      <c r="K100" s="95">
        <v>32.299999999999997</v>
      </c>
      <c r="L100" s="95">
        <v>32.4</v>
      </c>
      <c r="M100" s="95">
        <v>32</v>
      </c>
      <c r="N100" s="95">
        <v>37</v>
      </c>
      <c r="O100" s="95">
        <v>32</v>
      </c>
      <c r="P100" s="95">
        <v>42</v>
      </c>
      <c r="Q100" s="95">
        <v>11.9</v>
      </c>
      <c r="R100" s="95">
        <v>40</v>
      </c>
      <c r="S100" s="95">
        <v>41</v>
      </c>
      <c r="T100" s="95">
        <v>43</v>
      </c>
      <c r="U100" s="95">
        <v>41.1</v>
      </c>
      <c r="V100" s="95">
        <v>34</v>
      </c>
      <c r="W100" s="95">
        <v>7.1</v>
      </c>
      <c r="X100" s="95">
        <v>2.8</v>
      </c>
      <c r="Y100" s="95">
        <v>82</v>
      </c>
      <c r="Z100" s="95">
        <v>98</v>
      </c>
      <c r="AA100" s="95">
        <v>98</v>
      </c>
      <c r="AB100" s="95">
        <v>104.6</v>
      </c>
      <c r="AC100" s="95">
        <v>101.9</v>
      </c>
      <c r="AD100" s="95">
        <v>98.2</v>
      </c>
      <c r="AE100" s="95">
        <v>93.6</v>
      </c>
      <c r="AF100" s="95">
        <v>89.1</v>
      </c>
      <c r="AG100" s="100"/>
      <c r="AH100" s="49">
        <f t="shared" si="23"/>
        <v>104.6</v>
      </c>
      <c r="AI100" s="110">
        <f t="shared" si="24"/>
        <v>0.83333333333333337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5">AF102</f>
        <v>9.9</v>
      </c>
      <c r="C102" s="48">
        <v>9.9</v>
      </c>
      <c r="D102" s="122">
        <f t="shared" ref="D102:S107" si="26">C102</f>
        <v>9.9</v>
      </c>
      <c r="E102" s="122">
        <f t="shared" si="26"/>
        <v>9.9</v>
      </c>
      <c r="F102" s="122">
        <f t="shared" si="26"/>
        <v>9.9</v>
      </c>
      <c r="G102" s="122">
        <f t="shared" si="26"/>
        <v>9.9</v>
      </c>
      <c r="H102" s="122">
        <f t="shared" si="26"/>
        <v>9.9</v>
      </c>
      <c r="I102" s="122">
        <f t="shared" si="26"/>
        <v>9.9</v>
      </c>
      <c r="J102" s="122">
        <f t="shared" si="26"/>
        <v>9.9</v>
      </c>
      <c r="K102" s="122">
        <f t="shared" si="26"/>
        <v>9.9</v>
      </c>
      <c r="L102" s="122">
        <f t="shared" si="26"/>
        <v>9.9</v>
      </c>
      <c r="M102" s="122">
        <f t="shared" si="26"/>
        <v>9.9</v>
      </c>
      <c r="N102" s="122">
        <f t="shared" si="26"/>
        <v>9.9</v>
      </c>
      <c r="O102" s="122">
        <f t="shared" si="26"/>
        <v>9.9</v>
      </c>
      <c r="P102" s="122">
        <f t="shared" si="26"/>
        <v>9.9</v>
      </c>
      <c r="Q102" s="122">
        <f t="shared" si="26"/>
        <v>9.9</v>
      </c>
      <c r="R102" s="122">
        <f t="shared" si="26"/>
        <v>9.9</v>
      </c>
      <c r="S102" s="122">
        <f t="shared" si="26"/>
        <v>9.9</v>
      </c>
      <c r="T102" s="122">
        <f t="shared" ref="T102:AF107" si="27">S102</f>
        <v>9.9</v>
      </c>
      <c r="U102" s="122">
        <f t="shared" si="27"/>
        <v>9.9</v>
      </c>
      <c r="V102" s="122">
        <f t="shared" si="27"/>
        <v>9.9</v>
      </c>
      <c r="W102" s="122">
        <f t="shared" si="27"/>
        <v>9.9</v>
      </c>
      <c r="X102" s="122">
        <f t="shared" si="27"/>
        <v>9.9</v>
      </c>
      <c r="Y102" s="122">
        <f t="shared" si="27"/>
        <v>9.9</v>
      </c>
      <c r="Z102" s="122">
        <f t="shared" si="27"/>
        <v>9.9</v>
      </c>
      <c r="AA102" s="122">
        <f t="shared" si="27"/>
        <v>9.9</v>
      </c>
      <c r="AB102" s="122">
        <f t="shared" si="27"/>
        <v>9.9</v>
      </c>
      <c r="AC102" s="122">
        <f t="shared" si="27"/>
        <v>9.9</v>
      </c>
      <c r="AD102" s="122">
        <f t="shared" si="27"/>
        <v>9.9</v>
      </c>
      <c r="AE102" s="122">
        <f t="shared" si="27"/>
        <v>9.9</v>
      </c>
      <c r="AF102" s="122">
        <f t="shared" si="2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5"/>
        <v>9.6</v>
      </c>
      <c r="C103" s="125">
        <v>9.6</v>
      </c>
      <c r="D103" s="124">
        <f t="shared" si="26"/>
        <v>9.6</v>
      </c>
      <c r="E103" s="124">
        <f t="shared" si="26"/>
        <v>9.6</v>
      </c>
      <c r="F103" s="124">
        <f t="shared" si="26"/>
        <v>9.6</v>
      </c>
      <c r="G103" s="124">
        <f t="shared" si="26"/>
        <v>9.6</v>
      </c>
      <c r="H103" s="124">
        <f t="shared" si="26"/>
        <v>9.6</v>
      </c>
      <c r="I103" s="124">
        <f t="shared" si="26"/>
        <v>9.6</v>
      </c>
      <c r="J103" s="124">
        <f t="shared" si="26"/>
        <v>9.6</v>
      </c>
      <c r="K103" s="124">
        <f t="shared" si="26"/>
        <v>9.6</v>
      </c>
      <c r="L103" s="124">
        <f t="shared" si="26"/>
        <v>9.6</v>
      </c>
      <c r="M103" s="124">
        <f t="shared" si="26"/>
        <v>9.6</v>
      </c>
      <c r="N103" s="124">
        <f t="shared" si="26"/>
        <v>9.6</v>
      </c>
      <c r="O103" s="124">
        <f t="shared" si="26"/>
        <v>9.6</v>
      </c>
      <c r="P103" s="124">
        <f t="shared" si="26"/>
        <v>9.6</v>
      </c>
      <c r="Q103" s="124">
        <f t="shared" si="26"/>
        <v>9.6</v>
      </c>
      <c r="R103" s="124">
        <f t="shared" si="26"/>
        <v>9.6</v>
      </c>
      <c r="S103" s="124">
        <f t="shared" si="26"/>
        <v>9.6</v>
      </c>
      <c r="T103" s="124">
        <f t="shared" si="27"/>
        <v>9.6</v>
      </c>
      <c r="U103" s="124">
        <f t="shared" si="27"/>
        <v>9.6</v>
      </c>
      <c r="V103" s="124">
        <f t="shared" si="27"/>
        <v>9.6</v>
      </c>
      <c r="W103" s="124">
        <f t="shared" si="27"/>
        <v>9.6</v>
      </c>
      <c r="X103" s="124">
        <f t="shared" si="27"/>
        <v>9.6</v>
      </c>
      <c r="Y103" s="124">
        <f t="shared" si="27"/>
        <v>9.6</v>
      </c>
      <c r="Z103" s="124">
        <f t="shared" si="27"/>
        <v>9.6</v>
      </c>
      <c r="AA103" s="124">
        <f t="shared" si="27"/>
        <v>9.6</v>
      </c>
      <c r="AB103" s="124">
        <f t="shared" si="27"/>
        <v>9.6</v>
      </c>
      <c r="AC103" s="124">
        <f t="shared" si="27"/>
        <v>9.6</v>
      </c>
      <c r="AD103" s="124">
        <f t="shared" si="27"/>
        <v>9.6</v>
      </c>
      <c r="AE103" s="124">
        <f t="shared" si="27"/>
        <v>9.6</v>
      </c>
      <c r="AF103" s="124">
        <f t="shared" si="2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5"/>
        <v>9.98</v>
      </c>
      <c r="C104" s="125">
        <v>9.98</v>
      </c>
      <c r="D104" s="124">
        <f t="shared" si="26"/>
        <v>9.98</v>
      </c>
      <c r="E104" s="124">
        <f t="shared" si="26"/>
        <v>9.98</v>
      </c>
      <c r="F104" s="124">
        <f t="shared" si="26"/>
        <v>9.98</v>
      </c>
      <c r="G104" s="124">
        <f t="shared" si="26"/>
        <v>9.98</v>
      </c>
      <c r="H104" s="124">
        <f t="shared" si="26"/>
        <v>9.98</v>
      </c>
      <c r="I104" s="124">
        <f t="shared" si="26"/>
        <v>9.98</v>
      </c>
      <c r="J104" s="124">
        <f t="shared" si="26"/>
        <v>9.98</v>
      </c>
      <c r="K104" s="124">
        <f t="shared" si="26"/>
        <v>9.98</v>
      </c>
      <c r="L104" s="124">
        <f t="shared" si="26"/>
        <v>9.98</v>
      </c>
      <c r="M104" s="124">
        <f t="shared" si="26"/>
        <v>9.98</v>
      </c>
      <c r="N104" s="124">
        <f t="shared" si="26"/>
        <v>9.98</v>
      </c>
      <c r="O104" s="124">
        <f t="shared" si="26"/>
        <v>9.98</v>
      </c>
      <c r="P104" s="124">
        <f t="shared" si="26"/>
        <v>9.98</v>
      </c>
      <c r="Q104" s="124">
        <f t="shared" si="26"/>
        <v>9.98</v>
      </c>
      <c r="R104" s="124">
        <f t="shared" si="26"/>
        <v>9.98</v>
      </c>
      <c r="S104" s="124">
        <f t="shared" si="26"/>
        <v>9.98</v>
      </c>
      <c r="T104" s="124">
        <f t="shared" si="27"/>
        <v>9.98</v>
      </c>
      <c r="U104" s="124">
        <f t="shared" si="27"/>
        <v>9.98</v>
      </c>
      <c r="V104" s="124">
        <f t="shared" si="27"/>
        <v>9.98</v>
      </c>
      <c r="W104" s="124">
        <f t="shared" si="27"/>
        <v>9.98</v>
      </c>
      <c r="X104" s="124">
        <f t="shared" si="27"/>
        <v>9.98</v>
      </c>
      <c r="Y104" s="124">
        <f t="shared" si="27"/>
        <v>9.98</v>
      </c>
      <c r="Z104" s="124">
        <f t="shared" si="27"/>
        <v>9.98</v>
      </c>
      <c r="AA104" s="124">
        <f t="shared" si="27"/>
        <v>9.98</v>
      </c>
      <c r="AB104" s="124">
        <f t="shared" si="27"/>
        <v>9.98</v>
      </c>
      <c r="AC104" s="124">
        <f t="shared" si="27"/>
        <v>9.98</v>
      </c>
      <c r="AD104" s="124">
        <f t="shared" si="27"/>
        <v>9.98</v>
      </c>
      <c r="AE104" s="124">
        <f t="shared" si="27"/>
        <v>9.98</v>
      </c>
      <c r="AF104" s="124">
        <f t="shared" si="2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5"/>
        <v>9.1</v>
      </c>
      <c r="C105" s="125">
        <v>9.1</v>
      </c>
      <c r="D105" s="124">
        <f t="shared" si="26"/>
        <v>9.1</v>
      </c>
      <c r="E105" s="124">
        <f t="shared" si="26"/>
        <v>9.1</v>
      </c>
      <c r="F105" s="124">
        <f t="shared" si="26"/>
        <v>9.1</v>
      </c>
      <c r="G105" s="124">
        <f t="shared" si="26"/>
        <v>9.1</v>
      </c>
      <c r="H105" s="124">
        <f t="shared" si="26"/>
        <v>9.1</v>
      </c>
      <c r="I105" s="124">
        <f t="shared" si="26"/>
        <v>9.1</v>
      </c>
      <c r="J105" s="124">
        <f t="shared" si="26"/>
        <v>9.1</v>
      </c>
      <c r="K105" s="124">
        <f t="shared" si="26"/>
        <v>9.1</v>
      </c>
      <c r="L105" s="124">
        <f t="shared" si="26"/>
        <v>9.1</v>
      </c>
      <c r="M105" s="124">
        <f t="shared" si="26"/>
        <v>9.1</v>
      </c>
      <c r="N105" s="124">
        <f t="shared" si="26"/>
        <v>9.1</v>
      </c>
      <c r="O105" s="124">
        <f t="shared" si="26"/>
        <v>9.1</v>
      </c>
      <c r="P105" s="124">
        <f t="shared" si="26"/>
        <v>9.1</v>
      </c>
      <c r="Q105" s="124">
        <f t="shared" si="26"/>
        <v>9.1</v>
      </c>
      <c r="R105" s="124">
        <f t="shared" si="26"/>
        <v>9.1</v>
      </c>
      <c r="S105" s="124">
        <f t="shared" si="26"/>
        <v>9.1</v>
      </c>
      <c r="T105" s="124">
        <f t="shared" si="27"/>
        <v>9.1</v>
      </c>
      <c r="U105" s="124">
        <f t="shared" si="27"/>
        <v>9.1</v>
      </c>
      <c r="V105" s="124">
        <f t="shared" si="27"/>
        <v>9.1</v>
      </c>
      <c r="W105" s="124">
        <f t="shared" si="27"/>
        <v>9.1</v>
      </c>
      <c r="X105" s="124">
        <f t="shared" si="27"/>
        <v>9.1</v>
      </c>
      <c r="Y105" s="124">
        <f t="shared" si="27"/>
        <v>9.1</v>
      </c>
      <c r="Z105" s="124">
        <f t="shared" si="27"/>
        <v>9.1</v>
      </c>
      <c r="AA105" s="124">
        <f t="shared" si="27"/>
        <v>9.1</v>
      </c>
      <c r="AB105" s="124">
        <f t="shared" si="27"/>
        <v>9.1</v>
      </c>
      <c r="AC105" s="124">
        <f t="shared" si="27"/>
        <v>9.1</v>
      </c>
      <c r="AD105" s="124">
        <f t="shared" si="27"/>
        <v>9.1</v>
      </c>
      <c r="AE105" s="124">
        <f t="shared" si="27"/>
        <v>9.1</v>
      </c>
      <c r="AF105" s="124">
        <f t="shared" si="2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5"/>
        <v>9.18</v>
      </c>
      <c r="C106" s="125">
        <v>9.18</v>
      </c>
      <c r="D106" s="124">
        <f t="shared" si="26"/>
        <v>9.18</v>
      </c>
      <c r="E106" s="124">
        <f t="shared" si="26"/>
        <v>9.18</v>
      </c>
      <c r="F106" s="124">
        <f t="shared" si="26"/>
        <v>9.18</v>
      </c>
      <c r="G106" s="124">
        <f t="shared" si="26"/>
        <v>9.18</v>
      </c>
      <c r="H106" s="124">
        <f t="shared" si="26"/>
        <v>9.18</v>
      </c>
      <c r="I106" s="124">
        <f t="shared" si="26"/>
        <v>9.18</v>
      </c>
      <c r="J106" s="124">
        <f t="shared" si="26"/>
        <v>9.18</v>
      </c>
      <c r="K106" s="124">
        <f t="shared" si="26"/>
        <v>9.18</v>
      </c>
      <c r="L106" s="124">
        <f t="shared" si="26"/>
        <v>9.18</v>
      </c>
      <c r="M106" s="124">
        <f t="shared" si="26"/>
        <v>9.18</v>
      </c>
      <c r="N106" s="124">
        <f t="shared" si="26"/>
        <v>9.18</v>
      </c>
      <c r="O106" s="124">
        <f t="shared" si="26"/>
        <v>9.18</v>
      </c>
      <c r="P106" s="124">
        <f t="shared" si="26"/>
        <v>9.18</v>
      </c>
      <c r="Q106" s="124">
        <f t="shared" si="26"/>
        <v>9.18</v>
      </c>
      <c r="R106" s="124">
        <f t="shared" si="26"/>
        <v>9.18</v>
      </c>
      <c r="S106" s="124">
        <f t="shared" si="26"/>
        <v>9.18</v>
      </c>
      <c r="T106" s="124">
        <f t="shared" si="27"/>
        <v>9.18</v>
      </c>
      <c r="U106" s="124">
        <f t="shared" si="27"/>
        <v>9.18</v>
      </c>
      <c r="V106" s="124">
        <f t="shared" si="27"/>
        <v>9.18</v>
      </c>
      <c r="W106" s="124">
        <f t="shared" si="27"/>
        <v>9.18</v>
      </c>
      <c r="X106" s="124">
        <f t="shared" si="27"/>
        <v>9.18</v>
      </c>
      <c r="Y106" s="124">
        <f t="shared" si="27"/>
        <v>9.18</v>
      </c>
      <c r="Z106" s="124">
        <f t="shared" si="27"/>
        <v>9.18</v>
      </c>
      <c r="AA106" s="124">
        <f t="shared" si="27"/>
        <v>9.18</v>
      </c>
      <c r="AB106" s="124">
        <f t="shared" si="27"/>
        <v>9.18</v>
      </c>
      <c r="AC106" s="124">
        <f t="shared" si="27"/>
        <v>9.18</v>
      </c>
      <c r="AD106" s="124">
        <f t="shared" si="27"/>
        <v>9.18</v>
      </c>
      <c r="AE106" s="124">
        <f t="shared" si="27"/>
        <v>9.18</v>
      </c>
      <c r="AF106" s="124">
        <f t="shared" si="2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5"/>
        <v>7</v>
      </c>
      <c r="C107" s="125">
        <v>7</v>
      </c>
      <c r="D107" s="124">
        <f t="shared" si="26"/>
        <v>7</v>
      </c>
      <c r="E107" s="124">
        <f t="shared" si="26"/>
        <v>7</v>
      </c>
      <c r="F107" s="124">
        <f t="shared" si="26"/>
        <v>7</v>
      </c>
      <c r="G107" s="124">
        <f t="shared" si="26"/>
        <v>7</v>
      </c>
      <c r="H107" s="124">
        <f t="shared" si="26"/>
        <v>7</v>
      </c>
      <c r="I107" s="124">
        <f t="shared" si="26"/>
        <v>7</v>
      </c>
      <c r="J107" s="124">
        <f t="shared" si="26"/>
        <v>7</v>
      </c>
      <c r="K107" s="124">
        <f t="shared" si="26"/>
        <v>7</v>
      </c>
      <c r="L107" s="124">
        <f t="shared" si="26"/>
        <v>7</v>
      </c>
      <c r="M107" s="124">
        <f t="shared" si="26"/>
        <v>7</v>
      </c>
      <c r="N107" s="124">
        <f t="shared" si="26"/>
        <v>7</v>
      </c>
      <c r="O107" s="124">
        <f t="shared" si="26"/>
        <v>7</v>
      </c>
      <c r="P107" s="124">
        <f t="shared" si="26"/>
        <v>7</v>
      </c>
      <c r="Q107" s="124">
        <f t="shared" si="26"/>
        <v>7</v>
      </c>
      <c r="R107" s="124">
        <f t="shared" si="26"/>
        <v>7</v>
      </c>
      <c r="S107" s="124">
        <f t="shared" si="26"/>
        <v>7</v>
      </c>
      <c r="T107" s="124">
        <f t="shared" si="27"/>
        <v>7</v>
      </c>
      <c r="U107" s="124">
        <f t="shared" si="27"/>
        <v>7</v>
      </c>
      <c r="V107" s="124">
        <f t="shared" si="27"/>
        <v>7</v>
      </c>
      <c r="W107" s="124">
        <f t="shared" si="27"/>
        <v>7</v>
      </c>
      <c r="X107" s="124">
        <f t="shared" si="27"/>
        <v>7</v>
      </c>
      <c r="Y107" s="124">
        <f t="shared" si="27"/>
        <v>7</v>
      </c>
      <c r="Z107" s="124">
        <f t="shared" si="27"/>
        <v>7</v>
      </c>
      <c r="AA107" s="124">
        <f t="shared" si="27"/>
        <v>7</v>
      </c>
      <c r="AB107" s="124">
        <f t="shared" si="27"/>
        <v>7</v>
      </c>
      <c r="AC107" s="124">
        <f t="shared" si="27"/>
        <v>7</v>
      </c>
      <c r="AD107" s="124">
        <f t="shared" si="27"/>
        <v>7</v>
      </c>
      <c r="AE107" s="124">
        <f t="shared" si="27"/>
        <v>7</v>
      </c>
      <c r="AF107" s="124">
        <f t="shared" si="2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8">C109</f>
        <v>2.25</v>
      </c>
      <c r="E109" s="124">
        <f t="shared" si="28"/>
        <v>2.25</v>
      </c>
      <c r="F109" s="124">
        <f t="shared" si="28"/>
        <v>2.25</v>
      </c>
      <c r="G109" s="124">
        <f t="shared" si="28"/>
        <v>2.25</v>
      </c>
      <c r="H109" s="124">
        <f t="shared" si="28"/>
        <v>2.25</v>
      </c>
      <c r="I109" s="124">
        <f t="shared" si="28"/>
        <v>2.25</v>
      </c>
      <c r="J109" s="124">
        <f t="shared" si="28"/>
        <v>2.25</v>
      </c>
      <c r="K109" s="124">
        <f t="shared" si="28"/>
        <v>2.25</v>
      </c>
      <c r="L109" s="124">
        <f t="shared" si="28"/>
        <v>2.25</v>
      </c>
      <c r="M109" s="124">
        <f t="shared" si="28"/>
        <v>2.25</v>
      </c>
      <c r="N109" s="124">
        <f t="shared" si="28"/>
        <v>2.25</v>
      </c>
      <c r="O109" s="124">
        <f t="shared" si="28"/>
        <v>2.25</v>
      </c>
      <c r="P109" s="124">
        <f t="shared" si="28"/>
        <v>2.25</v>
      </c>
      <c r="Q109" s="124">
        <f t="shared" si="28"/>
        <v>2.25</v>
      </c>
      <c r="R109" s="124">
        <f t="shared" si="28"/>
        <v>2.25</v>
      </c>
      <c r="S109" s="124">
        <f t="shared" si="28"/>
        <v>2.25</v>
      </c>
      <c r="T109" s="124">
        <f t="shared" ref="T109:AF110" si="29">S109</f>
        <v>2.25</v>
      </c>
      <c r="U109" s="124">
        <f t="shared" si="29"/>
        <v>2.25</v>
      </c>
      <c r="V109" s="124">
        <f t="shared" si="29"/>
        <v>2.25</v>
      </c>
      <c r="W109" s="124">
        <f t="shared" si="29"/>
        <v>2.25</v>
      </c>
      <c r="X109" s="124">
        <f t="shared" si="29"/>
        <v>2.25</v>
      </c>
      <c r="Y109" s="124">
        <f t="shared" si="29"/>
        <v>2.25</v>
      </c>
      <c r="Z109" s="124">
        <f t="shared" si="29"/>
        <v>2.25</v>
      </c>
      <c r="AA109" s="124">
        <f t="shared" si="29"/>
        <v>2.25</v>
      </c>
      <c r="AB109" s="124">
        <f t="shared" si="29"/>
        <v>2.25</v>
      </c>
      <c r="AC109" s="124">
        <f t="shared" si="29"/>
        <v>2.25</v>
      </c>
      <c r="AD109" s="124">
        <f t="shared" si="29"/>
        <v>2.25</v>
      </c>
      <c r="AE109" s="124">
        <f t="shared" si="29"/>
        <v>2.25</v>
      </c>
      <c r="AF109" s="124">
        <f t="shared" si="2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8"/>
        <v>1.64</v>
      </c>
      <c r="E110" s="124">
        <f t="shared" si="28"/>
        <v>1.64</v>
      </c>
      <c r="F110" s="124">
        <f t="shared" si="28"/>
        <v>1.64</v>
      </c>
      <c r="G110" s="124">
        <f t="shared" si="28"/>
        <v>1.64</v>
      </c>
      <c r="H110" s="124">
        <f t="shared" si="28"/>
        <v>1.64</v>
      </c>
      <c r="I110" s="124">
        <f t="shared" si="28"/>
        <v>1.64</v>
      </c>
      <c r="J110" s="124">
        <f t="shared" si="28"/>
        <v>1.64</v>
      </c>
      <c r="K110" s="124">
        <f t="shared" si="28"/>
        <v>1.64</v>
      </c>
      <c r="L110" s="124">
        <f t="shared" si="28"/>
        <v>1.64</v>
      </c>
      <c r="M110" s="124">
        <f t="shared" si="28"/>
        <v>1.64</v>
      </c>
      <c r="N110" s="124">
        <f t="shared" si="28"/>
        <v>1.64</v>
      </c>
      <c r="O110" s="124">
        <f t="shared" si="28"/>
        <v>1.64</v>
      </c>
      <c r="P110" s="124">
        <f t="shared" si="28"/>
        <v>1.64</v>
      </c>
      <c r="Q110" s="124">
        <f t="shared" si="28"/>
        <v>1.64</v>
      </c>
      <c r="R110" s="124">
        <f t="shared" si="28"/>
        <v>1.64</v>
      </c>
      <c r="S110" s="124">
        <f t="shared" si="28"/>
        <v>1.64</v>
      </c>
      <c r="T110" s="124">
        <f t="shared" si="29"/>
        <v>1.64</v>
      </c>
      <c r="U110" s="124">
        <f t="shared" si="29"/>
        <v>1.64</v>
      </c>
      <c r="V110" s="124">
        <f t="shared" si="29"/>
        <v>1.64</v>
      </c>
      <c r="W110" s="124">
        <f t="shared" si="29"/>
        <v>1.64</v>
      </c>
      <c r="X110" s="124">
        <f t="shared" si="29"/>
        <v>1.64</v>
      </c>
      <c r="Y110" s="124">
        <f t="shared" si="29"/>
        <v>1.64</v>
      </c>
      <c r="Z110" s="124">
        <f t="shared" si="29"/>
        <v>1.64</v>
      </c>
      <c r="AA110" s="124">
        <f t="shared" si="29"/>
        <v>1.64</v>
      </c>
      <c r="AB110" s="124">
        <f t="shared" si="29"/>
        <v>1.64</v>
      </c>
      <c r="AC110" s="124">
        <f t="shared" si="29"/>
        <v>1.64</v>
      </c>
      <c r="AD110" s="124">
        <f t="shared" si="29"/>
        <v>1.64</v>
      </c>
      <c r="AE110" s="124">
        <f t="shared" si="29"/>
        <v>1.64</v>
      </c>
      <c r="AF110" s="124">
        <f t="shared" si="2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30">AF112</f>
        <v>1.62</v>
      </c>
      <c r="C112" s="125">
        <v>1.62</v>
      </c>
      <c r="D112" s="124">
        <f t="shared" ref="D112:S119" si="31">C112</f>
        <v>1.62</v>
      </c>
      <c r="E112" s="124">
        <f t="shared" si="31"/>
        <v>1.62</v>
      </c>
      <c r="F112" s="124">
        <f t="shared" si="31"/>
        <v>1.62</v>
      </c>
      <c r="G112" s="124">
        <f t="shared" si="31"/>
        <v>1.62</v>
      </c>
      <c r="H112" s="124">
        <f t="shared" si="31"/>
        <v>1.62</v>
      </c>
      <c r="I112" s="124">
        <f t="shared" si="31"/>
        <v>1.62</v>
      </c>
      <c r="J112" s="124">
        <f t="shared" si="31"/>
        <v>1.62</v>
      </c>
      <c r="K112" s="124">
        <f t="shared" si="31"/>
        <v>1.62</v>
      </c>
      <c r="L112" s="124">
        <f t="shared" si="31"/>
        <v>1.62</v>
      </c>
      <c r="M112" s="124">
        <f t="shared" si="31"/>
        <v>1.62</v>
      </c>
      <c r="N112" s="124">
        <f t="shared" si="31"/>
        <v>1.62</v>
      </c>
      <c r="O112" s="124">
        <f t="shared" si="31"/>
        <v>1.62</v>
      </c>
      <c r="P112" s="124">
        <f t="shared" si="31"/>
        <v>1.62</v>
      </c>
      <c r="Q112" s="124">
        <f t="shared" si="31"/>
        <v>1.62</v>
      </c>
      <c r="R112" s="124">
        <f t="shared" si="31"/>
        <v>1.62</v>
      </c>
      <c r="S112" s="124">
        <f t="shared" si="31"/>
        <v>1.62</v>
      </c>
      <c r="T112" s="124">
        <f t="shared" ref="T112:AF127" si="32">S112</f>
        <v>1.62</v>
      </c>
      <c r="U112" s="124">
        <f t="shared" si="32"/>
        <v>1.62</v>
      </c>
      <c r="V112" s="124">
        <f t="shared" si="32"/>
        <v>1.62</v>
      </c>
      <c r="W112" s="124">
        <f t="shared" si="32"/>
        <v>1.62</v>
      </c>
      <c r="X112" s="124">
        <f t="shared" si="32"/>
        <v>1.62</v>
      </c>
      <c r="Y112" s="124">
        <f t="shared" si="32"/>
        <v>1.62</v>
      </c>
      <c r="Z112" s="124">
        <f t="shared" si="32"/>
        <v>1.62</v>
      </c>
      <c r="AA112" s="124">
        <f t="shared" si="32"/>
        <v>1.62</v>
      </c>
      <c r="AB112" s="124">
        <f t="shared" si="32"/>
        <v>1.62</v>
      </c>
      <c r="AC112" s="124">
        <f t="shared" si="32"/>
        <v>1.62</v>
      </c>
      <c r="AD112" s="124">
        <f t="shared" si="32"/>
        <v>1.62</v>
      </c>
      <c r="AE112" s="124">
        <f t="shared" si="32"/>
        <v>1.62</v>
      </c>
      <c r="AF112" s="124">
        <f t="shared" si="3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30"/>
        <v>8.36</v>
      </c>
      <c r="C113" s="125">
        <v>8.36</v>
      </c>
      <c r="D113" s="124">
        <f t="shared" si="31"/>
        <v>8.36</v>
      </c>
      <c r="E113" s="124">
        <f t="shared" si="31"/>
        <v>8.36</v>
      </c>
      <c r="F113" s="124">
        <f t="shared" si="31"/>
        <v>8.36</v>
      </c>
      <c r="G113" s="124">
        <f t="shared" si="31"/>
        <v>8.36</v>
      </c>
      <c r="H113" s="124">
        <f t="shared" si="31"/>
        <v>8.36</v>
      </c>
      <c r="I113" s="124">
        <f t="shared" si="31"/>
        <v>8.36</v>
      </c>
      <c r="J113" s="124">
        <f t="shared" si="31"/>
        <v>8.36</v>
      </c>
      <c r="K113" s="124">
        <f t="shared" si="31"/>
        <v>8.36</v>
      </c>
      <c r="L113" s="124">
        <f t="shared" si="31"/>
        <v>8.36</v>
      </c>
      <c r="M113" s="124">
        <f t="shared" si="31"/>
        <v>8.36</v>
      </c>
      <c r="N113" s="124">
        <f t="shared" si="31"/>
        <v>8.36</v>
      </c>
      <c r="O113" s="124">
        <f t="shared" si="31"/>
        <v>8.36</v>
      </c>
      <c r="P113" s="124">
        <f t="shared" si="31"/>
        <v>8.36</v>
      </c>
      <c r="Q113" s="124">
        <f t="shared" si="31"/>
        <v>8.36</v>
      </c>
      <c r="R113" s="124">
        <f t="shared" si="31"/>
        <v>8.36</v>
      </c>
      <c r="S113" s="124">
        <f t="shared" si="31"/>
        <v>8.36</v>
      </c>
      <c r="T113" s="124">
        <f t="shared" si="32"/>
        <v>8.36</v>
      </c>
      <c r="U113" s="124">
        <f t="shared" si="32"/>
        <v>8.36</v>
      </c>
      <c r="V113" s="124">
        <f t="shared" si="32"/>
        <v>8.36</v>
      </c>
      <c r="W113" s="124">
        <f t="shared" si="32"/>
        <v>8.36</v>
      </c>
      <c r="X113" s="124">
        <f t="shared" si="32"/>
        <v>8.36</v>
      </c>
      <c r="Y113" s="124">
        <f t="shared" si="32"/>
        <v>8.36</v>
      </c>
      <c r="Z113" s="124">
        <f t="shared" si="32"/>
        <v>8.36</v>
      </c>
      <c r="AA113" s="124">
        <f t="shared" si="32"/>
        <v>8.36</v>
      </c>
      <c r="AB113" s="124">
        <f t="shared" si="32"/>
        <v>8.36</v>
      </c>
      <c r="AC113" s="124">
        <f t="shared" si="32"/>
        <v>8.36</v>
      </c>
      <c r="AD113" s="124">
        <f t="shared" si="32"/>
        <v>8.36</v>
      </c>
      <c r="AE113" s="124">
        <f t="shared" si="32"/>
        <v>8.36</v>
      </c>
      <c r="AF113" s="124">
        <f t="shared" si="3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30"/>
        <v>5.4</v>
      </c>
      <c r="C114" s="125">
        <v>8</v>
      </c>
      <c r="D114" s="124">
        <f t="shared" si="31"/>
        <v>8</v>
      </c>
      <c r="E114" s="124">
        <f t="shared" si="31"/>
        <v>8</v>
      </c>
      <c r="F114" s="124">
        <f t="shared" si="31"/>
        <v>8</v>
      </c>
      <c r="G114" s="124">
        <f t="shared" si="31"/>
        <v>8</v>
      </c>
      <c r="H114" s="124">
        <f t="shared" si="31"/>
        <v>8</v>
      </c>
      <c r="I114" s="124">
        <f t="shared" si="31"/>
        <v>8</v>
      </c>
      <c r="J114" s="124">
        <v>5.4</v>
      </c>
      <c r="K114" s="124">
        <f t="shared" si="31"/>
        <v>5.4</v>
      </c>
      <c r="L114" s="124">
        <f t="shared" si="31"/>
        <v>5.4</v>
      </c>
      <c r="M114" s="124">
        <f t="shared" si="31"/>
        <v>5.4</v>
      </c>
      <c r="N114" s="124">
        <f t="shared" si="31"/>
        <v>5.4</v>
      </c>
      <c r="O114" s="124">
        <f t="shared" si="31"/>
        <v>5.4</v>
      </c>
      <c r="P114" s="124">
        <f t="shared" si="31"/>
        <v>5.4</v>
      </c>
      <c r="Q114" s="124">
        <f t="shared" si="31"/>
        <v>5.4</v>
      </c>
      <c r="R114" s="124">
        <f t="shared" si="31"/>
        <v>5.4</v>
      </c>
      <c r="S114" s="124">
        <f t="shared" si="31"/>
        <v>5.4</v>
      </c>
      <c r="T114" s="124">
        <f t="shared" si="32"/>
        <v>5.4</v>
      </c>
      <c r="U114" s="124">
        <f t="shared" si="32"/>
        <v>5.4</v>
      </c>
      <c r="V114" s="124">
        <f t="shared" si="32"/>
        <v>5.4</v>
      </c>
      <c r="W114" s="124">
        <f t="shared" si="32"/>
        <v>5.4</v>
      </c>
      <c r="X114" s="124">
        <f t="shared" si="32"/>
        <v>5.4</v>
      </c>
      <c r="Y114" s="124">
        <f t="shared" si="32"/>
        <v>5.4</v>
      </c>
      <c r="Z114" s="124">
        <f t="shared" si="32"/>
        <v>5.4</v>
      </c>
      <c r="AA114" s="124">
        <f t="shared" si="32"/>
        <v>5.4</v>
      </c>
      <c r="AB114" s="124">
        <f t="shared" si="32"/>
        <v>5.4</v>
      </c>
      <c r="AC114" s="124">
        <f t="shared" si="32"/>
        <v>5.4</v>
      </c>
      <c r="AD114" s="124">
        <f t="shared" si="32"/>
        <v>5.4</v>
      </c>
      <c r="AE114" s="124">
        <f t="shared" si="32"/>
        <v>5.4</v>
      </c>
      <c r="AF114" s="124">
        <f t="shared" si="3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30"/>
        <v>6.57</v>
      </c>
      <c r="C115" s="125">
        <v>6.57</v>
      </c>
      <c r="D115" s="124">
        <f t="shared" si="31"/>
        <v>6.57</v>
      </c>
      <c r="E115" s="124">
        <f t="shared" si="31"/>
        <v>6.57</v>
      </c>
      <c r="F115" s="124">
        <f t="shared" si="31"/>
        <v>6.57</v>
      </c>
      <c r="G115" s="124">
        <f t="shared" si="31"/>
        <v>6.57</v>
      </c>
      <c r="H115" s="124">
        <f t="shared" si="31"/>
        <v>6.57</v>
      </c>
      <c r="I115" s="124">
        <f t="shared" si="31"/>
        <v>6.57</v>
      </c>
      <c r="J115" s="124">
        <f t="shared" si="31"/>
        <v>6.57</v>
      </c>
      <c r="K115" s="124">
        <f t="shared" si="31"/>
        <v>6.57</v>
      </c>
      <c r="L115" s="124">
        <f t="shared" si="31"/>
        <v>6.57</v>
      </c>
      <c r="M115" s="124">
        <f t="shared" si="31"/>
        <v>6.57</v>
      </c>
      <c r="N115" s="124">
        <f t="shared" si="31"/>
        <v>6.57</v>
      </c>
      <c r="O115" s="124">
        <f t="shared" si="31"/>
        <v>6.57</v>
      </c>
      <c r="P115" s="124">
        <f t="shared" si="31"/>
        <v>6.57</v>
      </c>
      <c r="Q115" s="124">
        <f t="shared" si="31"/>
        <v>6.57</v>
      </c>
      <c r="R115" s="124">
        <f t="shared" si="31"/>
        <v>6.57</v>
      </c>
      <c r="S115" s="124">
        <f t="shared" si="31"/>
        <v>6.57</v>
      </c>
      <c r="T115" s="124">
        <f t="shared" si="32"/>
        <v>6.57</v>
      </c>
      <c r="U115" s="124">
        <f t="shared" si="32"/>
        <v>6.57</v>
      </c>
      <c r="V115" s="124">
        <f t="shared" si="32"/>
        <v>6.57</v>
      </c>
      <c r="W115" s="124">
        <f t="shared" si="32"/>
        <v>6.57</v>
      </c>
      <c r="X115" s="124">
        <f t="shared" si="32"/>
        <v>6.57</v>
      </c>
      <c r="Y115" s="124">
        <f t="shared" si="32"/>
        <v>6.57</v>
      </c>
      <c r="Z115" s="124">
        <f t="shared" si="32"/>
        <v>6.57</v>
      </c>
      <c r="AA115" s="124">
        <f t="shared" si="32"/>
        <v>6.57</v>
      </c>
      <c r="AB115" s="124">
        <f t="shared" si="32"/>
        <v>6.57</v>
      </c>
      <c r="AC115" s="124">
        <f t="shared" si="32"/>
        <v>6.57</v>
      </c>
      <c r="AD115" s="124">
        <f t="shared" si="32"/>
        <v>6.57</v>
      </c>
      <c r="AE115" s="124">
        <f t="shared" si="32"/>
        <v>6.57</v>
      </c>
      <c r="AF115" s="124">
        <f t="shared" si="3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30"/>
        <v>3.43</v>
      </c>
      <c r="C116" s="125">
        <v>3.43</v>
      </c>
      <c r="D116" s="124">
        <f t="shared" si="31"/>
        <v>3.43</v>
      </c>
      <c r="E116" s="124">
        <f t="shared" si="31"/>
        <v>3.43</v>
      </c>
      <c r="F116" s="124">
        <f t="shared" si="31"/>
        <v>3.43</v>
      </c>
      <c r="G116" s="124">
        <f t="shared" si="31"/>
        <v>3.43</v>
      </c>
      <c r="H116" s="124">
        <f t="shared" si="31"/>
        <v>3.43</v>
      </c>
      <c r="I116" s="124">
        <f t="shared" si="31"/>
        <v>3.43</v>
      </c>
      <c r="J116" s="124">
        <f t="shared" si="31"/>
        <v>3.43</v>
      </c>
      <c r="K116" s="124">
        <f t="shared" si="31"/>
        <v>3.43</v>
      </c>
      <c r="L116" s="124">
        <f t="shared" si="31"/>
        <v>3.43</v>
      </c>
      <c r="M116" s="124">
        <f t="shared" si="31"/>
        <v>3.43</v>
      </c>
      <c r="N116" s="124">
        <f t="shared" si="31"/>
        <v>3.43</v>
      </c>
      <c r="O116" s="124">
        <f t="shared" si="31"/>
        <v>3.43</v>
      </c>
      <c r="P116" s="124">
        <f t="shared" si="31"/>
        <v>3.43</v>
      </c>
      <c r="Q116" s="124">
        <f t="shared" si="31"/>
        <v>3.43</v>
      </c>
      <c r="R116" s="124">
        <f t="shared" si="31"/>
        <v>3.43</v>
      </c>
      <c r="S116" s="124">
        <f t="shared" si="31"/>
        <v>3.43</v>
      </c>
      <c r="T116" s="124">
        <f t="shared" si="32"/>
        <v>3.43</v>
      </c>
      <c r="U116" s="124">
        <f t="shared" si="32"/>
        <v>3.43</v>
      </c>
      <c r="V116" s="124">
        <f t="shared" si="32"/>
        <v>3.43</v>
      </c>
      <c r="W116" s="124">
        <f t="shared" si="32"/>
        <v>3.43</v>
      </c>
      <c r="X116" s="124">
        <f t="shared" si="32"/>
        <v>3.43</v>
      </c>
      <c r="Y116" s="124">
        <f t="shared" si="32"/>
        <v>3.43</v>
      </c>
      <c r="Z116" s="124">
        <f t="shared" si="32"/>
        <v>3.43</v>
      </c>
      <c r="AA116" s="124">
        <f t="shared" si="32"/>
        <v>3.43</v>
      </c>
      <c r="AB116" s="124">
        <f t="shared" si="32"/>
        <v>3.43</v>
      </c>
      <c r="AC116" s="124">
        <f t="shared" si="32"/>
        <v>3.43</v>
      </c>
      <c r="AD116" s="124">
        <f t="shared" si="32"/>
        <v>3.43</v>
      </c>
      <c r="AE116" s="124">
        <f t="shared" si="32"/>
        <v>3.43</v>
      </c>
      <c r="AF116" s="124">
        <f t="shared" si="3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30"/>
        <v>2.96</v>
      </c>
      <c r="C117" s="125">
        <v>2.96</v>
      </c>
      <c r="D117" s="124">
        <f t="shared" si="31"/>
        <v>2.96</v>
      </c>
      <c r="E117" s="124">
        <f t="shared" si="31"/>
        <v>2.96</v>
      </c>
      <c r="F117" s="124">
        <f t="shared" si="31"/>
        <v>2.96</v>
      </c>
      <c r="G117" s="124">
        <f t="shared" si="31"/>
        <v>2.96</v>
      </c>
      <c r="H117" s="124">
        <f t="shared" si="31"/>
        <v>2.96</v>
      </c>
      <c r="I117" s="124">
        <f t="shared" si="31"/>
        <v>2.96</v>
      </c>
      <c r="J117" s="124">
        <f t="shared" si="31"/>
        <v>2.96</v>
      </c>
      <c r="K117" s="124">
        <f t="shared" si="31"/>
        <v>2.96</v>
      </c>
      <c r="L117" s="124">
        <f t="shared" si="31"/>
        <v>2.96</v>
      </c>
      <c r="M117" s="124">
        <f t="shared" si="31"/>
        <v>2.96</v>
      </c>
      <c r="N117" s="124">
        <f t="shared" si="31"/>
        <v>2.96</v>
      </c>
      <c r="O117" s="124">
        <f t="shared" si="31"/>
        <v>2.96</v>
      </c>
      <c r="P117" s="124">
        <f t="shared" si="31"/>
        <v>2.96</v>
      </c>
      <c r="Q117" s="124">
        <f t="shared" si="31"/>
        <v>2.96</v>
      </c>
      <c r="R117" s="124">
        <f t="shared" si="31"/>
        <v>2.96</v>
      </c>
      <c r="S117" s="124">
        <f t="shared" si="31"/>
        <v>2.96</v>
      </c>
      <c r="T117" s="124">
        <f t="shared" si="32"/>
        <v>2.96</v>
      </c>
      <c r="U117" s="124">
        <f t="shared" si="32"/>
        <v>2.96</v>
      </c>
      <c r="V117" s="124">
        <f t="shared" si="32"/>
        <v>2.96</v>
      </c>
      <c r="W117" s="124">
        <f t="shared" si="32"/>
        <v>2.96</v>
      </c>
      <c r="X117" s="124">
        <f t="shared" si="32"/>
        <v>2.96</v>
      </c>
      <c r="Y117" s="124">
        <f t="shared" si="32"/>
        <v>2.96</v>
      </c>
      <c r="Z117" s="124">
        <f t="shared" si="32"/>
        <v>2.96</v>
      </c>
      <c r="AA117" s="124">
        <f t="shared" si="32"/>
        <v>2.96</v>
      </c>
      <c r="AB117" s="124">
        <f t="shared" si="32"/>
        <v>2.96</v>
      </c>
      <c r="AC117" s="124">
        <f t="shared" si="32"/>
        <v>2.96</v>
      </c>
      <c r="AD117" s="124">
        <f t="shared" si="32"/>
        <v>2.96</v>
      </c>
      <c r="AE117" s="124">
        <f t="shared" si="32"/>
        <v>2.96</v>
      </c>
      <c r="AF117" s="124">
        <f t="shared" si="3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30"/>
        <v>8</v>
      </c>
      <c r="C118" s="125">
        <v>8</v>
      </c>
      <c r="D118" s="124">
        <f t="shared" si="31"/>
        <v>8</v>
      </c>
      <c r="E118" s="124">
        <f t="shared" si="31"/>
        <v>8</v>
      </c>
      <c r="F118" s="124">
        <f t="shared" si="31"/>
        <v>8</v>
      </c>
      <c r="G118" s="124">
        <f t="shared" si="31"/>
        <v>8</v>
      </c>
      <c r="H118" s="124">
        <f t="shared" si="31"/>
        <v>8</v>
      </c>
      <c r="I118" s="124">
        <f t="shared" si="31"/>
        <v>8</v>
      </c>
      <c r="J118" s="124">
        <f t="shared" si="31"/>
        <v>8</v>
      </c>
      <c r="K118" s="124">
        <f t="shared" si="31"/>
        <v>8</v>
      </c>
      <c r="L118" s="124">
        <f t="shared" si="31"/>
        <v>8</v>
      </c>
      <c r="M118" s="124">
        <f t="shared" si="31"/>
        <v>8</v>
      </c>
      <c r="N118" s="124">
        <f t="shared" si="31"/>
        <v>8</v>
      </c>
      <c r="O118" s="124">
        <f t="shared" si="31"/>
        <v>8</v>
      </c>
      <c r="P118" s="124">
        <f t="shared" si="31"/>
        <v>8</v>
      </c>
      <c r="Q118" s="124">
        <f t="shared" si="31"/>
        <v>8</v>
      </c>
      <c r="R118" s="124">
        <f t="shared" si="31"/>
        <v>8</v>
      </c>
      <c r="S118" s="124">
        <f t="shared" si="31"/>
        <v>8</v>
      </c>
      <c r="T118" s="124">
        <f t="shared" si="32"/>
        <v>8</v>
      </c>
      <c r="U118" s="124">
        <f t="shared" si="32"/>
        <v>8</v>
      </c>
      <c r="V118" s="124">
        <f t="shared" si="32"/>
        <v>8</v>
      </c>
      <c r="W118" s="124">
        <f t="shared" si="32"/>
        <v>8</v>
      </c>
      <c r="X118" s="124">
        <f t="shared" si="32"/>
        <v>8</v>
      </c>
      <c r="Y118" s="124">
        <f t="shared" si="32"/>
        <v>8</v>
      </c>
      <c r="Z118" s="124">
        <f t="shared" si="32"/>
        <v>8</v>
      </c>
      <c r="AA118" s="124">
        <f t="shared" si="32"/>
        <v>8</v>
      </c>
      <c r="AB118" s="124">
        <f t="shared" si="32"/>
        <v>8</v>
      </c>
      <c r="AC118" s="124">
        <f t="shared" si="32"/>
        <v>8</v>
      </c>
      <c r="AD118" s="124">
        <f t="shared" si="32"/>
        <v>8</v>
      </c>
      <c r="AE118" s="124">
        <f t="shared" si="32"/>
        <v>8</v>
      </c>
      <c r="AF118" s="124">
        <f t="shared" si="3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30"/>
        <v>7</v>
      </c>
      <c r="C119" s="125">
        <v>7</v>
      </c>
      <c r="D119" s="124">
        <f>C119</f>
        <v>7</v>
      </c>
      <c r="E119" s="124">
        <f t="shared" si="31"/>
        <v>7</v>
      </c>
      <c r="F119" s="124">
        <f t="shared" si="31"/>
        <v>7</v>
      </c>
      <c r="G119" s="124">
        <f t="shared" si="31"/>
        <v>7</v>
      </c>
      <c r="H119" s="124">
        <f t="shared" si="31"/>
        <v>7</v>
      </c>
      <c r="I119" s="124">
        <f t="shared" si="31"/>
        <v>7</v>
      </c>
      <c r="J119" s="124">
        <f t="shared" si="31"/>
        <v>7</v>
      </c>
      <c r="K119" s="124">
        <f t="shared" si="31"/>
        <v>7</v>
      </c>
      <c r="L119" s="124">
        <f t="shared" si="31"/>
        <v>7</v>
      </c>
      <c r="M119" s="124">
        <f t="shared" si="31"/>
        <v>7</v>
      </c>
      <c r="N119" s="124">
        <f t="shared" si="31"/>
        <v>7</v>
      </c>
      <c r="O119" s="124">
        <f t="shared" si="31"/>
        <v>7</v>
      </c>
      <c r="P119" s="124">
        <f t="shared" si="31"/>
        <v>7</v>
      </c>
      <c r="Q119" s="124">
        <f t="shared" si="31"/>
        <v>7</v>
      </c>
      <c r="R119" s="124">
        <f t="shared" si="31"/>
        <v>7</v>
      </c>
      <c r="S119" s="124">
        <f t="shared" si="31"/>
        <v>7</v>
      </c>
      <c r="T119" s="124">
        <f t="shared" si="32"/>
        <v>7</v>
      </c>
      <c r="U119" s="124">
        <f t="shared" si="32"/>
        <v>7</v>
      </c>
      <c r="V119" s="124">
        <f t="shared" si="32"/>
        <v>7</v>
      </c>
      <c r="W119" s="124">
        <f t="shared" si="32"/>
        <v>7</v>
      </c>
      <c r="X119" s="124">
        <f t="shared" si="32"/>
        <v>7</v>
      </c>
      <c r="Y119" s="124">
        <f t="shared" si="32"/>
        <v>7</v>
      </c>
      <c r="Z119" s="124">
        <f t="shared" si="32"/>
        <v>7</v>
      </c>
      <c r="AA119" s="124">
        <f t="shared" si="32"/>
        <v>7</v>
      </c>
      <c r="AB119" s="124">
        <f t="shared" si="32"/>
        <v>7</v>
      </c>
      <c r="AC119" s="124">
        <f t="shared" si="32"/>
        <v>7</v>
      </c>
      <c r="AD119" s="124">
        <f t="shared" si="32"/>
        <v>7</v>
      </c>
      <c r="AE119" s="124">
        <f t="shared" si="32"/>
        <v>7</v>
      </c>
      <c r="AF119" s="124">
        <f t="shared" si="3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30"/>
        <v>3.47</v>
      </c>
      <c r="C120" s="125">
        <v>3.47</v>
      </c>
      <c r="D120" s="124">
        <f t="shared" ref="D120:S129" si="33">C120</f>
        <v>3.47</v>
      </c>
      <c r="E120" s="124">
        <f t="shared" si="33"/>
        <v>3.47</v>
      </c>
      <c r="F120" s="124">
        <f t="shared" si="33"/>
        <v>3.47</v>
      </c>
      <c r="G120" s="124">
        <f t="shared" si="33"/>
        <v>3.47</v>
      </c>
      <c r="H120" s="124">
        <f t="shared" si="33"/>
        <v>3.47</v>
      </c>
      <c r="I120" s="124">
        <f t="shared" si="33"/>
        <v>3.47</v>
      </c>
      <c r="J120" s="124">
        <f t="shared" si="33"/>
        <v>3.47</v>
      </c>
      <c r="K120" s="124">
        <f t="shared" si="33"/>
        <v>3.47</v>
      </c>
      <c r="L120" s="124">
        <f t="shared" si="33"/>
        <v>3.47</v>
      </c>
      <c r="M120" s="124">
        <f t="shared" si="33"/>
        <v>3.47</v>
      </c>
      <c r="N120" s="124">
        <f t="shared" si="33"/>
        <v>3.47</v>
      </c>
      <c r="O120" s="124">
        <f t="shared" si="33"/>
        <v>3.47</v>
      </c>
      <c r="P120" s="124">
        <f t="shared" si="33"/>
        <v>3.47</v>
      </c>
      <c r="Q120" s="124">
        <f t="shared" si="33"/>
        <v>3.47</v>
      </c>
      <c r="R120" s="124">
        <f t="shared" si="33"/>
        <v>3.47</v>
      </c>
      <c r="S120" s="124">
        <f t="shared" si="33"/>
        <v>3.47</v>
      </c>
      <c r="T120" s="124">
        <f t="shared" si="32"/>
        <v>3.47</v>
      </c>
      <c r="U120" s="124">
        <f t="shared" si="32"/>
        <v>3.47</v>
      </c>
      <c r="V120" s="124">
        <f t="shared" si="32"/>
        <v>3.47</v>
      </c>
      <c r="W120" s="124">
        <f t="shared" si="32"/>
        <v>3.47</v>
      </c>
      <c r="X120" s="124">
        <f t="shared" si="32"/>
        <v>3.47</v>
      </c>
      <c r="Y120" s="124">
        <f t="shared" si="32"/>
        <v>3.47</v>
      </c>
      <c r="Z120" s="124">
        <f t="shared" si="32"/>
        <v>3.47</v>
      </c>
      <c r="AA120" s="124">
        <f t="shared" si="32"/>
        <v>3.47</v>
      </c>
      <c r="AB120" s="124">
        <f t="shared" si="32"/>
        <v>3.47</v>
      </c>
      <c r="AC120" s="124">
        <f t="shared" si="32"/>
        <v>3.47</v>
      </c>
      <c r="AD120" s="124">
        <f t="shared" si="32"/>
        <v>3.47</v>
      </c>
      <c r="AE120" s="124">
        <f t="shared" si="32"/>
        <v>3.47</v>
      </c>
      <c r="AF120" s="124">
        <f t="shared" si="3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30"/>
        <v>2.1</v>
      </c>
      <c r="C121" s="125">
        <v>2.1</v>
      </c>
      <c r="D121" s="124">
        <f t="shared" si="33"/>
        <v>2.1</v>
      </c>
      <c r="E121" s="124">
        <f t="shared" si="33"/>
        <v>2.1</v>
      </c>
      <c r="F121" s="124">
        <f t="shared" si="33"/>
        <v>2.1</v>
      </c>
      <c r="G121" s="124">
        <f t="shared" si="33"/>
        <v>2.1</v>
      </c>
      <c r="H121" s="124">
        <f t="shared" si="33"/>
        <v>2.1</v>
      </c>
      <c r="I121" s="124">
        <f t="shared" si="33"/>
        <v>2.1</v>
      </c>
      <c r="J121" s="124">
        <f t="shared" si="33"/>
        <v>2.1</v>
      </c>
      <c r="K121" s="124">
        <f t="shared" si="33"/>
        <v>2.1</v>
      </c>
      <c r="L121" s="124">
        <f t="shared" si="33"/>
        <v>2.1</v>
      </c>
      <c r="M121" s="124">
        <f t="shared" si="33"/>
        <v>2.1</v>
      </c>
      <c r="N121" s="124">
        <f t="shared" si="33"/>
        <v>2.1</v>
      </c>
      <c r="O121" s="124">
        <f t="shared" si="33"/>
        <v>2.1</v>
      </c>
      <c r="P121" s="124">
        <f t="shared" si="33"/>
        <v>2.1</v>
      </c>
      <c r="Q121" s="124">
        <f t="shared" si="33"/>
        <v>2.1</v>
      </c>
      <c r="R121" s="124">
        <f t="shared" si="33"/>
        <v>2.1</v>
      </c>
      <c r="S121" s="124">
        <f t="shared" si="33"/>
        <v>2.1</v>
      </c>
      <c r="T121" s="124">
        <f t="shared" si="32"/>
        <v>2.1</v>
      </c>
      <c r="U121" s="124">
        <f t="shared" si="32"/>
        <v>2.1</v>
      </c>
      <c r="V121" s="124">
        <f t="shared" si="32"/>
        <v>2.1</v>
      </c>
      <c r="W121" s="124">
        <f t="shared" si="32"/>
        <v>2.1</v>
      </c>
      <c r="X121" s="124">
        <f t="shared" si="32"/>
        <v>2.1</v>
      </c>
      <c r="Y121" s="124">
        <f t="shared" si="32"/>
        <v>2.1</v>
      </c>
      <c r="Z121" s="124">
        <f t="shared" si="32"/>
        <v>2.1</v>
      </c>
      <c r="AA121" s="124">
        <f t="shared" si="32"/>
        <v>2.1</v>
      </c>
      <c r="AB121" s="124">
        <f t="shared" si="32"/>
        <v>2.1</v>
      </c>
      <c r="AC121" s="124">
        <f t="shared" si="32"/>
        <v>2.1</v>
      </c>
      <c r="AD121" s="124">
        <f t="shared" si="32"/>
        <v>2.1</v>
      </c>
      <c r="AE121" s="124">
        <f t="shared" si="32"/>
        <v>2.1</v>
      </c>
      <c r="AF121" s="124">
        <f t="shared" si="3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30"/>
        <v>9.3000000000000007</v>
      </c>
      <c r="C122" s="125">
        <v>9.3000000000000007</v>
      </c>
      <c r="D122" s="124">
        <f t="shared" si="33"/>
        <v>9.3000000000000007</v>
      </c>
      <c r="E122" s="124">
        <f t="shared" si="33"/>
        <v>9.3000000000000007</v>
      </c>
      <c r="F122" s="124">
        <f t="shared" si="33"/>
        <v>9.3000000000000007</v>
      </c>
      <c r="G122" s="124">
        <f t="shared" si="33"/>
        <v>9.3000000000000007</v>
      </c>
      <c r="H122" s="124">
        <f t="shared" si="33"/>
        <v>9.3000000000000007</v>
      </c>
      <c r="I122" s="124">
        <f t="shared" si="33"/>
        <v>9.3000000000000007</v>
      </c>
      <c r="J122" s="124">
        <f t="shared" si="33"/>
        <v>9.3000000000000007</v>
      </c>
      <c r="K122" s="124">
        <f t="shared" si="33"/>
        <v>9.3000000000000007</v>
      </c>
      <c r="L122" s="124">
        <f t="shared" si="33"/>
        <v>9.3000000000000007</v>
      </c>
      <c r="M122" s="124">
        <f t="shared" si="33"/>
        <v>9.3000000000000007</v>
      </c>
      <c r="N122" s="124">
        <f t="shared" si="33"/>
        <v>9.3000000000000007</v>
      </c>
      <c r="O122" s="124">
        <f t="shared" si="33"/>
        <v>9.3000000000000007</v>
      </c>
      <c r="P122" s="124">
        <f t="shared" si="33"/>
        <v>9.3000000000000007</v>
      </c>
      <c r="Q122" s="124">
        <f t="shared" si="33"/>
        <v>9.3000000000000007</v>
      </c>
      <c r="R122" s="124">
        <f t="shared" si="33"/>
        <v>9.3000000000000007</v>
      </c>
      <c r="S122" s="124">
        <f t="shared" si="33"/>
        <v>9.3000000000000007</v>
      </c>
      <c r="T122" s="124">
        <f t="shared" si="32"/>
        <v>9.3000000000000007</v>
      </c>
      <c r="U122" s="124">
        <f t="shared" si="32"/>
        <v>9.3000000000000007</v>
      </c>
      <c r="V122" s="124">
        <f t="shared" si="32"/>
        <v>9.3000000000000007</v>
      </c>
      <c r="W122" s="124">
        <f t="shared" si="32"/>
        <v>9.3000000000000007</v>
      </c>
      <c r="X122" s="124">
        <f t="shared" si="32"/>
        <v>9.3000000000000007</v>
      </c>
      <c r="Y122" s="124">
        <f t="shared" si="32"/>
        <v>9.3000000000000007</v>
      </c>
      <c r="Z122" s="124">
        <f t="shared" si="32"/>
        <v>9.3000000000000007</v>
      </c>
      <c r="AA122" s="124">
        <f t="shared" si="32"/>
        <v>9.3000000000000007</v>
      </c>
      <c r="AB122" s="124">
        <f t="shared" si="32"/>
        <v>9.3000000000000007</v>
      </c>
      <c r="AC122" s="124">
        <f t="shared" si="32"/>
        <v>9.3000000000000007</v>
      </c>
      <c r="AD122" s="124">
        <f t="shared" si="32"/>
        <v>9.3000000000000007</v>
      </c>
      <c r="AE122" s="124">
        <f t="shared" si="32"/>
        <v>9.3000000000000007</v>
      </c>
      <c r="AF122" s="124">
        <f t="shared" si="3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30"/>
        <v>0</v>
      </c>
      <c r="C123" s="125">
        <v>0</v>
      </c>
      <c r="D123" s="124">
        <f t="shared" si="33"/>
        <v>0</v>
      </c>
      <c r="E123" s="124">
        <f t="shared" si="33"/>
        <v>0</v>
      </c>
      <c r="F123" s="124">
        <f t="shared" si="33"/>
        <v>0</v>
      </c>
      <c r="G123" s="124">
        <f t="shared" si="33"/>
        <v>0</v>
      </c>
      <c r="H123" s="124">
        <f t="shared" si="33"/>
        <v>0</v>
      </c>
      <c r="I123" s="124">
        <f t="shared" si="33"/>
        <v>0</v>
      </c>
      <c r="J123" s="124">
        <f t="shared" si="33"/>
        <v>0</v>
      </c>
      <c r="K123" s="124">
        <f t="shared" si="33"/>
        <v>0</v>
      </c>
      <c r="L123" s="124">
        <f t="shared" si="33"/>
        <v>0</v>
      </c>
      <c r="M123" s="124">
        <f t="shared" si="33"/>
        <v>0</v>
      </c>
      <c r="N123" s="124">
        <f t="shared" si="33"/>
        <v>0</v>
      </c>
      <c r="O123" s="124">
        <f t="shared" si="33"/>
        <v>0</v>
      </c>
      <c r="P123" s="124">
        <f t="shared" si="33"/>
        <v>0</v>
      </c>
      <c r="Q123" s="124">
        <f t="shared" si="33"/>
        <v>0</v>
      </c>
      <c r="R123" s="124">
        <f t="shared" si="33"/>
        <v>0</v>
      </c>
      <c r="S123" s="124">
        <f t="shared" si="33"/>
        <v>0</v>
      </c>
      <c r="T123" s="124">
        <f t="shared" si="32"/>
        <v>0</v>
      </c>
      <c r="U123" s="124">
        <f t="shared" si="32"/>
        <v>0</v>
      </c>
      <c r="V123" s="124">
        <f t="shared" si="32"/>
        <v>0</v>
      </c>
      <c r="W123" s="124">
        <f t="shared" si="32"/>
        <v>0</v>
      </c>
      <c r="X123" s="124">
        <f t="shared" si="32"/>
        <v>0</v>
      </c>
      <c r="Y123" s="124">
        <f t="shared" si="32"/>
        <v>0</v>
      </c>
      <c r="Z123" s="124">
        <f t="shared" si="32"/>
        <v>0</v>
      </c>
      <c r="AA123" s="124">
        <f t="shared" si="32"/>
        <v>0</v>
      </c>
      <c r="AB123" s="124">
        <f t="shared" si="32"/>
        <v>0</v>
      </c>
      <c r="AC123" s="124">
        <f t="shared" si="32"/>
        <v>0</v>
      </c>
      <c r="AD123" s="124">
        <f t="shared" si="32"/>
        <v>0</v>
      </c>
      <c r="AE123" s="124">
        <f t="shared" si="32"/>
        <v>0</v>
      </c>
      <c r="AF123" s="124">
        <f t="shared" si="3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30"/>
        <v>0</v>
      </c>
      <c r="C124" s="125">
        <v>0</v>
      </c>
      <c r="D124" s="124">
        <f t="shared" si="33"/>
        <v>0</v>
      </c>
      <c r="E124" s="124">
        <f t="shared" si="33"/>
        <v>0</v>
      </c>
      <c r="F124" s="124">
        <f t="shared" si="33"/>
        <v>0</v>
      </c>
      <c r="G124" s="124">
        <f t="shared" si="33"/>
        <v>0</v>
      </c>
      <c r="H124" s="124">
        <f t="shared" si="33"/>
        <v>0</v>
      </c>
      <c r="I124" s="124">
        <f t="shared" si="33"/>
        <v>0</v>
      </c>
      <c r="J124" s="124">
        <f t="shared" si="33"/>
        <v>0</v>
      </c>
      <c r="K124" s="124">
        <f t="shared" si="33"/>
        <v>0</v>
      </c>
      <c r="L124" s="124">
        <f t="shared" si="33"/>
        <v>0</v>
      </c>
      <c r="M124" s="124">
        <f t="shared" si="33"/>
        <v>0</v>
      </c>
      <c r="N124" s="124">
        <f t="shared" si="33"/>
        <v>0</v>
      </c>
      <c r="O124" s="124">
        <f t="shared" si="33"/>
        <v>0</v>
      </c>
      <c r="P124" s="124">
        <f t="shared" si="33"/>
        <v>0</v>
      </c>
      <c r="Q124" s="124">
        <f t="shared" si="33"/>
        <v>0</v>
      </c>
      <c r="R124" s="124">
        <f t="shared" si="33"/>
        <v>0</v>
      </c>
      <c r="S124" s="124">
        <f t="shared" si="33"/>
        <v>0</v>
      </c>
      <c r="T124" s="124">
        <f t="shared" si="32"/>
        <v>0</v>
      </c>
      <c r="U124" s="124">
        <f t="shared" si="32"/>
        <v>0</v>
      </c>
      <c r="V124" s="124">
        <f t="shared" si="32"/>
        <v>0</v>
      </c>
      <c r="W124" s="124">
        <f t="shared" si="32"/>
        <v>0</v>
      </c>
      <c r="X124" s="124">
        <f t="shared" si="32"/>
        <v>0</v>
      </c>
      <c r="Y124" s="124">
        <f t="shared" si="32"/>
        <v>0</v>
      </c>
      <c r="Z124" s="124">
        <f t="shared" si="32"/>
        <v>0</v>
      </c>
      <c r="AA124" s="124">
        <f t="shared" si="32"/>
        <v>0</v>
      </c>
      <c r="AB124" s="124">
        <f t="shared" si="32"/>
        <v>0</v>
      </c>
      <c r="AC124" s="124">
        <f t="shared" si="32"/>
        <v>0</v>
      </c>
      <c r="AD124" s="124">
        <f t="shared" si="32"/>
        <v>0</v>
      </c>
      <c r="AE124" s="124">
        <f t="shared" si="32"/>
        <v>0</v>
      </c>
      <c r="AF124" s="124">
        <f t="shared" si="3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30"/>
        <v>;/</v>
      </c>
      <c r="C125" s="125">
        <v>5</v>
      </c>
      <c r="D125" s="124">
        <f t="shared" si="33"/>
        <v>5</v>
      </c>
      <c r="E125" s="124">
        <f t="shared" si="33"/>
        <v>5</v>
      </c>
      <c r="F125" s="124">
        <f t="shared" si="33"/>
        <v>5</v>
      </c>
      <c r="G125" s="124">
        <f t="shared" si="33"/>
        <v>5</v>
      </c>
      <c r="H125" s="124">
        <f t="shared" si="33"/>
        <v>5</v>
      </c>
      <c r="I125" s="124" t="s">
        <v>220</v>
      </c>
      <c r="J125" s="124" t="str">
        <f t="shared" si="33"/>
        <v>;/</v>
      </c>
      <c r="K125" s="124" t="str">
        <f t="shared" si="33"/>
        <v>;/</v>
      </c>
      <c r="L125" s="124" t="str">
        <f t="shared" si="33"/>
        <v>;/</v>
      </c>
      <c r="M125" s="124" t="str">
        <f t="shared" si="33"/>
        <v>;/</v>
      </c>
      <c r="N125" s="124" t="str">
        <f t="shared" si="33"/>
        <v>;/</v>
      </c>
      <c r="O125" s="124" t="str">
        <f t="shared" si="33"/>
        <v>;/</v>
      </c>
      <c r="P125" s="124" t="str">
        <f t="shared" si="33"/>
        <v>;/</v>
      </c>
      <c r="Q125" s="124" t="str">
        <f t="shared" si="33"/>
        <v>;/</v>
      </c>
      <c r="R125" s="124" t="str">
        <f t="shared" si="33"/>
        <v>;/</v>
      </c>
      <c r="S125" s="124" t="str">
        <f t="shared" si="33"/>
        <v>;/</v>
      </c>
      <c r="T125" s="124" t="str">
        <f t="shared" si="32"/>
        <v>;/</v>
      </c>
      <c r="U125" s="124" t="str">
        <f t="shared" si="32"/>
        <v>;/</v>
      </c>
      <c r="V125" s="124" t="str">
        <f t="shared" si="32"/>
        <v>;/</v>
      </c>
      <c r="W125" s="124" t="str">
        <f t="shared" si="32"/>
        <v>;/</v>
      </c>
      <c r="X125" s="124" t="str">
        <f t="shared" si="32"/>
        <v>;/</v>
      </c>
      <c r="Y125" s="124" t="str">
        <f t="shared" si="32"/>
        <v>;/</v>
      </c>
      <c r="Z125" s="124" t="str">
        <f t="shared" si="32"/>
        <v>;/</v>
      </c>
      <c r="AA125" s="124" t="str">
        <f t="shared" si="32"/>
        <v>;/</v>
      </c>
      <c r="AB125" s="124" t="str">
        <f t="shared" si="32"/>
        <v>;/</v>
      </c>
      <c r="AC125" s="124" t="str">
        <f t="shared" si="32"/>
        <v>;/</v>
      </c>
      <c r="AD125" s="124" t="str">
        <f t="shared" si="32"/>
        <v>;/</v>
      </c>
      <c r="AE125" s="124" t="str">
        <f t="shared" si="32"/>
        <v>;/</v>
      </c>
      <c r="AF125" s="124" t="str">
        <f t="shared" si="32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30"/>
        <v>1</v>
      </c>
      <c r="C126" s="125">
        <v>1</v>
      </c>
      <c r="D126" s="124">
        <f t="shared" si="33"/>
        <v>1</v>
      </c>
      <c r="E126" s="124">
        <f t="shared" si="33"/>
        <v>1</v>
      </c>
      <c r="F126" s="124">
        <f t="shared" si="33"/>
        <v>1</v>
      </c>
      <c r="G126" s="124">
        <f t="shared" si="33"/>
        <v>1</v>
      </c>
      <c r="H126" s="124">
        <f t="shared" si="33"/>
        <v>1</v>
      </c>
      <c r="I126" s="124">
        <f t="shared" si="33"/>
        <v>1</v>
      </c>
      <c r="J126" s="124">
        <f t="shared" si="33"/>
        <v>1</v>
      </c>
      <c r="K126" s="124">
        <f t="shared" si="33"/>
        <v>1</v>
      </c>
      <c r="L126" s="124">
        <f t="shared" si="33"/>
        <v>1</v>
      </c>
      <c r="M126" s="124">
        <f t="shared" si="33"/>
        <v>1</v>
      </c>
      <c r="N126" s="124">
        <f t="shared" si="33"/>
        <v>1</v>
      </c>
      <c r="O126" s="124">
        <f t="shared" si="33"/>
        <v>1</v>
      </c>
      <c r="P126" s="124">
        <f t="shared" si="33"/>
        <v>1</v>
      </c>
      <c r="Q126" s="124">
        <f t="shared" si="33"/>
        <v>1</v>
      </c>
      <c r="R126" s="124">
        <f t="shared" si="33"/>
        <v>1</v>
      </c>
      <c r="S126" s="124">
        <f t="shared" si="33"/>
        <v>1</v>
      </c>
      <c r="T126" s="124">
        <f t="shared" si="32"/>
        <v>1</v>
      </c>
      <c r="U126" s="124">
        <f t="shared" si="32"/>
        <v>1</v>
      </c>
      <c r="V126" s="124">
        <f t="shared" si="32"/>
        <v>1</v>
      </c>
      <c r="W126" s="124">
        <f t="shared" si="32"/>
        <v>1</v>
      </c>
      <c r="X126" s="124">
        <f t="shared" si="32"/>
        <v>1</v>
      </c>
      <c r="Y126" s="124">
        <f t="shared" si="32"/>
        <v>1</v>
      </c>
      <c r="Z126" s="124">
        <f t="shared" si="32"/>
        <v>1</v>
      </c>
      <c r="AA126" s="124">
        <f t="shared" si="32"/>
        <v>1</v>
      </c>
      <c r="AB126" s="124">
        <f t="shared" si="32"/>
        <v>1</v>
      </c>
      <c r="AC126" s="124">
        <f t="shared" si="32"/>
        <v>1</v>
      </c>
      <c r="AD126" s="124">
        <f t="shared" si="32"/>
        <v>1</v>
      </c>
      <c r="AE126" s="124">
        <f t="shared" si="32"/>
        <v>1</v>
      </c>
      <c r="AF126" s="124">
        <f t="shared" si="3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30"/>
        <v>1.58</v>
      </c>
      <c r="C127" s="125">
        <v>1.58</v>
      </c>
      <c r="D127" s="124">
        <f t="shared" si="33"/>
        <v>1.58</v>
      </c>
      <c r="E127" s="124">
        <f t="shared" si="33"/>
        <v>1.58</v>
      </c>
      <c r="F127" s="124">
        <f t="shared" si="33"/>
        <v>1.58</v>
      </c>
      <c r="G127" s="124">
        <f t="shared" si="33"/>
        <v>1.58</v>
      </c>
      <c r="H127" s="124">
        <f t="shared" si="33"/>
        <v>1.58</v>
      </c>
      <c r="I127" s="124">
        <f t="shared" si="33"/>
        <v>1.58</v>
      </c>
      <c r="J127" s="124">
        <f t="shared" si="33"/>
        <v>1.58</v>
      </c>
      <c r="K127" s="124">
        <f t="shared" si="33"/>
        <v>1.58</v>
      </c>
      <c r="L127" s="124">
        <f t="shared" si="33"/>
        <v>1.58</v>
      </c>
      <c r="M127" s="124">
        <f t="shared" si="33"/>
        <v>1.58</v>
      </c>
      <c r="N127" s="124">
        <f t="shared" si="33"/>
        <v>1.58</v>
      </c>
      <c r="O127" s="124">
        <f t="shared" si="33"/>
        <v>1.58</v>
      </c>
      <c r="P127" s="124">
        <f t="shared" si="33"/>
        <v>1.58</v>
      </c>
      <c r="Q127" s="124">
        <f t="shared" si="33"/>
        <v>1.58</v>
      </c>
      <c r="R127" s="124">
        <f t="shared" si="33"/>
        <v>1.58</v>
      </c>
      <c r="S127" s="124">
        <f t="shared" si="33"/>
        <v>1.58</v>
      </c>
      <c r="T127" s="124">
        <f t="shared" si="32"/>
        <v>1.58</v>
      </c>
      <c r="U127" s="124">
        <f t="shared" si="32"/>
        <v>1.58</v>
      </c>
      <c r="V127" s="124">
        <f t="shared" si="32"/>
        <v>1.58</v>
      </c>
      <c r="W127" s="124">
        <f t="shared" si="32"/>
        <v>1.58</v>
      </c>
      <c r="X127" s="124">
        <f t="shared" si="32"/>
        <v>1.58</v>
      </c>
      <c r="Y127" s="124">
        <f t="shared" si="32"/>
        <v>1.58</v>
      </c>
      <c r="Z127" s="124">
        <f t="shared" si="32"/>
        <v>1.58</v>
      </c>
      <c r="AA127" s="124">
        <f t="shared" si="32"/>
        <v>1.58</v>
      </c>
      <c r="AB127" s="124">
        <f t="shared" si="32"/>
        <v>1.58</v>
      </c>
      <c r="AC127" s="124">
        <f t="shared" si="32"/>
        <v>1.58</v>
      </c>
      <c r="AD127" s="124">
        <f t="shared" si="32"/>
        <v>1.58</v>
      </c>
      <c r="AE127" s="124">
        <f t="shared" si="32"/>
        <v>1.58</v>
      </c>
      <c r="AF127" s="124">
        <f t="shared" si="3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30"/>
        <v>1.46</v>
      </c>
      <c r="C128" s="125">
        <v>1.46</v>
      </c>
      <c r="D128" s="124">
        <f t="shared" si="33"/>
        <v>1.46</v>
      </c>
      <c r="E128" s="124">
        <f t="shared" si="33"/>
        <v>1.46</v>
      </c>
      <c r="F128" s="124">
        <f t="shared" si="33"/>
        <v>1.46</v>
      </c>
      <c r="G128" s="124">
        <f t="shared" si="33"/>
        <v>1.46</v>
      </c>
      <c r="H128" s="124">
        <f t="shared" si="33"/>
        <v>1.46</v>
      </c>
      <c r="I128" s="124">
        <f t="shared" si="33"/>
        <v>1.46</v>
      </c>
      <c r="J128" s="124">
        <f t="shared" si="33"/>
        <v>1.46</v>
      </c>
      <c r="K128" s="124">
        <f t="shared" si="33"/>
        <v>1.46</v>
      </c>
      <c r="L128" s="124">
        <f t="shared" si="33"/>
        <v>1.46</v>
      </c>
      <c r="M128" s="124">
        <f t="shared" si="33"/>
        <v>1.46</v>
      </c>
      <c r="N128" s="124">
        <f t="shared" si="33"/>
        <v>1.46</v>
      </c>
      <c r="O128" s="124">
        <f t="shared" si="33"/>
        <v>1.46</v>
      </c>
      <c r="P128" s="124">
        <f t="shared" si="33"/>
        <v>1.46</v>
      </c>
      <c r="Q128" s="124">
        <f t="shared" si="33"/>
        <v>1.46</v>
      </c>
      <c r="R128" s="124">
        <f t="shared" si="33"/>
        <v>1.46</v>
      </c>
      <c r="S128" s="124">
        <f t="shared" si="33"/>
        <v>1.46</v>
      </c>
      <c r="T128" s="124">
        <f t="shared" ref="T128:AF129" si="34">S128</f>
        <v>1.46</v>
      </c>
      <c r="U128" s="124">
        <f t="shared" si="34"/>
        <v>1.46</v>
      </c>
      <c r="V128" s="124">
        <f t="shared" si="34"/>
        <v>1.46</v>
      </c>
      <c r="W128" s="124">
        <f t="shared" si="34"/>
        <v>1.46</v>
      </c>
      <c r="X128" s="124">
        <f t="shared" si="34"/>
        <v>1.46</v>
      </c>
      <c r="Y128" s="124">
        <f t="shared" si="34"/>
        <v>1.46</v>
      </c>
      <c r="Z128" s="124">
        <f t="shared" si="34"/>
        <v>1.46</v>
      </c>
      <c r="AA128" s="124">
        <f t="shared" si="34"/>
        <v>1.46</v>
      </c>
      <c r="AB128" s="124">
        <f t="shared" si="34"/>
        <v>1.46</v>
      </c>
      <c r="AC128" s="124">
        <f t="shared" si="34"/>
        <v>1.46</v>
      </c>
      <c r="AD128" s="124">
        <f t="shared" si="34"/>
        <v>1.46</v>
      </c>
      <c r="AE128" s="124">
        <f t="shared" si="34"/>
        <v>1.46</v>
      </c>
      <c r="AF128" s="124">
        <f t="shared" si="3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30"/>
        <v>1.48</v>
      </c>
      <c r="C129" s="125">
        <v>1.48</v>
      </c>
      <c r="D129" s="124">
        <f t="shared" si="33"/>
        <v>1.48</v>
      </c>
      <c r="E129" s="124">
        <f t="shared" si="33"/>
        <v>1.48</v>
      </c>
      <c r="F129" s="124">
        <f t="shared" si="33"/>
        <v>1.48</v>
      </c>
      <c r="G129" s="124">
        <f t="shared" si="33"/>
        <v>1.48</v>
      </c>
      <c r="H129" s="124">
        <f t="shared" si="33"/>
        <v>1.48</v>
      </c>
      <c r="I129" s="124">
        <f t="shared" si="33"/>
        <v>1.48</v>
      </c>
      <c r="J129" s="124">
        <f t="shared" si="33"/>
        <v>1.48</v>
      </c>
      <c r="K129" s="124">
        <f t="shared" si="33"/>
        <v>1.48</v>
      </c>
      <c r="L129" s="124">
        <f t="shared" si="33"/>
        <v>1.48</v>
      </c>
      <c r="M129" s="124">
        <f t="shared" si="33"/>
        <v>1.48</v>
      </c>
      <c r="N129" s="124">
        <f t="shared" si="33"/>
        <v>1.48</v>
      </c>
      <c r="O129" s="124">
        <f t="shared" si="33"/>
        <v>1.48</v>
      </c>
      <c r="P129" s="124">
        <f t="shared" si="33"/>
        <v>1.48</v>
      </c>
      <c r="Q129" s="124">
        <f t="shared" si="33"/>
        <v>1.48</v>
      </c>
      <c r="R129" s="124">
        <f t="shared" si="33"/>
        <v>1.48</v>
      </c>
      <c r="S129" s="124">
        <f t="shared" si="33"/>
        <v>1.48</v>
      </c>
      <c r="T129" s="124">
        <f t="shared" si="34"/>
        <v>1.48</v>
      </c>
      <c r="U129" s="124">
        <f t="shared" si="34"/>
        <v>1.48</v>
      </c>
      <c r="V129" s="124">
        <f t="shared" si="34"/>
        <v>1.48</v>
      </c>
      <c r="W129" s="124">
        <f t="shared" si="34"/>
        <v>1.48</v>
      </c>
      <c r="X129" s="124">
        <f t="shared" si="34"/>
        <v>1.48</v>
      </c>
      <c r="Y129" s="124">
        <f t="shared" si="34"/>
        <v>1.48</v>
      </c>
      <c r="Z129" s="124">
        <f t="shared" si="34"/>
        <v>1.48</v>
      </c>
      <c r="AA129" s="124">
        <f t="shared" si="34"/>
        <v>1.48</v>
      </c>
      <c r="AB129" s="124">
        <f t="shared" si="34"/>
        <v>1.48</v>
      </c>
      <c r="AC129" s="124">
        <f t="shared" si="34"/>
        <v>1.48</v>
      </c>
      <c r="AD129" s="124">
        <f t="shared" si="34"/>
        <v>1.48</v>
      </c>
      <c r="AE129" s="124">
        <f t="shared" si="34"/>
        <v>1.48</v>
      </c>
      <c r="AF129" s="124">
        <f t="shared" si="3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5">AF131</f>
        <v>2.2000000000000002</v>
      </c>
      <c r="C131" s="125">
        <v>2.2000000000000002</v>
      </c>
      <c r="D131" s="124">
        <f t="shared" ref="D131:S138" si="36">C131</f>
        <v>2.2000000000000002</v>
      </c>
      <c r="E131" s="124">
        <f t="shared" si="36"/>
        <v>2.2000000000000002</v>
      </c>
      <c r="F131" s="124">
        <f t="shared" si="36"/>
        <v>2.2000000000000002</v>
      </c>
      <c r="G131" s="124">
        <f t="shared" si="36"/>
        <v>2.2000000000000002</v>
      </c>
      <c r="H131" s="124">
        <f t="shared" si="36"/>
        <v>2.2000000000000002</v>
      </c>
      <c r="I131" s="124">
        <f t="shared" si="36"/>
        <v>2.2000000000000002</v>
      </c>
      <c r="J131" s="124">
        <f t="shared" si="36"/>
        <v>2.2000000000000002</v>
      </c>
      <c r="K131" s="124">
        <f t="shared" si="36"/>
        <v>2.2000000000000002</v>
      </c>
      <c r="L131" s="124">
        <f t="shared" si="36"/>
        <v>2.2000000000000002</v>
      </c>
      <c r="M131" s="124">
        <f t="shared" si="36"/>
        <v>2.2000000000000002</v>
      </c>
      <c r="N131" s="124">
        <f t="shared" si="36"/>
        <v>2.2000000000000002</v>
      </c>
      <c r="O131" s="124">
        <f t="shared" si="36"/>
        <v>2.2000000000000002</v>
      </c>
      <c r="P131" s="124">
        <f t="shared" si="36"/>
        <v>2.2000000000000002</v>
      </c>
      <c r="Q131" s="124">
        <f t="shared" si="36"/>
        <v>2.2000000000000002</v>
      </c>
      <c r="R131" s="124">
        <f t="shared" si="36"/>
        <v>2.2000000000000002</v>
      </c>
      <c r="S131" s="124">
        <f t="shared" si="36"/>
        <v>2.2000000000000002</v>
      </c>
      <c r="T131" s="124">
        <f t="shared" ref="T131:AF138" si="37">S131</f>
        <v>2.2000000000000002</v>
      </c>
      <c r="U131" s="124">
        <f t="shared" si="37"/>
        <v>2.2000000000000002</v>
      </c>
      <c r="V131" s="124">
        <f t="shared" si="37"/>
        <v>2.2000000000000002</v>
      </c>
      <c r="W131" s="124">
        <f t="shared" si="37"/>
        <v>2.2000000000000002</v>
      </c>
      <c r="X131" s="124">
        <f t="shared" si="37"/>
        <v>2.2000000000000002</v>
      </c>
      <c r="Y131" s="124">
        <f t="shared" si="37"/>
        <v>2.2000000000000002</v>
      </c>
      <c r="Z131" s="124">
        <f t="shared" si="37"/>
        <v>2.2000000000000002</v>
      </c>
      <c r="AA131" s="124">
        <f t="shared" si="37"/>
        <v>2.2000000000000002</v>
      </c>
      <c r="AB131" s="124">
        <f t="shared" si="37"/>
        <v>2.2000000000000002</v>
      </c>
      <c r="AC131" s="124">
        <f t="shared" si="37"/>
        <v>2.2000000000000002</v>
      </c>
      <c r="AD131" s="124">
        <f t="shared" si="37"/>
        <v>2.2000000000000002</v>
      </c>
      <c r="AE131" s="124">
        <f t="shared" si="37"/>
        <v>2.2000000000000002</v>
      </c>
      <c r="AF131" s="124">
        <f t="shared" si="3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5"/>
        <v>2</v>
      </c>
      <c r="C132" s="125">
        <v>2</v>
      </c>
      <c r="D132" s="124">
        <f t="shared" si="36"/>
        <v>2</v>
      </c>
      <c r="E132" s="124">
        <f t="shared" si="36"/>
        <v>2</v>
      </c>
      <c r="F132" s="124">
        <f t="shared" si="36"/>
        <v>2</v>
      </c>
      <c r="G132" s="124">
        <f t="shared" si="36"/>
        <v>2</v>
      </c>
      <c r="H132" s="124">
        <f t="shared" si="36"/>
        <v>2</v>
      </c>
      <c r="I132" s="124">
        <f t="shared" si="36"/>
        <v>2</v>
      </c>
      <c r="J132" s="124">
        <f t="shared" si="36"/>
        <v>2</v>
      </c>
      <c r="K132" s="124">
        <f t="shared" si="36"/>
        <v>2</v>
      </c>
      <c r="L132" s="124">
        <f t="shared" si="36"/>
        <v>2</v>
      </c>
      <c r="M132" s="124">
        <f t="shared" si="36"/>
        <v>2</v>
      </c>
      <c r="N132" s="124">
        <f t="shared" si="36"/>
        <v>2</v>
      </c>
      <c r="O132" s="124">
        <f t="shared" si="36"/>
        <v>2</v>
      </c>
      <c r="P132" s="124">
        <f t="shared" si="36"/>
        <v>2</v>
      </c>
      <c r="Q132" s="124">
        <f t="shared" si="36"/>
        <v>2</v>
      </c>
      <c r="R132" s="124">
        <f t="shared" si="36"/>
        <v>2</v>
      </c>
      <c r="S132" s="124">
        <f t="shared" si="36"/>
        <v>2</v>
      </c>
      <c r="T132" s="124">
        <f t="shared" si="37"/>
        <v>2</v>
      </c>
      <c r="U132" s="124">
        <f t="shared" si="37"/>
        <v>2</v>
      </c>
      <c r="V132" s="124">
        <f t="shared" si="37"/>
        <v>2</v>
      </c>
      <c r="W132" s="124">
        <f t="shared" si="37"/>
        <v>2</v>
      </c>
      <c r="X132" s="124">
        <f t="shared" si="37"/>
        <v>2</v>
      </c>
      <c r="Y132" s="124">
        <f t="shared" si="37"/>
        <v>2</v>
      </c>
      <c r="Z132" s="124">
        <f t="shared" si="37"/>
        <v>2</v>
      </c>
      <c r="AA132" s="124">
        <f t="shared" si="37"/>
        <v>2</v>
      </c>
      <c r="AB132" s="124">
        <f t="shared" si="37"/>
        <v>2</v>
      </c>
      <c r="AC132" s="124">
        <f t="shared" si="37"/>
        <v>2</v>
      </c>
      <c r="AD132" s="124">
        <f t="shared" si="37"/>
        <v>2</v>
      </c>
      <c r="AE132" s="124">
        <f t="shared" si="37"/>
        <v>2</v>
      </c>
      <c r="AF132" s="124">
        <f t="shared" si="3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5"/>
        <v>1.25</v>
      </c>
      <c r="C133" s="125">
        <v>1.25</v>
      </c>
      <c r="D133" s="124">
        <f t="shared" si="36"/>
        <v>1.25</v>
      </c>
      <c r="E133" s="124">
        <f t="shared" si="36"/>
        <v>1.25</v>
      </c>
      <c r="F133" s="124">
        <f t="shared" si="36"/>
        <v>1.25</v>
      </c>
      <c r="G133" s="124">
        <f t="shared" si="36"/>
        <v>1.25</v>
      </c>
      <c r="H133" s="124">
        <f t="shared" si="36"/>
        <v>1.25</v>
      </c>
      <c r="I133" s="124">
        <f t="shared" si="36"/>
        <v>1.25</v>
      </c>
      <c r="J133" s="124">
        <f t="shared" si="36"/>
        <v>1.25</v>
      </c>
      <c r="K133" s="124">
        <f t="shared" si="36"/>
        <v>1.25</v>
      </c>
      <c r="L133" s="124">
        <f t="shared" si="36"/>
        <v>1.25</v>
      </c>
      <c r="M133" s="124">
        <f t="shared" si="36"/>
        <v>1.25</v>
      </c>
      <c r="N133" s="124">
        <f t="shared" si="36"/>
        <v>1.25</v>
      </c>
      <c r="O133" s="124">
        <f t="shared" si="36"/>
        <v>1.25</v>
      </c>
      <c r="P133" s="124">
        <f t="shared" si="36"/>
        <v>1.25</v>
      </c>
      <c r="Q133" s="124">
        <f t="shared" si="36"/>
        <v>1.25</v>
      </c>
      <c r="R133" s="124">
        <f t="shared" si="36"/>
        <v>1.25</v>
      </c>
      <c r="S133" s="124">
        <f t="shared" si="36"/>
        <v>1.25</v>
      </c>
      <c r="T133" s="124">
        <f t="shared" si="37"/>
        <v>1.25</v>
      </c>
      <c r="U133" s="124">
        <f t="shared" si="37"/>
        <v>1.25</v>
      </c>
      <c r="V133" s="124">
        <f t="shared" si="37"/>
        <v>1.25</v>
      </c>
      <c r="W133" s="124">
        <f t="shared" si="37"/>
        <v>1.25</v>
      </c>
      <c r="X133" s="124">
        <f t="shared" si="37"/>
        <v>1.25</v>
      </c>
      <c r="Y133" s="124">
        <f t="shared" si="37"/>
        <v>1.25</v>
      </c>
      <c r="Z133" s="124">
        <f t="shared" si="37"/>
        <v>1.25</v>
      </c>
      <c r="AA133" s="124">
        <f t="shared" si="37"/>
        <v>1.25</v>
      </c>
      <c r="AB133" s="124">
        <f t="shared" si="37"/>
        <v>1.25</v>
      </c>
      <c r="AC133" s="124">
        <f t="shared" si="37"/>
        <v>1.25</v>
      </c>
      <c r="AD133" s="124">
        <f t="shared" si="37"/>
        <v>1.25</v>
      </c>
      <c r="AE133" s="124">
        <f t="shared" si="37"/>
        <v>1.25</v>
      </c>
      <c r="AF133" s="124">
        <f t="shared" si="3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5"/>
        <v>1.1499999999999999</v>
      </c>
      <c r="C134" s="125">
        <v>1.1499999999999999</v>
      </c>
      <c r="D134" s="124">
        <f t="shared" si="36"/>
        <v>1.1499999999999999</v>
      </c>
      <c r="E134" s="124">
        <f t="shared" si="36"/>
        <v>1.1499999999999999</v>
      </c>
      <c r="F134" s="124">
        <f t="shared" si="36"/>
        <v>1.1499999999999999</v>
      </c>
      <c r="G134" s="124">
        <f t="shared" si="36"/>
        <v>1.1499999999999999</v>
      </c>
      <c r="H134" s="124">
        <f t="shared" si="36"/>
        <v>1.1499999999999999</v>
      </c>
      <c r="I134" s="124">
        <f t="shared" si="36"/>
        <v>1.1499999999999999</v>
      </c>
      <c r="J134" s="124">
        <f t="shared" si="36"/>
        <v>1.1499999999999999</v>
      </c>
      <c r="K134" s="124">
        <f t="shared" si="36"/>
        <v>1.1499999999999999</v>
      </c>
      <c r="L134" s="124">
        <f t="shared" si="36"/>
        <v>1.1499999999999999</v>
      </c>
      <c r="M134" s="124">
        <f t="shared" si="36"/>
        <v>1.1499999999999999</v>
      </c>
      <c r="N134" s="124">
        <f t="shared" si="36"/>
        <v>1.1499999999999999</v>
      </c>
      <c r="O134" s="124">
        <f t="shared" si="36"/>
        <v>1.1499999999999999</v>
      </c>
      <c r="P134" s="124">
        <f t="shared" si="36"/>
        <v>1.1499999999999999</v>
      </c>
      <c r="Q134" s="124">
        <f t="shared" si="36"/>
        <v>1.1499999999999999</v>
      </c>
      <c r="R134" s="124">
        <f t="shared" si="36"/>
        <v>1.1499999999999999</v>
      </c>
      <c r="S134" s="124">
        <f t="shared" si="36"/>
        <v>1.1499999999999999</v>
      </c>
      <c r="T134" s="124">
        <f t="shared" si="37"/>
        <v>1.1499999999999999</v>
      </c>
      <c r="U134" s="124">
        <f t="shared" si="37"/>
        <v>1.1499999999999999</v>
      </c>
      <c r="V134" s="124">
        <f t="shared" si="37"/>
        <v>1.1499999999999999</v>
      </c>
      <c r="W134" s="124">
        <f t="shared" si="37"/>
        <v>1.1499999999999999</v>
      </c>
      <c r="X134" s="124">
        <f t="shared" si="37"/>
        <v>1.1499999999999999</v>
      </c>
      <c r="Y134" s="124">
        <f t="shared" si="37"/>
        <v>1.1499999999999999</v>
      </c>
      <c r="Z134" s="124">
        <f t="shared" si="37"/>
        <v>1.1499999999999999</v>
      </c>
      <c r="AA134" s="124">
        <f t="shared" si="37"/>
        <v>1.1499999999999999</v>
      </c>
      <c r="AB134" s="124">
        <f t="shared" si="37"/>
        <v>1.1499999999999999</v>
      </c>
      <c r="AC134" s="124">
        <f t="shared" si="37"/>
        <v>1.1499999999999999</v>
      </c>
      <c r="AD134" s="124">
        <f t="shared" si="37"/>
        <v>1.1499999999999999</v>
      </c>
      <c r="AE134" s="124">
        <f t="shared" si="37"/>
        <v>1.1499999999999999</v>
      </c>
      <c r="AF134" s="124">
        <f t="shared" si="3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5"/>
        <v>2.133</v>
      </c>
      <c r="C135" s="125">
        <v>2.133</v>
      </c>
      <c r="D135" s="124">
        <f t="shared" si="36"/>
        <v>2.133</v>
      </c>
      <c r="E135" s="124">
        <f t="shared" si="36"/>
        <v>2.133</v>
      </c>
      <c r="F135" s="124">
        <f t="shared" si="36"/>
        <v>2.133</v>
      </c>
      <c r="G135" s="124">
        <f t="shared" si="36"/>
        <v>2.133</v>
      </c>
      <c r="H135" s="124">
        <f t="shared" si="36"/>
        <v>2.133</v>
      </c>
      <c r="I135" s="124">
        <f t="shared" si="36"/>
        <v>2.133</v>
      </c>
      <c r="J135" s="124">
        <f t="shared" si="36"/>
        <v>2.133</v>
      </c>
      <c r="K135" s="124">
        <f t="shared" si="36"/>
        <v>2.133</v>
      </c>
      <c r="L135" s="124">
        <f t="shared" si="36"/>
        <v>2.133</v>
      </c>
      <c r="M135" s="124">
        <f t="shared" si="36"/>
        <v>2.133</v>
      </c>
      <c r="N135" s="124">
        <f t="shared" si="36"/>
        <v>2.133</v>
      </c>
      <c r="O135" s="124">
        <f t="shared" si="36"/>
        <v>2.133</v>
      </c>
      <c r="P135" s="124">
        <f t="shared" si="36"/>
        <v>2.133</v>
      </c>
      <c r="Q135" s="124">
        <f t="shared" si="36"/>
        <v>2.133</v>
      </c>
      <c r="R135" s="124">
        <f t="shared" si="36"/>
        <v>2.133</v>
      </c>
      <c r="S135" s="124">
        <f t="shared" si="36"/>
        <v>2.133</v>
      </c>
      <c r="T135" s="124">
        <f t="shared" si="37"/>
        <v>2.133</v>
      </c>
      <c r="U135" s="124">
        <f t="shared" si="37"/>
        <v>2.133</v>
      </c>
      <c r="V135" s="124">
        <f t="shared" si="37"/>
        <v>2.133</v>
      </c>
      <c r="W135" s="124">
        <f t="shared" si="37"/>
        <v>2.133</v>
      </c>
      <c r="X135" s="124">
        <f t="shared" si="37"/>
        <v>2.133</v>
      </c>
      <c r="Y135" s="124">
        <f t="shared" si="37"/>
        <v>2.133</v>
      </c>
      <c r="Z135" s="124">
        <f t="shared" si="37"/>
        <v>2.133</v>
      </c>
      <c r="AA135" s="124">
        <f t="shared" si="37"/>
        <v>2.133</v>
      </c>
      <c r="AB135" s="124">
        <f t="shared" si="37"/>
        <v>2.133</v>
      </c>
      <c r="AC135" s="124">
        <f t="shared" si="37"/>
        <v>2.133</v>
      </c>
      <c r="AD135" s="124">
        <f t="shared" si="37"/>
        <v>2.133</v>
      </c>
      <c r="AE135" s="124">
        <f t="shared" si="37"/>
        <v>2.133</v>
      </c>
      <c r="AF135" s="124">
        <f t="shared" si="3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5"/>
        <v>2.09</v>
      </c>
      <c r="C136" s="125">
        <v>2.09</v>
      </c>
      <c r="D136" s="124">
        <f t="shared" si="36"/>
        <v>2.09</v>
      </c>
      <c r="E136" s="124">
        <f t="shared" si="36"/>
        <v>2.09</v>
      </c>
      <c r="F136" s="124">
        <f t="shared" si="36"/>
        <v>2.09</v>
      </c>
      <c r="G136" s="124">
        <f t="shared" si="36"/>
        <v>2.09</v>
      </c>
      <c r="H136" s="124">
        <f t="shared" si="36"/>
        <v>2.09</v>
      </c>
      <c r="I136" s="124">
        <f t="shared" si="36"/>
        <v>2.09</v>
      </c>
      <c r="J136" s="124">
        <f t="shared" si="36"/>
        <v>2.09</v>
      </c>
      <c r="K136" s="124">
        <f t="shared" si="36"/>
        <v>2.09</v>
      </c>
      <c r="L136" s="124">
        <f t="shared" si="36"/>
        <v>2.09</v>
      </c>
      <c r="M136" s="124">
        <f t="shared" si="36"/>
        <v>2.09</v>
      </c>
      <c r="N136" s="124">
        <f t="shared" si="36"/>
        <v>2.09</v>
      </c>
      <c r="O136" s="124">
        <f t="shared" si="36"/>
        <v>2.09</v>
      </c>
      <c r="P136" s="124">
        <f t="shared" si="36"/>
        <v>2.09</v>
      </c>
      <c r="Q136" s="124">
        <f t="shared" si="36"/>
        <v>2.09</v>
      </c>
      <c r="R136" s="124">
        <f t="shared" si="36"/>
        <v>2.09</v>
      </c>
      <c r="S136" s="124">
        <f t="shared" si="36"/>
        <v>2.09</v>
      </c>
      <c r="T136" s="124">
        <f t="shared" si="37"/>
        <v>2.09</v>
      </c>
      <c r="U136" s="124">
        <f t="shared" si="37"/>
        <v>2.09</v>
      </c>
      <c r="V136" s="124">
        <f t="shared" si="37"/>
        <v>2.09</v>
      </c>
      <c r="W136" s="124">
        <f t="shared" si="37"/>
        <v>2.09</v>
      </c>
      <c r="X136" s="124">
        <f t="shared" si="37"/>
        <v>2.09</v>
      </c>
      <c r="Y136" s="124">
        <f t="shared" si="37"/>
        <v>2.09</v>
      </c>
      <c r="Z136" s="124">
        <f t="shared" si="37"/>
        <v>2.09</v>
      </c>
      <c r="AA136" s="124">
        <f t="shared" si="37"/>
        <v>2.09</v>
      </c>
      <c r="AB136" s="124">
        <f t="shared" si="37"/>
        <v>2.09</v>
      </c>
      <c r="AC136" s="124">
        <f t="shared" si="37"/>
        <v>2.09</v>
      </c>
      <c r="AD136" s="124">
        <f t="shared" si="37"/>
        <v>2.09</v>
      </c>
      <c r="AE136" s="124">
        <f t="shared" si="37"/>
        <v>2.09</v>
      </c>
      <c r="AF136" s="124">
        <f t="shared" si="3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5"/>
        <v>1.1399999999999999</v>
      </c>
      <c r="C137" s="125">
        <v>1.1399999999999999</v>
      </c>
      <c r="D137" s="124">
        <f t="shared" si="36"/>
        <v>1.1399999999999999</v>
      </c>
      <c r="E137" s="124">
        <f t="shared" si="36"/>
        <v>1.1399999999999999</v>
      </c>
      <c r="F137" s="124">
        <f t="shared" si="36"/>
        <v>1.1399999999999999</v>
      </c>
      <c r="G137" s="124">
        <f t="shared" si="36"/>
        <v>1.1399999999999999</v>
      </c>
      <c r="H137" s="124">
        <f t="shared" si="36"/>
        <v>1.1399999999999999</v>
      </c>
      <c r="I137" s="124">
        <f t="shared" si="36"/>
        <v>1.1399999999999999</v>
      </c>
      <c r="J137" s="124">
        <f t="shared" si="36"/>
        <v>1.1399999999999999</v>
      </c>
      <c r="K137" s="124">
        <f t="shared" si="36"/>
        <v>1.1399999999999999</v>
      </c>
      <c r="L137" s="124">
        <f t="shared" si="36"/>
        <v>1.1399999999999999</v>
      </c>
      <c r="M137" s="124">
        <f t="shared" si="36"/>
        <v>1.1399999999999999</v>
      </c>
      <c r="N137" s="124">
        <f t="shared" si="36"/>
        <v>1.1399999999999999</v>
      </c>
      <c r="O137" s="124">
        <f t="shared" si="36"/>
        <v>1.1399999999999999</v>
      </c>
      <c r="P137" s="124">
        <f t="shared" si="36"/>
        <v>1.1399999999999999</v>
      </c>
      <c r="Q137" s="124">
        <f t="shared" si="36"/>
        <v>1.1399999999999999</v>
      </c>
      <c r="R137" s="124">
        <f t="shared" si="36"/>
        <v>1.1399999999999999</v>
      </c>
      <c r="S137" s="124">
        <f t="shared" si="36"/>
        <v>1.1399999999999999</v>
      </c>
      <c r="T137" s="124">
        <f t="shared" si="37"/>
        <v>1.1399999999999999</v>
      </c>
      <c r="U137" s="124">
        <f t="shared" si="37"/>
        <v>1.1399999999999999</v>
      </c>
      <c r="V137" s="124">
        <f t="shared" si="37"/>
        <v>1.1399999999999999</v>
      </c>
      <c r="W137" s="124">
        <f t="shared" si="37"/>
        <v>1.1399999999999999</v>
      </c>
      <c r="X137" s="124">
        <f t="shared" si="37"/>
        <v>1.1399999999999999</v>
      </c>
      <c r="Y137" s="124">
        <f t="shared" si="37"/>
        <v>1.1399999999999999</v>
      </c>
      <c r="Z137" s="124">
        <f t="shared" si="37"/>
        <v>1.1399999999999999</v>
      </c>
      <c r="AA137" s="124">
        <f t="shared" si="37"/>
        <v>1.1399999999999999</v>
      </c>
      <c r="AB137" s="124">
        <f t="shared" si="37"/>
        <v>1.1399999999999999</v>
      </c>
      <c r="AC137" s="124">
        <f t="shared" si="37"/>
        <v>1.1399999999999999</v>
      </c>
      <c r="AD137" s="124">
        <f t="shared" si="37"/>
        <v>1.1399999999999999</v>
      </c>
      <c r="AE137" s="124">
        <f t="shared" si="37"/>
        <v>1.1399999999999999</v>
      </c>
      <c r="AF137" s="124">
        <f t="shared" si="3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5"/>
        <v>0.82</v>
      </c>
      <c r="C138" s="125">
        <v>0.82</v>
      </c>
      <c r="D138" s="124">
        <f t="shared" si="36"/>
        <v>0.82</v>
      </c>
      <c r="E138" s="124">
        <f t="shared" si="36"/>
        <v>0.82</v>
      </c>
      <c r="F138" s="124">
        <f t="shared" si="36"/>
        <v>0.82</v>
      </c>
      <c r="G138" s="124">
        <f t="shared" si="36"/>
        <v>0.82</v>
      </c>
      <c r="H138" s="124">
        <f t="shared" si="36"/>
        <v>0.82</v>
      </c>
      <c r="I138" s="124">
        <f t="shared" si="36"/>
        <v>0.82</v>
      </c>
      <c r="J138" s="124">
        <f t="shared" si="36"/>
        <v>0.82</v>
      </c>
      <c r="K138" s="124">
        <f t="shared" si="36"/>
        <v>0.82</v>
      </c>
      <c r="L138" s="124">
        <f t="shared" si="36"/>
        <v>0.82</v>
      </c>
      <c r="M138" s="124">
        <f t="shared" si="36"/>
        <v>0.82</v>
      </c>
      <c r="N138" s="124">
        <f t="shared" si="36"/>
        <v>0.82</v>
      </c>
      <c r="O138" s="124">
        <f t="shared" si="36"/>
        <v>0.82</v>
      </c>
      <c r="P138" s="124">
        <f t="shared" si="36"/>
        <v>0.82</v>
      </c>
      <c r="Q138" s="124">
        <f t="shared" si="36"/>
        <v>0.82</v>
      </c>
      <c r="R138" s="124">
        <f t="shared" si="36"/>
        <v>0.82</v>
      </c>
      <c r="S138" s="124">
        <f t="shared" si="36"/>
        <v>0.82</v>
      </c>
      <c r="T138" s="124">
        <f t="shared" si="37"/>
        <v>0.82</v>
      </c>
      <c r="U138" s="124">
        <f t="shared" si="37"/>
        <v>0.82</v>
      </c>
      <c r="V138" s="124">
        <f t="shared" si="37"/>
        <v>0.82</v>
      </c>
      <c r="W138" s="124">
        <f t="shared" si="37"/>
        <v>0.82</v>
      </c>
      <c r="X138" s="124">
        <f t="shared" si="37"/>
        <v>0.82</v>
      </c>
      <c r="Y138" s="124">
        <f t="shared" si="37"/>
        <v>0.82</v>
      </c>
      <c r="Z138" s="124">
        <f t="shared" si="37"/>
        <v>0.82</v>
      </c>
      <c r="AA138" s="124">
        <f t="shared" si="37"/>
        <v>0.82</v>
      </c>
      <c r="AB138" s="124">
        <f t="shared" si="37"/>
        <v>0.82</v>
      </c>
      <c r="AC138" s="124">
        <f t="shared" si="37"/>
        <v>0.82</v>
      </c>
      <c r="AD138" s="124">
        <f t="shared" si="37"/>
        <v>0.82</v>
      </c>
      <c r="AE138" s="124">
        <f t="shared" si="37"/>
        <v>0.82</v>
      </c>
      <c r="AF138" s="124">
        <f t="shared" si="3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8">AF140</f>
        <v>2</v>
      </c>
      <c r="C140" s="125">
        <v>2</v>
      </c>
      <c r="D140" s="124">
        <f t="shared" ref="D140:S146" si="39">C140</f>
        <v>2</v>
      </c>
      <c r="E140" s="124">
        <f t="shared" si="39"/>
        <v>2</v>
      </c>
      <c r="F140" s="124">
        <f t="shared" si="39"/>
        <v>2</v>
      </c>
      <c r="G140" s="124">
        <f t="shared" si="39"/>
        <v>2</v>
      </c>
      <c r="H140" s="124">
        <f t="shared" si="39"/>
        <v>2</v>
      </c>
      <c r="I140" s="124">
        <f t="shared" si="39"/>
        <v>2</v>
      </c>
      <c r="J140" s="124">
        <f t="shared" si="39"/>
        <v>2</v>
      </c>
      <c r="K140" s="124">
        <f t="shared" si="39"/>
        <v>2</v>
      </c>
      <c r="L140" s="124">
        <f t="shared" si="39"/>
        <v>2</v>
      </c>
      <c r="M140" s="124">
        <f t="shared" si="39"/>
        <v>2</v>
      </c>
      <c r="N140" s="124">
        <f t="shared" si="39"/>
        <v>2</v>
      </c>
      <c r="O140" s="124">
        <f t="shared" si="39"/>
        <v>2</v>
      </c>
      <c r="P140" s="124">
        <f t="shared" si="39"/>
        <v>2</v>
      </c>
      <c r="Q140" s="124">
        <f t="shared" si="39"/>
        <v>2</v>
      </c>
      <c r="R140" s="124">
        <f t="shared" si="39"/>
        <v>2</v>
      </c>
      <c r="S140" s="124">
        <f t="shared" si="39"/>
        <v>2</v>
      </c>
      <c r="T140" s="124">
        <f t="shared" ref="T140:AF146" si="40">S140</f>
        <v>2</v>
      </c>
      <c r="U140" s="124">
        <f t="shared" si="40"/>
        <v>2</v>
      </c>
      <c r="V140" s="124">
        <f t="shared" si="40"/>
        <v>2</v>
      </c>
      <c r="W140" s="124">
        <f t="shared" si="40"/>
        <v>2</v>
      </c>
      <c r="X140" s="124">
        <f t="shared" si="40"/>
        <v>2</v>
      </c>
      <c r="Y140" s="124">
        <f t="shared" si="40"/>
        <v>2</v>
      </c>
      <c r="Z140" s="124">
        <f t="shared" si="40"/>
        <v>2</v>
      </c>
      <c r="AA140" s="124">
        <f t="shared" si="40"/>
        <v>2</v>
      </c>
      <c r="AB140" s="124">
        <f t="shared" si="40"/>
        <v>2</v>
      </c>
      <c r="AC140" s="124">
        <f t="shared" si="40"/>
        <v>2</v>
      </c>
      <c r="AD140" s="124">
        <f t="shared" si="40"/>
        <v>2</v>
      </c>
      <c r="AE140" s="124">
        <f t="shared" si="40"/>
        <v>2</v>
      </c>
      <c r="AF140" s="124">
        <f t="shared" si="4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8"/>
        <v>5.61</v>
      </c>
      <c r="C141" s="125">
        <v>5.61</v>
      </c>
      <c r="D141" s="124">
        <f t="shared" si="39"/>
        <v>5.61</v>
      </c>
      <c r="E141" s="124">
        <f t="shared" si="39"/>
        <v>5.61</v>
      </c>
      <c r="F141" s="124">
        <f t="shared" si="39"/>
        <v>5.61</v>
      </c>
      <c r="G141" s="124">
        <f t="shared" si="39"/>
        <v>5.61</v>
      </c>
      <c r="H141" s="124">
        <f t="shared" si="39"/>
        <v>5.61</v>
      </c>
      <c r="I141" s="124">
        <f t="shared" si="39"/>
        <v>5.61</v>
      </c>
      <c r="J141" s="124">
        <f t="shared" si="39"/>
        <v>5.61</v>
      </c>
      <c r="K141" s="124">
        <f t="shared" si="39"/>
        <v>5.61</v>
      </c>
      <c r="L141" s="124">
        <f t="shared" si="39"/>
        <v>5.61</v>
      </c>
      <c r="M141" s="124">
        <f t="shared" si="39"/>
        <v>5.61</v>
      </c>
      <c r="N141" s="124">
        <f t="shared" si="39"/>
        <v>5.61</v>
      </c>
      <c r="O141" s="124">
        <f t="shared" si="39"/>
        <v>5.61</v>
      </c>
      <c r="P141" s="124">
        <f t="shared" si="39"/>
        <v>5.61</v>
      </c>
      <c r="Q141" s="124">
        <f t="shared" si="39"/>
        <v>5.61</v>
      </c>
      <c r="R141" s="124">
        <f t="shared" si="39"/>
        <v>5.61</v>
      </c>
      <c r="S141" s="124">
        <f t="shared" si="39"/>
        <v>5.61</v>
      </c>
      <c r="T141" s="124">
        <f t="shared" si="40"/>
        <v>5.61</v>
      </c>
      <c r="U141" s="124">
        <f t="shared" si="40"/>
        <v>5.61</v>
      </c>
      <c r="V141" s="124">
        <f t="shared" si="40"/>
        <v>5.61</v>
      </c>
      <c r="W141" s="124">
        <f t="shared" si="40"/>
        <v>5.61</v>
      </c>
      <c r="X141" s="124">
        <f t="shared" si="40"/>
        <v>5.61</v>
      </c>
      <c r="Y141" s="124">
        <f t="shared" si="40"/>
        <v>5.61</v>
      </c>
      <c r="Z141" s="124">
        <f t="shared" si="40"/>
        <v>5.61</v>
      </c>
      <c r="AA141" s="124">
        <f t="shared" si="40"/>
        <v>5.61</v>
      </c>
      <c r="AB141" s="124">
        <f t="shared" si="40"/>
        <v>5.61</v>
      </c>
      <c r="AC141" s="124">
        <f t="shared" si="40"/>
        <v>5.61</v>
      </c>
      <c r="AD141" s="124">
        <f t="shared" si="40"/>
        <v>5.61</v>
      </c>
      <c r="AE141" s="124">
        <f t="shared" si="40"/>
        <v>5.61</v>
      </c>
      <c r="AF141" s="124">
        <f t="shared" si="4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8"/>
        <v>1.25</v>
      </c>
      <c r="C142" s="125">
        <v>1.25</v>
      </c>
      <c r="D142" s="124">
        <f t="shared" si="39"/>
        <v>1.25</v>
      </c>
      <c r="E142" s="124">
        <f t="shared" si="39"/>
        <v>1.25</v>
      </c>
      <c r="F142" s="124">
        <f t="shared" si="39"/>
        <v>1.25</v>
      </c>
      <c r="G142" s="124">
        <f t="shared" si="39"/>
        <v>1.25</v>
      </c>
      <c r="H142" s="124">
        <f t="shared" si="39"/>
        <v>1.25</v>
      </c>
      <c r="I142" s="124">
        <f t="shared" si="39"/>
        <v>1.25</v>
      </c>
      <c r="J142" s="124">
        <f t="shared" si="39"/>
        <v>1.25</v>
      </c>
      <c r="K142" s="124">
        <f t="shared" si="39"/>
        <v>1.25</v>
      </c>
      <c r="L142" s="124">
        <f t="shared" si="39"/>
        <v>1.25</v>
      </c>
      <c r="M142" s="124">
        <f t="shared" si="39"/>
        <v>1.25</v>
      </c>
      <c r="N142" s="124">
        <f t="shared" si="39"/>
        <v>1.25</v>
      </c>
      <c r="O142" s="124">
        <f t="shared" si="39"/>
        <v>1.25</v>
      </c>
      <c r="P142" s="124">
        <f t="shared" si="39"/>
        <v>1.25</v>
      </c>
      <c r="Q142" s="124">
        <f t="shared" si="39"/>
        <v>1.25</v>
      </c>
      <c r="R142" s="124">
        <f t="shared" si="39"/>
        <v>1.25</v>
      </c>
      <c r="S142" s="124">
        <f t="shared" si="39"/>
        <v>1.25</v>
      </c>
      <c r="T142" s="124">
        <f t="shared" si="40"/>
        <v>1.25</v>
      </c>
      <c r="U142" s="124">
        <f t="shared" si="40"/>
        <v>1.25</v>
      </c>
      <c r="V142" s="124">
        <f t="shared" si="40"/>
        <v>1.25</v>
      </c>
      <c r="W142" s="124">
        <f t="shared" si="40"/>
        <v>1.25</v>
      </c>
      <c r="X142" s="124">
        <f t="shared" si="40"/>
        <v>1.25</v>
      </c>
      <c r="Y142" s="124">
        <f t="shared" si="40"/>
        <v>1.25</v>
      </c>
      <c r="Z142" s="124">
        <f t="shared" si="40"/>
        <v>1.25</v>
      </c>
      <c r="AA142" s="124">
        <f t="shared" si="40"/>
        <v>1.25</v>
      </c>
      <c r="AB142" s="124">
        <f t="shared" si="40"/>
        <v>1.25</v>
      </c>
      <c r="AC142" s="124">
        <f t="shared" si="40"/>
        <v>1.25</v>
      </c>
      <c r="AD142" s="124">
        <f t="shared" si="40"/>
        <v>1.25</v>
      </c>
      <c r="AE142" s="124">
        <f t="shared" si="40"/>
        <v>1.25</v>
      </c>
      <c r="AF142" s="124">
        <f t="shared" si="4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8"/>
        <v>1.25</v>
      </c>
      <c r="C143" s="125">
        <v>1.25</v>
      </c>
      <c r="D143" s="124">
        <f t="shared" si="39"/>
        <v>1.25</v>
      </c>
      <c r="E143" s="124">
        <f t="shared" si="39"/>
        <v>1.25</v>
      </c>
      <c r="F143" s="124">
        <f t="shared" si="39"/>
        <v>1.25</v>
      </c>
      <c r="G143" s="124">
        <f t="shared" si="39"/>
        <v>1.25</v>
      </c>
      <c r="H143" s="124">
        <f t="shared" si="39"/>
        <v>1.25</v>
      </c>
      <c r="I143" s="124">
        <f t="shared" si="39"/>
        <v>1.25</v>
      </c>
      <c r="J143" s="124">
        <f t="shared" si="39"/>
        <v>1.25</v>
      </c>
      <c r="K143" s="124">
        <f t="shared" si="39"/>
        <v>1.25</v>
      </c>
      <c r="L143" s="124">
        <f t="shared" si="39"/>
        <v>1.25</v>
      </c>
      <c r="M143" s="124">
        <f t="shared" si="39"/>
        <v>1.25</v>
      </c>
      <c r="N143" s="124">
        <f t="shared" si="39"/>
        <v>1.25</v>
      </c>
      <c r="O143" s="124">
        <f t="shared" si="39"/>
        <v>1.25</v>
      </c>
      <c r="P143" s="124">
        <f t="shared" si="39"/>
        <v>1.25</v>
      </c>
      <c r="Q143" s="124">
        <f t="shared" si="39"/>
        <v>1.25</v>
      </c>
      <c r="R143" s="124">
        <f t="shared" si="39"/>
        <v>1.25</v>
      </c>
      <c r="S143" s="124">
        <f t="shared" si="39"/>
        <v>1.25</v>
      </c>
      <c r="T143" s="124">
        <f t="shared" si="40"/>
        <v>1.25</v>
      </c>
      <c r="U143" s="124">
        <f t="shared" si="40"/>
        <v>1.25</v>
      </c>
      <c r="V143" s="124">
        <f t="shared" si="40"/>
        <v>1.25</v>
      </c>
      <c r="W143" s="124">
        <f t="shared" si="40"/>
        <v>1.25</v>
      </c>
      <c r="X143" s="124">
        <f t="shared" si="40"/>
        <v>1.25</v>
      </c>
      <c r="Y143" s="124">
        <f t="shared" si="40"/>
        <v>1.25</v>
      </c>
      <c r="Z143" s="124">
        <f t="shared" si="40"/>
        <v>1.25</v>
      </c>
      <c r="AA143" s="124">
        <f t="shared" si="40"/>
        <v>1.25</v>
      </c>
      <c r="AB143" s="124">
        <f t="shared" si="40"/>
        <v>1.25</v>
      </c>
      <c r="AC143" s="124">
        <f t="shared" si="40"/>
        <v>1.25</v>
      </c>
      <c r="AD143" s="124">
        <f t="shared" si="40"/>
        <v>1.25</v>
      </c>
      <c r="AE143" s="124">
        <f t="shared" si="40"/>
        <v>1.25</v>
      </c>
      <c r="AF143" s="124">
        <f t="shared" si="4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8"/>
        <v>1.46</v>
      </c>
      <c r="C144" s="125">
        <v>1.46</v>
      </c>
      <c r="D144" s="124">
        <f t="shared" si="39"/>
        <v>1.46</v>
      </c>
      <c r="E144" s="124">
        <f t="shared" si="39"/>
        <v>1.46</v>
      </c>
      <c r="F144" s="124">
        <f t="shared" si="39"/>
        <v>1.46</v>
      </c>
      <c r="G144" s="124">
        <f t="shared" si="39"/>
        <v>1.46</v>
      </c>
      <c r="H144" s="124">
        <f t="shared" si="39"/>
        <v>1.46</v>
      </c>
      <c r="I144" s="124">
        <f t="shared" si="39"/>
        <v>1.46</v>
      </c>
      <c r="J144" s="124">
        <f t="shared" si="39"/>
        <v>1.46</v>
      </c>
      <c r="K144" s="124">
        <f t="shared" si="39"/>
        <v>1.46</v>
      </c>
      <c r="L144" s="124">
        <f t="shared" si="39"/>
        <v>1.46</v>
      </c>
      <c r="M144" s="124">
        <f t="shared" si="39"/>
        <v>1.46</v>
      </c>
      <c r="N144" s="124">
        <f t="shared" si="39"/>
        <v>1.46</v>
      </c>
      <c r="O144" s="124">
        <f t="shared" si="39"/>
        <v>1.46</v>
      </c>
      <c r="P144" s="124">
        <f t="shared" si="39"/>
        <v>1.46</v>
      </c>
      <c r="Q144" s="124">
        <f t="shared" si="39"/>
        <v>1.46</v>
      </c>
      <c r="R144" s="124">
        <f t="shared" si="39"/>
        <v>1.46</v>
      </c>
      <c r="S144" s="124">
        <f t="shared" si="39"/>
        <v>1.46</v>
      </c>
      <c r="T144" s="124">
        <f t="shared" si="40"/>
        <v>1.46</v>
      </c>
      <c r="U144" s="124">
        <f t="shared" si="40"/>
        <v>1.46</v>
      </c>
      <c r="V144" s="124">
        <f t="shared" si="40"/>
        <v>1.46</v>
      </c>
      <c r="W144" s="124">
        <f t="shared" si="40"/>
        <v>1.46</v>
      </c>
      <c r="X144" s="124">
        <f t="shared" si="40"/>
        <v>1.46</v>
      </c>
      <c r="Y144" s="124">
        <f t="shared" si="40"/>
        <v>1.46</v>
      </c>
      <c r="Z144" s="124">
        <f t="shared" si="40"/>
        <v>1.46</v>
      </c>
      <c r="AA144" s="124">
        <f t="shared" si="40"/>
        <v>1.46</v>
      </c>
      <c r="AB144" s="124">
        <f t="shared" si="40"/>
        <v>1.46</v>
      </c>
      <c r="AC144" s="124">
        <f t="shared" si="40"/>
        <v>1.46</v>
      </c>
      <c r="AD144" s="124">
        <f t="shared" si="40"/>
        <v>1.46</v>
      </c>
      <c r="AE144" s="124">
        <f t="shared" si="40"/>
        <v>1.46</v>
      </c>
      <c r="AF144" s="124">
        <f t="shared" si="4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8"/>
        <v>3</v>
      </c>
      <c r="C145" s="125">
        <v>3</v>
      </c>
      <c r="D145" s="124">
        <f t="shared" si="39"/>
        <v>3</v>
      </c>
      <c r="E145" s="124">
        <f t="shared" si="39"/>
        <v>3</v>
      </c>
      <c r="F145" s="124">
        <f t="shared" si="39"/>
        <v>3</v>
      </c>
      <c r="G145" s="124">
        <f t="shared" si="39"/>
        <v>3</v>
      </c>
      <c r="H145" s="124">
        <f t="shared" si="39"/>
        <v>3</v>
      </c>
      <c r="I145" s="124">
        <f t="shared" si="39"/>
        <v>3</v>
      </c>
      <c r="J145" s="124">
        <f t="shared" si="39"/>
        <v>3</v>
      </c>
      <c r="K145" s="124">
        <f t="shared" si="39"/>
        <v>3</v>
      </c>
      <c r="L145" s="124">
        <f t="shared" si="39"/>
        <v>3</v>
      </c>
      <c r="M145" s="124">
        <f t="shared" si="39"/>
        <v>3</v>
      </c>
      <c r="N145" s="124">
        <f t="shared" si="39"/>
        <v>3</v>
      </c>
      <c r="O145" s="124">
        <f t="shared" si="39"/>
        <v>3</v>
      </c>
      <c r="P145" s="124">
        <f t="shared" si="39"/>
        <v>3</v>
      </c>
      <c r="Q145" s="124">
        <f t="shared" si="39"/>
        <v>3</v>
      </c>
      <c r="R145" s="124">
        <f t="shared" si="39"/>
        <v>3</v>
      </c>
      <c r="S145" s="124">
        <f t="shared" si="39"/>
        <v>3</v>
      </c>
      <c r="T145" s="124">
        <f t="shared" si="40"/>
        <v>3</v>
      </c>
      <c r="U145" s="124">
        <f t="shared" si="40"/>
        <v>3</v>
      </c>
      <c r="V145" s="124">
        <f t="shared" si="40"/>
        <v>3</v>
      </c>
      <c r="W145" s="124">
        <f t="shared" si="40"/>
        <v>3</v>
      </c>
      <c r="X145" s="124">
        <f t="shared" si="40"/>
        <v>3</v>
      </c>
      <c r="Y145" s="124">
        <f t="shared" si="40"/>
        <v>3</v>
      </c>
      <c r="Z145" s="124">
        <f t="shared" si="40"/>
        <v>3</v>
      </c>
      <c r="AA145" s="124">
        <f t="shared" si="40"/>
        <v>3</v>
      </c>
      <c r="AB145" s="124">
        <f t="shared" si="40"/>
        <v>3</v>
      </c>
      <c r="AC145" s="124">
        <f t="shared" si="40"/>
        <v>3</v>
      </c>
      <c r="AD145" s="124">
        <f t="shared" si="40"/>
        <v>3</v>
      </c>
      <c r="AE145" s="124">
        <f t="shared" si="40"/>
        <v>3</v>
      </c>
      <c r="AF145" s="124">
        <f t="shared" si="4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8"/>
        <v>3.3</v>
      </c>
      <c r="C146" s="125">
        <v>3.3</v>
      </c>
      <c r="D146" s="124">
        <f t="shared" si="39"/>
        <v>3.3</v>
      </c>
      <c r="E146" s="124">
        <f t="shared" si="39"/>
        <v>3.3</v>
      </c>
      <c r="F146" s="124">
        <f t="shared" si="39"/>
        <v>3.3</v>
      </c>
      <c r="G146" s="124">
        <f t="shared" si="39"/>
        <v>3.3</v>
      </c>
      <c r="H146" s="124">
        <f t="shared" si="39"/>
        <v>3.3</v>
      </c>
      <c r="I146" s="124">
        <f t="shared" si="39"/>
        <v>3.3</v>
      </c>
      <c r="J146" s="124">
        <f t="shared" si="39"/>
        <v>3.3</v>
      </c>
      <c r="K146" s="124">
        <f t="shared" si="39"/>
        <v>3.3</v>
      </c>
      <c r="L146" s="124">
        <f t="shared" si="39"/>
        <v>3.3</v>
      </c>
      <c r="M146" s="124">
        <f t="shared" si="39"/>
        <v>3.3</v>
      </c>
      <c r="N146" s="124">
        <f t="shared" si="39"/>
        <v>3.3</v>
      </c>
      <c r="O146" s="124">
        <f t="shared" si="39"/>
        <v>3.3</v>
      </c>
      <c r="P146" s="124">
        <f t="shared" si="39"/>
        <v>3.3</v>
      </c>
      <c r="Q146" s="124">
        <f t="shared" si="39"/>
        <v>3.3</v>
      </c>
      <c r="R146" s="124">
        <f t="shared" si="39"/>
        <v>3.3</v>
      </c>
      <c r="S146" s="124">
        <f t="shared" si="39"/>
        <v>3.3</v>
      </c>
      <c r="T146" s="124">
        <f t="shared" si="40"/>
        <v>3.3</v>
      </c>
      <c r="U146" s="124">
        <f t="shared" si="40"/>
        <v>3.3</v>
      </c>
      <c r="V146" s="124">
        <f t="shared" si="40"/>
        <v>3.3</v>
      </c>
      <c r="W146" s="124">
        <f t="shared" si="40"/>
        <v>3.3</v>
      </c>
      <c r="X146" s="124">
        <f t="shared" si="40"/>
        <v>3.3</v>
      </c>
      <c r="Y146" s="124">
        <f t="shared" si="40"/>
        <v>3.3</v>
      </c>
      <c r="Z146" s="124">
        <f t="shared" si="40"/>
        <v>3.3</v>
      </c>
      <c r="AA146" s="124">
        <f t="shared" si="40"/>
        <v>3.3</v>
      </c>
      <c r="AB146" s="124">
        <f t="shared" si="40"/>
        <v>3.3</v>
      </c>
      <c r="AC146" s="124">
        <f t="shared" si="40"/>
        <v>3.3</v>
      </c>
      <c r="AD146" s="124">
        <f t="shared" si="40"/>
        <v>3.3</v>
      </c>
      <c r="AE146" s="124">
        <f t="shared" si="40"/>
        <v>3.3</v>
      </c>
      <c r="AF146" s="124">
        <f t="shared" si="4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41">C148</f>
        <v>1.76</v>
      </c>
      <c r="E148" s="124">
        <f t="shared" si="41"/>
        <v>1.76</v>
      </c>
      <c r="F148" s="124">
        <f t="shared" si="41"/>
        <v>1.76</v>
      </c>
      <c r="G148" s="124">
        <f t="shared" si="41"/>
        <v>1.76</v>
      </c>
      <c r="H148" s="124">
        <f t="shared" si="41"/>
        <v>1.76</v>
      </c>
      <c r="I148" s="124">
        <f t="shared" si="41"/>
        <v>1.76</v>
      </c>
      <c r="J148" s="124">
        <f t="shared" si="41"/>
        <v>1.76</v>
      </c>
      <c r="K148" s="124">
        <f t="shared" si="41"/>
        <v>1.76</v>
      </c>
      <c r="L148" s="124">
        <f t="shared" si="41"/>
        <v>1.76</v>
      </c>
      <c r="M148" s="124">
        <f t="shared" si="41"/>
        <v>1.76</v>
      </c>
      <c r="N148" s="124">
        <f t="shared" si="41"/>
        <v>1.76</v>
      </c>
      <c r="O148" s="124">
        <f t="shared" si="41"/>
        <v>1.76</v>
      </c>
      <c r="P148" s="124">
        <f t="shared" si="41"/>
        <v>1.76</v>
      </c>
      <c r="Q148" s="124">
        <f t="shared" si="41"/>
        <v>1.76</v>
      </c>
      <c r="R148" s="124">
        <f t="shared" si="41"/>
        <v>1.76</v>
      </c>
      <c r="S148" s="124">
        <f t="shared" si="41"/>
        <v>1.76</v>
      </c>
      <c r="T148" s="124">
        <f t="shared" ref="T148:AF149" si="42">S148</f>
        <v>1.76</v>
      </c>
      <c r="U148" s="124">
        <f t="shared" si="42"/>
        <v>1.76</v>
      </c>
      <c r="V148" s="124">
        <f t="shared" si="42"/>
        <v>1.76</v>
      </c>
      <c r="W148" s="124">
        <f t="shared" si="42"/>
        <v>1.76</v>
      </c>
      <c r="X148" s="124">
        <f t="shared" si="42"/>
        <v>1.76</v>
      </c>
      <c r="Y148" s="124">
        <f t="shared" si="42"/>
        <v>1.76</v>
      </c>
      <c r="Z148" s="124">
        <f t="shared" si="42"/>
        <v>1.76</v>
      </c>
      <c r="AA148" s="124">
        <f t="shared" si="42"/>
        <v>1.76</v>
      </c>
      <c r="AB148" s="124">
        <f t="shared" si="42"/>
        <v>1.76</v>
      </c>
      <c r="AC148" s="124">
        <f t="shared" si="42"/>
        <v>1.76</v>
      </c>
      <c r="AD148" s="124">
        <f t="shared" si="42"/>
        <v>1.76</v>
      </c>
      <c r="AE148" s="124">
        <f t="shared" si="42"/>
        <v>1.76</v>
      </c>
      <c r="AF148" s="124">
        <f t="shared" si="4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41"/>
        <v>0</v>
      </c>
      <c r="E149" s="124">
        <f t="shared" si="41"/>
        <v>0</v>
      </c>
      <c r="F149" s="124">
        <f t="shared" si="41"/>
        <v>0</v>
      </c>
      <c r="G149" s="124">
        <f t="shared" si="41"/>
        <v>0</v>
      </c>
      <c r="H149" s="124">
        <f t="shared" si="41"/>
        <v>0</v>
      </c>
      <c r="I149" s="124">
        <f t="shared" si="41"/>
        <v>0</v>
      </c>
      <c r="J149" s="124">
        <f t="shared" si="41"/>
        <v>0</v>
      </c>
      <c r="K149" s="124">
        <f t="shared" si="41"/>
        <v>0</v>
      </c>
      <c r="L149" s="124">
        <f t="shared" si="41"/>
        <v>0</v>
      </c>
      <c r="M149" s="124">
        <f t="shared" si="41"/>
        <v>0</v>
      </c>
      <c r="N149" s="124">
        <f t="shared" si="41"/>
        <v>0</v>
      </c>
      <c r="O149" s="124">
        <f t="shared" si="41"/>
        <v>0</v>
      </c>
      <c r="P149" s="124">
        <f t="shared" si="41"/>
        <v>0</v>
      </c>
      <c r="Q149" s="124">
        <f t="shared" si="41"/>
        <v>0</v>
      </c>
      <c r="R149" s="124">
        <f t="shared" si="41"/>
        <v>0</v>
      </c>
      <c r="S149" s="124">
        <f t="shared" si="41"/>
        <v>0</v>
      </c>
      <c r="T149" s="124">
        <f t="shared" si="42"/>
        <v>0</v>
      </c>
      <c r="U149" s="124">
        <f t="shared" si="42"/>
        <v>0</v>
      </c>
      <c r="V149" s="124">
        <f t="shared" si="42"/>
        <v>0</v>
      </c>
      <c r="W149" s="124">
        <f t="shared" si="42"/>
        <v>0</v>
      </c>
      <c r="X149" s="124">
        <f t="shared" si="42"/>
        <v>0</v>
      </c>
      <c r="Y149" s="124">
        <f t="shared" si="42"/>
        <v>0</v>
      </c>
      <c r="Z149" s="124">
        <f t="shared" si="42"/>
        <v>0</v>
      </c>
      <c r="AA149" s="124">
        <f t="shared" si="42"/>
        <v>0</v>
      </c>
      <c r="AB149" s="124">
        <f t="shared" si="42"/>
        <v>0</v>
      </c>
      <c r="AC149" s="124">
        <f t="shared" si="42"/>
        <v>0</v>
      </c>
      <c r="AD149" s="124">
        <f t="shared" si="42"/>
        <v>0</v>
      </c>
      <c r="AE149" s="124">
        <f t="shared" si="42"/>
        <v>0</v>
      </c>
      <c r="AF149" s="124">
        <f t="shared" si="4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3">C151</f>
        <v>0.1</v>
      </c>
      <c r="E151" s="124">
        <f t="shared" si="43"/>
        <v>0.1</v>
      </c>
      <c r="F151" s="124">
        <f t="shared" si="43"/>
        <v>0.1</v>
      </c>
      <c r="G151" s="124">
        <f t="shared" si="43"/>
        <v>0.1</v>
      </c>
      <c r="H151" s="124">
        <f t="shared" si="43"/>
        <v>0.1</v>
      </c>
      <c r="I151" s="124">
        <f t="shared" si="43"/>
        <v>0.1</v>
      </c>
      <c r="J151" s="124">
        <f t="shared" si="43"/>
        <v>0.1</v>
      </c>
      <c r="K151" s="124">
        <f t="shared" si="43"/>
        <v>0.1</v>
      </c>
      <c r="L151" s="124">
        <f t="shared" si="43"/>
        <v>0.1</v>
      </c>
      <c r="M151" s="124">
        <f t="shared" si="43"/>
        <v>0.1</v>
      </c>
      <c r="N151" s="124">
        <f t="shared" si="43"/>
        <v>0.1</v>
      </c>
      <c r="O151" s="124">
        <f t="shared" si="43"/>
        <v>0.1</v>
      </c>
      <c r="P151" s="124">
        <f t="shared" si="43"/>
        <v>0.1</v>
      </c>
      <c r="Q151" s="124">
        <f t="shared" si="43"/>
        <v>0.1</v>
      </c>
      <c r="R151" s="124">
        <f t="shared" si="43"/>
        <v>0.1</v>
      </c>
      <c r="S151" s="124">
        <f t="shared" si="43"/>
        <v>0.1</v>
      </c>
      <c r="T151" s="124">
        <f t="shared" ref="T151:AF154" si="44">S151</f>
        <v>0.1</v>
      </c>
      <c r="U151" s="124">
        <f t="shared" si="44"/>
        <v>0.1</v>
      </c>
      <c r="V151" s="124">
        <f t="shared" si="44"/>
        <v>0.1</v>
      </c>
      <c r="W151" s="124">
        <f t="shared" si="44"/>
        <v>0.1</v>
      </c>
      <c r="X151" s="124">
        <f t="shared" si="44"/>
        <v>0.1</v>
      </c>
      <c r="Y151" s="124">
        <f t="shared" si="44"/>
        <v>0.1</v>
      </c>
      <c r="Z151" s="124">
        <f t="shared" si="44"/>
        <v>0.1</v>
      </c>
      <c r="AA151" s="124">
        <f t="shared" si="44"/>
        <v>0.1</v>
      </c>
      <c r="AB151" s="124">
        <f t="shared" si="44"/>
        <v>0.1</v>
      </c>
      <c r="AC151" s="124">
        <f t="shared" si="44"/>
        <v>0.1</v>
      </c>
      <c r="AD151" s="124">
        <f t="shared" si="44"/>
        <v>0.1</v>
      </c>
      <c r="AE151" s="124">
        <f t="shared" si="44"/>
        <v>0.1</v>
      </c>
      <c r="AF151" s="124">
        <f t="shared" si="4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3"/>
        <v>2.0499999999999998</v>
      </c>
      <c r="E152" s="124">
        <f t="shared" si="43"/>
        <v>2.0499999999999998</v>
      </c>
      <c r="F152" s="124">
        <f t="shared" si="43"/>
        <v>2.0499999999999998</v>
      </c>
      <c r="G152" s="124">
        <f t="shared" si="43"/>
        <v>2.0499999999999998</v>
      </c>
      <c r="H152" s="124">
        <f t="shared" si="43"/>
        <v>2.0499999999999998</v>
      </c>
      <c r="I152" s="124">
        <f t="shared" si="43"/>
        <v>2.0499999999999998</v>
      </c>
      <c r="J152" s="124">
        <f t="shared" si="43"/>
        <v>2.0499999999999998</v>
      </c>
      <c r="K152" s="124">
        <f t="shared" si="43"/>
        <v>2.0499999999999998</v>
      </c>
      <c r="L152" s="124">
        <f t="shared" si="43"/>
        <v>2.0499999999999998</v>
      </c>
      <c r="M152" s="124">
        <f t="shared" si="43"/>
        <v>2.0499999999999998</v>
      </c>
      <c r="N152" s="124">
        <f t="shared" si="43"/>
        <v>2.0499999999999998</v>
      </c>
      <c r="O152" s="124">
        <f t="shared" si="43"/>
        <v>2.0499999999999998</v>
      </c>
      <c r="P152" s="124">
        <f t="shared" si="43"/>
        <v>2.0499999999999998</v>
      </c>
      <c r="Q152" s="124">
        <f t="shared" si="43"/>
        <v>2.0499999999999998</v>
      </c>
      <c r="R152" s="124">
        <f t="shared" si="43"/>
        <v>2.0499999999999998</v>
      </c>
      <c r="S152" s="124">
        <f t="shared" si="43"/>
        <v>2.0499999999999998</v>
      </c>
      <c r="T152" s="124">
        <f t="shared" si="44"/>
        <v>2.0499999999999998</v>
      </c>
      <c r="U152" s="124">
        <f t="shared" si="44"/>
        <v>2.0499999999999998</v>
      </c>
      <c r="V152" s="124">
        <f t="shared" si="44"/>
        <v>2.0499999999999998</v>
      </c>
      <c r="W152" s="124">
        <f t="shared" si="44"/>
        <v>2.0499999999999998</v>
      </c>
      <c r="X152" s="124">
        <f t="shared" si="44"/>
        <v>2.0499999999999998</v>
      </c>
      <c r="Y152" s="124">
        <f t="shared" si="44"/>
        <v>2.0499999999999998</v>
      </c>
      <c r="Z152" s="124">
        <f t="shared" si="44"/>
        <v>2.0499999999999998</v>
      </c>
      <c r="AA152" s="124">
        <f t="shared" si="44"/>
        <v>2.0499999999999998</v>
      </c>
      <c r="AB152" s="124">
        <f t="shared" si="44"/>
        <v>2.0499999999999998</v>
      </c>
      <c r="AC152" s="124">
        <f t="shared" si="44"/>
        <v>2.0499999999999998</v>
      </c>
      <c r="AD152" s="124">
        <f t="shared" si="44"/>
        <v>2.0499999999999998</v>
      </c>
      <c r="AE152" s="124">
        <f t="shared" si="44"/>
        <v>2.0499999999999998</v>
      </c>
      <c r="AF152" s="124">
        <f t="shared" si="4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3"/>
        <v>2.7</v>
      </c>
      <c r="E153" s="124">
        <f t="shared" si="43"/>
        <v>2.7</v>
      </c>
      <c r="F153" s="124">
        <f t="shared" si="43"/>
        <v>2.7</v>
      </c>
      <c r="G153" s="124">
        <f t="shared" si="43"/>
        <v>2.7</v>
      </c>
      <c r="H153" s="124">
        <f t="shared" si="43"/>
        <v>2.7</v>
      </c>
      <c r="I153" s="124">
        <f t="shared" si="43"/>
        <v>2.7</v>
      </c>
      <c r="J153" s="124">
        <f t="shared" si="43"/>
        <v>2.7</v>
      </c>
      <c r="K153" s="124">
        <f t="shared" si="43"/>
        <v>2.7</v>
      </c>
      <c r="L153" s="124">
        <f t="shared" si="43"/>
        <v>2.7</v>
      </c>
      <c r="M153" s="124">
        <f t="shared" si="43"/>
        <v>2.7</v>
      </c>
      <c r="N153" s="124">
        <f t="shared" si="43"/>
        <v>2.7</v>
      </c>
      <c r="O153" s="124">
        <f t="shared" si="43"/>
        <v>2.7</v>
      </c>
      <c r="P153" s="124">
        <f t="shared" si="43"/>
        <v>2.7</v>
      </c>
      <c r="Q153" s="124">
        <f t="shared" si="43"/>
        <v>2.7</v>
      </c>
      <c r="R153" s="124">
        <f t="shared" si="43"/>
        <v>2.7</v>
      </c>
      <c r="S153" s="124">
        <f t="shared" si="43"/>
        <v>2.7</v>
      </c>
      <c r="T153" s="124">
        <f t="shared" si="44"/>
        <v>2.7</v>
      </c>
      <c r="U153" s="124">
        <f t="shared" si="44"/>
        <v>2.7</v>
      </c>
      <c r="V153" s="124">
        <f t="shared" si="44"/>
        <v>2.7</v>
      </c>
      <c r="W153" s="124">
        <f t="shared" si="44"/>
        <v>2.7</v>
      </c>
      <c r="X153" s="124">
        <f t="shared" si="44"/>
        <v>2.7</v>
      </c>
      <c r="Y153" s="124">
        <f t="shared" si="44"/>
        <v>2.7</v>
      </c>
      <c r="Z153" s="124">
        <f t="shared" si="44"/>
        <v>2.7</v>
      </c>
      <c r="AA153" s="124">
        <f t="shared" si="44"/>
        <v>2.7</v>
      </c>
      <c r="AB153" s="124">
        <f t="shared" si="44"/>
        <v>2.7</v>
      </c>
      <c r="AC153" s="124">
        <f t="shared" si="44"/>
        <v>2.7</v>
      </c>
      <c r="AD153" s="124">
        <f t="shared" si="44"/>
        <v>2.7</v>
      </c>
      <c r="AE153" s="124">
        <f t="shared" si="44"/>
        <v>2.7</v>
      </c>
      <c r="AF153" s="124">
        <f t="shared" si="4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3"/>
        <v>2.15</v>
      </c>
      <c r="E154" s="124">
        <f t="shared" si="43"/>
        <v>2.15</v>
      </c>
      <c r="F154" s="124">
        <f t="shared" si="43"/>
        <v>2.15</v>
      </c>
      <c r="G154" s="124">
        <f t="shared" si="43"/>
        <v>2.15</v>
      </c>
      <c r="H154" s="124">
        <f t="shared" si="43"/>
        <v>2.15</v>
      </c>
      <c r="I154" s="124">
        <f t="shared" si="43"/>
        <v>2.15</v>
      </c>
      <c r="J154" s="124">
        <f t="shared" si="43"/>
        <v>2.15</v>
      </c>
      <c r="K154" s="124">
        <f t="shared" si="43"/>
        <v>2.15</v>
      </c>
      <c r="L154" s="124">
        <f t="shared" si="43"/>
        <v>2.15</v>
      </c>
      <c r="M154" s="124">
        <f t="shared" si="43"/>
        <v>2.15</v>
      </c>
      <c r="N154" s="124">
        <f t="shared" si="43"/>
        <v>2.15</v>
      </c>
      <c r="O154" s="124">
        <f t="shared" si="43"/>
        <v>2.15</v>
      </c>
      <c r="P154" s="124">
        <f t="shared" si="43"/>
        <v>2.15</v>
      </c>
      <c r="Q154" s="124">
        <f t="shared" si="43"/>
        <v>2.15</v>
      </c>
      <c r="R154" s="124">
        <f t="shared" si="43"/>
        <v>2.15</v>
      </c>
      <c r="S154" s="124">
        <f t="shared" si="43"/>
        <v>2.15</v>
      </c>
      <c r="T154" s="124">
        <f t="shared" si="44"/>
        <v>2.15</v>
      </c>
      <c r="U154" s="124">
        <f t="shared" si="44"/>
        <v>2.15</v>
      </c>
      <c r="V154" s="124">
        <f t="shared" si="44"/>
        <v>2.15</v>
      </c>
      <c r="W154" s="124">
        <f t="shared" si="44"/>
        <v>2.15</v>
      </c>
      <c r="X154" s="124">
        <f t="shared" si="44"/>
        <v>2.15</v>
      </c>
      <c r="Y154" s="124">
        <f t="shared" si="44"/>
        <v>2.15</v>
      </c>
      <c r="Z154" s="124">
        <f t="shared" si="44"/>
        <v>2.15</v>
      </c>
      <c r="AA154" s="124">
        <f t="shared" si="44"/>
        <v>2.15</v>
      </c>
      <c r="AB154" s="124">
        <f t="shared" si="44"/>
        <v>2.15</v>
      </c>
      <c r="AC154" s="124">
        <f t="shared" si="44"/>
        <v>2.15</v>
      </c>
      <c r="AD154" s="124">
        <f t="shared" si="44"/>
        <v>2.15</v>
      </c>
      <c r="AE154" s="124">
        <f t="shared" si="44"/>
        <v>2.15</v>
      </c>
      <c r="AF154" s="124">
        <f t="shared" si="4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5">AF156</f>
        <v>0.9</v>
      </c>
      <c r="C156" s="125">
        <v>0.9</v>
      </c>
      <c r="D156" s="124">
        <f t="shared" ref="D156:S168" si="46">C156</f>
        <v>0.9</v>
      </c>
      <c r="E156" s="124">
        <f t="shared" si="46"/>
        <v>0.9</v>
      </c>
      <c r="F156" s="124">
        <f t="shared" si="46"/>
        <v>0.9</v>
      </c>
      <c r="G156" s="124">
        <f t="shared" si="46"/>
        <v>0.9</v>
      </c>
      <c r="H156" s="124">
        <f t="shared" si="46"/>
        <v>0.9</v>
      </c>
      <c r="I156" s="124">
        <f t="shared" si="46"/>
        <v>0.9</v>
      </c>
      <c r="J156" s="124">
        <f t="shared" si="46"/>
        <v>0.9</v>
      </c>
      <c r="K156" s="124">
        <f t="shared" si="46"/>
        <v>0.9</v>
      </c>
      <c r="L156" s="124">
        <f t="shared" si="46"/>
        <v>0.9</v>
      </c>
      <c r="M156" s="124">
        <f t="shared" si="46"/>
        <v>0.9</v>
      </c>
      <c r="N156" s="124">
        <f t="shared" si="46"/>
        <v>0.9</v>
      </c>
      <c r="O156" s="124">
        <f t="shared" si="46"/>
        <v>0.9</v>
      </c>
      <c r="P156" s="124">
        <f t="shared" si="46"/>
        <v>0.9</v>
      </c>
      <c r="Q156" s="124">
        <f t="shared" si="46"/>
        <v>0.9</v>
      </c>
      <c r="R156" s="124">
        <f t="shared" si="46"/>
        <v>0.9</v>
      </c>
      <c r="S156" s="124">
        <f t="shared" si="46"/>
        <v>0.9</v>
      </c>
      <c r="T156" s="124">
        <f t="shared" ref="S156:AF168" si="47">S156</f>
        <v>0.9</v>
      </c>
      <c r="U156" s="124">
        <f t="shared" si="47"/>
        <v>0.9</v>
      </c>
      <c r="V156" s="124">
        <f t="shared" si="47"/>
        <v>0.9</v>
      </c>
      <c r="W156" s="124">
        <f t="shared" si="47"/>
        <v>0.9</v>
      </c>
      <c r="X156" s="124">
        <f t="shared" si="47"/>
        <v>0.9</v>
      </c>
      <c r="Y156" s="124">
        <f t="shared" si="47"/>
        <v>0.9</v>
      </c>
      <c r="Z156" s="124">
        <f t="shared" si="47"/>
        <v>0.9</v>
      </c>
      <c r="AA156" s="124">
        <f t="shared" si="47"/>
        <v>0.9</v>
      </c>
      <c r="AB156" s="124">
        <f t="shared" si="47"/>
        <v>0.9</v>
      </c>
      <c r="AC156" s="124">
        <f t="shared" si="47"/>
        <v>0.9</v>
      </c>
      <c r="AD156" s="124">
        <f t="shared" si="47"/>
        <v>0.9</v>
      </c>
      <c r="AE156" s="124">
        <f t="shared" si="47"/>
        <v>0.9</v>
      </c>
      <c r="AF156" s="124">
        <f t="shared" si="4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5"/>
        <v>1.08</v>
      </c>
      <c r="C157" s="125">
        <v>1.08</v>
      </c>
      <c r="D157" s="124">
        <f t="shared" si="46"/>
        <v>1.08</v>
      </c>
      <c r="E157" s="124">
        <f t="shared" si="46"/>
        <v>1.08</v>
      </c>
      <c r="F157" s="124">
        <f t="shared" si="46"/>
        <v>1.08</v>
      </c>
      <c r="G157" s="124">
        <f t="shared" si="46"/>
        <v>1.08</v>
      </c>
      <c r="H157" s="124">
        <f t="shared" si="46"/>
        <v>1.08</v>
      </c>
      <c r="I157" s="124">
        <f t="shared" si="46"/>
        <v>1.08</v>
      </c>
      <c r="J157" s="124">
        <f t="shared" si="46"/>
        <v>1.08</v>
      </c>
      <c r="K157" s="124">
        <f t="shared" si="46"/>
        <v>1.08</v>
      </c>
      <c r="L157" s="124">
        <f t="shared" si="46"/>
        <v>1.08</v>
      </c>
      <c r="M157" s="124">
        <f t="shared" si="46"/>
        <v>1.08</v>
      </c>
      <c r="N157" s="124">
        <f t="shared" si="46"/>
        <v>1.08</v>
      </c>
      <c r="O157" s="124">
        <f t="shared" si="46"/>
        <v>1.08</v>
      </c>
      <c r="P157" s="124">
        <f t="shared" si="46"/>
        <v>1.08</v>
      </c>
      <c r="Q157" s="124">
        <f t="shared" si="46"/>
        <v>1.08</v>
      </c>
      <c r="R157" s="124">
        <f t="shared" si="46"/>
        <v>1.08</v>
      </c>
      <c r="S157" s="124">
        <f t="shared" si="46"/>
        <v>1.08</v>
      </c>
      <c r="T157" s="124">
        <f t="shared" si="47"/>
        <v>1.08</v>
      </c>
      <c r="U157" s="124">
        <f t="shared" si="47"/>
        <v>1.08</v>
      </c>
      <c r="V157" s="124">
        <f t="shared" si="47"/>
        <v>1.08</v>
      </c>
      <c r="W157" s="124">
        <f t="shared" si="47"/>
        <v>1.08</v>
      </c>
      <c r="X157" s="124">
        <f t="shared" si="47"/>
        <v>1.08</v>
      </c>
      <c r="Y157" s="124">
        <f t="shared" si="47"/>
        <v>1.08</v>
      </c>
      <c r="Z157" s="124">
        <f t="shared" si="47"/>
        <v>1.08</v>
      </c>
      <c r="AA157" s="124">
        <f t="shared" si="47"/>
        <v>1.08</v>
      </c>
      <c r="AB157" s="124">
        <f t="shared" si="47"/>
        <v>1.08</v>
      </c>
      <c r="AC157" s="124">
        <f t="shared" si="47"/>
        <v>1.08</v>
      </c>
      <c r="AD157" s="124">
        <f t="shared" si="47"/>
        <v>1.08</v>
      </c>
      <c r="AE157" s="124">
        <f t="shared" si="47"/>
        <v>1.08</v>
      </c>
      <c r="AF157" s="124">
        <f t="shared" si="4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5"/>
        <v>2.37</v>
      </c>
      <c r="C158" s="125">
        <v>2.37</v>
      </c>
      <c r="D158" s="124">
        <f t="shared" si="46"/>
        <v>2.37</v>
      </c>
      <c r="E158" s="124">
        <f t="shared" si="46"/>
        <v>2.37</v>
      </c>
      <c r="F158" s="124">
        <f t="shared" si="46"/>
        <v>2.37</v>
      </c>
      <c r="G158" s="124">
        <f t="shared" si="46"/>
        <v>2.37</v>
      </c>
      <c r="H158" s="124">
        <f t="shared" si="46"/>
        <v>2.37</v>
      </c>
      <c r="I158" s="124">
        <f t="shared" si="46"/>
        <v>2.37</v>
      </c>
      <c r="J158" s="124">
        <f t="shared" si="46"/>
        <v>2.37</v>
      </c>
      <c r="K158" s="124">
        <f t="shared" si="46"/>
        <v>2.37</v>
      </c>
      <c r="L158" s="124">
        <f t="shared" si="46"/>
        <v>2.37</v>
      </c>
      <c r="M158" s="124">
        <f t="shared" si="46"/>
        <v>2.37</v>
      </c>
      <c r="N158" s="124">
        <f t="shared" si="46"/>
        <v>2.37</v>
      </c>
      <c r="O158" s="124">
        <f t="shared" si="46"/>
        <v>2.37</v>
      </c>
      <c r="P158" s="124">
        <f t="shared" si="46"/>
        <v>2.37</v>
      </c>
      <c r="Q158" s="124">
        <f t="shared" si="46"/>
        <v>2.37</v>
      </c>
      <c r="R158" s="124">
        <f t="shared" si="46"/>
        <v>2.37</v>
      </c>
      <c r="S158" s="124">
        <f t="shared" si="46"/>
        <v>2.37</v>
      </c>
      <c r="T158" s="124">
        <f t="shared" si="47"/>
        <v>2.37</v>
      </c>
      <c r="U158" s="124">
        <f t="shared" si="47"/>
        <v>2.37</v>
      </c>
      <c r="V158" s="124">
        <f t="shared" si="47"/>
        <v>2.37</v>
      </c>
      <c r="W158" s="124">
        <f t="shared" si="47"/>
        <v>2.37</v>
      </c>
      <c r="X158" s="124">
        <f t="shared" si="47"/>
        <v>2.37</v>
      </c>
      <c r="Y158" s="124">
        <f t="shared" si="47"/>
        <v>2.37</v>
      </c>
      <c r="Z158" s="124">
        <f t="shared" si="47"/>
        <v>2.37</v>
      </c>
      <c r="AA158" s="124">
        <f t="shared" si="47"/>
        <v>2.37</v>
      </c>
      <c r="AB158" s="124">
        <f t="shared" si="47"/>
        <v>2.37</v>
      </c>
      <c r="AC158" s="124">
        <f t="shared" si="47"/>
        <v>2.37</v>
      </c>
      <c r="AD158" s="124">
        <f t="shared" si="47"/>
        <v>2.37</v>
      </c>
      <c r="AE158" s="124">
        <f t="shared" si="47"/>
        <v>2.37</v>
      </c>
      <c r="AF158" s="124">
        <f t="shared" si="4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5"/>
        <v>1.81</v>
      </c>
      <c r="C159" s="125">
        <v>1.81</v>
      </c>
      <c r="D159" s="124">
        <f t="shared" si="46"/>
        <v>1.81</v>
      </c>
      <c r="E159" s="124">
        <f t="shared" si="46"/>
        <v>1.81</v>
      </c>
      <c r="F159" s="124">
        <f t="shared" si="46"/>
        <v>1.81</v>
      </c>
      <c r="G159" s="124">
        <f t="shared" si="46"/>
        <v>1.81</v>
      </c>
      <c r="H159" s="124">
        <f t="shared" si="46"/>
        <v>1.81</v>
      </c>
      <c r="I159" s="124">
        <f t="shared" si="46"/>
        <v>1.81</v>
      </c>
      <c r="J159" s="124">
        <f t="shared" si="46"/>
        <v>1.81</v>
      </c>
      <c r="K159" s="124">
        <f t="shared" si="46"/>
        <v>1.81</v>
      </c>
      <c r="L159" s="124">
        <f t="shared" si="46"/>
        <v>1.81</v>
      </c>
      <c r="M159" s="124">
        <f t="shared" si="46"/>
        <v>1.81</v>
      </c>
      <c r="N159" s="124">
        <f t="shared" si="46"/>
        <v>1.81</v>
      </c>
      <c r="O159" s="124">
        <f t="shared" si="46"/>
        <v>1.81</v>
      </c>
      <c r="P159" s="124">
        <f t="shared" si="46"/>
        <v>1.81</v>
      </c>
      <c r="Q159" s="124">
        <f t="shared" si="46"/>
        <v>1.81</v>
      </c>
      <c r="R159" s="124">
        <f t="shared" si="46"/>
        <v>1.81</v>
      </c>
      <c r="S159" s="124">
        <f t="shared" si="46"/>
        <v>1.81</v>
      </c>
      <c r="T159" s="124">
        <f t="shared" si="47"/>
        <v>1.81</v>
      </c>
      <c r="U159" s="124">
        <f t="shared" si="47"/>
        <v>1.81</v>
      </c>
      <c r="V159" s="124">
        <f t="shared" si="47"/>
        <v>1.81</v>
      </c>
      <c r="W159" s="124">
        <f t="shared" si="47"/>
        <v>1.81</v>
      </c>
      <c r="X159" s="124">
        <f t="shared" si="47"/>
        <v>1.81</v>
      </c>
      <c r="Y159" s="124">
        <f t="shared" si="47"/>
        <v>1.81</v>
      </c>
      <c r="Z159" s="124">
        <f t="shared" si="47"/>
        <v>1.81</v>
      </c>
      <c r="AA159" s="124">
        <f t="shared" si="47"/>
        <v>1.81</v>
      </c>
      <c r="AB159" s="124">
        <f t="shared" si="47"/>
        <v>1.81</v>
      </c>
      <c r="AC159" s="124">
        <f t="shared" si="47"/>
        <v>1.81</v>
      </c>
      <c r="AD159" s="124">
        <f t="shared" si="47"/>
        <v>1.81</v>
      </c>
      <c r="AE159" s="124">
        <f t="shared" si="47"/>
        <v>1.81</v>
      </c>
      <c r="AF159" s="124">
        <f t="shared" si="4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5"/>
        <v>1.0900000000000001</v>
      </c>
      <c r="C160" s="125">
        <v>1.0900000000000001</v>
      </c>
      <c r="D160" s="124">
        <f t="shared" si="46"/>
        <v>1.0900000000000001</v>
      </c>
      <c r="E160" s="124">
        <f t="shared" si="46"/>
        <v>1.0900000000000001</v>
      </c>
      <c r="F160" s="124">
        <f t="shared" si="46"/>
        <v>1.0900000000000001</v>
      </c>
      <c r="G160" s="124">
        <f t="shared" si="46"/>
        <v>1.0900000000000001</v>
      </c>
      <c r="H160" s="124">
        <f t="shared" si="46"/>
        <v>1.0900000000000001</v>
      </c>
      <c r="I160" s="124">
        <f t="shared" si="46"/>
        <v>1.0900000000000001</v>
      </c>
      <c r="J160" s="124">
        <f t="shared" si="46"/>
        <v>1.0900000000000001</v>
      </c>
      <c r="K160" s="124">
        <f t="shared" si="46"/>
        <v>1.0900000000000001</v>
      </c>
      <c r="L160" s="124">
        <f t="shared" si="46"/>
        <v>1.0900000000000001</v>
      </c>
      <c r="M160" s="124">
        <f t="shared" si="46"/>
        <v>1.0900000000000001</v>
      </c>
      <c r="N160" s="124">
        <f t="shared" si="46"/>
        <v>1.0900000000000001</v>
      </c>
      <c r="O160" s="124">
        <f t="shared" si="46"/>
        <v>1.0900000000000001</v>
      </c>
      <c r="P160" s="124">
        <f t="shared" si="46"/>
        <v>1.0900000000000001</v>
      </c>
      <c r="Q160" s="124">
        <f t="shared" si="46"/>
        <v>1.0900000000000001</v>
      </c>
      <c r="R160" s="124">
        <f t="shared" si="46"/>
        <v>1.0900000000000001</v>
      </c>
      <c r="S160" s="124">
        <f t="shared" si="46"/>
        <v>1.0900000000000001</v>
      </c>
      <c r="T160" s="124">
        <f t="shared" si="47"/>
        <v>1.0900000000000001</v>
      </c>
      <c r="U160" s="124">
        <f t="shared" si="47"/>
        <v>1.0900000000000001</v>
      </c>
      <c r="V160" s="124">
        <f t="shared" si="47"/>
        <v>1.0900000000000001</v>
      </c>
      <c r="W160" s="124">
        <f t="shared" si="47"/>
        <v>1.0900000000000001</v>
      </c>
      <c r="X160" s="124">
        <f t="shared" si="47"/>
        <v>1.0900000000000001</v>
      </c>
      <c r="Y160" s="124">
        <f t="shared" si="47"/>
        <v>1.0900000000000001</v>
      </c>
      <c r="Z160" s="124">
        <f t="shared" si="47"/>
        <v>1.0900000000000001</v>
      </c>
      <c r="AA160" s="124">
        <f t="shared" si="47"/>
        <v>1.0900000000000001</v>
      </c>
      <c r="AB160" s="124">
        <f t="shared" si="47"/>
        <v>1.0900000000000001</v>
      </c>
      <c r="AC160" s="124">
        <f t="shared" si="47"/>
        <v>1.0900000000000001</v>
      </c>
      <c r="AD160" s="124">
        <f t="shared" si="47"/>
        <v>1.0900000000000001</v>
      </c>
      <c r="AE160" s="124">
        <f t="shared" si="47"/>
        <v>1.0900000000000001</v>
      </c>
      <c r="AF160" s="124">
        <f t="shared" si="4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5"/>
        <v>1.58</v>
      </c>
      <c r="C161" s="125">
        <v>1.58</v>
      </c>
      <c r="D161" s="124">
        <f t="shared" si="46"/>
        <v>1.58</v>
      </c>
      <c r="E161" s="124">
        <f t="shared" si="46"/>
        <v>1.58</v>
      </c>
      <c r="F161" s="124">
        <f t="shared" si="46"/>
        <v>1.58</v>
      </c>
      <c r="G161" s="124">
        <f t="shared" si="46"/>
        <v>1.58</v>
      </c>
      <c r="H161" s="124">
        <f t="shared" si="46"/>
        <v>1.58</v>
      </c>
      <c r="I161" s="124">
        <f t="shared" si="46"/>
        <v>1.58</v>
      </c>
      <c r="J161" s="124">
        <f t="shared" si="46"/>
        <v>1.58</v>
      </c>
      <c r="K161" s="124">
        <f t="shared" si="46"/>
        <v>1.58</v>
      </c>
      <c r="L161" s="124">
        <f t="shared" si="46"/>
        <v>1.58</v>
      </c>
      <c r="M161" s="124">
        <f t="shared" si="46"/>
        <v>1.58</v>
      </c>
      <c r="N161" s="124">
        <f t="shared" si="46"/>
        <v>1.58</v>
      </c>
      <c r="O161" s="124">
        <f t="shared" si="46"/>
        <v>1.58</v>
      </c>
      <c r="P161" s="124">
        <f t="shared" si="46"/>
        <v>1.58</v>
      </c>
      <c r="Q161" s="124">
        <f t="shared" si="46"/>
        <v>1.58</v>
      </c>
      <c r="R161" s="124">
        <f t="shared" si="46"/>
        <v>1.58</v>
      </c>
      <c r="S161" s="124">
        <f t="shared" si="46"/>
        <v>1.58</v>
      </c>
      <c r="T161" s="124">
        <f t="shared" si="47"/>
        <v>1.58</v>
      </c>
      <c r="U161" s="124">
        <f t="shared" si="47"/>
        <v>1.58</v>
      </c>
      <c r="V161" s="124">
        <f t="shared" si="47"/>
        <v>1.58</v>
      </c>
      <c r="W161" s="124">
        <f t="shared" si="47"/>
        <v>1.58</v>
      </c>
      <c r="X161" s="124">
        <f t="shared" si="47"/>
        <v>1.58</v>
      </c>
      <c r="Y161" s="124">
        <f t="shared" si="47"/>
        <v>1.58</v>
      </c>
      <c r="Z161" s="124">
        <f t="shared" si="47"/>
        <v>1.58</v>
      </c>
      <c r="AA161" s="124">
        <f t="shared" si="47"/>
        <v>1.58</v>
      </c>
      <c r="AB161" s="124">
        <f t="shared" si="47"/>
        <v>1.58</v>
      </c>
      <c r="AC161" s="124">
        <f t="shared" si="47"/>
        <v>1.58</v>
      </c>
      <c r="AD161" s="124">
        <f t="shared" si="47"/>
        <v>1.58</v>
      </c>
      <c r="AE161" s="124">
        <f t="shared" si="47"/>
        <v>1.58</v>
      </c>
      <c r="AF161" s="124">
        <f t="shared" si="4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5"/>
        <v>2</v>
      </c>
      <c r="C162" s="125">
        <v>2</v>
      </c>
      <c r="D162" s="124">
        <f t="shared" si="46"/>
        <v>2</v>
      </c>
      <c r="E162" s="124">
        <f t="shared" si="46"/>
        <v>2</v>
      </c>
      <c r="F162" s="124">
        <f t="shared" si="46"/>
        <v>2</v>
      </c>
      <c r="G162" s="124">
        <f t="shared" si="46"/>
        <v>2</v>
      </c>
      <c r="H162" s="124">
        <f t="shared" si="46"/>
        <v>2</v>
      </c>
      <c r="I162" s="124">
        <f t="shared" si="46"/>
        <v>2</v>
      </c>
      <c r="J162" s="124">
        <f t="shared" si="46"/>
        <v>2</v>
      </c>
      <c r="K162" s="124">
        <f t="shared" si="46"/>
        <v>2</v>
      </c>
      <c r="L162" s="124">
        <f t="shared" si="46"/>
        <v>2</v>
      </c>
      <c r="M162" s="124">
        <f t="shared" si="46"/>
        <v>2</v>
      </c>
      <c r="N162" s="124">
        <f t="shared" si="46"/>
        <v>2</v>
      </c>
      <c r="O162" s="124">
        <f t="shared" si="46"/>
        <v>2</v>
      </c>
      <c r="P162" s="124">
        <f t="shared" si="46"/>
        <v>2</v>
      </c>
      <c r="Q162" s="124">
        <f t="shared" si="46"/>
        <v>2</v>
      </c>
      <c r="R162" s="124">
        <f t="shared" si="46"/>
        <v>2</v>
      </c>
      <c r="S162" s="124">
        <f t="shared" si="46"/>
        <v>2</v>
      </c>
      <c r="T162" s="124">
        <f t="shared" si="47"/>
        <v>2</v>
      </c>
      <c r="U162" s="124">
        <f t="shared" si="47"/>
        <v>2</v>
      </c>
      <c r="V162" s="124">
        <f t="shared" si="47"/>
        <v>2</v>
      </c>
      <c r="W162" s="124">
        <f t="shared" si="47"/>
        <v>2</v>
      </c>
      <c r="X162" s="124">
        <f t="shared" si="47"/>
        <v>2</v>
      </c>
      <c r="Y162" s="124">
        <f t="shared" si="47"/>
        <v>2</v>
      </c>
      <c r="Z162" s="124">
        <f t="shared" si="47"/>
        <v>2</v>
      </c>
      <c r="AA162" s="124">
        <f t="shared" si="47"/>
        <v>2</v>
      </c>
      <c r="AB162" s="124">
        <f t="shared" si="47"/>
        <v>2</v>
      </c>
      <c r="AC162" s="124">
        <f t="shared" si="47"/>
        <v>2</v>
      </c>
      <c r="AD162" s="124">
        <f t="shared" si="47"/>
        <v>2</v>
      </c>
      <c r="AE162" s="124">
        <f t="shared" si="47"/>
        <v>2</v>
      </c>
      <c r="AF162" s="124">
        <f t="shared" si="4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5"/>
        <v>0.47</v>
      </c>
      <c r="C163" s="125">
        <v>0.47</v>
      </c>
      <c r="D163" s="124">
        <f t="shared" si="46"/>
        <v>0.47</v>
      </c>
      <c r="E163" s="124">
        <f t="shared" si="46"/>
        <v>0.47</v>
      </c>
      <c r="F163" s="124">
        <f t="shared" si="46"/>
        <v>0.47</v>
      </c>
      <c r="G163" s="124">
        <f t="shared" si="46"/>
        <v>0.47</v>
      </c>
      <c r="H163" s="124">
        <f t="shared" si="46"/>
        <v>0.47</v>
      </c>
      <c r="I163" s="124">
        <f t="shared" si="46"/>
        <v>0.47</v>
      </c>
      <c r="J163" s="124">
        <f t="shared" si="46"/>
        <v>0.47</v>
      </c>
      <c r="K163" s="124">
        <f t="shared" si="46"/>
        <v>0.47</v>
      </c>
      <c r="L163" s="124">
        <f t="shared" si="46"/>
        <v>0.47</v>
      </c>
      <c r="M163" s="124">
        <f t="shared" si="46"/>
        <v>0.47</v>
      </c>
      <c r="N163" s="124">
        <f t="shared" si="46"/>
        <v>0.47</v>
      </c>
      <c r="O163" s="124">
        <f t="shared" si="46"/>
        <v>0.47</v>
      </c>
      <c r="P163" s="124">
        <f t="shared" si="46"/>
        <v>0.47</v>
      </c>
      <c r="Q163" s="124">
        <f t="shared" si="46"/>
        <v>0.47</v>
      </c>
      <c r="R163" s="124">
        <f t="shared" si="46"/>
        <v>0.47</v>
      </c>
      <c r="S163" s="124">
        <f t="shared" si="46"/>
        <v>0.47</v>
      </c>
      <c r="T163" s="124">
        <f t="shared" si="47"/>
        <v>0.47</v>
      </c>
      <c r="U163" s="124">
        <f t="shared" si="47"/>
        <v>0.47</v>
      </c>
      <c r="V163" s="124">
        <f t="shared" si="47"/>
        <v>0.47</v>
      </c>
      <c r="W163" s="124">
        <f t="shared" si="47"/>
        <v>0.47</v>
      </c>
      <c r="X163" s="124">
        <f t="shared" si="47"/>
        <v>0.47</v>
      </c>
      <c r="Y163" s="124">
        <f t="shared" si="47"/>
        <v>0.47</v>
      </c>
      <c r="Z163" s="124">
        <f t="shared" si="47"/>
        <v>0.47</v>
      </c>
      <c r="AA163" s="124">
        <f t="shared" si="47"/>
        <v>0.47</v>
      </c>
      <c r="AB163" s="124">
        <f t="shared" si="47"/>
        <v>0.47</v>
      </c>
      <c r="AC163" s="124">
        <f t="shared" si="47"/>
        <v>0.47</v>
      </c>
      <c r="AD163" s="124">
        <f t="shared" si="47"/>
        <v>0.47</v>
      </c>
      <c r="AE163" s="124">
        <f t="shared" si="47"/>
        <v>0.47</v>
      </c>
      <c r="AF163" s="124">
        <f t="shared" si="4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5"/>
        <v>0</v>
      </c>
      <c r="C164" s="125">
        <v>0</v>
      </c>
      <c r="D164" s="124">
        <f t="shared" si="46"/>
        <v>0</v>
      </c>
      <c r="E164" s="124">
        <f t="shared" si="46"/>
        <v>0</v>
      </c>
      <c r="F164" s="124">
        <f t="shared" si="46"/>
        <v>0</v>
      </c>
      <c r="G164" s="124">
        <f t="shared" si="46"/>
        <v>0</v>
      </c>
      <c r="H164" s="124">
        <f t="shared" si="46"/>
        <v>0</v>
      </c>
      <c r="I164" s="124">
        <f t="shared" si="46"/>
        <v>0</v>
      </c>
      <c r="J164" s="124">
        <f t="shared" si="46"/>
        <v>0</v>
      </c>
      <c r="K164" s="124">
        <f t="shared" si="46"/>
        <v>0</v>
      </c>
      <c r="L164" s="124">
        <f t="shared" si="46"/>
        <v>0</v>
      </c>
      <c r="M164" s="124">
        <f t="shared" si="46"/>
        <v>0</v>
      </c>
      <c r="N164" s="124">
        <f t="shared" si="46"/>
        <v>0</v>
      </c>
      <c r="O164" s="124">
        <f t="shared" si="46"/>
        <v>0</v>
      </c>
      <c r="P164" s="124">
        <f t="shared" si="46"/>
        <v>0</v>
      </c>
      <c r="Q164" s="124">
        <f t="shared" si="46"/>
        <v>0</v>
      </c>
      <c r="R164" s="124">
        <f t="shared" si="46"/>
        <v>0</v>
      </c>
      <c r="S164" s="124">
        <f t="shared" si="46"/>
        <v>0</v>
      </c>
      <c r="T164" s="124">
        <f t="shared" si="47"/>
        <v>0</v>
      </c>
      <c r="U164" s="124">
        <f t="shared" si="47"/>
        <v>0</v>
      </c>
      <c r="V164" s="124">
        <f t="shared" si="47"/>
        <v>0</v>
      </c>
      <c r="W164" s="124">
        <f t="shared" si="47"/>
        <v>0</v>
      </c>
      <c r="X164" s="124">
        <f t="shared" si="47"/>
        <v>0</v>
      </c>
      <c r="Y164" s="124">
        <f t="shared" si="47"/>
        <v>0</v>
      </c>
      <c r="Z164" s="124">
        <f t="shared" si="47"/>
        <v>0</v>
      </c>
      <c r="AA164" s="124">
        <f t="shared" si="47"/>
        <v>0</v>
      </c>
      <c r="AB164" s="124">
        <f t="shared" si="47"/>
        <v>0</v>
      </c>
      <c r="AC164" s="124">
        <f t="shared" si="47"/>
        <v>0</v>
      </c>
      <c r="AD164" s="124">
        <f t="shared" si="47"/>
        <v>0</v>
      </c>
      <c r="AE164" s="124">
        <f t="shared" si="47"/>
        <v>0</v>
      </c>
      <c r="AF164" s="124">
        <f t="shared" si="4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5"/>
        <v>0</v>
      </c>
      <c r="C165" s="125">
        <v>0</v>
      </c>
      <c r="D165" s="124">
        <f t="shared" si="46"/>
        <v>0</v>
      </c>
      <c r="E165" s="124">
        <f t="shared" si="46"/>
        <v>0</v>
      </c>
      <c r="F165" s="124">
        <f t="shared" si="46"/>
        <v>0</v>
      </c>
      <c r="G165" s="124">
        <f t="shared" si="46"/>
        <v>0</v>
      </c>
      <c r="H165" s="124">
        <f t="shared" si="46"/>
        <v>0</v>
      </c>
      <c r="I165" s="124">
        <f t="shared" si="46"/>
        <v>0</v>
      </c>
      <c r="J165" s="124">
        <f t="shared" si="46"/>
        <v>0</v>
      </c>
      <c r="K165" s="124">
        <f t="shared" si="46"/>
        <v>0</v>
      </c>
      <c r="L165" s="124">
        <f t="shared" si="46"/>
        <v>0</v>
      </c>
      <c r="M165" s="124">
        <f t="shared" si="46"/>
        <v>0</v>
      </c>
      <c r="N165" s="124">
        <f t="shared" si="46"/>
        <v>0</v>
      </c>
      <c r="O165" s="124">
        <f t="shared" si="46"/>
        <v>0</v>
      </c>
      <c r="P165" s="124">
        <f t="shared" si="46"/>
        <v>0</v>
      </c>
      <c r="Q165" s="124">
        <f t="shared" si="46"/>
        <v>0</v>
      </c>
      <c r="R165" s="124">
        <f t="shared" si="46"/>
        <v>0</v>
      </c>
      <c r="S165" s="124">
        <f t="shared" si="47"/>
        <v>0</v>
      </c>
      <c r="T165" s="124">
        <f t="shared" si="47"/>
        <v>0</v>
      </c>
      <c r="U165" s="124">
        <f t="shared" si="47"/>
        <v>0</v>
      </c>
      <c r="V165" s="124">
        <f t="shared" si="47"/>
        <v>0</v>
      </c>
      <c r="W165" s="124">
        <f t="shared" si="47"/>
        <v>0</v>
      </c>
      <c r="X165" s="124">
        <f t="shared" si="47"/>
        <v>0</v>
      </c>
      <c r="Y165" s="124">
        <f t="shared" si="47"/>
        <v>0</v>
      </c>
      <c r="Z165" s="124">
        <f t="shared" si="47"/>
        <v>0</v>
      </c>
      <c r="AA165" s="124">
        <f t="shared" si="47"/>
        <v>0</v>
      </c>
      <c r="AB165" s="124">
        <f t="shared" si="47"/>
        <v>0</v>
      </c>
      <c r="AC165" s="124">
        <f t="shared" si="47"/>
        <v>0</v>
      </c>
      <c r="AD165" s="124">
        <f t="shared" si="47"/>
        <v>0</v>
      </c>
      <c r="AE165" s="124">
        <f t="shared" si="47"/>
        <v>0</v>
      </c>
      <c r="AF165" s="124">
        <f t="shared" si="4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5"/>
        <v>0.8</v>
      </c>
      <c r="C166" s="125">
        <v>0.8</v>
      </c>
      <c r="D166" s="124">
        <f t="shared" si="46"/>
        <v>0.8</v>
      </c>
      <c r="E166" s="124">
        <f t="shared" si="46"/>
        <v>0.8</v>
      </c>
      <c r="F166" s="124">
        <f t="shared" si="46"/>
        <v>0.8</v>
      </c>
      <c r="G166" s="124">
        <f t="shared" si="46"/>
        <v>0.8</v>
      </c>
      <c r="H166" s="124">
        <f t="shared" si="46"/>
        <v>0.8</v>
      </c>
      <c r="I166" s="124">
        <f t="shared" si="46"/>
        <v>0.8</v>
      </c>
      <c r="J166" s="124">
        <f t="shared" si="46"/>
        <v>0.8</v>
      </c>
      <c r="K166" s="124">
        <f t="shared" si="46"/>
        <v>0.8</v>
      </c>
      <c r="L166" s="124">
        <f t="shared" si="46"/>
        <v>0.8</v>
      </c>
      <c r="M166" s="124">
        <f t="shared" si="46"/>
        <v>0.8</v>
      </c>
      <c r="N166" s="124">
        <f t="shared" si="46"/>
        <v>0.8</v>
      </c>
      <c r="O166" s="124">
        <f t="shared" si="46"/>
        <v>0.8</v>
      </c>
      <c r="P166" s="124">
        <f t="shared" si="46"/>
        <v>0.8</v>
      </c>
      <c r="Q166" s="124">
        <f t="shared" si="46"/>
        <v>0.8</v>
      </c>
      <c r="R166" s="124">
        <f t="shared" si="46"/>
        <v>0.8</v>
      </c>
      <c r="S166" s="124">
        <f t="shared" si="47"/>
        <v>0.8</v>
      </c>
      <c r="T166" s="124">
        <f t="shared" si="47"/>
        <v>0.8</v>
      </c>
      <c r="U166" s="124">
        <f t="shared" si="47"/>
        <v>0.8</v>
      </c>
      <c r="V166" s="124">
        <f t="shared" si="47"/>
        <v>0.8</v>
      </c>
      <c r="W166" s="124">
        <f t="shared" si="47"/>
        <v>0.8</v>
      </c>
      <c r="X166" s="124">
        <f t="shared" si="47"/>
        <v>0.8</v>
      </c>
      <c r="Y166" s="124">
        <f t="shared" si="47"/>
        <v>0.8</v>
      </c>
      <c r="Z166" s="124">
        <f t="shared" si="47"/>
        <v>0.8</v>
      </c>
      <c r="AA166" s="124">
        <f t="shared" si="47"/>
        <v>0.8</v>
      </c>
      <c r="AB166" s="124">
        <f t="shared" si="47"/>
        <v>0.8</v>
      </c>
      <c r="AC166" s="124">
        <f t="shared" si="47"/>
        <v>0.8</v>
      </c>
      <c r="AD166" s="124">
        <f t="shared" si="47"/>
        <v>0.8</v>
      </c>
      <c r="AE166" s="124">
        <f t="shared" si="47"/>
        <v>0.8</v>
      </c>
      <c r="AF166" s="124">
        <f t="shared" si="4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5"/>
        <v>1.5</v>
      </c>
      <c r="C167" s="125">
        <v>1.5</v>
      </c>
      <c r="D167" s="124">
        <f t="shared" si="46"/>
        <v>1.5</v>
      </c>
      <c r="E167" s="124">
        <f t="shared" si="46"/>
        <v>1.5</v>
      </c>
      <c r="F167" s="124">
        <f t="shared" si="46"/>
        <v>1.5</v>
      </c>
      <c r="G167" s="124">
        <f t="shared" si="46"/>
        <v>1.5</v>
      </c>
      <c r="H167" s="124">
        <f t="shared" si="46"/>
        <v>1.5</v>
      </c>
      <c r="I167" s="124">
        <f t="shared" si="46"/>
        <v>1.5</v>
      </c>
      <c r="J167" s="124">
        <f t="shared" si="46"/>
        <v>1.5</v>
      </c>
      <c r="K167" s="124">
        <f t="shared" si="46"/>
        <v>1.5</v>
      </c>
      <c r="L167" s="124">
        <f t="shared" si="46"/>
        <v>1.5</v>
      </c>
      <c r="M167" s="124">
        <f t="shared" si="46"/>
        <v>1.5</v>
      </c>
      <c r="N167" s="124">
        <f t="shared" si="46"/>
        <v>1.5</v>
      </c>
      <c r="O167" s="124">
        <f t="shared" si="46"/>
        <v>1.5</v>
      </c>
      <c r="P167" s="124">
        <f t="shared" si="46"/>
        <v>1.5</v>
      </c>
      <c r="Q167" s="124">
        <f t="shared" si="46"/>
        <v>1.5</v>
      </c>
      <c r="R167" s="124">
        <f t="shared" si="46"/>
        <v>1.5</v>
      </c>
      <c r="S167" s="124">
        <f t="shared" si="47"/>
        <v>1.5</v>
      </c>
      <c r="T167" s="124">
        <f t="shared" si="47"/>
        <v>1.5</v>
      </c>
      <c r="U167" s="124">
        <f t="shared" si="47"/>
        <v>1.5</v>
      </c>
      <c r="V167" s="124">
        <f t="shared" si="47"/>
        <v>1.5</v>
      </c>
      <c r="W167" s="124">
        <f t="shared" si="47"/>
        <v>1.5</v>
      </c>
      <c r="X167" s="124">
        <f t="shared" si="47"/>
        <v>1.5</v>
      </c>
      <c r="Y167" s="124">
        <f t="shared" si="47"/>
        <v>1.5</v>
      </c>
      <c r="Z167" s="124">
        <f t="shared" si="47"/>
        <v>1.5</v>
      </c>
      <c r="AA167" s="124">
        <f t="shared" si="47"/>
        <v>1.5</v>
      </c>
      <c r="AB167" s="124">
        <f t="shared" si="47"/>
        <v>1.5</v>
      </c>
      <c r="AC167" s="124">
        <f t="shared" si="47"/>
        <v>1.5</v>
      </c>
      <c r="AD167" s="124">
        <f t="shared" si="47"/>
        <v>1.5</v>
      </c>
      <c r="AE167" s="124">
        <f t="shared" si="47"/>
        <v>1.5</v>
      </c>
      <c r="AF167" s="124">
        <f t="shared" si="4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5"/>
        <v>1</v>
      </c>
      <c r="C168" s="125">
        <v>1</v>
      </c>
      <c r="D168" s="124">
        <f t="shared" si="46"/>
        <v>1</v>
      </c>
      <c r="E168" s="124">
        <f t="shared" si="46"/>
        <v>1</v>
      </c>
      <c r="F168" s="124">
        <f t="shared" si="46"/>
        <v>1</v>
      </c>
      <c r="G168" s="124">
        <f t="shared" si="46"/>
        <v>1</v>
      </c>
      <c r="H168" s="124">
        <f t="shared" si="46"/>
        <v>1</v>
      </c>
      <c r="I168" s="124">
        <f t="shared" si="46"/>
        <v>1</v>
      </c>
      <c r="J168" s="124">
        <f t="shared" si="46"/>
        <v>1</v>
      </c>
      <c r="K168" s="124">
        <f t="shared" si="46"/>
        <v>1</v>
      </c>
      <c r="L168" s="124">
        <f t="shared" si="46"/>
        <v>1</v>
      </c>
      <c r="M168" s="124">
        <f t="shared" si="46"/>
        <v>1</v>
      </c>
      <c r="N168" s="124">
        <f t="shared" si="46"/>
        <v>1</v>
      </c>
      <c r="O168" s="124">
        <f t="shared" si="46"/>
        <v>1</v>
      </c>
      <c r="P168" s="124">
        <f t="shared" si="46"/>
        <v>1</v>
      </c>
      <c r="Q168" s="124">
        <f t="shared" si="46"/>
        <v>1</v>
      </c>
      <c r="R168" s="124">
        <f t="shared" si="46"/>
        <v>1</v>
      </c>
      <c r="S168" s="124">
        <f t="shared" si="47"/>
        <v>1</v>
      </c>
      <c r="T168" s="124">
        <f t="shared" si="47"/>
        <v>1</v>
      </c>
      <c r="U168" s="124">
        <f t="shared" si="47"/>
        <v>1</v>
      </c>
      <c r="V168" s="124">
        <f t="shared" si="47"/>
        <v>1</v>
      </c>
      <c r="W168" s="124">
        <f t="shared" si="47"/>
        <v>1</v>
      </c>
      <c r="X168" s="124">
        <f t="shared" si="47"/>
        <v>1</v>
      </c>
      <c r="Y168" s="124">
        <f t="shared" si="47"/>
        <v>1</v>
      </c>
      <c r="Z168" s="124">
        <f t="shared" si="47"/>
        <v>1</v>
      </c>
      <c r="AA168" s="124">
        <f t="shared" si="47"/>
        <v>1</v>
      </c>
      <c r="AB168" s="124">
        <f t="shared" si="47"/>
        <v>1</v>
      </c>
      <c r="AC168" s="124">
        <f t="shared" si="47"/>
        <v>1</v>
      </c>
      <c r="AD168" s="124">
        <f t="shared" si="47"/>
        <v>1</v>
      </c>
      <c r="AE168" s="124">
        <f t="shared" si="47"/>
        <v>1</v>
      </c>
      <c r="AF168" s="124">
        <f t="shared" si="4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8">AF170</f>
        <v>1</v>
      </c>
      <c r="C170" s="125">
        <v>1</v>
      </c>
      <c r="D170" s="124">
        <f t="shared" ref="D170:S177" si="49">C170</f>
        <v>1</v>
      </c>
      <c r="E170" s="124">
        <f t="shared" si="49"/>
        <v>1</v>
      </c>
      <c r="F170" s="124">
        <f t="shared" si="49"/>
        <v>1</v>
      </c>
      <c r="G170" s="124">
        <f t="shared" si="49"/>
        <v>1</v>
      </c>
      <c r="H170" s="124">
        <f t="shared" si="49"/>
        <v>1</v>
      </c>
      <c r="I170" s="124">
        <f t="shared" si="49"/>
        <v>1</v>
      </c>
      <c r="J170" s="124">
        <f t="shared" si="49"/>
        <v>1</v>
      </c>
      <c r="K170" s="124">
        <f t="shared" si="49"/>
        <v>1</v>
      </c>
      <c r="L170" s="124">
        <f t="shared" si="49"/>
        <v>1</v>
      </c>
      <c r="M170" s="124">
        <f t="shared" si="49"/>
        <v>1</v>
      </c>
      <c r="N170" s="124">
        <f t="shared" si="49"/>
        <v>1</v>
      </c>
      <c r="O170" s="124">
        <f t="shared" si="49"/>
        <v>1</v>
      </c>
      <c r="P170" s="124">
        <f t="shared" si="49"/>
        <v>1</v>
      </c>
      <c r="Q170" s="124">
        <f t="shared" si="49"/>
        <v>1</v>
      </c>
      <c r="R170" s="124">
        <f t="shared" si="49"/>
        <v>1</v>
      </c>
      <c r="S170" s="124">
        <f t="shared" si="49"/>
        <v>1</v>
      </c>
      <c r="T170" s="124">
        <f t="shared" ref="S170:AF177" si="50">S170</f>
        <v>1</v>
      </c>
      <c r="U170" s="124">
        <f t="shared" si="50"/>
        <v>1</v>
      </c>
      <c r="V170" s="124">
        <f t="shared" si="50"/>
        <v>1</v>
      </c>
      <c r="W170" s="124">
        <f t="shared" si="50"/>
        <v>1</v>
      </c>
      <c r="X170" s="124">
        <f t="shared" si="50"/>
        <v>1</v>
      </c>
      <c r="Y170" s="124">
        <f t="shared" si="50"/>
        <v>1</v>
      </c>
      <c r="Z170" s="124">
        <f t="shared" si="50"/>
        <v>1</v>
      </c>
      <c r="AA170" s="124">
        <f t="shared" si="50"/>
        <v>1</v>
      </c>
      <c r="AB170" s="124">
        <f t="shared" si="50"/>
        <v>1</v>
      </c>
      <c r="AC170" s="124">
        <f t="shared" si="50"/>
        <v>1</v>
      </c>
      <c r="AD170" s="124">
        <f t="shared" si="50"/>
        <v>1</v>
      </c>
      <c r="AE170" s="124">
        <f t="shared" si="50"/>
        <v>1</v>
      </c>
      <c r="AF170" s="124">
        <f t="shared" si="5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8"/>
        <v>0.42</v>
      </c>
      <c r="C171" s="125">
        <v>0.42</v>
      </c>
      <c r="D171" s="124">
        <f t="shared" si="49"/>
        <v>0.42</v>
      </c>
      <c r="E171" s="124">
        <f t="shared" si="49"/>
        <v>0.42</v>
      </c>
      <c r="F171" s="124">
        <f t="shared" si="49"/>
        <v>0.42</v>
      </c>
      <c r="G171" s="124">
        <f t="shared" si="49"/>
        <v>0.42</v>
      </c>
      <c r="H171" s="124">
        <f t="shared" si="49"/>
        <v>0.42</v>
      </c>
      <c r="I171" s="124">
        <f t="shared" si="49"/>
        <v>0.42</v>
      </c>
      <c r="J171" s="124">
        <f t="shared" si="49"/>
        <v>0.42</v>
      </c>
      <c r="K171" s="124">
        <f t="shared" si="49"/>
        <v>0.42</v>
      </c>
      <c r="L171" s="124">
        <f t="shared" si="49"/>
        <v>0.42</v>
      </c>
      <c r="M171" s="124">
        <f t="shared" si="49"/>
        <v>0.42</v>
      </c>
      <c r="N171" s="124">
        <f t="shared" si="49"/>
        <v>0.42</v>
      </c>
      <c r="O171" s="124">
        <f t="shared" si="49"/>
        <v>0.42</v>
      </c>
      <c r="P171" s="124">
        <f t="shared" si="49"/>
        <v>0.42</v>
      </c>
      <c r="Q171" s="124">
        <f t="shared" si="49"/>
        <v>0.42</v>
      </c>
      <c r="R171" s="124">
        <f t="shared" si="49"/>
        <v>0.42</v>
      </c>
      <c r="S171" s="124">
        <f t="shared" si="50"/>
        <v>0.42</v>
      </c>
      <c r="T171" s="124">
        <f t="shared" si="50"/>
        <v>0.42</v>
      </c>
      <c r="U171" s="124">
        <f t="shared" si="50"/>
        <v>0.42</v>
      </c>
      <c r="V171" s="124">
        <f t="shared" si="50"/>
        <v>0.42</v>
      </c>
      <c r="W171" s="124">
        <f t="shared" si="50"/>
        <v>0.42</v>
      </c>
      <c r="X171" s="124">
        <f t="shared" si="50"/>
        <v>0.42</v>
      </c>
      <c r="Y171" s="124">
        <f t="shared" si="50"/>
        <v>0.42</v>
      </c>
      <c r="Z171" s="124">
        <f t="shared" si="50"/>
        <v>0.42</v>
      </c>
      <c r="AA171" s="124">
        <f t="shared" si="50"/>
        <v>0.42</v>
      </c>
      <c r="AB171" s="124">
        <f t="shared" si="50"/>
        <v>0.42</v>
      </c>
      <c r="AC171" s="124">
        <f t="shared" si="50"/>
        <v>0.42</v>
      </c>
      <c r="AD171" s="124">
        <f t="shared" si="50"/>
        <v>0.42</v>
      </c>
      <c r="AE171" s="124">
        <f t="shared" si="50"/>
        <v>0.42</v>
      </c>
      <c r="AF171" s="124">
        <f t="shared" si="5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8"/>
        <v>0.46</v>
      </c>
      <c r="C172" s="125">
        <v>0.46</v>
      </c>
      <c r="D172" s="124">
        <f t="shared" si="49"/>
        <v>0.46</v>
      </c>
      <c r="E172" s="124">
        <f t="shared" si="49"/>
        <v>0.46</v>
      </c>
      <c r="F172" s="124">
        <f t="shared" si="49"/>
        <v>0.46</v>
      </c>
      <c r="G172" s="124">
        <f t="shared" si="49"/>
        <v>0.46</v>
      </c>
      <c r="H172" s="124">
        <f t="shared" si="49"/>
        <v>0.46</v>
      </c>
      <c r="I172" s="124">
        <f t="shared" si="49"/>
        <v>0.46</v>
      </c>
      <c r="J172" s="124">
        <f t="shared" si="49"/>
        <v>0.46</v>
      </c>
      <c r="K172" s="124">
        <f t="shared" si="49"/>
        <v>0.46</v>
      </c>
      <c r="L172" s="124">
        <f t="shared" si="49"/>
        <v>0.46</v>
      </c>
      <c r="M172" s="124">
        <f t="shared" si="49"/>
        <v>0.46</v>
      </c>
      <c r="N172" s="124">
        <f t="shared" si="49"/>
        <v>0.46</v>
      </c>
      <c r="O172" s="124">
        <f t="shared" si="49"/>
        <v>0.46</v>
      </c>
      <c r="P172" s="124">
        <f t="shared" si="49"/>
        <v>0.46</v>
      </c>
      <c r="Q172" s="124">
        <f t="shared" si="49"/>
        <v>0.46</v>
      </c>
      <c r="R172" s="124">
        <f t="shared" si="49"/>
        <v>0.46</v>
      </c>
      <c r="S172" s="124">
        <f t="shared" si="50"/>
        <v>0.46</v>
      </c>
      <c r="T172" s="124">
        <f t="shared" si="50"/>
        <v>0.46</v>
      </c>
      <c r="U172" s="124">
        <f t="shared" si="50"/>
        <v>0.46</v>
      </c>
      <c r="V172" s="124">
        <f t="shared" si="50"/>
        <v>0.46</v>
      </c>
      <c r="W172" s="124">
        <f t="shared" si="50"/>
        <v>0.46</v>
      </c>
      <c r="X172" s="124">
        <f t="shared" si="50"/>
        <v>0.46</v>
      </c>
      <c r="Y172" s="124">
        <f t="shared" si="50"/>
        <v>0.46</v>
      </c>
      <c r="Z172" s="124">
        <f t="shared" si="50"/>
        <v>0.46</v>
      </c>
      <c r="AA172" s="124">
        <f t="shared" si="50"/>
        <v>0.46</v>
      </c>
      <c r="AB172" s="124">
        <f t="shared" si="50"/>
        <v>0.46</v>
      </c>
      <c r="AC172" s="124">
        <f t="shared" si="50"/>
        <v>0.46</v>
      </c>
      <c r="AD172" s="124">
        <f t="shared" si="50"/>
        <v>0.46</v>
      </c>
      <c r="AE172" s="124">
        <f t="shared" si="50"/>
        <v>0.46</v>
      </c>
      <c r="AF172" s="124">
        <f t="shared" si="5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8"/>
        <v>0.85</v>
      </c>
      <c r="C173" s="125">
        <v>0.85</v>
      </c>
      <c r="D173" s="124">
        <f t="shared" si="49"/>
        <v>0.85</v>
      </c>
      <c r="E173" s="124">
        <f t="shared" si="49"/>
        <v>0.85</v>
      </c>
      <c r="F173" s="124">
        <f t="shared" si="49"/>
        <v>0.85</v>
      </c>
      <c r="G173" s="124">
        <f t="shared" si="49"/>
        <v>0.85</v>
      </c>
      <c r="H173" s="124">
        <f t="shared" si="49"/>
        <v>0.85</v>
      </c>
      <c r="I173" s="124">
        <f t="shared" si="49"/>
        <v>0.85</v>
      </c>
      <c r="J173" s="124">
        <f t="shared" si="49"/>
        <v>0.85</v>
      </c>
      <c r="K173" s="124">
        <f t="shared" si="49"/>
        <v>0.85</v>
      </c>
      <c r="L173" s="124">
        <f t="shared" si="49"/>
        <v>0.85</v>
      </c>
      <c r="M173" s="124">
        <f t="shared" si="49"/>
        <v>0.85</v>
      </c>
      <c r="N173" s="124">
        <f t="shared" si="49"/>
        <v>0.85</v>
      </c>
      <c r="O173" s="124">
        <f t="shared" si="49"/>
        <v>0.85</v>
      </c>
      <c r="P173" s="124">
        <f t="shared" si="49"/>
        <v>0.85</v>
      </c>
      <c r="Q173" s="124">
        <f t="shared" si="49"/>
        <v>0.85</v>
      </c>
      <c r="R173" s="124">
        <f t="shared" si="49"/>
        <v>0.85</v>
      </c>
      <c r="S173" s="124">
        <f t="shared" si="50"/>
        <v>0.85</v>
      </c>
      <c r="T173" s="124">
        <f t="shared" si="50"/>
        <v>0.85</v>
      </c>
      <c r="U173" s="124">
        <f t="shared" si="50"/>
        <v>0.85</v>
      </c>
      <c r="V173" s="124">
        <f t="shared" si="50"/>
        <v>0.85</v>
      </c>
      <c r="W173" s="124">
        <f t="shared" si="50"/>
        <v>0.85</v>
      </c>
      <c r="X173" s="124">
        <f t="shared" si="50"/>
        <v>0.85</v>
      </c>
      <c r="Y173" s="124">
        <f t="shared" si="50"/>
        <v>0.85</v>
      </c>
      <c r="Z173" s="124">
        <f t="shared" si="50"/>
        <v>0.85</v>
      </c>
      <c r="AA173" s="124">
        <f t="shared" si="50"/>
        <v>0.85</v>
      </c>
      <c r="AB173" s="124">
        <f t="shared" si="50"/>
        <v>0.85</v>
      </c>
      <c r="AC173" s="124">
        <f t="shared" si="50"/>
        <v>0.85</v>
      </c>
      <c r="AD173" s="124">
        <f t="shared" si="50"/>
        <v>0.85</v>
      </c>
      <c r="AE173" s="124">
        <f t="shared" si="50"/>
        <v>0.85</v>
      </c>
      <c r="AF173" s="124">
        <f t="shared" si="5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8"/>
        <v>0.9</v>
      </c>
      <c r="C174" s="125">
        <v>0.9</v>
      </c>
      <c r="D174" s="124">
        <f t="shared" si="49"/>
        <v>0.9</v>
      </c>
      <c r="E174" s="124">
        <f t="shared" si="49"/>
        <v>0.9</v>
      </c>
      <c r="F174" s="124">
        <f t="shared" si="49"/>
        <v>0.9</v>
      </c>
      <c r="G174" s="124">
        <f t="shared" si="49"/>
        <v>0.9</v>
      </c>
      <c r="H174" s="124">
        <f t="shared" si="49"/>
        <v>0.9</v>
      </c>
      <c r="I174" s="124">
        <f t="shared" si="49"/>
        <v>0.9</v>
      </c>
      <c r="J174" s="124">
        <f t="shared" si="49"/>
        <v>0.9</v>
      </c>
      <c r="K174" s="124">
        <f t="shared" si="49"/>
        <v>0.9</v>
      </c>
      <c r="L174" s="124">
        <f t="shared" si="49"/>
        <v>0.9</v>
      </c>
      <c r="M174" s="124">
        <f t="shared" si="49"/>
        <v>0.9</v>
      </c>
      <c r="N174" s="124">
        <f t="shared" si="49"/>
        <v>0.9</v>
      </c>
      <c r="O174" s="124">
        <f t="shared" si="49"/>
        <v>0.9</v>
      </c>
      <c r="P174" s="124">
        <f t="shared" si="49"/>
        <v>0.9</v>
      </c>
      <c r="Q174" s="124">
        <f t="shared" si="49"/>
        <v>0.9</v>
      </c>
      <c r="R174" s="124">
        <f t="shared" si="49"/>
        <v>0.9</v>
      </c>
      <c r="S174" s="124">
        <f t="shared" si="50"/>
        <v>0.9</v>
      </c>
      <c r="T174" s="124">
        <f t="shared" si="50"/>
        <v>0.9</v>
      </c>
      <c r="U174" s="124">
        <f t="shared" si="50"/>
        <v>0.9</v>
      </c>
      <c r="V174" s="124">
        <f t="shared" si="50"/>
        <v>0.9</v>
      </c>
      <c r="W174" s="124">
        <f t="shared" si="50"/>
        <v>0.9</v>
      </c>
      <c r="X174" s="124">
        <f t="shared" si="50"/>
        <v>0.9</v>
      </c>
      <c r="Y174" s="124">
        <f t="shared" si="50"/>
        <v>0.9</v>
      </c>
      <c r="Z174" s="124">
        <f t="shared" si="50"/>
        <v>0.9</v>
      </c>
      <c r="AA174" s="124">
        <f t="shared" si="50"/>
        <v>0.9</v>
      </c>
      <c r="AB174" s="124">
        <f t="shared" si="50"/>
        <v>0.9</v>
      </c>
      <c r="AC174" s="124">
        <f t="shared" si="50"/>
        <v>0.9</v>
      </c>
      <c r="AD174" s="124">
        <f t="shared" si="50"/>
        <v>0.9</v>
      </c>
      <c r="AE174" s="124">
        <f t="shared" si="50"/>
        <v>0.9</v>
      </c>
      <c r="AF174" s="124">
        <f t="shared" si="5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8"/>
        <v>0.44</v>
      </c>
      <c r="C175" s="125">
        <v>0.44</v>
      </c>
      <c r="D175" s="124">
        <f t="shared" si="49"/>
        <v>0.44</v>
      </c>
      <c r="E175" s="124">
        <f t="shared" si="49"/>
        <v>0.44</v>
      </c>
      <c r="F175" s="124">
        <f t="shared" si="49"/>
        <v>0.44</v>
      </c>
      <c r="G175" s="124">
        <f t="shared" si="49"/>
        <v>0.44</v>
      </c>
      <c r="H175" s="124">
        <f t="shared" si="49"/>
        <v>0.44</v>
      </c>
      <c r="I175" s="124">
        <f t="shared" si="49"/>
        <v>0.44</v>
      </c>
      <c r="J175" s="124">
        <f t="shared" si="49"/>
        <v>0.44</v>
      </c>
      <c r="K175" s="124">
        <f t="shared" si="49"/>
        <v>0.44</v>
      </c>
      <c r="L175" s="124">
        <f t="shared" si="49"/>
        <v>0.44</v>
      </c>
      <c r="M175" s="124">
        <f t="shared" si="49"/>
        <v>0.44</v>
      </c>
      <c r="N175" s="124">
        <f t="shared" si="49"/>
        <v>0.44</v>
      </c>
      <c r="O175" s="124">
        <f t="shared" si="49"/>
        <v>0.44</v>
      </c>
      <c r="P175" s="124">
        <f t="shared" si="49"/>
        <v>0.44</v>
      </c>
      <c r="Q175" s="124">
        <f t="shared" si="49"/>
        <v>0.44</v>
      </c>
      <c r="R175" s="124">
        <f t="shared" si="49"/>
        <v>0.44</v>
      </c>
      <c r="S175" s="124">
        <f t="shared" si="50"/>
        <v>0.44</v>
      </c>
      <c r="T175" s="124">
        <f t="shared" si="50"/>
        <v>0.44</v>
      </c>
      <c r="U175" s="124">
        <f t="shared" si="50"/>
        <v>0.44</v>
      </c>
      <c r="V175" s="124">
        <f t="shared" si="50"/>
        <v>0.44</v>
      </c>
      <c r="W175" s="124">
        <f t="shared" si="50"/>
        <v>0.44</v>
      </c>
      <c r="X175" s="124">
        <f t="shared" si="50"/>
        <v>0.44</v>
      </c>
      <c r="Y175" s="124">
        <f t="shared" si="50"/>
        <v>0.44</v>
      </c>
      <c r="Z175" s="124">
        <f t="shared" si="50"/>
        <v>0.44</v>
      </c>
      <c r="AA175" s="124">
        <f t="shared" si="50"/>
        <v>0.44</v>
      </c>
      <c r="AB175" s="124">
        <f t="shared" si="50"/>
        <v>0.44</v>
      </c>
      <c r="AC175" s="124">
        <f t="shared" si="50"/>
        <v>0.44</v>
      </c>
      <c r="AD175" s="124">
        <f t="shared" si="50"/>
        <v>0.44</v>
      </c>
      <c r="AE175" s="124">
        <f t="shared" si="50"/>
        <v>0.44</v>
      </c>
      <c r="AF175" s="124">
        <f t="shared" si="5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8"/>
        <v>2.1</v>
      </c>
      <c r="C176" s="125">
        <v>2.1</v>
      </c>
      <c r="D176" s="124">
        <f t="shared" si="49"/>
        <v>2.1</v>
      </c>
      <c r="E176" s="124">
        <f t="shared" si="49"/>
        <v>2.1</v>
      </c>
      <c r="F176" s="124">
        <f t="shared" si="49"/>
        <v>2.1</v>
      </c>
      <c r="G176" s="124">
        <f t="shared" si="49"/>
        <v>2.1</v>
      </c>
      <c r="H176" s="124">
        <f t="shared" si="49"/>
        <v>2.1</v>
      </c>
      <c r="I176" s="124">
        <f t="shared" si="49"/>
        <v>2.1</v>
      </c>
      <c r="J176" s="124">
        <f t="shared" si="49"/>
        <v>2.1</v>
      </c>
      <c r="K176" s="124">
        <f t="shared" si="49"/>
        <v>2.1</v>
      </c>
      <c r="L176" s="124">
        <f t="shared" si="49"/>
        <v>2.1</v>
      </c>
      <c r="M176" s="124">
        <f t="shared" si="49"/>
        <v>2.1</v>
      </c>
      <c r="N176" s="124">
        <f t="shared" si="49"/>
        <v>2.1</v>
      </c>
      <c r="O176" s="124">
        <f t="shared" si="49"/>
        <v>2.1</v>
      </c>
      <c r="P176" s="124">
        <f t="shared" si="49"/>
        <v>2.1</v>
      </c>
      <c r="Q176" s="124">
        <f t="shared" si="49"/>
        <v>2.1</v>
      </c>
      <c r="R176" s="124">
        <f t="shared" si="49"/>
        <v>2.1</v>
      </c>
      <c r="S176" s="124">
        <f t="shared" si="50"/>
        <v>2.1</v>
      </c>
      <c r="T176" s="124">
        <f t="shared" si="50"/>
        <v>2.1</v>
      </c>
      <c r="U176" s="124">
        <f t="shared" si="50"/>
        <v>2.1</v>
      </c>
      <c r="V176" s="124">
        <f t="shared" si="50"/>
        <v>2.1</v>
      </c>
      <c r="W176" s="124">
        <f t="shared" si="50"/>
        <v>2.1</v>
      </c>
      <c r="X176" s="124">
        <f t="shared" si="50"/>
        <v>2.1</v>
      </c>
      <c r="Y176" s="124">
        <f t="shared" si="50"/>
        <v>2.1</v>
      </c>
      <c r="Z176" s="124">
        <f t="shared" si="50"/>
        <v>2.1</v>
      </c>
      <c r="AA176" s="124">
        <f t="shared" si="50"/>
        <v>2.1</v>
      </c>
      <c r="AB176" s="124">
        <f t="shared" si="50"/>
        <v>2.1</v>
      </c>
      <c r="AC176" s="124">
        <f t="shared" si="50"/>
        <v>2.1</v>
      </c>
      <c r="AD176" s="124">
        <f t="shared" si="50"/>
        <v>2.1</v>
      </c>
      <c r="AE176" s="124">
        <f t="shared" si="50"/>
        <v>2.1</v>
      </c>
      <c r="AF176" s="124">
        <f t="shared" si="5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8"/>
        <v>0.9</v>
      </c>
      <c r="C177" s="125">
        <v>0.9</v>
      </c>
      <c r="D177" s="124">
        <f t="shared" si="49"/>
        <v>0.9</v>
      </c>
      <c r="E177" s="124">
        <f t="shared" si="49"/>
        <v>0.9</v>
      </c>
      <c r="F177" s="124">
        <f t="shared" si="49"/>
        <v>0.9</v>
      </c>
      <c r="G177" s="124">
        <f t="shared" si="49"/>
        <v>0.9</v>
      </c>
      <c r="H177" s="124">
        <f t="shared" si="49"/>
        <v>0.9</v>
      </c>
      <c r="I177" s="124">
        <f t="shared" si="49"/>
        <v>0.9</v>
      </c>
      <c r="J177" s="124">
        <f t="shared" si="49"/>
        <v>0.9</v>
      </c>
      <c r="K177" s="124">
        <f t="shared" si="49"/>
        <v>0.9</v>
      </c>
      <c r="L177" s="124">
        <f t="shared" si="49"/>
        <v>0.9</v>
      </c>
      <c r="M177" s="124">
        <f t="shared" si="49"/>
        <v>0.9</v>
      </c>
      <c r="N177" s="124">
        <f t="shared" si="49"/>
        <v>0.9</v>
      </c>
      <c r="O177" s="124">
        <f t="shared" si="49"/>
        <v>0.9</v>
      </c>
      <c r="P177" s="124">
        <f t="shared" si="49"/>
        <v>0.9</v>
      </c>
      <c r="Q177" s="124">
        <f t="shared" si="49"/>
        <v>0.9</v>
      </c>
      <c r="R177" s="124">
        <f t="shared" si="49"/>
        <v>0.9</v>
      </c>
      <c r="S177" s="124">
        <f t="shared" si="50"/>
        <v>0.9</v>
      </c>
      <c r="T177" s="124">
        <f t="shared" si="50"/>
        <v>0.9</v>
      </c>
      <c r="U177" s="124">
        <f t="shared" si="50"/>
        <v>0.9</v>
      </c>
      <c r="V177" s="124">
        <f t="shared" si="50"/>
        <v>0.9</v>
      </c>
      <c r="W177" s="124">
        <f t="shared" si="50"/>
        <v>0.9</v>
      </c>
      <c r="X177" s="124">
        <f t="shared" si="50"/>
        <v>0.9</v>
      </c>
      <c r="Y177" s="124">
        <f t="shared" si="50"/>
        <v>0.9</v>
      </c>
      <c r="Z177" s="124">
        <f t="shared" si="50"/>
        <v>0.9</v>
      </c>
      <c r="AA177" s="124">
        <f t="shared" si="50"/>
        <v>0.9</v>
      </c>
      <c r="AB177" s="124">
        <f t="shared" si="50"/>
        <v>0.9</v>
      </c>
      <c r="AC177" s="124">
        <f t="shared" si="50"/>
        <v>0.9</v>
      </c>
      <c r="AD177" s="124">
        <f t="shared" si="50"/>
        <v>0.9</v>
      </c>
      <c r="AE177" s="124">
        <f t="shared" si="50"/>
        <v>0.9</v>
      </c>
      <c r="AF177" s="124">
        <f t="shared" si="5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51">AF179</f>
        <v>0.57999999999999996</v>
      </c>
      <c r="C179" s="125">
        <v>0.57999999999999996</v>
      </c>
      <c r="D179" s="124">
        <f t="shared" ref="D179:S191" si="52">C179</f>
        <v>0.57999999999999996</v>
      </c>
      <c r="E179" s="124">
        <f t="shared" si="52"/>
        <v>0.57999999999999996</v>
      </c>
      <c r="F179" s="124">
        <f t="shared" si="52"/>
        <v>0.57999999999999996</v>
      </c>
      <c r="G179" s="124">
        <f t="shared" si="52"/>
        <v>0.57999999999999996</v>
      </c>
      <c r="H179" s="124">
        <f t="shared" si="52"/>
        <v>0.57999999999999996</v>
      </c>
      <c r="I179" s="124">
        <f t="shared" si="52"/>
        <v>0.57999999999999996</v>
      </c>
      <c r="J179" s="124">
        <f t="shared" si="52"/>
        <v>0.57999999999999996</v>
      </c>
      <c r="K179" s="124">
        <f t="shared" si="52"/>
        <v>0.57999999999999996</v>
      </c>
      <c r="L179" s="124">
        <f t="shared" si="52"/>
        <v>0.57999999999999996</v>
      </c>
      <c r="M179" s="124">
        <f t="shared" si="52"/>
        <v>0.57999999999999996</v>
      </c>
      <c r="N179" s="124">
        <f t="shared" si="52"/>
        <v>0.57999999999999996</v>
      </c>
      <c r="O179" s="124">
        <f t="shared" si="52"/>
        <v>0.57999999999999996</v>
      </c>
      <c r="P179" s="124">
        <f t="shared" si="52"/>
        <v>0.57999999999999996</v>
      </c>
      <c r="Q179" s="124">
        <f t="shared" si="52"/>
        <v>0.57999999999999996</v>
      </c>
      <c r="R179" s="124">
        <f t="shared" si="52"/>
        <v>0.57999999999999996</v>
      </c>
      <c r="S179" s="124">
        <f t="shared" si="52"/>
        <v>0.57999999999999996</v>
      </c>
      <c r="T179" s="124">
        <f t="shared" ref="S179:AF191" si="53">S179</f>
        <v>0.57999999999999996</v>
      </c>
      <c r="U179" s="124">
        <f t="shared" si="53"/>
        <v>0.57999999999999996</v>
      </c>
      <c r="V179" s="124">
        <f t="shared" si="53"/>
        <v>0.57999999999999996</v>
      </c>
      <c r="W179" s="124">
        <f t="shared" si="53"/>
        <v>0.57999999999999996</v>
      </c>
      <c r="X179" s="124">
        <f t="shared" si="53"/>
        <v>0.57999999999999996</v>
      </c>
      <c r="Y179" s="124">
        <f t="shared" si="53"/>
        <v>0.57999999999999996</v>
      </c>
      <c r="Z179" s="124">
        <f t="shared" si="53"/>
        <v>0.57999999999999996</v>
      </c>
      <c r="AA179" s="124">
        <f t="shared" si="53"/>
        <v>0.57999999999999996</v>
      </c>
      <c r="AB179" s="124">
        <f t="shared" si="53"/>
        <v>0.57999999999999996</v>
      </c>
      <c r="AC179" s="124">
        <f t="shared" si="53"/>
        <v>0.57999999999999996</v>
      </c>
      <c r="AD179" s="124">
        <f t="shared" si="53"/>
        <v>0.57999999999999996</v>
      </c>
      <c r="AE179" s="124">
        <f t="shared" si="53"/>
        <v>0.57999999999999996</v>
      </c>
      <c r="AF179" s="124">
        <f t="shared" si="5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51"/>
        <v>0.8</v>
      </c>
      <c r="C180" s="125">
        <v>0.8</v>
      </c>
      <c r="D180" s="124">
        <f t="shared" si="52"/>
        <v>0.8</v>
      </c>
      <c r="E180" s="124">
        <f t="shared" si="52"/>
        <v>0.8</v>
      </c>
      <c r="F180" s="124">
        <f t="shared" si="52"/>
        <v>0.8</v>
      </c>
      <c r="G180" s="124">
        <f t="shared" si="52"/>
        <v>0.8</v>
      </c>
      <c r="H180" s="124">
        <f t="shared" si="52"/>
        <v>0.8</v>
      </c>
      <c r="I180" s="124">
        <f t="shared" si="52"/>
        <v>0.8</v>
      </c>
      <c r="J180" s="124">
        <f t="shared" si="52"/>
        <v>0.8</v>
      </c>
      <c r="K180" s="124">
        <f t="shared" si="52"/>
        <v>0.8</v>
      </c>
      <c r="L180" s="124">
        <f t="shared" si="52"/>
        <v>0.8</v>
      </c>
      <c r="M180" s="124">
        <f t="shared" si="52"/>
        <v>0.8</v>
      </c>
      <c r="N180" s="124">
        <f t="shared" si="52"/>
        <v>0.8</v>
      </c>
      <c r="O180" s="124">
        <f t="shared" si="52"/>
        <v>0.8</v>
      </c>
      <c r="P180" s="124">
        <f t="shared" si="52"/>
        <v>0.8</v>
      </c>
      <c r="Q180" s="124">
        <f t="shared" si="52"/>
        <v>0.8</v>
      </c>
      <c r="R180" s="124">
        <f t="shared" si="52"/>
        <v>0.8</v>
      </c>
      <c r="S180" s="124">
        <f t="shared" si="52"/>
        <v>0.8</v>
      </c>
      <c r="T180" s="124">
        <f t="shared" si="53"/>
        <v>0.8</v>
      </c>
      <c r="U180" s="124">
        <f t="shared" si="53"/>
        <v>0.8</v>
      </c>
      <c r="V180" s="124">
        <f t="shared" si="53"/>
        <v>0.8</v>
      </c>
      <c r="W180" s="124">
        <f t="shared" si="53"/>
        <v>0.8</v>
      </c>
      <c r="X180" s="124">
        <f t="shared" si="53"/>
        <v>0.8</v>
      </c>
      <c r="Y180" s="124">
        <f t="shared" si="53"/>
        <v>0.8</v>
      </c>
      <c r="Z180" s="124">
        <f t="shared" si="53"/>
        <v>0.8</v>
      </c>
      <c r="AA180" s="124">
        <f t="shared" si="53"/>
        <v>0.8</v>
      </c>
      <c r="AB180" s="124">
        <f t="shared" si="53"/>
        <v>0.8</v>
      </c>
      <c r="AC180" s="124">
        <f t="shared" si="53"/>
        <v>0.8</v>
      </c>
      <c r="AD180" s="124">
        <f t="shared" si="53"/>
        <v>0.8</v>
      </c>
      <c r="AE180" s="124">
        <f t="shared" si="53"/>
        <v>0.8</v>
      </c>
      <c r="AF180" s="124">
        <f t="shared" si="5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51"/>
        <v>0</v>
      </c>
      <c r="C181" s="125">
        <v>0</v>
      </c>
      <c r="D181" s="124">
        <f t="shared" si="52"/>
        <v>0</v>
      </c>
      <c r="E181" s="124">
        <f t="shared" si="52"/>
        <v>0</v>
      </c>
      <c r="F181" s="124">
        <f t="shared" si="52"/>
        <v>0</v>
      </c>
      <c r="G181" s="124">
        <f t="shared" si="52"/>
        <v>0</v>
      </c>
      <c r="H181" s="124">
        <f t="shared" si="52"/>
        <v>0</v>
      </c>
      <c r="I181" s="124">
        <f t="shared" si="52"/>
        <v>0</v>
      </c>
      <c r="J181" s="124">
        <f t="shared" si="52"/>
        <v>0</v>
      </c>
      <c r="K181" s="124">
        <f t="shared" si="52"/>
        <v>0</v>
      </c>
      <c r="L181" s="124">
        <f t="shared" si="52"/>
        <v>0</v>
      </c>
      <c r="M181" s="124">
        <f t="shared" si="52"/>
        <v>0</v>
      </c>
      <c r="N181" s="124">
        <f t="shared" si="52"/>
        <v>0</v>
      </c>
      <c r="O181" s="124">
        <f t="shared" si="52"/>
        <v>0</v>
      </c>
      <c r="P181" s="124">
        <f t="shared" si="52"/>
        <v>0</v>
      </c>
      <c r="Q181" s="124">
        <f t="shared" si="52"/>
        <v>0</v>
      </c>
      <c r="R181" s="124">
        <f t="shared" si="52"/>
        <v>0</v>
      </c>
      <c r="S181" s="124">
        <f t="shared" si="52"/>
        <v>0</v>
      </c>
      <c r="T181" s="124">
        <f t="shared" si="53"/>
        <v>0</v>
      </c>
      <c r="U181" s="124">
        <f t="shared" si="53"/>
        <v>0</v>
      </c>
      <c r="V181" s="124">
        <f t="shared" si="53"/>
        <v>0</v>
      </c>
      <c r="W181" s="124">
        <f t="shared" si="53"/>
        <v>0</v>
      </c>
      <c r="X181" s="124">
        <f t="shared" si="53"/>
        <v>0</v>
      </c>
      <c r="Y181" s="124">
        <f t="shared" si="53"/>
        <v>0</v>
      </c>
      <c r="Z181" s="124">
        <f t="shared" si="53"/>
        <v>0</v>
      </c>
      <c r="AA181" s="124">
        <f t="shared" si="53"/>
        <v>0</v>
      </c>
      <c r="AB181" s="124">
        <f t="shared" si="53"/>
        <v>0</v>
      </c>
      <c r="AC181" s="124">
        <f t="shared" si="53"/>
        <v>0</v>
      </c>
      <c r="AD181" s="124">
        <f t="shared" si="53"/>
        <v>0</v>
      </c>
      <c r="AE181" s="124">
        <f t="shared" si="53"/>
        <v>0</v>
      </c>
      <c r="AF181" s="124">
        <f t="shared" si="5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51"/>
        <v>0.6</v>
      </c>
      <c r="C182" s="125">
        <v>0.6</v>
      </c>
      <c r="D182" s="124">
        <f t="shared" si="52"/>
        <v>0.6</v>
      </c>
      <c r="E182" s="124">
        <f t="shared" si="52"/>
        <v>0.6</v>
      </c>
      <c r="F182" s="124">
        <f t="shared" si="52"/>
        <v>0.6</v>
      </c>
      <c r="G182" s="124">
        <f t="shared" si="52"/>
        <v>0.6</v>
      </c>
      <c r="H182" s="124">
        <f t="shared" si="52"/>
        <v>0.6</v>
      </c>
      <c r="I182" s="124">
        <f t="shared" si="52"/>
        <v>0.6</v>
      </c>
      <c r="J182" s="124">
        <f t="shared" si="52"/>
        <v>0.6</v>
      </c>
      <c r="K182" s="124">
        <f t="shared" si="52"/>
        <v>0.6</v>
      </c>
      <c r="L182" s="124">
        <f t="shared" si="52"/>
        <v>0.6</v>
      </c>
      <c r="M182" s="124">
        <f t="shared" si="52"/>
        <v>0.6</v>
      </c>
      <c r="N182" s="124">
        <f t="shared" si="52"/>
        <v>0.6</v>
      </c>
      <c r="O182" s="124">
        <f t="shared" si="52"/>
        <v>0.6</v>
      </c>
      <c r="P182" s="124">
        <f t="shared" si="52"/>
        <v>0.6</v>
      </c>
      <c r="Q182" s="124">
        <f t="shared" si="52"/>
        <v>0.6</v>
      </c>
      <c r="R182" s="124">
        <f t="shared" si="52"/>
        <v>0.6</v>
      </c>
      <c r="S182" s="124">
        <f t="shared" si="52"/>
        <v>0.6</v>
      </c>
      <c r="T182" s="124">
        <f t="shared" si="53"/>
        <v>0.6</v>
      </c>
      <c r="U182" s="124">
        <f t="shared" si="53"/>
        <v>0.6</v>
      </c>
      <c r="V182" s="124">
        <f t="shared" si="53"/>
        <v>0.6</v>
      </c>
      <c r="W182" s="124">
        <f t="shared" si="53"/>
        <v>0.6</v>
      </c>
      <c r="X182" s="124">
        <f t="shared" si="53"/>
        <v>0.6</v>
      </c>
      <c r="Y182" s="124">
        <f t="shared" si="53"/>
        <v>0.6</v>
      </c>
      <c r="Z182" s="124">
        <f t="shared" si="53"/>
        <v>0.6</v>
      </c>
      <c r="AA182" s="124">
        <f t="shared" si="53"/>
        <v>0.6</v>
      </c>
      <c r="AB182" s="124">
        <f t="shared" si="53"/>
        <v>0.6</v>
      </c>
      <c r="AC182" s="124">
        <f t="shared" si="53"/>
        <v>0.6</v>
      </c>
      <c r="AD182" s="124">
        <f t="shared" si="53"/>
        <v>0.6</v>
      </c>
      <c r="AE182" s="124">
        <f t="shared" si="53"/>
        <v>0.6</v>
      </c>
      <c r="AF182" s="124">
        <f t="shared" si="5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51"/>
        <v>0.6</v>
      </c>
      <c r="C183" s="125">
        <v>0.6</v>
      </c>
      <c r="D183" s="124">
        <f t="shared" si="52"/>
        <v>0.6</v>
      </c>
      <c r="E183" s="124">
        <f t="shared" si="52"/>
        <v>0.6</v>
      </c>
      <c r="F183" s="124">
        <f t="shared" si="52"/>
        <v>0.6</v>
      </c>
      <c r="G183" s="124">
        <f t="shared" si="52"/>
        <v>0.6</v>
      </c>
      <c r="H183" s="124">
        <f t="shared" si="52"/>
        <v>0.6</v>
      </c>
      <c r="I183" s="124">
        <f t="shared" si="52"/>
        <v>0.6</v>
      </c>
      <c r="J183" s="124">
        <f t="shared" si="52"/>
        <v>0.6</v>
      </c>
      <c r="K183" s="124">
        <f t="shared" si="52"/>
        <v>0.6</v>
      </c>
      <c r="L183" s="124">
        <f t="shared" si="52"/>
        <v>0.6</v>
      </c>
      <c r="M183" s="124">
        <f t="shared" si="52"/>
        <v>0.6</v>
      </c>
      <c r="N183" s="124">
        <f t="shared" si="52"/>
        <v>0.6</v>
      </c>
      <c r="O183" s="124">
        <f t="shared" si="52"/>
        <v>0.6</v>
      </c>
      <c r="P183" s="124">
        <f t="shared" si="52"/>
        <v>0.6</v>
      </c>
      <c r="Q183" s="124">
        <f t="shared" si="52"/>
        <v>0.6</v>
      </c>
      <c r="R183" s="124">
        <f t="shared" si="52"/>
        <v>0.6</v>
      </c>
      <c r="S183" s="124">
        <f t="shared" si="52"/>
        <v>0.6</v>
      </c>
      <c r="T183" s="124">
        <f t="shared" si="53"/>
        <v>0.6</v>
      </c>
      <c r="U183" s="124">
        <f t="shared" si="53"/>
        <v>0.6</v>
      </c>
      <c r="V183" s="124">
        <f t="shared" si="53"/>
        <v>0.6</v>
      </c>
      <c r="W183" s="124">
        <f t="shared" si="53"/>
        <v>0.6</v>
      </c>
      <c r="X183" s="124">
        <f t="shared" si="53"/>
        <v>0.6</v>
      </c>
      <c r="Y183" s="124">
        <f t="shared" si="53"/>
        <v>0.6</v>
      </c>
      <c r="Z183" s="124">
        <f t="shared" si="53"/>
        <v>0.6</v>
      </c>
      <c r="AA183" s="124">
        <f t="shared" si="53"/>
        <v>0.6</v>
      </c>
      <c r="AB183" s="124">
        <f t="shared" si="53"/>
        <v>0.6</v>
      </c>
      <c r="AC183" s="124">
        <f t="shared" si="53"/>
        <v>0.6</v>
      </c>
      <c r="AD183" s="124">
        <f t="shared" si="53"/>
        <v>0.6</v>
      </c>
      <c r="AE183" s="124">
        <f t="shared" si="53"/>
        <v>0.6</v>
      </c>
      <c r="AF183" s="124">
        <f t="shared" si="5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51"/>
        <v>0.35</v>
      </c>
      <c r="C184" s="125">
        <v>0.35</v>
      </c>
      <c r="D184" s="124">
        <f t="shared" si="52"/>
        <v>0.35</v>
      </c>
      <c r="E184" s="124">
        <f t="shared" si="52"/>
        <v>0.35</v>
      </c>
      <c r="F184" s="124">
        <f t="shared" si="52"/>
        <v>0.35</v>
      </c>
      <c r="G184" s="124">
        <f t="shared" si="52"/>
        <v>0.35</v>
      </c>
      <c r="H184" s="124">
        <f t="shared" si="52"/>
        <v>0.35</v>
      </c>
      <c r="I184" s="124">
        <f t="shared" si="52"/>
        <v>0.35</v>
      </c>
      <c r="J184" s="124">
        <f t="shared" si="52"/>
        <v>0.35</v>
      </c>
      <c r="K184" s="124">
        <f t="shared" si="52"/>
        <v>0.35</v>
      </c>
      <c r="L184" s="124">
        <f t="shared" si="52"/>
        <v>0.35</v>
      </c>
      <c r="M184" s="124">
        <f t="shared" si="52"/>
        <v>0.35</v>
      </c>
      <c r="N184" s="124">
        <f t="shared" si="52"/>
        <v>0.35</v>
      </c>
      <c r="O184" s="124">
        <f t="shared" si="52"/>
        <v>0.35</v>
      </c>
      <c r="P184" s="124">
        <f t="shared" si="52"/>
        <v>0.35</v>
      </c>
      <c r="Q184" s="124">
        <f t="shared" si="52"/>
        <v>0.35</v>
      </c>
      <c r="R184" s="124">
        <f t="shared" si="52"/>
        <v>0.35</v>
      </c>
      <c r="S184" s="124">
        <f t="shared" si="52"/>
        <v>0.35</v>
      </c>
      <c r="T184" s="124">
        <f t="shared" si="53"/>
        <v>0.35</v>
      </c>
      <c r="U184" s="124">
        <f t="shared" si="53"/>
        <v>0.35</v>
      </c>
      <c r="V184" s="124">
        <f t="shared" si="53"/>
        <v>0.35</v>
      </c>
      <c r="W184" s="124">
        <f t="shared" si="53"/>
        <v>0.35</v>
      </c>
      <c r="X184" s="124">
        <f t="shared" si="53"/>
        <v>0.35</v>
      </c>
      <c r="Y184" s="124">
        <f t="shared" si="53"/>
        <v>0.35</v>
      </c>
      <c r="Z184" s="124">
        <f t="shared" si="53"/>
        <v>0.35</v>
      </c>
      <c r="AA184" s="124">
        <f t="shared" si="53"/>
        <v>0.35</v>
      </c>
      <c r="AB184" s="124">
        <f t="shared" si="53"/>
        <v>0.35</v>
      </c>
      <c r="AC184" s="124">
        <f t="shared" si="53"/>
        <v>0.35</v>
      </c>
      <c r="AD184" s="124">
        <f t="shared" si="53"/>
        <v>0.35</v>
      </c>
      <c r="AE184" s="124">
        <f t="shared" si="53"/>
        <v>0.35</v>
      </c>
      <c r="AF184" s="124">
        <f t="shared" si="5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51"/>
        <v>0.28999999999999998</v>
      </c>
      <c r="C185" s="125">
        <v>0.28999999999999998</v>
      </c>
      <c r="D185" s="124">
        <f t="shared" si="52"/>
        <v>0.28999999999999998</v>
      </c>
      <c r="E185" s="124">
        <f t="shared" si="52"/>
        <v>0.28999999999999998</v>
      </c>
      <c r="F185" s="124">
        <f t="shared" si="52"/>
        <v>0.28999999999999998</v>
      </c>
      <c r="G185" s="124">
        <f t="shared" si="52"/>
        <v>0.28999999999999998</v>
      </c>
      <c r="H185" s="124">
        <f t="shared" si="52"/>
        <v>0.28999999999999998</v>
      </c>
      <c r="I185" s="124">
        <f t="shared" si="52"/>
        <v>0.28999999999999998</v>
      </c>
      <c r="J185" s="124">
        <f t="shared" si="52"/>
        <v>0.28999999999999998</v>
      </c>
      <c r="K185" s="124">
        <f t="shared" si="52"/>
        <v>0.28999999999999998</v>
      </c>
      <c r="L185" s="124">
        <f t="shared" si="52"/>
        <v>0.28999999999999998</v>
      </c>
      <c r="M185" s="124">
        <f t="shared" si="52"/>
        <v>0.28999999999999998</v>
      </c>
      <c r="N185" s="124">
        <f t="shared" si="52"/>
        <v>0.28999999999999998</v>
      </c>
      <c r="O185" s="124">
        <f t="shared" si="52"/>
        <v>0.28999999999999998</v>
      </c>
      <c r="P185" s="124">
        <f t="shared" si="52"/>
        <v>0.28999999999999998</v>
      </c>
      <c r="Q185" s="124">
        <f t="shared" si="52"/>
        <v>0.28999999999999998</v>
      </c>
      <c r="R185" s="124">
        <f t="shared" si="52"/>
        <v>0.28999999999999998</v>
      </c>
      <c r="S185" s="124">
        <f t="shared" si="52"/>
        <v>0.28999999999999998</v>
      </c>
      <c r="T185" s="124">
        <f t="shared" si="53"/>
        <v>0.28999999999999998</v>
      </c>
      <c r="U185" s="124">
        <f t="shared" si="53"/>
        <v>0.28999999999999998</v>
      </c>
      <c r="V185" s="124">
        <f t="shared" si="53"/>
        <v>0.28999999999999998</v>
      </c>
      <c r="W185" s="124">
        <f t="shared" si="53"/>
        <v>0.28999999999999998</v>
      </c>
      <c r="X185" s="124">
        <f t="shared" si="53"/>
        <v>0.28999999999999998</v>
      </c>
      <c r="Y185" s="124">
        <f t="shared" si="53"/>
        <v>0.28999999999999998</v>
      </c>
      <c r="Z185" s="124">
        <f t="shared" si="53"/>
        <v>0.28999999999999998</v>
      </c>
      <c r="AA185" s="124">
        <f t="shared" si="53"/>
        <v>0.28999999999999998</v>
      </c>
      <c r="AB185" s="124">
        <f t="shared" si="53"/>
        <v>0.28999999999999998</v>
      </c>
      <c r="AC185" s="124">
        <f t="shared" si="53"/>
        <v>0.28999999999999998</v>
      </c>
      <c r="AD185" s="124">
        <f t="shared" si="53"/>
        <v>0.28999999999999998</v>
      </c>
      <c r="AE185" s="124">
        <f t="shared" si="53"/>
        <v>0.28999999999999998</v>
      </c>
      <c r="AF185" s="124">
        <f t="shared" si="5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51"/>
        <v>0.06</v>
      </c>
      <c r="C186" s="125">
        <v>0.06</v>
      </c>
      <c r="D186" s="124">
        <f t="shared" si="52"/>
        <v>0.06</v>
      </c>
      <c r="E186" s="124">
        <f t="shared" si="52"/>
        <v>0.06</v>
      </c>
      <c r="F186" s="124">
        <f t="shared" si="52"/>
        <v>0.06</v>
      </c>
      <c r="G186" s="124">
        <f t="shared" si="52"/>
        <v>0.06</v>
      </c>
      <c r="H186" s="124">
        <f t="shared" si="52"/>
        <v>0.06</v>
      </c>
      <c r="I186" s="124">
        <f t="shared" si="52"/>
        <v>0.06</v>
      </c>
      <c r="J186" s="124">
        <f t="shared" si="52"/>
        <v>0.06</v>
      </c>
      <c r="K186" s="124">
        <f t="shared" si="52"/>
        <v>0.06</v>
      </c>
      <c r="L186" s="124">
        <f t="shared" si="52"/>
        <v>0.06</v>
      </c>
      <c r="M186" s="124">
        <f t="shared" si="52"/>
        <v>0.06</v>
      </c>
      <c r="N186" s="124">
        <f t="shared" si="52"/>
        <v>0.06</v>
      </c>
      <c r="O186" s="124">
        <f t="shared" si="52"/>
        <v>0.06</v>
      </c>
      <c r="P186" s="124">
        <f t="shared" si="52"/>
        <v>0.06</v>
      </c>
      <c r="Q186" s="124">
        <f t="shared" si="52"/>
        <v>0.06</v>
      </c>
      <c r="R186" s="124">
        <f t="shared" si="52"/>
        <v>0.06</v>
      </c>
      <c r="S186" s="124">
        <f t="shared" si="52"/>
        <v>0.06</v>
      </c>
      <c r="T186" s="124">
        <f t="shared" si="53"/>
        <v>0.06</v>
      </c>
      <c r="U186" s="124">
        <f t="shared" si="53"/>
        <v>0.06</v>
      </c>
      <c r="V186" s="124">
        <f t="shared" si="53"/>
        <v>0.06</v>
      </c>
      <c r="W186" s="124">
        <f t="shared" si="53"/>
        <v>0.06</v>
      </c>
      <c r="X186" s="124">
        <f t="shared" si="53"/>
        <v>0.06</v>
      </c>
      <c r="Y186" s="124">
        <f t="shared" si="53"/>
        <v>0.06</v>
      </c>
      <c r="Z186" s="124">
        <f t="shared" si="53"/>
        <v>0.06</v>
      </c>
      <c r="AA186" s="124">
        <f t="shared" si="53"/>
        <v>0.06</v>
      </c>
      <c r="AB186" s="124">
        <f t="shared" si="53"/>
        <v>0.06</v>
      </c>
      <c r="AC186" s="124">
        <f t="shared" si="53"/>
        <v>0.06</v>
      </c>
      <c r="AD186" s="124">
        <f t="shared" si="53"/>
        <v>0.06</v>
      </c>
      <c r="AE186" s="124">
        <f t="shared" si="53"/>
        <v>0.06</v>
      </c>
      <c r="AF186" s="124">
        <f t="shared" si="5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51"/>
        <v>0.11</v>
      </c>
      <c r="C187" s="125">
        <v>0.11</v>
      </c>
      <c r="D187" s="124">
        <f t="shared" si="52"/>
        <v>0.11</v>
      </c>
      <c r="E187" s="124">
        <f t="shared" si="52"/>
        <v>0.11</v>
      </c>
      <c r="F187" s="124">
        <f t="shared" si="52"/>
        <v>0.11</v>
      </c>
      <c r="G187" s="124">
        <f t="shared" si="52"/>
        <v>0.11</v>
      </c>
      <c r="H187" s="124">
        <f t="shared" si="52"/>
        <v>0.11</v>
      </c>
      <c r="I187" s="124">
        <f t="shared" si="52"/>
        <v>0.11</v>
      </c>
      <c r="J187" s="124">
        <f t="shared" si="52"/>
        <v>0.11</v>
      </c>
      <c r="K187" s="124">
        <f t="shared" si="52"/>
        <v>0.11</v>
      </c>
      <c r="L187" s="124">
        <f t="shared" si="52"/>
        <v>0.11</v>
      </c>
      <c r="M187" s="124">
        <f t="shared" si="52"/>
        <v>0.11</v>
      </c>
      <c r="N187" s="124">
        <f t="shared" si="52"/>
        <v>0.11</v>
      </c>
      <c r="O187" s="124">
        <f t="shared" si="52"/>
        <v>0.11</v>
      </c>
      <c r="P187" s="124">
        <f t="shared" si="52"/>
        <v>0.11</v>
      </c>
      <c r="Q187" s="124">
        <f t="shared" si="52"/>
        <v>0.11</v>
      </c>
      <c r="R187" s="124">
        <f t="shared" si="52"/>
        <v>0.11</v>
      </c>
      <c r="S187" s="124">
        <f t="shared" si="52"/>
        <v>0.11</v>
      </c>
      <c r="T187" s="124">
        <f t="shared" si="53"/>
        <v>0.11</v>
      </c>
      <c r="U187" s="124">
        <f t="shared" si="53"/>
        <v>0.11</v>
      </c>
      <c r="V187" s="124">
        <f t="shared" si="53"/>
        <v>0.11</v>
      </c>
      <c r="W187" s="124">
        <f t="shared" si="53"/>
        <v>0.11</v>
      </c>
      <c r="X187" s="124">
        <f t="shared" si="53"/>
        <v>0.11</v>
      </c>
      <c r="Y187" s="124">
        <f t="shared" si="53"/>
        <v>0.11</v>
      </c>
      <c r="Z187" s="124">
        <f t="shared" si="53"/>
        <v>0.11</v>
      </c>
      <c r="AA187" s="124">
        <f t="shared" si="53"/>
        <v>0.11</v>
      </c>
      <c r="AB187" s="124">
        <f t="shared" si="53"/>
        <v>0.11</v>
      </c>
      <c r="AC187" s="124">
        <f t="shared" si="53"/>
        <v>0.11</v>
      </c>
      <c r="AD187" s="124">
        <f t="shared" si="53"/>
        <v>0.11</v>
      </c>
      <c r="AE187" s="124">
        <f t="shared" si="53"/>
        <v>0.11</v>
      </c>
      <c r="AF187" s="124">
        <f t="shared" si="5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51"/>
        <v>0.1</v>
      </c>
      <c r="C188" s="125">
        <v>0.1</v>
      </c>
      <c r="D188" s="124">
        <f t="shared" si="52"/>
        <v>0.1</v>
      </c>
      <c r="E188" s="124">
        <f t="shared" si="52"/>
        <v>0.1</v>
      </c>
      <c r="F188" s="124">
        <f t="shared" si="52"/>
        <v>0.1</v>
      </c>
      <c r="G188" s="124">
        <f t="shared" si="52"/>
        <v>0.1</v>
      </c>
      <c r="H188" s="124">
        <f t="shared" si="52"/>
        <v>0.1</v>
      </c>
      <c r="I188" s="124">
        <f t="shared" si="52"/>
        <v>0.1</v>
      </c>
      <c r="J188" s="124">
        <f t="shared" si="52"/>
        <v>0.1</v>
      </c>
      <c r="K188" s="124">
        <f t="shared" si="52"/>
        <v>0.1</v>
      </c>
      <c r="L188" s="124">
        <f t="shared" si="52"/>
        <v>0.1</v>
      </c>
      <c r="M188" s="124">
        <f t="shared" si="52"/>
        <v>0.1</v>
      </c>
      <c r="N188" s="124">
        <f t="shared" si="52"/>
        <v>0.1</v>
      </c>
      <c r="O188" s="124">
        <f t="shared" si="52"/>
        <v>0.1</v>
      </c>
      <c r="P188" s="124">
        <f t="shared" si="52"/>
        <v>0.1</v>
      </c>
      <c r="Q188" s="124">
        <f t="shared" si="52"/>
        <v>0.1</v>
      </c>
      <c r="R188" s="124">
        <f t="shared" si="52"/>
        <v>0.1</v>
      </c>
      <c r="S188" s="124">
        <f t="shared" si="53"/>
        <v>0.1</v>
      </c>
      <c r="T188" s="124">
        <f t="shared" si="53"/>
        <v>0.1</v>
      </c>
      <c r="U188" s="124">
        <f t="shared" si="53"/>
        <v>0.1</v>
      </c>
      <c r="V188" s="124">
        <f t="shared" si="53"/>
        <v>0.1</v>
      </c>
      <c r="W188" s="124">
        <f t="shared" si="53"/>
        <v>0.1</v>
      </c>
      <c r="X188" s="124">
        <f t="shared" si="53"/>
        <v>0.1</v>
      </c>
      <c r="Y188" s="124">
        <f t="shared" si="53"/>
        <v>0.1</v>
      </c>
      <c r="Z188" s="124">
        <f t="shared" si="53"/>
        <v>0.1</v>
      </c>
      <c r="AA188" s="124">
        <f t="shared" si="53"/>
        <v>0.1</v>
      </c>
      <c r="AB188" s="124">
        <f t="shared" si="53"/>
        <v>0.1</v>
      </c>
      <c r="AC188" s="124">
        <f t="shared" si="53"/>
        <v>0.1</v>
      </c>
      <c r="AD188" s="124">
        <f t="shared" si="53"/>
        <v>0.1</v>
      </c>
      <c r="AE188" s="124">
        <f t="shared" si="53"/>
        <v>0.1</v>
      </c>
      <c r="AF188" s="124">
        <f t="shared" si="5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51"/>
        <v>0.09</v>
      </c>
      <c r="C189" s="125">
        <v>0.09</v>
      </c>
      <c r="D189" s="124">
        <f t="shared" si="52"/>
        <v>0.09</v>
      </c>
      <c r="E189" s="124">
        <f t="shared" si="52"/>
        <v>0.09</v>
      </c>
      <c r="F189" s="124">
        <f t="shared" si="52"/>
        <v>0.09</v>
      </c>
      <c r="G189" s="124">
        <f t="shared" si="52"/>
        <v>0.09</v>
      </c>
      <c r="H189" s="124">
        <f t="shared" si="52"/>
        <v>0.09</v>
      </c>
      <c r="I189" s="124">
        <f t="shared" si="52"/>
        <v>0.09</v>
      </c>
      <c r="J189" s="124">
        <f t="shared" si="52"/>
        <v>0.09</v>
      </c>
      <c r="K189" s="124">
        <f t="shared" si="52"/>
        <v>0.09</v>
      </c>
      <c r="L189" s="124">
        <f t="shared" si="52"/>
        <v>0.09</v>
      </c>
      <c r="M189" s="124">
        <f t="shared" si="52"/>
        <v>0.09</v>
      </c>
      <c r="N189" s="124">
        <f t="shared" si="52"/>
        <v>0.09</v>
      </c>
      <c r="O189" s="124">
        <f t="shared" si="52"/>
        <v>0.09</v>
      </c>
      <c r="P189" s="124">
        <f t="shared" si="52"/>
        <v>0.09</v>
      </c>
      <c r="Q189" s="124">
        <f t="shared" si="52"/>
        <v>0.09</v>
      </c>
      <c r="R189" s="124">
        <f t="shared" si="52"/>
        <v>0.09</v>
      </c>
      <c r="S189" s="124">
        <f t="shared" si="53"/>
        <v>0.09</v>
      </c>
      <c r="T189" s="124">
        <f t="shared" si="53"/>
        <v>0.09</v>
      </c>
      <c r="U189" s="124">
        <f t="shared" si="53"/>
        <v>0.09</v>
      </c>
      <c r="V189" s="124">
        <f t="shared" si="53"/>
        <v>0.09</v>
      </c>
      <c r="W189" s="124">
        <f t="shared" si="53"/>
        <v>0.09</v>
      </c>
      <c r="X189" s="124">
        <f t="shared" si="53"/>
        <v>0.09</v>
      </c>
      <c r="Y189" s="124">
        <f t="shared" si="53"/>
        <v>0.09</v>
      </c>
      <c r="Z189" s="124">
        <f t="shared" si="53"/>
        <v>0.09</v>
      </c>
      <c r="AA189" s="124">
        <f t="shared" si="53"/>
        <v>0.09</v>
      </c>
      <c r="AB189" s="124">
        <f t="shared" si="53"/>
        <v>0.09</v>
      </c>
      <c r="AC189" s="124">
        <f t="shared" si="53"/>
        <v>0.09</v>
      </c>
      <c r="AD189" s="124">
        <f t="shared" si="53"/>
        <v>0.09</v>
      </c>
      <c r="AE189" s="124">
        <f t="shared" si="53"/>
        <v>0.09</v>
      </c>
      <c r="AF189" s="124">
        <f t="shared" si="5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51"/>
        <v>0.04</v>
      </c>
      <c r="C190" s="48">
        <v>0.04</v>
      </c>
      <c r="D190" s="124">
        <f t="shared" si="52"/>
        <v>0.04</v>
      </c>
      <c r="E190" s="124">
        <f t="shared" si="52"/>
        <v>0.04</v>
      </c>
      <c r="F190" s="124">
        <f t="shared" si="52"/>
        <v>0.04</v>
      </c>
      <c r="G190" s="124">
        <f t="shared" si="52"/>
        <v>0.04</v>
      </c>
      <c r="H190" s="124">
        <f t="shared" si="52"/>
        <v>0.04</v>
      </c>
      <c r="I190" s="124">
        <f t="shared" si="52"/>
        <v>0.04</v>
      </c>
      <c r="J190" s="124">
        <f t="shared" si="52"/>
        <v>0.04</v>
      </c>
      <c r="K190" s="124">
        <f t="shared" si="52"/>
        <v>0.04</v>
      </c>
      <c r="L190" s="124">
        <f t="shared" si="52"/>
        <v>0.04</v>
      </c>
      <c r="M190" s="124">
        <f t="shared" si="52"/>
        <v>0.04</v>
      </c>
      <c r="N190" s="124">
        <f t="shared" si="52"/>
        <v>0.04</v>
      </c>
      <c r="O190" s="124">
        <f t="shared" si="52"/>
        <v>0.04</v>
      </c>
      <c r="P190" s="124">
        <f t="shared" si="52"/>
        <v>0.04</v>
      </c>
      <c r="Q190" s="124">
        <f t="shared" si="52"/>
        <v>0.04</v>
      </c>
      <c r="R190" s="124">
        <f t="shared" si="52"/>
        <v>0.04</v>
      </c>
      <c r="S190" s="124">
        <f t="shared" si="53"/>
        <v>0.04</v>
      </c>
      <c r="T190" s="124">
        <f t="shared" si="53"/>
        <v>0.04</v>
      </c>
      <c r="U190" s="124">
        <f t="shared" si="53"/>
        <v>0.04</v>
      </c>
      <c r="V190" s="124">
        <f t="shared" si="53"/>
        <v>0.04</v>
      </c>
      <c r="W190" s="124">
        <f t="shared" si="53"/>
        <v>0.04</v>
      </c>
      <c r="X190" s="124">
        <f t="shared" si="53"/>
        <v>0.04</v>
      </c>
      <c r="Y190" s="124">
        <f t="shared" si="53"/>
        <v>0.04</v>
      </c>
      <c r="Z190" s="124">
        <f t="shared" si="53"/>
        <v>0.04</v>
      </c>
      <c r="AA190" s="124">
        <f t="shared" si="53"/>
        <v>0.04</v>
      </c>
      <c r="AB190" s="124">
        <f t="shared" si="53"/>
        <v>0.04</v>
      </c>
      <c r="AC190" s="124">
        <f t="shared" si="53"/>
        <v>0.04</v>
      </c>
      <c r="AD190" s="124">
        <f t="shared" si="53"/>
        <v>0.04</v>
      </c>
      <c r="AE190" s="124">
        <f t="shared" si="53"/>
        <v>0.04</v>
      </c>
      <c r="AF190" s="124">
        <f t="shared" si="5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51"/>
        <v>2.3E-2</v>
      </c>
      <c r="C191" s="48">
        <v>2.3E-2</v>
      </c>
      <c r="D191" s="124">
        <f>C191</f>
        <v>2.3E-2</v>
      </c>
      <c r="E191" s="124">
        <f t="shared" si="52"/>
        <v>2.3E-2</v>
      </c>
      <c r="F191" s="124">
        <f t="shared" si="52"/>
        <v>2.3E-2</v>
      </c>
      <c r="G191" s="124">
        <f t="shared" si="52"/>
        <v>2.3E-2</v>
      </c>
      <c r="H191" s="124">
        <f t="shared" si="52"/>
        <v>2.3E-2</v>
      </c>
      <c r="I191" s="124">
        <f t="shared" si="52"/>
        <v>2.3E-2</v>
      </c>
      <c r="J191" s="124">
        <f t="shared" si="52"/>
        <v>2.3E-2</v>
      </c>
      <c r="K191" s="124">
        <f t="shared" si="52"/>
        <v>2.3E-2</v>
      </c>
      <c r="L191" s="124">
        <f t="shared" si="52"/>
        <v>2.3E-2</v>
      </c>
      <c r="M191" s="124">
        <f t="shared" si="52"/>
        <v>2.3E-2</v>
      </c>
      <c r="N191" s="124">
        <f t="shared" si="52"/>
        <v>2.3E-2</v>
      </c>
      <c r="O191" s="124">
        <f t="shared" si="52"/>
        <v>2.3E-2</v>
      </c>
      <c r="P191" s="124">
        <f t="shared" si="52"/>
        <v>2.3E-2</v>
      </c>
      <c r="Q191" s="124">
        <f t="shared" si="52"/>
        <v>2.3E-2</v>
      </c>
      <c r="R191" s="124">
        <f t="shared" si="52"/>
        <v>2.3E-2</v>
      </c>
      <c r="S191" s="124">
        <f t="shared" si="53"/>
        <v>2.3E-2</v>
      </c>
      <c r="T191" s="124">
        <f t="shared" si="53"/>
        <v>2.3E-2</v>
      </c>
      <c r="U191" s="124">
        <f t="shared" si="53"/>
        <v>2.3E-2</v>
      </c>
      <c r="V191" s="124">
        <f t="shared" si="53"/>
        <v>2.3E-2</v>
      </c>
      <c r="W191" s="124">
        <f t="shared" si="53"/>
        <v>2.3E-2</v>
      </c>
      <c r="X191" s="124">
        <f t="shared" si="53"/>
        <v>2.3E-2</v>
      </c>
      <c r="Y191" s="124">
        <f t="shared" si="53"/>
        <v>2.3E-2</v>
      </c>
      <c r="Z191" s="124">
        <f t="shared" si="53"/>
        <v>2.3E-2</v>
      </c>
      <c r="AA191" s="124">
        <f t="shared" si="53"/>
        <v>2.3E-2</v>
      </c>
      <c r="AB191" s="124">
        <f t="shared" si="53"/>
        <v>2.3E-2</v>
      </c>
      <c r="AC191" s="124">
        <f t="shared" si="53"/>
        <v>2.3E-2</v>
      </c>
      <c r="AD191" s="124">
        <f t="shared" si="53"/>
        <v>2.3E-2</v>
      </c>
      <c r="AE191" s="124">
        <f t="shared" si="53"/>
        <v>2.3E-2</v>
      </c>
      <c r="AF191" s="124">
        <f t="shared" si="5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4">SUM(C102:C191)</f>
        <v>194.70600000000002</v>
      </c>
      <c r="D192" s="129">
        <f t="shared" si="54"/>
        <v>194.70600000000002</v>
      </c>
      <c r="E192" s="129">
        <f t="shared" si="54"/>
        <v>194.70600000000002</v>
      </c>
      <c r="F192" s="129">
        <f t="shared" si="54"/>
        <v>194.70600000000002</v>
      </c>
      <c r="G192" s="129">
        <f t="shared" si="54"/>
        <v>194.70600000000002</v>
      </c>
      <c r="H192" s="129">
        <f t="shared" si="54"/>
        <v>194.70600000000002</v>
      </c>
      <c r="I192" s="129">
        <f t="shared" si="54"/>
        <v>189.70600000000005</v>
      </c>
      <c r="J192" s="129">
        <f t="shared" si="54"/>
        <v>187.10600000000005</v>
      </c>
      <c r="K192" s="129">
        <f t="shared" si="54"/>
        <v>187.10600000000005</v>
      </c>
      <c r="L192" s="129">
        <f t="shared" si="54"/>
        <v>187.10600000000005</v>
      </c>
      <c r="M192" s="129">
        <f t="shared" si="54"/>
        <v>187.10600000000005</v>
      </c>
      <c r="N192" s="129">
        <f t="shared" si="54"/>
        <v>187.10600000000005</v>
      </c>
      <c r="O192" s="129">
        <f t="shared" si="54"/>
        <v>187.10600000000005</v>
      </c>
      <c r="P192" s="129">
        <f t="shared" si="54"/>
        <v>187.10600000000005</v>
      </c>
      <c r="Q192" s="129">
        <f t="shared" si="54"/>
        <v>187.10600000000005</v>
      </c>
      <c r="R192" s="129">
        <f t="shared" si="54"/>
        <v>187.10600000000005</v>
      </c>
      <c r="S192" s="129">
        <f t="shared" si="54"/>
        <v>187.10600000000005</v>
      </c>
      <c r="T192" s="129">
        <f t="shared" si="54"/>
        <v>187.10600000000005</v>
      </c>
      <c r="U192" s="129">
        <f t="shared" si="54"/>
        <v>187.10600000000005</v>
      </c>
      <c r="V192" s="129">
        <f t="shared" si="54"/>
        <v>187.10600000000005</v>
      </c>
      <c r="W192" s="129">
        <f t="shared" si="54"/>
        <v>187.10600000000005</v>
      </c>
      <c r="X192" s="129">
        <f t="shared" si="54"/>
        <v>187.10600000000005</v>
      </c>
      <c r="Y192" s="129">
        <f t="shared" si="54"/>
        <v>187.10600000000005</v>
      </c>
      <c r="Z192" s="129">
        <f t="shared" si="54"/>
        <v>187.10600000000005</v>
      </c>
      <c r="AA192" s="129">
        <f t="shared" si="54"/>
        <v>187.10600000000005</v>
      </c>
      <c r="AB192" s="129">
        <f t="shared" si="54"/>
        <v>187.10600000000005</v>
      </c>
      <c r="AC192" s="129">
        <f t="shared" si="54"/>
        <v>187.10600000000005</v>
      </c>
      <c r="AD192" s="129">
        <f t="shared" si="54"/>
        <v>187.10600000000005</v>
      </c>
      <c r="AE192" s="129">
        <f t="shared" si="54"/>
        <v>187.10600000000005</v>
      </c>
      <c r="AF192" s="129">
        <f t="shared" si="54"/>
        <v>187.10600000000005</v>
      </c>
      <c r="AG192" s="130">
        <f t="shared" si="5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5">AF194</f>
        <v>0.3</v>
      </c>
      <c r="C194" s="131">
        <v>0.3</v>
      </c>
      <c r="D194" s="131">
        <f t="shared" ref="D194:S199" si="56">C194</f>
        <v>0.3</v>
      </c>
      <c r="E194" s="131">
        <f t="shared" si="56"/>
        <v>0.3</v>
      </c>
      <c r="F194" s="131">
        <f t="shared" si="56"/>
        <v>0.3</v>
      </c>
      <c r="G194" s="131">
        <f t="shared" si="56"/>
        <v>0.3</v>
      </c>
      <c r="H194" s="131">
        <f t="shared" si="56"/>
        <v>0.3</v>
      </c>
      <c r="I194" s="131">
        <f t="shared" si="56"/>
        <v>0.3</v>
      </c>
      <c r="J194" s="131">
        <f t="shared" si="56"/>
        <v>0.3</v>
      </c>
      <c r="K194" s="131">
        <f t="shared" si="56"/>
        <v>0.3</v>
      </c>
      <c r="L194" s="131">
        <f t="shared" si="56"/>
        <v>0.3</v>
      </c>
      <c r="M194" s="131">
        <f t="shared" si="56"/>
        <v>0.3</v>
      </c>
      <c r="N194" s="131">
        <f t="shared" si="56"/>
        <v>0.3</v>
      </c>
      <c r="O194" s="131">
        <f t="shared" si="56"/>
        <v>0.3</v>
      </c>
      <c r="P194" s="131">
        <f t="shared" si="56"/>
        <v>0.3</v>
      </c>
      <c r="Q194" s="131">
        <f t="shared" si="56"/>
        <v>0.3</v>
      </c>
      <c r="R194" s="131">
        <f t="shared" si="56"/>
        <v>0.3</v>
      </c>
      <c r="S194" s="131">
        <f t="shared" si="56"/>
        <v>0.3</v>
      </c>
      <c r="T194" s="131">
        <f t="shared" ref="T194:AF199" si="57">S194</f>
        <v>0.3</v>
      </c>
      <c r="U194" s="131">
        <f t="shared" si="57"/>
        <v>0.3</v>
      </c>
      <c r="V194" s="131">
        <f t="shared" si="57"/>
        <v>0.3</v>
      </c>
      <c r="W194" s="131">
        <f t="shared" si="57"/>
        <v>0.3</v>
      </c>
      <c r="X194" s="131">
        <f t="shared" si="57"/>
        <v>0.3</v>
      </c>
      <c r="Y194" s="131">
        <f t="shared" si="57"/>
        <v>0.3</v>
      </c>
      <c r="Z194" s="131">
        <f t="shared" si="57"/>
        <v>0.3</v>
      </c>
      <c r="AA194" s="131">
        <f t="shared" si="57"/>
        <v>0.3</v>
      </c>
      <c r="AB194" s="131">
        <f t="shared" si="57"/>
        <v>0.3</v>
      </c>
      <c r="AC194" s="131">
        <f t="shared" si="57"/>
        <v>0.3</v>
      </c>
      <c r="AD194" s="131">
        <f t="shared" si="57"/>
        <v>0.3</v>
      </c>
      <c r="AE194" s="131">
        <f t="shared" si="57"/>
        <v>0.3</v>
      </c>
      <c r="AF194" s="131">
        <f t="shared" si="5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5"/>
        <v>0.4</v>
      </c>
      <c r="C195" s="124">
        <v>0.4</v>
      </c>
      <c r="D195" s="124">
        <f t="shared" si="56"/>
        <v>0.4</v>
      </c>
      <c r="E195" s="124">
        <f t="shared" si="56"/>
        <v>0.4</v>
      </c>
      <c r="F195" s="124">
        <f t="shared" si="56"/>
        <v>0.4</v>
      </c>
      <c r="G195" s="124">
        <f t="shared" si="56"/>
        <v>0.4</v>
      </c>
      <c r="H195" s="124">
        <f t="shared" si="56"/>
        <v>0.4</v>
      </c>
      <c r="I195" s="124">
        <f t="shared" si="56"/>
        <v>0.4</v>
      </c>
      <c r="J195" s="124">
        <f t="shared" si="56"/>
        <v>0.4</v>
      </c>
      <c r="K195" s="124">
        <f t="shared" si="56"/>
        <v>0.4</v>
      </c>
      <c r="L195" s="124">
        <f t="shared" si="56"/>
        <v>0.4</v>
      </c>
      <c r="M195" s="124">
        <f t="shared" si="56"/>
        <v>0.4</v>
      </c>
      <c r="N195" s="124">
        <f t="shared" si="56"/>
        <v>0.4</v>
      </c>
      <c r="O195" s="124">
        <f t="shared" si="56"/>
        <v>0.4</v>
      </c>
      <c r="P195" s="124">
        <f t="shared" si="56"/>
        <v>0.4</v>
      </c>
      <c r="Q195" s="124">
        <f t="shared" si="56"/>
        <v>0.4</v>
      </c>
      <c r="R195" s="124">
        <f t="shared" si="56"/>
        <v>0.4</v>
      </c>
      <c r="S195" s="124">
        <f t="shared" si="56"/>
        <v>0.4</v>
      </c>
      <c r="T195" s="124">
        <f t="shared" si="57"/>
        <v>0.4</v>
      </c>
      <c r="U195" s="124">
        <f t="shared" si="57"/>
        <v>0.4</v>
      </c>
      <c r="V195" s="124">
        <f t="shared" si="57"/>
        <v>0.4</v>
      </c>
      <c r="W195" s="124">
        <f>V195</f>
        <v>0.4</v>
      </c>
      <c r="X195" s="124">
        <f>W195</f>
        <v>0.4</v>
      </c>
      <c r="Y195" s="124">
        <f t="shared" si="57"/>
        <v>0.4</v>
      </c>
      <c r="Z195" s="124">
        <f t="shared" si="57"/>
        <v>0.4</v>
      </c>
      <c r="AA195" s="124">
        <f t="shared" si="57"/>
        <v>0.4</v>
      </c>
      <c r="AB195" s="124">
        <f t="shared" si="57"/>
        <v>0.4</v>
      </c>
      <c r="AC195" s="124">
        <f t="shared" si="57"/>
        <v>0.4</v>
      </c>
      <c r="AD195" s="124">
        <f t="shared" si="57"/>
        <v>0.4</v>
      </c>
      <c r="AE195" s="124">
        <f t="shared" si="57"/>
        <v>0.4</v>
      </c>
      <c r="AF195" s="124">
        <f t="shared" si="5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5"/>
        <v>1.5</v>
      </c>
      <c r="C196" s="124">
        <v>1.5</v>
      </c>
      <c r="D196" s="124">
        <f t="shared" si="56"/>
        <v>1.5</v>
      </c>
      <c r="E196" s="124">
        <f t="shared" si="56"/>
        <v>1.5</v>
      </c>
      <c r="F196" s="124">
        <f t="shared" si="56"/>
        <v>1.5</v>
      </c>
      <c r="G196" s="124">
        <f t="shared" si="56"/>
        <v>1.5</v>
      </c>
      <c r="H196" s="124">
        <f t="shared" si="56"/>
        <v>1.5</v>
      </c>
      <c r="I196" s="124">
        <f t="shared" si="56"/>
        <v>1.5</v>
      </c>
      <c r="J196" s="124">
        <f t="shared" si="56"/>
        <v>1.5</v>
      </c>
      <c r="K196" s="124">
        <f t="shared" si="56"/>
        <v>1.5</v>
      </c>
      <c r="L196" s="124">
        <f t="shared" si="56"/>
        <v>1.5</v>
      </c>
      <c r="M196" s="124">
        <f t="shared" si="56"/>
        <v>1.5</v>
      </c>
      <c r="N196" s="124">
        <f t="shared" si="56"/>
        <v>1.5</v>
      </c>
      <c r="O196" s="124">
        <f t="shared" si="56"/>
        <v>1.5</v>
      </c>
      <c r="P196" s="124">
        <f t="shared" si="56"/>
        <v>1.5</v>
      </c>
      <c r="Q196" s="124">
        <f t="shared" si="56"/>
        <v>1.5</v>
      </c>
      <c r="R196" s="124">
        <f t="shared" si="56"/>
        <v>1.5</v>
      </c>
      <c r="S196" s="124">
        <f t="shared" si="56"/>
        <v>1.5</v>
      </c>
      <c r="T196" s="124">
        <f t="shared" si="57"/>
        <v>1.5</v>
      </c>
      <c r="U196" s="124">
        <f t="shared" si="57"/>
        <v>1.5</v>
      </c>
      <c r="V196" s="124">
        <f t="shared" si="57"/>
        <v>1.5</v>
      </c>
      <c r="W196" s="124">
        <f t="shared" si="57"/>
        <v>1.5</v>
      </c>
      <c r="X196" s="124">
        <f t="shared" si="57"/>
        <v>1.5</v>
      </c>
      <c r="Y196" s="124">
        <f t="shared" si="57"/>
        <v>1.5</v>
      </c>
      <c r="Z196" s="124">
        <f t="shared" si="57"/>
        <v>1.5</v>
      </c>
      <c r="AA196" s="124">
        <f t="shared" si="57"/>
        <v>1.5</v>
      </c>
      <c r="AB196" s="124">
        <f t="shared" si="57"/>
        <v>1.5</v>
      </c>
      <c r="AC196" s="124">
        <f t="shared" si="57"/>
        <v>1.5</v>
      </c>
      <c r="AD196" s="124">
        <f t="shared" si="57"/>
        <v>1.5</v>
      </c>
      <c r="AE196" s="124">
        <f t="shared" si="57"/>
        <v>1.5</v>
      </c>
      <c r="AF196" s="124">
        <f t="shared" si="5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5"/>
        <v>0.3</v>
      </c>
      <c r="C197" s="124">
        <v>0.3</v>
      </c>
      <c r="D197" s="124">
        <f t="shared" si="56"/>
        <v>0.3</v>
      </c>
      <c r="E197" s="124">
        <f t="shared" si="56"/>
        <v>0.3</v>
      </c>
      <c r="F197" s="124">
        <f t="shared" si="56"/>
        <v>0.3</v>
      </c>
      <c r="G197" s="124">
        <f t="shared" si="56"/>
        <v>0.3</v>
      </c>
      <c r="H197" s="124">
        <f t="shared" si="56"/>
        <v>0.3</v>
      </c>
      <c r="I197" s="124">
        <f t="shared" si="56"/>
        <v>0.3</v>
      </c>
      <c r="J197" s="124">
        <f t="shared" si="56"/>
        <v>0.3</v>
      </c>
      <c r="K197" s="124">
        <f t="shared" si="56"/>
        <v>0.3</v>
      </c>
      <c r="L197" s="124">
        <f t="shared" si="56"/>
        <v>0.3</v>
      </c>
      <c r="M197" s="124">
        <f t="shared" si="56"/>
        <v>0.3</v>
      </c>
      <c r="N197" s="124">
        <f t="shared" si="56"/>
        <v>0.3</v>
      </c>
      <c r="O197" s="124">
        <f t="shared" si="56"/>
        <v>0.3</v>
      </c>
      <c r="P197" s="124">
        <f t="shared" si="56"/>
        <v>0.3</v>
      </c>
      <c r="Q197" s="124">
        <f t="shared" si="56"/>
        <v>0.3</v>
      </c>
      <c r="R197" s="124">
        <f t="shared" si="56"/>
        <v>0.3</v>
      </c>
      <c r="S197" s="124">
        <f t="shared" si="56"/>
        <v>0.3</v>
      </c>
      <c r="T197" s="124">
        <f t="shared" si="57"/>
        <v>0.3</v>
      </c>
      <c r="U197" s="124">
        <f t="shared" si="57"/>
        <v>0.3</v>
      </c>
      <c r="V197" s="124">
        <f t="shared" si="57"/>
        <v>0.3</v>
      </c>
      <c r="W197" s="124">
        <f t="shared" si="57"/>
        <v>0.3</v>
      </c>
      <c r="X197" s="124">
        <f t="shared" si="57"/>
        <v>0.3</v>
      </c>
      <c r="Y197" s="124">
        <f t="shared" si="57"/>
        <v>0.3</v>
      </c>
      <c r="Z197" s="124">
        <f t="shared" si="57"/>
        <v>0.3</v>
      </c>
      <c r="AA197" s="124">
        <f t="shared" si="57"/>
        <v>0.3</v>
      </c>
      <c r="AB197" s="124">
        <f t="shared" si="57"/>
        <v>0.3</v>
      </c>
      <c r="AC197" s="124">
        <f t="shared" si="57"/>
        <v>0.3</v>
      </c>
      <c r="AD197" s="124">
        <f t="shared" si="57"/>
        <v>0.3</v>
      </c>
      <c r="AE197" s="124">
        <f t="shared" si="57"/>
        <v>0.3</v>
      </c>
      <c r="AF197" s="124">
        <f t="shared" si="5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5"/>
        <v>0.4</v>
      </c>
      <c r="C198" s="124">
        <v>0.4</v>
      </c>
      <c r="D198" s="124">
        <f t="shared" si="56"/>
        <v>0.4</v>
      </c>
      <c r="E198" s="124">
        <f t="shared" si="56"/>
        <v>0.4</v>
      </c>
      <c r="F198" s="124">
        <f t="shared" si="56"/>
        <v>0.4</v>
      </c>
      <c r="G198" s="124">
        <f t="shared" si="56"/>
        <v>0.4</v>
      </c>
      <c r="H198" s="124">
        <f t="shared" si="56"/>
        <v>0.4</v>
      </c>
      <c r="I198" s="124">
        <f t="shared" si="56"/>
        <v>0.4</v>
      </c>
      <c r="J198" s="124">
        <f t="shared" si="56"/>
        <v>0.4</v>
      </c>
      <c r="K198" s="124">
        <f t="shared" si="56"/>
        <v>0.4</v>
      </c>
      <c r="L198" s="124">
        <f t="shared" si="56"/>
        <v>0.4</v>
      </c>
      <c r="M198" s="124">
        <f t="shared" si="56"/>
        <v>0.4</v>
      </c>
      <c r="N198" s="124">
        <f t="shared" si="56"/>
        <v>0.4</v>
      </c>
      <c r="O198" s="124">
        <f t="shared" si="56"/>
        <v>0.4</v>
      </c>
      <c r="P198" s="124">
        <f t="shared" si="56"/>
        <v>0.4</v>
      </c>
      <c r="Q198" s="124">
        <f t="shared" si="56"/>
        <v>0.4</v>
      </c>
      <c r="R198" s="124">
        <f t="shared" si="56"/>
        <v>0.4</v>
      </c>
      <c r="S198" s="124">
        <f t="shared" si="56"/>
        <v>0.4</v>
      </c>
      <c r="T198" s="124">
        <f t="shared" si="57"/>
        <v>0.4</v>
      </c>
      <c r="U198" s="124">
        <f t="shared" si="57"/>
        <v>0.4</v>
      </c>
      <c r="V198" s="124">
        <f t="shared" si="57"/>
        <v>0.4</v>
      </c>
      <c r="W198" s="124">
        <f t="shared" si="57"/>
        <v>0.4</v>
      </c>
      <c r="X198" s="124">
        <f t="shared" si="57"/>
        <v>0.4</v>
      </c>
      <c r="Y198" s="124">
        <f t="shared" si="57"/>
        <v>0.4</v>
      </c>
      <c r="Z198" s="124">
        <f t="shared" si="57"/>
        <v>0.4</v>
      </c>
      <c r="AA198" s="124">
        <f t="shared" si="57"/>
        <v>0.4</v>
      </c>
      <c r="AB198" s="124">
        <f t="shared" si="57"/>
        <v>0.4</v>
      </c>
      <c r="AC198" s="124">
        <f t="shared" si="57"/>
        <v>0.4</v>
      </c>
      <c r="AD198" s="124">
        <f t="shared" si="57"/>
        <v>0.4</v>
      </c>
      <c r="AE198" s="124">
        <f t="shared" si="57"/>
        <v>0.4</v>
      </c>
      <c r="AF198" s="124">
        <f t="shared" si="5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5"/>
        <v>0.64</v>
      </c>
      <c r="C199" s="134">
        <v>0.64</v>
      </c>
      <c r="D199" s="134">
        <f t="shared" si="56"/>
        <v>0.64</v>
      </c>
      <c r="E199" s="134">
        <f t="shared" si="56"/>
        <v>0.64</v>
      </c>
      <c r="F199" s="134">
        <f t="shared" si="56"/>
        <v>0.64</v>
      </c>
      <c r="G199" s="134">
        <f t="shared" si="56"/>
        <v>0.64</v>
      </c>
      <c r="H199" s="134">
        <f t="shared" si="56"/>
        <v>0.64</v>
      </c>
      <c r="I199" s="134">
        <f t="shared" si="56"/>
        <v>0.64</v>
      </c>
      <c r="J199" s="134">
        <f t="shared" si="56"/>
        <v>0.64</v>
      </c>
      <c r="K199" s="134">
        <f t="shared" si="56"/>
        <v>0.64</v>
      </c>
      <c r="L199" s="134">
        <f t="shared" si="56"/>
        <v>0.64</v>
      </c>
      <c r="M199" s="134">
        <f t="shared" si="56"/>
        <v>0.64</v>
      </c>
      <c r="N199" s="134">
        <f t="shared" si="56"/>
        <v>0.64</v>
      </c>
      <c r="O199" s="134">
        <f t="shared" si="56"/>
        <v>0.64</v>
      </c>
      <c r="P199" s="134">
        <f t="shared" si="56"/>
        <v>0.64</v>
      </c>
      <c r="Q199" s="134">
        <f t="shared" si="56"/>
        <v>0.64</v>
      </c>
      <c r="R199" s="134">
        <f t="shared" si="56"/>
        <v>0.64</v>
      </c>
      <c r="S199" s="134">
        <f t="shared" si="56"/>
        <v>0.64</v>
      </c>
      <c r="T199" s="134">
        <f t="shared" si="57"/>
        <v>0.64</v>
      </c>
      <c r="U199" s="134">
        <f t="shared" si="57"/>
        <v>0.64</v>
      </c>
      <c r="V199" s="134">
        <f t="shared" si="57"/>
        <v>0.64</v>
      </c>
      <c r="W199" s="134">
        <f t="shared" si="57"/>
        <v>0.64</v>
      </c>
      <c r="X199" s="134">
        <f t="shared" si="57"/>
        <v>0.64</v>
      </c>
      <c r="Y199" s="134">
        <f t="shared" si="57"/>
        <v>0.64</v>
      </c>
      <c r="Z199" s="134">
        <f t="shared" si="57"/>
        <v>0.64</v>
      </c>
      <c r="AA199" s="134">
        <f t="shared" si="57"/>
        <v>0.64</v>
      </c>
      <c r="AB199" s="134">
        <f t="shared" si="57"/>
        <v>0.64</v>
      </c>
      <c r="AC199" s="134">
        <f t="shared" si="57"/>
        <v>0.64</v>
      </c>
      <c r="AD199" s="134">
        <f t="shared" si="57"/>
        <v>0.64</v>
      </c>
      <c r="AE199" s="134">
        <f t="shared" si="57"/>
        <v>0.64</v>
      </c>
      <c r="AF199" s="134">
        <f t="shared" si="5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8">SUM(D194:D199)</f>
        <v>3.54</v>
      </c>
      <c r="E200" s="137">
        <f t="shared" si="58"/>
        <v>3.54</v>
      </c>
      <c r="F200" s="137">
        <f t="shared" si="58"/>
        <v>3.54</v>
      </c>
      <c r="G200" s="137">
        <f t="shared" si="58"/>
        <v>3.54</v>
      </c>
      <c r="H200" s="137">
        <f t="shared" si="58"/>
        <v>3.54</v>
      </c>
      <c r="I200" s="137">
        <f t="shared" si="58"/>
        <v>3.54</v>
      </c>
      <c r="J200" s="137">
        <f t="shared" si="58"/>
        <v>3.54</v>
      </c>
      <c r="K200" s="137">
        <f t="shared" si="58"/>
        <v>3.54</v>
      </c>
      <c r="L200" s="137">
        <f t="shared" si="58"/>
        <v>3.54</v>
      </c>
      <c r="M200" s="137">
        <f>SUM(M194:M199)</f>
        <v>3.54</v>
      </c>
      <c r="N200" s="137">
        <f t="shared" ref="N200:S200" si="59">SUM(N194:N199)</f>
        <v>3.54</v>
      </c>
      <c r="O200" s="137">
        <f t="shared" si="59"/>
        <v>3.54</v>
      </c>
      <c r="P200" s="137">
        <f t="shared" si="59"/>
        <v>3.54</v>
      </c>
      <c r="Q200" s="137">
        <f t="shared" si="59"/>
        <v>3.54</v>
      </c>
      <c r="R200" s="137">
        <f t="shared" si="59"/>
        <v>3.54</v>
      </c>
      <c r="S200" s="137">
        <f t="shared" si="59"/>
        <v>3.54</v>
      </c>
      <c r="T200" s="137">
        <f>SUM(T194:T199)</f>
        <v>3.54</v>
      </c>
      <c r="U200" s="137">
        <f t="shared" ref="U200:AG200" si="60">SUM(U194:U199)</f>
        <v>3.54</v>
      </c>
      <c r="V200" s="137">
        <f t="shared" si="60"/>
        <v>3.54</v>
      </c>
      <c r="W200" s="137">
        <f t="shared" si="60"/>
        <v>3.54</v>
      </c>
      <c r="X200" s="137">
        <f t="shared" si="60"/>
        <v>3.54</v>
      </c>
      <c r="Y200" s="137">
        <f t="shared" si="60"/>
        <v>3.54</v>
      </c>
      <c r="Z200" s="137">
        <f t="shared" si="60"/>
        <v>3.54</v>
      </c>
      <c r="AA200" s="137">
        <f t="shared" si="60"/>
        <v>3.54</v>
      </c>
      <c r="AB200" s="137">
        <f t="shared" si="60"/>
        <v>3.54</v>
      </c>
      <c r="AC200" s="137">
        <f t="shared" si="60"/>
        <v>3.54</v>
      </c>
      <c r="AD200" s="137">
        <f t="shared" si="60"/>
        <v>3.54</v>
      </c>
      <c r="AE200" s="137">
        <f t="shared" si="60"/>
        <v>3.54</v>
      </c>
      <c r="AF200" s="137">
        <f t="shared" si="60"/>
        <v>3.54</v>
      </c>
      <c r="AG200" s="138">
        <f t="shared" si="6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1234.3400000000001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10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2079/01/10)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2079/01/10)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1">B75</f>
        <v>1126.3400000000001</v>
      </c>
      <c r="U214" s="161">
        <f t="shared" si="61"/>
        <v>1107.1399999999999</v>
      </c>
      <c r="V214" s="161">
        <f t="shared" si="61"/>
        <v>1070.1399999999999</v>
      </c>
      <c r="W214" s="161">
        <f t="shared" si="61"/>
        <v>1060.1399999999999</v>
      </c>
      <c r="X214" s="161">
        <f t="shared" si="61"/>
        <v>1070.1400000000001</v>
      </c>
      <c r="Y214" s="161">
        <f t="shared" si="61"/>
        <v>1108.3399999999999</v>
      </c>
      <c r="Z214" s="161">
        <f t="shared" si="61"/>
        <v>1107.74</v>
      </c>
      <c r="AA214" s="161">
        <f t="shared" si="61"/>
        <v>1123.8399999999999</v>
      </c>
      <c r="AB214" s="161">
        <f t="shared" si="61"/>
        <v>1149.1399999999999</v>
      </c>
      <c r="AC214" s="161">
        <f t="shared" si="61"/>
        <v>1183.54</v>
      </c>
      <c r="AD214" s="161">
        <f t="shared" si="61"/>
        <v>1196.2400000000002</v>
      </c>
      <c r="AE214" s="161">
        <f t="shared" si="61"/>
        <v>1234.3400000000001</v>
      </c>
      <c r="AF214" s="161">
        <f t="shared" si="61"/>
        <v>1211.8400000000001</v>
      </c>
      <c r="AG214" s="161">
        <f t="shared" si="61"/>
        <v>1197.54</v>
      </c>
      <c r="AH214" s="161">
        <f t="shared" si="61"/>
        <v>1228.44</v>
      </c>
      <c r="AI214" s="161">
        <f t="shared" si="61"/>
        <v>1245.94</v>
      </c>
      <c r="AJ214" s="161">
        <f t="shared" si="61"/>
        <v>1226.3400000000001</v>
      </c>
      <c r="AK214" s="161">
        <f t="shared" si="61"/>
        <v>1297.4099999999999</v>
      </c>
      <c r="AL214" s="161">
        <f t="shared" si="61"/>
        <v>1269.7399999999998</v>
      </c>
      <c r="AM214" s="161">
        <f t="shared" si="61"/>
        <v>1245.7399999999998</v>
      </c>
      <c r="AN214" s="161">
        <f t="shared" si="61"/>
        <v>1262.54</v>
      </c>
      <c r="AO214" s="161">
        <f t="shared" si="61"/>
        <v>1219.6399999999999</v>
      </c>
      <c r="AP214" s="161">
        <f t="shared" si="61"/>
        <v>1357.24</v>
      </c>
      <c r="AQ214" s="161">
        <f t="shared" si="61"/>
        <v>1393.74</v>
      </c>
      <c r="AR214" s="161">
        <f t="shared" si="61"/>
        <v>1523.54</v>
      </c>
      <c r="AS214" s="161">
        <f t="shared" si="61"/>
        <v>1595.6399999999999</v>
      </c>
      <c r="AT214" s="161">
        <f t="shared" si="61"/>
        <v>1542.6399999999999</v>
      </c>
      <c r="AU214" s="161">
        <f t="shared" si="61"/>
        <v>1526.3400000000001</v>
      </c>
      <c r="AV214" s="161">
        <f t="shared" si="61"/>
        <v>1496.6400000000003</v>
      </c>
      <c r="AW214" s="161">
        <f t="shared" si="61"/>
        <v>1392.94</v>
      </c>
      <c r="AX214" s="161">
        <f t="shared" si="61"/>
        <v>1330.44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3">IF(C203&lt;100,"",C203-520)</f>
        <v/>
      </c>
      <c r="D236" s="109" t="str">
        <f t="shared" si="63"/>
        <v/>
      </c>
      <c r="E236" s="109" t="str">
        <f t="shared" si="63"/>
        <v/>
      </c>
      <c r="F236" s="109" t="str">
        <f t="shared" si="63"/>
        <v/>
      </c>
      <c r="G236" s="109" t="str">
        <f t="shared" si="63"/>
        <v/>
      </c>
      <c r="H236" s="109" t="str">
        <f t="shared" si="63"/>
        <v/>
      </c>
      <c r="I236" s="109" t="str">
        <f t="shared" si="63"/>
        <v/>
      </c>
      <c r="J236" s="109" t="str">
        <f t="shared" si="63"/>
        <v/>
      </c>
      <c r="K236" s="109" t="str">
        <f t="shared" si="63"/>
        <v/>
      </c>
      <c r="L236" s="109" t="str">
        <f t="shared" si="63"/>
        <v/>
      </c>
      <c r="M236" s="109" t="str">
        <f t="shared" si="63"/>
        <v/>
      </c>
      <c r="N236" s="109" t="str">
        <f t="shared" si="63"/>
        <v/>
      </c>
      <c r="O236" s="109" t="str">
        <f t="shared" si="63"/>
        <v/>
      </c>
      <c r="P236" s="109" t="str">
        <f t="shared" si="63"/>
        <v/>
      </c>
      <c r="Q236" s="109" t="str">
        <f t="shared" si="63"/>
        <v/>
      </c>
      <c r="R236" s="109" t="str">
        <f t="shared" si="63"/>
        <v/>
      </c>
      <c r="S236" s="109" t="str">
        <f t="shared" si="63"/>
        <v/>
      </c>
      <c r="T236" s="109" t="str">
        <f t="shared" si="63"/>
        <v/>
      </c>
      <c r="U236" s="109" t="str">
        <f t="shared" si="63"/>
        <v/>
      </c>
      <c r="V236" s="109" t="str">
        <f t="shared" si="63"/>
        <v/>
      </c>
      <c r="W236" s="109" t="str">
        <f t="shared" si="63"/>
        <v/>
      </c>
      <c r="X236" s="109" t="str">
        <f t="shared" si="63"/>
        <v/>
      </c>
      <c r="Y236" s="109" t="str">
        <f t="shared" si="63"/>
        <v/>
      </c>
      <c r="Z236" s="109" t="str">
        <f t="shared" si="63"/>
        <v/>
      </c>
      <c r="AA236" s="109" t="str">
        <f t="shared" si="63"/>
        <v/>
      </c>
      <c r="AB236" s="109" t="str">
        <f t="shared" si="63"/>
        <v/>
      </c>
      <c r="AC236" s="109" t="str">
        <f t="shared" si="63"/>
        <v/>
      </c>
      <c r="AD236" s="109" t="str">
        <f t="shared" si="63"/>
        <v/>
      </c>
      <c r="AE236" s="109" t="str">
        <f t="shared" si="63"/>
        <v/>
      </c>
      <c r="AF236" s="109" t="str">
        <f t="shared" si="6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4">IF(B204&lt;100,"",B204-620)</f>
        <v/>
      </c>
      <c r="C237" s="109" t="str">
        <f t="shared" si="64"/>
        <v/>
      </c>
      <c r="D237" s="109" t="str">
        <f t="shared" si="64"/>
        <v/>
      </c>
      <c r="E237" s="109" t="str">
        <f t="shared" si="64"/>
        <v/>
      </c>
      <c r="F237" s="109" t="str">
        <f t="shared" si="64"/>
        <v/>
      </c>
      <c r="G237" s="109" t="str">
        <f t="shared" si="64"/>
        <v/>
      </c>
      <c r="H237" s="109" t="str">
        <f t="shared" si="64"/>
        <v/>
      </c>
      <c r="I237" s="109" t="str">
        <f t="shared" si="64"/>
        <v/>
      </c>
      <c r="J237" s="109" t="str">
        <f t="shared" si="64"/>
        <v/>
      </c>
      <c r="K237" s="109" t="str">
        <f t="shared" si="64"/>
        <v/>
      </c>
      <c r="L237" s="109" t="str">
        <f t="shared" si="64"/>
        <v/>
      </c>
      <c r="M237" s="109" t="str">
        <f t="shared" si="64"/>
        <v/>
      </c>
      <c r="N237" s="109" t="str">
        <f t="shared" si="64"/>
        <v/>
      </c>
      <c r="O237" s="109" t="str">
        <f t="shared" si="64"/>
        <v/>
      </c>
      <c r="P237" s="109" t="str">
        <f t="shared" si="64"/>
        <v/>
      </c>
      <c r="Q237" s="109" t="str">
        <f t="shared" si="64"/>
        <v/>
      </c>
      <c r="R237" s="109" t="str">
        <f t="shared" si="64"/>
        <v/>
      </c>
      <c r="S237" s="109" t="str">
        <f t="shared" si="64"/>
        <v/>
      </c>
      <c r="T237" s="109" t="str">
        <f t="shared" si="64"/>
        <v/>
      </c>
      <c r="U237" s="109" t="str">
        <f t="shared" si="64"/>
        <v/>
      </c>
      <c r="V237" s="109" t="str">
        <f t="shared" si="64"/>
        <v/>
      </c>
      <c r="W237" s="109" t="str">
        <f t="shared" si="64"/>
        <v/>
      </c>
      <c r="X237" s="109" t="str">
        <f t="shared" si="64"/>
        <v/>
      </c>
      <c r="Y237" s="109" t="str">
        <f t="shared" si="64"/>
        <v/>
      </c>
      <c r="Z237" s="109" t="str">
        <f t="shared" si="64"/>
        <v/>
      </c>
      <c r="AA237" s="109" t="str">
        <f t="shared" si="64"/>
        <v/>
      </c>
      <c r="AB237" s="109" t="str">
        <f t="shared" si="64"/>
        <v/>
      </c>
      <c r="AC237" s="109" t="str">
        <f t="shared" si="64"/>
        <v/>
      </c>
      <c r="AD237" s="109" t="str">
        <f t="shared" si="64"/>
        <v/>
      </c>
      <c r="AE237" s="109" t="str">
        <f t="shared" si="64"/>
        <v/>
      </c>
      <c r="AF237" s="109" t="str">
        <f t="shared" si="6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5">IF(B205&lt;100,"",B205-330)</f>
        <v/>
      </c>
      <c r="C238" s="109" t="str">
        <f t="shared" si="65"/>
        <v/>
      </c>
      <c r="D238" s="109" t="str">
        <f t="shared" si="65"/>
        <v/>
      </c>
      <c r="E238" s="109" t="str">
        <f t="shared" si="65"/>
        <v/>
      </c>
      <c r="F238" s="109" t="str">
        <f t="shared" si="65"/>
        <v/>
      </c>
      <c r="G238" s="109" t="str">
        <f t="shared" si="65"/>
        <v/>
      </c>
      <c r="H238" s="109" t="str">
        <f t="shared" si="65"/>
        <v/>
      </c>
      <c r="I238" s="109" t="str">
        <f t="shared" si="65"/>
        <v/>
      </c>
      <c r="J238" s="109" t="str">
        <f t="shared" si="65"/>
        <v/>
      </c>
      <c r="K238" s="109" t="str">
        <f t="shared" si="65"/>
        <v/>
      </c>
      <c r="L238" s="109" t="str">
        <f t="shared" si="65"/>
        <v/>
      </c>
      <c r="M238" s="109" t="str">
        <f t="shared" si="65"/>
        <v/>
      </c>
      <c r="N238" s="109" t="str">
        <f t="shared" si="65"/>
        <v/>
      </c>
      <c r="O238" s="109" t="str">
        <f t="shared" si="65"/>
        <v/>
      </c>
      <c r="P238" s="109" t="str">
        <f t="shared" si="65"/>
        <v/>
      </c>
      <c r="Q238" s="109" t="str">
        <f t="shared" si="65"/>
        <v/>
      </c>
      <c r="R238" s="109" t="str">
        <f t="shared" si="65"/>
        <v/>
      </c>
      <c r="S238" s="109" t="str">
        <f t="shared" si="65"/>
        <v/>
      </c>
      <c r="T238" s="109" t="str">
        <f t="shared" si="65"/>
        <v/>
      </c>
      <c r="U238" s="109" t="str">
        <f t="shared" si="65"/>
        <v/>
      </c>
      <c r="V238" s="109" t="str">
        <f t="shared" si="65"/>
        <v/>
      </c>
      <c r="W238" s="109" t="str">
        <f t="shared" si="65"/>
        <v/>
      </c>
      <c r="X238" s="109" t="str">
        <f t="shared" si="65"/>
        <v/>
      </c>
      <c r="Y238" s="109" t="str">
        <f t="shared" si="65"/>
        <v/>
      </c>
      <c r="Z238" s="109" t="str">
        <f t="shared" si="65"/>
        <v/>
      </c>
      <c r="AA238" s="109" t="str">
        <f t="shared" si="65"/>
        <v/>
      </c>
      <c r="AB238" s="109" t="str">
        <f t="shared" si="65"/>
        <v/>
      </c>
      <c r="AC238" s="109" t="str">
        <f t="shared" si="65"/>
        <v/>
      </c>
      <c r="AD238" s="109" t="str">
        <f t="shared" si="65"/>
        <v/>
      </c>
      <c r="AE238" s="109" t="str">
        <f t="shared" si="65"/>
        <v/>
      </c>
      <c r="AF238" s="109" t="str">
        <f t="shared" si="6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6">IF(C206&lt;100,"",C206-1500)</f>
        <v/>
      </c>
      <c r="D239" s="109" t="str">
        <f t="shared" si="66"/>
        <v/>
      </c>
      <c r="E239" s="109" t="str">
        <f t="shared" si="66"/>
        <v/>
      </c>
      <c r="F239" s="109" t="str">
        <f t="shared" si="66"/>
        <v/>
      </c>
      <c r="G239" s="109" t="str">
        <f t="shared" si="66"/>
        <v/>
      </c>
      <c r="H239" s="109" t="str">
        <f t="shared" si="66"/>
        <v/>
      </c>
      <c r="I239" s="109" t="str">
        <f t="shared" si="66"/>
        <v/>
      </c>
      <c r="J239" s="109" t="str">
        <f t="shared" si="66"/>
        <v/>
      </c>
      <c r="K239" s="109" t="str">
        <f t="shared" si="66"/>
        <v/>
      </c>
      <c r="L239" s="109" t="str">
        <f t="shared" si="66"/>
        <v/>
      </c>
      <c r="M239" s="109" t="str">
        <f t="shared" si="66"/>
        <v/>
      </c>
      <c r="N239" s="109" t="str">
        <f t="shared" si="66"/>
        <v/>
      </c>
      <c r="O239" s="109" t="str">
        <f t="shared" si="66"/>
        <v/>
      </c>
      <c r="P239" s="109" t="str">
        <f t="shared" si="66"/>
        <v/>
      </c>
      <c r="Q239" s="109" t="str">
        <f t="shared" si="66"/>
        <v/>
      </c>
      <c r="R239" s="109" t="str">
        <f t="shared" si="66"/>
        <v/>
      </c>
      <c r="S239" s="109" t="str">
        <f t="shared" si="66"/>
        <v/>
      </c>
      <c r="T239" s="109" t="str">
        <f t="shared" si="66"/>
        <v/>
      </c>
      <c r="U239" s="109" t="str">
        <f t="shared" si="66"/>
        <v/>
      </c>
      <c r="V239" s="109" t="str">
        <f t="shared" si="66"/>
        <v/>
      </c>
      <c r="W239" s="109" t="str">
        <f t="shared" si="66"/>
        <v/>
      </c>
      <c r="X239" s="109" t="str">
        <f t="shared" si="66"/>
        <v/>
      </c>
      <c r="Y239" s="109" t="str">
        <f t="shared" si="66"/>
        <v/>
      </c>
      <c r="Z239" s="109" t="str">
        <f t="shared" si="66"/>
        <v/>
      </c>
      <c r="AA239" s="109" t="str">
        <f t="shared" si="66"/>
        <v/>
      </c>
      <c r="AB239" s="109" t="str">
        <f t="shared" si="66"/>
        <v/>
      </c>
      <c r="AC239" s="109" t="str">
        <f t="shared" si="66"/>
        <v/>
      </c>
      <c r="AD239" s="109" t="str">
        <f t="shared" si="66"/>
        <v/>
      </c>
      <c r="AE239" s="109" t="str">
        <f t="shared" si="66"/>
        <v/>
      </c>
      <c r="AF239" s="109" t="str">
        <f t="shared" si="6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1076" priority="255">
      <formula>$AH11=0</formula>
    </cfRule>
  </conditionalFormatting>
  <conditionalFormatting sqref="A34:A201">
    <cfRule type="expression" dxfId="1074" priority="235">
      <formula>$AH34=0</formula>
    </cfRule>
  </conditionalFormatting>
  <conditionalFormatting sqref="B8 M8 S8 AB8">
    <cfRule type="expression" dxfId="1073" priority="275">
      <formula>AND(C$9&gt;=14/24,C$9&lt;20/24)</formula>
    </cfRule>
    <cfRule type="expression" dxfId="1072" priority="277">
      <formula>C$9&lt;8/24</formula>
    </cfRule>
    <cfRule type="expression" dxfId="1071" priority="276">
      <formula>AND(C$9&gt;=8/24,C$9&lt;14/24)</formula>
    </cfRule>
  </conditionalFormatting>
  <conditionalFormatting sqref="B17:B23">
    <cfRule type="expression" dxfId="1070" priority="62">
      <formula>B$9&lt;8/24</formula>
    </cfRule>
    <cfRule type="expression" dxfId="1069" priority="61">
      <formula>AND(B$9&gt;=8/24,B$9&lt;14/24)</formula>
    </cfRule>
    <cfRule type="expression" dxfId="1068" priority="60">
      <formula>AND(B$9&gt;=14/24,B$9&lt;20/24)</formula>
    </cfRule>
    <cfRule type="expression" dxfId="1067" priority="59">
      <formula>B$9&gt;=20/24</formula>
    </cfRule>
    <cfRule type="expression" dxfId="1066" priority="58">
      <formula>B17&gt;$AG17</formula>
    </cfRule>
  </conditionalFormatting>
  <conditionalFormatting sqref="B24:B33">
    <cfRule type="expression" dxfId="1065" priority="72">
      <formula>B24&gt;$AG24</formula>
    </cfRule>
  </conditionalFormatting>
  <conditionalFormatting sqref="B27">
    <cfRule type="expression" dxfId="1064" priority="66">
      <formula>B$9&lt;8/24</formula>
    </cfRule>
    <cfRule type="expression" dxfId="1063" priority="65">
      <formula>AND(B$9&gt;=8/24,B$9&lt;14/24)</formula>
    </cfRule>
    <cfRule type="expression" dxfId="1062" priority="64">
      <formula>AND(B$9&gt;=14/24,B$9&lt;20/24)</formula>
    </cfRule>
    <cfRule type="expression" dxfId="1061" priority="63">
      <formula>B$9&gt;=20/24</formula>
    </cfRule>
  </conditionalFormatting>
  <conditionalFormatting sqref="B28:B34">
    <cfRule type="expression" dxfId="1060" priority="76">
      <formula>B$9&lt;8/24</formula>
    </cfRule>
    <cfRule type="expression" dxfId="1059" priority="75">
      <formula>AND(B$9&gt;=8/24,B$9&lt;14/24)</formula>
    </cfRule>
    <cfRule type="expression" dxfId="1058" priority="74">
      <formula>AND(B$9&gt;=14/24,B$9&lt;20/24)</formula>
    </cfRule>
    <cfRule type="expression" dxfId="1057" priority="73">
      <formula>B$9&gt;=20/24</formula>
    </cfRule>
  </conditionalFormatting>
  <conditionalFormatting sqref="B34:B38 B12:D16 B42:G43">
    <cfRule type="expression" dxfId="1056" priority="85">
      <formula>B12&gt;$AG12</formula>
    </cfRule>
  </conditionalFormatting>
  <conditionalFormatting sqref="B35:B37">
    <cfRule type="expression" dxfId="1055" priority="86">
      <formula>B$9&gt;=20/24</formula>
    </cfRule>
    <cfRule type="expression" dxfId="1054" priority="87">
      <formula>AND(B$9&gt;=14/24,B$9&lt;20/24)</formula>
    </cfRule>
    <cfRule type="expression" dxfId="1053" priority="88">
      <formula>AND(B$9&gt;=8/24,B$9&lt;14/24)</formula>
    </cfRule>
    <cfRule type="expression" dxfId="1052" priority="89">
      <formula>B$9&lt;8/24</formula>
    </cfRule>
  </conditionalFormatting>
  <conditionalFormatting sqref="B44:B50">
    <cfRule type="expression" dxfId="1051" priority="71">
      <formula>B$9&lt;8/24</formula>
    </cfRule>
    <cfRule type="expression" dxfId="1050" priority="69">
      <formula>AND(B$9&gt;=14/24,B$9&lt;20/24)</formula>
    </cfRule>
    <cfRule type="expression" dxfId="1049" priority="70">
      <formula>AND(B$9&gt;=8/24,B$9&lt;14/24)</formula>
    </cfRule>
    <cfRule type="expression" dxfId="1048" priority="68">
      <formula>B$9&gt;=20/24</formula>
    </cfRule>
  </conditionalFormatting>
  <conditionalFormatting sqref="B44:B56">
    <cfRule type="expression" dxfId="1047" priority="67">
      <formula>B44&gt;$AG44</formula>
    </cfRule>
  </conditionalFormatting>
  <conditionalFormatting sqref="B11:I11">
    <cfRule type="expression" dxfId="1046" priority="55">
      <formula>AND(B$9&gt;=14/24,B$9&lt;20/24)</formula>
    </cfRule>
    <cfRule type="expression" dxfId="1045" priority="54">
      <formula>B$9&gt;=20/24</formula>
    </cfRule>
    <cfRule type="expression" dxfId="1044" priority="56">
      <formula>AND(B$9&gt;=8/24,B$9&lt;14/24)</formula>
    </cfRule>
    <cfRule type="expression" dxfId="1043" priority="57">
      <formula>B$9&lt;8/24</formula>
    </cfRule>
  </conditionalFormatting>
  <conditionalFormatting sqref="B12:Q14 B16 B24:B26 B53:B91">
    <cfRule type="expression" dxfId="1042" priority="97">
      <formula>B$9&lt;8/24</formula>
    </cfRule>
    <cfRule type="expression" dxfId="1041" priority="96">
      <formula>AND(B$9&gt;=8/24,B$9&lt;14/24)</formula>
    </cfRule>
    <cfRule type="expression" dxfId="1040" priority="95">
      <formula>AND(B$9&gt;=14/24,B$9&lt;20/24)</formula>
    </cfRule>
    <cfRule type="expression" dxfId="1039" priority="94">
      <formula>B$9&gt;=20/24</formula>
    </cfRule>
  </conditionalFormatting>
  <conditionalFormatting sqref="B11:R11">
    <cfRule type="expression" dxfId="1038" priority="52">
      <formula>B11&gt;$AG11</formula>
    </cfRule>
  </conditionalFormatting>
  <conditionalFormatting sqref="B9:AF10 T11:AF11 AG73 B192:AF192 B194:B200 D194:AF200 U213:AF213">
    <cfRule type="expression" dxfId="1037" priority="270">
      <formula>B$9&lt;8/24</formula>
    </cfRule>
    <cfRule type="expression" dxfId="1036" priority="269">
      <formula>AND(B$9&gt;=8/24,B$9&lt;14/24)</formula>
    </cfRule>
    <cfRule type="expression" dxfId="1035" priority="268">
      <formula>AND(B$9&gt;=14/24,B$9&lt;20/24)</formula>
    </cfRule>
  </conditionalFormatting>
  <conditionalFormatting sqref="B15:AF15">
    <cfRule type="expression" dxfId="1034" priority="45">
      <formula>AND(B$9&gt;=8/24,B$9&lt;14/24)</formula>
    </cfRule>
    <cfRule type="expression" dxfId="1033" priority="46">
      <formula>B$9&lt;8/24</formula>
    </cfRule>
    <cfRule type="expression" dxfId="1032" priority="44">
      <formula>AND(B$9&gt;=14/24,B$9&lt;20/24)</formula>
    </cfRule>
    <cfRule type="expression" dxfId="1031" priority="43">
      <formula>B$9&gt;=20/24</formula>
    </cfRule>
  </conditionalFormatting>
  <conditionalFormatting sqref="B39:AF41">
    <cfRule type="expression" dxfId="1030" priority="14">
      <formula>AND(B$9&gt;=14/24,B$9&lt;20/24)</formula>
    </cfRule>
    <cfRule type="expression" dxfId="1029" priority="12">
      <formula>B39&gt;$AG39</formula>
    </cfRule>
    <cfRule type="expression" dxfId="1028" priority="13">
      <formula>B$9&gt;=20/24</formula>
    </cfRule>
    <cfRule type="expression" dxfId="1027" priority="15">
      <formula>AND(B$9&gt;=8/24,B$9&lt;14/24)</formula>
    </cfRule>
    <cfRule type="expression" dxfId="1026" priority="16">
      <formula>B$9&lt;8/24</formula>
    </cfRule>
  </conditionalFormatting>
  <conditionalFormatting sqref="B94:AF100">
    <cfRule type="expression" dxfId="1025" priority="116">
      <formula>B$9&gt;=20/24</formula>
    </cfRule>
    <cfRule type="expression" dxfId="1024" priority="117">
      <formula>AND(B$9&gt;=14/24,B$9&lt;20/24)</formula>
    </cfRule>
    <cfRule type="expression" dxfId="1023" priority="118">
      <formula>AND(B$9&gt;=8/24,B$9&lt;14/24)</formula>
    </cfRule>
    <cfRule type="expression" dxfId="1022" priority="119">
      <formula>B$9&lt;8/24</formula>
    </cfRule>
  </conditionalFormatting>
  <conditionalFormatting sqref="C44:E50">
    <cfRule type="expression" dxfId="1021" priority="133">
      <formula>C$9&lt;8/24</formula>
    </cfRule>
    <cfRule type="expression" dxfId="1020" priority="132">
      <formula>AND(C$9&gt;=8/24,C$9&lt;14/24)</formula>
    </cfRule>
    <cfRule type="expression" dxfId="1019" priority="131">
      <formula>AND(C$9&gt;=14/24,C$9&lt;20/24)</formula>
    </cfRule>
    <cfRule type="expression" dxfId="1018" priority="130">
      <formula>C$9&gt;=20/24</formula>
    </cfRule>
    <cfRule type="expression" dxfId="1017" priority="129">
      <formula>C44&gt;$AG44</formula>
    </cfRule>
  </conditionalFormatting>
  <conditionalFormatting sqref="C16:Q27 Z17:AF23 C68:AF91">
    <cfRule type="expression" dxfId="1016" priority="179">
      <formula>AND(C$9&gt;=14/24,C$9&lt;20/24)</formula>
    </cfRule>
    <cfRule type="expression" dxfId="1015" priority="178">
      <formula>C$9&gt;=20/24</formula>
    </cfRule>
    <cfRule type="expression" dxfId="1014" priority="180">
      <formula>AND(C$9&gt;=8/24,C$9&lt;14/24)</formula>
    </cfRule>
    <cfRule type="expression" dxfId="1013" priority="181">
      <formula>C$9&lt;8/24</formula>
    </cfRule>
  </conditionalFormatting>
  <conditionalFormatting sqref="C35:Y36">
    <cfRule type="expression" dxfId="1012" priority="31">
      <formula>C$9&gt;=20/24</formula>
    </cfRule>
    <cfRule type="expression" dxfId="1011" priority="34">
      <formula>C$9&lt;8/24</formula>
    </cfRule>
    <cfRule type="expression" dxfId="1010" priority="33">
      <formula>AND(C$9&gt;=8/24,C$9&lt;14/24)</formula>
    </cfRule>
    <cfRule type="expression" dxfId="1009" priority="32">
      <formula>AND(C$9&gt;=14/24,C$9&lt;20/24)</formula>
    </cfRule>
  </conditionalFormatting>
  <conditionalFormatting sqref="C64:Y67">
    <cfRule type="expression" dxfId="1008" priority="138">
      <formula>C$9&lt;8/24</formula>
    </cfRule>
    <cfRule type="expression" dxfId="1007" priority="137">
      <formula>AND(C$9&gt;=8/24,C$9&lt;14/24)</formula>
    </cfRule>
    <cfRule type="expression" dxfId="1006" priority="136">
      <formula>AND(C$9&gt;=14/24,C$9&lt;20/24)</formula>
    </cfRule>
    <cfRule type="expression" dxfId="1005" priority="135">
      <formula>C$9&gt;=20/24</formula>
    </cfRule>
  </conditionalFormatting>
  <conditionalFormatting sqref="C28:AF33">
    <cfRule type="expression" dxfId="1004" priority="21">
      <formula>C28&gt;$AG28</formula>
    </cfRule>
  </conditionalFormatting>
  <conditionalFormatting sqref="C28:AF34">
    <cfRule type="expression" dxfId="1003" priority="23">
      <formula>AND(C$9&gt;=14/24,C$9&lt;20/24)</formula>
    </cfRule>
    <cfRule type="expression" dxfId="1002" priority="22">
      <formula>C$9&gt;=20/24</formula>
    </cfRule>
    <cfRule type="expression" dxfId="1001" priority="24">
      <formula>AND(C$9&gt;=8/24,C$9&lt;14/24)</formula>
    </cfRule>
    <cfRule type="expression" dxfId="1000" priority="25">
      <formula>C$9&lt;8/24</formula>
    </cfRule>
  </conditionalFormatting>
  <conditionalFormatting sqref="C34:AF38 M16:Y27">
    <cfRule type="expression" dxfId="999" priority="30">
      <formula>C16&gt;$AG16</formula>
    </cfRule>
  </conditionalFormatting>
  <conditionalFormatting sqref="C51:AF56">
    <cfRule type="expression" dxfId="998" priority="1">
      <formula>C51&gt;$AG51</formula>
    </cfRule>
  </conditionalFormatting>
  <conditionalFormatting sqref="C53:AF57">
    <cfRule type="expression" dxfId="997" priority="5">
      <formula>C$9&lt;8/24</formula>
    </cfRule>
    <cfRule type="expression" dxfId="996" priority="4">
      <formula>AND(C$9&gt;=8/24,C$9&lt;14/24)</formula>
    </cfRule>
    <cfRule type="expression" dxfId="995" priority="3">
      <formula>AND(C$9&gt;=14/24,C$9&lt;20/24)</formula>
    </cfRule>
    <cfRule type="expression" dxfId="994" priority="2">
      <formula>C$9&gt;=20/24</formula>
    </cfRule>
  </conditionalFormatting>
  <conditionalFormatting sqref="E16:L16 Z17:AF23 C17:L27">
    <cfRule type="expression" dxfId="993" priority="165">
      <formula>C16&gt;$AG16</formula>
    </cfRule>
  </conditionalFormatting>
  <conditionalFormatting sqref="E12:X15 Y13:Y15">
    <cfRule type="expression" dxfId="992" priority="47">
      <formula>E12&gt;$AG12</formula>
    </cfRule>
  </conditionalFormatting>
  <conditionalFormatting sqref="F45:S50 T49:Y50">
    <cfRule type="expression" dxfId="991" priority="9">
      <formula>AND(F$9&gt;=8/24,F$9&lt;14/24)</formula>
    </cfRule>
    <cfRule type="expression" dxfId="990" priority="8">
      <formula>AND(F$9&gt;=14/24,F$9&lt;20/24)</formula>
    </cfRule>
    <cfRule type="expression" dxfId="989" priority="7">
      <formula>F$9&gt;=20/24</formula>
    </cfRule>
    <cfRule type="expression" dxfId="988" priority="6">
      <formula>F45&gt;$AG45</formula>
    </cfRule>
    <cfRule type="expression" dxfId="987" priority="10">
      <formula>F$9&lt;8/24</formula>
    </cfRule>
  </conditionalFormatting>
  <conditionalFormatting sqref="H42:S44">
    <cfRule type="expression" dxfId="986" priority="11">
      <formula>H42&gt;$AG42</formula>
    </cfRule>
  </conditionalFormatting>
  <conditionalFormatting sqref="O3:P3">
    <cfRule type="iconSet" priority="271">
      <iconSet iconSet="3TrafficLights2" reverse="1">
        <cfvo type="percent" val="0"/>
        <cfvo type="num" val="1"/>
        <cfvo type="num" val="1"/>
      </iconSet>
    </cfRule>
  </conditionalFormatting>
  <conditionalFormatting sqref="R12:X14 Y13:Y14">
    <cfRule type="expression" dxfId="985" priority="48">
      <formula>R$9&gt;=20/24</formula>
    </cfRule>
    <cfRule type="expression" dxfId="984" priority="49">
      <formula>AND(R$9&gt;=14/24,R$9&lt;20/24)</formula>
    </cfRule>
    <cfRule type="expression" dxfId="983" priority="50">
      <formula>AND(R$9&gt;=8/24,R$9&lt;14/24)</formula>
    </cfRule>
    <cfRule type="expression" dxfId="982" priority="51">
      <formula>R$9&lt;8/24</formula>
    </cfRule>
  </conditionalFormatting>
  <conditionalFormatting sqref="R16:Y27">
    <cfRule type="expression" dxfId="981" priority="39">
      <formula>R$9&gt;=20/24</formula>
    </cfRule>
    <cfRule type="expression" dxfId="980" priority="40">
      <formula>AND(R$9&gt;=14/24,R$9&lt;20/24)</formula>
    </cfRule>
    <cfRule type="expression" dxfId="979" priority="41">
      <formula>AND(R$9&gt;=8/24,R$9&lt;14/24)</formula>
    </cfRule>
    <cfRule type="expression" dxfId="978" priority="42">
      <formula>R$9&lt;8/24</formula>
    </cfRule>
  </conditionalFormatting>
  <conditionalFormatting sqref="S8 AB8 B8 M8">
    <cfRule type="expression" dxfId="977" priority="274">
      <formula>C$9&gt;=20/24</formula>
    </cfRule>
  </conditionalFormatting>
  <conditionalFormatting sqref="S8">
    <cfRule type="expression" dxfId="976" priority="241">
      <formula>AND(U$9&gt;=14/24,U$9&lt;20/24)</formula>
    </cfRule>
    <cfRule type="expression" dxfId="975" priority="240">
      <formula>U$9&gt;=20/24</formula>
    </cfRule>
    <cfRule type="expression" dxfId="974" priority="242">
      <formula>AND(U$9&gt;=8/24,U$9&lt;14/24)</formula>
    </cfRule>
    <cfRule type="expression" dxfId="973" priority="243">
      <formula>U$9&lt;8/24</formula>
    </cfRule>
  </conditionalFormatting>
  <conditionalFormatting sqref="S11">
    <cfRule type="expression" dxfId="972" priority="197">
      <formula>AND(S$9&gt;=14/24,S$9&lt;20/24)</formula>
    </cfRule>
    <cfRule type="expression" dxfId="971" priority="196">
      <formula>S$9&gt;=20/24</formula>
    </cfRule>
    <cfRule type="expression" dxfId="970" priority="199">
      <formula>S$9&lt;8/24</formula>
    </cfRule>
    <cfRule type="expression" dxfId="969" priority="198">
      <formula>AND(S$9&gt;=8/24,S$9&lt;14/24)</formula>
    </cfRule>
  </conditionalFormatting>
  <conditionalFormatting sqref="S11:AF11 AG51">
    <cfRule type="expression" dxfId="968" priority="261">
      <formula>S11&gt;$AG11</formula>
    </cfRule>
  </conditionalFormatting>
  <conditionalFormatting sqref="T213">
    <cfRule type="expression" dxfId="967" priority="287">
      <formula>AX$9&gt;=20/24</formula>
    </cfRule>
    <cfRule type="expression" dxfId="966" priority="288">
      <formula>AND(AX$9&gt;=14/24,AX$9&lt;20/24)</formula>
    </cfRule>
    <cfRule type="expression" dxfId="965" priority="289">
      <formula>AND(AX$9&gt;=8/24,AX$9&lt;14/24)</formula>
    </cfRule>
    <cfRule type="expression" dxfId="964" priority="290">
      <formula>AX$9&lt;8/24</formula>
    </cfRule>
  </conditionalFormatting>
  <conditionalFormatting sqref="T42:V48 W44:Y48 Z44:AF50">
    <cfRule type="expression" dxfId="963" priority="188">
      <formula>AND(T$9&gt;=14/24,T$9&lt;20/24)</formula>
    </cfRule>
    <cfRule type="expression" dxfId="962" priority="189">
      <formula>AND(T$9&gt;=8/24,T$9&lt;14/24)</formula>
    </cfRule>
    <cfRule type="expression" dxfId="961" priority="190">
      <formula>T$9&lt;8/24</formula>
    </cfRule>
    <cfRule type="expression" dxfId="960" priority="187">
      <formula>T$9&gt;=20/24</formula>
    </cfRule>
    <cfRule type="expression" dxfId="959" priority="186">
      <formula>T42&gt;$AG42</formula>
    </cfRule>
  </conditionalFormatting>
  <conditionalFormatting sqref="T11:AF11 B9:AF10 AG73 B192:AF192 B194:B200 D194:AF200 U213:AF213">
    <cfRule type="expression" dxfId="958" priority="267">
      <formula>B$9&gt;=20/24</formula>
    </cfRule>
  </conditionalFormatting>
  <conditionalFormatting sqref="V3 AB3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W42:AA43">
    <cfRule type="expression" dxfId="957" priority="192">
      <formula>W$9&gt;=20/24</formula>
    </cfRule>
    <cfRule type="expression" dxfId="956" priority="193">
      <formula>AND(W$9&gt;=14/24,W$9&lt;20/24)</formula>
    </cfRule>
    <cfRule type="expression" dxfId="955" priority="194">
      <formula>AND(W$9&gt;=8/24,W$9&lt;14/24)</formula>
    </cfRule>
    <cfRule type="expression" dxfId="954" priority="195">
      <formula>W$9&lt;8/24</formula>
    </cfRule>
  </conditionalFormatting>
  <conditionalFormatting sqref="W42:AF43">
    <cfRule type="expression" dxfId="953" priority="191">
      <formula>W42&gt;$AG42</formula>
    </cfRule>
  </conditionalFormatting>
  <conditionalFormatting sqref="Y12:Z12 AA12:AF14 Z13:Z14 Z16:AF16 Z24:AF26 C58:AB59 AC58:AF63 O60:AB60 C60:N63 O61:Z61 AA61:AB63 O62:Y63 Z62:Z67 AA64:AF67">
    <cfRule type="expression" dxfId="952" priority="224">
      <formula>AND(C$9&gt;=8/24,C$9&lt;14/24)</formula>
    </cfRule>
    <cfRule type="expression" dxfId="951" priority="225">
      <formula>C$9&lt;8/24</formula>
    </cfRule>
    <cfRule type="expression" dxfId="950" priority="222">
      <formula>C$9&gt;=20/24</formula>
    </cfRule>
    <cfRule type="expression" dxfId="949" priority="223">
      <formula>AND(C$9&gt;=14/24,C$9&lt;20/24)</formula>
    </cfRule>
  </conditionalFormatting>
  <conditionalFormatting sqref="Z24:AF27 AA12:AF16 Z13:Z16 Y12:Z12 F44:G44">
    <cfRule type="expression" dxfId="948" priority="213">
      <formula>F12&gt;$AG12</formula>
    </cfRule>
  </conditionalFormatting>
  <conditionalFormatting sqref="Z27:AF27">
    <cfRule type="expression" dxfId="947" priority="182">
      <formula>Z$9&gt;=20/24</formula>
    </cfRule>
    <cfRule type="expression" dxfId="946" priority="183">
      <formula>AND(Z$9&gt;=14/24,Z$9&lt;20/24)</formula>
    </cfRule>
    <cfRule type="expression" dxfId="945" priority="184">
      <formula>AND(Z$9&gt;=8/24,Z$9&lt;14/24)</formula>
    </cfRule>
    <cfRule type="expression" dxfId="944" priority="185">
      <formula>Z$9&lt;8/24</formula>
    </cfRule>
  </conditionalFormatting>
  <conditionalFormatting sqref="Z35:AF37">
    <cfRule type="expression" dxfId="943" priority="214">
      <formula>Z$9&gt;=20/24</formula>
    </cfRule>
    <cfRule type="expression" dxfId="942" priority="215">
      <formula>AND(Z$9&gt;=14/24,Z$9&lt;20/24)</formula>
    </cfRule>
    <cfRule type="expression" dxfId="941" priority="217">
      <formula>Z$9&lt;8/24</formula>
    </cfRule>
    <cfRule type="expression" dxfId="940" priority="216">
      <formula>AND(Z$9&gt;=8/24,Z$9&lt;14/24)</formula>
    </cfRule>
  </conditionalFormatting>
  <conditionalFormatting sqref="AB8">
    <cfRule type="expression" dxfId="939" priority="236">
      <formula>AD$9&gt;=20/24</formula>
    </cfRule>
    <cfRule type="expression" dxfId="938" priority="237">
      <formula>AND(AD$9&gt;=14/24,AD$9&lt;20/24)</formula>
    </cfRule>
    <cfRule type="expression" dxfId="937" priority="238">
      <formula>AND(AD$9&gt;=8/24,AD$9&lt;14/24)</formula>
    </cfRule>
    <cfRule type="expression" dxfId="936" priority="239">
      <formula>AD$9&lt;8/24</formula>
    </cfRule>
  </conditionalFormatting>
  <conditionalFormatting sqref="AG213">
    <cfRule type="expression" dxfId="935" priority="279">
      <formula>B$9&gt;=20/24</formula>
    </cfRule>
    <cfRule type="expression" dxfId="934" priority="280">
      <formula>AND(B$9&gt;=14/24,B$9&lt;20/24)</formula>
    </cfRule>
    <cfRule type="expression" dxfId="933" priority="281">
      <formula>AND(B$9&gt;=8/24,B$9&lt;14/24)</formula>
    </cfRule>
    <cfRule type="expression" dxfId="932" priority="282">
      <formula>B$9&lt;8/24</formula>
    </cfRule>
  </conditionalFormatting>
  <conditionalFormatting sqref="AH213:AX213">
    <cfRule type="expression" dxfId="931" priority="283">
      <formula>AG$9&gt;=20/24</formula>
    </cfRule>
    <cfRule type="expression" dxfId="930" priority="284">
      <formula>AND(AG$9&gt;=14/24,AG$9&lt;20/24)</formula>
    </cfRule>
    <cfRule type="expression" dxfId="929" priority="285">
      <formula>AND(AG$9&gt;=8/24,AG$9&lt;14/24)</formula>
    </cfRule>
    <cfRule type="expression" dxfId="928" priority="286">
      <formula>AG$9&lt;8/24</formula>
    </cfRule>
  </conditionalFormatting>
  <conditionalFormatting sqref="AL4:AL6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73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5" id="{0B53A1C4-4D3E-4333-AF63-CAF862E39F4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2079/01/11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231</v>
      </c>
      <c r="C5" s="29">
        <f t="shared" si="0"/>
        <v>232.1</v>
      </c>
      <c r="D5" s="29">
        <f t="shared" si="0"/>
        <v>192.4</v>
      </c>
      <c r="E5" s="29">
        <f t="shared" si="0"/>
        <v>187.70000000000002</v>
      </c>
      <c r="F5" s="29">
        <f t="shared" si="0"/>
        <v>201.5</v>
      </c>
      <c r="G5" s="29">
        <f t="shared" si="0"/>
        <v>213.4</v>
      </c>
      <c r="H5" s="29">
        <f t="shared" si="0"/>
        <v>359.74</v>
      </c>
      <c r="I5" s="29">
        <f t="shared" si="0"/>
        <v>465.1</v>
      </c>
      <c r="J5" s="29">
        <f t="shared" si="0"/>
        <v>490.5</v>
      </c>
      <c r="K5" s="29">
        <f t="shared" si="0"/>
        <v>550.04999999999995</v>
      </c>
      <c r="L5" s="29">
        <f t="shared" si="0"/>
        <v>539.45000000000005</v>
      </c>
      <c r="M5" s="29">
        <f t="shared" si="0"/>
        <v>589.29999999999995</v>
      </c>
      <c r="N5" s="29">
        <f t="shared" si="0"/>
        <v>584.5</v>
      </c>
      <c r="O5" s="29">
        <f t="shared" si="0"/>
        <v>568.5</v>
      </c>
      <c r="P5" s="29">
        <f t="shared" si="0"/>
        <v>538.5</v>
      </c>
      <c r="Q5" s="29">
        <f t="shared" si="0"/>
        <v>562.5</v>
      </c>
      <c r="R5" s="29">
        <f t="shared" si="0"/>
        <v>576.64</v>
      </c>
      <c r="S5" s="29">
        <f t="shared" si="0"/>
        <v>545.44000000000005</v>
      </c>
      <c r="T5" s="29">
        <f t="shared" si="0"/>
        <v>474.38</v>
      </c>
      <c r="U5" s="29">
        <f t="shared" si="0"/>
        <v>467.18000000000006</v>
      </c>
      <c r="V5" s="29">
        <f t="shared" si="0"/>
        <v>459.43</v>
      </c>
      <c r="W5" s="29">
        <f t="shared" si="0"/>
        <v>374.31</v>
      </c>
      <c r="X5" s="29">
        <f t="shared" si="0"/>
        <v>261.01</v>
      </c>
      <c r="Y5" s="29">
        <f t="shared" si="0"/>
        <v>249.6</v>
      </c>
      <c r="Z5" s="29">
        <f t="shared" si="0"/>
        <v>242.7</v>
      </c>
      <c r="AA5" s="29">
        <f t="shared" si="0"/>
        <v>223.5</v>
      </c>
      <c r="AB5" s="29">
        <f t="shared" si="0"/>
        <v>223.5</v>
      </c>
      <c r="AC5" s="29">
        <f t="shared" si="0"/>
        <v>223.5</v>
      </c>
      <c r="AD5" s="29">
        <f t="shared" si="0"/>
        <v>210.5</v>
      </c>
      <c r="AE5" s="29">
        <f t="shared" si="0"/>
        <v>201.5</v>
      </c>
      <c r="AF5" s="29">
        <f>B68</f>
        <v>218.70000000000002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1439MW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Load=1177</v>
      </c>
      <c r="B7" s="34">
        <f>B75</f>
        <v>1276.8400000000001</v>
      </c>
      <c r="C7" s="34">
        <f t="shared" ref="C7:AF7" si="1">C75</f>
        <v>1253.54</v>
      </c>
      <c r="D7" s="34">
        <f t="shared" si="1"/>
        <v>1246.7400000000002</v>
      </c>
      <c r="E7" s="34">
        <f t="shared" si="1"/>
        <v>1204.44</v>
      </c>
      <c r="F7" s="34">
        <f t="shared" si="1"/>
        <v>1176.8400000000001</v>
      </c>
      <c r="G7" s="34">
        <f t="shared" si="1"/>
        <v>1197.3399999999999</v>
      </c>
      <c r="H7" s="34">
        <f t="shared" si="1"/>
        <v>1217.8399999999999</v>
      </c>
      <c r="I7" s="34">
        <f t="shared" si="1"/>
        <v>1228.28</v>
      </c>
      <c r="J7" s="34">
        <f t="shared" si="1"/>
        <v>1261.24</v>
      </c>
      <c r="K7" s="34">
        <f t="shared" si="1"/>
        <v>1340.14</v>
      </c>
      <c r="L7" s="34">
        <f t="shared" si="1"/>
        <v>1433.29</v>
      </c>
      <c r="M7" s="34">
        <f t="shared" si="1"/>
        <v>1430.9900000000002</v>
      </c>
      <c r="N7" s="34">
        <f t="shared" si="1"/>
        <v>1439.44</v>
      </c>
      <c r="O7" s="34">
        <f t="shared" si="1"/>
        <v>1490.04</v>
      </c>
      <c r="P7" s="34">
        <f t="shared" si="1"/>
        <v>1515.94</v>
      </c>
      <c r="Q7" s="34">
        <f t="shared" si="1"/>
        <v>1493.24</v>
      </c>
      <c r="R7" s="34">
        <f t="shared" si="1"/>
        <v>1521.24</v>
      </c>
      <c r="S7" s="34">
        <f t="shared" si="1"/>
        <v>1504.68</v>
      </c>
      <c r="T7" s="34">
        <f t="shared" si="1"/>
        <v>1431.6800000000003</v>
      </c>
      <c r="U7" s="34">
        <f t="shared" si="1"/>
        <v>1415.8200000000002</v>
      </c>
      <c r="V7" s="34">
        <f t="shared" si="1"/>
        <v>1413.42</v>
      </c>
      <c r="W7" s="34">
        <f t="shared" si="1"/>
        <v>1445.97</v>
      </c>
      <c r="X7" s="34">
        <f t="shared" si="1"/>
        <v>1330.45</v>
      </c>
      <c r="Y7" s="34">
        <f t="shared" si="1"/>
        <v>1557.0500000000002</v>
      </c>
      <c r="Z7" s="34">
        <f t="shared" si="1"/>
        <v>1687.94</v>
      </c>
      <c r="AA7" s="34">
        <f t="shared" si="1"/>
        <v>1711.04</v>
      </c>
      <c r="AB7" s="34">
        <f t="shared" si="1"/>
        <v>1623.44</v>
      </c>
      <c r="AC7" s="34">
        <f t="shared" si="1"/>
        <v>1596.14</v>
      </c>
      <c r="AD7" s="34">
        <f t="shared" si="1"/>
        <v>1536.24</v>
      </c>
      <c r="AE7" s="34">
        <f t="shared" si="1"/>
        <v>1433.94</v>
      </c>
      <c r="AF7" s="34">
        <f t="shared" si="1"/>
        <v>1344.54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130</v>
      </c>
      <c r="C11" s="47">
        <v>150</v>
      </c>
      <c r="D11" s="47">
        <v>150</v>
      </c>
      <c r="E11" s="44">
        <v>150</v>
      </c>
      <c r="F11" s="44">
        <v>135</v>
      </c>
      <c r="G11" s="44">
        <v>135</v>
      </c>
      <c r="H11" s="44">
        <v>135</v>
      </c>
      <c r="I11" s="44">
        <v>100</v>
      </c>
      <c r="J11" s="45">
        <v>100</v>
      </c>
      <c r="K11" s="45">
        <v>100</v>
      </c>
      <c r="L11" s="45">
        <v>120</v>
      </c>
      <c r="M11" s="44">
        <v>120</v>
      </c>
      <c r="N11" s="44">
        <v>81</v>
      </c>
      <c r="O11" s="44">
        <v>90</v>
      </c>
      <c r="P11" s="44">
        <v>120</v>
      </c>
      <c r="Q11" s="44">
        <v>130</v>
      </c>
      <c r="R11" s="44">
        <v>130</v>
      </c>
      <c r="S11" s="44">
        <v>110</v>
      </c>
      <c r="T11" s="46">
        <v>140</v>
      </c>
      <c r="U11" s="46">
        <v>140</v>
      </c>
      <c r="V11" s="46">
        <v>140</v>
      </c>
      <c r="W11" s="46">
        <v>170</v>
      </c>
      <c r="X11" s="46">
        <v>150</v>
      </c>
      <c r="Y11" s="46">
        <v>200</v>
      </c>
      <c r="Z11" s="46">
        <v>320</v>
      </c>
      <c r="AA11" s="46">
        <v>350</v>
      </c>
      <c r="AB11" s="46">
        <v>300</v>
      </c>
      <c r="AC11" s="46">
        <v>280</v>
      </c>
      <c r="AD11" s="46">
        <v>230</v>
      </c>
      <c r="AE11" s="46">
        <v>170</v>
      </c>
      <c r="AF11" s="46">
        <v>145</v>
      </c>
      <c r="AG11" s="48">
        <v>456</v>
      </c>
      <c r="AH11" s="49">
        <f>MAX(B11:AF11)</f>
        <v>350</v>
      </c>
      <c r="AI11" s="50">
        <f>MIN(B11:AF11)</f>
        <v>81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30</v>
      </c>
      <c r="C12" s="44">
        <v>30</v>
      </c>
      <c r="D12" s="44">
        <v>30</v>
      </c>
      <c r="E12" s="44">
        <v>30</v>
      </c>
      <c r="F12" s="44">
        <v>30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30</v>
      </c>
      <c r="Z12" s="44">
        <v>30</v>
      </c>
      <c r="AA12" s="44">
        <v>30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53">
        <v>60</v>
      </c>
      <c r="AH12" s="49">
        <f t="shared" ref="AH12:AH75" si="2">MAX(B12:AF12)</f>
        <v>30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15.1</v>
      </c>
      <c r="C13" s="44">
        <v>13.7</v>
      </c>
      <c r="D13" s="44">
        <v>13.7</v>
      </c>
      <c r="E13" s="44">
        <v>16.399999999999999</v>
      </c>
      <c r="F13" s="44">
        <v>16.399999999999999</v>
      </c>
      <c r="G13" s="44">
        <v>16.399999999999999</v>
      </c>
      <c r="H13" s="44">
        <v>16.399999999999999</v>
      </c>
      <c r="I13" s="44">
        <v>16.399999999999999</v>
      </c>
      <c r="J13" s="44">
        <v>16.399999999999999</v>
      </c>
      <c r="K13" s="44">
        <v>16.399999999999999</v>
      </c>
      <c r="L13" s="44">
        <v>13.8</v>
      </c>
      <c r="M13" s="44">
        <v>13.9</v>
      </c>
      <c r="N13" s="44">
        <v>13.9</v>
      </c>
      <c r="O13" s="44">
        <v>13.9</v>
      </c>
      <c r="P13" s="44">
        <v>13.9</v>
      </c>
      <c r="Q13" s="44">
        <v>13.9</v>
      </c>
      <c r="R13" s="44">
        <v>15.2</v>
      </c>
      <c r="S13" s="44">
        <v>15.2</v>
      </c>
      <c r="T13" s="44">
        <v>15.2</v>
      </c>
      <c r="U13" s="44">
        <v>15.2</v>
      </c>
      <c r="V13" s="44">
        <v>15.2</v>
      </c>
      <c r="W13" s="44">
        <v>15.2</v>
      </c>
      <c r="X13" s="44">
        <v>15.2</v>
      </c>
      <c r="Y13" s="44">
        <v>15.2</v>
      </c>
      <c r="Z13" s="44">
        <v>15.2</v>
      </c>
      <c r="AA13" s="44">
        <v>15.2</v>
      </c>
      <c r="AB13" s="44">
        <v>15.2</v>
      </c>
      <c r="AC13" s="44">
        <v>15.2</v>
      </c>
      <c r="AD13" s="44">
        <v>15.2</v>
      </c>
      <c r="AE13" s="44">
        <v>15.2</v>
      </c>
      <c r="AF13" s="44">
        <v>15.2</v>
      </c>
      <c r="AG13" s="53">
        <v>52.4</v>
      </c>
      <c r="AH13" s="49">
        <f t="shared" si="2"/>
        <v>16.399999999999999</v>
      </c>
      <c r="AI13" s="50">
        <f t="shared" si="3"/>
        <v>13.7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50.5</v>
      </c>
      <c r="C14" s="44">
        <v>50.7</v>
      </c>
      <c r="D14" s="44">
        <v>50.7</v>
      </c>
      <c r="E14" s="44">
        <v>50.2</v>
      </c>
      <c r="F14" s="44">
        <v>50.2</v>
      </c>
      <c r="G14" s="44">
        <v>50.2</v>
      </c>
      <c r="H14" s="44">
        <v>50.2</v>
      </c>
      <c r="I14" s="44">
        <v>50.2</v>
      </c>
      <c r="J14" s="44">
        <v>50.2</v>
      </c>
      <c r="K14" s="44">
        <v>50.2</v>
      </c>
      <c r="L14" s="44">
        <v>50.2</v>
      </c>
      <c r="M14" s="44">
        <v>50.5</v>
      </c>
      <c r="N14" s="44">
        <v>50.5</v>
      </c>
      <c r="O14" s="44">
        <v>50.5</v>
      </c>
      <c r="P14" s="44">
        <v>50.5</v>
      </c>
      <c r="Q14" s="44">
        <v>50.6</v>
      </c>
      <c r="R14" s="44">
        <v>50.3</v>
      </c>
      <c r="S14" s="44">
        <v>50.3</v>
      </c>
      <c r="T14" s="44">
        <v>50.3</v>
      </c>
      <c r="U14" s="44">
        <v>50.3</v>
      </c>
      <c r="V14" s="44">
        <v>50.3</v>
      </c>
      <c r="W14" s="44">
        <v>50.3</v>
      </c>
      <c r="X14" s="44">
        <v>50.3</v>
      </c>
      <c r="Y14" s="44">
        <v>50.3</v>
      </c>
      <c r="Z14" s="44">
        <v>50.3</v>
      </c>
      <c r="AA14" s="44">
        <v>50.3</v>
      </c>
      <c r="AB14" s="44">
        <v>50.3</v>
      </c>
      <c r="AC14" s="44">
        <v>50.3</v>
      </c>
      <c r="AD14" s="44">
        <v>50.3</v>
      </c>
      <c r="AE14" s="44">
        <v>50.3</v>
      </c>
      <c r="AF14" s="44">
        <v>50.3</v>
      </c>
      <c r="AG14" s="53">
        <v>50</v>
      </c>
      <c r="AH14" s="49">
        <f t="shared" si="2"/>
        <v>50.7</v>
      </c>
      <c r="AI14" s="50">
        <f t="shared" si="3"/>
        <v>50.2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23.5</v>
      </c>
      <c r="C15" s="44">
        <v>23.5</v>
      </c>
      <c r="D15" s="44">
        <v>23.5</v>
      </c>
      <c r="E15" s="44">
        <v>23.8</v>
      </c>
      <c r="F15" s="44">
        <v>23.8</v>
      </c>
      <c r="G15" s="44">
        <v>23.8</v>
      </c>
      <c r="H15" s="44">
        <v>23.8</v>
      </c>
      <c r="I15" s="44">
        <v>23.8</v>
      </c>
      <c r="J15" s="44">
        <v>23.8</v>
      </c>
      <c r="K15" s="44">
        <v>23.8</v>
      </c>
      <c r="L15" s="44">
        <v>23.6</v>
      </c>
      <c r="M15" s="44">
        <v>23.6</v>
      </c>
      <c r="N15" s="44">
        <v>23.6</v>
      </c>
      <c r="O15" s="44">
        <v>23.6</v>
      </c>
      <c r="P15" s="44">
        <v>23.6</v>
      </c>
      <c r="Q15" s="44">
        <v>23.6</v>
      </c>
      <c r="R15" s="44">
        <v>23.6</v>
      </c>
      <c r="S15" s="44">
        <v>23.6</v>
      </c>
      <c r="T15" s="44">
        <v>23.6</v>
      </c>
      <c r="U15" s="44">
        <v>23.6</v>
      </c>
      <c r="V15" s="44">
        <v>23.6</v>
      </c>
      <c r="W15" s="44">
        <v>23.6</v>
      </c>
      <c r="X15" s="44">
        <v>23.6</v>
      </c>
      <c r="Y15" s="44">
        <v>23.6</v>
      </c>
      <c r="Z15" s="44">
        <v>23.6</v>
      </c>
      <c r="AA15" s="44">
        <v>23.6</v>
      </c>
      <c r="AB15" s="44">
        <v>23.6</v>
      </c>
      <c r="AC15" s="44">
        <v>23.6</v>
      </c>
      <c r="AD15" s="44">
        <v>23.6</v>
      </c>
      <c r="AE15" s="44">
        <v>23.6</v>
      </c>
      <c r="AF15" s="44">
        <v>23.6</v>
      </c>
      <c r="AG15" s="56">
        <v>45</v>
      </c>
      <c r="AH15" s="49">
        <f t="shared" si="2"/>
        <v>23.8</v>
      </c>
      <c r="AI15" s="50">
        <f t="shared" si="3"/>
        <v>23.5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12</v>
      </c>
      <c r="C16" s="44">
        <v>12</v>
      </c>
      <c r="D16" s="44">
        <v>12</v>
      </c>
      <c r="E16" s="44">
        <v>12</v>
      </c>
      <c r="F16" s="44">
        <v>12</v>
      </c>
      <c r="G16" s="44">
        <v>12</v>
      </c>
      <c r="H16" s="44">
        <v>12</v>
      </c>
      <c r="I16" s="44">
        <v>12</v>
      </c>
      <c r="J16" s="44">
        <v>12</v>
      </c>
      <c r="K16" s="44">
        <v>12</v>
      </c>
      <c r="L16" s="44">
        <v>12</v>
      </c>
      <c r="M16" s="44">
        <v>12</v>
      </c>
      <c r="N16" s="44">
        <v>12</v>
      </c>
      <c r="O16" s="44">
        <v>12</v>
      </c>
      <c r="P16" s="44">
        <v>12</v>
      </c>
      <c r="Q16" s="44">
        <v>12</v>
      </c>
      <c r="R16" s="44">
        <v>12</v>
      </c>
      <c r="S16" s="44">
        <v>12</v>
      </c>
      <c r="T16" s="44">
        <v>12</v>
      </c>
      <c r="U16" s="44">
        <v>12</v>
      </c>
      <c r="V16" s="44">
        <v>12</v>
      </c>
      <c r="W16" s="44">
        <v>12</v>
      </c>
      <c r="X16" s="44">
        <v>12</v>
      </c>
      <c r="Y16" s="44">
        <v>12</v>
      </c>
      <c r="Z16" s="44">
        <v>12</v>
      </c>
      <c r="AA16" s="44">
        <v>12</v>
      </c>
      <c r="AB16" s="44">
        <v>12</v>
      </c>
      <c r="AC16" s="44">
        <v>12</v>
      </c>
      <c r="AD16" s="44">
        <v>12</v>
      </c>
      <c r="AE16" s="44">
        <v>12</v>
      </c>
      <c r="AF16" s="44">
        <v>12</v>
      </c>
      <c r="AG16" s="53">
        <v>45</v>
      </c>
      <c r="AH16" s="49">
        <f t="shared" si="2"/>
        <v>12</v>
      </c>
      <c r="AI16" s="50">
        <f t="shared" si="3"/>
        <v>12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12.8</v>
      </c>
      <c r="C19" s="44">
        <v>12.8</v>
      </c>
      <c r="D19" s="44">
        <v>12.8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13.1</v>
      </c>
      <c r="N19" s="44">
        <v>13.1</v>
      </c>
      <c r="O19" s="44">
        <v>13.1</v>
      </c>
      <c r="P19" s="44">
        <v>13.1</v>
      </c>
      <c r="Q19" s="44">
        <v>13.1</v>
      </c>
      <c r="R19" s="44">
        <v>13.1</v>
      </c>
      <c r="S19" s="44">
        <v>13.1</v>
      </c>
      <c r="T19" s="44">
        <v>13.1</v>
      </c>
      <c r="U19" s="44">
        <v>13.1</v>
      </c>
      <c r="V19" s="44">
        <v>13.1</v>
      </c>
      <c r="W19" s="44">
        <v>13.1</v>
      </c>
      <c r="X19" s="44">
        <v>13.1</v>
      </c>
      <c r="Y19" s="44">
        <v>13.1</v>
      </c>
      <c r="Z19" s="44">
        <v>13.1</v>
      </c>
      <c r="AA19" s="44">
        <v>13.1</v>
      </c>
      <c r="AB19" s="44">
        <v>13.1</v>
      </c>
      <c r="AC19" s="44">
        <v>13.1</v>
      </c>
      <c r="AD19" s="44">
        <v>13.1</v>
      </c>
      <c r="AE19" s="44">
        <v>13.1</v>
      </c>
      <c r="AF19" s="44">
        <v>13.1</v>
      </c>
      <c r="AG19" s="53">
        <v>30</v>
      </c>
      <c r="AH19" s="49">
        <f t="shared" si="2"/>
        <v>13.2</v>
      </c>
      <c r="AI19" s="50">
        <f t="shared" si="3"/>
        <v>12.8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19.8</v>
      </c>
      <c r="C22" s="44">
        <v>19.8</v>
      </c>
      <c r="D22" s="44">
        <v>19.8</v>
      </c>
      <c r="E22" s="44">
        <v>20</v>
      </c>
      <c r="F22" s="44">
        <v>20</v>
      </c>
      <c r="G22" s="44">
        <v>20</v>
      </c>
      <c r="H22" s="44">
        <v>20</v>
      </c>
      <c r="I22" s="44">
        <v>20</v>
      </c>
      <c r="J22" s="44">
        <v>20</v>
      </c>
      <c r="K22" s="44">
        <v>20</v>
      </c>
      <c r="L22" s="44">
        <v>20</v>
      </c>
      <c r="M22" s="44">
        <v>19.100000000000001</v>
      </c>
      <c r="N22" s="44">
        <v>19.100000000000001</v>
      </c>
      <c r="O22" s="44">
        <v>19.100000000000001</v>
      </c>
      <c r="P22" s="44">
        <v>19.100000000000001</v>
      </c>
      <c r="Q22" s="44">
        <v>19.100000000000001</v>
      </c>
      <c r="R22" s="44">
        <v>18.7</v>
      </c>
      <c r="S22" s="44">
        <v>18.7</v>
      </c>
      <c r="T22" s="44">
        <v>18.7</v>
      </c>
      <c r="U22" s="44">
        <v>18.7</v>
      </c>
      <c r="V22" s="44">
        <v>18.7</v>
      </c>
      <c r="W22" s="44">
        <v>18.7</v>
      </c>
      <c r="X22" s="44">
        <v>18.7</v>
      </c>
      <c r="Y22" s="44">
        <v>18.7</v>
      </c>
      <c r="Z22" s="44">
        <v>18.7</v>
      </c>
      <c r="AA22" s="44">
        <v>18.7</v>
      </c>
      <c r="AB22" s="44">
        <v>18.7</v>
      </c>
      <c r="AC22" s="44">
        <v>18.7</v>
      </c>
      <c r="AD22" s="44">
        <v>18.7</v>
      </c>
      <c r="AE22" s="44">
        <v>18.7</v>
      </c>
      <c r="AF22" s="44">
        <v>18.7</v>
      </c>
      <c r="AG22" s="53">
        <v>25</v>
      </c>
      <c r="AH22" s="49">
        <f t="shared" si="2"/>
        <v>20</v>
      </c>
      <c r="AI22" s="50">
        <f t="shared" si="3"/>
        <v>18.7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5.6</v>
      </c>
      <c r="C24" s="44">
        <v>5.6</v>
      </c>
      <c r="D24" s="44">
        <v>5.6</v>
      </c>
      <c r="E24" s="44">
        <v>9.1</v>
      </c>
      <c r="F24" s="44">
        <v>9.1</v>
      </c>
      <c r="G24" s="44">
        <v>9.1999999999999993</v>
      </c>
      <c r="H24" s="44">
        <v>9.1999999999999993</v>
      </c>
      <c r="I24" s="44">
        <v>7.7</v>
      </c>
      <c r="J24" s="44">
        <v>7.7</v>
      </c>
      <c r="K24" s="44">
        <v>7.7</v>
      </c>
      <c r="L24" s="44">
        <v>7.7</v>
      </c>
      <c r="M24" s="44">
        <v>7.5</v>
      </c>
      <c r="N24" s="44">
        <v>7.5</v>
      </c>
      <c r="O24" s="44">
        <v>7.5</v>
      </c>
      <c r="P24" s="44">
        <v>7.5</v>
      </c>
      <c r="Q24" s="44">
        <v>7.5</v>
      </c>
      <c r="R24" s="44">
        <v>7.5</v>
      </c>
      <c r="S24" s="44">
        <v>7.5</v>
      </c>
      <c r="T24" s="44">
        <v>7.5</v>
      </c>
      <c r="U24" s="44">
        <v>7.5</v>
      </c>
      <c r="V24" s="44">
        <v>7.5</v>
      </c>
      <c r="W24" s="44">
        <v>7.5</v>
      </c>
      <c r="X24" s="44">
        <v>7.5</v>
      </c>
      <c r="Y24" s="44">
        <v>7.5</v>
      </c>
      <c r="Z24" s="44">
        <v>7.5</v>
      </c>
      <c r="AA24" s="44">
        <v>7.5</v>
      </c>
      <c r="AB24" s="44">
        <v>7.5</v>
      </c>
      <c r="AC24" s="44">
        <v>7.5</v>
      </c>
      <c r="AD24" s="44">
        <v>7.5</v>
      </c>
      <c r="AE24" s="44">
        <v>7.5</v>
      </c>
      <c r="AF24" s="44">
        <v>7.5</v>
      </c>
      <c r="AG24" s="53">
        <v>25</v>
      </c>
      <c r="AH24" s="49">
        <f t="shared" si="2"/>
        <v>9.1999999999999993</v>
      </c>
      <c r="AI24" s="50">
        <f t="shared" si="3"/>
        <v>5.6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0</v>
      </c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53">
        <v>23.5</v>
      </c>
      <c r="AH27" s="49">
        <f t="shared" si="2"/>
        <v>0</v>
      </c>
      <c r="AI27" s="50">
        <f t="shared" si="3"/>
        <v>0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4.5999999999999996</v>
      </c>
      <c r="C29" s="44">
        <v>4.5999999999999996</v>
      </c>
      <c r="D29" s="44">
        <v>4.5999999999999996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4.5999999999999996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3.7</v>
      </c>
      <c r="C32" s="44">
        <v>3.7</v>
      </c>
      <c r="D32" s="44">
        <v>3.7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3.7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43.9</v>
      </c>
      <c r="C37" s="55">
        <v>44.1</v>
      </c>
      <c r="D37" s="55">
        <v>44.5</v>
      </c>
      <c r="E37" s="55">
        <f>16.8+28.9</f>
        <v>45.7</v>
      </c>
      <c r="F37" s="55">
        <f>15.9+29.1</f>
        <v>45</v>
      </c>
      <c r="G37" s="55">
        <f>13.4+28.3</f>
        <v>41.7</v>
      </c>
      <c r="H37" s="55">
        <f>13.7+28.3</f>
        <v>42</v>
      </c>
      <c r="I37" s="55">
        <f>13.8+28.6</f>
        <v>42.400000000000006</v>
      </c>
      <c r="J37" s="55">
        <f>14+28.5</f>
        <v>42.5</v>
      </c>
      <c r="K37" s="55">
        <f>13.6+28.6</f>
        <v>42.2</v>
      </c>
      <c r="L37" s="55">
        <v>43.5</v>
      </c>
      <c r="M37" s="44">
        <f>26.9+14.5</f>
        <v>41.4</v>
      </c>
      <c r="N37" s="44">
        <f>26+14.4</f>
        <v>40.4</v>
      </c>
      <c r="O37" s="44">
        <f>26.5+14.9</f>
        <v>41.4</v>
      </c>
      <c r="P37" s="44">
        <v>42</v>
      </c>
      <c r="Q37" s="44">
        <v>41</v>
      </c>
      <c r="R37" s="44">
        <v>41.3</v>
      </c>
      <c r="S37" s="61">
        <v>41</v>
      </c>
      <c r="T37" s="61">
        <v>40</v>
      </c>
      <c r="U37" s="61">
        <v>39</v>
      </c>
      <c r="V37" s="61">
        <v>39</v>
      </c>
      <c r="W37" s="61">
        <v>39</v>
      </c>
      <c r="X37" s="61">
        <v>38</v>
      </c>
      <c r="Y37" s="61">
        <v>37</v>
      </c>
      <c r="Z37" s="61">
        <v>37</v>
      </c>
      <c r="AA37" s="61">
        <v>35.200000000000003</v>
      </c>
      <c r="AB37" s="61">
        <v>37</v>
      </c>
      <c r="AC37" s="61">
        <v>35</v>
      </c>
      <c r="AD37" s="61">
        <v>38</v>
      </c>
      <c r="AE37" s="61">
        <v>40</v>
      </c>
      <c r="AF37" s="61">
        <v>41</v>
      </c>
      <c r="AG37" s="58">
        <v>240</v>
      </c>
      <c r="AH37" s="49">
        <f t="shared" si="2"/>
        <v>45.7</v>
      </c>
      <c r="AI37" s="50">
        <f t="shared" si="3"/>
        <v>35</v>
      </c>
      <c r="AK37" s="51"/>
    </row>
    <row r="38" spans="1:88" ht="15.75" thickBot="1" x14ac:dyDescent="0.3">
      <c r="A38" s="62" t="s">
        <v>46</v>
      </c>
      <c r="B38" s="63">
        <f>SUM(B11:B36)</f>
        <v>543.60000000000014</v>
      </c>
      <c r="C38" s="63">
        <f t="shared" ref="C38:AF38" si="4">SUM(C11:C36)</f>
        <v>562.40000000000009</v>
      </c>
      <c r="D38" s="63">
        <f t="shared" si="4"/>
        <v>562.40000000000009</v>
      </c>
      <c r="E38" s="63">
        <f t="shared" si="4"/>
        <v>570.70000000000005</v>
      </c>
      <c r="F38" s="63">
        <f t="shared" si="4"/>
        <v>555.70000000000005</v>
      </c>
      <c r="G38" s="63">
        <f t="shared" si="4"/>
        <v>555.79999999999995</v>
      </c>
      <c r="H38" s="63">
        <f t="shared" si="4"/>
        <v>555.79999999999995</v>
      </c>
      <c r="I38" s="63">
        <f t="shared" si="4"/>
        <v>519.29999999999995</v>
      </c>
      <c r="J38" s="63">
        <f t="shared" si="4"/>
        <v>519.29999999999995</v>
      </c>
      <c r="K38" s="63">
        <f t="shared" si="4"/>
        <v>519.29999999999995</v>
      </c>
      <c r="L38" s="63">
        <f t="shared" si="4"/>
        <v>536.5</v>
      </c>
      <c r="M38" s="63">
        <f t="shared" si="4"/>
        <v>535.70000000000005</v>
      </c>
      <c r="N38" s="63">
        <f t="shared" si="4"/>
        <v>496.7</v>
      </c>
      <c r="O38" s="63">
        <f t="shared" si="4"/>
        <v>505.70000000000005</v>
      </c>
      <c r="P38" s="63">
        <f t="shared" si="4"/>
        <v>535.70000000000005</v>
      </c>
      <c r="Q38" s="63">
        <f>SUM(Q11:Q36)</f>
        <v>545.80000000000007</v>
      </c>
      <c r="R38" s="63">
        <f>SUM(R11:R36)</f>
        <v>546.40000000000009</v>
      </c>
      <c r="S38" s="63">
        <f t="shared" si="4"/>
        <v>526.40000000000009</v>
      </c>
      <c r="T38" s="63">
        <f t="shared" si="4"/>
        <v>556.40000000000009</v>
      </c>
      <c r="U38" s="63">
        <f t="shared" si="4"/>
        <v>556.40000000000009</v>
      </c>
      <c r="V38" s="63">
        <f t="shared" si="4"/>
        <v>556.40000000000009</v>
      </c>
      <c r="W38" s="63">
        <f t="shared" si="4"/>
        <v>586.40000000000009</v>
      </c>
      <c r="X38" s="63">
        <f t="shared" si="4"/>
        <v>566.40000000000009</v>
      </c>
      <c r="Y38" s="63">
        <f t="shared" si="4"/>
        <v>616.40000000000009</v>
      </c>
      <c r="Z38" s="63">
        <f t="shared" si="4"/>
        <v>736.40000000000009</v>
      </c>
      <c r="AA38" s="63">
        <f t="shared" si="4"/>
        <v>766.40000000000009</v>
      </c>
      <c r="AB38" s="63">
        <f t="shared" si="4"/>
        <v>716.40000000000009</v>
      </c>
      <c r="AC38" s="63">
        <f t="shared" si="4"/>
        <v>696.40000000000009</v>
      </c>
      <c r="AD38" s="63">
        <f t="shared" si="4"/>
        <v>646.40000000000009</v>
      </c>
      <c r="AE38" s="63">
        <f t="shared" si="4"/>
        <v>586.40000000000009</v>
      </c>
      <c r="AF38" s="63">
        <f t="shared" si="4"/>
        <v>561.40000000000009</v>
      </c>
      <c r="AG38" s="58">
        <f>SUM(AG11:AG37)</f>
        <v>1492.8299999999997</v>
      </c>
      <c r="AH38" s="49">
        <f t="shared" si="2"/>
        <v>766.40000000000009</v>
      </c>
      <c r="AI38" s="50">
        <f t="shared" si="3"/>
        <v>496.7</v>
      </c>
      <c r="AK38" s="51"/>
    </row>
    <row r="39" spans="1:88" x14ac:dyDescent="0.25">
      <c r="A39" s="52" t="s">
        <v>47</v>
      </c>
      <c r="B39" s="44">
        <v>96</v>
      </c>
      <c r="C39" s="44">
        <v>61.2</v>
      </c>
      <c r="D39" s="44">
        <v>61</v>
      </c>
      <c r="E39" s="44">
        <v>57.5</v>
      </c>
      <c r="F39" s="44">
        <v>40.4</v>
      </c>
      <c r="G39" s="44">
        <v>40.6</v>
      </c>
      <c r="H39" s="44">
        <v>40.700000000000003</v>
      </c>
      <c r="I39" s="44">
        <v>40.5</v>
      </c>
      <c r="J39" s="44">
        <v>57.9</v>
      </c>
      <c r="K39" s="44">
        <v>57.9</v>
      </c>
      <c r="L39" s="44">
        <v>57.9</v>
      </c>
      <c r="M39" s="44">
        <v>60.9</v>
      </c>
      <c r="N39" s="44">
        <v>61.1</v>
      </c>
      <c r="O39" s="44">
        <v>81.099999999999994</v>
      </c>
      <c r="P39" s="44">
        <v>90</v>
      </c>
      <c r="Q39" s="44">
        <v>75.8</v>
      </c>
      <c r="R39" s="44">
        <v>91.5</v>
      </c>
      <c r="S39" s="44">
        <v>91.5</v>
      </c>
      <c r="T39" s="44">
        <v>0</v>
      </c>
      <c r="U39" s="44">
        <v>66</v>
      </c>
      <c r="V39" s="44">
        <v>70.8</v>
      </c>
      <c r="W39" s="44">
        <v>81.099999999999994</v>
      </c>
      <c r="X39" s="44">
        <v>70.7</v>
      </c>
      <c r="Y39" s="44">
        <v>121.2</v>
      </c>
      <c r="Z39" s="44">
        <v>138.5</v>
      </c>
      <c r="AA39" s="44">
        <v>138.5</v>
      </c>
      <c r="AB39" s="44">
        <v>138.30000000000001</v>
      </c>
      <c r="AC39" s="44">
        <v>131</v>
      </c>
      <c r="AD39" s="44">
        <v>131</v>
      </c>
      <c r="AE39" s="44">
        <v>131</v>
      </c>
      <c r="AF39" s="44">
        <v>121</v>
      </c>
      <c r="AG39" s="56">
        <v>144</v>
      </c>
      <c r="AH39" s="49">
        <f t="shared" si="2"/>
        <v>138.5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50</v>
      </c>
      <c r="C40" s="64">
        <v>45.1</v>
      </c>
      <c r="D40" s="64">
        <v>43.4</v>
      </c>
      <c r="E40" s="64">
        <v>34.6</v>
      </c>
      <c r="F40" s="64">
        <v>34.9</v>
      </c>
      <c r="G40" s="64">
        <v>29.7</v>
      </c>
      <c r="H40" s="64">
        <v>29.9</v>
      </c>
      <c r="I40" s="64">
        <v>24.9</v>
      </c>
      <c r="J40" s="64">
        <v>24.9</v>
      </c>
      <c r="K40" s="64">
        <v>44.7</v>
      </c>
      <c r="L40" s="64">
        <v>55.6</v>
      </c>
      <c r="M40" s="44">
        <v>56.1</v>
      </c>
      <c r="N40" s="44">
        <v>55</v>
      </c>
      <c r="O40" s="44">
        <v>55.5</v>
      </c>
      <c r="P40" s="44">
        <v>55.5</v>
      </c>
      <c r="Q40" s="44">
        <v>56.6</v>
      </c>
      <c r="R40" s="44">
        <v>59.7</v>
      </c>
      <c r="S40" s="44">
        <v>49.1</v>
      </c>
      <c r="T40" s="44">
        <v>60.5</v>
      </c>
      <c r="U40" s="64">
        <v>50.2</v>
      </c>
      <c r="V40" s="64">
        <v>50.2</v>
      </c>
      <c r="W40" s="64">
        <v>50.2</v>
      </c>
      <c r="X40" s="64">
        <v>50.2</v>
      </c>
      <c r="Y40" s="64">
        <v>69</v>
      </c>
      <c r="Z40" s="64">
        <v>69</v>
      </c>
      <c r="AA40" s="64">
        <v>69</v>
      </c>
      <c r="AB40" s="64">
        <v>50</v>
      </c>
      <c r="AC40" s="64">
        <v>50</v>
      </c>
      <c r="AD40" s="64">
        <v>51</v>
      </c>
      <c r="AE40" s="64">
        <v>35</v>
      </c>
      <c r="AF40" s="64">
        <v>24.5</v>
      </c>
      <c r="AG40" s="58">
        <v>70</v>
      </c>
      <c r="AH40" s="49">
        <f t="shared" si="2"/>
        <v>69</v>
      </c>
      <c r="AI40" s="50">
        <f t="shared" si="3"/>
        <v>24.5</v>
      </c>
      <c r="AK40" s="51"/>
    </row>
    <row r="41" spans="1:88" x14ac:dyDescent="0.25">
      <c r="A41" s="57" t="s">
        <v>49</v>
      </c>
      <c r="B41" s="64">
        <v>46</v>
      </c>
      <c r="C41" s="64">
        <v>45.8</v>
      </c>
      <c r="D41" s="64">
        <v>45.9</v>
      </c>
      <c r="E41" s="64">
        <v>45.9</v>
      </c>
      <c r="F41" s="64">
        <v>46.1</v>
      </c>
      <c r="G41" s="64">
        <v>45.5</v>
      </c>
      <c r="H41" s="64">
        <v>46.4</v>
      </c>
      <c r="I41" s="64">
        <v>39.5</v>
      </c>
      <c r="J41" s="64">
        <v>39.6</v>
      </c>
      <c r="K41" s="64">
        <v>45.7</v>
      </c>
      <c r="L41" s="64">
        <v>45.5</v>
      </c>
      <c r="M41" s="44">
        <v>45.9</v>
      </c>
      <c r="N41" s="44">
        <v>45.7</v>
      </c>
      <c r="O41" s="44">
        <v>45.7</v>
      </c>
      <c r="P41" s="44">
        <v>45.7</v>
      </c>
      <c r="Q41" s="44">
        <v>46</v>
      </c>
      <c r="R41" s="44">
        <v>46</v>
      </c>
      <c r="S41" s="44">
        <v>46</v>
      </c>
      <c r="T41" s="44">
        <v>46</v>
      </c>
      <c r="U41" s="64">
        <v>45.6</v>
      </c>
      <c r="V41" s="64">
        <v>45.6</v>
      </c>
      <c r="W41" s="64">
        <v>45.6</v>
      </c>
      <c r="X41" s="64">
        <v>45.6</v>
      </c>
      <c r="Y41" s="64">
        <v>66.2</v>
      </c>
      <c r="Z41" s="64">
        <v>66.2</v>
      </c>
      <c r="AA41" s="64">
        <v>66.2</v>
      </c>
      <c r="AB41" s="64">
        <v>67</v>
      </c>
      <c r="AC41" s="64">
        <v>67</v>
      </c>
      <c r="AD41" s="64">
        <v>67</v>
      </c>
      <c r="AE41" s="64">
        <v>67</v>
      </c>
      <c r="AF41" s="64">
        <v>67</v>
      </c>
      <c r="AG41" s="58">
        <v>69</v>
      </c>
      <c r="AH41" s="49">
        <f t="shared" si="2"/>
        <v>67</v>
      </c>
      <c r="AI41" s="50">
        <f t="shared" si="3"/>
        <v>39.5</v>
      </c>
      <c r="AK41" s="51"/>
    </row>
    <row r="42" spans="1:88" x14ac:dyDescent="0.25">
      <c r="A42" s="57" t="s">
        <v>50</v>
      </c>
      <c r="B42" s="55">
        <v>60.7</v>
      </c>
      <c r="C42" s="55">
        <v>60.7</v>
      </c>
      <c r="D42" s="55">
        <v>60.7</v>
      </c>
      <c r="E42" s="55">
        <v>60.7</v>
      </c>
      <c r="F42" s="55">
        <v>60.7</v>
      </c>
      <c r="G42" s="55">
        <v>60.7</v>
      </c>
      <c r="H42" s="55">
        <v>60.7</v>
      </c>
      <c r="I42" s="55">
        <v>60.7</v>
      </c>
      <c r="J42" s="55">
        <v>60.7</v>
      </c>
      <c r="K42" s="55">
        <v>60.7</v>
      </c>
      <c r="L42" s="55">
        <v>60.7</v>
      </c>
      <c r="M42" s="44">
        <v>60.7</v>
      </c>
      <c r="N42" s="44">
        <v>60.4</v>
      </c>
      <c r="O42" s="44">
        <v>60.4</v>
      </c>
      <c r="P42" s="44">
        <v>60.4</v>
      </c>
      <c r="Q42" s="44">
        <v>60</v>
      </c>
      <c r="R42" s="44">
        <v>60.5</v>
      </c>
      <c r="S42" s="44">
        <v>60.5</v>
      </c>
      <c r="T42" s="44">
        <v>60.5</v>
      </c>
      <c r="U42" s="44">
        <v>60.4</v>
      </c>
      <c r="V42" s="44">
        <v>60.4</v>
      </c>
      <c r="W42" s="44">
        <v>60.4</v>
      </c>
      <c r="X42" s="44">
        <v>60.4</v>
      </c>
      <c r="Y42" s="44">
        <v>60.4</v>
      </c>
      <c r="Z42" s="64">
        <v>60.4</v>
      </c>
      <c r="AA42" s="64">
        <v>60.4</v>
      </c>
      <c r="AB42" s="64">
        <v>60.4</v>
      </c>
      <c r="AC42" s="64">
        <v>60.4</v>
      </c>
      <c r="AD42" s="55">
        <v>60.4</v>
      </c>
      <c r="AE42" s="55">
        <v>60.7</v>
      </c>
      <c r="AF42" s="55">
        <v>60.4</v>
      </c>
      <c r="AG42" s="58">
        <v>60</v>
      </c>
      <c r="AH42" s="49">
        <f t="shared" si="2"/>
        <v>60.7</v>
      </c>
      <c r="AI42" s="50">
        <f t="shared" si="3"/>
        <v>60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10</v>
      </c>
      <c r="F43" s="55">
        <v>10</v>
      </c>
      <c r="G43" s="55">
        <v>10</v>
      </c>
      <c r="H43" s="55">
        <v>10</v>
      </c>
      <c r="I43" s="55">
        <v>10</v>
      </c>
      <c r="J43" s="55">
        <v>10</v>
      </c>
      <c r="K43" s="55">
        <v>10</v>
      </c>
      <c r="L43" s="55">
        <v>10</v>
      </c>
      <c r="M43" s="44">
        <v>10</v>
      </c>
      <c r="N43" s="44">
        <v>10</v>
      </c>
      <c r="O43" s="44">
        <v>10</v>
      </c>
      <c r="P43" s="44">
        <v>10</v>
      </c>
      <c r="Q43" s="44">
        <v>30</v>
      </c>
      <c r="R43" s="44">
        <v>20</v>
      </c>
      <c r="S43" s="44">
        <v>15</v>
      </c>
      <c r="T43" s="44">
        <v>15</v>
      </c>
      <c r="U43" s="44">
        <v>15</v>
      </c>
      <c r="V43" s="44">
        <v>15</v>
      </c>
      <c r="W43" s="44">
        <v>15</v>
      </c>
      <c r="X43" s="44">
        <v>15</v>
      </c>
      <c r="Y43" s="44">
        <v>15</v>
      </c>
      <c r="Z43" s="64">
        <v>20</v>
      </c>
      <c r="AA43" s="64">
        <v>20</v>
      </c>
      <c r="AB43" s="64">
        <v>20</v>
      </c>
      <c r="AC43" s="64">
        <v>20</v>
      </c>
      <c r="AD43" s="55">
        <v>18</v>
      </c>
      <c r="AE43" s="55">
        <v>15</v>
      </c>
      <c r="AF43" s="55">
        <v>10</v>
      </c>
      <c r="AG43" s="58">
        <v>30</v>
      </c>
      <c r="AH43" s="49">
        <f t="shared" si="2"/>
        <v>30</v>
      </c>
      <c r="AI43" s="50">
        <f t="shared" si="3"/>
        <v>10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17.5</v>
      </c>
      <c r="C45" s="64">
        <v>17.5</v>
      </c>
      <c r="D45" s="64">
        <v>17.5</v>
      </c>
      <c r="E45" s="64">
        <v>17.5</v>
      </c>
      <c r="F45" s="64">
        <v>17.5</v>
      </c>
      <c r="G45" s="64">
        <v>17.5</v>
      </c>
      <c r="H45" s="64">
        <v>17.5</v>
      </c>
      <c r="I45" s="64">
        <v>17.5</v>
      </c>
      <c r="J45" s="64">
        <v>17.5</v>
      </c>
      <c r="K45" s="64">
        <v>17.5</v>
      </c>
      <c r="L45" s="64">
        <v>17.5</v>
      </c>
      <c r="M45" s="64">
        <v>17.5</v>
      </c>
      <c r="N45" s="64">
        <v>17.5</v>
      </c>
      <c r="O45" s="64">
        <v>17.5</v>
      </c>
      <c r="P45" s="64">
        <v>17.5</v>
      </c>
      <c r="Q45" s="64">
        <v>17.5</v>
      </c>
      <c r="R45" s="44">
        <v>14.6</v>
      </c>
      <c r="S45" s="44">
        <v>14.6</v>
      </c>
      <c r="T45" s="44">
        <v>14.6</v>
      </c>
      <c r="U45" s="44">
        <v>14.6</v>
      </c>
      <c r="V45" s="44">
        <v>14.6</v>
      </c>
      <c r="W45" s="44">
        <v>14.6</v>
      </c>
      <c r="X45" s="44">
        <v>14.6</v>
      </c>
      <c r="Y45" s="44">
        <v>14.6</v>
      </c>
      <c r="Z45" s="44">
        <v>14.6</v>
      </c>
      <c r="AA45" s="44">
        <v>14.6</v>
      </c>
      <c r="AB45" s="44">
        <v>14.6</v>
      </c>
      <c r="AC45" s="44">
        <v>14.6</v>
      </c>
      <c r="AD45" s="44">
        <v>14.6</v>
      </c>
      <c r="AE45" s="44">
        <v>14.6</v>
      </c>
      <c r="AF45" s="44">
        <v>14.6</v>
      </c>
      <c r="AG45" s="58">
        <v>24</v>
      </c>
      <c r="AH45" s="49">
        <f t="shared" si="2"/>
        <v>17.5</v>
      </c>
      <c r="AI45" s="50">
        <f t="shared" si="3"/>
        <v>14.6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64">
        <v>10</v>
      </c>
      <c r="N47" s="64">
        <v>10</v>
      </c>
      <c r="O47" s="64">
        <v>10</v>
      </c>
      <c r="P47" s="64">
        <v>10</v>
      </c>
      <c r="Q47" s="64">
        <v>10</v>
      </c>
      <c r="R47" s="44">
        <v>11</v>
      </c>
      <c r="S47" s="44">
        <v>11</v>
      </c>
      <c r="T47" s="44">
        <v>11</v>
      </c>
      <c r="U47" s="44">
        <v>11</v>
      </c>
      <c r="V47" s="44">
        <v>11</v>
      </c>
      <c r="W47" s="44">
        <v>11</v>
      </c>
      <c r="X47" s="44">
        <v>11</v>
      </c>
      <c r="Y47" s="44">
        <v>11</v>
      </c>
      <c r="Z47" s="44">
        <v>11</v>
      </c>
      <c r="AA47" s="44">
        <v>11</v>
      </c>
      <c r="AB47" s="44">
        <v>11</v>
      </c>
      <c r="AC47" s="44">
        <v>11</v>
      </c>
      <c r="AD47" s="44">
        <v>11</v>
      </c>
      <c r="AE47" s="44">
        <v>11</v>
      </c>
      <c r="AF47" s="44">
        <v>11</v>
      </c>
      <c r="AG47" s="58">
        <v>14.1</v>
      </c>
      <c r="AH47" s="49">
        <f t="shared" si="2"/>
        <v>11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64">
        <v>6.9</v>
      </c>
      <c r="N48" s="64">
        <v>6.9</v>
      </c>
      <c r="O48" s="64">
        <v>6.9</v>
      </c>
      <c r="P48" s="64">
        <v>6.9</v>
      </c>
      <c r="Q48" s="64">
        <v>6.9</v>
      </c>
      <c r="R48" s="44">
        <v>6.9</v>
      </c>
      <c r="S48" s="44">
        <v>6.9</v>
      </c>
      <c r="T48" s="44">
        <v>6.9</v>
      </c>
      <c r="U48" s="44">
        <v>6.9</v>
      </c>
      <c r="V48" s="44">
        <v>6.9</v>
      </c>
      <c r="W48" s="44">
        <v>6.9</v>
      </c>
      <c r="X48" s="44">
        <v>6.9</v>
      </c>
      <c r="Y48" s="44">
        <v>6.9</v>
      </c>
      <c r="Z48" s="44">
        <v>6.9</v>
      </c>
      <c r="AA48" s="44">
        <v>6.9</v>
      </c>
      <c r="AB48" s="44">
        <v>6.9</v>
      </c>
      <c r="AC48" s="44">
        <v>6.9</v>
      </c>
      <c r="AD48" s="44">
        <v>6.9</v>
      </c>
      <c r="AE48" s="44">
        <v>6.9</v>
      </c>
      <c r="AF48" s="44">
        <v>6.9</v>
      </c>
      <c r="AG48" s="58">
        <v>14</v>
      </c>
      <c r="AH48" s="49">
        <f t="shared" si="2"/>
        <v>6.9</v>
      </c>
      <c r="AI48" s="50">
        <f t="shared" si="3"/>
        <v>6.9</v>
      </c>
      <c r="AK48" s="51"/>
    </row>
    <row r="49" spans="1:37" x14ac:dyDescent="0.25">
      <c r="A49" s="57" t="s">
        <v>57</v>
      </c>
      <c r="B49" s="64">
        <v>9.1999999999999993</v>
      </c>
      <c r="C49" s="64">
        <v>9.1999999999999993</v>
      </c>
      <c r="D49" s="64">
        <v>9.1999999999999993</v>
      </c>
      <c r="E49" s="64">
        <v>9.1999999999999993</v>
      </c>
      <c r="F49" s="64">
        <v>9.1999999999999993</v>
      </c>
      <c r="G49" s="64">
        <v>9.1999999999999993</v>
      </c>
      <c r="H49" s="64">
        <v>9.1999999999999993</v>
      </c>
      <c r="I49" s="64">
        <v>9.1999999999999993</v>
      </c>
      <c r="J49" s="64">
        <v>9.1999999999999993</v>
      </c>
      <c r="K49" s="64">
        <v>9.1999999999999993</v>
      </c>
      <c r="L49" s="64">
        <v>9.1999999999999993</v>
      </c>
      <c r="M49" s="64">
        <v>9.1999999999999993</v>
      </c>
      <c r="N49" s="64">
        <v>9.1999999999999993</v>
      </c>
      <c r="O49" s="64">
        <v>9.1999999999999993</v>
      </c>
      <c r="P49" s="64">
        <v>9.1999999999999993</v>
      </c>
      <c r="Q49" s="64">
        <v>9.1999999999999993</v>
      </c>
      <c r="R49" s="44">
        <v>9.1999999999999993</v>
      </c>
      <c r="S49" s="44">
        <v>9.1999999999999993</v>
      </c>
      <c r="T49" s="44">
        <v>9.1999999999999993</v>
      </c>
      <c r="U49" s="44">
        <v>9.1999999999999993</v>
      </c>
      <c r="V49" s="44">
        <v>9.1999999999999993</v>
      </c>
      <c r="W49" s="44">
        <v>9.1999999999999993</v>
      </c>
      <c r="X49" s="44">
        <v>9.1999999999999993</v>
      </c>
      <c r="Y49" s="44">
        <v>9.1999999999999993</v>
      </c>
      <c r="Z49" s="44">
        <v>9.1999999999999993</v>
      </c>
      <c r="AA49" s="44">
        <v>9.1999999999999993</v>
      </c>
      <c r="AB49" s="44">
        <v>9.1999999999999993</v>
      </c>
      <c r="AC49" s="44">
        <v>9.1999999999999993</v>
      </c>
      <c r="AD49" s="44">
        <v>9.1999999999999993</v>
      </c>
      <c r="AE49" s="44">
        <v>9.1999999999999993</v>
      </c>
      <c r="AF49" s="44">
        <v>9.1999999999999993</v>
      </c>
      <c r="AG49" s="58">
        <v>10.050000000000001</v>
      </c>
      <c r="AH49" s="49">
        <f t="shared" si="2"/>
        <v>9.1999999999999993</v>
      </c>
      <c r="AI49" s="50">
        <f t="shared" si="3"/>
        <v>9.1999999999999993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64">
        <v>3</v>
      </c>
      <c r="N50" s="64">
        <v>3</v>
      </c>
      <c r="O50" s="64">
        <v>3</v>
      </c>
      <c r="P50" s="64">
        <v>3</v>
      </c>
      <c r="Q50" s="6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6">SUM(B39:B51)</f>
        <v>312.83999999999997</v>
      </c>
      <c r="C52" s="63">
        <f t="shared" ref="C52:AF52" si="7">SUM(C39:C51)</f>
        <v>272.94</v>
      </c>
      <c r="D52" s="63">
        <f t="shared" si="7"/>
        <v>271.14000000000004</v>
      </c>
      <c r="E52" s="63">
        <f t="shared" si="7"/>
        <v>258.83999999999997</v>
      </c>
      <c r="F52" s="63">
        <f t="shared" si="7"/>
        <v>242.24</v>
      </c>
      <c r="G52" s="63">
        <f t="shared" si="7"/>
        <v>236.64</v>
      </c>
      <c r="H52" s="63">
        <f t="shared" si="7"/>
        <v>237.83999999999997</v>
      </c>
      <c r="I52" s="63">
        <f t="shared" si="7"/>
        <v>225.74</v>
      </c>
      <c r="J52" s="63">
        <f t="shared" si="7"/>
        <v>243.24</v>
      </c>
      <c r="K52" s="63">
        <f t="shared" si="7"/>
        <v>269.14000000000004</v>
      </c>
      <c r="L52" s="63">
        <f t="shared" si="7"/>
        <v>279.83999999999997</v>
      </c>
      <c r="M52" s="63">
        <f t="shared" si="7"/>
        <v>283.74</v>
      </c>
      <c r="N52" s="63">
        <f t="shared" si="7"/>
        <v>282.34000000000003</v>
      </c>
      <c r="O52" s="63">
        <f t="shared" si="7"/>
        <v>302.84000000000003</v>
      </c>
      <c r="P52" s="63">
        <f t="shared" si="7"/>
        <v>311.74</v>
      </c>
      <c r="Q52" s="63">
        <f>SUM(Q39:Q51)</f>
        <v>318.53999999999996</v>
      </c>
      <c r="R52" s="63">
        <f t="shared" si="7"/>
        <v>325.94</v>
      </c>
      <c r="S52" s="63">
        <f t="shared" si="7"/>
        <v>310.34000000000003</v>
      </c>
      <c r="T52" s="63">
        <f t="shared" si="7"/>
        <v>230.23999999999998</v>
      </c>
      <c r="U52" s="63">
        <f t="shared" si="7"/>
        <v>285.44</v>
      </c>
      <c r="V52" s="63">
        <f t="shared" si="7"/>
        <v>290.24</v>
      </c>
      <c r="W52" s="63">
        <f t="shared" si="7"/>
        <v>300.54000000000002</v>
      </c>
      <c r="X52" s="63">
        <f>SUM(X39:X51)</f>
        <v>290.14</v>
      </c>
      <c r="Y52" s="63">
        <f t="shared" si="7"/>
        <v>380.03999999999996</v>
      </c>
      <c r="Z52" s="63">
        <f t="shared" si="7"/>
        <v>402.34</v>
      </c>
      <c r="AA52" s="63">
        <f t="shared" si="7"/>
        <v>402.34</v>
      </c>
      <c r="AB52" s="63">
        <f t="shared" si="7"/>
        <v>383.94</v>
      </c>
      <c r="AC52" s="63">
        <f t="shared" si="7"/>
        <v>376.64</v>
      </c>
      <c r="AD52" s="63">
        <f t="shared" si="7"/>
        <v>375.64</v>
      </c>
      <c r="AE52" s="63">
        <f t="shared" si="7"/>
        <v>356.94</v>
      </c>
      <c r="AF52" s="63">
        <f t="shared" si="7"/>
        <v>331.14</v>
      </c>
      <c r="AG52" s="68">
        <f>SUM(AG39:AG51)</f>
        <v>489.91</v>
      </c>
      <c r="AH52" s="49">
        <f t="shared" si="2"/>
        <v>402.34</v>
      </c>
      <c r="AI52" s="50">
        <f t="shared" si="3"/>
        <v>225.74</v>
      </c>
      <c r="AK52" s="51"/>
    </row>
    <row r="53" spans="1:37" x14ac:dyDescent="0.25">
      <c r="A53" s="52" t="s">
        <v>61</v>
      </c>
      <c r="B53" s="44">
        <v>25</v>
      </c>
      <c r="C53" s="44">
        <v>14</v>
      </c>
      <c r="D53" s="44">
        <v>14</v>
      </c>
      <c r="E53" s="44">
        <v>14</v>
      </c>
      <c r="F53" s="44">
        <v>20</v>
      </c>
      <c r="G53" s="44">
        <v>30</v>
      </c>
      <c r="H53" s="44">
        <v>30</v>
      </c>
      <c r="I53" s="44">
        <v>14</v>
      </c>
      <c r="J53" s="44">
        <v>24</v>
      </c>
      <c r="K53" s="44">
        <v>40</v>
      </c>
      <c r="L53" s="44">
        <v>40</v>
      </c>
      <c r="M53" s="44">
        <v>39.6</v>
      </c>
      <c r="N53" s="44">
        <v>39.6</v>
      </c>
      <c r="O53" s="44">
        <v>50</v>
      </c>
      <c r="P53" s="44">
        <v>50</v>
      </c>
      <c r="Q53" s="44">
        <v>39.5</v>
      </c>
      <c r="R53" s="44">
        <v>45</v>
      </c>
      <c r="S53" s="44">
        <v>55</v>
      </c>
      <c r="T53" s="44">
        <v>60</v>
      </c>
      <c r="U53" s="44">
        <v>60</v>
      </c>
      <c r="V53" s="44">
        <v>60</v>
      </c>
      <c r="W53" s="44">
        <v>60</v>
      </c>
      <c r="X53" s="44">
        <v>60</v>
      </c>
      <c r="Y53" s="44">
        <v>60</v>
      </c>
      <c r="Z53" s="44">
        <v>60</v>
      </c>
      <c r="AA53" s="44">
        <v>60</v>
      </c>
      <c r="AB53" s="44">
        <v>60</v>
      </c>
      <c r="AC53" s="44">
        <v>60</v>
      </c>
      <c r="AD53" s="44">
        <v>50</v>
      </c>
      <c r="AE53" s="44">
        <v>50</v>
      </c>
      <c r="AF53" s="44">
        <v>30</v>
      </c>
      <c r="AG53" s="56">
        <v>60</v>
      </c>
      <c r="AH53" s="49">
        <f t="shared" si="2"/>
        <v>60</v>
      </c>
      <c r="AI53" s="50">
        <f t="shared" si="3"/>
        <v>14</v>
      </c>
      <c r="AK53" s="51"/>
    </row>
    <row r="54" spans="1:37" x14ac:dyDescent="0.25">
      <c r="A54" s="57" t="s">
        <v>62</v>
      </c>
      <c r="B54" s="64">
        <v>12.2</v>
      </c>
      <c r="C54" s="64">
        <v>9.6999999999999993</v>
      </c>
      <c r="D54" s="64">
        <v>5.2</v>
      </c>
      <c r="E54" s="64">
        <v>6.2</v>
      </c>
      <c r="F54" s="64">
        <v>8.1999999999999993</v>
      </c>
      <c r="G54" s="64">
        <v>9.8000000000000007</v>
      </c>
      <c r="H54" s="64">
        <v>15.2</v>
      </c>
      <c r="I54" s="64">
        <v>6.9</v>
      </c>
      <c r="J54" s="64">
        <v>7</v>
      </c>
      <c r="K54" s="64">
        <v>15.5</v>
      </c>
      <c r="L54" s="64">
        <v>19.7</v>
      </c>
      <c r="M54" s="64">
        <v>16.5</v>
      </c>
      <c r="N54" s="64">
        <v>17.2</v>
      </c>
      <c r="O54" s="64">
        <v>28.6</v>
      </c>
      <c r="P54" s="64">
        <v>28.6</v>
      </c>
      <c r="Q54" s="64">
        <v>15.3</v>
      </c>
      <c r="R54" s="64">
        <v>20.6</v>
      </c>
      <c r="S54" s="64">
        <v>26.6</v>
      </c>
      <c r="T54" s="64">
        <v>29</v>
      </c>
      <c r="U54" s="64">
        <v>29</v>
      </c>
      <c r="V54" s="64">
        <v>29</v>
      </c>
      <c r="W54" s="64">
        <v>29</v>
      </c>
      <c r="X54" s="64">
        <v>29</v>
      </c>
      <c r="Y54" s="64">
        <v>29</v>
      </c>
      <c r="Z54" s="64">
        <v>29</v>
      </c>
      <c r="AA54" s="64">
        <v>29</v>
      </c>
      <c r="AB54" s="64">
        <v>29</v>
      </c>
      <c r="AC54" s="64">
        <v>29</v>
      </c>
      <c r="AD54" s="64">
        <v>30</v>
      </c>
      <c r="AE54" s="64">
        <v>22</v>
      </c>
      <c r="AF54" s="64">
        <v>15</v>
      </c>
      <c r="AG54" s="58">
        <v>32</v>
      </c>
      <c r="AH54" s="49">
        <f t="shared" si="2"/>
        <v>30</v>
      </c>
      <c r="AI54" s="50">
        <f t="shared" si="3"/>
        <v>5.2</v>
      </c>
      <c r="AK54" s="51"/>
    </row>
    <row r="55" spans="1:37" ht="15.75" thickBot="1" x14ac:dyDescent="0.3">
      <c r="A55" s="66" t="s">
        <v>63</v>
      </c>
      <c r="B55" s="70">
        <v>4.5</v>
      </c>
      <c r="C55" s="70">
        <v>3.5</v>
      </c>
      <c r="D55" s="70">
        <v>1.9</v>
      </c>
      <c r="E55" s="70">
        <v>2.2999999999999998</v>
      </c>
      <c r="F55" s="70">
        <v>3</v>
      </c>
      <c r="G55" s="70">
        <v>3.6</v>
      </c>
      <c r="H55" s="70">
        <v>5.6</v>
      </c>
      <c r="I55" s="70">
        <v>2.6</v>
      </c>
      <c r="J55" s="70">
        <v>2.6</v>
      </c>
      <c r="K55" s="70">
        <v>5.7</v>
      </c>
      <c r="L55" s="70">
        <v>7.2</v>
      </c>
      <c r="M55" s="70">
        <v>6</v>
      </c>
      <c r="N55" s="70">
        <v>6.3</v>
      </c>
      <c r="O55" s="70">
        <v>10.4</v>
      </c>
      <c r="P55" s="70">
        <v>10.4</v>
      </c>
      <c r="Q55" s="70">
        <v>5.6</v>
      </c>
      <c r="R55" s="70">
        <v>10.8</v>
      </c>
      <c r="S55" s="70">
        <v>9.6999999999999993</v>
      </c>
      <c r="T55" s="70">
        <v>10.6</v>
      </c>
      <c r="U55" s="70">
        <v>10.6</v>
      </c>
      <c r="V55" s="70">
        <v>10.6</v>
      </c>
      <c r="W55" s="70">
        <v>10.6</v>
      </c>
      <c r="X55" s="70">
        <v>10.6</v>
      </c>
      <c r="Y55" s="70">
        <v>10.6</v>
      </c>
      <c r="Z55" s="70">
        <v>10.6</v>
      </c>
      <c r="AA55" s="70">
        <v>10.6</v>
      </c>
      <c r="AB55" s="70">
        <v>10.6</v>
      </c>
      <c r="AC55" s="70">
        <v>10.6</v>
      </c>
      <c r="AD55" s="70">
        <v>10.7</v>
      </c>
      <c r="AE55" s="70">
        <v>8.1</v>
      </c>
      <c r="AF55" s="70">
        <v>5.5</v>
      </c>
      <c r="AG55" s="73">
        <v>14</v>
      </c>
      <c r="AH55" s="49">
        <f t="shared" si="2"/>
        <v>10.8</v>
      </c>
      <c r="AI55" s="50">
        <f t="shared" si="3"/>
        <v>1.9</v>
      </c>
      <c r="AK55" s="51"/>
    </row>
    <row r="56" spans="1:37" ht="15.75" thickBot="1" x14ac:dyDescent="0.3">
      <c r="A56" s="62" t="s">
        <v>64</v>
      </c>
      <c r="B56" s="63">
        <f t="shared" ref="B56" si="8">SUM(B53:B55)</f>
        <v>41.7</v>
      </c>
      <c r="C56" s="63">
        <f t="shared" ref="C56:AF56" si="9">SUM(C53:C55)</f>
        <v>27.2</v>
      </c>
      <c r="D56" s="63">
        <f t="shared" si="9"/>
        <v>21.099999999999998</v>
      </c>
      <c r="E56" s="63">
        <f t="shared" si="9"/>
        <v>22.5</v>
      </c>
      <c r="F56" s="63">
        <f t="shared" si="9"/>
        <v>31.2</v>
      </c>
      <c r="G56" s="63">
        <f t="shared" si="9"/>
        <v>43.4</v>
      </c>
      <c r="H56" s="63">
        <f t="shared" si="9"/>
        <v>50.800000000000004</v>
      </c>
      <c r="I56" s="63">
        <f t="shared" si="9"/>
        <v>23.5</v>
      </c>
      <c r="J56" s="63">
        <f t="shared" si="9"/>
        <v>33.6</v>
      </c>
      <c r="K56" s="63">
        <f t="shared" si="9"/>
        <v>61.2</v>
      </c>
      <c r="L56" s="63">
        <f t="shared" si="9"/>
        <v>66.900000000000006</v>
      </c>
      <c r="M56" s="63">
        <f t="shared" si="9"/>
        <v>62.1</v>
      </c>
      <c r="N56" s="63">
        <f t="shared" si="9"/>
        <v>63.099999999999994</v>
      </c>
      <c r="O56" s="63">
        <f t="shared" si="9"/>
        <v>89</v>
      </c>
      <c r="P56" s="63">
        <f t="shared" si="9"/>
        <v>89</v>
      </c>
      <c r="Q56" s="63">
        <f t="shared" si="9"/>
        <v>60.4</v>
      </c>
      <c r="R56" s="63">
        <f t="shared" si="9"/>
        <v>76.399999999999991</v>
      </c>
      <c r="S56" s="63">
        <f t="shared" si="9"/>
        <v>91.3</v>
      </c>
      <c r="T56" s="63">
        <f t="shared" si="9"/>
        <v>99.6</v>
      </c>
      <c r="U56" s="63">
        <f t="shared" si="9"/>
        <v>99.6</v>
      </c>
      <c r="V56" s="63">
        <f t="shared" si="9"/>
        <v>99.6</v>
      </c>
      <c r="W56" s="63">
        <f t="shared" si="9"/>
        <v>99.6</v>
      </c>
      <c r="X56" s="63">
        <f t="shared" si="9"/>
        <v>99.6</v>
      </c>
      <c r="Y56" s="63">
        <f t="shared" si="9"/>
        <v>99.6</v>
      </c>
      <c r="Z56" s="63">
        <f t="shared" si="9"/>
        <v>99.6</v>
      </c>
      <c r="AA56" s="63">
        <f t="shared" si="9"/>
        <v>99.6</v>
      </c>
      <c r="AB56" s="63">
        <f t="shared" si="9"/>
        <v>99.6</v>
      </c>
      <c r="AC56" s="63">
        <f t="shared" si="9"/>
        <v>99.6</v>
      </c>
      <c r="AD56" s="63">
        <f t="shared" si="9"/>
        <v>90.7</v>
      </c>
      <c r="AE56" s="63">
        <f t="shared" si="9"/>
        <v>80.099999999999994</v>
      </c>
      <c r="AF56" s="63">
        <f t="shared" si="9"/>
        <v>50.5</v>
      </c>
      <c r="AG56" s="68">
        <f>SUM(AG53:AG55)</f>
        <v>106</v>
      </c>
      <c r="AH56" s="49">
        <f t="shared" si="2"/>
        <v>99.6</v>
      </c>
      <c r="AI56" s="50">
        <f t="shared" si="3"/>
        <v>21.099999999999998</v>
      </c>
      <c r="AK56" s="51"/>
    </row>
    <row r="57" spans="1:37" x14ac:dyDescent="0.25">
      <c r="A57" s="52" t="s">
        <v>65</v>
      </c>
      <c r="B57" s="44">
        <v>61.4</v>
      </c>
      <c r="C57" s="44">
        <v>59.7</v>
      </c>
      <c r="D57" s="44">
        <v>59.5</v>
      </c>
      <c r="E57" s="44">
        <v>56</v>
      </c>
      <c r="F57" s="44">
        <v>53</v>
      </c>
      <c r="G57" s="44">
        <v>49.1</v>
      </c>
      <c r="H57" s="44">
        <v>54</v>
      </c>
      <c r="I57" s="44">
        <v>52.24</v>
      </c>
      <c r="J57" s="44">
        <v>53.2</v>
      </c>
      <c r="K57" s="44">
        <v>58.5</v>
      </c>
      <c r="L57" s="44">
        <v>61.35</v>
      </c>
      <c r="M57" s="44">
        <v>60.55</v>
      </c>
      <c r="N57" s="44">
        <v>65</v>
      </c>
      <c r="O57" s="44">
        <v>61</v>
      </c>
      <c r="P57" s="44">
        <v>61</v>
      </c>
      <c r="Q57" s="44">
        <v>49</v>
      </c>
      <c r="R57" s="44">
        <v>46</v>
      </c>
      <c r="S57" s="44">
        <v>59.24</v>
      </c>
      <c r="T57" s="44">
        <v>68.84</v>
      </c>
      <c r="U57" s="44">
        <v>69.28</v>
      </c>
      <c r="V57" s="44">
        <v>75.48</v>
      </c>
      <c r="W57" s="44">
        <v>75.83</v>
      </c>
      <c r="X57" s="44">
        <v>62.21</v>
      </c>
      <c r="Y57" s="44">
        <v>66.510000000000005</v>
      </c>
      <c r="Z57" s="44">
        <v>68</v>
      </c>
      <c r="AA57" s="44">
        <v>73.599999999999994</v>
      </c>
      <c r="AB57" s="44">
        <v>70</v>
      </c>
      <c r="AC57" s="44">
        <v>71</v>
      </c>
      <c r="AD57" s="44">
        <v>76</v>
      </c>
      <c r="AE57" s="44">
        <v>74</v>
      </c>
      <c r="AF57" s="44">
        <v>73</v>
      </c>
      <c r="AG57" s="56"/>
      <c r="AH57" s="49">
        <f t="shared" si="2"/>
        <v>76</v>
      </c>
      <c r="AI57" s="50">
        <f t="shared" si="3"/>
        <v>46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77</v>
      </c>
      <c r="J58" s="64">
        <f>88.4+44</f>
        <v>132.4</v>
      </c>
      <c r="K58" s="64">
        <f>92.3+50</f>
        <v>142.30000000000001</v>
      </c>
      <c r="L58" s="64">
        <v>157</v>
      </c>
      <c r="M58" s="64">
        <f>104+61</f>
        <v>165</v>
      </c>
      <c r="N58" s="64">
        <v>165</v>
      </c>
      <c r="O58" s="64">
        <v>165</v>
      </c>
      <c r="P58" s="64">
        <v>145</v>
      </c>
      <c r="Q58" s="64">
        <v>161</v>
      </c>
      <c r="R58" s="64">
        <v>165</v>
      </c>
      <c r="S58" s="64">
        <f>117.4+42</f>
        <v>159.4</v>
      </c>
      <c r="T58" s="64">
        <f>40+115.6</f>
        <v>155.6</v>
      </c>
      <c r="U58" s="64">
        <f>109.3+38</f>
        <v>147.30000000000001</v>
      </c>
      <c r="V58" s="64">
        <f>31+102</f>
        <v>133</v>
      </c>
      <c r="W58" s="64">
        <f>34+99.8</f>
        <v>133.80000000000001</v>
      </c>
      <c r="X58" s="64">
        <f>34+88.4</f>
        <v>122.4</v>
      </c>
      <c r="Y58" s="64">
        <f>0</f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165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120</v>
      </c>
      <c r="C59" s="64">
        <v>134</v>
      </c>
      <c r="D59" s="64">
        <v>136</v>
      </c>
      <c r="E59" s="64">
        <v>100</v>
      </c>
      <c r="F59" s="64">
        <v>98.3</v>
      </c>
      <c r="G59" s="64">
        <v>116</v>
      </c>
      <c r="H59" s="64">
        <v>123</v>
      </c>
      <c r="I59" s="64">
        <v>102</v>
      </c>
      <c r="J59" s="64">
        <v>138</v>
      </c>
      <c r="K59" s="64">
        <v>139.19999999999999</v>
      </c>
      <c r="L59" s="64">
        <v>176.4</v>
      </c>
      <c r="M59" s="64">
        <v>160</v>
      </c>
      <c r="N59" s="64">
        <v>212</v>
      </c>
      <c r="O59" s="64">
        <v>216</v>
      </c>
      <c r="P59" s="64">
        <v>220</v>
      </c>
      <c r="Q59" s="64">
        <v>209</v>
      </c>
      <c r="R59" s="64">
        <v>222</v>
      </c>
      <c r="S59" s="64">
        <v>229.1</v>
      </c>
      <c r="T59" s="64">
        <v>204.4</v>
      </c>
      <c r="U59" s="64">
        <v>123.3</v>
      </c>
      <c r="V59" s="64">
        <v>133.30000000000001</v>
      </c>
      <c r="W59" s="64">
        <v>128.5</v>
      </c>
      <c r="X59" s="64">
        <v>84.3</v>
      </c>
      <c r="Y59" s="64">
        <v>146</v>
      </c>
      <c r="Z59" s="64">
        <v>133.1</v>
      </c>
      <c r="AA59" s="64">
        <v>120.6</v>
      </c>
      <c r="AB59" s="64">
        <v>105</v>
      </c>
      <c r="AC59" s="64">
        <v>114</v>
      </c>
      <c r="AD59" s="64">
        <v>109</v>
      </c>
      <c r="AE59" s="64">
        <v>98</v>
      </c>
      <c r="AF59" s="64">
        <v>100</v>
      </c>
      <c r="AG59" s="77"/>
      <c r="AH59" s="49">
        <f t="shared" si="2"/>
        <v>229.1</v>
      </c>
      <c r="AI59" s="50">
        <f t="shared" si="3"/>
        <v>84.3</v>
      </c>
      <c r="AK59" s="51"/>
    </row>
    <row r="60" spans="1:37" x14ac:dyDescent="0.25">
      <c r="A60" s="57" t="s">
        <v>68</v>
      </c>
      <c r="B60" s="54">
        <v>18.8</v>
      </c>
      <c r="C60" s="54">
        <v>18.8</v>
      </c>
      <c r="D60" s="54">
        <v>18.100000000000001</v>
      </c>
      <c r="E60" s="54">
        <v>17.899999999999999</v>
      </c>
      <c r="F60" s="54">
        <v>17.899999999999999</v>
      </c>
      <c r="G60" s="54">
        <v>17.899999999999999</v>
      </c>
      <c r="H60" s="54">
        <v>17.899999999999999</v>
      </c>
      <c r="I60" s="54">
        <v>45</v>
      </c>
      <c r="J60" s="54">
        <v>48</v>
      </c>
      <c r="K60" s="54">
        <v>52</v>
      </c>
      <c r="L60" s="54">
        <v>52</v>
      </c>
      <c r="M60" s="54">
        <v>50</v>
      </c>
      <c r="N60" s="54">
        <v>50</v>
      </c>
      <c r="O60" s="54">
        <v>38</v>
      </c>
      <c r="P60" s="54">
        <v>38</v>
      </c>
      <c r="Q60" s="54">
        <v>32</v>
      </c>
      <c r="R60" s="54">
        <v>30</v>
      </c>
      <c r="S60" s="54">
        <v>30</v>
      </c>
      <c r="T60" s="54">
        <v>30</v>
      </c>
      <c r="U60" s="54">
        <v>30</v>
      </c>
      <c r="V60" s="54">
        <v>30</v>
      </c>
      <c r="W60" s="54">
        <v>30</v>
      </c>
      <c r="X60" s="54">
        <v>30</v>
      </c>
      <c r="Y60" s="54">
        <v>30</v>
      </c>
      <c r="Z60" s="54">
        <v>30</v>
      </c>
      <c r="AA60" s="54">
        <v>30</v>
      </c>
      <c r="AB60" s="54">
        <v>30</v>
      </c>
      <c r="AC60" s="54">
        <v>20</v>
      </c>
      <c r="AD60" s="54">
        <v>20</v>
      </c>
      <c r="AE60" s="54">
        <v>20</v>
      </c>
      <c r="AF60" s="54">
        <v>10</v>
      </c>
      <c r="AG60" s="77"/>
      <c r="AH60" s="49">
        <f t="shared" si="2"/>
        <v>52</v>
      </c>
      <c r="AI60" s="50">
        <f t="shared" si="3"/>
        <v>10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65</v>
      </c>
      <c r="J61" s="44">
        <v>75</v>
      </c>
      <c r="K61" s="44">
        <v>80</v>
      </c>
      <c r="L61" s="44">
        <v>84.8</v>
      </c>
      <c r="M61" s="44">
        <v>85.4</v>
      </c>
      <c r="N61" s="44">
        <v>78.8</v>
      </c>
      <c r="O61" s="44">
        <v>86</v>
      </c>
      <c r="P61" s="44">
        <v>86</v>
      </c>
      <c r="Q61" s="44">
        <v>69</v>
      </c>
      <c r="R61" s="44">
        <v>81</v>
      </c>
      <c r="S61" s="44">
        <v>80.400000000000006</v>
      </c>
      <c r="T61" s="44">
        <v>76.099999999999994</v>
      </c>
      <c r="U61" s="44">
        <v>86</v>
      </c>
      <c r="V61" s="44">
        <v>76.900000000000006</v>
      </c>
      <c r="W61" s="44">
        <v>72.8</v>
      </c>
      <c r="X61" s="44">
        <v>56.9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86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0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8.5</v>
      </c>
      <c r="C64" s="54">
        <v>8.5</v>
      </c>
      <c r="D64" s="54">
        <v>8.5</v>
      </c>
      <c r="E64" s="54">
        <v>8.5</v>
      </c>
      <c r="F64" s="54">
        <v>8.5</v>
      </c>
      <c r="G64" s="54">
        <v>8.5</v>
      </c>
      <c r="H64" s="54">
        <v>8.5</v>
      </c>
      <c r="I64" s="54">
        <v>8.5</v>
      </c>
      <c r="J64" s="54">
        <v>8.5</v>
      </c>
      <c r="K64" s="54">
        <v>8.5</v>
      </c>
      <c r="L64" s="54">
        <v>8.5</v>
      </c>
      <c r="M64" s="54">
        <v>8.5</v>
      </c>
      <c r="N64" s="54">
        <v>8.5</v>
      </c>
      <c r="O64" s="54">
        <v>8.5</v>
      </c>
      <c r="P64" s="54">
        <v>8.5</v>
      </c>
      <c r="Q64" s="54">
        <v>8.5</v>
      </c>
      <c r="R64" s="54">
        <v>8.5</v>
      </c>
      <c r="S64" s="54">
        <v>8.5</v>
      </c>
      <c r="T64" s="54">
        <v>8.5</v>
      </c>
      <c r="U64" s="54">
        <v>8.5</v>
      </c>
      <c r="V64" s="54">
        <v>8.5</v>
      </c>
      <c r="W64" s="54">
        <v>8.5</v>
      </c>
      <c r="X64" s="54">
        <v>8.5</v>
      </c>
      <c r="Y64" s="54">
        <v>8.5</v>
      </c>
      <c r="Z64" s="54">
        <v>8.5</v>
      </c>
      <c r="AA64" s="54">
        <v>8.5</v>
      </c>
      <c r="AB64" s="54">
        <v>8.5</v>
      </c>
      <c r="AC64" s="54">
        <v>8.5</v>
      </c>
      <c r="AD64" s="54">
        <v>8.5</v>
      </c>
      <c r="AE64" s="54">
        <v>8.5</v>
      </c>
      <c r="AF64" s="54">
        <v>8.5</v>
      </c>
      <c r="AG64" s="77"/>
      <c r="AH64" s="49">
        <f t="shared" si="2"/>
        <v>8.5</v>
      </c>
      <c r="AI64" s="50">
        <f t="shared" si="3"/>
        <v>8.5</v>
      </c>
      <c r="AK64" s="51"/>
    </row>
    <row r="65" spans="1:37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2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0">SUM(B57:B67)</f>
        <v>218.70000000000002</v>
      </c>
      <c r="C68" s="63">
        <f t="shared" ref="C68:AF68" si="11">SUM(C57:C67)</f>
        <v>231</v>
      </c>
      <c r="D68" s="63">
        <f t="shared" si="11"/>
        <v>232.1</v>
      </c>
      <c r="E68" s="63">
        <f t="shared" si="11"/>
        <v>192.4</v>
      </c>
      <c r="F68" s="63">
        <f t="shared" si="11"/>
        <v>187.70000000000002</v>
      </c>
      <c r="G68" s="63">
        <f t="shared" si="11"/>
        <v>201.5</v>
      </c>
      <c r="H68" s="63">
        <f t="shared" si="11"/>
        <v>213.4</v>
      </c>
      <c r="I68" s="63">
        <f t="shared" si="11"/>
        <v>359.74</v>
      </c>
      <c r="J68" s="63">
        <f t="shared" si="11"/>
        <v>465.1</v>
      </c>
      <c r="K68" s="63">
        <f t="shared" si="11"/>
        <v>490.5</v>
      </c>
      <c r="L68" s="63">
        <f t="shared" si="11"/>
        <v>550.04999999999995</v>
      </c>
      <c r="M68" s="63">
        <f t="shared" si="11"/>
        <v>539.45000000000005</v>
      </c>
      <c r="N68" s="63">
        <f t="shared" si="11"/>
        <v>589.29999999999995</v>
      </c>
      <c r="O68" s="63">
        <f t="shared" si="11"/>
        <v>584.5</v>
      </c>
      <c r="P68" s="63">
        <f t="shared" si="11"/>
        <v>568.5</v>
      </c>
      <c r="Q68" s="63">
        <f t="shared" si="11"/>
        <v>538.5</v>
      </c>
      <c r="R68" s="63">
        <f t="shared" si="11"/>
        <v>562.5</v>
      </c>
      <c r="S68" s="63">
        <f t="shared" si="11"/>
        <v>576.64</v>
      </c>
      <c r="T68" s="63">
        <f t="shared" si="11"/>
        <v>545.44000000000005</v>
      </c>
      <c r="U68" s="63">
        <f t="shared" si="11"/>
        <v>474.38</v>
      </c>
      <c r="V68" s="63">
        <f>SUM(V57:V67)</f>
        <v>467.18000000000006</v>
      </c>
      <c r="W68" s="63">
        <f t="shared" si="11"/>
        <v>459.43</v>
      </c>
      <c r="X68" s="63">
        <f t="shared" si="11"/>
        <v>374.31</v>
      </c>
      <c r="Y68" s="63">
        <f t="shared" si="11"/>
        <v>261.01</v>
      </c>
      <c r="Z68" s="63">
        <f t="shared" si="11"/>
        <v>249.6</v>
      </c>
      <c r="AA68" s="63">
        <f t="shared" si="11"/>
        <v>242.7</v>
      </c>
      <c r="AB68" s="63">
        <f t="shared" si="11"/>
        <v>223.5</v>
      </c>
      <c r="AC68" s="63">
        <f t="shared" si="11"/>
        <v>223.5</v>
      </c>
      <c r="AD68" s="63">
        <f t="shared" si="11"/>
        <v>223.5</v>
      </c>
      <c r="AE68" s="63">
        <f t="shared" si="11"/>
        <v>210.5</v>
      </c>
      <c r="AF68" s="63">
        <f t="shared" si="11"/>
        <v>201.5</v>
      </c>
      <c r="AG68" s="68">
        <f>SUM(AG57:AG67)</f>
        <v>0</v>
      </c>
      <c r="AH68" s="49">
        <f t="shared" si="2"/>
        <v>589.29999999999995</v>
      </c>
      <c r="AI68" s="50">
        <f t="shared" si="3"/>
        <v>187.70000000000002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2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160</v>
      </c>
      <c r="C74" s="85">
        <v>160</v>
      </c>
      <c r="D74" s="85">
        <v>160</v>
      </c>
      <c r="E74" s="85">
        <v>160</v>
      </c>
      <c r="F74" s="85">
        <v>160</v>
      </c>
      <c r="G74" s="85">
        <v>160</v>
      </c>
      <c r="H74" s="85">
        <v>160</v>
      </c>
      <c r="I74" s="85">
        <v>100</v>
      </c>
      <c r="J74" s="85"/>
      <c r="K74" s="85"/>
      <c r="L74" s="85"/>
      <c r="M74" s="85">
        <v>10</v>
      </c>
      <c r="N74" s="85">
        <v>8</v>
      </c>
      <c r="O74" s="85">
        <v>8</v>
      </c>
      <c r="P74" s="85">
        <v>11</v>
      </c>
      <c r="Q74" s="85">
        <v>30</v>
      </c>
      <c r="R74" s="85">
        <v>10</v>
      </c>
      <c r="S74" s="85"/>
      <c r="T74" s="85"/>
      <c r="U74" s="85"/>
      <c r="V74" s="85"/>
      <c r="W74" s="85"/>
      <c r="X74" s="85"/>
      <c r="Y74" s="85">
        <v>200</v>
      </c>
      <c r="Z74" s="85">
        <v>200</v>
      </c>
      <c r="AA74" s="85">
        <v>200</v>
      </c>
      <c r="AB74" s="85">
        <v>200</v>
      </c>
      <c r="AC74" s="85">
        <v>200</v>
      </c>
      <c r="AD74" s="85">
        <v>200</v>
      </c>
      <c r="AE74" s="85">
        <v>200</v>
      </c>
      <c r="AF74" s="85">
        <v>200</v>
      </c>
      <c r="AG74" s="68"/>
      <c r="AH74" s="49">
        <f t="shared" si="2"/>
        <v>200</v>
      </c>
      <c r="AI74" s="50">
        <f t="shared" si="3"/>
        <v>8</v>
      </c>
    </row>
    <row r="75" spans="1:37" ht="15.75" thickBot="1" x14ac:dyDescent="0.3">
      <c r="A75" s="62" t="s">
        <v>83</v>
      </c>
      <c r="B75" s="83">
        <f t="shared" ref="B75" si="13">B72+B68+B56+B52+B38+B74</f>
        <v>1276.8400000000001</v>
      </c>
      <c r="C75" s="83">
        <f t="shared" ref="C75:AF75" si="14">C72+C68+C56+C52+C38+C74</f>
        <v>1253.54</v>
      </c>
      <c r="D75" s="83">
        <f t="shared" si="14"/>
        <v>1246.7400000000002</v>
      </c>
      <c r="E75" s="83">
        <f t="shared" si="14"/>
        <v>1204.44</v>
      </c>
      <c r="F75" s="83">
        <f t="shared" si="14"/>
        <v>1176.8400000000001</v>
      </c>
      <c r="G75" s="83">
        <f t="shared" si="14"/>
        <v>1197.3399999999999</v>
      </c>
      <c r="H75" s="83">
        <f t="shared" si="14"/>
        <v>1217.8399999999999</v>
      </c>
      <c r="I75" s="83">
        <f t="shared" si="14"/>
        <v>1228.28</v>
      </c>
      <c r="J75" s="83">
        <f t="shared" si="14"/>
        <v>1261.24</v>
      </c>
      <c r="K75" s="83">
        <f t="shared" si="14"/>
        <v>1340.14</v>
      </c>
      <c r="L75" s="83">
        <f t="shared" si="14"/>
        <v>1433.29</v>
      </c>
      <c r="M75" s="83">
        <f t="shared" si="14"/>
        <v>1430.9900000000002</v>
      </c>
      <c r="N75" s="83">
        <f t="shared" si="14"/>
        <v>1439.44</v>
      </c>
      <c r="O75" s="83">
        <f t="shared" si="14"/>
        <v>1490.04</v>
      </c>
      <c r="P75" s="83">
        <f t="shared" si="14"/>
        <v>1515.94</v>
      </c>
      <c r="Q75" s="83">
        <f t="shared" si="14"/>
        <v>1493.24</v>
      </c>
      <c r="R75" s="83">
        <f t="shared" si="14"/>
        <v>1521.24</v>
      </c>
      <c r="S75" s="83">
        <f t="shared" si="14"/>
        <v>1504.68</v>
      </c>
      <c r="T75" s="83">
        <f t="shared" si="14"/>
        <v>1431.6800000000003</v>
      </c>
      <c r="U75" s="83">
        <f t="shared" si="14"/>
        <v>1415.8200000000002</v>
      </c>
      <c r="V75" s="83">
        <f t="shared" si="14"/>
        <v>1413.42</v>
      </c>
      <c r="W75" s="83">
        <f t="shared" si="14"/>
        <v>1445.97</v>
      </c>
      <c r="X75" s="83">
        <f t="shared" si="14"/>
        <v>1330.45</v>
      </c>
      <c r="Y75" s="83">
        <f t="shared" si="14"/>
        <v>1557.0500000000002</v>
      </c>
      <c r="Z75" s="83">
        <f t="shared" si="14"/>
        <v>1687.94</v>
      </c>
      <c r="AA75" s="83">
        <f t="shared" si="14"/>
        <v>1711.04</v>
      </c>
      <c r="AB75" s="83">
        <f t="shared" si="14"/>
        <v>1623.44</v>
      </c>
      <c r="AC75" s="83">
        <f t="shared" si="14"/>
        <v>1596.14</v>
      </c>
      <c r="AD75" s="83">
        <f t="shared" si="14"/>
        <v>1536.24</v>
      </c>
      <c r="AE75" s="83">
        <f t="shared" si="14"/>
        <v>1433.94</v>
      </c>
      <c r="AF75" s="83">
        <f t="shared" si="14"/>
        <v>1344.54</v>
      </c>
      <c r="AG75" s="68">
        <f>AG72+AG68+AG56+AG52+AG38+AG74</f>
        <v>2144.14</v>
      </c>
      <c r="AH75" s="49">
        <f t="shared" si="2"/>
        <v>1711.04</v>
      </c>
      <c r="AI75" s="50">
        <f t="shared" si="3"/>
        <v>1176.8400000000001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5">MAX(B76:AF76)</f>
        <v>0</v>
      </c>
      <c r="AI76" s="50">
        <f t="shared" ref="AI76:AI91" si="16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5"/>
        <v>0</v>
      </c>
      <c r="AI77" s="50">
        <f t="shared" si="16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5"/>
        <v>0</v>
      </c>
      <c r="AI78" s="50">
        <f t="shared" si="16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5"/>
        <v>0</v>
      </c>
      <c r="AI79" s="50">
        <f t="shared" si="16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5"/>
        <v>0</v>
      </c>
      <c r="AI80" s="50">
        <f t="shared" si="16"/>
        <v>0</v>
      </c>
    </row>
    <row r="81" spans="1:37" ht="15.75" thickBot="1" x14ac:dyDescent="0.3">
      <c r="A81" s="79" t="s">
        <v>86</v>
      </c>
      <c r="B81" s="80">
        <v>0</v>
      </c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5"/>
        <v>0</v>
      </c>
      <c r="AI81" s="50">
        <f t="shared" si="16"/>
        <v>0</v>
      </c>
    </row>
    <row r="82" spans="1:37" ht="15.75" thickBot="1" x14ac:dyDescent="0.3">
      <c r="A82" s="87" t="s">
        <v>87</v>
      </c>
      <c r="B82" s="63">
        <v>0</v>
      </c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7">SUM(AG76:AG81)</f>
        <v>0</v>
      </c>
      <c r="AH82" s="49">
        <f t="shared" si="15"/>
        <v>0</v>
      </c>
      <c r="AI82" s="50">
        <f t="shared" si="16"/>
        <v>0</v>
      </c>
      <c r="AK82" s="51"/>
    </row>
    <row r="83" spans="1:37" ht="15.75" thickBot="1" x14ac:dyDescent="0.3">
      <c r="A83" s="62" t="s">
        <v>88</v>
      </c>
      <c r="B83" s="63">
        <f t="shared" ref="B83" si="18">SUM(B70:B82)</f>
        <v>2638.73</v>
      </c>
      <c r="C83" s="63">
        <f t="shared" ref="C83:AG83" si="19">SUM(C70:C82)</f>
        <v>2615.4299999999998</v>
      </c>
      <c r="D83" s="63">
        <f t="shared" si="19"/>
        <v>2608.63</v>
      </c>
      <c r="E83" s="63">
        <f t="shared" si="19"/>
        <v>2566.33</v>
      </c>
      <c r="F83" s="63">
        <f t="shared" si="19"/>
        <v>2538.73</v>
      </c>
      <c r="G83" s="63">
        <f t="shared" si="19"/>
        <v>2559.2299999999996</v>
      </c>
      <c r="H83" s="63">
        <f t="shared" si="19"/>
        <v>2579.7299999999996</v>
      </c>
      <c r="I83" s="63">
        <f t="shared" si="19"/>
        <v>2530.17</v>
      </c>
      <c r="J83" s="63">
        <f t="shared" si="19"/>
        <v>2463.13</v>
      </c>
      <c r="K83" s="63">
        <f t="shared" si="19"/>
        <v>2542.0299999999997</v>
      </c>
      <c r="L83" s="63">
        <f t="shared" si="19"/>
        <v>2635.18</v>
      </c>
      <c r="M83" s="63">
        <f t="shared" si="19"/>
        <v>2642.88</v>
      </c>
      <c r="N83" s="63">
        <f t="shared" si="19"/>
        <v>2649.33</v>
      </c>
      <c r="O83" s="63">
        <f t="shared" si="19"/>
        <v>2699.93</v>
      </c>
      <c r="P83" s="63">
        <f t="shared" si="19"/>
        <v>2728.83</v>
      </c>
      <c r="Q83" s="63">
        <f t="shared" si="19"/>
        <v>2725.13</v>
      </c>
      <c r="R83" s="63">
        <f t="shared" si="19"/>
        <v>2733.13</v>
      </c>
      <c r="S83" s="63">
        <f t="shared" si="19"/>
        <v>2706.5699999999997</v>
      </c>
      <c r="T83" s="63">
        <f t="shared" si="19"/>
        <v>2633.57</v>
      </c>
      <c r="U83" s="63">
        <f t="shared" si="19"/>
        <v>2617.71</v>
      </c>
      <c r="V83" s="63">
        <f t="shared" si="19"/>
        <v>2615.31</v>
      </c>
      <c r="W83" s="63">
        <f t="shared" si="19"/>
        <v>2647.8599999999997</v>
      </c>
      <c r="X83" s="63">
        <f t="shared" si="19"/>
        <v>2532.34</v>
      </c>
      <c r="Y83" s="63">
        <f t="shared" si="19"/>
        <v>2958.94</v>
      </c>
      <c r="Z83" s="63">
        <f t="shared" si="19"/>
        <v>3089.83</v>
      </c>
      <c r="AA83" s="63">
        <f t="shared" si="19"/>
        <v>3112.93</v>
      </c>
      <c r="AB83" s="63">
        <f t="shared" si="19"/>
        <v>3025.33</v>
      </c>
      <c r="AC83" s="63">
        <f t="shared" si="19"/>
        <v>2998.0299999999997</v>
      </c>
      <c r="AD83" s="63">
        <f t="shared" si="19"/>
        <v>2938.13</v>
      </c>
      <c r="AE83" s="63">
        <f t="shared" si="19"/>
        <v>2835.83</v>
      </c>
      <c r="AF83" s="63">
        <f t="shared" si="19"/>
        <v>2746.43</v>
      </c>
      <c r="AG83" s="68">
        <f t="shared" si="19"/>
        <v>4360.08</v>
      </c>
      <c r="AH83" s="49">
        <f t="shared" si="15"/>
        <v>3112.93</v>
      </c>
      <c r="AI83" s="50">
        <f t="shared" si="16"/>
        <v>2463.13</v>
      </c>
    </row>
    <row r="84" spans="1:37" x14ac:dyDescent="0.25">
      <c r="A84" s="88" t="s">
        <v>89</v>
      </c>
      <c r="B84" s="89">
        <v>49.912999999999997</v>
      </c>
      <c r="C84" s="89">
        <v>49.887999999999998</v>
      </c>
      <c r="D84" s="89">
        <v>50.04</v>
      </c>
      <c r="E84" s="89">
        <v>50.048999999999999</v>
      </c>
      <c r="F84" s="89">
        <v>49.886000000000003</v>
      </c>
      <c r="G84" s="89">
        <v>50.021000000000001</v>
      </c>
      <c r="H84" s="89">
        <v>50.006999999999998</v>
      </c>
      <c r="I84" s="89">
        <v>49.975999999999999</v>
      </c>
      <c r="J84" s="89">
        <v>49.978999999999999</v>
      </c>
      <c r="K84" s="89">
        <v>50.042000000000002</v>
      </c>
      <c r="L84" s="89">
        <v>50.06</v>
      </c>
      <c r="M84" s="89">
        <v>50.02</v>
      </c>
      <c r="N84" s="89">
        <v>50.09</v>
      </c>
      <c r="O84" s="89">
        <v>50.06</v>
      </c>
      <c r="P84" s="89">
        <v>50.057000000000002</v>
      </c>
      <c r="Q84" s="89">
        <v>49.96</v>
      </c>
      <c r="R84" s="89">
        <v>50.043999999999997</v>
      </c>
      <c r="S84" s="89">
        <v>50.051000000000002</v>
      </c>
      <c r="T84" s="89">
        <v>50.027000000000001</v>
      </c>
      <c r="U84" s="89">
        <v>50.103999999999999</v>
      </c>
      <c r="V84" s="89">
        <v>49.978999999999999</v>
      </c>
      <c r="W84" s="89">
        <v>50.012999999999998</v>
      </c>
      <c r="X84" s="89">
        <v>49.988</v>
      </c>
      <c r="Y84" s="89">
        <v>50.04</v>
      </c>
      <c r="Z84" s="89">
        <v>50.034999999999997</v>
      </c>
      <c r="AA84" s="89">
        <v>50.036999999999999</v>
      </c>
      <c r="AB84" s="89">
        <v>49.981000000000002</v>
      </c>
      <c r="AC84" s="89">
        <v>49.981999999999999</v>
      </c>
      <c r="AD84" s="89">
        <v>49.88</v>
      </c>
      <c r="AE84" s="89">
        <v>49.92</v>
      </c>
      <c r="AF84" s="89">
        <v>49.758000000000003</v>
      </c>
      <c r="AG84" s="90"/>
      <c r="AH84" s="49">
        <f t="shared" si="15"/>
        <v>50.103999999999999</v>
      </c>
      <c r="AI84" s="50">
        <f t="shared" si="16"/>
        <v>49.758000000000003</v>
      </c>
    </row>
    <row r="85" spans="1:37" x14ac:dyDescent="0.25">
      <c r="A85" s="91" t="s">
        <v>90</v>
      </c>
      <c r="B85" s="64">
        <v>128.9</v>
      </c>
      <c r="C85" s="64">
        <v>128.9</v>
      </c>
      <c r="D85" s="64">
        <v>129.1</v>
      </c>
      <c r="E85" s="64">
        <v>130.1</v>
      </c>
      <c r="F85" s="64">
        <v>130.19999999999999</v>
      </c>
      <c r="G85" s="64">
        <v>129.69999999999999</v>
      </c>
      <c r="H85" s="64">
        <v>129.4</v>
      </c>
      <c r="I85" s="64">
        <v>128.4</v>
      </c>
      <c r="J85" s="64">
        <v>125.9</v>
      </c>
      <c r="K85" s="64">
        <v>126.6</v>
      </c>
      <c r="L85" s="64">
        <v>123.7</v>
      </c>
      <c r="M85" s="64">
        <v>124.7</v>
      </c>
      <c r="N85" s="64">
        <v>123</v>
      </c>
      <c r="O85" s="64">
        <v>125</v>
      </c>
      <c r="P85" s="64">
        <v>126.6</v>
      </c>
      <c r="Q85" s="64">
        <v>123.7</v>
      </c>
      <c r="R85" s="64">
        <v>125.4</v>
      </c>
      <c r="S85" s="64">
        <v>124.5</v>
      </c>
      <c r="T85" s="64">
        <v>125.4</v>
      </c>
      <c r="U85" s="64">
        <v>125.6</v>
      </c>
      <c r="V85" s="64">
        <v>125.4</v>
      </c>
      <c r="W85" s="64">
        <v>125.9</v>
      </c>
      <c r="X85" s="64">
        <v>128.19999999999999</v>
      </c>
      <c r="Y85" s="64">
        <v>127</v>
      </c>
      <c r="Z85" s="64">
        <v>125.9</v>
      </c>
      <c r="AA85" s="64">
        <v>126.4</v>
      </c>
      <c r="AB85" s="64">
        <v>126.4</v>
      </c>
      <c r="AC85" s="64">
        <v>127.6</v>
      </c>
      <c r="AD85" s="64">
        <v>128.5</v>
      </c>
      <c r="AE85" s="64">
        <v>128.5</v>
      </c>
      <c r="AF85" s="64">
        <v>128</v>
      </c>
      <c r="AG85" s="93"/>
      <c r="AH85" s="49">
        <f t="shared" si="15"/>
        <v>130.19999999999999</v>
      </c>
      <c r="AI85" s="50">
        <f t="shared" si="16"/>
        <v>123</v>
      </c>
    </row>
    <row r="86" spans="1:37" x14ac:dyDescent="0.25">
      <c r="A86" s="91" t="s">
        <v>91</v>
      </c>
      <c r="B86" s="64">
        <v>131.9</v>
      </c>
      <c r="C86" s="64">
        <v>132</v>
      </c>
      <c r="D86" s="64">
        <v>132.19999999999999</v>
      </c>
      <c r="E86" s="64">
        <v>132.80000000000001</v>
      </c>
      <c r="F86" s="64">
        <v>133</v>
      </c>
      <c r="G86" s="64">
        <v>132.30000000000001</v>
      </c>
      <c r="H86" s="64">
        <v>132</v>
      </c>
      <c r="I86" s="64">
        <v>130.69999999999999</v>
      </c>
      <c r="J86" s="64">
        <v>128.30000000000001</v>
      </c>
      <c r="K86" s="64">
        <v>129.5</v>
      </c>
      <c r="L86" s="64">
        <v>127</v>
      </c>
      <c r="M86" s="64">
        <v>127.2</v>
      </c>
      <c r="N86" s="64">
        <v>126.4</v>
      </c>
      <c r="O86" s="64">
        <v>127.3</v>
      </c>
      <c r="P86" s="64">
        <v>128.30000000000001</v>
      </c>
      <c r="Q86" s="64">
        <v>126.2</v>
      </c>
      <c r="R86" s="64">
        <v>128</v>
      </c>
      <c r="S86" s="64">
        <v>127.4</v>
      </c>
      <c r="T86" s="64">
        <v>127.8</v>
      </c>
      <c r="U86" s="64">
        <v>128.6</v>
      </c>
      <c r="V86" s="64">
        <v>128.1</v>
      </c>
      <c r="W86" s="64">
        <v>128.69999999999999</v>
      </c>
      <c r="X86" s="64">
        <v>130.30000000000001</v>
      </c>
      <c r="Y86" s="64">
        <v>129.30000000000001</v>
      </c>
      <c r="Z86" s="64">
        <v>128.19999999999999</v>
      </c>
      <c r="AA86" s="64">
        <v>128.4</v>
      </c>
      <c r="AB86" s="64">
        <v>128.4</v>
      </c>
      <c r="AC86" s="64">
        <v>130.4</v>
      </c>
      <c r="AD86" s="64">
        <v>131</v>
      </c>
      <c r="AE86" s="64">
        <v>131</v>
      </c>
      <c r="AF86" s="64">
        <v>131</v>
      </c>
      <c r="AG86" s="93"/>
      <c r="AH86" s="49">
        <f t="shared" si="15"/>
        <v>133</v>
      </c>
      <c r="AI86" s="50">
        <f t="shared" si="16"/>
        <v>126.2</v>
      </c>
    </row>
    <row r="87" spans="1:37" x14ac:dyDescent="0.25">
      <c r="A87" s="91" t="s">
        <v>92</v>
      </c>
      <c r="B87" s="64">
        <v>127.5</v>
      </c>
      <c r="C87" s="64">
        <v>128</v>
      </c>
      <c r="D87" s="64">
        <v>129.1</v>
      </c>
      <c r="E87" s="64">
        <v>131.1</v>
      </c>
      <c r="F87" s="64">
        <v>130.1</v>
      </c>
      <c r="G87" s="64">
        <v>129.4</v>
      </c>
      <c r="H87" s="64">
        <v>129.1</v>
      </c>
      <c r="I87" s="64">
        <v>131.69999999999999</v>
      </c>
      <c r="J87" s="64">
        <v>128</v>
      </c>
      <c r="K87" s="64">
        <v>127.4</v>
      </c>
      <c r="L87" s="64">
        <v>124.9</v>
      </c>
      <c r="M87" s="64">
        <v>127</v>
      </c>
      <c r="N87" s="64">
        <v>125.7</v>
      </c>
      <c r="O87" s="64">
        <v>122.9</v>
      </c>
      <c r="P87" s="64">
        <v>126.4</v>
      </c>
      <c r="Q87" s="64">
        <v>125.9</v>
      </c>
      <c r="R87" s="64">
        <v>125.3</v>
      </c>
      <c r="S87" s="64">
        <v>123.4</v>
      </c>
      <c r="T87" s="64">
        <v>125.3</v>
      </c>
      <c r="U87" s="64">
        <v>127.4</v>
      </c>
      <c r="V87" s="64">
        <v>127</v>
      </c>
      <c r="W87" s="64">
        <v>128.1</v>
      </c>
      <c r="X87" s="64">
        <v>129.6</v>
      </c>
      <c r="Y87" s="64">
        <v>123.9</v>
      </c>
      <c r="Z87" s="64">
        <v>124.1</v>
      </c>
      <c r="AA87" s="64">
        <v>126.3</v>
      </c>
      <c r="AB87" s="64">
        <v>126.3</v>
      </c>
      <c r="AC87" s="64">
        <v>127</v>
      </c>
      <c r="AD87" s="64">
        <v>129</v>
      </c>
      <c r="AE87" s="64">
        <v>129</v>
      </c>
      <c r="AF87" s="64">
        <v>130</v>
      </c>
      <c r="AG87" s="93"/>
      <c r="AH87" s="49">
        <f t="shared" si="15"/>
        <v>131.69999999999999</v>
      </c>
      <c r="AI87" s="50">
        <f t="shared" si="16"/>
        <v>122.9</v>
      </c>
    </row>
    <row r="88" spans="1:37" x14ac:dyDescent="0.25">
      <c r="A88" s="94" t="s">
        <v>93</v>
      </c>
      <c r="B88" s="64">
        <v>133.4</v>
      </c>
      <c r="C88" s="64">
        <v>133.69999999999999</v>
      </c>
      <c r="D88" s="64">
        <v>134.9</v>
      </c>
      <c r="E88" s="64">
        <v>134.9</v>
      </c>
      <c r="F88" s="64">
        <v>134</v>
      </c>
      <c r="G88" s="64">
        <v>133.1</v>
      </c>
      <c r="H88" s="64">
        <v>132.19999999999999</v>
      </c>
      <c r="I88" s="64">
        <v>134.30000000000001</v>
      </c>
      <c r="J88" s="64">
        <v>130</v>
      </c>
      <c r="K88" s="64">
        <v>129.9</v>
      </c>
      <c r="L88" s="64">
        <v>128.5</v>
      </c>
      <c r="M88" s="64">
        <v>130.30000000000001</v>
      </c>
      <c r="N88" s="64">
        <v>126.5</v>
      </c>
      <c r="O88" s="64">
        <v>124.6</v>
      </c>
      <c r="P88" s="64">
        <v>126.4</v>
      </c>
      <c r="Q88" s="64">
        <v>126.8</v>
      </c>
      <c r="R88" s="64">
        <v>125.8</v>
      </c>
      <c r="S88" s="64">
        <v>123.3</v>
      </c>
      <c r="T88" s="64">
        <v>125.3</v>
      </c>
      <c r="U88" s="64">
        <v>127.8</v>
      </c>
      <c r="V88" s="64">
        <v>127.4</v>
      </c>
      <c r="W88" s="64">
        <v>128.5</v>
      </c>
      <c r="X88" s="64">
        <v>128.9</v>
      </c>
      <c r="Y88" s="64">
        <v>122.7</v>
      </c>
      <c r="Z88" s="64">
        <v>123.7</v>
      </c>
      <c r="AA88" s="64">
        <v>126.8</v>
      </c>
      <c r="AB88" s="64">
        <v>126.8</v>
      </c>
      <c r="AC88" s="64">
        <v>128</v>
      </c>
      <c r="AD88" s="64">
        <v>132.6</v>
      </c>
      <c r="AE88" s="64">
        <v>132.6</v>
      </c>
      <c r="AF88" s="64">
        <v>133.6</v>
      </c>
      <c r="AG88" s="93"/>
      <c r="AH88" s="49">
        <f t="shared" si="15"/>
        <v>134.9</v>
      </c>
      <c r="AI88" s="50">
        <f t="shared" si="16"/>
        <v>122.7</v>
      </c>
    </row>
    <row r="89" spans="1:37" x14ac:dyDescent="0.25">
      <c r="A89" s="94" t="s">
        <v>94</v>
      </c>
      <c r="B89" s="95">
        <v>135.69999999999999</v>
      </c>
      <c r="C89" s="95">
        <v>133.80000000000001</v>
      </c>
      <c r="D89" s="95">
        <v>134.1</v>
      </c>
      <c r="E89" s="95">
        <v>134.30000000000001</v>
      </c>
      <c r="F89" s="95">
        <v>134.1</v>
      </c>
      <c r="G89" s="95">
        <v>131.19999999999999</v>
      </c>
      <c r="H89" s="95">
        <v>133.6</v>
      </c>
      <c r="I89" s="95">
        <v>132.1</v>
      </c>
      <c r="J89" s="95">
        <v>132.4</v>
      </c>
      <c r="K89" s="95">
        <v>133.9</v>
      </c>
      <c r="L89" s="95">
        <v>129</v>
      </c>
      <c r="M89" s="95">
        <v>130.6</v>
      </c>
      <c r="N89" s="95">
        <v>128.69999999999999</v>
      </c>
      <c r="O89" s="95">
        <v>136</v>
      </c>
      <c r="P89" s="95">
        <v>133.30000000000001</v>
      </c>
      <c r="Q89" s="95">
        <v>129.4</v>
      </c>
      <c r="R89" s="95">
        <v>134.1</v>
      </c>
      <c r="S89" s="95">
        <v>127.1</v>
      </c>
      <c r="T89" s="95">
        <v>129.4</v>
      </c>
      <c r="U89" s="95">
        <v>131</v>
      </c>
      <c r="V89" s="95">
        <v>128.69999999999999</v>
      </c>
      <c r="W89" s="95">
        <v>130.9</v>
      </c>
      <c r="X89" s="95">
        <v>135</v>
      </c>
      <c r="Y89" s="95">
        <v>132.4</v>
      </c>
      <c r="Z89" s="95">
        <v>133.30000000000001</v>
      </c>
      <c r="AA89" s="95">
        <v>133.69999999999999</v>
      </c>
      <c r="AB89" s="95">
        <v>133.69999999999999</v>
      </c>
      <c r="AC89" s="95">
        <v>133.69999999999999</v>
      </c>
      <c r="AD89" s="95">
        <v>135.30000000000001</v>
      </c>
      <c r="AE89" s="95">
        <v>135.30000000000001</v>
      </c>
      <c r="AF89" s="95">
        <v>132</v>
      </c>
      <c r="AG89" s="96"/>
      <c r="AH89" s="49">
        <f t="shared" si="15"/>
        <v>136</v>
      </c>
      <c r="AI89" s="50">
        <f t="shared" si="16"/>
        <v>127.1</v>
      </c>
    </row>
    <row r="90" spans="1:37" x14ac:dyDescent="0.25">
      <c r="A90" s="91" t="s">
        <v>95</v>
      </c>
      <c r="B90" s="64">
        <v>130.6</v>
      </c>
      <c r="C90" s="64">
        <v>133.9</v>
      </c>
      <c r="D90" s="64">
        <v>135.1</v>
      </c>
      <c r="E90" s="64">
        <v>136.69999999999999</v>
      </c>
      <c r="F90" s="64">
        <v>137.80000000000001</v>
      </c>
      <c r="G90" s="64">
        <v>130.80000000000001</v>
      </c>
      <c r="H90" s="64">
        <v>135.4</v>
      </c>
      <c r="I90" s="64">
        <v>135</v>
      </c>
      <c r="J90" s="64">
        <v>133.30000000000001</v>
      </c>
      <c r="K90" s="64">
        <v>134</v>
      </c>
      <c r="L90" s="64">
        <v>125</v>
      </c>
      <c r="M90" s="64">
        <v>124.7</v>
      </c>
      <c r="N90" s="64">
        <v>119.7</v>
      </c>
      <c r="O90" s="64">
        <v>132.6</v>
      </c>
      <c r="P90" s="64"/>
      <c r="Q90" s="64">
        <v>130</v>
      </c>
      <c r="R90" s="64">
        <v>131.6</v>
      </c>
      <c r="S90" s="64">
        <v>136.5</v>
      </c>
      <c r="T90" s="64">
        <v>129.6</v>
      </c>
      <c r="U90" s="64">
        <v>133.30000000000001</v>
      </c>
      <c r="V90" s="64">
        <v>124.2</v>
      </c>
      <c r="W90" s="64">
        <v>130.9</v>
      </c>
      <c r="X90" s="64">
        <v>132.19999999999999</v>
      </c>
      <c r="Y90" s="64">
        <v>130.6</v>
      </c>
      <c r="Z90" s="64">
        <v>133.30000000000001</v>
      </c>
      <c r="AA90" s="64">
        <v>133.1</v>
      </c>
      <c r="AB90" s="64">
        <v>133.1</v>
      </c>
      <c r="AC90" s="64">
        <v>133.1</v>
      </c>
      <c r="AD90" s="64">
        <v>134</v>
      </c>
      <c r="AE90" s="64">
        <v>134</v>
      </c>
      <c r="AF90" s="64">
        <v>131</v>
      </c>
      <c r="AG90" s="93"/>
      <c r="AH90" s="49">
        <f t="shared" si="15"/>
        <v>137.80000000000001</v>
      </c>
      <c r="AI90" s="50">
        <f t="shared" si="16"/>
        <v>119.7</v>
      </c>
    </row>
    <row r="91" spans="1:37" ht="15.75" thickBot="1" x14ac:dyDescent="0.3">
      <c r="A91" s="91" t="s">
        <v>96</v>
      </c>
      <c r="B91" s="97">
        <v>66.599999999999994</v>
      </c>
      <c r="C91" s="97">
        <v>66.8</v>
      </c>
      <c r="D91" s="97">
        <v>67</v>
      </c>
      <c r="E91" s="97">
        <v>67.400000000000006</v>
      </c>
      <c r="F91" s="97">
        <v>67.3</v>
      </c>
      <c r="G91" s="97">
        <v>67</v>
      </c>
      <c r="H91" s="97">
        <v>66.8</v>
      </c>
      <c r="I91" s="97">
        <v>66.2</v>
      </c>
      <c r="J91" s="97">
        <v>64.8</v>
      </c>
      <c r="K91" s="97">
        <v>65.7</v>
      </c>
      <c r="L91" s="97">
        <v>64.400000000000006</v>
      </c>
      <c r="M91" s="97">
        <v>64.5</v>
      </c>
      <c r="N91" s="97">
        <v>64.099999999999994</v>
      </c>
      <c r="O91" s="97">
        <v>64.5</v>
      </c>
      <c r="P91" s="97">
        <v>64.7</v>
      </c>
      <c r="Q91" s="97">
        <v>64</v>
      </c>
      <c r="R91" s="97">
        <v>64.400000000000006</v>
      </c>
      <c r="S91" s="97">
        <v>64.2</v>
      </c>
      <c r="T91" s="97">
        <v>64.3</v>
      </c>
      <c r="U91" s="97">
        <v>64.7</v>
      </c>
      <c r="V91" s="97">
        <v>64.5</v>
      </c>
      <c r="W91" s="97">
        <v>64.8</v>
      </c>
      <c r="X91" s="97">
        <v>65.599999999999994</v>
      </c>
      <c r="Y91" s="97">
        <v>65.2</v>
      </c>
      <c r="Z91" s="97">
        <v>64.8</v>
      </c>
      <c r="AA91" s="97">
        <v>64.900000000000006</v>
      </c>
      <c r="AB91" s="97">
        <v>64.900000000000006</v>
      </c>
      <c r="AC91" s="97">
        <v>64.900000000000006</v>
      </c>
      <c r="AD91" s="97">
        <v>66.5</v>
      </c>
      <c r="AE91" s="97">
        <v>66.5</v>
      </c>
      <c r="AF91" s="97">
        <v>66.5</v>
      </c>
      <c r="AG91" s="98"/>
      <c r="AH91" s="49">
        <f t="shared" si="15"/>
        <v>67.400000000000006</v>
      </c>
      <c r="AI91" s="50">
        <f t="shared" si="16"/>
        <v>64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0">SUM(B15,B18,B21:B22,B42,B44:B45,B47,B49,B94:B97,B103,B109,B115,B124,B126,B138,B145,B148:B149,B156,B158,B160,B164:B166,B168:B170,B175,B181:B182,B184:B186,B194,B199)</f>
        <v>193.64</v>
      </c>
      <c r="C93" s="102">
        <f t="shared" ref="C93:AF93" si="21">SUM(C15,C18,C21:C22,C42,C44:C45,C47,C49,C94:C97,C103,C109,C115,C124,C126,C138,C145,C148:C149,C156,C158,C160,C164:C166,C168:C170,C175,C181:C182,C184:C186,C194,C199)</f>
        <v>183.43999999999997</v>
      </c>
      <c r="D93" s="102">
        <f t="shared" si="21"/>
        <v>172.13999999999996</v>
      </c>
      <c r="E93" s="102">
        <f t="shared" si="21"/>
        <v>171.33999999999997</v>
      </c>
      <c r="F93" s="102">
        <f t="shared" si="21"/>
        <v>173.43999999999997</v>
      </c>
      <c r="G93" s="102">
        <f t="shared" si="21"/>
        <v>179.73999999999995</v>
      </c>
      <c r="H93" s="102">
        <f t="shared" si="21"/>
        <v>221.54</v>
      </c>
      <c r="I93" s="102">
        <f t="shared" si="21"/>
        <v>245.03999999999996</v>
      </c>
      <c r="J93" s="102">
        <f t="shared" si="21"/>
        <v>274.84000000000003</v>
      </c>
      <c r="K93" s="102">
        <f t="shared" si="21"/>
        <v>295.34000000000003</v>
      </c>
      <c r="L93" s="102">
        <f t="shared" si="21"/>
        <v>340.04</v>
      </c>
      <c r="M93" s="102">
        <f t="shared" si="21"/>
        <v>318.54000000000002</v>
      </c>
      <c r="N93" s="102">
        <f t="shared" si="21"/>
        <v>327.24</v>
      </c>
      <c r="O93" s="102">
        <f t="shared" si="21"/>
        <v>330.84000000000003</v>
      </c>
      <c r="P93" s="102">
        <f t="shared" si="21"/>
        <v>324.54000000000002</v>
      </c>
      <c r="Q93" s="102">
        <f t="shared" si="21"/>
        <v>290.44</v>
      </c>
      <c r="R93" s="102">
        <f t="shared" si="21"/>
        <v>307.24</v>
      </c>
      <c r="S93" s="102">
        <f t="shared" si="21"/>
        <v>230.03999999999996</v>
      </c>
      <c r="T93" s="102">
        <f t="shared" si="21"/>
        <v>237.44</v>
      </c>
      <c r="U93" s="102">
        <f t="shared" si="21"/>
        <v>247.53999999999994</v>
      </c>
      <c r="V93" s="102">
        <f t="shared" si="21"/>
        <v>249.83999999999997</v>
      </c>
      <c r="W93" s="102">
        <f>SUM(W15,W18,W21:W22,W42,W44:W45,W47,W49,W94:W97,W103,W109,W115,W124,W126,W138,W145,W148:W149,W156,W158,W160,W164:W166,W168:W170,W175,W181:W182,W184:W186,W194,W199)</f>
        <v>243.23999999999995</v>
      </c>
      <c r="X93" s="102">
        <f>SUM(X15,X18,X21:X22,X42,X44:X45,X47,X49,X94:X97,X103,X109,X115,X124,X126,X138,X145,X148:X149,X156,X158,X160,X164:X166,X168:X170,X175,X181:X182,X184:X186,X194,X199)</f>
        <v>264.33999999999997</v>
      </c>
      <c r="Y93" s="102">
        <f t="shared" si="21"/>
        <v>283.44</v>
      </c>
      <c r="Z93" s="102">
        <f t="shared" si="21"/>
        <v>293.94</v>
      </c>
      <c r="AA93" s="102">
        <f t="shared" si="21"/>
        <v>293.64000000000004</v>
      </c>
      <c r="AB93" s="102">
        <f t="shared" si="21"/>
        <v>345.84000000000003</v>
      </c>
      <c r="AC93" s="102">
        <f t="shared" si="21"/>
        <v>328.54</v>
      </c>
      <c r="AD93" s="102">
        <f t="shared" si="21"/>
        <v>294.84000000000003</v>
      </c>
      <c r="AE93" s="102">
        <f t="shared" si="21"/>
        <v>245.13999999999996</v>
      </c>
      <c r="AF93" s="102">
        <f t="shared" si="21"/>
        <v>212.11999999999995</v>
      </c>
      <c r="AG93" s="104"/>
      <c r="AH93" s="49">
        <f>MAX(C93:AF93)</f>
        <v>345.84000000000003</v>
      </c>
      <c r="AI93" s="50">
        <f>MIN(C93:AF93)</f>
        <v>171.33999999999997</v>
      </c>
    </row>
    <row r="94" spans="1:37" x14ac:dyDescent="0.25">
      <c r="A94" s="105" t="s">
        <v>98</v>
      </c>
      <c r="B94" s="106">
        <v>19.3</v>
      </c>
      <c r="C94" s="106">
        <v>16.8</v>
      </c>
      <c r="D94" s="106">
        <v>15.4</v>
      </c>
      <c r="E94" s="106">
        <v>12.9</v>
      </c>
      <c r="F94" s="106">
        <v>11.4</v>
      </c>
      <c r="G94" s="106">
        <v>7.8</v>
      </c>
      <c r="H94" s="106">
        <v>14.4</v>
      </c>
      <c r="I94" s="106">
        <v>17.399999999999999</v>
      </c>
      <c r="J94" s="106">
        <v>11.6</v>
      </c>
      <c r="K94" s="106">
        <v>17.2</v>
      </c>
      <c r="L94" s="106">
        <v>8.6</v>
      </c>
      <c r="M94" s="106">
        <v>9.1</v>
      </c>
      <c r="N94" s="106">
        <v>8</v>
      </c>
      <c r="O94" s="106">
        <v>4.5</v>
      </c>
      <c r="P94" s="106">
        <v>18</v>
      </c>
      <c r="Q94" s="106">
        <v>2.6</v>
      </c>
      <c r="R94" s="106">
        <v>9.1</v>
      </c>
      <c r="S94" s="106">
        <v>0</v>
      </c>
      <c r="T94" s="106">
        <v>-2.2000000000000002</v>
      </c>
      <c r="U94" s="106">
        <v>26.6</v>
      </c>
      <c r="V94" s="106">
        <v>22.3</v>
      </c>
      <c r="W94" s="106">
        <v>15</v>
      </c>
      <c r="X94" s="106">
        <v>19.2</v>
      </c>
      <c r="Y94" s="106">
        <v>52</v>
      </c>
      <c r="Z94" s="106">
        <v>41.5</v>
      </c>
      <c r="AA94" s="106">
        <v>36.700000000000003</v>
      </c>
      <c r="AB94" s="106">
        <v>46</v>
      </c>
      <c r="AC94" s="106">
        <v>45</v>
      </c>
      <c r="AD94" s="106">
        <v>45.5</v>
      </c>
      <c r="AE94" s="106">
        <v>49</v>
      </c>
      <c r="AF94" s="106">
        <v>49.78</v>
      </c>
      <c r="AG94" s="109">
        <v>75</v>
      </c>
      <c r="AH94" s="49">
        <f t="shared" ref="AH94:AH100" si="22">IF(ABS(MAX(C94:AF94))&gt;ABS(MIN(C94:AF94)),MAX(C94:AF94),MIN(C94:AF94))</f>
        <v>52</v>
      </c>
      <c r="AI94" s="110">
        <f t="shared" ref="AI94:AI100" si="23">INDEX($C$9:$AF$9,1,MATCH(AH94,C94:AF94,0))</f>
        <v>0.77083333333333337</v>
      </c>
    </row>
    <row r="95" spans="1:37" x14ac:dyDescent="0.25">
      <c r="A95" s="111" t="s">
        <v>99</v>
      </c>
      <c r="B95" s="112">
        <v>-47.6</v>
      </c>
      <c r="C95" s="112">
        <v>-35.1</v>
      </c>
      <c r="D95" s="112">
        <v>-43.2</v>
      </c>
      <c r="E95" s="112">
        <v>-40</v>
      </c>
      <c r="F95" s="112">
        <v>-40</v>
      </c>
      <c r="G95" s="112">
        <v>-46</v>
      </c>
      <c r="H95" s="112">
        <v>-27</v>
      </c>
      <c r="I95" s="112">
        <v>-10</v>
      </c>
      <c r="J95" s="112">
        <v>2.1</v>
      </c>
      <c r="K95" s="112">
        <v>2</v>
      </c>
      <c r="L95" s="112">
        <v>20.7</v>
      </c>
      <c r="M95" s="112">
        <v>13.9</v>
      </c>
      <c r="N95" s="112">
        <f>14.3+11.9</f>
        <v>26.200000000000003</v>
      </c>
      <c r="O95" s="112">
        <f>11.9+4.8</f>
        <v>16.7</v>
      </c>
      <c r="P95" s="112">
        <v>12</v>
      </c>
      <c r="Q95" s="112">
        <v>1.6</v>
      </c>
      <c r="R95" s="112">
        <v>1.9</v>
      </c>
      <c r="S95" s="112">
        <v>7.9</v>
      </c>
      <c r="T95" s="112">
        <v>11</v>
      </c>
      <c r="U95" s="112">
        <v>3</v>
      </c>
      <c r="V95" s="112">
        <v>7.9</v>
      </c>
      <c r="W95" s="112">
        <v>8.1</v>
      </c>
      <c r="X95" s="112">
        <v>16</v>
      </c>
      <c r="Y95" s="112">
        <v>5.7</v>
      </c>
      <c r="Z95" s="112">
        <v>21</v>
      </c>
      <c r="AA95" s="112">
        <v>25</v>
      </c>
      <c r="AB95" s="112">
        <v>5</v>
      </c>
      <c r="AC95" s="112">
        <v>-2</v>
      </c>
      <c r="AD95" s="112">
        <v>-15.5</v>
      </c>
      <c r="AE95" s="112">
        <v>-34</v>
      </c>
      <c r="AF95" s="112">
        <v>-52</v>
      </c>
      <c r="AG95" s="109">
        <v>240</v>
      </c>
      <c r="AH95" s="49">
        <f t="shared" si="22"/>
        <v>-52</v>
      </c>
      <c r="AI95" s="110">
        <f t="shared" si="23"/>
        <v>0.95833333333333304</v>
      </c>
    </row>
    <row r="96" spans="1:37" x14ac:dyDescent="0.25">
      <c r="A96" s="111" t="s">
        <v>100</v>
      </c>
      <c r="B96" s="112">
        <v>17.600000000000001</v>
      </c>
      <c r="C96" s="112">
        <v>12.5</v>
      </c>
      <c r="D96" s="112">
        <v>10.7</v>
      </c>
      <c r="E96" s="112">
        <v>10.9</v>
      </c>
      <c r="F96" s="112">
        <v>14.5</v>
      </c>
      <c r="G96" s="112">
        <v>19.2</v>
      </c>
      <c r="H96" s="112">
        <v>17.8</v>
      </c>
      <c r="I96" s="112">
        <v>8.5</v>
      </c>
      <c r="J96" s="112">
        <v>15.3</v>
      </c>
      <c r="K96" s="112">
        <v>23.2</v>
      </c>
      <c r="L96" s="112">
        <v>43.5</v>
      </c>
      <c r="M96" s="112">
        <v>32</v>
      </c>
      <c r="N96" s="112">
        <v>30.1</v>
      </c>
      <c r="O96" s="112">
        <v>32.4</v>
      </c>
      <c r="P96" s="112">
        <v>39</v>
      </c>
      <c r="Q96" s="112">
        <v>22.5</v>
      </c>
      <c r="R96" s="112">
        <v>22.3</v>
      </c>
      <c r="S96" s="112">
        <v>38.200000000000003</v>
      </c>
      <c r="T96" s="112">
        <v>44.7</v>
      </c>
      <c r="U96" s="112">
        <v>34.1</v>
      </c>
      <c r="V96" s="112">
        <v>35.799999999999997</v>
      </c>
      <c r="W96" s="112">
        <v>36.299999999999997</v>
      </c>
      <c r="X96" s="112">
        <v>45.3</v>
      </c>
      <c r="Y96" s="112">
        <v>41.9</v>
      </c>
      <c r="Z96" s="112">
        <v>47.6</v>
      </c>
      <c r="AA96" s="112">
        <v>48.1</v>
      </c>
      <c r="AB96" s="112">
        <v>44</v>
      </c>
      <c r="AC96" s="112">
        <v>43.7</v>
      </c>
      <c r="AD96" s="112">
        <v>35</v>
      </c>
      <c r="AE96" s="112">
        <v>29</v>
      </c>
      <c r="AF96" s="112">
        <v>16</v>
      </c>
      <c r="AG96" s="109">
        <v>60</v>
      </c>
      <c r="AH96" s="49">
        <f t="shared" si="22"/>
        <v>48.1</v>
      </c>
      <c r="AI96" s="110">
        <f t="shared" si="23"/>
        <v>0.8125</v>
      </c>
    </row>
    <row r="97" spans="1:37" x14ac:dyDescent="0.25">
      <c r="A97" s="113" t="s">
        <v>101</v>
      </c>
      <c r="B97" s="114">
        <v>17.3</v>
      </c>
      <c r="C97" s="114">
        <v>2.2000000000000002</v>
      </c>
      <c r="D97" s="114">
        <v>2.2000000000000002</v>
      </c>
      <c r="E97" s="114">
        <v>0</v>
      </c>
      <c r="F97" s="114">
        <v>0</v>
      </c>
      <c r="G97" s="114">
        <v>11.2</v>
      </c>
      <c r="H97" s="114">
        <v>28.8</v>
      </c>
      <c r="I97" s="114">
        <v>41.6</v>
      </c>
      <c r="J97" s="114">
        <v>58.3</v>
      </c>
      <c r="K97" s="114">
        <v>65.400000000000006</v>
      </c>
      <c r="L97" s="114">
        <v>79.900000000000006</v>
      </c>
      <c r="M97" s="114">
        <v>77.099999999999994</v>
      </c>
      <c r="N97" s="114">
        <v>76.8</v>
      </c>
      <c r="O97" s="114">
        <v>91.1</v>
      </c>
      <c r="P97" s="114">
        <v>69.400000000000006</v>
      </c>
      <c r="Q97" s="114">
        <v>78</v>
      </c>
      <c r="R97" s="114">
        <v>90</v>
      </c>
      <c r="S97" s="114"/>
      <c r="T97" s="114"/>
      <c r="U97" s="114"/>
      <c r="V97" s="114"/>
      <c r="W97" s="114"/>
      <c r="X97" s="114"/>
      <c r="Y97" s="114"/>
      <c r="Z97" s="114"/>
      <c r="AA97" s="114"/>
      <c r="AB97" s="114">
        <v>67</v>
      </c>
      <c r="AC97" s="114">
        <v>58</v>
      </c>
      <c r="AD97" s="114">
        <v>46</v>
      </c>
      <c r="AE97" s="114">
        <v>17</v>
      </c>
      <c r="AF97" s="114">
        <v>14.5</v>
      </c>
      <c r="AG97" s="116">
        <v>120</v>
      </c>
      <c r="AH97" s="49">
        <f t="shared" si="22"/>
        <v>91.1</v>
      </c>
      <c r="AI97" s="110">
        <f t="shared" si="23"/>
        <v>0.41666666666666702</v>
      </c>
    </row>
    <row r="98" spans="1:37" x14ac:dyDescent="0.25">
      <c r="A98" s="113" t="s">
        <v>102</v>
      </c>
      <c r="B98" s="114">
        <v>17.3</v>
      </c>
      <c r="C98" s="114">
        <v>50.7</v>
      </c>
      <c r="D98" s="114">
        <v>49.5</v>
      </c>
      <c r="E98" s="114">
        <v>43.7</v>
      </c>
      <c r="F98" s="114">
        <v>41</v>
      </c>
      <c r="G98" s="114">
        <v>41.3</v>
      </c>
      <c r="H98" s="114">
        <v>42.2</v>
      </c>
      <c r="I98" s="114">
        <v>49.5</v>
      </c>
      <c r="J98" s="114">
        <v>68.2</v>
      </c>
      <c r="K98" s="114">
        <v>60.2</v>
      </c>
      <c r="L98" s="114">
        <v>88.9</v>
      </c>
      <c r="M98" s="114">
        <v>76</v>
      </c>
      <c r="N98" s="114">
        <v>93.9</v>
      </c>
      <c r="O98" s="114">
        <v>82.8</v>
      </c>
      <c r="P98" s="114">
        <v>52</v>
      </c>
      <c r="Q98" s="114">
        <v>95.6</v>
      </c>
      <c r="R98" s="114">
        <v>83.2</v>
      </c>
      <c r="S98" s="114">
        <v>80.099999999999994</v>
      </c>
      <c r="T98" s="114">
        <v>74.2</v>
      </c>
      <c r="U98" s="114">
        <v>60</v>
      </c>
      <c r="V98" s="114">
        <v>63.1</v>
      </c>
      <c r="W98" s="114">
        <v>67.3</v>
      </c>
      <c r="X98" s="114">
        <v>44</v>
      </c>
      <c r="Y98" s="114">
        <v>39</v>
      </c>
      <c r="Z98" s="114">
        <v>63.2</v>
      </c>
      <c r="AA98" s="114">
        <v>66.2</v>
      </c>
      <c r="AB98" s="114">
        <v>43</v>
      </c>
      <c r="AC98" s="114">
        <v>41</v>
      </c>
      <c r="AD98" s="114">
        <v>35</v>
      </c>
      <c r="AE98" s="114">
        <v>15</v>
      </c>
      <c r="AF98" s="114">
        <v>21</v>
      </c>
      <c r="AG98" s="116"/>
      <c r="AH98" s="49">
        <f t="shared" si="22"/>
        <v>95.6</v>
      </c>
      <c r="AI98" s="110">
        <f t="shared" si="23"/>
        <v>0.5</v>
      </c>
    </row>
    <row r="99" spans="1:37" x14ac:dyDescent="0.25">
      <c r="A99" s="113" t="s">
        <v>103</v>
      </c>
      <c r="B99" s="114">
        <v>77</v>
      </c>
      <c r="C99" s="114">
        <v>64.599999999999994</v>
      </c>
      <c r="D99" s="114">
        <v>64.900000000000006</v>
      </c>
      <c r="E99" s="114">
        <v>66.599999999999994</v>
      </c>
      <c r="F99" s="114">
        <v>68.599999999999994</v>
      </c>
      <c r="G99" s="114">
        <v>70.400000000000006</v>
      </c>
      <c r="H99" s="114">
        <v>60.3</v>
      </c>
      <c r="I99" s="114">
        <v>47.5</v>
      </c>
      <c r="J99" s="114">
        <v>54.3</v>
      </c>
      <c r="K99" s="114">
        <v>61.4</v>
      </c>
      <c r="L99" s="114">
        <v>73.400000000000006</v>
      </c>
      <c r="M99" s="114">
        <v>73.400000000000006</v>
      </c>
      <c r="N99" s="114">
        <v>73.2</v>
      </c>
      <c r="O99" s="114">
        <v>75</v>
      </c>
      <c r="P99" s="114">
        <v>34</v>
      </c>
      <c r="Q99" s="114">
        <v>39</v>
      </c>
      <c r="R99" s="114">
        <v>75.7</v>
      </c>
      <c r="S99" s="114">
        <v>83.1</v>
      </c>
      <c r="T99" s="114">
        <v>67.900000000000006</v>
      </c>
      <c r="U99" s="114">
        <v>48.2</v>
      </c>
      <c r="V99" s="114">
        <v>65.400000000000006</v>
      </c>
      <c r="W99" s="114">
        <v>67.5</v>
      </c>
      <c r="X99" s="114">
        <v>59</v>
      </c>
      <c r="Y99" s="114">
        <v>44</v>
      </c>
      <c r="Z99" s="114">
        <v>61.8</v>
      </c>
      <c r="AA99" s="114">
        <v>80.3</v>
      </c>
      <c r="AB99" s="114">
        <v>63</v>
      </c>
      <c r="AC99" s="114">
        <v>69</v>
      </c>
      <c r="AD99" s="114">
        <v>78</v>
      </c>
      <c r="AE99" s="114">
        <v>69</v>
      </c>
      <c r="AF99" s="114">
        <v>58</v>
      </c>
      <c r="AG99" s="100"/>
      <c r="AH99" s="49">
        <f t="shared" si="22"/>
        <v>83.1</v>
      </c>
      <c r="AI99" s="110">
        <f t="shared" si="23"/>
        <v>0.58333333333333304</v>
      </c>
    </row>
    <row r="100" spans="1:37" ht="15.75" thickBot="1" x14ac:dyDescent="0.3">
      <c r="A100" s="117" t="s">
        <v>104</v>
      </c>
      <c r="B100" s="95">
        <v>89.1</v>
      </c>
      <c r="C100" s="95">
        <v>81.900000000000006</v>
      </c>
      <c r="D100" s="95">
        <v>80.599999999999994</v>
      </c>
      <c r="E100" s="95">
        <v>76</v>
      </c>
      <c r="F100" s="95">
        <v>70.599999999999994</v>
      </c>
      <c r="G100" s="95">
        <v>74</v>
      </c>
      <c r="H100" s="95">
        <v>70</v>
      </c>
      <c r="I100" s="95">
        <v>31.3</v>
      </c>
      <c r="J100" s="95">
        <v>47</v>
      </c>
      <c r="K100" s="95">
        <v>84.9</v>
      </c>
      <c r="L100" s="95">
        <v>53.8</v>
      </c>
      <c r="M100" s="95">
        <v>55.6</v>
      </c>
      <c r="N100" s="95">
        <v>59</v>
      </c>
      <c r="O100" s="95">
        <v>68.599999999999994</v>
      </c>
      <c r="P100" s="95">
        <v>46</v>
      </c>
      <c r="Q100" s="95">
        <v>46.6</v>
      </c>
      <c r="R100" s="95">
        <v>51.2</v>
      </c>
      <c r="S100" s="95">
        <v>51</v>
      </c>
      <c r="T100" s="95">
        <v>52</v>
      </c>
      <c r="U100" s="95">
        <v>47.3</v>
      </c>
      <c r="V100" s="95">
        <v>44</v>
      </c>
      <c r="W100" s="95">
        <v>43.7</v>
      </c>
      <c r="X100" s="95">
        <v>42</v>
      </c>
      <c r="Y100" s="95">
        <v>106</v>
      </c>
      <c r="Z100" s="95">
        <v>116</v>
      </c>
      <c r="AA100" s="95">
        <v>105</v>
      </c>
      <c r="AB100" s="95">
        <v>110</v>
      </c>
      <c r="AC100" s="95">
        <v>111</v>
      </c>
      <c r="AD100" s="95">
        <v>106.5</v>
      </c>
      <c r="AE100" s="95">
        <v>100</v>
      </c>
      <c r="AF100" s="95">
        <v>95</v>
      </c>
      <c r="AG100" s="100"/>
      <c r="AH100" s="49">
        <f t="shared" si="22"/>
        <v>116</v>
      </c>
      <c r="AI100" s="110">
        <f t="shared" si="23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48">
        <v>9.9</v>
      </c>
      <c r="C102" s="48">
        <v>9.9</v>
      </c>
      <c r="D102" s="122">
        <f t="shared" ref="D102:S107" si="24">C102</f>
        <v>9.9</v>
      </c>
      <c r="E102" s="122">
        <f t="shared" si="24"/>
        <v>9.9</v>
      </c>
      <c r="F102" s="122">
        <f t="shared" si="24"/>
        <v>9.9</v>
      </c>
      <c r="G102" s="122">
        <f t="shared" si="24"/>
        <v>9.9</v>
      </c>
      <c r="H102" s="122">
        <f t="shared" si="24"/>
        <v>9.9</v>
      </c>
      <c r="I102" s="122">
        <f t="shared" si="24"/>
        <v>9.9</v>
      </c>
      <c r="J102" s="122">
        <f t="shared" si="24"/>
        <v>9.9</v>
      </c>
      <c r="K102" s="122">
        <f t="shared" si="24"/>
        <v>9.9</v>
      </c>
      <c r="L102" s="122">
        <f t="shared" si="24"/>
        <v>9.9</v>
      </c>
      <c r="M102" s="122">
        <f t="shared" si="24"/>
        <v>9.9</v>
      </c>
      <c r="N102" s="122">
        <f t="shared" si="24"/>
        <v>9.9</v>
      </c>
      <c r="O102" s="122">
        <f t="shared" si="24"/>
        <v>9.9</v>
      </c>
      <c r="P102" s="122">
        <f t="shared" si="24"/>
        <v>9.9</v>
      </c>
      <c r="Q102" s="122">
        <f t="shared" si="24"/>
        <v>9.9</v>
      </c>
      <c r="R102" s="122">
        <f t="shared" si="24"/>
        <v>9.9</v>
      </c>
      <c r="S102" s="122">
        <f t="shared" si="24"/>
        <v>9.9</v>
      </c>
      <c r="T102" s="122">
        <f t="shared" ref="T102:AF107" si="25">S102</f>
        <v>9.9</v>
      </c>
      <c r="U102" s="122">
        <f t="shared" si="25"/>
        <v>9.9</v>
      </c>
      <c r="V102" s="122">
        <f t="shared" si="25"/>
        <v>9.9</v>
      </c>
      <c r="W102" s="122">
        <f t="shared" si="25"/>
        <v>9.9</v>
      </c>
      <c r="X102" s="122">
        <f t="shared" si="25"/>
        <v>9.9</v>
      </c>
      <c r="Y102" s="122">
        <f t="shared" si="25"/>
        <v>9.9</v>
      </c>
      <c r="Z102" s="122">
        <f t="shared" si="25"/>
        <v>9.9</v>
      </c>
      <c r="AA102" s="122">
        <f t="shared" si="25"/>
        <v>9.9</v>
      </c>
      <c r="AB102" s="122">
        <f t="shared" si="25"/>
        <v>9.9</v>
      </c>
      <c r="AC102" s="122">
        <f t="shared" si="25"/>
        <v>9.9</v>
      </c>
      <c r="AD102" s="122">
        <f t="shared" si="25"/>
        <v>9.9</v>
      </c>
      <c r="AE102" s="122">
        <f t="shared" si="25"/>
        <v>9.9</v>
      </c>
      <c r="AF102" s="122">
        <f t="shared" si="25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5">
        <v>9.6</v>
      </c>
      <c r="C103" s="125">
        <v>9.6</v>
      </c>
      <c r="D103" s="124">
        <f t="shared" si="24"/>
        <v>9.6</v>
      </c>
      <c r="E103" s="124">
        <f t="shared" si="24"/>
        <v>9.6</v>
      </c>
      <c r="F103" s="124">
        <f t="shared" si="24"/>
        <v>9.6</v>
      </c>
      <c r="G103" s="124">
        <f t="shared" si="24"/>
        <v>9.6</v>
      </c>
      <c r="H103" s="124">
        <f t="shared" si="24"/>
        <v>9.6</v>
      </c>
      <c r="I103" s="124">
        <f t="shared" si="24"/>
        <v>9.6</v>
      </c>
      <c r="J103" s="124">
        <f t="shared" si="24"/>
        <v>9.6</v>
      </c>
      <c r="K103" s="124">
        <f t="shared" si="24"/>
        <v>9.6</v>
      </c>
      <c r="L103" s="124">
        <f t="shared" si="24"/>
        <v>9.6</v>
      </c>
      <c r="M103" s="124">
        <f t="shared" si="24"/>
        <v>9.6</v>
      </c>
      <c r="N103" s="124">
        <f t="shared" si="24"/>
        <v>9.6</v>
      </c>
      <c r="O103" s="124">
        <f t="shared" si="24"/>
        <v>9.6</v>
      </c>
      <c r="P103" s="124">
        <f t="shared" si="24"/>
        <v>9.6</v>
      </c>
      <c r="Q103" s="124">
        <f t="shared" si="24"/>
        <v>9.6</v>
      </c>
      <c r="R103" s="124">
        <f t="shared" si="24"/>
        <v>9.6</v>
      </c>
      <c r="S103" s="124">
        <f t="shared" si="24"/>
        <v>9.6</v>
      </c>
      <c r="T103" s="124">
        <f t="shared" si="25"/>
        <v>9.6</v>
      </c>
      <c r="U103" s="124">
        <f t="shared" si="25"/>
        <v>9.6</v>
      </c>
      <c r="V103" s="124">
        <f t="shared" si="25"/>
        <v>9.6</v>
      </c>
      <c r="W103" s="124">
        <f t="shared" si="25"/>
        <v>9.6</v>
      </c>
      <c r="X103" s="124">
        <f t="shared" si="25"/>
        <v>9.6</v>
      </c>
      <c r="Y103" s="124">
        <f t="shared" si="25"/>
        <v>9.6</v>
      </c>
      <c r="Z103" s="124">
        <f t="shared" si="25"/>
        <v>9.6</v>
      </c>
      <c r="AA103" s="124">
        <f t="shared" si="25"/>
        <v>9.6</v>
      </c>
      <c r="AB103" s="124">
        <f t="shared" si="25"/>
        <v>9.6</v>
      </c>
      <c r="AC103" s="124">
        <f t="shared" si="25"/>
        <v>9.6</v>
      </c>
      <c r="AD103" s="124">
        <f t="shared" si="25"/>
        <v>9.6</v>
      </c>
      <c r="AE103" s="124">
        <f t="shared" si="25"/>
        <v>9.6</v>
      </c>
      <c r="AF103" s="124">
        <f t="shared" si="25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5">
        <v>9.98</v>
      </c>
      <c r="C104" s="125">
        <v>9.98</v>
      </c>
      <c r="D104" s="124">
        <f t="shared" si="24"/>
        <v>9.98</v>
      </c>
      <c r="E104" s="124">
        <f t="shared" si="24"/>
        <v>9.98</v>
      </c>
      <c r="F104" s="124">
        <f t="shared" si="24"/>
        <v>9.98</v>
      </c>
      <c r="G104" s="124">
        <f t="shared" si="24"/>
        <v>9.98</v>
      </c>
      <c r="H104" s="124">
        <f t="shared" si="24"/>
        <v>9.98</v>
      </c>
      <c r="I104" s="124">
        <f t="shared" si="24"/>
        <v>9.98</v>
      </c>
      <c r="J104" s="124">
        <f t="shared" si="24"/>
        <v>9.98</v>
      </c>
      <c r="K104" s="124">
        <f t="shared" si="24"/>
        <v>9.98</v>
      </c>
      <c r="L104" s="124">
        <f t="shared" si="24"/>
        <v>9.98</v>
      </c>
      <c r="M104" s="124">
        <f t="shared" si="24"/>
        <v>9.98</v>
      </c>
      <c r="N104" s="124">
        <f t="shared" si="24"/>
        <v>9.98</v>
      </c>
      <c r="O104" s="124">
        <f t="shared" si="24"/>
        <v>9.98</v>
      </c>
      <c r="P104" s="124">
        <f t="shared" si="24"/>
        <v>9.98</v>
      </c>
      <c r="Q104" s="124">
        <f t="shared" si="24"/>
        <v>9.98</v>
      </c>
      <c r="R104" s="124">
        <f t="shared" si="24"/>
        <v>9.98</v>
      </c>
      <c r="S104" s="124">
        <f t="shared" si="24"/>
        <v>9.98</v>
      </c>
      <c r="T104" s="124">
        <f t="shared" si="25"/>
        <v>9.98</v>
      </c>
      <c r="U104" s="124">
        <f t="shared" si="25"/>
        <v>9.98</v>
      </c>
      <c r="V104" s="124">
        <f t="shared" si="25"/>
        <v>9.98</v>
      </c>
      <c r="W104" s="124">
        <f t="shared" si="25"/>
        <v>9.98</v>
      </c>
      <c r="X104" s="124">
        <f t="shared" si="25"/>
        <v>9.98</v>
      </c>
      <c r="Y104" s="124">
        <f t="shared" si="25"/>
        <v>9.98</v>
      </c>
      <c r="Z104" s="124">
        <f t="shared" si="25"/>
        <v>9.98</v>
      </c>
      <c r="AA104" s="124">
        <f t="shared" si="25"/>
        <v>9.98</v>
      </c>
      <c r="AB104" s="124">
        <f t="shared" si="25"/>
        <v>9.98</v>
      </c>
      <c r="AC104" s="124">
        <f t="shared" si="25"/>
        <v>9.98</v>
      </c>
      <c r="AD104" s="124">
        <f t="shared" si="25"/>
        <v>9.98</v>
      </c>
      <c r="AE104" s="124">
        <f t="shared" si="25"/>
        <v>9.98</v>
      </c>
      <c r="AF104" s="124">
        <f t="shared" si="25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5">
        <v>9.1</v>
      </c>
      <c r="C105" s="125">
        <v>9.1</v>
      </c>
      <c r="D105" s="124">
        <f t="shared" si="24"/>
        <v>9.1</v>
      </c>
      <c r="E105" s="124">
        <f t="shared" si="24"/>
        <v>9.1</v>
      </c>
      <c r="F105" s="124">
        <f t="shared" si="24"/>
        <v>9.1</v>
      </c>
      <c r="G105" s="124">
        <f t="shared" si="24"/>
        <v>9.1</v>
      </c>
      <c r="H105" s="124">
        <f t="shared" si="24"/>
        <v>9.1</v>
      </c>
      <c r="I105" s="124">
        <f t="shared" si="24"/>
        <v>9.1</v>
      </c>
      <c r="J105" s="124">
        <f t="shared" si="24"/>
        <v>9.1</v>
      </c>
      <c r="K105" s="124">
        <f t="shared" si="24"/>
        <v>9.1</v>
      </c>
      <c r="L105" s="124">
        <f t="shared" si="24"/>
        <v>9.1</v>
      </c>
      <c r="M105" s="124">
        <f t="shared" si="24"/>
        <v>9.1</v>
      </c>
      <c r="N105" s="124">
        <f t="shared" si="24"/>
        <v>9.1</v>
      </c>
      <c r="O105" s="124">
        <f t="shared" si="24"/>
        <v>9.1</v>
      </c>
      <c r="P105" s="124">
        <f t="shared" si="24"/>
        <v>9.1</v>
      </c>
      <c r="Q105" s="124">
        <f t="shared" si="24"/>
        <v>9.1</v>
      </c>
      <c r="R105" s="124">
        <f t="shared" si="24"/>
        <v>9.1</v>
      </c>
      <c r="S105" s="124">
        <f t="shared" si="24"/>
        <v>9.1</v>
      </c>
      <c r="T105" s="124">
        <f t="shared" si="25"/>
        <v>9.1</v>
      </c>
      <c r="U105" s="124">
        <f t="shared" si="25"/>
        <v>9.1</v>
      </c>
      <c r="V105" s="124">
        <f t="shared" si="25"/>
        <v>9.1</v>
      </c>
      <c r="W105" s="124">
        <f t="shared" si="25"/>
        <v>9.1</v>
      </c>
      <c r="X105" s="124">
        <f t="shared" si="25"/>
        <v>9.1</v>
      </c>
      <c r="Y105" s="124">
        <f t="shared" si="25"/>
        <v>9.1</v>
      </c>
      <c r="Z105" s="124">
        <f t="shared" si="25"/>
        <v>9.1</v>
      </c>
      <c r="AA105" s="124">
        <f t="shared" si="25"/>
        <v>9.1</v>
      </c>
      <c r="AB105" s="124">
        <f t="shared" si="25"/>
        <v>9.1</v>
      </c>
      <c r="AC105" s="124">
        <f t="shared" si="25"/>
        <v>9.1</v>
      </c>
      <c r="AD105" s="124">
        <f t="shared" si="25"/>
        <v>9.1</v>
      </c>
      <c r="AE105" s="124">
        <f t="shared" si="25"/>
        <v>9.1</v>
      </c>
      <c r="AF105" s="124">
        <f t="shared" si="25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5">
        <v>9.18</v>
      </c>
      <c r="C106" s="125">
        <v>9.18</v>
      </c>
      <c r="D106" s="124">
        <f t="shared" si="24"/>
        <v>9.18</v>
      </c>
      <c r="E106" s="124">
        <f t="shared" si="24"/>
        <v>9.18</v>
      </c>
      <c r="F106" s="124">
        <f t="shared" si="24"/>
        <v>9.18</v>
      </c>
      <c r="G106" s="124">
        <f t="shared" si="24"/>
        <v>9.18</v>
      </c>
      <c r="H106" s="124">
        <f t="shared" si="24"/>
        <v>9.18</v>
      </c>
      <c r="I106" s="124">
        <f t="shared" si="24"/>
        <v>9.18</v>
      </c>
      <c r="J106" s="124">
        <f t="shared" si="24"/>
        <v>9.18</v>
      </c>
      <c r="K106" s="124">
        <f t="shared" si="24"/>
        <v>9.18</v>
      </c>
      <c r="L106" s="124">
        <f t="shared" si="24"/>
        <v>9.18</v>
      </c>
      <c r="M106" s="124">
        <f t="shared" si="24"/>
        <v>9.18</v>
      </c>
      <c r="N106" s="124">
        <f t="shared" si="24"/>
        <v>9.18</v>
      </c>
      <c r="O106" s="124">
        <f t="shared" si="24"/>
        <v>9.18</v>
      </c>
      <c r="P106" s="124">
        <f t="shared" si="24"/>
        <v>9.18</v>
      </c>
      <c r="Q106" s="124">
        <f t="shared" si="24"/>
        <v>9.18</v>
      </c>
      <c r="R106" s="124">
        <f t="shared" si="24"/>
        <v>9.18</v>
      </c>
      <c r="S106" s="124">
        <f t="shared" si="24"/>
        <v>9.18</v>
      </c>
      <c r="T106" s="124">
        <f t="shared" si="25"/>
        <v>9.18</v>
      </c>
      <c r="U106" s="124">
        <f t="shared" si="25"/>
        <v>9.18</v>
      </c>
      <c r="V106" s="124">
        <f t="shared" si="25"/>
        <v>9.18</v>
      </c>
      <c r="W106" s="124">
        <f t="shared" si="25"/>
        <v>9.18</v>
      </c>
      <c r="X106" s="124">
        <f t="shared" si="25"/>
        <v>9.18</v>
      </c>
      <c r="Y106" s="124">
        <f t="shared" si="25"/>
        <v>9.18</v>
      </c>
      <c r="Z106" s="124">
        <f t="shared" si="25"/>
        <v>9.18</v>
      </c>
      <c r="AA106" s="124">
        <f t="shared" si="25"/>
        <v>9.18</v>
      </c>
      <c r="AB106" s="124">
        <f t="shared" si="25"/>
        <v>9.18</v>
      </c>
      <c r="AC106" s="124">
        <f t="shared" si="25"/>
        <v>9.18</v>
      </c>
      <c r="AD106" s="124">
        <f t="shared" si="25"/>
        <v>9.18</v>
      </c>
      <c r="AE106" s="124">
        <f t="shared" si="25"/>
        <v>9.18</v>
      </c>
      <c r="AF106" s="124">
        <f t="shared" si="25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5">
        <v>7</v>
      </c>
      <c r="C107" s="125">
        <v>7</v>
      </c>
      <c r="D107" s="124">
        <f t="shared" si="24"/>
        <v>7</v>
      </c>
      <c r="E107" s="124">
        <f t="shared" si="24"/>
        <v>7</v>
      </c>
      <c r="F107" s="124">
        <f t="shared" si="24"/>
        <v>7</v>
      </c>
      <c r="G107" s="124">
        <f t="shared" si="24"/>
        <v>7</v>
      </c>
      <c r="H107" s="124">
        <f t="shared" si="24"/>
        <v>7</v>
      </c>
      <c r="I107" s="124">
        <f t="shared" si="24"/>
        <v>7</v>
      </c>
      <c r="J107" s="124">
        <f t="shared" si="24"/>
        <v>7</v>
      </c>
      <c r="K107" s="124">
        <f t="shared" si="24"/>
        <v>7</v>
      </c>
      <c r="L107" s="124">
        <f t="shared" si="24"/>
        <v>7</v>
      </c>
      <c r="M107" s="124">
        <f t="shared" si="24"/>
        <v>7</v>
      </c>
      <c r="N107" s="124">
        <f t="shared" si="24"/>
        <v>7</v>
      </c>
      <c r="O107" s="124">
        <f t="shared" si="24"/>
        <v>7</v>
      </c>
      <c r="P107" s="124">
        <f t="shared" si="24"/>
        <v>7</v>
      </c>
      <c r="Q107" s="124">
        <f t="shared" si="24"/>
        <v>7</v>
      </c>
      <c r="R107" s="124">
        <f t="shared" si="24"/>
        <v>7</v>
      </c>
      <c r="S107" s="124">
        <f t="shared" si="24"/>
        <v>7</v>
      </c>
      <c r="T107" s="124">
        <f t="shared" si="25"/>
        <v>7</v>
      </c>
      <c r="U107" s="124">
        <f t="shared" si="25"/>
        <v>7</v>
      </c>
      <c r="V107" s="124">
        <f t="shared" si="25"/>
        <v>7</v>
      </c>
      <c r="W107" s="124">
        <f t="shared" si="25"/>
        <v>7</v>
      </c>
      <c r="X107" s="124">
        <f t="shared" si="25"/>
        <v>7</v>
      </c>
      <c r="Y107" s="124">
        <f t="shared" si="25"/>
        <v>7</v>
      </c>
      <c r="Z107" s="124">
        <f t="shared" si="25"/>
        <v>7</v>
      </c>
      <c r="AA107" s="124">
        <f t="shared" si="25"/>
        <v>7</v>
      </c>
      <c r="AB107" s="124">
        <f t="shared" si="25"/>
        <v>7</v>
      </c>
      <c r="AC107" s="124">
        <f t="shared" si="25"/>
        <v>7</v>
      </c>
      <c r="AD107" s="124">
        <f t="shared" si="25"/>
        <v>7</v>
      </c>
      <c r="AE107" s="124">
        <f t="shared" si="25"/>
        <v>7</v>
      </c>
      <c r="AF107" s="124">
        <f t="shared" si="25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5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5">
        <v>2.25</v>
      </c>
      <c r="C109" s="125">
        <v>2.25</v>
      </c>
      <c r="D109" s="124">
        <f t="shared" ref="D109:S110" si="26">C109</f>
        <v>2.25</v>
      </c>
      <c r="E109" s="124">
        <f t="shared" si="26"/>
        <v>2.25</v>
      </c>
      <c r="F109" s="124">
        <f t="shared" si="26"/>
        <v>2.25</v>
      </c>
      <c r="G109" s="124">
        <f t="shared" si="26"/>
        <v>2.25</v>
      </c>
      <c r="H109" s="124">
        <f t="shared" si="26"/>
        <v>2.25</v>
      </c>
      <c r="I109" s="124">
        <f t="shared" si="26"/>
        <v>2.25</v>
      </c>
      <c r="J109" s="124">
        <f t="shared" si="26"/>
        <v>2.25</v>
      </c>
      <c r="K109" s="124">
        <f t="shared" si="26"/>
        <v>2.25</v>
      </c>
      <c r="L109" s="124">
        <f t="shared" si="26"/>
        <v>2.25</v>
      </c>
      <c r="M109" s="124">
        <f t="shared" si="26"/>
        <v>2.25</v>
      </c>
      <c r="N109" s="124">
        <f t="shared" si="26"/>
        <v>2.25</v>
      </c>
      <c r="O109" s="124">
        <f t="shared" si="26"/>
        <v>2.25</v>
      </c>
      <c r="P109" s="124">
        <f t="shared" si="26"/>
        <v>2.25</v>
      </c>
      <c r="Q109" s="124">
        <f t="shared" si="26"/>
        <v>2.25</v>
      </c>
      <c r="R109" s="124">
        <f t="shared" si="26"/>
        <v>2.25</v>
      </c>
      <c r="S109" s="124">
        <f t="shared" si="26"/>
        <v>2.25</v>
      </c>
      <c r="T109" s="124">
        <f t="shared" ref="T109:AF110" si="27">S109</f>
        <v>2.25</v>
      </c>
      <c r="U109" s="124">
        <f t="shared" si="27"/>
        <v>2.25</v>
      </c>
      <c r="V109" s="124">
        <f t="shared" si="27"/>
        <v>2.25</v>
      </c>
      <c r="W109" s="124">
        <f t="shared" si="27"/>
        <v>2.25</v>
      </c>
      <c r="X109" s="124">
        <f t="shared" si="27"/>
        <v>2.25</v>
      </c>
      <c r="Y109" s="124">
        <f t="shared" si="27"/>
        <v>2.25</v>
      </c>
      <c r="Z109" s="124">
        <f t="shared" si="27"/>
        <v>2.25</v>
      </c>
      <c r="AA109" s="124">
        <f t="shared" si="27"/>
        <v>2.25</v>
      </c>
      <c r="AB109" s="124">
        <f t="shared" si="27"/>
        <v>2.25</v>
      </c>
      <c r="AC109" s="124">
        <f t="shared" si="27"/>
        <v>2.25</v>
      </c>
      <c r="AD109" s="124">
        <f t="shared" si="27"/>
        <v>2.25</v>
      </c>
      <c r="AE109" s="124">
        <f t="shared" si="27"/>
        <v>2.25</v>
      </c>
      <c r="AF109" s="124">
        <f t="shared" si="27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5">
        <v>1.64</v>
      </c>
      <c r="C110" s="125">
        <v>1.64</v>
      </c>
      <c r="D110" s="124">
        <f t="shared" si="26"/>
        <v>1.64</v>
      </c>
      <c r="E110" s="124">
        <f t="shared" si="26"/>
        <v>1.64</v>
      </c>
      <c r="F110" s="124">
        <f t="shared" si="26"/>
        <v>1.64</v>
      </c>
      <c r="G110" s="124">
        <f t="shared" si="26"/>
        <v>1.64</v>
      </c>
      <c r="H110" s="124">
        <f t="shared" si="26"/>
        <v>1.64</v>
      </c>
      <c r="I110" s="124">
        <f t="shared" si="26"/>
        <v>1.64</v>
      </c>
      <c r="J110" s="124">
        <f t="shared" si="26"/>
        <v>1.64</v>
      </c>
      <c r="K110" s="124">
        <f t="shared" si="26"/>
        <v>1.64</v>
      </c>
      <c r="L110" s="124">
        <f t="shared" si="26"/>
        <v>1.64</v>
      </c>
      <c r="M110" s="124">
        <f t="shared" si="26"/>
        <v>1.64</v>
      </c>
      <c r="N110" s="124">
        <f t="shared" si="26"/>
        <v>1.64</v>
      </c>
      <c r="O110" s="124">
        <f t="shared" si="26"/>
        <v>1.64</v>
      </c>
      <c r="P110" s="124">
        <f t="shared" si="26"/>
        <v>1.64</v>
      </c>
      <c r="Q110" s="124">
        <f t="shared" si="26"/>
        <v>1.64</v>
      </c>
      <c r="R110" s="124">
        <f t="shared" si="26"/>
        <v>1.64</v>
      </c>
      <c r="S110" s="124">
        <f t="shared" si="26"/>
        <v>1.64</v>
      </c>
      <c r="T110" s="124">
        <f t="shared" si="27"/>
        <v>1.64</v>
      </c>
      <c r="U110" s="124">
        <f t="shared" si="27"/>
        <v>1.64</v>
      </c>
      <c r="V110" s="124">
        <f t="shared" si="27"/>
        <v>1.64</v>
      </c>
      <c r="W110" s="124">
        <f t="shared" si="27"/>
        <v>1.64</v>
      </c>
      <c r="X110" s="124">
        <f t="shared" si="27"/>
        <v>1.64</v>
      </c>
      <c r="Y110" s="124">
        <f t="shared" si="27"/>
        <v>1.64</v>
      </c>
      <c r="Z110" s="124">
        <f t="shared" si="27"/>
        <v>1.64</v>
      </c>
      <c r="AA110" s="124">
        <f t="shared" si="27"/>
        <v>1.64</v>
      </c>
      <c r="AB110" s="124">
        <f t="shared" si="27"/>
        <v>1.64</v>
      </c>
      <c r="AC110" s="124">
        <f t="shared" si="27"/>
        <v>1.64</v>
      </c>
      <c r="AD110" s="124">
        <f t="shared" si="27"/>
        <v>1.64</v>
      </c>
      <c r="AE110" s="124">
        <f t="shared" si="27"/>
        <v>1.64</v>
      </c>
      <c r="AF110" s="124">
        <f t="shared" si="27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5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5">
        <v>1.62</v>
      </c>
      <c r="C112" s="125">
        <v>1.62</v>
      </c>
      <c r="D112" s="124">
        <f t="shared" ref="D112:S119" si="28">C112</f>
        <v>1.62</v>
      </c>
      <c r="E112" s="124">
        <f t="shared" si="28"/>
        <v>1.62</v>
      </c>
      <c r="F112" s="124">
        <f t="shared" si="28"/>
        <v>1.62</v>
      </c>
      <c r="G112" s="124">
        <f t="shared" si="28"/>
        <v>1.62</v>
      </c>
      <c r="H112" s="124">
        <f t="shared" si="28"/>
        <v>1.62</v>
      </c>
      <c r="I112" s="124">
        <f t="shared" si="28"/>
        <v>1.62</v>
      </c>
      <c r="J112" s="124">
        <f t="shared" si="28"/>
        <v>1.62</v>
      </c>
      <c r="K112" s="124">
        <f t="shared" si="28"/>
        <v>1.62</v>
      </c>
      <c r="L112" s="124">
        <f t="shared" si="28"/>
        <v>1.62</v>
      </c>
      <c r="M112" s="124">
        <f t="shared" si="28"/>
        <v>1.62</v>
      </c>
      <c r="N112" s="124">
        <f t="shared" si="28"/>
        <v>1.62</v>
      </c>
      <c r="O112" s="124">
        <f t="shared" si="28"/>
        <v>1.62</v>
      </c>
      <c r="P112" s="124">
        <f t="shared" si="28"/>
        <v>1.62</v>
      </c>
      <c r="Q112" s="124">
        <f t="shared" si="28"/>
        <v>1.62</v>
      </c>
      <c r="R112" s="124">
        <f t="shared" si="28"/>
        <v>1.62</v>
      </c>
      <c r="S112" s="124">
        <f t="shared" si="28"/>
        <v>1.62</v>
      </c>
      <c r="T112" s="124">
        <f t="shared" ref="T112:AF127" si="29">S112</f>
        <v>1.62</v>
      </c>
      <c r="U112" s="124">
        <f t="shared" si="29"/>
        <v>1.62</v>
      </c>
      <c r="V112" s="124">
        <f t="shared" si="29"/>
        <v>1.62</v>
      </c>
      <c r="W112" s="124">
        <f t="shared" si="29"/>
        <v>1.62</v>
      </c>
      <c r="X112" s="124">
        <f t="shared" si="29"/>
        <v>1.62</v>
      </c>
      <c r="Y112" s="124">
        <f t="shared" si="29"/>
        <v>1.62</v>
      </c>
      <c r="Z112" s="124">
        <f t="shared" si="29"/>
        <v>1.62</v>
      </c>
      <c r="AA112" s="124">
        <f t="shared" si="29"/>
        <v>1.62</v>
      </c>
      <c r="AB112" s="124">
        <f t="shared" si="29"/>
        <v>1.62</v>
      </c>
      <c r="AC112" s="124">
        <f t="shared" si="29"/>
        <v>1.62</v>
      </c>
      <c r="AD112" s="124">
        <f t="shared" si="29"/>
        <v>1.62</v>
      </c>
      <c r="AE112" s="124">
        <f t="shared" si="29"/>
        <v>1.62</v>
      </c>
      <c r="AF112" s="124">
        <f t="shared" si="29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5">
        <v>8.36</v>
      </c>
      <c r="C113" s="125">
        <v>8.36</v>
      </c>
      <c r="D113" s="124">
        <f t="shared" si="28"/>
        <v>8.36</v>
      </c>
      <c r="E113" s="124">
        <f t="shared" si="28"/>
        <v>8.36</v>
      </c>
      <c r="F113" s="124">
        <f t="shared" si="28"/>
        <v>8.36</v>
      </c>
      <c r="G113" s="124">
        <f t="shared" si="28"/>
        <v>8.36</v>
      </c>
      <c r="H113" s="124">
        <f t="shared" si="28"/>
        <v>8.36</v>
      </c>
      <c r="I113" s="124">
        <f t="shared" si="28"/>
        <v>8.36</v>
      </c>
      <c r="J113" s="124">
        <f t="shared" si="28"/>
        <v>8.36</v>
      </c>
      <c r="K113" s="124">
        <f t="shared" si="28"/>
        <v>8.36</v>
      </c>
      <c r="L113" s="124">
        <f t="shared" si="28"/>
        <v>8.36</v>
      </c>
      <c r="M113" s="124">
        <f t="shared" si="28"/>
        <v>8.36</v>
      </c>
      <c r="N113" s="124">
        <f t="shared" si="28"/>
        <v>8.36</v>
      </c>
      <c r="O113" s="124">
        <f t="shared" si="28"/>
        <v>8.36</v>
      </c>
      <c r="P113" s="124">
        <f t="shared" si="28"/>
        <v>8.36</v>
      </c>
      <c r="Q113" s="124">
        <f t="shared" si="28"/>
        <v>8.36</v>
      </c>
      <c r="R113" s="124">
        <f t="shared" si="28"/>
        <v>8.36</v>
      </c>
      <c r="S113" s="124">
        <f t="shared" si="28"/>
        <v>8.36</v>
      </c>
      <c r="T113" s="124">
        <f t="shared" si="29"/>
        <v>8.36</v>
      </c>
      <c r="U113" s="124">
        <f t="shared" si="29"/>
        <v>8.36</v>
      </c>
      <c r="V113" s="124">
        <f t="shared" si="29"/>
        <v>8.36</v>
      </c>
      <c r="W113" s="124">
        <f t="shared" si="29"/>
        <v>8.36</v>
      </c>
      <c r="X113" s="124">
        <f t="shared" si="29"/>
        <v>8.36</v>
      </c>
      <c r="Y113" s="124">
        <f t="shared" si="29"/>
        <v>8.36</v>
      </c>
      <c r="Z113" s="124">
        <f t="shared" si="29"/>
        <v>8.36</v>
      </c>
      <c r="AA113" s="124">
        <f t="shared" si="29"/>
        <v>8.36</v>
      </c>
      <c r="AB113" s="124">
        <f t="shared" si="29"/>
        <v>8.36</v>
      </c>
      <c r="AC113" s="124">
        <f t="shared" si="29"/>
        <v>8.36</v>
      </c>
      <c r="AD113" s="124">
        <f t="shared" si="29"/>
        <v>8.36</v>
      </c>
      <c r="AE113" s="124">
        <f t="shared" si="29"/>
        <v>8.36</v>
      </c>
      <c r="AF113" s="124">
        <f t="shared" si="29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5">
        <v>8</v>
      </c>
      <c r="C114" s="125">
        <v>8</v>
      </c>
      <c r="D114" s="124">
        <f t="shared" si="28"/>
        <v>8</v>
      </c>
      <c r="E114" s="124">
        <f t="shared" si="28"/>
        <v>8</v>
      </c>
      <c r="F114" s="124">
        <f t="shared" si="28"/>
        <v>8</v>
      </c>
      <c r="G114" s="124">
        <f t="shared" si="28"/>
        <v>8</v>
      </c>
      <c r="H114" s="124">
        <f t="shared" si="28"/>
        <v>8</v>
      </c>
      <c r="I114" s="124">
        <f t="shared" si="28"/>
        <v>8</v>
      </c>
      <c r="J114" s="124">
        <v>5.4</v>
      </c>
      <c r="K114" s="124">
        <f t="shared" si="28"/>
        <v>5.4</v>
      </c>
      <c r="L114" s="124">
        <f t="shared" si="28"/>
        <v>5.4</v>
      </c>
      <c r="M114" s="124">
        <f t="shared" si="28"/>
        <v>5.4</v>
      </c>
      <c r="N114" s="124">
        <f t="shared" si="28"/>
        <v>5.4</v>
      </c>
      <c r="O114" s="124">
        <f t="shared" si="28"/>
        <v>5.4</v>
      </c>
      <c r="P114" s="124">
        <f t="shared" si="28"/>
        <v>5.4</v>
      </c>
      <c r="Q114" s="124">
        <f t="shared" si="28"/>
        <v>5.4</v>
      </c>
      <c r="R114" s="124">
        <f t="shared" si="28"/>
        <v>5.4</v>
      </c>
      <c r="S114" s="124">
        <f t="shared" si="28"/>
        <v>5.4</v>
      </c>
      <c r="T114" s="124">
        <f t="shared" si="29"/>
        <v>5.4</v>
      </c>
      <c r="U114" s="124">
        <f t="shared" si="29"/>
        <v>5.4</v>
      </c>
      <c r="V114" s="124">
        <f t="shared" si="29"/>
        <v>5.4</v>
      </c>
      <c r="W114" s="124">
        <f t="shared" si="29"/>
        <v>5.4</v>
      </c>
      <c r="X114" s="124">
        <f t="shared" si="29"/>
        <v>5.4</v>
      </c>
      <c r="Y114" s="124">
        <f t="shared" si="29"/>
        <v>5.4</v>
      </c>
      <c r="Z114" s="124">
        <f t="shared" si="29"/>
        <v>5.4</v>
      </c>
      <c r="AA114" s="124">
        <f t="shared" si="29"/>
        <v>5.4</v>
      </c>
      <c r="AB114" s="124">
        <f t="shared" si="29"/>
        <v>5.4</v>
      </c>
      <c r="AC114" s="124">
        <f t="shared" si="29"/>
        <v>5.4</v>
      </c>
      <c r="AD114" s="124">
        <f t="shared" si="29"/>
        <v>5.4</v>
      </c>
      <c r="AE114" s="124">
        <f t="shared" si="29"/>
        <v>5.4</v>
      </c>
      <c r="AF114" s="124">
        <f t="shared" si="29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5">
        <v>6.57</v>
      </c>
      <c r="C115" s="125">
        <v>6.57</v>
      </c>
      <c r="D115" s="124">
        <f t="shared" si="28"/>
        <v>6.57</v>
      </c>
      <c r="E115" s="124">
        <f t="shared" si="28"/>
        <v>6.57</v>
      </c>
      <c r="F115" s="124">
        <f t="shared" si="28"/>
        <v>6.57</v>
      </c>
      <c r="G115" s="124">
        <f t="shared" si="28"/>
        <v>6.57</v>
      </c>
      <c r="H115" s="124">
        <f t="shared" si="28"/>
        <v>6.57</v>
      </c>
      <c r="I115" s="124">
        <f t="shared" si="28"/>
        <v>6.57</v>
      </c>
      <c r="J115" s="124">
        <f t="shared" si="28"/>
        <v>6.57</v>
      </c>
      <c r="K115" s="124">
        <f t="shared" si="28"/>
        <v>6.57</v>
      </c>
      <c r="L115" s="124">
        <f t="shared" si="28"/>
        <v>6.57</v>
      </c>
      <c r="M115" s="124">
        <f t="shared" si="28"/>
        <v>6.57</v>
      </c>
      <c r="N115" s="124">
        <f t="shared" si="28"/>
        <v>6.57</v>
      </c>
      <c r="O115" s="124">
        <f t="shared" si="28"/>
        <v>6.57</v>
      </c>
      <c r="P115" s="124">
        <f t="shared" si="28"/>
        <v>6.57</v>
      </c>
      <c r="Q115" s="124">
        <f t="shared" si="28"/>
        <v>6.57</v>
      </c>
      <c r="R115" s="124">
        <f t="shared" si="28"/>
        <v>6.57</v>
      </c>
      <c r="S115" s="124">
        <f t="shared" si="28"/>
        <v>6.57</v>
      </c>
      <c r="T115" s="124">
        <f t="shared" si="29"/>
        <v>6.57</v>
      </c>
      <c r="U115" s="124">
        <f t="shared" si="29"/>
        <v>6.57</v>
      </c>
      <c r="V115" s="124">
        <f t="shared" si="29"/>
        <v>6.57</v>
      </c>
      <c r="W115" s="124">
        <f t="shared" si="29"/>
        <v>6.57</v>
      </c>
      <c r="X115" s="124">
        <f t="shared" si="29"/>
        <v>6.57</v>
      </c>
      <c r="Y115" s="124">
        <f t="shared" si="29"/>
        <v>6.57</v>
      </c>
      <c r="Z115" s="124">
        <f t="shared" si="29"/>
        <v>6.57</v>
      </c>
      <c r="AA115" s="124">
        <f t="shared" si="29"/>
        <v>6.57</v>
      </c>
      <c r="AB115" s="124">
        <f t="shared" si="29"/>
        <v>6.57</v>
      </c>
      <c r="AC115" s="124">
        <f t="shared" si="29"/>
        <v>6.57</v>
      </c>
      <c r="AD115" s="124">
        <f t="shared" si="29"/>
        <v>6.57</v>
      </c>
      <c r="AE115" s="124">
        <f t="shared" si="29"/>
        <v>6.57</v>
      </c>
      <c r="AF115" s="124">
        <f t="shared" si="29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5">
        <v>3.43</v>
      </c>
      <c r="C116" s="125">
        <v>3.43</v>
      </c>
      <c r="D116" s="124">
        <f t="shared" si="28"/>
        <v>3.43</v>
      </c>
      <c r="E116" s="124">
        <f t="shared" si="28"/>
        <v>3.43</v>
      </c>
      <c r="F116" s="124">
        <f t="shared" si="28"/>
        <v>3.43</v>
      </c>
      <c r="G116" s="124">
        <f t="shared" si="28"/>
        <v>3.43</v>
      </c>
      <c r="H116" s="124">
        <f t="shared" si="28"/>
        <v>3.43</v>
      </c>
      <c r="I116" s="124">
        <f t="shared" si="28"/>
        <v>3.43</v>
      </c>
      <c r="J116" s="124">
        <f t="shared" si="28"/>
        <v>3.43</v>
      </c>
      <c r="K116" s="124">
        <f t="shared" si="28"/>
        <v>3.43</v>
      </c>
      <c r="L116" s="124">
        <f t="shared" si="28"/>
        <v>3.43</v>
      </c>
      <c r="M116" s="124">
        <f t="shared" si="28"/>
        <v>3.43</v>
      </c>
      <c r="N116" s="124">
        <f t="shared" si="28"/>
        <v>3.43</v>
      </c>
      <c r="O116" s="124">
        <f t="shared" si="28"/>
        <v>3.43</v>
      </c>
      <c r="P116" s="124">
        <f t="shared" si="28"/>
        <v>3.43</v>
      </c>
      <c r="Q116" s="124">
        <f t="shared" si="28"/>
        <v>3.43</v>
      </c>
      <c r="R116" s="124">
        <f t="shared" si="28"/>
        <v>3.43</v>
      </c>
      <c r="S116" s="124">
        <f t="shared" si="28"/>
        <v>3.43</v>
      </c>
      <c r="T116" s="124">
        <f t="shared" si="29"/>
        <v>3.43</v>
      </c>
      <c r="U116" s="124">
        <f t="shared" si="29"/>
        <v>3.43</v>
      </c>
      <c r="V116" s="124">
        <f t="shared" si="29"/>
        <v>3.43</v>
      </c>
      <c r="W116" s="124">
        <f t="shared" si="29"/>
        <v>3.43</v>
      </c>
      <c r="X116" s="124">
        <f t="shared" si="29"/>
        <v>3.43</v>
      </c>
      <c r="Y116" s="124">
        <f t="shared" si="29"/>
        <v>3.43</v>
      </c>
      <c r="Z116" s="124">
        <f t="shared" si="29"/>
        <v>3.43</v>
      </c>
      <c r="AA116" s="124">
        <f t="shared" si="29"/>
        <v>3.43</v>
      </c>
      <c r="AB116" s="124">
        <f t="shared" si="29"/>
        <v>3.43</v>
      </c>
      <c r="AC116" s="124">
        <f t="shared" si="29"/>
        <v>3.43</v>
      </c>
      <c r="AD116" s="124">
        <f t="shared" si="29"/>
        <v>3.43</v>
      </c>
      <c r="AE116" s="124">
        <f t="shared" si="29"/>
        <v>3.43</v>
      </c>
      <c r="AF116" s="124">
        <f t="shared" si="29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5">
        <v>2.96</v>
      </c>
      <c r="C117" s="125">
        <v>2.96</v>
      </c>
      <c r="D117" s="124">
        <f t="shared" si="28"/>
        <v>2.96</v>
      </c>
      <c r="E117" s="124">
        <f t="shared" si="28"/>
        <v>2.96</v>
      </c>
      <c r="F117" s="124">
        <f t="shared" si="28"/>
        <v>2.96</v>
      </c>
      <c r="G117" s="124">
        <f t="shared" si="28"/>
        <v>2.96</v>
      </c>
      <c r="H117" s="124">
        <f t="shared" si="28"/>
        <v>2.96</v>
      </c>
      <c r="I117" s="124">
        <f t="shared" si="28"/>
        <v>2.96</v>
      </c>
      <c r="J117" s="124">
        <f t="shared" si="28"/>
        <v>2.96</v>
      </c>
      <c r="K117" s="124">
        <f t="shared" si="28"/>
        <v>2.96</v>
      </c>
      <c r="L117" s="124">
        <f t="shared" si="28"/>
        <v>2.96</v>
      </c>
      <c r="M117" s="124">
        <f t="shared" si="28"/>
        <v>2.96</v>
      </c>
      <c r="N117" s="124">
        <f t="shared" si="28"/>
        <v>2.96</v>
      </c>
      <c r="O117" s="124">
        <f t="shared" si="28"/>
        <v>2.96</v>
      </c>
      <c r="P117" s="124">
        <f t="shared" si="28"/>
        <v>2.96</v>
      </c>
      <c r="Q117" s="124">
        <f t="shared" si="28"/>
        <v>2.96</v>
      </c>
      <c r="R117" s="124">
        <f t="shared" si="28"/>
        <v>2.96</v>
      </c>
      <c r="S117" s="124">
        <f t="shared" si="28"/>
        <v>2.96</v>
      </c>
      <c r="T117" s="124">
        <f t="shared" si="29"/>
        <v>2.96</v>
      </c>
      <c r="U117" s="124">
        <f t="shared" si="29"/>
        <v>2.96</v>
      </c>
      <c r="V117" s="124">
        <f t="shared" si="29"/>
        <v>2.96</v>
      </c>
      <c r="W117" s="124">
        <f t="shared" si="29"/>
        <v>2.96</v>
      </c>
      <c r="X117" s="124">
        <f t="shared" si="29"/>
        <v>2.96</v>
      </c>
      <c r="Y117" s="124">
        <f t="shared" si="29"/>
        <v>2.96</v>
      </c>
      <c r="Z117" s="124">
        <f t="shared" si="29"/>
        <v>2.96</v>
      </c>
      <c r="AA117" s="124">
        <f t="shared" si="29"/>
        <v>2.96</v>
      </c>
      <c r="AB117" s="124">
        <f t="shared" si="29"/>
        <v>2.96</v>
      </c>
      <c r="AC117" s="124">
        <f t="shared" si="29"/>
        <v>2.96</v>
      </c>
      <c r="AD117" s="124">
        <f t="shared" si="29"/>
        <v>2.96</v>
      </c>
      <c r="AE117" s="124">
        <f t="shared" si="29"/>
        <v>2.96</v>
      </c>
      <c r="AF117" s="124">
        <f t="shared" si="29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5">
        <v>8</v>
      </c>
      <c r="C118" s="125">
        <v>8</v>
      </c>
      <c r="D118" s="124">
        <f t="shared" si="28"/>
        <v>8</v>
      </c>
      <c r="E118" s="124">
        <f t="shared" si="28"/>
        <v>8</v>
      </c>
      <c r="F118" s="124">
        <f t="shared" si="28"/>
        <v>8</v>
      </c>
      <c r="G118" s="124">
        <f t="shared" si="28"/>
        <v>8</v>
      </c>
      <c r="H118" s="124">
        <f t="shared" si="28"/>
        <v>8</v>
      </c>
      <c r="I118" s="124">
        <f t="shared" si="28"/>
        <v>8</v>
      </c>
      <c r="J118" s="124">
        <f t="shared" si="28"/>
        <v>8</v>
      </c>
      <c r="K118" s="124">
        <f t="shared" si="28"/>
        <v>8</v>
      </c>
      <c r="L118" s="124">
        <f t="shared" si="28"/>
        <v>8</v>
      </c>
      <c r="M118" s="124">
        <f t="shared" si="28"/>
        <v>8</v>
      </c>
      <c r="N118" s="124">
        <f t="shared" si="28"/>
        <v>8</v>
      </c>
      <c r="O118" s="124">
        <f t="shared" si="28"/>
        <v>8</v>
      </c>
      <c r="P118" s="124">
        <f t="shared" si="28"/>
        <v>8</v>
      </c>
      <c r="Q118" s="124">
        <f t="shared" si="28"/>
        <v>8</v>
      </c>
      <c r="R118" s="124">
        <f t="shared" si="28"/>
        <v>8</v>
      </c>
      <c r="S118" s="124">
        <f t="shared" si="28"/>
        <v>8</v>
      </c>
      <c r="T118" s="124">
        <f t="shared" si="29"/>
        <v>8</v>
      </c>
      <c r="U118" s="124">
        <f t="shared" si="29"/>
        <v>8</v>
      </c>
      <c r="V118" s="124">
        <f t="shared" si="29"/>
        <v>8</v>
      </c>
      <c r="W118" s="124">
        <f t="shared" si="29"/>
        <v>8</v>
      </c>
      <c r="X118" s="124">
        <f t="shared" si="29"/>
        <v>8</v>
      </c>
      <c r="Y118" s="124">
        <f t="shared" si="29"/>
        <v>8</v>
      </c>
      <c r="Z118" s="124">
        <f t="shared" si="29"/>
        <v>8</v>
      </c>
      <c r="AA118" s="124">
        <f t="shared" si="29"/>
        <v>8</v>
      </c>
      <c r="AB118" s="124">
        <f t="shared" si="29"/>
        <v>8</v>
      </c>
      <c r="AC118" s="124">
        <f t="shared" si="29"/>
        <v>8</v>
      </c>
      <c r="AD118" s="124">
        <f t="shared" si="29"/>
        <v>8</v>
      </c>
      <c r="AE118" s="124">
        <f t="shared" si="29"/>
        <v>8</v>
      </c>
      <c r="AF118" s="124">
        <f t="shared" si="29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5">
        <v>7</v>
      </c>
      <c r="C119" s="125">
        <v>7</v>
      </c>
      <c r="D119" s="124">
        <f>C119</f>
        <v>7</v>
      </c>
      <c r="E119" s="124">
        <f t="shared" si="28"/>
        <v>7</v>
      </c>
      <c r="F119" s="124">
        <f t="shared" si="28"/>
        <v>7</v>
      </c>
      <c r="G119" s="124">
        <f t="shared" si="28"/>
        <v>7</v>
      </c>
      <c r="H119" s="124">
        <f t="shared" si="28"/>
        <v>7</v>
      </c>
      <c r="I119" s="124">
        <f t="shared" si="28"/>
        <v>7</v>
      </c>
      <c r="J119" s="124">
        <f t="shared" si="28"/>
        <v>7</v>
      </c>
      <c r="K119" s="124">
        <f t="shared" si="28"/>
        <v>7</v>
      </c>
      <c r="L119" s="124">
        <f t="shared" si="28"/>
        <v>7</v>
      </c>
      <c r="M119" s="124">
        <f t="shared" si="28"/>
        <v>7</v>
      </c>
      <c r="N119" s="124">
        <f t="shared" si="28"/>
        <v>7</v>
      </c>
      <c r="O119" s="124">
        <f t="shared" si="28"/>
        <v>7</v>
      </c>
      <c r="P119" s="124">
        <f t="shared" si="28"/>
        <v>7</v>
      </c>
      <c r="Q119" s="124">
        <f t="shared" si="28"/>
        <v>7</v>
      </c>
      <c r="R119" s="124">
        <f t="shared" si="28"/>
        <v>7</v>
      </c>
      <c r="S119" s="124">
        <f t="shared" si="28"/>
        <v>7</v>
      </c>
      <c r="T119" s="124">
        <f t="shared" si="29"/>
        <v>7</v>
      </c>
      <c r="U119" s="124">
        <f t="shared" si="29"/>
        <v>7</v>
      </c>
      <c r="V119" s="124">
        <f t="shared" si="29"/>
        <v>7</v>
      </c>
      <c r="W119" s="124">
        <f t="shared" si="29"/>
        <v>7</v>
      </c>
      <c r="X119" s="124">
        <f t="shared" si="29"/>
        <v>7</v>
      </c>
      <c r="Y119" s="124">
        <f t="shared" si="29"/>
        <v>7</v>
      </c>
      <c r="Z119" s="124">
        <f t="shared" si="29"/>
        <v>7</v>
      </c>
      <c r="AA119" s="124">
        <f t="shared" si="29"/>
        <v>7</v>
      </c>
      <c r="AB119" s="124">
        <f t="shared" si="29"/>
        <v>7</v>
      </c>
      <c r="AC119" s="124">
        <f t="shared" si="29"/>
        <v>7</v>
      </c>
      <c r="AD119" s="124">
        <f t="shared" si="29"/>
        <v>7</v>
      </c>
      <c r="AE119" s="124">
        <f t="shared" si="29"/>
        <v>7</v>
      </c>
      <c r="AF119" s="124">
        <f t="shared" si="29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5">
        <v>3.47</v>
      </c>
      <c r="C120" s="125">
        <v>3.47</v>
      </c>
      <c r="D120" s="124">
        <f t="shared" ref="D120:S129" si="30">C120</f>
        <v>3.47</v>
      </c>
      <c r="E120" s="124">
        <f t="shared" si="30"/>
        <v>3.47</v>
      </c>
      <c r="F120" s="124">
        <f t="shared" si="30"/>
        <v>3.47</v>
      </c>
      <c r="G120" s="124">
        <f t="shared" si="30"/>
        <v>3.47</v>
      </c>
      <c r="H120" s="124">
        <f t="shared" si="30"/>
        <v>3.47</v>
      </c>
      <c r="I120" s="124">
        <f t="shared" si="30"/>
        <v>3.47</v>
      </c>
      <c r="J120" s="124">
        <f t="shared" si="30"/>
        <v>3.47</v>
      </c>
      <c r="K120" s="124">
        <f t="shared" si="30"/>
        <v>3.47</v>
      </c>
      <c r="L120" s="124">
        <f t="shared" si="30"/>
        <v>3.47</v>
      </c>
      <c r="M120" s="124">
        <f t="shared" si="30"/>
        <v>3.47</v>
      </c>
      <c r="N120" s="124">
        <f t="shared" si="30"/>
        <v>3.47</v>
      </c>
      <c r="O120" s="124">
        <f t="shared" si="30"/>
        <v>3.47</v>
      </c>
      <c r="P120" s="124">
        <f t="shared" si="30"/>
        <v>3.47</v>
      </c>
      <c r="Q120" s="124">
        <f t="shared" si="30"/>
        <v>3.47</v>
      </c>
      <c r="R120" s="124">
        <f t="shared" si="30"/>
        <v>3.47</v>
      </c>
      <c r="S120" s="124">
        <f t="shared" si="30"/>
        <v>3.47</v>
      </c>
      <c r="T120" s="124">
        <f t="shared" si="29"/>
        <v>3.47</v>
      </c>
      <c r="U120" s="124">
        <f t="shared" si="29"/>
        <v>3.47</v>
      </c>
      <c r="V120" s="124">
        <f t="shared" si="29"/>
        <v>3.47</v>
      </c>
      <c r="W120" s="124">
        <f t="shared" si="29"/>
        <v>3.47</v>
      </c>
      <c r="X120" s="124">
        <f t="shared" si="29"/>
        <v>3.47</v>
      </c>
      <c r="Y120" s="124">
        <f t="shared" si="29"/>
        <v>3.47</v>
      </c>
      <c r="Z120" s="124">
        <f t="shared" si="29"/>
        <v>3.47</v>
      </c>
      <c r="AA120" s="124">
        <f t="shared" si="29"/>
        <v>3.47</v>
      </c>
      <c r="AB120" s="124">
        <f t="shared" si="29"/>
        <v>3.47</v>
      </c>
      <c r="AC120" s="124">
        <f t="shared" si="29"/>
        <v>3.47</v>
      </c>
      <c r="AD120" s="124">
        <f t="shared" si="29"/>
        <v>3.47</v>
      </c>
      <c r="AE120" s="124">
        <f t="shared" si="29"/>
        <v>3.47</v>
      </c>
      <c r="AF120" s="124">
        <f t="shared" si="29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5">
        <v>2.1</v>
      </c>
      <c r="C121" s="125">
        <v>2.1</v>
      </c>
      <c r="D121" s="124">
        <f t="shared" si="30"/>
        <v>2.1</v>
      </c>
      <c r="E121" s="124">
        <f t="shared" si="30"/>
        <v>2.1</v>
      </c>
      <c r="F121" s="124">
        <f t="shared" si="30"/>
        <v>2.1</v>
      </c>
      <c r="G121" s="124">
        <f t="shared" si="30"/>
        <v>2.1</v>
      </c>
      <c r="H121" s="124">
        <f t="shared" si="30"/>
        <v>2.1</v>
      </c>
      <c r="I121" s="124">
        <f t="shared" si="30"/>
        <v>2.1</v>
      </c>
      <c r="J121" s="124">
        <f t="shared" si="30"/>
        <v>2.1</v>
      </c>
      <c r="K121" s="124">
        <f t="shared" si="30"/>
        <v>2.1</v>
      </c>
      <c r="L121" s="124">
        <f t="shared" si="30"/>
        <v>2.1</v>
      </c>
      <c r="M121" s="124">
        <f t="shared" si="30"/>
        <v>2.1</v>
      </c>
      <c r="N121" s="124">
        <f t="shared" si="30"/>
        <v>2.1</v>
      </c>
      <c r="O121" s="124">
        <f t="shared" si="30"/>
        <v>2.1</v>
      </c>
      <c r="P121" s="124">
        <f t="shared" si="30"/>
        <v>2.1</v>
      </c>
      <c r="Q121" s="124">
        <f t="shared" si="30"/>
        <v>2.1</v>
      </c>
      <c r="R121" s="124">
        <f t="shared" si="30"/>
        <v>2.1</v>
      </c>
      <c r="S121" s="124">
        <f t="shared" si="30"/>
        <v>2.1</v>
      </c>
      <c r="T121" s="124">
        <f t="shared" si="29"/>
        <v>2.1</v>
      </c>
      <c r="U121" s="124">
        <f t="shared" si="29"/>
        <v>2.1</v>
      </c>
      <c r="V121" s="124">
        <f t="shared" si="29"/>
        <v>2.1</v>
      </c>
      <c r="W121" s="124">
        <f t="shared" si="29"/>
        <v>2.1</v>
      </c>
      <c r="X121" s="124">
        <f t="shared" si="29"/>
        <v>2.1</v>
      </c>
      <c r="Y121" s="124">
        <f t="shared" si="29"/>
        <v>2.1</v>
      </c>
      <c r="Z121" s="124">
        <f t="shared" si="29"/>
        <v>2.1</v>
      </c>
      <c r="AA121" s="124">
        <f t="shared" si="29"/>
        <v>2.1</v>
      </c>
      <c r="AB121" s="124">
        <f t="shared" si="29"/>
        <v>2.1</v>
      </c>
      <c r="AC121" s="124">
        <f t="shared" si="29"/>
        <v>2.1</v>
      </c>
      <c r="AD121" s="124">
        <f t="shared" si="29"/>
        <v>2.1</v>
      </c>
      <c r="AE121" s="124">
        <f t="shared" si="29"/>
        <v>2.1</v>
      </c>
      <c r="AF121" s="124">
        <f t="shared" si="29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5">
        <v>9.3000000000000007</v>
      </c>
      <c r="C122" s="125">
        <v>9.3000000000000007</v>
      </c>
      <c r="D122" s="124">
        <f t="shared" si="30"/>
        <v>9.3000000000000007</v>
      </c>
      <c r="E122" s="124">
        <f t="shared" si="30"/>
        <v>9.3000000000000007</v>
      </c>
      <c r="F122" s="124">
        <f t="shared" si="30"/>
        <v>9.3000000000000007</v>
      </c>
      <c r="G122" s="124">
        <f t="shared" si="30"/>
        <v>9.3000000000000007</v>
      </c>
      <c r="H122" s="124">
        <f t="shared" si="30"/>
        <v>9.3000000000000007</v>
      </c>
      <c r="I122" s="124">
        <f t="shared" si="30"/>
        <v>9.3000000000000007</v>
      </c>
      <c r="J122" s="124">
        <f t="shared" si="30"/>
        <v>9.3000000000000007</v>
      </c>
      <c r="K122" s="124">
        <f t="shared" si="30"/>
        <v>9.3000000000000007</v>
      </c>
      <c r="L122" s="124">
        <f t="shared" si="30"/>
        <v>9.3000000000000007</v>
      </c>
      <c r="M122" s="124">
        <f t="shared" si="30"/>
        <v>9.3000000000000007</v>
      </c>
      <c r="N122" s="124">
        <f t="shared" si="30"/>
        <v>9.3000000000000007</v>
      </c>
      <c r="O122" s="124">
        <f t="shared" si="30"/>
        <v>9.3000000000000007</v>
      </c>
      <c r="P122" s="124">
        <f t="shared" si="30"/>
        <v>9.3000000000000007</v>
      </c>
      <c r="Q122" s="124">
        <f t="shared" si="30"/>
        <v>9.3000000000000007</v>
      </c>
      <c r="R122" s="124">
        <f t="shared" si="30"/>
        <v>9.3000000000000007</v>
      </c>
      <c r="S122" s="124">
        <f t="shared" si="30"/>
        <v>9.3000000000000007</v>
      </c>
      <c r="T122" s="124">
        <f t="shared" si="29"/>
        <v>9.3000000000000007</v>
      </c>
      <c r="U122" s="124">
        <f t="shared" si="29"/>
        <v>9.3000000000000007</v>
      </c>
      <c r="V122" s="124">
        <f t="shared" si="29"/>
        <v>9.3000000000000007</v>
      </c>
      <c r="W122" s="124">
        <f t="shared" si="29"/>
        <v>9.3000000000000007</v>
      </c>
      <c r="X122" s="124">
        <f t="shared" si="29"/>
        <v>9.3000000000000007</v>
      </c>
      <c r="Y122" s="124">
        <f t="shared" si="29"/>
        <v>9.3000000000000007</v>
      </c>
      <c r="Z122" s="124">
        <f t="shared" si="29"/>
        <v>9.3000000000000007</v>
      </c>
      <c r="AA122" s="124">
        <f t="shared" si="29"/>
        <v>9.3000000000000007</v>
      </c>
      <c r="AB122" s="124">
        <f t="shared" si="29"/>
        <v>9.3000000000000007</v>
      </c>
      <c r="AC122" s="124">
        <f t="shared" si="29"/>
        <v>9.3000000000000007</v>
      </c>
      <c r="AD122" s="124">
        <f t="shared" si="29"/>
        <v>9.3000000000000007</v>
      </c>
      <c r="AE122" s="124">
        <f t="shared" si="29"/>
        <v>9.3000000000000007</v>
      </c>
      <c r="AF122" s="124">
        <f t="shared" si="29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5">
        <v>0</v>
      </c>
      <c r="C123" s="125">
        <v>0</v>
      </c>
      <c r="D123" s="124">
        <f t="shared" si="30"/>
        <v>0</v>
      </c>
      <c r="E123" s="124">
        <f t="shared" si="30"/>
        <v>0</v>
      </c>
      <c r="F123" s="124">
        <f t="shared" si="30"/>
        <v>0</v>
      </c>
      <c r="G123" s="124">
        <f t="shared" si="30"/>
        <v>0</v>
      </c>
      <c r="H123" s="124">
        <f t="shared" si="30"/>
        <v>0</v>
      </c>
      <c r="I123" s="124">
        <f t="shared" si="30"/>
        <v>0</v>
      </c>
      <c r="J123" s="124">
        <f t="shared" si="30"/>
        <v>0</v>
      </c>
      <c r="K123" s="124">
        <f t="shared" si="30"/>
        <v>0</v>
      </c>
      <c r="L123" s="124">
        <f t="shared" si="30"/>
        <v>0</v>
      </c>
      <c r="M123" s="124">
        <f t="shared" si="30"/>
        <v>0</v>
      </c>
      <c r="N123" s="124">
        <f t="shared" si="30"/>
        <v>0</v>
      </c>
      <c r="O123" s="124">
        <f t="shared" si="30"/>
        <v>0</v>
      </c>
      <c r="P123" s="124">
        <f t="shared" si="30"/>
        <v>0</v>
      </c>
      <c r="Q123" s="124">
        <f t="shared" si="30"/>
        <v>0</v>
      </c>
      <c r="R123" s="124">
        <f t="shared" si="30"/>
        <v>0</v>
      </c>
      <c r="S123" s="124">
        <f t="shared" si="30"/>
        <v>0</v>
      </c>
      <c r="T123" s="124">
        <f t="shared" si="29"/>
        <v>0</v>
      </c>
      <c r="U123" s="124">
        <f t="shared" si="29"/>
        <v>0</v>
      </c>
      <c r="V123" s="124">
        <f t="shared" si="29"/>
        <v>0</v>
      </c>
      <c r="W123" s="124">
        <f t="shared" si="29"/>
        <v>0</v>
      </c>
      <c r="X123" s="124">
        <f t="shared" si="29"/>
        <v>0</v>
      </c>
      <c r="Y123" s="124">
        <f t="shared" si="29"/>
        <v>0</v>
      </c>
      <c r="Z123" s="124">
        <f t="shared" si="29"/>
        <v>0</v>
      </c>
      <c r="AA123" s="124">
        <f t="shared" si="29"/>
        <v>0</v>
      </c>
      <c r="AB123" s="124">
        <f t="shared" si="29"/>
        <v>0</v>
      </c>
      <c r="AC123" s="124">
        <f t="shared" si="29"/>
        <v>0</v>
      </c>
      <c r="AD123" s="124">
        <f t="shared" si="29"/>
        <v>0</v>
      </c>
      <c r="AE123" s="124">
        <f t="shared" si="29"/>
        <v>0</v>
      </c>
      <c r="AF123" s="124">
        <f t="shared" si="29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5">
        <v>0</v>
      </c>
      <c r="C124" s="125">
        <v>0</v>
      </c>
      <c r="D124" s="124">
        <f t="shared" si="30"/>
        <v>0</v>
      </c>
      <c r="E124" s="124">
        <f t="shared" si="30"/>
        <v>0</v>
      </c>
      <c r="F124" s="124">
        <f t="shared" si="30"/>
        <v>0</v>
      </c>
      <c r="G124" s="124">
        <f t="shared" si="30"/>
        <v>0</v>
      </c>
      <c r="H124" s="124">
        <f t="shared" si="30"/>
        <v>0</v>
      </c>
      <c r="I124" s="124">
        <f t="shared" si="30"/>
        <v>0</v>
      </c>
      <c r="J124" s="124">
        <f t="shared" si="30"/>
        <v>0</v>
      </c>
      <c r="K124" s="124">
        <f t="shared" si="30"/>
        <v>0</v>
      </c>
      <c r="L124" s="124">
        <f t="shared" si="30"/>
        <v>0</v>
      </c>
      <c r="M124" s="124">
        <f t="shared" si="30"/>
        <v>0</v>
      </c>
      <c r="N124" s="124">
        <f t="shared" si="30"/>
        <v>0</v>
      </c>
      <c r="O124" s="124">
        <f t="shared" si="30"/>
        <v>0</v>
      </c>
      <c r="P124" s="124">
        <f t="shared" si="30"/>
        <v>0</v>
      </c>
      <c r="Q124" s="124">
        <f t="shared" si="30"/>
        <v>0</v>
      </c>
      <c r="R124" s="124">
        <f t="shared" si="30"/>
        <v>0</v>
      </c>
      <c r="S124" s="124">
        <f t="shared" si="30"/>
        <v>0</v>
      </c>
      <c r="T124" s="124">
        <f t="shared" si="29"/>
        <v>0</v>
      </c>
      <c r="U124" s="124">
        <f t="shared" si="29"/>
        <v>0</v>
      </c>
      <c r="V124" s="124">
        <f t="shared" si="29"/>
        <v>0</v>
      </c>
      <c r="W124" s="124">
        <f t="shared" si="29"/>
        <v>0</v>
      </c>
      <c r="X124" s="124">
        <f t="shared" si="29"/>
        <v>0</v>
      </c>
      <c r="Y124" s="124">
        <f t="shared" si="29"/>
        <v>0</v>
      </c>
      <c r="Z124" s="124">
        <f t="shared" si="29"/>
        <v>0</v>
      </c>
      <c r="AA124" s="124">
        <f t="shared" si="29"/>
        <v>0</v>
      </c>
      <c r="AB124" s="124">
        <f t="shared" si="29"/>
        <v>0</v>
      </c>
      <c r="AC124" s="124">
        <f t="shared" si="29"/>
        <v>0</v>
      </c>
      <c r="AD124" s="124">
        <f t="shared" si="29"/>
        <v>0</v>
      </c>
      <c r="AE124" s="124">
        <f t="shared" si="29"/>
        <v>0</v>
      </c>
      <c r="AF124" s="124">
        <f t="shared" si="29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5">
        <v>5</v>
      </c>
      <c r="C125" s="125">
        <v>5</v>
      </c>
      <c r="D125" s="124">
        <f t="shared" si="30"/>
        <v>5</v>
      </c>
      <c r="E125" s="124">
        <f t="shared" si="30"/>
        <v>5</v>
      </c>
      <c r="F125" s="124">
        <f t="shared" si="30"/>
        <v>5</v>
      </c>
      <c r="G125" s="124">
        <f t="shared" si="30"/>
        <v>5</v>
      </c>
      <c r="H125" s="124">
        <f t="shared" si="30"/>
        <v>5</v>
      </c>
      <c r="I125" s="124" t="s">
        <v>220</v>
      </c>
      <c r="J125" s="124" t="str">
        <f t="shared" si="30"/>
        <v>;/</v>
      </c>
      <c r="K125" s="124" t="str">
        <f t="shared" si="30"/>
        <v>;/</v>
      </c>
      <c r="L125" s="124" t="str">
        <f t="shared" si="30"/>
        <v>;/</v>
      </c>
      <c r="M125" s="124" t="str">
        <f t="shared" si="30"/>
        <v>;/</v>
      </c>
      <c r="N125" s="124" t="str">
        <f t="shared" si="30"/>
        <v>;/</v>
      </c>
      <c r="O125" s="124" t="str">
        <f t="shared" si="30"/>
        <v>;/</v>
      </c>
      <c r="P125" s="124" t="str">
        <f t="shared" si="30"/>
        <v>;/</v>
      </c>
      <c r="Q125" s="124" t="str">
        <f t="shared" si="30"/>
        <v>;/</v>
      </c>
      <c r="R125" s="124" t="str">
        <f t="shared" si="30"/>
        <v>;/</v>
      </c>
      <c r="S125" s="124" t="str">
        <f t="shared" si="30"/>
        <v>;/</v>
      </c>
      <c r="T125" s="124" t="str">
        <f t="shared" si="29"/>
        <v>;/</v>
      </c>
      <c r="U125" s="124" t="str">
        <f t="shared" si="29"/>
        <v>;/</v>
      </c>
      <c r="V125" s="124" t="str">
        <f t="shared" si="29"/>
        <v>;/</v>
      </c>
      <c r="W125" s="124" t="str">
        <f t="shared" si="29"/>
        <v>;/</v>
      </c>
      <c r="X125" s="124" t="str">
        <f t="shared" si="29"/>
        <v>;/</v>
      </c>
      <c r="Y125" s="124" t="str">
        <f t="shared" si="29"/>
        <v>;/</v>
      </c>
      <c r="Z125" s="124" t="str">
        <f t="shared" si="29"/>
        <v>;/</v>
      </c>
      <c r="AA125" s="124" t="str">
        <f t="shared" si="29"/>
        <v>;/</v>
      </c>
      <c r="AB125" s="124" t="str">
        <f t="shared" si="29"/>
        <v>;/</v>
      </c>
      <c r="AC125" s="124" t="str">
        <f t="shared" si="29"/>
        <v>;/</v>
      </c>
      <c r="AD125" s="124" t="str">
        <f t="shared" si="29"/>
        <v>;/</v>
      </c>
      <c r="AE125" s="124" t="str">
        <f t="shared" si="29"/>
        <v>;/</v>
      </c>
      <c r="AF125" s="124" t="str">
        <f t="shared" si="29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5">
        <v>1</v>
      </c>
      <c r="C126" s="125">
        <v>1</v>
      </c>
      <c r="D126" s="124">
        <f t="shared" si="30"/>
        <v>1</v>
      </c>
      <c r="E126" s="124">
        <f t="shared" si="30"/>
        <v>1</v>
      </c>
      <c r="F126" s="124">
        <f t="shared" si="30"/>
        <v>1</v>
      </c>
      <c r="G126" s="124">
        <f t="shared" si="30"/>
        <v>1</v>
      </c>
      <c r="H126" s="124">
        <f t="shared" si="30"/>
        <v>1</v>
      </c>
      <c r="I126" s="124">
        <f t="shared" si="30"/>
        <v>1</v>
      </c>
      <c r="J126" s="124">
        <f t="shared" si="30"/>
        <v>1</v>
      </c>
      <c r="K126" s="124">
        <f t="shared" si="30"/>
        <v>1</v>
      </c>
      <c r="L126" s="124">
        <f t="shared" si="30"/>
        <v>1</v>
      </c>
      <c r="M126" s="124">
        <f t="shared" si="30"/>
        <v>1</v>
      </c>
      <c r="N126" s="124">
        <f t="shared" si="30"/>
        <v>1</v>
      </c>
      <c r="O126" s="124">
        <f t="shared" si="30"/>
        <v>1</v>
      </c>
      <c r="P126" s="124">
        <f t="shared" si="30"/>
        <v>1</v>
      </c>
      <c r="Q126" s="124">
        <f t="shared" si="30"/>
        <v>1</v>
      </c>
      <c r="R126" s="124">
        <f t="shared" si="30"/>
        <v>1</v>
      </c>
      <c r="S126" s="124">
        <f t="shared" si="30"/>
        <v>1</v>
      </c>
      <c r="T126" s="124">
        <f t="shared" si="29"/>
        <v>1</v>
      </c>
      <c r="U126" s="124">
        <f t="shared" si="29"/>
        <v>1</v>
      </c>
      <c r="V126" s="124">
        <f t="shared" si="29"/>
        <v>1</v>
      </c>
      <c r="W126" s="124">
        <f t="shared" si="29"/>
        <v>1</v>
      </c>
      <c r="X126" s="124">
        <f t="shared" si="29"/>
        <v>1</v>
      </c>
      <c r="Y126" s="124">
        <f t="shared" si="29"/>
        <v>1</v>
      </c>
      <c r="Z126" s="124">
        <f t="shared" si="29"/>
        <v>1</v>
      </c>
      <c r="AA126" s="124">
        <f t="shared" si="29"/>
        <v>1</v>
      </c>
      <c r="AB126" s="124">
        <f t="shared" si="29"/>
        <v>1</v>
      </c>
      <c r="AC126" s="124">
        <f t="shared" si="29"/>
        <v>1</v>
      </c>
      <c r="AD126" s="124">
        <f t="shared" si="29"/>
        <v>1</v>
      </c>
      <c r="AE126" s="124">
        <f t="shared" si="29"/>
        <v>1</v>
      </c>
      <c r="AF126" s="124">
        <f t="shared" si="29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5">
        <v>1.58</v>
      </c>
      <c r="C127" s="125">
        <v>1.58</v>
      </c>
      <c r="D127" s="124">
        <f t="shared" si="30"/>
        <v>1.58</v>
      </c>
      <c r="E127" s="124">
        <f t="shared" si="30"/>
        <v>1.58</v>
      </c>
      <c r="F127" s="124">
        <f t="shared" si="30"/>
        <v>1.58</v>
      </c>
      <c r="G127" s="124">
        <f t="shared" si="30"/>
        <v>1.58</v>
      </c>
      <c r="H127" s="124">
        <f t="shared" si="30"/>
        <v>1.58</v>
      </c>
      <c r="I127" s="124">
        <f t="shared" si="30"/>
        <v>1.58</v>
      </c>
      <c r="J127" s="124">
        <f t="shared" si="30"/>
        <v>1.58</v>
      </c>
      <c r="K127" s="124">
        <f t="shared" si="30"/>
        <v>1.58</v>
      </c>
      <c r="L127" s="124">
        <f t="shared" si="30"/>
        <v>1.58</v>
      </c>
      <c r="M127" s="124">
        <f t="shared" si="30"/>
        <v>1.58</v>
      </c>
      <c r="N127" s="124">
        <f t="shared" si="30"/>
        <v>1.58</v>
      </c>
      <c r="O127" s="124">
        <f t="shared" si="30"/>
        <v>1.58</v>
      </c>
      <c r="P127" s="124">
        <f t="shared" si="30"/>
        <v>1.58</v>
      </c>
      <c r="Q127" s="124">
        <f t="shared" si="30"/>
        <v>1.58</v>
      </c>
      <c r="R127" s="124">
        <f t="shared" si="30"/>
        <v>1.58</v>
      </c>
      <c r="S127" s="124">
        <f t="shared" si="30"/>
        <v>1.58</v>
      </c>
      <c r="T127" s="124">
        <f t="shared" si="29"/>
        <v>1.58</v>
      </c>
      <c r="U127" s="124">
        <f t="shared" si="29"/>
        <v>1.58</v>
      </c>
      <c r="V127" s="124">
        <f t="shared" si="29"/>
        <v>1.58</v>
      </c>
      <c r="W127" s="124">
        <f t="shared" si="29"/>
        <v>1.58</v>
      </c>
      <c r="X127" s="124">
        <f t="shared" si="29"/>
        <v>1.58</v>
      </c>
      <c r="Y127" s="124">
        <f t="shared" si="29"/>
        <v>1.58</v>
      </c>
      <c r="Z127" s="124">
        <f t="shared" si="29"/>
        <v>1.58</v>
      </c>
      <c r="AA127" s="124">
        <f t="shared" si="29"/>
        <v>1.58</v>
      </c>
      <c r="AB127" s="124">
        <f t="shared" si="29"/>
        <v>1.58</v>
      </c>
      <c r="AC127" s="124">
        <f t="shared" si="29"/>
        <v>1.58</v>
      </c>
      <c r="AD127" s="124">
        <f t="shared" si="29"/>
        <v>1.58</v>
      </c>
      <c r="AE127" s="124">
        <f t="shared" si="29"/>
        <v>1.58</v>
      </c>
      <c r="AF127" s="124">
        <f t="shared" si="29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5">
        <v>1.46</v>
      </c>
      <c r="C128" s="125">
        <v>1.46</v>
      </c>
      <c r="D128" s="124">
        <f t="shared" si="30"/>
        <v>1.46</v>
      </c>
      <c r="E128" s="124">
        <f t="shared" si="30"/>
        <v>1.46</v>
      </c>
      <c r="F128" s="124">
        <f t="shared" si="30"/>
        <v>1.46</v>
      </c>
      <c r="G128" s="124">
        <f t="shared" si="30"/>
        <v>1.46</v>
      </c>
      <c r="H128" s="124">
        <f t="shared" si="30"/>
        <v>1.46</v>
      </c>
      <c r="I128" s="124">
        <f t="shared" si="30"/>
        <v>1.46</v>
      </c>
      <c r="J128" s="124">
        <f t="shared" si="30"/>
        <v>1.46</v>
      </c>
      <c r="K128" s="124">
        <f t="shared" si="30"/>
        <v>1.46</v>
      </c>
      <c r="L128" s="124">
        <f t="shared" si="30"/>
        <v>1.46</v>
      </c>
      <c r="M128" s="124">
        <f t="shared" si="30"/>
        <v>1.46</v>
      </c>
      <c r="N128" s="124">
        <f t="shared" si="30"/>
        <v>1.46</v>
      </c>
      <c r="O128" s="124">
        <f t="shared" si="30"/>
        <v>1.46</v>
      </c>
      <c r="P128" s="124">
        <f t="shared" si="30"/>
        <v>1.46</v>
      </c>
      <c r="Q128" s="124">
        <f t="shared" si="30"/>
        <v>1.46</v>
      </c>
      <c r="R128" s="124">
        <f t="shared" si="30"/>
        <v>1.46</v>
      </c>
      <c r="S128" s="124">
        <f t="shared" si="30"/>
        <v>1.46</v>
      </c>
      <c r="T128" s="124">
        <f t="shared" ref="T128:AF129" si="31">S128</f>
        <v>1.46</v>
      </c>
      <c r="U128" s="124">
        <f t="shared" si="31"/>
        <v>1.46</v>
      </c>
      <c r="V128" s="124">
        <f t="shared" si="31"/>
        <v>1.46</v>
      </c>
      <c r="W128" s="124">
        <f t="shared" si="31"/>
        <v>1.46</v>
      </c>
      <c r="X128" s="124">
        <f t="shared" si="31"/>
        <v>1.46</v>
      </c>
      <c r="Y128" s="124">
        <f t="shared" si="31"/>
        <v>1.46</v>
      </c>
      <c r="Z128" s="124">
        <f t="shared" si="31"/>
        <v>1.46</v>
      </c>
      <c r="AA128" s="124">
        <f t="shared" si="31"/>
        <v>1.46</v>
      </c>
      <c r="AB128" s="124">
        <f t="shared" si="31"/>
        <v>1.46</v>
      </c>
      <c r="AC128" s="124">
        <f t="shared" si="31"/>
        <v>1.46</v>
      </c>
      <c r="AD128" s="124">
        <f t="shared" si="31"/>
        <v>1.46</v>
      </c>
      <c r="AE128" s="124">
        <f t="shared" si="31"/>
        <v>1.46</v>
      </c>
      <c r="AF128" s="124">
        <f t="shared" si="31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5">
        <v>1.48</v>
      </c>
      <c r="C129" s="125">
        <v>1.48</v>
      </c>
      <c r="D129" s="124">
        <f t="shared" si="30"/>
        <v>1.48</v>
      </c>
      <c r="E129" s="124">
        <f t="shared" si="30"/>
        <v>1.48</v>
      </c>
      <c r="F129" s="124">
        <f t="shared" si="30"/>
        <v>1.48</v>
      </c>
      <c r="G129" s="124">
        <f t="shared" si="30"/>
        <v>1.48</v>
      </c>
      <c r="H129" s="124">
        <f t="shared" si="30"/>
        <v>1.48</v>
      </c>
      <c r="I129" s="124">
        <f t="shared" si="30"/>
        <v>1.48</v>
      </c>
      <c r="J129" s="124">
        <f t="shared" si="30"/>
        <v>1.48</v>
      </c>
      <c r="K129" s="124">
        <f t="shared" si="30"/>
        <v>1.48</v>
      </c>
      <c r="L129" s="124">
        <f t="shared" si="30"/>
        <v>1.48</v>
      </c>
      <c r="M129" s="124">
        <f t="shared" si="30"/>
        <v>1.48</v>
      </c>
      <c r="N129" s="124">
        <f t="shared" si="30"/>
        <v>1.48</v>
      </c>
      <c r="O129" s="124">
        <f t="shared" si="30"/>
        <v>1.48</v>
      </c>
      <c r="P129" s="124">
        <f t="shared" si="30"/>
        <v>1.48</v>
      </c>
      <c r="Q129" s="124">
        <f t="shared" si="30"/>
        <v>1.48</v>
      </c>
      <c r="R129" s="124">
        <f t="shared" si="30"/>
        <v>1.48</v>
      </c>
      <c r="S129" s="124">
        <f t="shared" si="30"/>
        <v>1.48</v>
      </c>
      <c r="T129" s="124">
        <f t="shared" si="31"/>
        <v>1.48</v>
      </c>
      <c r="U129" s="124">
        <f t="shared" si="31"/>
        <v>1.48</v>
      </c>
      <c r="V129" s="124">
        <f t="shared" si="31"/>
        <v>1.48</v>
      </c>
      <c r="W129" s="124">
        <f t="shared" si="31"/>
        <v>1.48</v>
      </c>
      <c r="X129" s="124">
        <f t="shared" si="31"/>
        <v>1.48</v>
      </c>
      <c r="Y129" s="124">
        <f t="shared" si="31"/>
        <v>1.48</v>
      </c>
      <c r="Z129" s="124">
        <f t="shared" si="31"/>
        <v>1.48</v>
      </c>
      <c r="AA129" s="124">
        <f t="shared" si="31"/>
        <v>1.48</v>
      </c>
      <c r="AB129" s="124">
        <f t="shared" si="31"/>
        <v>1.48</v>
      </c>
      <c r="AC129" s="124">
        <f t="shared" si="31"/>
        <v>1.48</v>
      </c>
      <c r="AD129" s="124">
        <f t="shared" si="31"/>
        <v>1.48</v>
      </c>
      <c r="AE129" s="124">
        <f t="shared" si="31"/>
        <v>1.48</v>
      </c>
      <c r="AF129" s="124">
        <f t="shared" si="31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5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5">
        <v>2.2000000000000002</v>
      </c>
      <c r="C131" s="125">
        <v>2.2000000000000002</v>
      </c>
      <c r="D131" s="124">
        <f t="shared" ref="D131:S138" si="32">C131</f>
        <v>2.2000000000000002</v>
      </c>
      <c r="E131" s="124">
        <f t="shared" si="32"/>
        <v>2.2000000000000002</v>
      </c>
      <c r="F131" s="124">
        <f t="shared" si="32"/>
        <v>2.2000000000000002</v>
      </c>
      <c r="G131" s="124">
        <f t="shared" si="32"/>
        <v>2.2000000000000002</v>
      </c>
      <c r="H131" s="124">
        <f t="shared" si="32"/>
        <v>2.2000000000000002</v>
      </c>
      <c r="I131" s="124">
        <f t="shared" si="32"/>
        <v>2.2000000000000002</v>
      </c>
      <c r="J131" s="124">
        <f t="shared" si="32"/>
        <v>2.2000000000000002</v>
      </c>
      <c r="K131" s="124">
        <f t="shared" si="32"/>
        <v>2.2000000000000002</v>
      </c>
      <c r="L131" s="124">
        <f t="shared" si="32"/>
        <v>2.2000000000000002</v>
      </c>
      <c r="M131" s="124">
        <f t="shared" si="32"/>
        <v>2.2000000000000002</v>
      </c>
      <c r="N131" s="124">
        <f t="shared" si="32"/>
        <v>2.2000000000000002</v>
      </c>
      <c r="O131" s="124">
        <f t="shared" si="32"/>
        <v>2.2000000000000002</v>
      </c>
      <c r="P131" s="124">
        <f t="shared" si="32"/>
        <v>2.2000000000000002</v>
      </c>
      <c r="Q131" s="124">
        <f t="shared" si="32"/>
        <v>2.2000000000000002</v>
      </c>
      <c r="R131" s="124">
        <f t="shared" si="32"/>
        <v>2.2000000000000002</v>
      </c>
      <c r="S131" s="124">
        <f t="shared" si="32"/>
        <v>2.2000000000000002</v>
      </c>
      <c r="T131" s="124">
        <f t="shared" ref="T131:AF138" si="33">S131</f>
        <v>2.2000000000000002</v>
      </c>
      <c r="U131" s="124">
        <f t="shared" si="33"/>
        <v>2.2000000000000002</v>
      </c>
      <c r="V131" s="124">
        <f t="shared" si="33"/>
        <v>2.2000000000000002</v>
      </c>
      <c r="W131" s="124">
        <f t="shared" si="33"/>
        <v>2.2000000000000002</v>
      </c>
      <c r="X131" s="124">
        <f t="shared" si="33"/>
        <v>2.2000000000000002</v>
      </c>
      <c r="Y131" s="124">
        <f t="shared" si="33"/>
        <v>2.2000000000000002</v>
      </c>
      <c r="Z131" s="124">
        <f t="shared" si="33"/>
        <v>2.2000000000000002</v>
      </c>
      <c r="AA131" s="124">
        <f t="shared" si="33"/>
        <v>2.2000000000000002</v>
      </c>
      <c r="AB131" s="124">
        <f t="shared" si="33"/>
        <v>2.2000000000000002</v>
      </c>
      <c r="AC131" s="124">
        <f t="shared" si="33"/>
        <v>2.2000000000000002</v>
      </c>
      <c r="AD131" s="124">
        <f t="shared" si="33"/>
        <v>2.2000000000000002</v>
      </c>
      <c r="AE131" s="124">
        <f t="shared" si="33"/>
        <v>2.2000000000000002</v>
      </c>
      <c r="AF131" s="124">
        <f t="shared" si="33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5">
        <v>2</v>
      </c>
      <c r="C132" s="125">
        <v>2</v>
      </c>
      <c r="D132" s="124">
        <f t="shared" si="32"/>
        <v>2</v>
      </c>
      <c r="E132" s="124">
        <f t="shared" si="32"/>
        <v>2</v>
      </c>
      <c r="F132" s="124">
        <f t="shared" si="32"/>
        <v>2</v>
      </c>
      <c r="G132" s="124">
        <f t="shared" si="32"/>
        <v>2</v>
      </c>
      <c r="H132" s="124">
        <f t="shared" si="32"/>
        <v>2</v>
      </c>
      <c r="I132" s="124">
        <f t="shared" si="32"/>
        <v>2</v>
      </c>
      <c r="J132" s="124">
        <f t="shared" si="32"/>
        <v>2</v>
      </c>
      <c r="K132" s="124">
        <f t="shared" si="32"/>
        <v>2</v>
      </c>
      <c r="L132" s="124">
        <f t="shared" si="32"/>
        <v>2</v>
      </c>
      <c r="M132" s="124">
        <f t="shared" si="32"/>
        <v>2</v>
      </c>
      <c r="N132" s="124">
        <f t="shared" si="32"/>
        <v>2</v>
      </c>
      <c r="O132" s="124">
        <f t="shared" si="32"/>
        <v>2</v>
      </c>
      <c r="P132" s="124">
        <f t="shared" si="32"/>
        <v>2</v>
      </c>
      <c r="Q132" s="124">
        <f t="shared" si="32"/>
        <v>2</v>
      </c>
      <c r="R132" s="124">
        <f t="shared" si="32"/>
        <v>2</v>
      </c>
      <c r="S132" s="124">
        <f t="shared" si="32"/>
        <v>2</v>
      </c>
      <c r="T132" s="124">
        <f t="shared" si="33"/>
        <v>2</v>
      </c>
      <c r="U132" s="124">
        <f t="shared" si="33"/>
        <v>2</v>
      </c>
      <c r="V132" s="124">
        <f t="shared" si="33"/>
        <v>2</v>
      </c>
      <c r="W132" s="124">
        <f t="shared" si="33"/>
        <v>2</v>
      </c>
      <c r="X132" s="124">
        <f t="shared" si="33"/>
        <v>2</v>
      </c>
      <c r="Y132" s="124">
        <f t="shared" si="33"/>
        <v>2</v>
      </c>
      <c r="Z132" s="124">
        <f t="shared" si="33"/>
        <v>2</v>
      </c>
      <c r="AA132" s="124">
        <f t="shared" si="33"/>
        <v>2</v>
      </c>
      <c r="AB132" s="124">
        <f t="shared" si="33"/>
        <v>2</v>
      </c>
      <c r="AC132" s="124">
        <f t="shared" si="33"/>
        <v>2</v>
      </c>
      <c r="AD132" s="124">
        <f t="shared" si="33"/>
        <v>2</v>
      </c>
      <c r="AE132" s="124">
        <f t="shared" si="33"/>
        <v>2</v>
      </c>
      <c r="AF132" s="124">
        <f t="shared" si="33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5">
        <v>1.25</v>
      </c>
      <c r="C133" s="125">
        <v>1.25</v>
      </c>
      <c r="D133" s="124">
        <f t="shared" si="32"/>
        <v>1.25</v>
      </c>
      <c r="E133" s="124">
        <f t="shared" si="32"/>
        <v>1.25</v>
      </c>
      <c r="F133" s="124">
        <f t="shared" si="32"/>
        <v>1.25</v>
      </c>
      <c r="G133" s="124">
        <f t="shared" si="32"/>
        <v>1.25</v>
      </c>
      <c r="H133" s="124">
        <f t="shared" si="32"/>
        <v>1.25</v>
      </c>
      <c r="I133" s="124">
        <f t="shared" si="32"/>
        <v>1.25</v>
      </c>
      <c r="J133" s="124">
        <f t="shared" si="32"/>
        <v>1.25</v>
      </c>
      <c r="K133" s="124">
        <f t="shared" si="32"/>
        <v>1.25</v>
      </c>
      <c r="L133" s="124">
        <f t="shared" si="32"/>
        <v>1.25</v>
      </c>
      <c r="M133" s="124">
        <f t="shared" si="32"/>
        <v>1.25</v>
      </c>
      <c r="N133" s="124">
        <f t="shared" si="32"/>
        <v>1.25</v>
      </c>
      <c r="O133" s="124">
        <f t="shared" si="32"/>
        <v>1.25</v>
      </c>
      <c r="P133" s="124">
        <f t="shared" si="32"/>
        <v>1.25</v>
      </c>
      <c r="Q133" s="124">
        <f t="shared" si="32"/>
        <v>1.25</v>
      </c>
      <c r="R133" s="124">
        <f t="shared" si="32"/>
        <v>1.25</v>
      </c>
      <c r="S133" s="124">
        <f t="shared" si="32"/>
        <v>1.25</v>
      </c>
      <c r="T133" s="124">
        <f t="shared" si="33"/>
        <v>1.25</v>
      </c>
      <c r="U133" s="124">
        <f t="shared" si="33"/>
        <v>1.25</v>
      </c>
      <c r="V133" s="124">
        <f t="shared" si="33"/>
        <v>1.25</v>
      </c>
      <c r="W133" s="124">
        <f t="shared" si="33"/>
        <v>1.25</v>
      </c>
      <c r="X133" s="124">
        <f t="shared" si="33"/>
        <v>1.25</v>
      </c>
      <c r="Y133" s="124">
        <f t="shared" si="33"/>
        <v>1.25</v>
      </c>
      <c r="Z133" s="124">
        <f t="shared" si="33"/>
        <v>1.25</v>
      </c>
      <c r="AA133" s="124">
        <f t="shared" si="33"/>
        <v>1.25</v>
      </c>
      <c r="AB133" s="124">
        <f t="shared" si="33"/>
        <v>1.25</v>
      </c>
      <c r="AC133" s="124">
        <f t="shared" si="33"/>
        <v>1.25</v>
      </c>
      <c r="AD133" s="124">
        <f t="shared" si="33"/>
        <v>1.25</v>
      </c>
      <c r="AE133" s="124">
        <f t="shared" si="33"/>
        <v>1.25</v>
      </c>
      <c r="AF133" s="124">
        <f t="shared" si="33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5">
        <v>1.1499999999999999</v>
      </c>
      <c r="C134" s="125">
        <v>1.1499999999999999</v>
      </c>
      <c r="D134" s="124">
        <f t="shared" si="32"/>
        <v>1.1499999999999999</v>
      </c>
      <c r="E134" s="124">
        <f t="shared" si="32"/>
        <v>1.1499999999999999</v>
      </c>
      <c r="F134" s="124">
        <f t="shared" si="32"/>
        <v>1.1499999999999999</v>
      </c>
      <c r="G134" s="124">
        <f t="shared" si="32"/>
        <v>1.1499999999999999</v>
      </c>
      <c r="H134" s="124">
        <f t="shared" si="32"/>
        <v>1.1499999999999999</v>
      </c>
      <c r="I134" s="124">
        <f t="shared" si="32"/>
        <v>1.1499999999999999</v>
      </c>
      <c r="J134" s="124">
        <f t="shared" si="32"/>
        <v>1.1499999999999999</v>
      </c>
      <c r="K134" s="124">
        <f t="shared" si="32"/>
        <v>1.1499999999999999</v>
      </c>
      <c r="L134" s="124">
        <f t="shared" si="32"/>
        <v>1.1499999999999999</v>
      </c>
      <c r="M134" s="124">
        <f t="shared" si="32"/>
        <v>1.1499999999999999</v>
      </c>
      <c r="N134" s="124">
        <f t="shared" si="32"/>
        <v>1.1499999999999999</v>
      </c>
      <c r="O134" s="124">
        <f t="shared" si="32"/>
        <v>1.1499999999999999</v>
      </c>
      <c r="P134" s="124">
        <f t="shared" si="32"/>
        <v>1.1499999999999999</v>
      </c>
      <c r="Q134" s="124">
        <f t="shared" si="32"/>
        <v>1.1499999999999999</v>
      </c>
      <c r="R134" s="124">
        <f t="shared" si="32"/>
        <v>1.1499999999999999</v>
      </c>
      <c r="S134" s="124">
        <f t="shared" si="32"/>
        <v>1.1499999999999999</v>
      </c>
      <c r="T134" s="124">
        <f t="shared" si="33"/>
        <v>1.1499999999999999</v>
      </c>
      <c r="U134" s="124">
        <f t="shared" si="33"/>
        <v>1.1499999999999999</v>
      </c>
      <c r="V134" s="124">
        <f t="shared" si="33"/>
        <v>1.1499999999999999</v>
      </c>
      <c r="W134" s="124">
        <f t="shared" si="33"/>
        <v>1.1499999999999999</v>
      </c>
      <c r="X134" s="124">
        <f t="shared" si="33"/>
        <v>1.1499999999999999</v>
      </c>
      <c r="Y134" s="124">
        <f t="shared" si="33"/>
        <v>1.1499999999999999</v>
      </c>
      <c r="Z134" s="124">
        <f t="shared" si="33"/>
        <v>1.1499999999999999</v>
      </c>
      <c r="AA134" s="124">
        <f t="shared" si="33"/>
        <v>1.1499999999999999</v>
      </c>
      <c r="AB134" s="124">
        <f t="shared" si="33"/>
        <v>1.1499999999999999</v>
      </c>
      <c r="AC134" s="124">
        <f t="shared" si="33"/>
        <v>1.1499999999999999</v>
      </c>
      <c r="AD134" s="124">
        <f t="shared" si="33"/>
        <v>1.1499999999999999</v>
      </c>
      <c r="AE134" s="124">
        <f t="shared" si="33"/>
        <v>1.1499999999999999</v>
      </c>
      <c r="AF134" s="124">
        <f t="shared" si="33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5">
        <v>2.133</v>
      </c>
      <c r="C135" s="125">
        <v>2.133</v>
      </c>
      <c r="D135" s="124">
        <f t="shared" si="32"/>
        <v>2.133</v>
      </c>
      <c r="E135" s="124">
        <f t="shared" si="32"/>
        <v>2.133</v>
      </c>
      <c r="F135" s="124">
        <f t="shared" si="32"/>
        <v>2.133</v>
      </c>
      <c r="G135" s="124">
        <f t="shared" si="32"/>
        <v>2.133</v>
      </c>
      <c r="H135" s="124">
        <f t="shared" si="32"/>
        <v>2.133</v>
      </c>
      <c r="I135" s="124">
        <f t="shared" si="32"/>
        <v>2.133</v>
      </c>
      <c r="J135" s="124">
        <f t="shared" si="32"/>
        <v>2.133</v>
      </c>
      <c r="K135" s="124">
        <f t="shared" si="32"/>
        <v>2.133</v>
      </c>
      <c r="L135" s="124">
        <f t="shared" si="32"/>
        <v>2.133</v>
      </c>
      <c r="M135" s="124">
        <f t="shared" si="32"/>
        <v>2.133</v>
      </c>
      <c r="N135" s="124">
        <f t="shared" si="32"/>
        <v>2.133</v>
      </c>
      <c r="O135" s="124">
        <f t="shared" si="32"/>
        <v>2.133</v>
      </c>
      <c r="P135" s="124">
        <f t="shared" si="32"/>
        <v>2.133</v>
      </c>
      <c r="Q135" s="124">
        <f t="shared" si="32"/>
        <v>2.133</v>
      </c>
      <c r="R135" s="124">
        <f t="shared" si="32"/>
        <v>2.133</v>
      </c>
      <c r="S135" s="124">
        <f t="shared" si="32"/>
        <v>2.133</v>
      </c>
      <c r="T135" s="124">
        <f t="shared" si="33"/>
        <v>2.133</v>
      </c>
      <c r="U135" s="124">
        <f t="shared" si="33"/>
        <v>2.133</v>
      </c>
      <c r="V135" s="124">
        <f t="shared" si="33"/>
        <v>2.133</v>
      </c>
      <c r="W135" s="124">
        <f t="shared" si="33"/>
        <v>2.133</v>
      </c>
      <c r="X135" s="124">
        <f t="shared" si="33"/>
        <v>2.133</v>
      </c>
      <c r="Y135" s="124">
        <f t="shared" si="33"/>
        <v>2.133</v>
      </c>
      <c r="Z135" s="124">
        <f t="shared" si="33"/>
        <v>2.133</v>
      </c>
      <c r="AA135" s="124">
        <f t="shared" si="33"/>
        <v>2.133</v>
      </c>
      <c r="AB135" s="124">
        <f t="shared" si="33"/>
        <v>2.133</v>
      </c>
      <c r="AC135" s="124">
        <f t="shared" si="33"/>
        <v>2.133</v>
      </c>
      <c r="AD135" s="124">
        <f t="shared" si="33"/>
        <v>2.133</v>
      </c>
      <c r="AE135" s="124">
        <f t="shared" si="33"/>
        <v>2.133</v>
      </c>
      <c r="AF135" s="124">
        <f t="shared" si="33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5">
        <v>2.09</v>
      </c>
      <c r="C136" s="125">
        <v>2.09</v>
      </c>
      <c r="D136" s="124">
        <f t="shared" si="32"/>
        <v>2.09</v>
      </c>
      <c r="E136" s="124">
        <f t="shared" si="32"/>
        <v>2.09</v>
      </c>
      <c r="F136" s="124">
        <f t="shared" si="32"/>
        <v>2.09</v>
      </c>
      <c r="G136" s="124">
        <f t="shared" si="32"/>
        <v>2.09</v>
      </c>
      <c r="H136" s="124">
        <f t="shared" si="32"/>
        <v>2.09</v>
      </c>
      <c r="I136" s="124">
        <f t="shared" si="32"/>
        <v>2.09</v>
      </c>
      <c r="J136" s="124">
        <f t="shared" si="32"/>
        <v>2.09</v>
      </c>
      <c r="K136" s="124">
        <f t="shared" si="32"/>
        <v>2.09</v>
      </c>
      <c r="L136" s="124">
        <f t="shared" si="32"/>
        <v>2.09</v>
      </c>
      <c r="M136" s="124">
        <f t="shared" si="32"/>
        <v>2.09</v>
      </c>
      <c r="N136" s="124">
        <f t="shared" si="32"/>
        <v>2.09</v>
      </c>
      <c r="O136" s="124">
        <f t="shared" si="32"/>
        <v>2.09</v>
      </c>
      <c r="P136" s="124">
        <f t="shared" si="32"/>
        <v>2.09</v>
      </c>
      <c r="Q136" s="124">
        <f t="shared" si="32"/>
        <v>2.09</v>
      </c>
      <c r="R136" s="124">
        <f t="shared" si="32"/>
        <v>2.09</v>
      </c>
      <c r="S136" s="124">
        <f t="shared" si="32"/>
        <v>2.09</v>
      </c>
      <c r="T136" s="124">
        <f t="shared" si="33"/>
        <v>2.09</v>
      </c>
      <c r="U136" s="124">
        <f t="shared" si="33"/>
        <v>2.09</v>
      </c>
      <c r="V136" s="124">
        <f t="shared" si="33"/>
        <v>2.09</v>
      </c>
      <c r="W136" s="124">
        <f t="shared" si="33"/>
        <v>2.09</v>
      </c>
      <c r="X136" s="124">
        <f t="shared" si="33"/>
        <v>2.09</v>
      </c>
      <c r="Y136" s="124">
        <f t="shared" si="33"/>
        <v>2.09</v>
      </c>
      <c r="Z136" s="124">
        <f t="shared" si="33"/>
        <v>2.09</v>
      </c>
      <c r="AA136" s="124">
        <f t="shared" si="33"/>
        <v>2.09</v>
      </c>
      <c r="AB136" s="124">
        <f t="shared" si="33"/>
        <v>2.09</v>
      </c>
      <c r="AC136" s="124">
        <f t="shared" si="33"/>
        <v>2.09</v>
      </c>
      <c r="AD136" s="124">
        <f t="shared" si="33"/>
        <v>2.09</v>
      </c>
      <c r="AE136" s="124">
        <f t="shared" si="33"/>
        <v>2.09</v>
      </c>
      <c r="AF136" s="124">
        <f t="shared" si="33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5">
        <v>1.1399999999999999</v>
      </c>
      <c r="C137" s="125">
        <v>1.1399999999999999</v>
      </c>
      <c r="D137" s="124">
        <f t="shared" si="32"/>
        <v>1.1399999999999999</v>
      </c>
      <c r="E137" s="124">
        <f t="shared" si="32"/>
        <v>1.1399999999999999</v>
      </c>
      <c r="F137" s="124">
        <f t="shared" si="32"/>
        <v>1.1399999999999999</v>
      </c>
      <c r="G137" s="124">
        <f t="shared" si="32"/>
        <v>1.1399999999999999</v>
      </c>
      <c r="H137" s="124">
        <f t="shared" si="32"/>
        <v>1.1399999999999999</v>
      </c>
      <c r="I137" s="124">
        <f t="shared" si="32"/>
        <v>1.1399999999999999</v>
      </c>
      <c r="J137" s="124">
        <f t="shared" si="32"/>
        <v>1.1399999999999999</v>
      </c>
      <c r="K137" s="124">
        <f t="shared" si="32"/>
        <v>1.1399999999999999</v>
      </c>
      <c r="L137" s="124">
        <f t="shared" si="32"/>
        <v>1.1399999999999999</v>
      </c>
      <c r="M137" s="124">
        <f t="shared" si="32"/>
        <v>1.1399999999999999</v>
      </c>
      <c r="N137" s="124">
        <f t="shared" si="32"/>
        <v>1.1399999999999999</v>
      </c>
      <c r="O137" s="124">
        <f t="shared" si="32"/>
        <v>1.1399999999999999</v>
      </c>
      <c r="P137" s="124">
        <f t="shared" si="32"/>
        <v>1.1399999999999999</v>
      </c>
      <c r="Q137" s="124">
        <f t="shared" si="32"/>
        <v>1.1399999999999999</v>
      </c>
      <c r="R137" s="124">
        <f t="shared" si="32"/>
        <v>1.1399999999999999</v>
      </c>
      <c r="S137" s="124">
        <f t="shared" si="32"/>
        <v>1.1399999999999999</v>
      </c>
      <c r="T137" s="124">
        <f t="shared" si="33"/>
        <v>1.1399999999999999</v>
      </c>
      <c r="U137" s="124">
        <f t="shared" si="33"/>
        <v>1.1399999999999999</v>
      </c>
      <c r="V137" s="124">
        <f t="shared" si="33"/>
        <v>1.1399999999999999</v>
      </c>
      <c r="W137" s="124">
        <f t="shared" si="33"/>
        <v>1.1399999999999999</v>
      </c>
      <c r="X137" s="124">
        <f t="shared" si="33"/>
        <v>1.1399999999999999</v>
      </c>
      <c r="Y137" s="124">
        <f t="shared" si="33"/>
        <v>1.1399999999999999</v>
      </c>
      <c r="Z137" s="124">
        <f t="shared" si="33"/>
        <v>1.1399999999999999</v>
      </c>
      <c r="AA137" s="124">
        <f t="shared" si="33"/>
        <v>1.1399999999999999</v>
      </c>
      <c r="AB137" s="124">
        <f t="shared" si="33"/>
        <v>1.1399999999999999</v>
      </c>
      <c r="AC137" s="124">
        <f t="shared" si="33"/>
        <v>1.1399999999999999</v>
      </c>
      <c r="AD137" s="124">
        <f t="shared" si="33"/>
        <v>1.1399999999999999</v>
      </c>
      <c r="AE137" s="124">
        <f t="shared" si="33"/>
        <v>1.1399999999999999</v>
      </c>
      <c r="AF137" s="124">
        <f t="shared" si="33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5">
        <v>0.82</v>
      </c>
      <c r="C138" s="125">
        <v>0.82</v>
      </c>
      <c r="D138" s="124">
        <f t="shared" si="32"/>
        <v>0.82</v>
      </c>
      <c r="E138" s="124">
        <f t="shared" si="32"/>
        <v>0.82</v>
      </c>
      <c r="F138" s="124">
        <f t="shared" si="32"/>
        <v>0.82</v>
      </c>
      <c r="G138" s="124">
        <f t="shared" si="32"/>
        <v>0.82</v>
      </c>
      <c r="H138" s="124">
        <f t="shared" si="32"/>
        <v>0.82</v>
      </c>
      <c r="I138" s="124">
        <f t="shared" si="32"/>
        <v>0.82</v>
      </c>
      <c r="J138" s="124">
        <f t="shared" si="32"/>
        <v>0.82</v>
      </c>
      <c r="K138" s="124">
        <f t="shared" si="32"/>
        <v>0.82</v>
      </c>
      <c r="L138" s="124">
        <f t="shared" si="32"/>
        <v>0.82</v>
      </c>
      <c r="M138" s="124">
        <f t="shared" si="32"/>
        <v>0.82</v>
      </c>
      <c r="N138" s="124">
        <f t="shared" si="32"/>
        <v>0.82</v>
      </c>
      <c r="O138" s="124">
        <f t="shared" si="32"/>
        <v>0.82</v>
      </c>
      <c r="P138" s="124">
        <f t="shared" si="32"/>
        <v>0.82</v>
      </c>
      <c r="Q138" s="124">
        <f t="shared" si="32"/>
        <v>0.82</v>
      </c>
      <c r="R138" s="124">
        <f t="shared" si="32"/>
        <v>0.82</v>
      </c>
      <c r="S138" s="124">
        <f t="shared" si="32"/>
        <v>0.82</v>
      </c>
      <c r="T138" s="124">
        <f t="shared" si="33"/>
        <v>0.82</v>
      </c>
      <c r="U138" s="124">
        <f t="shared" si="33"/>
        <v>0.82</v>
      </c>
      <c r="V138" s="124">
        <f t="shared" si="33"/>
        <v>0.82</v>
      </c>
      <c r="W138" s="124">
        <f t="shared" si="33"/>
        <v>0.82</v>
      </c>
      <c r="X138" s="124">
        <f t="shared" si="33"/>
        <v>0.82</v>
      </c>
      <c r="Y138" s="124">
        <f t="shared" si="33"/>
        <v>0.82</v>
      </c>
      <c r="Z138" s="124">
        <f t="shared" si="33"/>
        <v>0.82</v>
      </c>
      <c r="AA138" s="124">
        <f t="shared" si="33"/>
        <v>0.82</v>
      </c>
      <c r="AB138" s="124">
        <f t="shared" si="33"/>
        <v>0.82</v>
      </c>
      <c r="AC138" s="124">
        <f t="shared" si="33"/>
        <v>0.82</v>
      </c>
      <c r="AD138" s="124">
        <f t="shared" si="33"/>
        <v>0.82</v>
      </c>
      <c r="AE138" s="124">
        <f t="shared" si="33"/>
        <v>0.82</v>
      </c>
      <c r="AF138" s="124">
        <f t="shared" si="33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5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5">
        <v>2</v>
      </c>
      <c r="C140" s="125">
        <v>2</v>
      </c>
      <c r="D140" s="124">
        <f t="shared" ref="D140:S146" si="34">C140</f>
        <v>2</v>
      </c>
      <c r="E140" s="124">
        <f t="shared" si="34"/>
        <v>2</v>
      </c>
      <c r="F140" s="124">
        <f t="shared" si="34"/>
        <v>2</v>
      </c>
      <c r="G140" s="124">
        <f t="shared" si="34"/>
        <v>2</v>
      </c>
      <c r="H140" s="124">
        <f t="shared" si="34"/>
        <v>2</v>
      </c>
      <c r="I140" s="124">
        <f t="shared" si="34"/>
        <v>2</v>
      </c>
      <c r="J140" s="124">
        <f t="shared" si="34"/>
        <v>2</v>
      </c>
      <c r="K140" s="124">
        <f t="shared" si="34"/>
        <v>2</v>
      </c>
      <c r="L140" s="124">
        <f t="shared" si="34"/>
        <v>2</v>
      </c>
      <c r="M140" s="124">
        <f t="shared" si="34"/>
        <v>2</v>
      </c>
      <c r="N140" s="124">
        <f t="shared" si="34"/>
        <v>2</v>
      </c>
      <c r="O140" s="124">
        <f t="shared" si="34"/>
        <v>2</v>
      </c>
      <c r="P140" s="124">
        <f t="shared" si="34"/>
        <v>2</v>
      </c>
      <c r="Q140" s="124">
        <f t="shared" si="34"/>
        <v>2</v>
      </c>
      <c r="R140" s="124">
        <f t="shared" si="34"/>
        <v>2</v>
      </c>
      <c r="S140" s="124">
        <f t="shared" si="34"/>
        <v>2</v>
      </c>
      <c r="T140" s="124">
        <f t="shared" ref="T140:AF146" si="35">S140</f>
        <v>2</v>
      </c>
      <c r="U140" s="124">
        <f t="shared" si="35"/>
        <v>2</v>
      </c>
      <c r="V140" s="124">
        <f t="shared" si="35"/>
        <v>2</v>
      </c>
      <c r="W140" s="124">
        <f t="shared" si="35"/>
        <v>2</v>
      </c>
      <c r="X140" s="124">
        <f t="shared" si="35"/>
        <v>2</v>
      </c>
      <c r="Y140" s="124">
        <f t="shared" si="35"/>
        <v>2</v>
      </c>
      <c r="Z140" s="124">
        <f t="shared" si="35"/>
        <v>2</v>
      </c>
      <c r="AA140" s="124">
        <f t="shared" si="35"/>
        <v>2</v>
      </c>
      <c r="AB140" s="124">
        <f t="shared" si="35"/>
        <v>2</v>
      </c>
      <c r="AC140" s="124">
        <f t="shared" si="35"/>
        <v>2</v>
      </c>
      <c r="AD140" s="124">
        <f t="shared" si="35"/>
        <v>2</v>
      </c>
      <c r="AE140" s="124">
        <f t="shared" si="35"/>
        <v>2</v>
      </c>
      <c r="AF140" s="124">
        <f t="shared" si="35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5">
        <v>5.61</v>
      </c>
      <c r="C141" s="125">
        <v>5.61</v>
      </c>
      <c r="D141" s="124">
        <f t="shared" si="34"/>
        <v>5.61</v>
      </c>
      <c r="E141" s="124">
        <f t="shared" si="34"/>
        <v>5.61</v>
      </c>
      <c r="F141" s="124">
        <f t="shared" si="34"/>
        <v>5.61</v>
      </c>
      <c r="G141" s="124">
        <f t="shared" si="34"/>
        <v>5.61</v>
      </c>
      <c r="H141" s="124">
        <f t="shared" si="34"/>
        <v>5.61</v>
      </c>
      <c r="I141" s="124">
        <f t="shared" si="34"/>
        <v>5.61</v>
      </c>
      <c r="J141" s="124">
        <f t="shared" si="34"/>
        <v>5.61</v>
      </c>
      <c r="K141" s="124">
        <f t="shared" si="34"/>
        <v>5.61</v>
      </c>
      <c r="L141" s="124">
        <f t="shared" si="34"/>
        <v>5.61</v>
      </c>
      <c r="M141" s="124">
        <f t="shared" si="34"/>
        <v>5.61</v>
      </c>
      <c r="N141" s="124">
        <f t="shared" si="34"/>
        <v>5.61</v>
      </c>
      <c r="O141" s="124">
        <f t="shared" si="34"/>
        <v>5.61</v>
      </c>
      <c r="P141" s="124">
        <f t="shared" si="34"/>
        <v>5.61</v>
      </c>
      <c r="Q141" s="124">
        <f t="shared" si="34"/>
        <v>5.61</v>
      </c>
      <c r="R141" s="124">
        <f t="shared" si="34"/>
        <v>5.61</v>
      </c>
      <c r="S141" s="124">
        <f t="shared" si="34"/>
        <v>5.61</v>
      </c>
      <c r="T141" s="124">
        <f t="shared" si="35"/>
        <v>5.61</v>
      </c>
      <c r="U141" s="124">
        <f t="shared" si="35"/>
        <v>5.61</v>
      </c>
      <c r="V141" s="124">
        <f t="shared" si="35"/>
        <v>5.61</v>
      </c>
      <c r="W141" s="124">
        <f t="shared" si="35"/>
        <v>5.61</v>
      </c>
      <c r="X141" s="124">
        <f t="shared" si="35"/>
        <v>5.61</v>
      </c>
      <c r="Y141" s="124">
        <f t="shared" si="35"/>
        <v>5.61</v>
      </c>
      <c r="Z141" s="124">
        <f t="shared" si="35"/>
        <v>5.61</v>
      </c>
      <c r="AA141" s="124">
        <f t="shared" si="35"/>
        <v>5.61</v>
      </c>
      <c r="AB141" s="124">
        <f t="shared" si="35"/>
        <v>5.61</v>
      </c>
      <c r="AC141" s="124">
        <f t="shared" si="35"/>
        <v>5.61</v>
      </c>
      <c r="AD141" s="124">
        <f t="shared" si="35"/>
        <v>5.61</v>
      </c>
      <c r="AE141" s="124">
        <f t="shared" si="35"/>
        <v>5.61</v>
      </c>
      <c r="AF141" s="124">
        <f t="shared" si="35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5">
        <v>1.25</v>
      </c>
      <c r="C142" s="125">
        <v>1.25</v>
      </c>
      <c r="D142" s="124">
        <f t="shared" si="34"/>
        <v>1.25</v>
      </c>
      <c r="E142" s="124">
        <f t="shared" si="34"/>
        <v>1.25</v>
      </c>
      <c r="F142" s="124">
        <f t="shared" si="34"/>
        <v>1.25</v>
      </c>
      <c r="G142" s="124">
        <f t="shared" si="34"/>
        <v>1.25</v>
      </c>
      <c r="H142" s="124">
        <f t="shared" si="34"/>
        <v>1.25</v>
      </c>
      <c r="I142" s="124">
        <f t="shared" si="34"/>
        <v>1.25</v>
      </c>
      <c r="J142" s="124">
        <f t="shared" si="34"/>
        <v>1.25</v>
      </c>
      <c r="K142" s="124">
        <f t="shared" si="34"/>
        <v>1.25</v>
      </c>
      <c r="L142" s="124">
        <f t="shared" si="34"/>
        <v>1.25</v>
      </c>
      <c r="M142" s="124">
        <f t="shared" si="34"/>
        <v>1.25</v>
      </c>
      <c r="N142" s="124">
        <f t="shared" si="34"/>
        <v>1.25</v>
      </c>
      <c r="O142" s="124">
        <f t="shared" si="34"/>
        <v>1.25</v>
      </c>
      <c r="P142" s="124">
        <f t="shared" si="34"/>
        <v>1.25</v>
      </c>
      <c r="Q142" s="124">
        <f t="shared" si="34"/>
        <v>1.25</v>
      </c>
      <c r="R142" s="124">
        <f t="shared" si="34"/>
        <v>1.25</v>
      </c>
      <c r="S142" s="124">
        <f t="shared" si="34"/>
        <v>1.25</v>
      </c>
      <c r="T142" s="124">
        <f t="shared" si="35"/>
        <v>1.25</v>
      </c>
      <c r="U142" s="124">
        <f t="shared" si="35"/>
        <v>1.25</v>
      </c>
      <c r="V142" s="124">
        <f t="shared" si="35"/>
        <v>1.25</v>
      </c>
      <c r="W142" s="124">
        <f t="shared" si="35"/>
        <v>1.25</v>
      </c>
      <c r="X142" s="124">
        <f t="shared" si="35"/>
        <v>1.25</v>
      </c>
      <c r="Y142" s="124">
        <f t="shared" si="35"/>
        <v>1.25</v>
      </c>
      <c r="Z142" s="124">
        <f t="shared" si="35"/>
        <v>1.25</v>
      </c>
      <c r="AA142" s="124">
        <f t="shared" si="35"/>
        <v>1.25</v>
      </c>
      <c r="AB142" s="124">
        <f t="shared" si="35"/>
        <v>1.25</v>
      </c>
      <c r="AC142" s="124">
        <f t="shared" si="35"/>
        <v>1.25</v>
      </c>
      <c r="AD142" s="124">
        <f t="shared" si="35"/>
        <v>1.25</v>
      </c>
      <c r="AE142" s="124">
        <f t="shared" si="35"/>
        <v>1.25</v>
      </c>
      <c r="AF142" s="124">
        <f t="shared" si="35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5">
        <v>1.25</v>
      </c>
      <c r="C143" s="125">
        <v>1.25</v>
      </c>
      <c r="D143" s="124">
        <f t="shared" si="34"/>
        <v>1.25</v>
      </c>
      <c r="E143" s="124">
        <f t="shared" si="34"/>
        <v>1.25</v>
      </c>
      <c r="F143" s="124">
        <f t="shared" si="34"/>
        <v>1.25</v>
      </c>
      <c r="G143" s="124">
        <f t="shared" si="34"/>
        <v>1.25</v>
      </c>
      <c r="H143" s="124">
        <f t="shared" si="34"/>
        <v>1.25</v>
      </c>
      <c r="I143" s="124">
        <f t="shared" si="34"/>
        <v>1.25</v>
      </c>
      <c r="J143" s="124">
        <f t="shared" si="34"/>
        <v>1.25</v>
      </c>
      <c r="K143" s="124">
        <f t="shared" si="34"/>
        <v>1.25</v>
      </c>
      <c r="L143" s="124">
        <f t="shared" si="34"/>
        <v>1.25</v>
      </c>
      <c r="M143" s="124">
        <f t="shared" si="34"/>
        <v>1.25</v>
      </c>
      <c r="N143" s="124">
        <f t="shared" si="34"/>
        <v>1.25</v>
      </c>
      <c r="O143" s="124">
        <f t="shared" si="34"/>
        <v>1.25</v>
      </c>
      <c r="P143" s="124">
        <f t="shared" si="34"/>
        <v>1.25</v>
      </c>
      <c r="Q143" s="124">
        <f t="shared" si="34"/>
        <v>1.25</v>
      </c>
      <c r="R143" s="124">
        <f t="shared" si="34"/>
        <v>1.25</v>
      </c>
      <c r="S143" s="124">
        <f t="shared" si="34"/>
        <v>1.25</v>
      </c>
      <c r="T143" s="124">
        <f t="shared" si="35"/>
        <v>1.25</v>
      </c>
      <c r="U143" s="124">
        <f t="shared" si="35"/>
        <v>1.25</v>
      </c>
      <c r="V143" s="124">
        <f t="shared" si="35"/>
        <v>1.25</v>
      </c>
      <c r="W143" s="124">
        <f t="shared" si="35"/>
        <v>1.25</v>
      </c>
      <c r="X143" s="124">
        <f t="shared" si="35"/>
        <v>1.25</v>
      </c>
      <c r="Y143" s="124">
        <f t="shared" si="35"/>
        <v>1.25</v>
      </c>
      <c r="Z143" s="124">
        <f t="shared" si="35"/>
        <v>1.25</v>
      </c>
      <c r="AA143" s="124">
        <f t="shared" si="35"/>
        <v>1.25</v>
      </c>
      <c r="AB143" s="124">
        <f t="shared" si="35"/>
        <v>1.25</v>
      </c>
      <c r="AC143" s="124">
        <f t="shared" si="35"/>
        <v>1.25</v>
      </c>
      <c r="AD143" s="124">
        <f t="shared" si="35"/>
        <v>1.25</v>
      </c>
      <c r="AE143" s="124">
        <f t="shared" si="35"/>
        <v>1.25</v>
      </c>
      <c r="AF143" s="124">
        <f t="shared" si="35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5">
        <v>1.46</v>
      </c>
      <c r="C144" s="125">
        <v>1.46</v>
      </c>
      <c r="D144" s="124">
        <f t="shared" si="34"/>
        <v>1.46</v>
      </c>
      <c r="E144" s="124">
        <f t="shared" si="34"/>
        <v>1.46</v>
      </c>
      <c r="F144" s="124">
        <f t="shared" si="34"/>
        <v>1.46</v>
      </c>
      <c r="G144" s="124">
        <f t="shared" si="34"/>
        <v>1.46</v>
      </c>
      <c r="H144" s="124">
        <f t="shared" si="34"/>
        <v>1.46</v>
      </c>
      <c r="I144" s="124">
        <f t="shared" si="34"/>
        <v>1.46</v>
      </c>
      <c r="J144" s="124">
        <f t="shared" si="34"/>
        <v>1.46</v>
      </c>
      <c r="K144" s="124">
        <f t="shared" si="34"/>
        <v>1.46</v>
      </c>
      <c r="L144" s="124">
        <f t="shared" si="34"/>
        <v>1.46</v>
      </c>
      <c r="M144" s="124">
        <f t="shared" si="34"/>
        <v>1.46</v>
      </c>
      <c r="N144" s="124">
        <f t="shared" si="34"/>
        <v>1.46</v>
      </c>
      <c r="O144" s="124">
        <f t="shared" si="34"/>
        <v>1.46</v>
      </c>
      <c r="P144" s="124">
        <f t="shared" si="34"/>
        <v>1.46</v>
      </c>
      <c r="Q144" s="124">
        <f t="shared" si="34"/>
        <v>1.46</v>
      </c>
      <c r="R144" s="124">
        <f t="shared" si="34"/>
        <v>1.46</v>
      </c>
      <c r="S144" s="124">
        <f t="shared" si="34"/>
        <v>1.46</v>
      </c>
      <c r="T144" s="124">
        <f t="shared" si="35"/>
        <v>1.46</v>
      </c>
      <c r="U144" s="124">
        <f t="shared" si="35"/>
        <v>1.46</v>
      </c>
      <c r="V144" s="124">
        <f t="shared" si="35"/>
        <v>1.46</v>
      </c>
      <c r="W144" s="124">
        <f t="shared" si="35"/>
        <v>1.46</v>
      </c>
      <c r="X144" s="124">
        <f t="shared" si="35"/>
        <v>1.46</v>
      </c>
      <c r="Y144" s="124">
        <f t="shared" si="35"/>
        <v>1.46</v>
      </c>
      <c r="Z144" s="124">
        <f t="shared" si="35"/>
        <v>1.46</v>
      </c>
      <c r="AA144" s="124">
        <f t="shared" si="35"/>
        <v>1.46</v>
      </c>
      <c r="AB144" s="124">
        <f t="shared" si="35"/>
        <v>1.46</v>
      </c>
      <c r="AC144" s="124">
        <f t="shared" si="35"/>
        <v>1.46</v>
      </c>
      <c r="AD144" s="124">
        <f t="shared" si="35"/>
        <v>1.46</v>
      </c>
      <c r="AE144" s="124">
        <f t="shared" si="35"/>
        <v>1.46</v>
      </c>
      <c r="AF144" s="124">
        <f t="shared" si="35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5">
        <v>3</v>
      </c>
      <c r="C145" s="125">
        <v>3</v>
      </c>
      <c r="D145" s="124">
        <f t="shared" si="34"/>
        <v>3</v>
      </c>
      <c r="E145" s="124">
        <f t="shared" si="34"/>
        <v>3</v>
      </c>
      <c r="F145" s="124">
        <f t="shared" si="34"/>
        <v>3</v>
      </c>
      <c r="G145" s="124">
        <f t="shared" si="34"/>
        <v>3</v>
      </c>
      <c r="H145" s="124">
        <f t="shared" si="34"/>
        <v>3</v>
      </c>
      <c r="I145" s="124">
        <f t="shared" si="34"/>
        <v>3</v>
      </c>
      <c r="J145" s="124">
        <f t="shared" si="34"/>
        <v>3</v>
      </c>
      <c r="K145" s="124">
        <f t="shared" si="34"/>
        <v>3</v>
      </c>
      <c r="L145" s="124">
        <f t="shared" si="34"/>
        <v>3</v>
      </c>
      <c r="M145" s="124">
        <f t="shared" si="34"/>
        <v>3</v>
      </c>
      <c r="N145" s="124">
        <f t="shared" si="34"/>
        <v>3</v>
      </c>
      <c r="O145" s="124">
        <f t="shared" si="34"/>
        <v>3</v>
      </c>
      <c r="P145" s="124">
        <f t="shared" si="34"/>
        <v>3</v>
      </c>
      <c r="Q145" s="124">
        <f t="shared" si="34"/>
        <v>3</v>
      </c>
      <c r="R145" s="124">
        <f t="shared" si="34"/>
        <v>3</v>
      </c>
      <c r="S145" s="124">
        <f t="shared" si="34"/>
        <v>3</v>
      </c>
      <c r="T145" s="124">
        <f t="shared" si="35"/>
        <v>3</v>
      </c>
      <c r="U145" s="124">
        <f t="shared" si="35"/>
        <v>3</v>
      </c>
      <c r="V145" s="124">
        <f t="shared" si="35"/>
        <v>3</v>
      </c>
      <c r="W145" s="124">
        <f t="shared" si="35"/>
        <v>3</v>
      </c>
      <c r="X145" s="124">
        <f t="shared" si="35"/>
        <v>3</v>
      </c>
      <c r="Y145" s="124">
        <f t="shared" si="35"/>
        <v>3</v>
      </c>
      <c r="Z145" s="124">
        <f t="shared" si="35"/>
        <v>3</v>
      </c>
      <c r="AA145" s="124">
        <f t="shared" si="35"/>
        <v>3</v>
      </c>
      <c r="AB145" s="124">
        <f t="shared" si="35"/>
        <v>3</v>
      </c>
      <c r="AC145" s="124">
        <f t="shared" si="35"/>
        <v>3</v>
      </c>
      <c r="AD145" s="124">
        <f t="shared" si="35"/>
        <v>3</v>
      </c>
      <c r="AE145" s="124">
        <f t="shared" si="35"/>
        <v>3</v>
      </c>
      <c r="AF145" s="124">
        <f t="shared" si="35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5">
        <v>3.3</v>
      </c>
      <c r="C146" s="125">
        <v>3.3</v>
      </c>
      <c r="D146" s="124">
        <f t="shared" si="34"/>
        <v>3.3</v>
      </c>
      <c r="E146" s="124">
        <f t="shared" si="34"/>
        <v>3.3</v>
      </c>
      <c r="F146" s="124">
        <f t="shared" si="34"/>
        <v>3.3</v>
      </c>
      <c r="G146" s="124">
        <f t="shared" si="34"/>
        <v>3.3</v>
      </c>
      <c r="H146" s="124">
        <f t="shared" si="34"/>
        <v>3.3</v>
      </c>
      <c r="I146" s="124">
        <f t="shared" si="34"/>
        <v>3.3</v>
      </c>
      <c r="J146" s="124">
        <f t="shared" si="34"/>
        <v>3.3</v>
      </c>
      <c r="K146" s="124">
        <f t="shared" si="34"/>
        <v>3.3</v>
      </c>
      <c r="L146" s="124">
        <f t="shared" si="34"/>
        <v>3.3</v>
      </c>
      <c r="M146" s="124">
        <f t="shared" si="34"/>
        <v>3.3</v>
      </c>
      <c r="N146" s="124">
        <f t="shared" si="34"/>
        <v>3.3</v>
      </c>
      <c r="O146" s="124">
        <f t="shared" si="34"/>
        <v>3.3</v>
      </c>
      <c r="P146" s="124">
        <f t="shared" si="34"/>
        <v>3.3</v>
      </c>
      <c r="Q146" s="124">
        <f t="shared" si="34"/>
        <v>3.3</v>
      </c>
      <c r="R146" s="124">
        <f t="shared" si="34"/>
        <v>3.3</v>
      </c>
      <c r="S146" s="124">
        <f t="shared" si="34"/>
        <v>3.3</v>
      </c>
      <c r="T146" s="124">
        <f t="shared" si="35"/>
        <v>3.3</v>
      </c>
      <c r="U146" s="124">
        <f t="shared" si="35"/>
        <v>3.3</v>
      </c>
      <c r="V146" s="124">
        <f t="shared" si="35"/>
        <v>3.3</v>
      </c>
      <c r="W146" s="124">
        <f t="shared" si="35"/>
        <v>3.3</v>
      </c>
      <c r="X146" s="124">
        <f t="shared" si="35"/>
        <v>3.3</v>
      </c>
      <c r="Y146" s="124">
        <f t="shared" si="35"/>
        <v>3.3</v>
      </c>
      <c r="Z146" s="124">
        <f t="shared" si="35"/>
        <v>3.3</v>
      </c>
      <c r="AA146" s="124">
        <f t="shared" si="35"/>
        <v>3.3</v>
      </c>
      <c r="AB146" s="124">
        <f t="shared" si="35"/>
        <v>3.3</v>
      </c>
      <c r="AC146" s="124">
        <f t="shared" si="35"/>
        <v>3.3</v>
      </c>
      <c r="AD146" s="124">
        <f t="shared" si="35"/>
        <v>3.3</v>
      </c>
      <c r="AE146" s="124">
        <f t="shared" si="35"/>
        <v>3.3</v>
      </c>
      <c r="AF146" s="124">
        <f t="shared" si="35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5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5">
        <v>1.76</v>
      </c>
      <c r="C148" s="125">
        <v>1.76</v>
      </c>
      <c r="D148" s="124">
        <f t="shared" ref="D148:S149" si="36">C148</f>
        <v>1.76</v>
      </c>
      <c r="E148" s="124">
        <f t="shared" si="36"/>
        <v>1.76</v>
      </c>
      <c r="F148" s="124">
        <f t="shared" si="36"/>
        <v>1.76</v>
      </c>
      <c r="G148" s="124">
        <f t="shared" si="36"/>
        <v>1.76</v>
      </c>
      <c r="H148" s="124">
        <f t="shared" si="36"/>
        <v>1.76</v>
      </c>
      <c r="I148" s="124">
        <f t="shared" si="36"/>
        <v>1.76</v>
      </c>
      <c r="J148" s="124">
        <f t="shared" si="36"/>
        <v>1.76</v>
      </c>
      <c r="K148" s="124">
        <f t="shared" si="36"/>
        <v>1.76</v>
      </c>
      <c r="L148" s="124">
        <f t="shared" si="36"/>
        <v>1.76</v>
      </c>
      <c r="M148" s="124">
        <f t="shared" si="36"/>
        <v>1.76</v>
      </c>
      <c r="N148" s="124">
        <f t="shared" si="36"/>
        <v>1.76</v>
      </c>
      <c r="O148" s="124">
        <f t="shared" si="36"/>
        <v>1.76</v>
      </c>
      <c r="P148" s="124">
        <f t="shared" si="36"/>
        <v>1.76</v>
      </c>
      <c r="Q148" s="124">
        <f t="shared" si="36"/>
        <v>1.76</v>
      </c>
      <c r="R148" s="124">
        <f t="shared" si="36"/>
        <v>1.76</v>
      </c>
      <c r="S148" s="124">
        <f t="shared" si="36"/>
        <v>1.76</v>
      </c>
      <c r="T148" s="124">
        <f t="shared" ref="T148:AF149" si="37">S148</f>
        <v>1.76</v>
      </c>
      <c r="U148" s="124">
        <f t="shared" si="37"/>
        <v>1.76</v>
      </c>
      <c r="V148" s="124">
        <f t="shared" si="37"/>
        <v>1.76</v>
      </c>
      <c r="W148" s="124">
        <f t="shared" si="37"/>
        <v>1.76</v>
      </c>
      <c r="X148" s="124">
        <f t="shared" si="37"/>
        <v>1.76</v>
      </c>
      <c r="Y148" s="124">
        <f t="shared" si="37"/>
        <v>1.76</v>
      </c>
      <c r="Z148" s="124">
        <f t="shared" si="37"/>
        <v>1.76</v>
      </c>
      <c r="AA148" s="124">
        <f t="shared" si="37"/>
        <v>1.76</v>
      </c>
      <c r="AB148" s="124">
        <f t="shared" si="37"/>
        <v>1.76</v>
      </c>
      <c r="AC148" s="124">
        <f t="shared" si="37"/>
        <v>1.76</v>
      </c>
      <c r="AD148" s="124">
        <f t="shared" si="37"/>
        <v>1.76</v>
      </c>
      <c r="AE148" s="124">
        <f t="shared" si="37"/>
        <v>1.76</v>
      </c>
      <c r="AF148" s="124">
        <f t="shared" si="37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5">
        <v>0</v>
      </c>
      <c r="C149" s="125">
        <v>0</v>
      </c>
      <c r="D149" s="124">
        <f t="shared" si="36"/>
        <v>0</v>
      </c>
      <c r="E149" s="124">
        <f t="shared" si="36"/>
        <v>0</v>
      </c>
      <c r="F149" s="124">
        <f t="shared" si="36"/>
        <v>0</v>
      </c>
      <c r="G149" s="124">
        <f t="shared" si="36"/>
        <v>0</v>
      </c>
      <c r="H149" s="124">
        <f t="shared" si="36"/>
        <v>0</v>
      </c>
      <c r="I149" s="124">
        <f t="shared" si="36"/>
        <v>0</v>
      </c>
      <c r="J149" s="124">
        <f t="shared" si="36"/>
        <v>0</v>
      </c>
      <c r="K149" s="124">
        <f t="shared" si="36"/>
        <v>0</v>
      </c>
      <c r="L149" s="124">
        <f t="shared" si="36"/>
        <v>0</v>
      </c>
      <c r="M149" s="124">
        <f t="shared" si="36"/>
        <v>0</v>
      </c>
      <c r="N149" s="124">
        <f t="shared" si="36"/>
        <v>0</v>
      </c>
      <c r="O149" s="124">
        <f t="shared" si="36"/>
        <v>0</v>
      </c>
      <c r="P149" s="124">
        <f t="shared" si="36"/>
        <v>0</v>
      </c>
      <c r="Q149" s="124">
        <f t="shared" si="36"/>
        <v>0</v>
      </c>
      <c r="R149" s="124">
        <f t="shared" si="36"/>
        <v>0</v>
      </c>
      <c r="S149" s="124">
        <f t="shared" si="36"/>
        <v>0</v>
      </c>
      <c r="T149" s="124">
        <f t="shared" si="37"/>
        <v>0</v>
      </c>
      <c r="U149" s="124">
        <f t="shared" si="37"/>
        <v>0</v>
      </c>
      <c r="V149" s="124">
        <f t="shared" si="37"/>
        <v>0</v>
      </c>
      <c r="W149" s="124">
        <f t="shared" si="37"/>
        <v>0</v>
      </c>
      <c r="X149" s="124">
        <f t="shared" si="37"/>
        <v>0</v>
      </c>
      <c r="Y149" s="124">
        <f t="shared" si="37"/>
        <v>0</v>
      </c>
      <c r="Z149" s="124">
        <f t="shared" si="37"/>
        <v>0</v>
      </c>
      <c r="AA149" s="124">
        <f t="shared" si="37"/>
        <v>0</v>
      </c>
      <c r="AB149" s="124">
        <f t="shared" si="37"/>
        <v>0</v>
      </c>
      <c r="AC149" s="124">
        <f t="shared" si="37"/>
        <v>0</v>
      </c>
      <c r="AD149" s="124">
        <f t="shared" si="37"/>
        <v>0</v>
      </c>
      <c r="AE149" s="124">
        <f t="shared" si="37"/>
        <v>0</v>
      </c>
      <c r="AF149" s="124">
        <f t="shared" si="37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5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5">
        <v>0.1</v>
      </c>
      <c r="C151" s="125">
        <v>0.1</v>
      </c>
      <c r="D151" s="124">
        <f t="shared" ref="D151:S154" si="38">C151</f>
        <v>0.1</v>
      </c>
      <c r="E151" s="124">
        <f t="shared" si="38"/>
        <v>0.1</v>
      </c>
      <c r="F151" s="124">
        <f t="shared" si="38"/>
        <v>0.1</v>
      </c>
      <c r="G151" s="124">
        <f t="shared" si="38"/>
        <v>0.1</v>
      </c>
      <c r="H151" s="124">
        <f t="shared" si="38"/>
        <v>0.1</v>
      </c>
      <c r="I151" s="124">
        <f t="shared" si="38"/>
        <v>0.1</v>
      </c>
      <c r="J151" s="124">
        <f t="shared" si="38"/>
        <v>0.1</v>
      </c>
      <c r="K151" s="124">
        <f t="shared" si="38"/>
        <v>0.1</v>
      </c>
      <c r="L151" s="124">
        <f t="shared" si="38"/>
        <v>0.1</v>
      </c>
      <c r="M151" s="124">
        <f t="shared" si="38"/>
        <v>0.1</v>
      </c>
      <c r="N151" s="124">
        <f t="shared" si="38"/>
        <v>0.1</v>
      </c>
      <c r="O151" s="124">
        <f t="shared" si="38"/>
        <v>0.1</v>
      </c>
      <c r="P151" s="124">
        <f t="shared" si="38"/>
        <v>0.1</v>
      </c>
      <c r="Q151" s="124">
        <f t="shared" si="38"/>
        <v>0.1</v>
      </c>
      <c r="R151" s="124">
        <f t="shared" si="38"/>
        <v>0.1</v>
      </c>
      <c r="S151" s="124">
        <f t="shared" si="38"/>
        <v>0.1</v>
      </c>
      <c r="T151" s="124">
        <f t="shared" ref="T151:AF154" si="39">S151</f>
        <v>0.1</v>
      </c>
      <c r="U151" s="124">
        <f t="shared" si="39"/>
        <v>0.1</v>
      </c>
      <c r="V151" s="124">
        <f t="shared" si="39"/>
        <v>0.1</v>
      </c>
      <c r="W151" s="124">
        <f t="shared" si="39"/>
        <v>0.1</v>
      </c>
      <c r="X151" s="124">
        <f t="shared" si="39"/>
        <v>0.1</v>
      </c>
      <c r="Y151" s="124">
        <f t="shared" si="39"/>
        <v>0.1</v>
      </c>
      <c r="Z151" s="124">
        <f t="shared" si="39"/>
        <v>0.1</v>
      </c>
      <c r="AA151" s="124">
        <f t="shared" si="39"/>
        <v>0.1</v>
      </c>
      <c r="AB151" s="124">
        <f t="shared" si="39"/>
        <v>0.1</v>
      </c>
      <c r="AC151" s="124">
        <f t="shared" si="39"/>
        <v>0.1</v>
      </c>
      <c r="AD151" s="124">
        <f t="shared" si="39"/>
        <v>0.1</v>
      </c>
      <c r="AE151" s="124">
        <f t="shared" si="39"/>
        <v>0.1</v>
      </c>
      <c r="AF151" s="124">
        <f t="shared" si="39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5">
        <v>2.0499999999999998</v>
      </c>
      <c r="C152" s="125">
        <v>2.0499999999999998</v>
      </c>
      <c r="D152" s="124">
        <f t="shared" si="38"/>
        <v>2.0499999999999998</v>
      </c>
      <c r="E152" s="124">
        <f t="shared" si="38"/>
        <v>2.0499999999999998</v>
      </c>
      <c r="F152" s="124">
        <f t="shared" si="38"/>
        <v>2.0499999999999998</v>
      </c>
      <c r="G152" s="124">
        <f t="shared" si="38"/>
        <v>2.0499999999999998</v>
      </c>
      <c r="H152" s="124">
        <f t="shared" si="38"/>
        <v>2.0499999999999998</v>
      </c>
      <c r="I152" s="124">
        <f t="shared" si="38"/>
        <v>2.0499999999999998</v>
      </c>
      <c r="J152" s="124">
        <f t="shared" si="38"/>
        <v>2.0499999999999998</v>
      </c>
      <c r="K152" s="124">
        <f t="shared" si="38"/>
        <v>2.0499999999999998</v>
      </c>
      <c r="L152" s="124">
        <f t="shared" si="38"/>
        <v>2.0499999999999998</v>
      </c>
      <c r="M152" s="124">
        <f t="shared" si="38"/>
        <v>2.0499999999999998</v>
      </c>
      <c r="N152" s="124">
        <f t="shared" si="38"/>
        <v>2.0499999999999998</v>
      </c>
      <c r="O152" s="124">
        <f t="shared" si="38"/>
        <v>2.0499999999999998</v>
      </c>
      <c r="P152" s="124">
        <f t="shared" si="38"/>
        <v>2.0499999999999998</v>
      </c>
      <c r="Q152" s="124">
        <f t="shared" si="38"/>
        <v>2.0499999999999998</v>
      </c>
      <c r="R152" s="124">
        <f t="shared" si="38"/>
        <v>2.0499999999999998</v>
      </c>
      <c r="S152" s="124">
        <f t="shared" si="38"/>
        <v>2.0499999999999998</v>
      </c>
      <c r="T152" s="124">
        <f t="shared" si="39"/>
        <v>2.0499999999999998</v>
      </c>
      <c r="U152" s="124">
        <f t="shared" si="39"/>
        <v>2.0499999999999998</v>
      </c>
      <c r="V152" s="124">
        <f t="shared" si="39"/>
        <v>2.0499999999999998</v>
      </c>
      <c r="W152" s="124">
        <f t="shared" si="39"/>
        <v>2.0499999999999998</v>
      </c>
      <c r="X152" s="124">
        <f t="shared" si="39"/>
        <v>2.0499999999999998</v>
      </c>
      <c r="Y152" s="124">
        <f t="shared" si="39"/>
        <v>2.0499999999999998</v>
      </c>
      <c r="Z152" s="124">
        <f t="shared" si="39"/>
        <v>2.0499999999999998</v>
      </c>
      <c r="AA152" s="124">
        <f t="shared" si="39"/>
        <v>2.0499999999999998</v>
      </c>
      <c r="AB152" s="124">
        <f t="shared" si="39"/>
        <v>2.0499999999999998</v>
      </c>
      <c r="AC152" s="124">
        <f t="shared" si="39"/>
        <v>2.0499999999999998</v>
      </c>
      <c r="AD152" s="124">
        <f t="shared" si="39"/>
        <v>2.0499999999999998</v>
      </c>
      <c r="AE152" s="124">
        <f t="shared" si="39"/>
        <v>2.0499999999999998</v>
      </c>
      <c r="AF152" s="124">
        <f t="shared" si="39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5">
        <v>2.7</v>
      </c>
      <c r="C153" s="125">
        <v>2.7</v>
      </c>
      <c r="D153" s="124">
        <f t="shared" si="38"/>
        <v>2.7</v>
      </c>
      <c r="E153" s="124">
        <f t="shared" si="38"/>
        <v>2.7</v>
      </c>
      <c r="F153" s="124">
        <f t="shared" si="38"/>
        <v>2.7</v>
      </c>
      <c r="G153" s="124">
        <f t="shared" si="38"/>
        <v>2.7</v>
      </c>
      <c r="H153" s="124">
        <f t="shared" si="38"/>
        <v>2.7</v>
      </c>
      <c r="I153" s="124">
        <f t="shared" si="38"/>
        <v>2.7</v>
      </c>
      <c r="J153" s="124">
        <f t="shared" si="38"/>
        <v>2.7</v>
      </c>
      <c r="K153" s="124">
        <f t="shared" si="38"/>
        <v>2.7</v>
      </c>
      <c r="L153" s="124">
        <f t="shared" si="38"/>
        <v>2.7</v>
      </c>
      <c r="M153" s="124">
        <f t="shared" si="38"/>
        <v>2.7</v>
      </c>
      <c r="N153" s="124">
        <f t="shared" si="38"/>
        <v>2.7</v>
      </c>
      <c r="O153" s="124">
        <f t="shared" si="38"/>
        <v>2.7</v>
      </c>
      <c r="P153" s="124">
        <f t="shared" si="38"/>
        <v>2.7</v>
      </c>
      <c r="Q153" s="124">
        <f t="shared" si="38"/>
        <v>2.7</v>
      </c>
      <c r="R153" s="124">
        <f t="shared" si="38"/>
        <v>2.7</v>
      </c>
      <c r="S153" s="124">
        <f t="shared" si="38"/>
        <v>2.7</v>
      </c>
      <c r="T153" s="124">
        <f t="shared" si="39"/>
        <v>2.7</v>
      </c>
      <c r="U153" s="124">
        <f t="shared" si="39"/>
        <v>2.7</v>
      </c>
      <c r="V153" s="124">
        <f t="shared" si="39"/>
        <v>2.7</v>
      </c>
      <c r="W153" s="124">
        <f t="shared" si="39"/>
        <v>2.7</v>
      </c>
      <c r="X153" s="124">
        <f t="shared" si="39"/>
        <v>2.7</v>
      </c>
      <c r="Y153" s="124">
        <f t="shared" si="39"/>
        <v>2.7</v>
      </c>
      <c r="Z153" s="124">
        <f t="shared" si="39"/>
        <v>2.7</v>
      </c>
      <c r="AA153" s="124">
        <f t="shared" si="39"/>
        <v>2.7</v>
      </c>
      <c r="AB153" s="124">
        <f t="shared" si="39"/>
        <v>2.7</v>
      </c>
      <c r="AC153" s="124">
        <f t="shared" si="39"/>
        <v>2.7</v>
      </c>
      <c r="AD153" s="124">
        <f t="shared" si="39"/>
        <v>2.7</v>
      </c>
      <c r="AE153" s="124">
        <f t="shared" si="39"/>
        <v>2.7</v>
      </c>
      <c r="AF153" s="124">
        <f t="shared" si="39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5">
        <v>2.15</v>
      </c>
      <c r="C154" s="125">
        <v>2.15</v>
      </c>
      <c r="D154" s="124">
        <f t="shared" si="38"/>
        <v>2.15</v>
      </c>
      <c r="E154" s="124">
        <f t="shared" si="38"/>
        <v>2.15</v>
      </c>
      <c r="F154" s="124">
        <f t="shared" si="38"/>
        <v>2.15</v>
      </c>
      <c r="G154" s="124">
        <f t="shared" si="38"/>
        <v>2.15</v>
      </c>
      <c r="H154" s="124">
        <f t="shared" si="38"/>
        <v>2.15</v>
      </c>
      <c r="I154" s="124">
        <f t="shared" si="38"/>
        <v>2.15</v>
      </c>
      <c r="J154" s="124">
        <f t="shared" si="38"/>
        <v>2.15</v>
      </c>
      <c r="K154" s="124">
        <f t="shared" si="38"/>
        <v>2.15</v>
      </c>
      <c r="L154" s="124">
        <f t="shared" si="38"/>
        <v>2.15</v>
      </c>
      <c r="M154" s="124">
        <f t="shared" si="38"/>
        <v>2.15</v>
      </c>
      <c r="N154" s="124">
        <f t="shared" si="38"/>
        <v>2.15</v>
      </c>
      <c r="O154" s="124">
        <f t="shared" si="38"/>
        <v>2.15</v>
      </c>
      <c r="P154" s="124">
        <f t="shared" si="38"/>
        <v>2.15</v>
      </c>
      <c r="Q154" s="124">
        <f t="shared" si="38"/>
        <v>2.15</v>
      </c>
      <c r="R154" s="124">
        <f t="shared" si="38"/>
        <v>2.15</v>
      </c>
      <c r="S154" s="124">
        <f t="shared" si="38"/>
        <v>2.15</v>
      </c>
      <c r="T154" s="124">
        <f t="shared" si="39"/>
        <v>2.15</v>
      </c>
      <c r="U154" s="124">
        <f t="shared" si="39"/>
        <v>2.15</v>
      </c>
      <c r="V154" s="124">
        <f t="shared" si="39"/>
        <v>2.15</v>
      </c>
      <c r="W154" s="124">
        <f t="shared" si="39"/>
        <v>2.15</v>
      </c>
      <c r="X154" s="124">
        <f t="shared" si="39"/>
        <v>2.15</v>
      </c>
      <c r="Y154" s="124">
        <f t="shared" si="39"/>
        <v>2.15</v>
      </c>
      <c r="Z154" s="124">
        <f t="shared" si="39"/>
        <v>2.15</v>
      </c>
      <c r="AA154" s="124">
        <f t="shared" si="39"/>
        <v>2.15</v>
      </c>
      <c r="AB154" s="124">
        <f t="shared" si="39"/>
        <v>2.15</v>
      </c>
      <c r="AC154" s="124">
        <f t="shared" si="39"/>
        <v>2.15</v>
      </c>
      <c r="AD154" s="124">
        <f t="shared" si="39"/>
        <v>2.15</v>
      </c>
      <c r="AE154" s="124">
        <f t="shared" si="39"/>
        <v>2.15</v>
      </c>
      <c r="AF154" s="124">
        <f t="shared" si="39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5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5">
        <v>0.9</v>
      </c>
      <c r="C156" s="125">
        <v>0.9</v>
      </c>
      <c r="D156" s="124">
        <f t="shared" ref="D156:S168" si="40">C156</f>
        <v>0.9</v>
      </c>
      <c r="E156" s="124">
        <f t="shared" si="40"/>
        <v>0.9</v>
      </c>
      <c r="F156" s="124">
        <f t="shared" si="40"/>
        <v>0.9</v>
      </c>
      <c r="G156" s="124">
        <f t="shared" si="40"/>
        <v>0.9</v>
      </c>
      <c r="H156" s="124">
        <f t="shared" si="40"/>
        <v>0.9</v>
      </c>
      <c r="I156" s="124">
        <f t="shared" si="40"/>
        <v>0.9</v>
      </c>
      <c r="J156" s="124">
        <f t="shared" si="40"/>
        <v>0.9</v>
      </c>
      <c r="K156" s="124">
        <f t="shared" si="40"/>
        <v>0.9</v>
      </c>
      <c r="L156" s="124">
        <f t="shared" si="40"/>
        <v>0.9</v>
      </c>
      <c r="M156" s="124">
        <f t="shared" si="40"/>
        <v>0.9</v>
      </c>
      <c r="N156" s="124">
        <f t="shared" si="40"/>
        <v>0.9</v>
      </c>
      <c r="O156" s="124">
        <f t="shared" si="40"/>
        <v>0.9</v>
      </c>
      <c r="P156" s="124">
        <f t="shared" si="40"/>
        <v>0.9</v>
      </c>
      <c r="Q156" s="124">
        <f t="shared" si="40"/>
        <v>0.9</v>
      </c>
      <c r="R156" s="124">
        <f t="shared" si="40"/>
        <v>0.9</v>
      </c>
      <c r="S156" s="124">
        <f t="shared" si="40"/>
        <v>0.9</v>
      </c>
      <c r="T156" s="124">
        <f t="shared" ref="S156:AF168" si="41">S156</f>
        <v>0.9</v>
      </c>
      <c r="U156" s="124">
        <f t="shared" si="41"/>
        <v>0.9</v>
      </c>
      <c r="V156" s="124">
        <f t="shared" si="41"/>
        <v>0.9</v>
      </c>
      <c r="W156" s="124">
        <f t="shared" si="41"/>
        <v>0.9</v>
      </c>
      <c r="X156" s="124">
        <f t="shared" si="41"/>
        <v>0.9</v>
      </c>
      <c r="Y156" s="124">
        <f t="shared" si="41"/>
        <v>0.9</v>
      </c>
      <c r="Z156" s="124">
        <f t="shared" si="41"/>
        <v>0.9</v>
      </c>
      <c r="AA156" s="124">
        <f t="shared" si="41"/>
        <v>0.9</v>
      </c>
      <c r="AB156" s="124">
        <f t="shared" si="41"/>
        <v>0.9</v>
      </c>
      <c r="AC156" s="124">
        <f t="shared" si="41"/>
        <v>0.9</v>
      </c>
      <c r="AD156" s="124">
        <f t="shared" si="41"/>
        <v>0.9</v>
      </c>
      <c r="AE156" s="124">
        <f t="shared" si="41"/>
        <v>0.9</v>
      </c>
      <c r="AF156" s="124">
        <f t="shared" si="41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5">
        <v>1.08</v>
      </c>
      <c r="C157" s="125">
        <v>1.08</v>
      </c>
      <c r="D157" s="124">
        <f t="shared" si="40"/>
        <v>1.08</v>
      </c>
      <c r="E157" s="124">
        <f t="shared" si="40"/>
        <v>1.08</v>
      </c>
      <c r="F157" s="124">
        <f t="shared" si="40"/>
        <v>1.08</v>
      </c>
      <c r="G157" s="124">
        <f t="shared" si="40"/>
        <v>1.08</v>
      </c>
      <c r="H157" s="124">
        <f t="shared" si="40"/>
        <v>1.08</v>
      </c>
      <c r="I157" s="124">
        <f t="shared" si="40"/>
        <v>1.08</v>
      </c>
      <c r="J157" s="124">
        <f t="shared" si="40"/>
        <v>1.08</v>
      </c>
      <c r="K157" s="124">
        <f t="shared" si="40"/>
        <v>1.08</v>
      </c>
      <c r="L157" s="124">
        <f t="shared" si="40"/>
        <v>1.08</v>
      </c>
      <c r="M157" s="124">
        <f t="shared" si="40"/>
        <v>1.08</v>
      </c>
      <c r="N157" s="124">
        <f t="shared" si="40"/>
        <v>1.08</v>
      </c>
      <c r="O157" s="124">
        <f t="shared" si="40"/>
        <v>1.08</v>
      </c>
      <c r="P157" s="124">
        <f t="shared" si="40"/>
        <v>1.08</v>
      </c>
      <c r="Q157" s="124">
        <f t="shared" si="40"/>
        <v>1.08</v>
      </c>
      <c r="R157" s="124">
        <f t="shared" si="40"/>
        <v>1.08</v>
      </c>
      <c r="S157" s="124">
        <f t="shared" si="40"/>
        <v>1.08</v>
      </c>
      <c r="T157" s="124">
        <f t="shared" si="41"/>
        <v>1.08</v>
      </c>
      <c r="U157" s="124">
        <f t="shared" si="41"/>
        <v>1.08</v>
      </c>
      <c r="V157" s="124">
        <f t="shared" si="41"/>
        <v>1.08</v>
      </c>
      <c r="W157" s="124">
        <f t="shared" si="41"/>
        <v>1.08</v>
      </c>
      <c r="X157" s="124">
        <f t="shared" si="41"/>
        <v>1.08</v>
      </c>
      <c r="Y157" s="124">
        <f t="shared" si="41"/>
        <v>1.08</v>
      </c>
      <c r="Z157" s="124">
        <f t="shared" si="41"/>
        <v>1.08</v>
      </c>
      <c r="AA157" s="124">
        <f t="shared" si="41"/>
        <v>1.08</v>
      </c>
      <c r="AB157" s="124">
        <f t="shared" si="41"/>
        <v>1.08</v>
      </c>
      <c r="AC157" s="124">
        <f t="shared" si="41"/>
        <v>1.08</v>
      </c>
      <c r="AD157" s="124">
        <f t="shared" si="41"/>
        <v>1.08</v>
      </c>
      <c r="AE157" s="124">
        <f t="shared" si="41"/>
        <v>1.08</v>
      </c>
      <c r="AF157" s="124">
        <f t="shared" si="41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5">
        <v>2.37</v>
      </c>
      <c r="C158" s="125">
        <v>2.37</v>
      </c>
      <c r="D158" s="124">
        <f t="shared" si="40"/>
        <v>2.37</v>
      </c>
      <c r="E158" s="124">
        <f t="shared" si="40"/>
        <v>2.37</v>
      </c>
      <c r="F158" s="124">
        <f t="shared" si="40"/>
        <v>2.37</v>
      </c>
      <c r="G158" s="124">
        <f t="shared" si="40"/>
        <v>2.37</v>
      </c>
      <c r="H158" s="124">
        <f t="shared" si="40"/>
        <v>2.37</v>
      </c>
      <c r="I158" s="124">
        <f t="shared" si="40"/>
        <v>2.37</v>
      </c>
      <c r="J158" s="124">
        <f t="shared" si="40"/>
        <v>2.37</v>
      </c>
      <c r="K158" s="124">
        <f t="shared" si="40"/>
        <v>2.37</v>
      </c>
      <c r="L158" s="124">
        <f t="shared" si="40"/>
        <v>2.37</v>
      </c>
      <c r="M158" s="124">
        <f t="shared" si="40"/>
        <v>2.37</v>
      </c>
      <c r="N158" s="124">
        <f t="shared" si="40"/>
        <v>2.37</v>
      </c>
      <c r="O158" s="124">
        <f t="shared" si="40"/>
        <v>2.37</v>
      </c>
      <c r="P158" s="124">
        <f t="shared" si="40"/>
        <v>2.37</v>
      </c>
      <c r="Q158" s="124">
        <f t="shared" si="40"/>
        <v>2.37</v>
      </c>
      <c r="R158" s="124">
        <f t="shared" si="40"/>
        <v>2.37</v>
      </c>
      <c r="S158" s="124">
        <f t="shared" si="40"/>
        <v>2.37</v>
      </c>
      <c r="T158" s="124">
        <f t="shared" si="41"/>
        <v>2.37</v>
      </c>
      <c r="U158" s="124">
        <f t="shared" si="41"/>
        <v>2.37</v>
      </c>
      <c r="V158" s="124">
        <f t="shared" si="41"/>
        <v>2.37</v>
      </c>
      <c r="W158" s="124">
        <f t="shared" si="41"/>
        <v>2.37</v>
      </c>
      <c r="X158" s="124">
        <f t="shared" si="41"/>
        <v>2.37</v>
      </c>
      <c r="Y158" s="124">
        <f t="shared" si="41"/>
        <v>2.37</v>
      </c>
      <c r="Z158" s="124">
        <f t="shared" si="41"/>
        <v>2.37</v>
      </c>
      <c r="AA158" s="124">
        <f t="shared" si="41"/>
        <v>2.37</v>
      </c>
      <c r="AB158" s="124">
        <f t="shared" si="41"/>
        <v>2.37</v>
      </c>
      <c r="AC158" s="124">
        <f t="shared" si="41"/>
        <v>2.37</v>
      </c>
      <c r="AD158" s="124">
        <f t="shared" si="41"/>
        <v>2.37</v>
      </c>
      <c r="AE158" s="124">
        <f t="shared" si="41"/>
        <v>2.37</v>
      </c>
      <c r="AF158" s="124">
        <f t="shared" si="41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5">
        <v>1.81</v>
      </c>
      <c r="C159" s="125">
        <v>1.81</v>
      </c>
      <c r="D159" s="124">
        <f t="shared" si="40"/>
        <v>1.81</v>
      </c>
      <c r="E159" s="124">
        <f t="shared" si="40"/>
        <v>1.81</v>
      </c>
      <c r="F159" s="124">
        <f t="shared" si="40"/>
        <v>1.81</v>
      </c>
      <c r="G159" s="124">
        <f t="shared" si="40"/>
        <v>1.81</v>
      </c>
      <c r="H159" s="124">
        <f t="shared" si="40"/>
        <v>1.81</v>
      </c>
      <c r="I159" s="124">
        <f t="shared" si="40"/>
        <v>1.81</v>
      </c>
      <c r="J159" s="124">
        <f t="shared" si="40"/>
        <v>1.81</v>
      </c>
      <c r="K159" s="124">
        <f t="shared" si="40"/>
        <v>1.81</v>
      </c>
      <c r="L159" s="124">
        <f t="shared" si="40"/>
        <v>1.81</v>
      </c>
      <c r="M159" s="124">
        <f t="shared" si="40"/>
        <v>1.81</v>
      </c>
      <c r="N159" s="124">
        <f t="shared" si="40"/>
        <v>1.81</v>
      </c>
      <c r="O159" s="124">
        <f t="shared" si="40"/>
        <v>1.81</v>
      </c>
      <c r="P159" s="124">
        <f t="shared" si="40"/>
        <v>1.81</v>
      </c>
      <c r="Q159" s="124">
        <f t="shared" si="40"/>
        <v>1.81</v>
      </c>
      <c r="R159" s="124">
        <f t="shared" si="40"/>
        <v>1.81</v>
      </c>
      <c r="S159" s="124">
        <f t="shared" si="40"/>
        <v>1.81</v>
      </c>
      <c r="T159" s="124">
        <f t="shared" si="41"/>
        <v>1.81</v>
      </c>
      <c r="U159" s="124">
        <f t="shared" si="41"/>
        <v>1.81</v>
      </c>
      <c r="V159" s="124">
        <f t="shared" si="41"/>
        <v>1.81</v>
      </c>
      <c r="W159" s="124">
        <f t="shared" si="41"/>
        <v>1.81</v>
      </c>
      <c r="X159" s="124">
        <f t="shared" si="41"/>
        <v>1.81</v>
      </c>
      <c r="Y159" s="124">
        <f t="shared" si="41"/>
        <v>1.81</v>
      </c>
      <c r="Z159" s="124">
        <f t="shared" si="41"/>
        <v>1.81</v>
      </c>
      <c r="AA159" s="124">
        <f t="shared" si="41"/>
        <v>1.81</v>
      </c>
      <c r="AB159" s="124">
        <f t="shared" si="41"/>
        <v>1.81</v>
      </c>
      <c r="AC159" s="124">
        <f t="shared" si="41"/>
        <v>1.81</v>
      </c>
      <c r="AD159" s="124">
        <f t="shared" si="41"/>
        <v>1.81</v>
      </c>
      <c r="AE159" s="124">
        <f t="shared" si="41"/>
        <v>1.81</v>
      </c>
      <c r="AF159" s="124">
        <f t="shared" si="41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5">
        <v>1.0900000000000001</v>
      </c>
      <c r="C160" s="125">
        <v>1.0900000000000001</v>
      </c>
      <c r="D160" s="124">
        <f t="shared" si="40"/>
        <v>1.0900000000000001</v>
      </c>
      <c r="E160" s="124">
        <f t="shared" si="40"/>
        <v>1.0900000000000001</v>
      </c>
      <c r="F160" s="124">
        <f t="shared" si="40"/>
        <v>1.0900000000000001</v>
      </c>
      <c r="G160" s="124">
        <f t="shared" si="40"/>
        <v>1.0900000000000001</v>
      </c>
      <c r="H160" s="124">
        <f t="shared" si="40"/>
        <v>1.0900000000000001</v>
      </c>
      <c r="I160" s="124">
        <f t="shared" si="40"/>
        <v>1.0900000000000001</v>
      </c>
      <c r="J160" s="124">
        <f t="shared" si="40"/>
        <v>1.0900000000000001</v>
      </c>
      <c r="K160" s="124">
        <f t="shared" si="40"/>
        <v>1.0900000000000001</v>
      </c>
      <c r="L160" s="124">
        <f t="shared" si="40"/>
        <v>1.0900000000000001</v>
      </c>
      <c r="M160" s="124">
        <f t="shared" si="40"/>
        <v>1.0900000000000001</v>
      </c>
      <c r="N160" s="124">
        <f t="shared" si="40"/>
        <v>1.0900000000000001</v>
      </c>
      <c r="O160" s="124">
        <f t="shared" si="40"/>
        <v>1.0900000000000001</v>
      </c>
      <c r="P160" s="124">
        <f t="shared" si="40"/>
        <v>1.0900000000000001</v>
      </c>
      <c r="Q160" s="124">
        <f t="shared" si="40"/>
        <v>1.0900000000000001</v>
      </c>
      <c r="R160" s="124">
        <f t="shared" si="40"/>
        <v>1.0900000000000001</v>
      </c>
      <c r="S160" s="124">
        <f t="shared" si="40"/>
        <v>1.0900000000000001</v>
      </c>
      <c r="T160" s="124">
        <f t="shared" si="41"/>
        <v>1.0900000000000001</v>
      </c>
      <c r="U160" s="124">
        <f t="shared" si="41"/>
        <v>1.0900000000000001</v>
      </c>
      <c r="V160" s="124">
        <f t="shared" si="41"/>
        <v>1.0900000000000001</v>
      </c>
      <c r="W160" s="124">
        <f t="shared" si="41"/>
        <v>1.0900000000000001</v>
      </c>
      <c r="X160" s="124">
        <f t="shared" si="41"/>
        <v>1.0900000000000001</v>
      </c>
      <c r="Y160" s="124">
        <f t="shared" si="41"/>
        <v>1.0900000000000001</v>
      </c>
      <c r="Z160" s="124">
        <f t="shared" si="41"/>
        <v>1.0900000000000001</v>
      </c>
      <c r="AA160" s="124">
        <f t="shared" si="41"/>
        <v>1.0900000000000001</v>
      </c>
      <c r="AB160" s="124">
        <f t="shared" si="41"/>
        <v>1.0900000000000001</v>
      </c>
      <c r="AC160" s="124">
        <f t="shared" si="41"/>
        <v>1.0900000000000001</v>
      </c>
      <c r="AD160" s="124">
        <f t="shared" si="41"/>
        <v>1.0900000000000001</v>
      </c>
      <c r="AE160" s="124">
        <f t="shared" si="41"/>
        <v>1.0900000000000001</v>
      </c>
      <c r="AF160" s="124">
        <f t="shared" si="41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5">
        <v>1.58</v>
      </c>
      <c r="C161" s="125">
        <v>1.58</v>
      </c>
      <c r="D161" s="124">
        <f t="shared" si="40"/>
        <v>1.58</v>
      </c>
      <c r="E161" s="124">
        <f t="shared" si="40"/>
        <v>1.58</v>
      </c>
      <c r="F161" s="124">
        <f t="shared" si="40"/>
        <v>1.58</v>
      </c>
      <c r="G161" s="124">
        <f t="shared" si="40"/>
        <v>1.58</v>
      </c>
      <c r="H161" s="124">
        <f t="shared" si="40"/>
        <v>1.58</v>
      </c>
      <c r="I161" s="124">
        <f t="shared" si="40"/>
        <v>1.58</v>
      </c>
      <c r="J161" s="124">
        <f t="shared" si="40"/>
        <v>1.58</v>
      </c>
      <c r="K161" s="124">
        <f t="shared" si="40"/>
        <v>1.58</v>
      </c>
      <c r="L161" s="124">
        <f t="shared" si="40"/>
        <v>1.58</v>
      </c>
      <c r="M161" s="124">
        <f t="shared" si="40"/>
        <v>1.58</v>
      </c>
      <c r="N161" s="124">
        <f t="shared" si="40"/>
        <v>1.58</v>
      </c>
      <c r="O161" s="124">
        <f t="shared" si="40"/>
        <v>1.58</v>
      </c>
      <c r="P161" s="124">
        <f t="shared" si="40"/>
        <v>1.58</v>
      </c>
      <c r="Q161" s="124">
        <f t="shared" si="40"/>
        <v>1.58</v>
      </c>
      <c r="R161" s="124">
        <f t="shared" si="40"/>
        <v>1.58</v>
      </c>
      <c r="S161" s="124">
        <f t="shared" si="40"/>
        <v>1.58</v>
      </c>
      <c r="T161" s="124">
        <f t="shared" si="41"/>
        <v>1.58</v>
      </c>
      <c r="U161" s="124">
        <f t="shared" si="41"/>
        <v>1.58</v>
      </c>
      <c r="V161" s="124">
        <f t="shared" si="41"/>
        <v>1.58</v>
      </c>
      <c r="W161" s="124">
        <f t="shared" si="41"/>
        <v>1.58</v>
      </c>
      <c r="X161" s="124">
        <f t="shared" si="41"/>
        <v>1.58</v>
      </c>
      <c r="Y161" s="124">
        <f t="shared" si="41"/>
        <v>1.58</v>
      </c>
      <c r="Z161" s="124">
        <f t="shared" si="41"/>
        <v>1.58</v>
      </c>
      <c r="AA161" s="124">
        <f t="shared" si="41"/>
        <v>1.58</v>
      </c>
      <c r="AB161" s="124">
        <f t="shared" si="41"/>
        <v>1.58</v>
      </c>
      <c r="AC161" s="124">
        <f t="shared" si="41"/>
        <v>1.58</v>
      </c>
      <c r="AD161" s="124">
        <f t="shared" si="41"/>
        <v>1.58</v>
      </c>
      <c r="AE161" s="124">
        <f t="shared" si="41"/>
        <v>1.58</v>
      </c>
      <c r="AF161" s="124">
        <f t="shared" si="41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5">
        <v>2</v>
      </c>
      <c r="C162" s="125">
        <v>2</v>
      </c>
      <c r="D162" s="124">
        <f t="shared" si="40"/>
        <v>2</v>
      </c>
      <c r="E162" s="124">
        <f t="shared" si="40"/>
        <v>2</v>
      </c>
      <c r="F162" s="124">
        <f t="shared" si="40"/>
        <v>2</v>
      </c>
      <c r="G162" s="124">
        <f t="shared" si="40"/>
        <v>2</v>
      </c>
      <c r="H162" s="124">
        <f t="shared" si="40"/>
        <v>2</v>
      </c>
      <c r="I162" s="124">
        <f t="shared" si="40"/>
        <v>2</v>
      </c>
      <c r="J162" s="124">
        <f t="shared" si="40"/>
        <v>2</v>
      </c>
      <c r="K162" s="124">
        <f t="shared" si="40"/>
        <v>2</v>
      </c>
      <c r="L162" s="124">
        <f t="shared" si="40"/>
        <v>2</v>
      </c>
      <c r="M162" s="124">
        <f t="shared" si="40"/>
        <v>2</v>
      </c>
      <c r="N162" s="124">
        <f t="shared" si="40"/>
        <v>2</v>
      </c>
      <c r="O162" s="124">
        <f t="shared" si="40"/>
        <v>2</v>
      </c>
      <c r="P162" s="124">
        <f t="shared" si="40"/>
        <v>2</v>
      </c>
      <c r="Q162" s="124">
        <f t="shared" si="40"/>
        <v>2</v>
      </c>
      <c r="R162" s="124">
        <f t="shared" si="40"/>
        <v>2</v>
      </c>
      <c r="S162" s="124">
        <f t="shared" si="40"/>
        <v>2</v>
      </c>
      <c r="T162" s="124">
        <f t="shared" si="41"/>
        <v>2</v>
      </c>
      <c r="U162" s="124">
        <f t="shared" si="41"/>
        <v>2</v>
      </c>
      <c r="V162" s="124">
        <f t="shared" si="41"/>
        <v>2</v>
      </c>
      <c r="W162" s="124">
        <f t="shared" si="41"/>
        <v>2</v>
      </c>
      <c r="X162" s="124">
        <f t="shared" si="41"/>
        <v>2</v>
      </c>
      <c r="Y162" s="124">
        <f t="shared" si="41"/>
        <v>2</v>
      </c>
      <c r="Z162" s="124">
        <f t="shared" si="41"/>
        <v>2</v>
      </c>
      <c r="AA162" s="124">
        <f t="shared" si="41"/>
        <v>2</v>
      </c>
      <c r="AB162" s="124">
        <f t="shared" si="41"/>
        <v>2</v>
      </c>
      <c r="AC162" s="124">
        <f t="shared" si="41"/>
        <v>2</v>
      </c>
      <c r="AD162" s="124">
        <f t="shared" si="41"/>
        <v>2</v>
      </c>
      <c r="AE162" s="124">
        <f t="shared" si="41"/>
        <v>2</v>
      </c>
      <c r="AF162" s="124">
        <f t="shared" si="41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5">
        <v>0.47</v>
      </c>
      <c r="C163" s="125">
        <v>0.47</v>
      </c>
      <c r="D163" s="124">
        <f t="shared" si="40"/>
        <v>0.47</v>
      </c>
      <c r="E163" s="124">
        <f t="shared" si="40"/>
        <v>0.47</v>
      </c>
      <c r="F163" s="124">
        <f t="shared" si="40"/>
        <v>0.47</v>
      </c>
      <c r="G163" s="124">
        <f t="shared" si="40"/>
        <v>0.47</v>
      </c>
      <c r="H163" s="124">
        <f t="shared" si="40"/>
        <v>0.47</v>
      </c>
      <c r="I163" s="124">
        <f t="shared" si="40"/>
        <v>0.47</v>
      </c>
      <c r="J163" s="124">
        <f t="shared" si="40"/>
        <v>0.47</v>
      </c>
      <c r="K163" s="124">
        <f t="shared" si="40"/>
        <v>0.47</v>
      </c>
      <c r="L163" s="124">
        <f t="shared" si="40"/>
        <v>0.47</v>
      </c>
      <c r="M163" s="124">
        <f t="shared" si="40"/>
        <v>0.47</v>
      </c>
      <c r="N163" s="124">
        <f t="shared" si="40"/>
        <v>0.47</v>
      </c>
      <c r="O163" s="124">
        <f t="shared" si="40"/>
        <v>0.47</v>
      </c>
      <c r="P163" s="124">
        <f t="shared" si="40"/>
        <v>0.47</v>
      </c>
      <c r="Q163" s="124">
        <f t="shared" si="40"/>
        <v>0.47</v>
      </c>
      <c r="R163" s="124">
        <f t="shared" si="40"/>
        <v>0.47</v>
      </c>
      <c r="S163" s="124">
        <f t="shared" si="40"/>
        <v>0.47</v>
      </c>
      <c r="T163" s="124">
        <f t="shared" si="41"/>
        <v>0.47</v>
      </c>
      <c r="U163" s="124">
        <f t="shared" si="41"/>
        <v>0.47</v>
      </c>
      <c r="V163" s="124">
        <f t="shared" si="41"/>
        <v>0.47</v>
      </c>
      <c r="W163" s="124">
        <f t="shared" si="41"/>
        <v>0.47</v>
      </c>
      <c r="X163" s="124">
        <f t="shared" si="41"/>
        <v>0.47</v>
      </c>
      <c r="Y163" s="124">
        <f t="shared" si="41"/>
        <v>0.47</v>
      </c>
      <c r="Z163" s="124">
        <f t="shared" si="41"/>
        <v>0.47</v>
      </c>
      <c r="AA163" s="124">
        <f t="shared" si="41"/>
        <v>0.47</v>
      </c>
      <c r="AB163" s="124">
        <f t="shared" si="41"/>
        <v>0.47</v>
      </c>
      <c r="AC163" s="124">
        <f t="shared" si="41"/>
        <v>0.47</v>
      </c>
      <c r="AD163" s="124">
        <f t="shared" si="41"/>
        <v>0.47</v>
      </c>
      <c r="AE163" s="124">
        <f t="shared" si="41"/>
        <v>0.47</v>
      </c>
      <c r="AF163" s="124">
        <f t="shared" si="41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5">
        <v>0</v>
      </c>
      <c r="C164" s="125">
        <v>0</v>
      </c>
      <c r="D164" s="124">
        <f t="shared" si="40"/>
        <v>0</v>
      </c>
      <c r="E164" s="124">
        <f t="shared" si="40"/>
        <v>0</v>
      </c>
      <c r="F164" s="124">
        <f t="shared" si="40"/>
        <v>0</v>
      </c>
      <c r="G164" s="124">
        <f t="shared" si="40"/>
        <v>0</v>
      </c>
      <c r="H164" s="124">
        <f t="shared" si="40"/>
        <v>0</v>
      </c>
      <c r="I164" s="124">
        <f t="shared" si="40"/>
        <v>0</v>
      </c>
      <c r="J164" s="124">
        <f t="shared" si="40"/>
        <v>0</v>
      </c>
      <c r="K164" s="124">
        <f t="shared" si="40"/>
        <v>0</v>
      </c>
      <c r="L164" s="124">
        <f t="shared" si="40"/>
        <v>0</v>
      </c>
      <c r="M164" s="124">
        <f t="shared" si="40"/>
        <v>0</v>
      </c>
      <c r="N164" s="124">
        <f t="shared" si="40"/>
        <v>0</v>
      </c>
      <c r="O164" s="124">
        <f t="shared" si="40"/>
        <v>0</v>
      </c>
      <c r="P164" s="124">
        <f t="shared" si="40"/>
        <v>0</v>
      </c>
      <c r="Q164" s="124">
        <f t="shared" si="40"/>
        <v>0</v>
      </c>
      <c r="R164" s="124">
        <f t="shared" si="40"/>
        <v>0</v>
      </c>
      <c r="S164" s="124">
        <f t="shared" si="40"/>
        <v>0</v>
      </c>
      <c r="T164" s="124">
        <f t="shared" si="41"/>
        <v>0</v>
      </c>
      <c r="U164" s="124">
        <f t="shared" si="41"/>
        <v>0</v>
      </c>
      <c r="V164" s="124">
        <f t="shared" si="41"/>
        <v>0</v>
      </c>
      <c r="W164" s="124">
        <f t="shared" si="41"/>
        <v>0</v>
      </c>
      <c r="X164" s="124">
        <f t="shared" si="41"/>
        <v>0</v>
      </c>
      <c r="Y164" s="124">
        <f t="shared" si="41"/>
        <v>0</v>
      </c>
      <c r="Z164" s="124">
        <f t="shared" si="41"/>
        <v>0</v>
      </c>
      <c r="AA164" s="124">
        <f t="shared" si="41"/>
        <v>0</v>
      </c>
      <c r="AB164" s="124">
        <f t="shared" si="41"/>
        <v>0</v>
      </c>
      <c r="AC164" s="124">
        <f t="shared" si="41"/>
        <v>0</v>
      </c>
      <c r="AD164" s="124">
        <f t="shared" si="41"/>
        <v>0</v>
      </c>
      <c r="AE164" s="124">
        <f t="shared" si="41"/>
        <v>0</v>
      </c>
      <c r="AF164" s="124">
        <f t="shared" si="41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5">
        <v>0</v>
      </c>
      <c r="C165" s="125">
        <v>0</v>
      </c>
      <c r="D165" s="124">
        <f t="shared" si="40"/>
        <v>0</v>
      </c>
      <c r="E165" s="124">
        <f t="shared" si="40"/>
        <v>0</v>
      </c>
      <c r="F165" s="124">
        <f t="shared" si="40"/>
        <v>0</v>
      </c>
      <c r="G165" s="124">
        <f t="shared" si="40"/>
        <v>0</v>
      </c>
      <c r="H165" s="124">
        <f t="shared" si="40"/>
        <v>0</v>
      </c>
      <c r="I165" s="124">
        <f t="shared" si="40"/>
        <v>0</v>
      </c>
      <c r="J165" s="124">
        <f t="shared" si="40"/>
        <v>0</v>
      </c>
      <c r="K165" s="124">
        <f t="shared" si="40"/>
        <v>0</v>
      </c>
      <c r="L165" s="124">
        <f t="shared" si="40"/>
        <v>0</v>
      </c>
      <c r="M165" s="124">
        <f t="shared" si="40"/>
        <v>0</v>
      </c>
      <c r="N165" s="124">
        <f t="shared" si="40"/>
        <v>0</v>
      </c>
      <c r="O165" s="124">
        <f t="shared" si="40"/>
        <v>0</v>
      </c>
      <c r="P165" s="124">
        <f t="shared" si="40"/>
        <v>0</v>
      </c>
      <c r="Q165" s="124">
        <f t="shared" si="40"/>
        <v>0</v>
      </c>
      <c r="R165" s="124">
        <f t="shared" si="40"/>
        <v>0</v>
      </c>
      <c r="S165" s="124">
        <f t="shared" si="41"/>
        <v>0</v>
      </c>
      <c r="T165" s="124">
        <f t="shared" si="41"/>
        <v>0</v>
      </c>
      <c r="U165" s="124">
        <f t="shared" si="41"/>
        <v>0</v>
      </c>
      <c r="V165" s="124">
        <f t="shared" si="41"/>
        <v>0</v>
      </c>
      <c r="W165" s="124">
        <f t="shared" si="41"/>
        <v>0</v>
      </c>
      <c r="X165" s="124">
        <f t="shared" si="41"/>
        <v>0</v>
      </c>
      <c r="Y165" s="124">
        <f t="shared" si="41"/>
        <v>0</v>
      </c>
      <c r="Z165" s="124">
        <f t="shared" si="41"/>
        <v>0</v>
      </c>
      <c r="AA165" s="124">
        <f t="shared" si="41"/>
        <v>0</v>
      </c>
      <c r="AB165" s="124">
        <f t="shared" si="41"/>
        <v>0</v>
      </c>
      <c r="AC165" s="124">
        <f t="shared" si="41"/>
        <v>0</v>
      </c>
      <c r="AD165" s="124">
        <f t="shared" si="41"/>
        <v>0</v>
      </c>
      <c r="AE165" s="124">
        <f t="shared" si="41"/>
        <v>0</v>
      </c>
      <c r="AF165" s="124">
        <f t="shared" si="41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5">
        <v>0.8</v>
      </c>
      <c r="C166" s="125">
        <v>0.8</v>
      </c>
      <c r="D166" s="124">
        <f t="shared" si="40"/>
        <v>0.8</v>
      </c>
      <c r="E166" s="124">
        <f t="shared" si="40"/>
        <v>0.8</v>
      </c>
      <c r="F166" s="124">
        <f t="shared" si="40"/>
        <v>0.8</v>
      </c>
      <c r="G166" s="124">
        <f t="shared" si="40"/>
        <v>0.8</v>
      </c>
      <c r="H166" s="124">
        <f t="shared" si="40"/>
        <v>0.8</v>
      </c>
      <c r="I166" s="124">
        <f t="shared" si="40"/>
        <v>0.8</v>
      </c>
      <c r="J166" s="124">
        <f t="shared" si="40"/>
        <v>0.8</v>
      </c>
      <c r="K166" s="124">
        <f t="shared" si="40"/>
        <v>0.8</v>
      </c>
      <c r="L166" s="124">
        <f t="shared" si="40"/>
        <v>0.8</v>
      </c>
      <c r="M166" s="124">
        <f t="shared" si="40"/>
        <v>0.8</v>
      </c>
      <c r="N166" s="124">
        <f t="shared" si="40"/>
        <v>0.8</v>
      </c>
      <c r="O166" s="124">
        <f t="shared" si="40"/>
        <v>0.8</v>
      </c>
      <c r="P166" s="124">
        <f t="shared" si="40"/>
        <v>0.8</v>
      </c>
      <c r="Q166" s="124">
        <f t="shared" si="40"/>
        <v>0.8</v>
      </c>
      <c r="R166" s="124">
        <f t="shared" si="40"/>
        <v>0.8</v>
      </c>
      <c r="S166" s="124">
        <f t="shared" si="41"/>
        <v>0.8</v>
      </c>
      <c r="T166" s="124">
        <f t="shared" si="41"/>
        <v>0.8</v>
      </c>
      <c r="U166" s="124">
        <f t="shared" si="41"/>
        <v>0.8</v>
      </c>
      <c r="V166" s="124">
        <f t="shared" si="41"/>
        <v>0.8</v>
      </c>
      <c r="W166" s="124">
        <f t="shared" si="41"/>
        <v>0.8</v>
      </c>
      <c r="X166" s="124">
        <f t="shared" si="41"/>
        <v>0.8</v>
      </c>
      <c r="Y166" s="124">
        <f t="shared" si="41"/>
        <v>0.8</v>
      </c>
      <c r="Z166" s="124">
        <f t="shared" si="41"/>
        <v>0.8</v>
      </c>
      <c r="AA166" s="124">
        <f t="shared" si="41"/>
        <v>0.8</v>
      </c>
      <c r="AB166" s="124">
        <f t="shared" si="41"/>
        <v>0.8</v>
      </c>
      <c r="AC166" s="124">
        <f t="shared" si="41"/>
        <v>0.8</v>
      </c>
      <c r="AD166" s="124">
        <f t="shared" si="41"/>
        <v>0.8</v>
      </c>
      <c r="AE166" s="124">
        <f t="shared" si="41"/>
        <v>0.8</v>
      </c>
      <c r="AF166" s="124">
        <f t="shared" si="41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5">
        <v>1.5</v>
      </c>
      <c r="C167" s="125">
        <v>1.5</v>
      </c>
      <c r="D167" s="124">
        <f t="shared" si="40"/>
        <v>1.5</v>
      </c>
      <c r="E167" s="124">
        <f t="shared" si="40"/>
        <v>1.5</v>
      </c>
      <c r="F167" s="124">
        <f t="shared" si="40"/>
        <v>1.5</v>
      </c>
      <c r="G167" s="124">
        <f t="shared" si="40"/>
        <v>1.5</v>
      </c>
      <c r="H167" s="124">
        <f t="shared" si="40"/>
        <v>1.5</v>
      </c>
      <c r="I167" s="124">
        <f t="shared" si="40"/>
        <v>1.5</v>
      </c>
      <c r="J167" s="124">
        <f t="shared" si="40"/>
        <v>1.5</v>
      </c>
      <c r="K167" s="124">
        <f t="shared" si="40"/>
        <v>1.5</v>
      </c>
      <c r="L167" s="124">
        <f t="shared" si="40"/>
        <v>1.5</v>
      </c>
      <c r="M167" s="124">
        <f t="shared" si="40"/>
        <v>1.5</v>
      </c>
      <c r="N167" s="124">
        <f t="shared" si="40"/>
        <v>1.5</v>
      </c>
      <c r="O167" s="124">
        <f t="shared" si="40"/>
        <v>1.5</v>
      </c>
      <c r="P167" s="124">
        <f t="shared" si="40"/>
        <v>1.5</v>
      </c>
      <c r="Q167" s="124">
        <f t="shared" si="40"/>
        <v>1.5</v>
      </c>
      <c r="R167" s="124">
        <f t="shared" si="40"/>
        <v>1.5</v>
      </c>
      <c r="S167" s="124">
        <f t="shared" si="41"/>
        <v>1.5</v>
      </c>
      <c r="T167" s="124">
        <f t="shared" si="41"/>
        <v>1.5</v>
      </c>
      <c r="U167" s="124">
        <f t="shared" si="41"/>
        <v>1.5</v>
      </c>
      <c r="V167" s="124">
        <f t="shared" si="41"/>
        <v>1.5</v>
      </c>
      <c r="W167" s="124">
        <f t="shared" si="41"/>
        <v>1.5</v>
      </c>
      <c r="X167" s="124">
        <f t="shared" si="41"/>
        <v>1.5</v>
      </c>
      <c r="Y167" s="124">
        <f t="shared" si="41"/>
        <v>1.5</v>
      </c>
      <c r="Z167" s="124">
        <f t="shared" si="41"/>
        <v>1.5</v>
      </c>
      <c r="AA167" s="124">
        <f t="shared" si="41"/>
        <v>1.5</v>
      </c>
      <c r="AB167" s="124">
        <f t="shared" si="41"/>
        <v>1.5</v>
      </c>
      <c r="AC167" s="124">
        <f t="shared" si="41"/>
        <v>1.5</v>
      </c>
      <c r="AD167" s="124">
        <f t="shared" si="41"/>
        <v>1.5</v>
      </c>
      <c r="AE167" s="124">
        <f t="shared" si="41"/>
        <v>1.5</v>
      </c>
      <c r="AF167" s="124">
        <f t="shared" si="41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5">
        <v>1</v>
      </c>
      <c r="C168" s="125">
        <v>1</v>
      </c>
      <c r="D168" s="124">
        <f t="shared" si="40"/>
        <v>1</v>
      </c>
      <c r="E168" s="124">
        <f t="shared" si="40"/>
        <v>1</v>
      </c>
      <c r="F168" s="124">
        <f t="shared" si="40"/>
        <v>1</v>
      </c>
      <c r="G168" s="124">
        <f t="shared" si="40"/>
        <v>1</v>
      </c>
      <c r="H168" s="124">
        <f t="shared" si="40"/>
        <v>1</v>
      </c>
      <c r="I168" s="124">
        <f t="shared" si="40"/>
        <v>1</v>
      </c>
      <c r="J168" s="124">
        <f t="shared" si="40"/>
        <v>1</v>
      </c>
      <c r="K168" s="124">
        <f t="shared" si="40"/>
        <v>1</v>
      </c>
      <c r="L168" s="124">
        <f t="shared" si="40"/>
        <v>1</v>
      </c>
      <c r="M168" s="124">
        <f t="shared" si="40"/>
        <v>1</v>
      </c>
      <c r="N168" s="124">
        <f t="shared" si="40"/>
        <v>1</v>
      </c>
      <c r="O168" s="124">
        <f t="shared" si="40"/>
        <v>1</v>
      </c>
      <c r="P168" s="124">
        <f t="shared" si="40"/>
        <v>1</v>
      </c>
      <c r="Q168" s="124">
        <f t="shared" si="40"/>
        <v>1</v>
      </c>
      <c r="R168" s="124">
        <f t="shared" si="40"/>
        <v>1</v>
      </c>
      <c r="S168" s="124">
        <f t="shared" si="41"/>
        <v>1</v>
      </c>
      <c r="T168" s="124">
        <f t="shared" si="41"/>
        <v>1</v>
      </c>
      <c r="U168" s="124">
        <f t="shared" si="41"/>
        <v>1</v>
      </c>
      <c r="V168" s="124">
        <f t="shared" si="41"/>
        <v>1</v>
      </c>
      <c r="W168" s="124">
        <f t="shared" si="41"/>
        <v>1</v>
      </c>
      <c r="X168" s="124">
        <f t="shared" si="41"/>
        <v>1</v>
      </c>
      <c r="Y168" s="124">
        <f t="shared" si="41"/>
        <v>1</v>
      </c>
      <c r="Z168" s="124">
        <f t="shared" si="41"/>
        <v>1</v>
      </c>
      <c r="AA168" s="124">
        <f t="shared" si="41"/>
        <v>1</v>
      </c>
      <c r="AB168" s="124">
        <f t="shared" si="41"/>
        <v>1</v>
      </c>
      <c r="AC168" s="124">
        <f t="shared" si="41"/>
        <v>1</v>
      </c>
      <c r="AD168" s="124">
        <f t="shared" si="41"/>
        <v>1</v>
      </c>
      <c r="AE168" s="124">
        <f t="shared" si="41"/>
        <v>1</v>
      </c>
      <c r="AF168" s="124">
        <f t="shared" si="41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5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5"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5"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5"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5"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5"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5"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5"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5"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5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5">
        <v>0.57999999999999996</v>
      </c>
      <c r="C179" s="125">
        <v>0.57999999999999996</v>
      </c>
      <c r="D179" s="124">
        <f t="shared" ref="D179:S191" si="44">C179</f>
        <v>0.57999999999999996</v>
      </c>
      <c r="E179" s="124">
        <f t="shared" si="44"/>
        <v>0.57999999999999996</v>
      </c>
      <c r="F179" s="124">
        <f t="shared" si="44"/>
        <v>0.57999999999999996</v>
      </c>
      <c r="G179" s="124">
        <f t="shared" si="44"/>
        <v>0.57999999999999996</v>
      </c>
      <c r="H179" s="124">
        <f t="shared" si="44"/>
        <v>0.57999999999999996</v>
      </c>
      <c r="I179" s="124">
        <f t="shared" si="44"/>
        <v>0.57999999999999996</v>
      </c>
      <c r="J179" s="124">
        <f t="shared" si="44"/>
        <v>0.57999999999999996</v>
      </c>
      <c r="K179" s="124">
        <f t="shared" si="44"/>
        <v>0.57999999999999996</v>
      </c>
      <c r="L179" s="124">
        <f t="shared" si="44"/>
        <v>0.57999999999999996</v>
      </c>
      <c r="M179" s="124">
        <f t="shared" si="44"/>
        <v>0.57999999999999996</v>
      </c>
      <c r="N179" s="124">
        <f t="shared" si="44"/>
        <v>0.57999999999999996</v>
      </c>
      <c r="O179" s="124">
        <f t="shared" si="44"/>
        <v>0.57999999999999996</v>
      </c>
      <c r="P179" s="124">
        <f t="shared" si="44"/>
        <v>0.57999999999999996</v>
      </c>
      <c r="Q179" s="124">
        <f t="shared" si="44"/>
        <v>0.57999999999999996</v>
      </c>
      <c r="R179" s="124">
        <f t="shared" si="44"/>
        <v>0.57999999999999996</v>
      </c>
      <c r="S179" s="124">
        <f t="shared" si="44"/>
        <v>0.57999999999999996</v>
      </c>
      <c r="T179" s="124">
        <f t="shared" ref="S179:AF191" si="45">S179</f>
        <v>0.57999999999999996</v>
      </c>
      <c r="U179" s="124">
        <f t="shared" si="45"/>
        <v>0.57999999999999996</v>
      </c>
      <c r="V179" s="124">
        <f t="shared" si="45"/>
        <v>0.57999999999999996</v>
      </c>
      <c r="W179" s="124">
        <f t="shared" si="45"/>
        <v>0.57999999999999996</v>
      </c>
      <c r="X179" s="124">
        <f t="shared" si="45"/>
        <v>0.57999999999999996</v>
      </c>
      <c r="Y179" s="124">
        <f t="shared" si="45"/>
        <v>0.57999999999999996</v>
      </c>
      <c r="Z179" s="124">
        <f t="shared" si="45"/>
        <v>0.57999999999999996</v>
      </c>
      <c r="AA179" s="124">
        <f t="shared" si="45"/>
        <v>0.57999999999999996</v>
      </c>
      <c r="AB179" s="124">
        <f t="shared" si="45"/>
        <v>0.57999999999999996</v>
      </c>
      <c r="AC179" s="124">
        <f t="shared" si="45"/>
        <v>0.57999999999999996</v>
      </c>
      <c r="AD179" s="124">
        <f t="shared" si="45"/>
        <v>0.57999999999999996</v>
      </c>
      <c r="AE179" s="124">
        <f t="shared" si="45"/>
        <v>0.57999999999999996</v>
      </c>
      <c r="AF179" s="124">
        <f t="shared" si="45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5">
        <v>0.8</v>
      </c>
      <c r="C180" s="125">
        <v>0.8</v>
      </c>
      <c r="D180" s="124">
        <f t="shared" si="44"/>
        <v>0.8</v>
      </c>
      <c r="E180" s="124">
        <f t="shared" si="44"/>
        <v>0.8</v>
      </c>
      <c r="F180" s="124">
        <f t="shared" si="44"/>
        <v>0.8</v>
      </c>
      <c r="G180" s="124">
        <f t="shared" si="44"/>
        <v>0.8</v>
      </c>
      <c r="H180" s="124">
        <f t="shared" si="44"/>
        <v>0.8</v>
      </c>
      <c r="I180" s="124">
        <f t="shared" si="44"/>
        <v>0.8</v>
      </c>
      <c r="J180" s="124">
        <f t="shared" si="44"/>
        <v>0.8</v>
      </c>
      <c r="K180" s="124">
        <f t="shared" si="44"/>
        <v>0.8</v>
      </c>
      <c r="L180" s="124">
        <f t="shared" si="44"/>
        <v>0.8</v>
      </c>
      <c r="M180" s="124">
        <f t="shared" si="44"/>
        <v>0.8</v>
      </c>
      <c r="N180" s="124">
        <f t="shared" si="44"/>
        <v>0.8</v>
      </c>
      <c r="O180" s="124">
        <f t="shared" si="44"/>
        <v>0.8</v>
      </c>
      <c r="P180" s="124">
        <f t="shared" si="44"/>
        <v>0.8</v>
      </c>
      <c r="Q180" s="124">
        <f t="shared" si="44"/>
        <v>0.8</v>
      </c>
      <c r="R180" s="124">
        <f t="shared" si="44"/>
        <v>0.8</v>
      </c>
      <c r="S180" s="124">
        <f t="shared" si="44"/>
        <v>0.8</v>
      </c>
      <c r="T180" s="124">
        <f t="shared" si="45"/>
        <v>0.8</v>
      </c>
      <c r="U180" s="124">
        <f t="shared" si="45"/>
        <v>0.8</v>
      </c>
      <c r="V180" s="124">
        <f t="shared" si="45"/>
        <v>0.8</v>
      </c>
      <c r="W180" s="124">
        <f t="shared" si="45"/>
        <v>0.8</v>
      </c>
      <c r="X180" s="124">
        <f t="shared" si="45"/>
        <v>0.8</v>
      </c>
      <c r="Y180" s="124">
        <f t="shared" si="45"/>
        <v>0.8</v>
      </c>
      <c r="Z180" s="124">
        <f t="shared" si="45"/>
        <v>0.8</v>
      </c>
      <c r="AA180" s="124">
        <f t="shared" si="45"/>
        <v>0.8</v>
      </c>
      <c r="AB180" s="124">
        <f t="shared" si="45"/>
        <v>0.8</v>
      </c>
      <c r="AC180" s="124">
        <f t="shared" si="45"/>
        <v>0.8</v>
      </c>
      <c r="AD180" s="124">
        <f t="shared" si="45"/>
        <v>0.8</v>
      </c>
      <c r="AE180" s="124">
        <f t="shared" si="45"/>
        <v>0.8</v>
      </c>
      <c r="AF180" s="124">
        <f t="shared" si="45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5">
        <v>0</v>
      </c>
      <c r="C181" s="125">
        <v>0</v>
      </c>
      <c r="D181" s="124">
        <f t="shared" si="44"/>
        <v>0</v>
      </c>
      <c r="E181" s="124">
        <f t="shared" si="44"/>
        <v>0</v>
      </c>
      <c r="F181" s="124">
        <f t="shared" si="44"/>
        <v>0</v>
      </c>
      <c r="G181" s="124">
        <f t="shared" si="44"/>
        <v>0</v>
      </c>
      <c r="H181" s="124">
        <f t="shared" si="44"/>
        <v>0</v>
      </c>
      <c r="I181" s="124">
        <f t="shared" si="44"/>
        <v>0</v>
      </c>
      <c r="J181" s="124">
        <f t="shared" si="44"/>
        <v>0</v>
      </c>
      <c r="K181" s="124">
        <f t="shared" si="44"/>
        <v>0</v>
      </c>
      <c r="L181" s="124">
        <f t="shared" si="44"/>
        <v>0</v>
      </c>
      <c r="M181" s="124">
        <f t="shared" si="44"/>
        <v>0</v>
      </c>
      <c r="N181" s="124">
        <f t="shared" si="44"/>
        <v>0</v>
      </c>
      <c r="O181" s="124">
        <f t="shared" si="44"/>
        <v>0</v>
      </c>
      <c r="P181" s="124">
        <f t="shared" si="44"/>
        <v>0</v>
      </c>
      <c r="Q181" s="124">
        <f t="shared" si="44"/>
        <v>0</v>
      </c>
      <c r="R181" s="124">
        <f t="shared" si="44"/>
        <v>0</v>
      </c>
      <c r="S181" s="124">
        <f t="shared" si="44"/>
        <v>0</v>
      </c>
      <c r="T181" s="124">
        <f t="shared" si="45"/>
        <v>0</v>
      </c>
      <c r="U181" s="124">
        <f t="shared" si="45"/>
        <v>0</v>
      </c>
      <c r="V181" s="124">
        <f t="shared" si="45"/>
        <v>0</v>
      </c>
      <c r="W181" s="124">
        <f t="shared" si="45"/>
        <v>0</v>
      </c>
      <c r="X181" s="124">
        <f t="shared" si="45"/>
        <v>0</v>
      </c>
      <c r="Y181" s="124">
        <f t="shared" si="45"/>
        <v>0</v>
      </c>
      <c r="Z181" s="124">
        <f t="shared" si="45"/>
        <v>0</v>
      </c>
      <c r="AA181" s="124">
        <f t="shared" si="45"/>
        <v>0</v>
      </c>
      <c r="AB181" s="124">
        <f t="shared" si="45"/>
        <v>0</v>
      </c>
      <c r="AC181" s="124">
        <f t="shared" si="45"/>
        <v>0</v>
      </c>
      <c r="AD181" s="124">
        <f t="shared" si="45"/>
        <v>0</v>
      </c>
      <c r="AE181" s="124">
        <f t="shared" si="45"/>
        <v>0</v>
      </c>
      <c r="AF181" s="124">
        <f t="shared" si="45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5">
        <v>0.6</v>
      </c>
      <c r="C182" s="125">
        <v>0.6</v>
      </c>
      <c r="D182" s="124">
        <f t="shared" si="44"/>
        <v>0.6</v>
      </c>
      <c r="E182" s="124">
        <f t="shared" si="44"/>
        <v>0.6</v>
      </c>
      <c r="F182" s="124">
        <f t="shared" si="44"/>
        <v>0.6</v>
      </c>
      <c r="G182" s="124">
        <f t="shared" si="44"/>
        <v>0.6</v>
      </c>
      <c r="H182" s="124">
        <f t="shared" si="44"/>
        <v>0.6</v>
      </c>
      <c r="I182" s="124">
        <f t="shared" si="44"/>
        <v>0.6</v>
      </c>
      <c r="J182" s="124">
        <f t="shared" si="44"/>
        <v>0.6</v>
      </c>
      <c r="K182" s="124">
        <f t="shared" si="44"/>
        <v>0.6</v>
      </c>
      <c r="L182" s="124">
        <f t="shared" si="44"/>
        <v>0.6</v>
      </c>
      <c r="M182" s="124">
        <f t="shared" si="44"/>
        <v>0.6</v>
      </c>
      <c r="N182" s="124">
        <f t="shared" si="44"/>
        <v>0.6</v>
      </c>
      <c r="O182" s="124">
        <f t="shared" si="44"/>
        <v>0.6</v>
      </c>
      <c r="P182" s="124">
        <f t="shared" si="44"/>
        <v>0.6</v>
      </c>
      <c r="Q182" s="124">
        <f t="shared" si="44"/>
        <v>0.6</v>
      </c>
      <c r="R182" s="124">
        <f t="shared" si="44"/>
        <v>0.6</v>
      </c>
      <c r="S182" s="124">
        <f t="shared" si="44"/>
        <v>0.6</v>
      </c>
      <c r="T182" s="124">
        <f t="shared" si="45"/>
        <v>0.6</v>
      </c>
      <c r="U182" s="124">
        <f t="shared" si="45"/>
        <v>0.6</v>
      </c>
      <c r="V182" s="124">
        <f t="shared" si="45"/>
        <v>0.6</v>
      </c>
      <c r="W182" s="124">
        <f t="shared" si="45"/>
        <v>0.6</v>
      </c>
      <c r="X182" s="124">
        <f t="shared" si="45"/>
        <v>0.6</v>
      </c>
      <c r="Y182" s="124">
        <f t="shared" si="45"/>
        <v>0.6</v>
      </c>
      <c r="Z182" s="124">
        <f t="shared" si="45"/>
        <v>0.6</v>
      </c>
      <c r="AA182" s="124">
        <f t="shared" si="45"/>
        <v>0.6</v>
      </c>
      <c r="AB182" s="124">
        <f t="shared" si="45"/>
        <v>0.6</v>
      </c>
      <c r="AC182" s="124">
        <f t="shared" si="45"/>
        <v>0.6</v>
      </c>
      <c r="AD182" s="124">
        <f t="shared" si="45"/>
        <v>0.6</v>
      </c>
      <c r="AE182" s="124">
        <f t="shared" si="45"/>
        <v>0.6</v>
      </c>
      <c r="AF182" s="124">
        <f t="shared" si="45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5">
        <v>0.6</v>
      </c>
      <c r="C183" s="125">
        <v>0.6</v>
      </c>
      <c r="D183" s="124">
        <f t="shared" si="44"/>
        <v>0.6</v>
      </c>
      <c r="E183" s="124">
        <f t="shared" si="44"/>
        <v>0.6</v>
      </c>
      <c r="F183" s="124">
        <f t="shared" si="44"/>
        <v>0.6</v>
      </c>
      <c r="G183" s="124">
        <f t="shared" si="44"/>
        <v>0.6</v>
      </c>
      <c r="H183" s="124">
        <f t="shared" si="44"/>
        <v>0.6</v>
      </c>
      <c r="I183" s="124">
        <f t="shared" si="44"/>
        <v>0.6</v>
      </c>
      <c r="J183" s="124">
        <f t="shared" si="44"/>
        <v>0.6</v>
      </c>
      <c r="K183" s="124">
        <f t="shared" si="44"/>
        <v>0.6</v>
      </c>
      <c r="L183" s="124">
        <f t="shared" si="44"/>
        <v>0.6</v>
      </c>
      <c r="M183" s="124">
        <f t="shared" si="44"/>
        <v>0.6</v>
      </c>
      <c r="N183" s="124">
        <f t="shared" si="44"/>
        <v>0.6</v>
      </c>
      <c r="O183" s="124">
        <f t="shared" si="44"/>
        <v>0.6</v>
      </c>
      <c r="P183" s="124">
        <f t="shared" si="44"/>
        <v>0.6</v>
      </c>
      <c r="Q183" s="124">
        <f t="shared" si="44"/>
        <v>0.6</v>
      </c>
      <c r="R183" s="124">
        <f t="shared" si="44"/>
        <v>0.6</v>
      </c>
      <c r="S183" s="124">
        <f t="shared" si="44"/>
        <v>0.6</v>
      </c>
      <c r="T183" s="124">
        <f t="shared" si="45"/>
        <v>0.6</v>
      </c>
      <c r="U183" s="124">
        <f t="shared" si="45"/>
        <v>0.6</v>
      </c>
      <c r="V183" s="124">
        <f t="shared" si="45"/>
        <v>0.6</v>
      </c>
      <c r="W183" s="124">
        <f t="shared" si="45"/>
        <v>0.6</v>
      </c>
      <c r="X183" s="124">
        <f t="shared" si="45"/>
        <v>0.6</v>
      </c>
      <c r="Y183" s="124">
        <f t="shared" si="45"/>
        <v>0.6</v>
      </c>
      <c r="Z183" s="124">
        <f t="shared" si="45"/>
        <v>0.6</v>
      </c>
      <c r="AA183" s="124">
        <f t="shared" si="45"/>
        <v>0.6</v>
      </c>
      <c r="AB183" s="124">
        <f t="shared" si="45"/>
        <v>0.6</v>
      </c>
      <c r="AC183" s="124">
        <f t="shared" si="45"/>
        <v>0.6</v>
      </c>
      <c r="AD183" s="124">
        <f t="shared" si="45"/>
        <v>0.6</v>
      </c>
      <c r="AE183" s="124">
        <f t="shared" si="45"/>
        <v>0.6</v>
      </c>
      <c r="AF183" s="124">
        <f t="shared" si="45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5">
        <v>0.35</v>
      </c>
      <c r="C184" s="125">
        <v>0.35</v>
      </c>
      <c r="D184" s="124">
        <f t="shared" si="44"/>
        <v>0.35</v>
      </c>
      <c r="E184" s="124">
        <f t="shared" si="44"/>
        <v>0.35</v>
      </c>
      <c r="F184" s="124">
        <f t="shared" si="44"/>
        <v>0.35</v>
      </c>
      <c r="G184" s="124">
        <f t="shared" si="44"/>
        <v>0.35</v>
      </c>
      <c r="H184" s="124">
        <f t="shared" si="44"/>
        <v>0.35</v>
      </c>
      <c r="I184" s="124">
        <f t="shared" si="44"/>
        <v>0.35</v>
      </c>
      <c r="J184" s="124">
        <f t="shared" si="44"/>
        <v>0.35</v>
      </c>
      <c r="K184" s="124">
        <f t="shared" si="44"/>
        <v>0.35</v>
      </c>
      <c r="L184" s="124">
        <f t="shared" si="44"/>
        <v>0.35</v>
      </c>
      <c r="M184" s="124">
        <f t="shared" si="44"/>
        <v>0.35</v>
      </c>
      <c r="N184" s="124">
        <f t="shared" si="44"/>
        <v>0.35</v>
      </c>
      <c r="O184" s="124">
        <f t="shared" si="44"/>
        <v>0.35</v>
      </c>
      <c r="P184" s="124">
        <f t="shared" si="44"/>
        <v>0.35</v>
      </c>
      <c r="Q184" s="124">
        <f t="shared" si="44"/>
        <v>0.35</v>
      </c>
      <c r="R184" s="124">
        <f t="shared" si="44"/>
        <v>0.35</v>
      </c>
      <c r="S184" s="124">
        <f t="shared" si="44"/>
        <v>0.35</v>
      </c>
      <c r="T184" s="124">
        <f t="shared" si="45"/>
        <v>0.35</v>
      </c>
      <c r="U184" s="124">
        <f t="shared" si="45"/>
        <v>0.35</v>
      </c>
      <c r="V184" s="124">
        <f t="shared" si="45"/>
        <v>0.35</v>
      </c>
      <c r="W184" s="124">
        <f t="shared" si="45"/>
        <v>0.35</v>
      </c>
      <c r="X184" s="124">
        <f t="shared" si="45"/>
        <v>0.35</v>
      </c>
      <c r="Y184" s="124">
        <f t="shared" si="45"/>
        <v>0.35</v>
      </c>
      <c r="Z184" s="124">
        <f t="shared" si="45"/>
        <v>0.35</v>
      </c>
      <c r="AA184" s="124">
        <f t="shared" si="45"/>
        <v>0.35</v>
      </c>
      <c r="AB184" s="124">
        <f t="shared" si="45"/>
        <v>0.35</v>
      </c>
      <c r="AC184" s="124">
        <f t="shared" si="45"/>
        <v>0.35</v>
      </c>
      <c r="AD184" s="124">
        <f t="shared" si="45"/>
        <v>0.35</v>
      </c>
      <c r="AE184" s="124">
        <f t="shared" si="45"/>
        <v>0.35</v>
      </c>
      <c r="AF184" s="124">
        <f t="shared" si="45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5">
        <v>0.28999999999999998</v>
      </c>
      <c r="C185" s="125">
        <v>0.28999999999999998</v>
      </c>
      <c r="D185" s="124">
        <f t="shared" si="44"/>
        <v>0.28999999999999998</v>
      </c>
      <c r="E185" s="124">
        <f t="shared" si="44"/>
        <v>0.28999999999999998</v>
      </c>
      <c r="F185" s="124">
        <f t="shared" si="44"/>
        <v>0.28999999999999998</v>
      </c>
      <c r="G185" s="124">
        <f t="shared" si="44"/>
        <v>0.28999999999999998</v>
      </c>
      <c r="H185" s="124">
        <f t="shared" si="44"/>
        <v>0.28999999999999998</v>
      </c>
      <c r="I185" s="124">
        <f t="shared" si="44"/>
        <v>0.28999999999999998</v>
      </c>
      <c r="J185" s="124">
        <f t="shared" si="44"/>
        <v>0.28999999999999998</v>
      </c>
      <c r="K185" s="124">
        <f t="shared" si="44"/>
        <v>0.28999999999999998</v>
      </c>
      <c r="L185" s="124">
        <f t="shared" si="44"/>
        <v>0.28999999999999998</v>
      </c>
      <c r="M185" s="124">
        <f t="shared" si="44"/>
        <v>0.28999999999999998</v>
      </c>
      <c r="N185" s="124">
        <f t="shared" si="44"/>
        <v>0.28999999999999998</v>
      </c>
      <c r="O185" s="124">
        <f t="shared" si="44"/>
        <v>0.28999999999999998</v>
      </c>
      <c r="P185" s="124">
        <f t="shared" si="44"/>
        <v>0.28999999999999998</v>
      </c>
      <c r="Q185" s="124">
        <f t="shared" si="44"/>
        <v>0.28999999999999998</v>
      </c>
      <c r="R185" s="124">
        <f t="shared" si="44"/>
        <v>0.28999999999999998</v>
      </c>
      <c r="S185" s="124">
        <f t="shared" si="44"/>
        <v>0.28999999999999998</v>
      </c>
      <c r="T185" s="124">
        <f t="shared" si="45"/>
        <v>0.28999999999999998</v>
      </c>
      <c r="U185" s="124">
        <f t="shared" si="45"/>
        <v>0.28999999999999998</v>
      </c>
      <c r="V185" s="124">
        <f t="shared" si="45"/>
        <v>0.28999999999999998</v>
      </c>
      <c r="W185" s="124">
        <f t="shared" si="45"/>
        <v>0.28999999999999998</v>
      </c>
      <c r="X185" s="124">
        <f t="shared" si="45"/>
        <v>0.28999999999999998</v>
      </c>
      <c r="Y185" s="124">
        <f t="shared" si="45"/>
        <v>0.28999999999999998</v>
      </c>
      <c r="Z185" s="124">
        <f t="shared" si="45"/>
        <v>0.28999999999999998</v>
      </c>
      <c r="AA185" s="124">
        <f t="shared" si="45"/>
        <v>0.28999999999999998</v>
      </c>
      <c r="AB185" s="124">
        <f t="shared" si="45"/>
        <v>0.28999999999999998</v>
      </c>
      <c r="AC185" s="124">
        <f t="shared" si="45"/>
        <v>0.28999999999999998</v>
      </c>
      <c r="AD185" s="124">
        <f t="shared" si="45"/>
        <v>0.28999999999999998</v>
      </c>
      <c r="AE185" s="124">
        <f t="shared" si="45"/>
        <v>0.28999999999999998</v>
      </c>
      <c r="AF185" s="124">
        <f t="shared" si="45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5">
        <v>0.06</v>
      </c>
      <c r="C186" s="125">
        <v>0.06</v>
      </c>
      <c r="D186" s="124">
        <f t="shared" si="44"/>
        <v>0.06</v>
      </c>
      <c r="E186" s="124">
        <f t="shared" si="44"/>
        <v>0.06</v>
      </c>
      <c r="F186" s="124">
        <f t="shared" si="44"/>
        <v>0.06</v>
      </c>
      <c r="G186" s="124">
        <f t="shared" si="44"/>
        <v>0.06</v>
      </c>
      <c r="H186" s="124">
        <f t="shared" si="44"/>
        <v>0.06</v>
      </c>
      <c r="I186" s="124">
        <f t="shared" si="44"/>
        <v>0.06</v>
      </c>
      <c r="J186" s="124">
        <f t="shared" si="44"/>
        <v>0.06</v>
      </c>
      <c r="K186" s="124">
        <f t="shared" si="44"/>
        <v>0.06</v>
      </c>
      <c r="L186" s="124">
        <f t="shared" si="44"/>
        <v>0.06</v>
      </c>
      <c r="M186" s="124">
        <f t="shared" si="44"/>
        <v>0.06</v>
      </c>
      <c r="N186" s="124">
        <f t="shared" si="44"/>
        <v>0.06</v>
      </c>
      <c r="O186" s="124">
        <f t="shared" si="44"/>
        <v>0.06</v>
      </c>
      <c r="P186" s="124">
        <f t="shared" si="44"/>
        <v>0.06</v>
      </c>
      <c r="Q186" s="124">
        <f t="shared" si="44"/>
        <v>0.06</v>
      </c>
      <c r="R186" s="124">
        <f t="shared" si="44"/>
        <v>0.06</v>
      </c>
      <c r="S186" s="124">
        <f t="shared" si="44"/>
        <v>0.06</v>
      </c>
      <c r="T186" s="124">
        <f t="shared" si="45"/>
        <v>0.06</v>
      </c>
      <c r="U186" s="124">
        <f t="shared" si="45"/>
        <v>0.06</v>
      </c>
      <c r="V186" s="124">
        <f t="shared" si="45"/>
        <v>0.06</v>
      </c>
      <c r="W186" s="124">
        <f t="shared" si="45"/>
        <v>0.06</v>
      </c>
      <c r="X186" s="124">
        <f t="shared" si="45"/>
        <v>0.06</v>
      </c>
      <c r="Y186" s="124">
        <f t="shared" si="45"/>
        <v>0.06</v>
      </c>
      <c r="Z186" s="124">
        <f t="shared" si="45"/>
        <v>0.06</v>
      </c>
      <c r="AA186" s="124">
        <f t="shared" si="45"/>
        <v>0.06</v>
      </c>
      <c r="AB186" s="124">
        <f t="shared" si="45"/>
        <v>0.06</v>
      </c>
      <c r="AC186" s="124">
        <f t="shared" si="45"/>
        <v>0.06</v>
      </c>
      <c r="AD186" s="124">
        <f t="shared" si="45"/>
        <v>0.06</v>
      </c>
      <c r="AE186" s="124">
        <f t="shared" si="45"/>
        <v>0.06</v>
      </c>
      <c r="AF186" s="124">
        <f t="shared" si="45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5">
        <v>0.11</v>
      </c>
      <c r="C187" s="125">
        <v>0.11</v>
      </c>
      <c r="D187" s="124">
        <f t="shared" si="44"/>
        <v>0.11</v>
      </c>
      <c r="E187" s="124">
        <f t="shared" si="44"/>
        <v>0.11</v>
      </c>
      <c r="F187" s="124">
        <f t="shared" si="44"/>
        <v>0.11</v>
      </c>
      <c r="G187" s="124">
        <f t="shared" si="44"/>
        <v>0.11</v>
      </c>
      <c r="H187" s="124">
        <f t="shared" si="44"/>
        <v>0.11</v>
      </c>
      <c r="I187" s="124">
        <f t="shared" si="44"/>
        <v>0.11</v>
      </c>
      <c r="J187" s="124">
        <f t="shared" si="44"/>
        <v>0.11</v>
      </c>
      <c r="K187" s="124">
        <f t="shared" si="44"/>
        <v>0.11</v>
      </c>
      <c r="L187" s="124">
        <f t="shared" si="44"/>
        <v>0.11</v>
      </c>
      <c r="M187" s="124">
        <f t="shared" si="44"/>
        <v>0.11</v>
      </c>
      <c r="N187" s="124">
        <f t="shared" si="44"/>
        <v>0.11</v>
      </c>
      <c r="O187" s="124">
        <f t="shared" si="44"/>
        <v>0.11</v>
      </c>
      <c r="P187" s="124">
        <f t="shared" si="44"/>
        <v>0.11</v>
      </c>
      <c r="Q187" s="124">
        <f t="shared" si="44"/>
        <v>0.11</v>
      </c>
      <c r="R187" s="124">
        <f t="shared" si="44"/>
        <v>0.11</v>
      </c>
      <c r="S187" s="124">
        <f t="shared" si="44"/>
        <v>0.11</v>
      </c>
      <c r="T187" s="124">
        <f t="shared" si="45"/>
        <v>0.11</v>
      </c>
      <c r="U187" s="124">
        <f t="shared" si="45"/>
        <v>0.11</v>
      </c>
      <c r="V187" s="124">
        <f t="shared" si="45"/>
        <v>0.11</v>
      </c>
      <c r="W187" s="124">
        <f t="shared" si="45"/>
        <v>0.11</v>
      </c>
      <c r="X187" s="124">
        <f t="shared" si="45"/>
        <v>0.11</v>
      </c>
      <c r="Y187" s="124">
        <f t="shared" si="45"/>
        <v>0.11</v>
      </c>
      <c r="Z187" s="124">
        <f t="shared" si="45"/>
        <v>0.11</v>
      </c>
      <c r="AA187" s="124">
        <f t="shared" si="45"/>
        <v>0.11</v>
      </c>
      <c r="AB187" s="124">
        <f t="shared" si="45"/>
        <v>0.11</v>
      </c>
      <c r="AC187" s="124">
        <f t="shared" si="45"/>
        <v>0.11</v>
      </c>
      <c r="AD187" s="124">
        <f t="shared" si="45"/>
        <v>0.11</v>
      </c>
      <c r="AE187" s="124">
        <f t="shared" si="45"/>
        <v>0.11</v>
      </c>
      <c r="AF187" s="124">
        <f t="shared" si="45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5">
        <v>0.1</v>
      </c>
      <c r="C188" s="125">
        <v>0.1</v>
      </c>
      <c r="D188" s="124">
        <f t="shared" si="44"/>
        <v>0.1</v>
      </c>
      <c r="E188" s="124">
        <f t="shared" si="44"/>
        <v>0.1</v>
      </c>
      <c r="F188" s="124">
        <f t="shared" si="44"/>
        <v>0.1</v>
      </c>
      <c r="G188" s="124">
        <f t="shared" si="44"/>
        <v>0.1</v>
      </c>
      <c r="H188" s="124">
        <f t="shared" si="44"/>
        <v>0.1</v>
      </c>
      <c r="I188" s="124">
        <f t="shared" si="44"/>
        <v>0.1</v>
      </c>
      <c r="J188" s="124">
        <f t="shared" si="44"/>
        <v>0.1</v>
      </c>
      <c r="K188" s="124">
        <f t="shared" si="44"/>
        <v>0.1</v>
      </c>
      <c r="L188" s="124">
        <f t="shared" si="44"/>
        <v>0.1</v>
      </c>
      <c r="M188" s="124">
        <f t="shared" si="44"/>
        <v>0.1</v>
      </c>
      <c r="N188" s="124">
        <f t="shared" si="44"/>
        <v>0.1</v>
      </c>
      <c r="O188" s="124">
        <f t="shared" si="44"/>
        <v>0.1</v>
      </c>
      <c r="P188" s="124">
        <f t="shared" si="44"/>
        <v>0.1</v>
      </c>
      <c r="Q188" s="124">
        <f t="shared" si="44"/>
        <v>0.1</v>
      </c>
      <c r="R188" s="124">
        <f t="shared" si="44"/>
        <v>0.1</v>
      </c>
      <c r="S188" s="124">
        <f t="shared" si="45"/>
        <v>0.1</v>
      </c>
      <c r="T188" s="124">
        <f t="shared" si="45"/>
        <v>0.1</v>
      </c>
      <c r="U188" s="124">
        <f t="shared" si="45"/>
        <v>0.1</v>
      </c>
      <c r="V188" s="124">
        <f t="shared" si="45"/>
        <v>0.1</v>
      </c>
      <c r="W188" s="124">
        <f t="shared" si="45"/>
        <v>0.1</v>
      </c>
      <c r="X188" s="124">
        <f t="shared" si="45"/>
        <v>0.1</v>
      </c>
      <c r="Y188" s="124">
        <f t="shared" si="45"/>
        <v>0.1</v>
      </c>
      <c r="Z188" s="124">
        <f t="shared" si="45"/>
        <v>0.1</v>
      </c>
      <c r="AA188" s="124">
        <f t="shared" si="45"/>
        <v>0.1</v>
      </c>
      <c r="AB188" s="124">
        <f t="shared" si="45"/>
        <v>0.1</v>
      </c>
      <c r="AC188" s="124">
        <f t="shared" si="45"/>
        <v>0.1</v>
      </c>
      <c r="AD188" s="124">
        <f t="shared" si="45"/>
        <v>0.1</v>
      </c>
      <c r="AE188" s="124">
        <f t="shared" si="45"/>
        <v>0.1</v>
      </c>
      <c r="AF188" s="124">
        <f t="shared" si="45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5">
        <v>0.09</v>
      </c>
      <c r="C189" s="125">
        <v>0.09</v>
      </c>
      <c r="D189" s="124">
        <f t="shared" si="44"/>
        <v>0.09</v>
      </c>
      <c r="E189" s="124">
        <f t="shared" si="44"/>
        <v>0.09</v>
      </c>
      <c r="F189" s="124">
        <f t="shared" si="44"/>
        <v>0.09</v>
      </c>
      <c r="G189" s="124">
        <f t="shared" si="44"/>
        <v>0.09</v>
      </c>
      <c r="H189" s="124">
        <f t="shared" si="44"/>
        <v>0.09</v>
      </c>
      <c r="I189" s="124">
        <f t="shared" si="44"/>
        <v>0.09</v>
      </c>
      <c r="J189" s="124">
        <f t="shared" si="44"/>
        <v>0.09</v>
      </c>
      <c r="K189" s="124">
        <f t="shared" si="44"/>
        <v>0.09</v>
      </c>
      <c r="L189" s="124">
        <f t="shared" si="44"/>
        <v>0.09</v>
      </c>
      <c r="M189" s="124">
        <f t="shared" si="44"/>
        <v>0.09</v>
      </c>
      <c r="N189" s="124">
        <f t="shared" si="44"/>
        <v>0.09</v>
      </c>
      <c r="O189" s="124">
        <f t="shared" si="44"/>
        <v>0.09</v>
      </c>
      <c r="P189" s="124">
        <f t="shared" si="44"/>
        <v>0.09</v>
      </c>
      <c r="Q189" s="124">
        <f t="shared" si="44"/>
        <v>0.09</v>
      </c>
      <c r="R189" s="124">
        <f t="shared" si="44"/>
        <v>0.09</v>
      </c>
      <c r="S189" s="124">
        <f t="shared" si="45"/>
        <v>0.09</v>
      </c>
      <c r="T189" s="124">
        <f t="shared" si="45"/>
        <v>0.09</v>
      </c>
      <c r="U189" s="124">
        <f t="shared" si="45"/>
        <v>0.09</v>
      </c>
      <c r="V189" s="124">
        <f t="shared" si="45"/>
        <v>0.09</v>
      </c>
      <c r="W189" s="124">
        <f t="shared" si="45"/>
        <v>0.09</v>
      </c>
      <c r="X189" s="124">
        <f t="shared" si="45"/>
        <v>0.09</v>
      </c>
      <c r="Y189" s="124">
        <f t="shared" si="45"/>
        <v>0.09</v>
      </c>
      <c r="Z189" s="124">
        <f t="shared" si="45"/>
        <v>0.09</v>
      </c>
      <c r="AA189" s="124">
        <f t="shared" si="45"/>
        <v>0.09</v>
      </c>
      <c r="AB189" s="124">
        <f t="shared" si="45"/>
        <v>0.09</v>
      </c>
      <c r="AC189" s="124">
        <f t="shared" si="45"/>
        <v>0.09</v>
      </c>
      <c r="AD189" s="124">
        <f t="shared" si="45"/>
        <v>0.09</v>
      </c>
      <c r="AE189" s="124">
        <f t="shared" si="45"/>
        <v>0.09</v>
      </c>
      <c r="AF189" s="124">
        <f t="shared" si="45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48">
        <v>0.04</v>
      </c>
      <c r="C190" s="48">
        <v>0.04</v>
      </c>
      <c r="D190" s="124">
        <f t="shared" si="44"/>
        <v>0.04</v>
      </c>
      <c r="E190" s="124">
        <f t="shared" si="44"/>
        <v>0.04</v>
      </c>
      <c r="F190" s="124">
        <f t="shared" si="44"/>
        <v>0.04</v>
      </c>
      <c r="G190" s="124">
        <f t="shared" si="44"/>
        <v>0.04</v>
      </c>
      <c r="H190" s="124">
        <f t="shared" si="44"/>
        <v>0.04</v>
      </c>
      <c r="I190" s="124">
        <f t="shared" si="44"/>
        <v>0.04</v>
      </c>
      <c r="J190" s="124">
        <f t="shared" si="44"/>
        <v>0.04</v>
      </c>
      <c r="K190" s="124">
        <f t="shared" si="44"/>
        <v>0.04</v>
      </c>
      <c r="L190" s="124">
        <f t="shared" si="44"/>
        <v>0.04</v>
      </c>
      <c r="M190" s="124">
        <f t="shared" si="44"/>
        <v>0.04</v>
      </c>
      <c r="N190" s="124">
        <f t="shared" si="44"/>
        <v>0.04</v>
      </c>
      <c r="O190" s="124">
        <f t="shared" si="44"/>
        <v>0.04</v>
      </c>
      <c r="P190" s="124">
        <f t="shared" si="44"/>
        <v>0.04</v>
      </c>
      <c r="Q190" s="124">
        <f t="shared" si="44"/>
        <v>0.04</v>
      </c>
      <c r="R190" s="124">
        <f t="shared" si="44"/>
        <v>0.04</v>
      </c>
      <c r="S190" s="124">
        <f t="shared" si="45"/>
        <v>0.04</v>
      </c>
      <c r="T190" s="124">
        <f t="shared" si="45"/>
        <v>0.04</v>
      </c>
      <c r="U190" s="124">
        <f t="shared" si="45"/>
        <v>0.04</v>
      </c>
      <c r="V190" s="124">
        <f t="shared" si="45"/>
        <v>0.04</v>
      </c>
      <c r="W190" s="124">
        <f t="shared" si="45"/>
        <v>0.04</v>
      </c>
      <c r="X190" s="124">
        <f t="shared" si="45"/>
        <v>0.04</v>
      </c>
      <c r="Y190" s="124">
        <f t="shared" si="45"/>
        <v>0.04</v>
      </c>
      <c r="Z190" s="124">
        <f t="shared" si="45"/>
        <v>0.04</v>
      </c>
      <c r="AA190" s="124">
        <f t="shared" si="45"/>
        <v>0.04</v>
      </c>
      <c r="AB190" s="124">
        <f t="shared" si="45"/>
        <v>0.04</v>
      </c>
      <c r="AC190" s="124">
        <f t="shared" si="45"/>
        <v>0.04</v>
      </c>
      <c r="AD190" s="124">
        <f t="shared" si="45"/>
        <v>0.04</v>
      </c>
      <c r="AE190" s="124">
        <f t="shared" si="45"/>
        <v>0.04</v>
      </c>
      <c r="AF190" s="124">
        <f t="shared" si="45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48">
        <v>2.3E-2</v>
      </c>
      <c r="C191" s="48">
        <v>2.3E-2</v>
      </c>
      <c r="D191" s="124">
        <f>C191</f>
        <v>2.3E-2</v>
      </c>
      <c r="E191" s="124">
        <f t="shared" si="44"/>
        <v>2.3E-2</v>
      </c>
      <c r="F191" s="124">
        <f t="shared" si="44"/>
        <v>2.3E-2</v>
      </c>
      <c r="G191" s="124">
        <f t="shared" si="44"/>
        <v>2.3E-2</v>
      </c>
      <c r="H191" s="124">
        <f t="shared" si="44"/>
        <v>2.3E-2</v>
      </c>
      <c r="I191" s="124">
        <f t="shared" si="44"/>
        <v>2.3E-2</v>
      </c>
      <c r="J191" s="124">
        <f t="shared" si="44"/>
        <v>2.3E-2</v>
      </c>
      <c r="K191" s="124">
        <f t="shared" si="44"/>
        <v>2.3E-2</v>
      </c>
      <c r="L191" s="124">
        <f t="shared" si="44"/>
        <v>2.3E-2</v>
      </c>
      <c r="M191" s="124">
        <f t="shared" si="44"/>
        <v>2.3E-2</v>
      </c>
      <c r="N191" s="124">
        <f t="shared" si="44"/>
        <v>2.3E-2</v>
      </c>
      <c r="O191" s="124">
        <f t="shared" si="44"/>
        <v>2.3E-2</v>
      </c>
      <c r="P191" s="124">
        <f t="shared" si="44"/>
        <v>2.3E-2</v>
      </c>
      <c r="Q191" s="124">
        <f t="shared" si="44"/>
        <v>2.3E-2</v>
      </c>
      <c r="R191" s="124">
        <f t="shared" si="44"/>
        <v>2.3E-2</v>
      </c>
      <c r="S191" s="124">
        <f t="shared" si="45"/>
        <v>2.3E-2</v>
      </c>
      <c r="T191" s="124">
        <f t="shared" si="45"/>
        <v>2.3E-2</v>
      </c>
      <c r="U191" s="124">
        <f t="shared" si="45"/>
        <v>2.3E-2</v>
      </c>
      <c r="V191" s="124">
        <f t="shared" si="45"/>
        <v>2.3E-2</v>
      </c>
      <c r="W191" s="124">
        <f t="shared" si="45"/>
        <v>2.3E-2</v>
      </c>
      <c r="X191" s="124">
        <f t="shared" si="45"/>
        <v>2.3E-2</v>
      </c>
      <c r="Y191" s="124">
        <f t="shared" si="45"/>
        <v>2.3E-2</v>
      </c>
      <c r="Z191" s="124">
        <f t="shared" si="45"/>
        <v>2.3E-2</v>
      </c>
      <c r="AA191" s="124">
        <f t="shared" si="45"/>
        <v>2.3E-2</v>
      </c>
      <c r="AB191" s="124">
        <f t="shared" si="45"/>
        <v>2.3E-2</v>
      </c>
      <c r="AC191" s="124">
        <f t="shared" si="45"/>
        <v>2.3E-2</v>
      </c>
      <c r="AD191" s="124">
        <f t="shared" si="45"/>
        <v>2.3E-2</v>
      </c>
      <c r="AE191" s="124">
        <f t="shared" si="45"/>
        <v>2.3E-2</v>
      </c>
      <c r="AF191" s="124">
        <f t="shared" si="45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 t="shared" ref="B192" si="46">SUM(B102:B191)</f>
        <v>194.70600000000002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v>0.3</v>
      </c>
      <c r="C194" s="131">
        <v>0.3</v>
      </c>
      <c r="D194" s="131">
        <f t="shared" ref="D194:S199" si="48">C194</f>
        <v>0.3</v>
      </c>
      <c r="E194" s="131">
        <f t="shared" si="48"/>
        <v>0.3</v>
      </c>
      <c r="F194" s="131">
        <f t="shared" si="48"/>
        <v>0.3</v>
      </c>
      <c r="G194" s="131">
        <f t="shared" si="48"/>
        <v>0.3</v>
      </c>
      <c r="H194" s="131">
        <f t="shared" si="48"/>
        <v>0.3</v>
      </c>
      <c r="I194" s="131">
        <f t="shared" si="48"/>
        <v>0.3</v>
      </c>
      <c r="J194" s="131">
        <f t="shared" si="48"/>
        <v>0.3</v>
      </c>
      <c r="K194" s="131">
        <f t="shared" si="48"/>
        <v>0.3</v>
      </c>
      <c r="L194" s="131">
        <f t="shared" si="48"/>
        <v>0.3</v>
      </c>
      <c r="M194" s="131">
        <f t="shared" si="48"/>
        <v>0.3</v>
      </c>
      <c r="N194" s="131">
        <f t="shared" si="48"/>
        <v>0.3</v>
      </c>
      <c r="O194" s="131">
        <f t="shared" si="48"/>
        <v>0.3</v>
      </c>
      <c r="P194" s="131">
        <f t="shared" si="48"/>
        <v>0.3</v>
      </c>
      <c r="Q194" s="131">
        <f t="shared" si="48"/>
        <v>0.3</v>
      </c>
      <c r="R194" s="131">
        <f t="shared" si="48"/>
        <v>0.3</v>
      </c>
      <c r="S194" s="131">
        <f t="shared" si="48"/>
        <v>0.3</v>
      </c>
      <c r="T194" s="131">
        <f t="shared" ref="T194:AF199" si="49">S194</f>
        <v>0.3</v>
      </c>
      <c r="U194" s="131">
        <f t="shared" si="49"/>
        <v>0.3</v>
      </c>
      <c r="V194" s="131">
        <f t="shared" si="49"/>
        <v>0.3</v>
      </c>
      <c r="W194" s="131">
        <f t="shared" si="49"/>
        <v>0.3</v>
      </c>
      <c r="X194" s="131">
        <f t="shared" si="49"/>
        <v>0.3</v>
      </c>
      <c r="Y194" s="131">
        <f t="shared" si="49"/>
        <v>0.3</v>
      </c>
      <c r="Z194" s="131">
        <f t="shared" si="49"/>
        <v>0.3</v>
      </c>
      <c r="AA194" s="131">
        <f t="shared" si="49"/>
        <v>0.3</v>
      </c>
      <c r="AB194" s="131">
        <f t="shared" si="49"/>
        <v>0.3</v>
      </c>
      <c r="AC194" s="131">
        <f t="shared" si="49"/>
        <v>0.3</v>
      </c>
      <c r="AD194" s="131">
        <f t="shared" si="49"/>
        <v>0.3</v>
      </c>
      <c r="AE194" s="131">
        <f t="shared" si="49"/>
        <v>0.3</v>
      </c>
      <c r="AF194" s="131">
        <f t="shared" si="49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v>0.4</v>
      </c>
      <c r="C195" s="124">
        <v>0.4</v>
      </c>
      <c r="D195" s="124">
        <f t="shared" si="48"/>
        <v>0.4</v>
      </c>
      <c r="E195" s="124">
        <f t="shared" si="48"/>
        <v>0.4</v>
      </c>
      <c r="F195" s="124">
        <f t="shared" si="48"/>
        <v>0.4</v>
      </c>
      <c r="G195" s="124">
        <f t="shared" si="48"/>
        <v>0.4</v>
      </c>
      <c r="H195" s="124">
        <f t="shared" si="48"/>
        <v>0.4</v>
      </c>
      <c r="I195" s="124">
        <f t="shared" si="48"/>
        <v>0.4</v>
      </c>
      <c r="J195" s="124">
        <f t="shared" si="48"/>
        <v>0.4</v>
      </c>
      <c r="K195" s="124">
        <f t="shared" si="48"/>
        <v>0.4</v>
      </c>
      <c r="L195" s="124">
        <f t="shared" si="48"/>
        <v>0.4</v>
      </c>
      <c r="M195" s="124">
        <f t="shared" si="48"/>
        <v>0.4</v>
      </c>
      <c r="N195" s="124">
        <f t="shared" si="48"/>
        <v>0.4</v>
      </c>
      <c r="O195" s="124">
        <f t="shared" si="48"/>
        <v>0.4</v>
      </c>
      <c r="P195" s="124">
        <f t="shared" si="48"/>
        <v>0.4</v>
      </c>
      <c r="Q195" s="124">
        <f t="shared" si="48"/>
        <v>0.4</v>
      </c>
      <c r="R195" s="124">
        <f t="shared" si="48"/>
        <v>0.4</v>
      </c>
      <c r="S195" s="124">
        <f t="shared" si="48"/>
        <v>0.4</v>
      </c>
      <c r="T195" s="124">
        <f t="shared" si="49"/>
        <v>0.4</v>
      </c>
      <c r="U195" s="124">
        <f t="shared" si="49"/>
        <v>0.4</v>
      </c>
      <c r="V195" s="124">
        <f t="shared" si="49"/>
        <v>0.4</v>
      </c>
      <c r="W195" s="124">
        <f>V195</f>
        <v>0.4</v>
      </c>
      <c r="X195" s="124">
        <f>W195</f>
        <v>0.4</v>
      </c>
      <c r="Y195" s="124">
        <f t="shared" si="49"/>
        <v>0.4</v>
      </c>
      <c r="Z195" s="124">
        <f t="shared" si="49"/>
        <v>0.4</v>
      </c>
      <c r="AA195" s="124">
        <f t="shared" si="49"/>
        <v>0.4</v>
      </c>
      <c r="AB195" s="124">
        <f t="shared" si="49"/>
        <v>0.4</v>
      </c>
      <c r="AC195" s="124">
        <f t="shared" si="49"/>
        <v>0.4</v>
      </c>
      <c r="AD195" s="124">
        <f t="shared" si="49"/>
        <v>0.4</v>
      </c>
      <c r="AE195" s="124">
        <f t="shared" si="49"/>
        <v>0.4</v>
      </c>
      <c r="AF195" s="124">
        <f t="shared" si="49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v>1.5</v>
      </c>
      <c r="C196" s="124">
        <v>1.5</v>
      </c>
      <c r="D196" s="124">
        <f t="shared" si="48"/>
        <v>1.5</v>
      </c>
      <c r="E196" s="124">
        <f t="shared" si="48"/>
        <v>1.5</v>
      </c>
      <c r="F196" s="124">
        <f t="shared" si="48"/>
        <v>1.5</v>
      </c>
      <c r="G196" s="124">
        <f t="shared" si="48"/>
        <v>1.5</v>
      </c>
      <c r="H196" s="124">
        <f t="shared" si="48"/>
        <v>1.5</v>
      </c>
      <c r="I196" s="124">
        <f t="shared" si="48"/>
        <v>1.5</v>
      </c>
      <c r="J196" s="124">
        <f t="shared" si="48"/>
        <v>1.5</v>
      </c>
      <c r="K196" s="124">
        <f t="shared" si="48"/>
        <v>1.5</v>
      </c>
      <c r="L196" s="124">
        <f t="shared" si="48"/>
        <v>1.5</v>
      </c>
      <c r="M196" s="124">
        <f t="shared" si="48"/>
        <v>1.5</v>
      </c>
      <c r="N196" s="124">
        <f t="shared" si="48"/>
        <v>1.5</v>
      </c>
      <c r="O196" s="124">
        <f t="shared" si="48"/>
        <v>1.5</v>
      </c>
      <c r="P196" s="124">
        <f t="shared" si="48"/>
        <v>1.5</v>
      </c>
      <c r="Q196" s="124">
        <f t="shared" si="48"/>
        <v>1.5</v>
      </c>
      <c r="R196" s="124">
        <f t="shared" si="48"/>
        <v>1.5</v>
      </c>
      <c r="S196" s="124">
        <f t="shared" si="48"/>
        <v>1.5</v>
      </c>
      <c r="T196" s="124">
        <f t="shared" si="49"/>
        <v>1.5</v>
      </c>
      <c r="U196" s="124">
        <f t="shared" si="49"/>
        <v>1.5</v>
      </c>
      <c r="V196" s="124">
        <f t="shared" si="49"/>
        <v>1.5</v>
      </c>
      <c r="W196" s="124">
        <f t="shared" si="49"/>
        <v>1.5</v>
      </c>
      <c r="X196" s="124">
        <f t="shared" si="49"/>
        <v>1.5</v>
      </c>
      <c r="Y196" s="124">
        <f t="shared" si="49"/>
        <v>1.5</v>
      </c>
      <c r="Z196" s="124">
        <f t="shared" si="49"/>
        <v>1.5</v>
      </c>
      <c r="AA196" s="124">
        <f t="shared" si="49"/>
        <v>1.5</v>
      </c>
      <c r="AB196" s="124">
        <f t="shared" si="49"/>
        <v>1.5</v>
      </c>
      <c r="AC196" s="124">
        <f t="shared" si="49"/>
        <v>1.5</v>
      </c>
      <c r="AD196" s="124">
        <f t="shared" si="49"/>
        <v>1.5</v>
      </c>
      <c r="AE196" s="124">
        <f t="shared" si="49"/>
        <v>1.5</v>
      </c>
      <c r="AF196" s="124">
        <f t="shared" si="49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v>0.3</v>
      </c>
      <c r="C197" s="124">
        <v>0.3</v>
      </c>
      <c r="D197" s="124">
        <f t="shared" si="48"/>
        <v>0.3</v>
      </c>
      <c r="E197" s="124">
        <f t="shared" si="48"/>
        <v>0.3</v>
      </c>
      <c r="F197" s="124">
        <f t="shared" si="48"/>
        <v>0.3</v>
      </c>
      <c r="G197" s="124">
        <f t="shared" si="48"/>
        <v>0.3</v>
      </c>
      <c r="H197" s="124">
        <f t="shared" si="48"/>
        <v>0.3</v>
      </c>
      <c r="I197" s="124">
        <f t="shared" si="48"/>
        <v>0.3</v>
      </c>
      <c r="J197" s="124">
        <f t="shared" si="48"/>
        <v>0.3</v>
      </c>
      <c r="K197" s="124">
        <f t="shared" si="48"/>
        <v>0.3</v>
      </c>
      <c r="L197" s="124">
        <f t="shared" si="48"/>
        <v>0.3</v>
      </c>
      <c r="M197" s="124">
        <f t="shared" si="48"/>
        <v>0.3</v>
      </c>
      <c r="N197" s="124">
        <f t="shared" si="48"/>
        <v>0.3</v>
      </c>
      <c r="O197" s="124">
        <f t="shared" si="48"/>
        <v>0.3</v>
      </c>
      <c r="P197" s="124">
        <f t="shared" si="48"/>
        <v>0.3</v>
      </c>
      <c r="Q197" s="124">
        <f t="shared" si="48"/>
        <v>0.3</v>
      </c>
      <c r="R197" s="124">
        <f t="shared" si="48"/>
        <v>0.3</v>
      </c>
      <c r="S197" s="124">
        <f t="shared" si="48"/>
        <v>0.3</v>
      </c>
      <c r="T197" s="124">
        <f t="shared" si="49"/>
        <v>0.3</v>
      </c>
      <c r="U197" s="124">
        <f t="shared" si="49"/>
        <v>0.3</v>
      </c>
      <c r="V197" s="124">
        <f t="shared" si="49"/>
        <v>0.3</v>
      </c>
      <c r="W197" s="124">
        <f t="shared" si="49"/>
        <v>0.3</v>
      </c>
      <c r="X197" s="124">
        <f t="shared" si="49"/>
        <v>0.3</v>
      </c>
      <c r="Y197" s="124">
        <f t="shared" si="49"/>
        <v>0.3</v>
      </c>
      <c r="Z197" s="124">
        <f t="shared" si="49"/>
        <v>0.3</v>
      </c>
      <c r="AA197" s="124">
        <f t="shared" si="49"/>
        <v>0.3</v>
      </c>
      <c r="AB197" s="124">
        <f t="shared" si="49"/>
        <v>0.3</v>
      </c>
      <c r="AC197" s="124">
        <f t="shared" si="49"/>
        <v>0.3</v>
      </c>
      <c r="AD197" s="124">
        <f t="shared" si="49"/>
        <v>0.3</v>
      </c>
      <c r="AE197" s="124">
        <f t="shared" si="49"/>
        <v>0.3</v>
      </c>
      <c r="AF197" s="124">
        <f t="shared" si="49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v>0.4</v>
      </c>
      <c r="C198" s="124">
        <v>0.4</v>
      </c>
      <c r="D198" s="124">
        <f t="shared" si="48"/>
        <v>0.4</v>
      </c>
      <c r="E198" s="124">
        <f t="shared" si="48"/>
        <v>0.4</v>
      </c>
      <c r="F198" s="124">
        <f t="shared" si="48"/>
        <v>0.4</v>
      </c>
      <c r="G198" s="124">
        <f t="shared" si="48"/>
        <v>0.4</v>
      </c>
      <c r="H198" s="124">
        <f t="shared" si="48"/>
        <v>0.4</v>
      </c>
      <c r="I198" s="124">
        <f t="shared" si="48"/>
        <v>0.4</v>
      </c>
      <c r="J198" s="124">
        <f t="shared" si="48"/>
        <v>0.4</v>
      </c>
      <c r="K198" s="124">
        <f t="shared" si="48"/>
        <v>0.4</v>
      </c>
      <c r="L198" s="124">
        <f t="shared" si="48"/>
        <v>0.4</v>
      </c>
      <c r="M198" s="124">
        <f t="shared" si="48"/>
        <v>0.4</v>
      </c>
      <c r="N198" s="124">
        <f t="shared" si="48"/>
        <v>0.4</v>
      </c>
      <c r="O198" s="124">
        <f t="shared" si="48"/>
        <v>0.4</v>
      </c>
      <c r="P198" s="124">
        <f t="shared" si="48"/>
        <v>0.4</v>
      </c>
      <c r="Q198" s="124">
        <f t="shared" si="48"/>
        <v>0.4</v>
      </c>
      <c r="R198" s="124">
        <f t="shared" si="48"/>
        <v>0.4</v>
      </c>
      <c r="S198" s="124">
        <f t="shared" si="48"/>
        <v>0.4</v>
      </c>
      <c r="T198" s="124">
        <f t="shared" si="49"/>
        <v>0.4</v>
      </c>
      <c r="U198" s="124">
        <f t="shared" si="49"/>
        <v>0.4</v>
      </c>
      <c r="V198" s="124">
        <f t="shared" si="49"/>
        <v>0.4</v>
      </c>
      <c r="W198" s="124">
        <f t="shared" si="49"/>
        <v>0.4</v>
      </c>
      <c r="X198" s="124">
        <f t="shared" si="49"/>
        <v>0.4</v>
      </c>
      <c r="Y198" s="124">
        <f t="shared" si="49"/>
        <v>0.4</v>
      </c>
      <c r="Z198" s="124">
        <f t="shared" si="49"/>
        <v>0.4</v>
      </c>
      <c r="AA198" s="124">
        <f t="shared" si="49"/>
        <v>0.4</v>
      </c>
      <c r="AB198" s="124">
        <f t="shared" si="49"/>
        <v>0.4</v>
      </c>
      <c r="AC198" s="124">
        <f t="shared" si="49"/>
        <v>0.4</v>
      </c>
      <c r="AD198" s="124">
        <f t="shared" si="49"/>
        <v>0.4</v>
      </c>
      <c r="AE198" s="124">
        <f t="shared" si="49"/>
        <v>0.4</v>
      </c>
      <c r="AF198" s="124">
        <f t="shared" si="49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v>0.64</v>
      </c>
      <c r="C199" s="134">
        <v>0.64</v>
      </c>
      <c r="D199" s="134">
        <f t="shared" si="48"/>
        <v>0.64</v>
      </c>
      <c r="E199" s="134">
        <f t="shared" si="48"/>
        <v>0.64</v>
      </c>
      <c r="F199" s="134">
        <f t="shared" si="48"/>
        <v>0.64</v>
      </c>
      <c r="G199" s="134">
        <f t="shared" si="48"/>
        <v>0.64</v>
      </c>
      <c r="H199" s="134">
        <f t="shared" si="48"/>
        <v>0.64</v>
      </c>
      <c r="I199" s="134">
        <f t="shared" si="48"/>
        <v>0.64</v>
      </c>
      <c r="J199" s="134">
        <f t="shared" si="48"/>
        <v>0.64</v>
      </c>
      <c r="K199" s="134">
        <f t="shared" si="48"/>
        <v>0.64</v>
      </c>
      <c r="L199" s="134">
        <f t="shared" si="48"/>
        <v>0.64</v>
      </c>
      <c r="M199" s="134">
        <f t="shared" si="48"/>
        <v>0.64</v>
      </c>
      <c r="N199" s="134">
        <f t="shared" si="48"/>
        <v>0.64</v>
      </c>
      <c r="O199" s="134">
        <f t="shared" si="48"/>
        <v>0.64</v>
      </c>
      <c r="P199" s="134">
        <f t="shared" si="48"/>
        <v>0.64</v>
      </c>
      <c r="Q199" s="134">
        <f t="shared" si="48"/>
        <v>0.64</v>
      </c>
      <c r="R199" s="134">
        <f t="shared" si="48"/>
        <v>0.64</v>
      </c>
      <c r="S199" s="134">
        <f t="shared" si="48"/>
        <v>0.64</v>
      </c>
      <c r="T199" s="134">
        <f t="shared" si="49"/>
        <v>0.64</v>
      </c>
      <c r="U199" s="134">
        <f t="shared" si="49"/>
        <v>0.64</v>
      </c>
      <c r="V199" s="134">
        <f t="shared" si="49"/>
        <v>0.64</v>
      </c>
      <c r="W199" s="134">
        <f t="shared" si="49"/>
        <v>0.64</v>
      </c>
      <c r="X199" s="134">
        <f t="shared" si="49"/>
        <v>0.64</v>
      </c>
      <c r="Y199" s="134">
        <f t="shared" si="49"/>
        <v>0.64</v>
      </c>
      <c r="Z199" s="134">
        <f t="shared" si="49"/>
        <v>0.64</v>
      </c>
      <c r="AA199" s="134">
        <f t="shared" si="49"/>
        <v>0.64</v>
      </c>
      <c r="AB199" s="134">
        <f t="shared" si="49"/>
        <v>0.64</v>
      </c>
      <c r="AC199" s="134">
        <f t="shared" si="49"/>
        <v>0.64</v>
      </c>
      <c r="AD199" s="134">
        <f t="shared" si="49"/>
        <v>0.64</v>
      </c>
      <c r="AE199" s="134">
        <f t="shared" si="49"/>
        <v>0.64</v>
      </c>
      <c r="AF199" s="134">
        <f t="shared" si="49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0">SUM(D194:D199)</f>
        <v>3.54</v>
      </c>
      <c r="E200" s="137">
        <f t="shared" si="50"/>
        <v>3.54</v>
      </c>
      <c r="F200" s="137">
        <f t="shared" si="50"/>
        <v>3.54</v>
      </c>
      <c r="G200" s="137">
        <f t="shared" si="50"/>
        <v>3.54</v>
      </c>
      <c r="H200" s="137">
        <f t="shared" si="50"/>
        <v>3.54</v>
      </c>
      <c r="I200" s="137">
        <f t="shared" si="50"/>
        <v>3.54</v>
      </c>
      <c r="J200" s="137">
        <f t="shared" si="50"/>
        <v>3.54</v>
      </c>
      <c r="K200" s="137">
        <f t="shared" si="50"/>
        <v>3.54</v>
      </c>
      <c r="L200" s="137">
        <f t="shared" si="50"/>
        <v>3.54</v>
      </c>
      <c r="M200" s="137">
        <f>SUM(M194:M199)</f>
        <v>3.54</v>
      </c>
      <c r="N200" s="137">
        <f t="shared" ref="N200:S200" si="51">SUM(N194:N199)</f>
        <v>3.54</v>
      </c>
      <c r="O200" s="137">
        <f t="shared" si="51"/>
        <v>3.54</v>
      </c>
      <c r="P200" s="137">
        <f t="shared" si="51"/>
        <v>3.54</v>
      </c>
      <c r="Q200" s="137">
        <f t="shared" si="51"/>
        <v>3.54</v>
      </c>
      <c r="R200" s="137">
        <f t="shared" si="51"/>
        <v>3.54</v>
      </c>
      <c r="S200" s="137">
        <f t="shared" si="51"/>
        <v>3.54</v>
      </c>
      <c r="T200" s="137">
        <f>SUM(T194:T199)</f>
        <v>3.54</v>
      </c>
      <c r="U200" s="137">
        <f t="shared" ref="U200:AG200" si="52">SUM(U194:U199)</f>
        <v>3.54</v>
      </c>
      <c r="V200" s="137">
        <f t="shared" si="52"/>
        <v>3.54</v>
      </c>
      <c r="W200" s="137">
        <f t="shared" si="52"/>
        <v>3.54</v>
      </c>
      <c r="X200" s="137">
        <f t="shared" si="52"/>
        <v>3.54</v>
      </c>
      <c r="Y200" s="137">
        <f t="shared" si="52"/>
        <v>3.54</v>
      </c>
      <c r="Z200" s="137">
        <f t="shared" si="52"/>
        <v>3.54</v>
      </c>
      <c r="AA200" s="137">
        <f t="shared" si="52"/>
        <v>3.54</v>
      </c>
      <c r="AB200" s="137">
        <f t="shared" si="52"/>
        <v>3.54</v>
      </c>
      <c r="AC200" s="137">
        <f t="shared" si="52"/>
        <v>3.54</v>
      </c>
      <c r="AD200" s="137">
        <f t="shared" si="52"/>
        <v>3.54</v>
      </c>
      <c r="AE200" s="137">
        <f t="shared" si="52"/>
        <v>3.54</v>
      </c>
      <c r="AF200" s="137">
        <f t="shared" si="52"/>
        <v>3.54</v>
      </c>
      <c r="AG200" s="138">
        <f t="shared" si="52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1439.44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11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2079/01/11)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2079/01/11)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3">B75</f>
        <v>1276.8400000000001</v>
      </c>
      <c r="U214" s="161">
        <f t="shared" si="53"/>
        <v>1253.54</v>
      </c>
      <c r="V214" s="161">
        <f t="shared" si="53"/>
        <v>1246.7400000000002</v>
      </c>
      <c r="W214" s="161">
        <f t="shared" si="53"/>
        <v>1204.44</v>
      </c>
      <c r="X214" s="161">
        <f t="shared" si="53"/>
        <v>1176.8400000000001</v>
      </c>
      <c r="Y214" s="161">
        <f t="shared" si="53"/>
        <v>1197.3399999999999</v>
      </c>
      <c r="Z214" s="161">
        <f t="shared" si="53"/>
        <v>1217.8399999999999</v>
      </c>
      <c r="AA214" s="161">
        <f t="shared" si="53"/>
        <v>1228.28</v>
      </c>
      <c r="AB214" s="161">
        <f t="shared" si="53"/>
        <v>1261.24</v>
      </c>
      <c r="AC214" s="161">
        <f t="shared" si="53"/>
        <v>1340.14</v>
      </c>
      <c r="AD214" s="161">
        <f t="shared" si="53"/>
        <v>1433.29</v>
      </c>
      <c r="AE214" s="161">
        <f t="shared" si="53"/>
        <v>1430.9900000000002</v>
      </c>
      <c r="AF214" s="161">
        <f t="shared" si="53"/>
        <v>1439.44</v>
      </c>
      <c r="AG214" s="161">
        <f t="shared" si="53"/>
        <v>1490.04</v>
      </c>
      <c r="AH214" s="161">
        <f t="shared" si="53"/>
        <v>1515.94</v>
      </c>
      <c r="AI214" s="161">
        <f t="shared" si="53"/>
        <v>1493.24</v>
      </c>
      <c r="AJ214" s="161">
        <f t="shared" si="53"/>
        <v>1521.24</v>
      </c>
      <c r="AK214" s="161">
        <f t="shared" si="53"/>
        <v>1504.68</v>
      </c>
      <c r="AL214" s="161">
        <f t="shared" si="53"/>
        <v>1431.6800000000003</v>
      </c>
      <c r="AM214" s="161">
        <f t="shared" si="53"/>
        <v>1415.8200000000002</v>
      </c>
      <c r="AN214" s="161">
        <f t="shared" si="53"/>
        <v>1413.42</v>
      </c>
      <c r="AO214" s="161">
        <f t="shared" si="53"/>
        <v>1445.97</v>
      </c>
      <c r="AP214" s="161">
        <f t="shared" si="53"/>
        <v>1330.45</v>
      </c>
      <c r="AQ214" s="161">
        <f t="shared" si="53"/>
        <v>1557.0500000000002</v>
      </c>
      <c r="AR214" s="161">
        <f t="shared" si="53"/>
        <v>1687.94</v>
      </c>
      <c r="AS214" s="161">
        <f t="shared" si="53"/>
        <v>1711.04</v>
      </c>
      <c r="AT214" s="161">
        <f t="shared" si="53"/>
        <v>1623.44</v>
      </c>
      <c r="AU214" s="161">
        <f t="shared" si="53"/>
        <v>1596.14</v>
      </c>
      <c r="AV214" s="161">
        <f t="shared" si="53"/>
        <v>1536.24</v>
      </c>
      <c r="AW214" s="161">
        <f t="shared" si="53"/>
        <v>1433.94</v>
      </c>
      <c r="AX214" s="161">
        <f t="shared" si="53"/>
        <v>1344.54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4">C199</f>
        <v>0.64</v>
      </c>
      <c r="C235" s="164">
        <f t="shared" si="54"/>
        <v>0.64</v>
      </c>
      <c r="D235" s="164">
        <f t="shared" si="54"/>
        <v>0.64</v>
      </c>
      <c r="E235" s="164">
        <f t="shared" si="54"/>
        <v>0.64</v>
      </c>
      <c r="F235" s="164">
        <f t="shared" si="54"/>
        <v>0.64</v>
      </c>
      <c r="G235" s="164">
        <f t="shared" si="54"/>
        <v>0.64</v>
      </c>
      <c r="H235" s="164">
        <f t="shared" si="54"/>
        <v>0.64</v>
      </c>
      <c r="I235" s="164">
        <f t="shared" si="54"/>
        <v>0.64</v>
      </c>
      <c r="J235" s="164">
        <f t="shared" si="54"/>
        <v>0.64</v>
      </c>
      <c r="K235" s="164">
        <f t="shared" si="54"/>
        <v>0.64</v>
      </c>
      <c r="L235" s="164">
        <f t="shared" si="54"/>
        <v>0.64</v>
      </c>
      <c r="M235" s="164">
        <f t="shared" si="54"/>
        <v>0.64</v>
      </c>
      <c r="N235" s="164">
        <f t="shared" si="54"/>
        <v>0.64</v>
      </c>
      <c r="O235" s="164">
        <f t="shared" si="54"/>
        <v>0.64</v>
      </c>
      <c r="P235" s="164">
        <f t="shared" si="54"/>
        <v>0.64</v>
      </c>
      <c r="Q235" s="164">
        <f t="shared" si="54"/>
        <v>0.64</v>
      </c>
      <c r="R235" s="164">
        <f t="shared" si="54"/>
        <v>0.64</v>
      </c>
      <c r="S235" s="164">
        <f t="shared" si="54"/>
        <v>0.64</v>
      </c>
      <c r="T235" s="164">
        <f t="shared" si="54"/>
        <v>0.64</v>
      </c>
      <c r="U235" s="164">
        <f t="shared" si="54"/>
        <v>0.64</v>
      </c>
      <c r="V235" s="164">
        <f t="shared" si="54"/>
        <v>0.64</v>
      </c>
      <c r="W235" s="164">
        <f t="shared" si="54"/>
        <v>0.64</v>
      </c>
      <c r="X235" s="164">
        <f t="shared" si="54"/>
        <v>0.64</v>
      </c>
      <c r="Y235" s="164">
        <f t="shared" si="54"/>
        <v>0.64</v>
      </c>
      <c r="Z235" s="164">
        <f t="shared" si="54"/>
        <v>0.64</v>
      </c>
      <c r="AA235" s="164">
        <f t="shared" si="54"/>
        <v>0.64</v>
      </c>
      <c r="AB235" s="164">
        <f t="shared" si="54"/>
        <v>0.64</v>
      </c>
      <c r="AC235" s="164">
        <f t="shared" si="54"/>
        <v>0.64</v>
      </c>
      <c r="AD235" s="164">
        <f t="shared" si="54"/>
        <v>0.64</v>
      </c>
      <c r="AE235" s="164">
        <f t="shared" si="54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5">IF(C203&lt;100,"",C203-520)</f>
        <v/>
      </c>
      <c r="D236" s="109" t="str">
        <f t="shared" si="55"/>
        <v/>
      </c>
      <c r="E236" s="109" t="str">
        <f t="shared" si="55"/>
        <v/>
      </c>
      <c r="F236" s="109" t="str">
        <f t="shared" si="55"/>
        <v/>
      </c>
      <c r="G236" s="109" t="str">
        <f t="shared" si="55"/>
        <v/>
      </c>
      <c r="H236" s="109" t="str">
        <f t="shared" si="55"/>
        <v/>
      </c>
      <c r="I236" s="109" t="str">
        <f t="shared" si="55"/>
        <v/>
      </c>
      <c r="J236" s="109" t="str">
        <f t="shared" si="55"/>
        <v/>
      </c>
      <c r="K236" s="109" t="str">
        <f t="shared" si="55"/>
        <v/>
      </c>
      <c r="L236" s="109" t="str">
        <f t="shared" si="55"/>
        <v/>
      </c>
      <c r="M236" s="109" t="str">
        <f t="shared" si="55"/>
        <v/>
      </c>
      <c r="N236" s="109" t="str">
        <f t="shared" si="55"/>
        <v/>
      </c>
      <c r="O236" s="109" t="str">
        <f t="shared" si="55"/>
        <v/>
      </c>
      <c r="P236" s="109" t="str">
        <f t="shared" si="55"/>
        <v/>
      </c>
      <c r="Q236" s="109" t="str">
        <f t="shared" si="55"/>
        <v/>
      </c>
      <c r="R236" s="109" t="str">
        <f t="shared" si="55"/>
        <v/>
      </c>
      <c r="S236" s="109" t="str">
        <f t="shared" si="55"/>
        <v/>
      </c>
      <c r="T236" s="109" t="str">
        <f t="shared" si="55"/>
        <v/>
      </c>
      <c r="U236" s="109" t="str">
        <f t="shared" si="55"/>
        <v/>
      </c>
      <c r="V236" s="109" t="str">
        <f t="shared" si="55"/>
        <v/>
      </c>
      <c r="W236" s="109" t="str">
        <f t="shared" si="55"/>
        <v/>
      </c>
      <c r="X236" s="109" t="str">
        <f t="shared" si="55"/>
        <v/>
      </c>
      <c r="Y236" s="109" t="str">
        <f t="shared" si="55"/>
        <v/>
      </c>
      <c r="Z236" s="109" t="str">
        <f t="shared" si="55"/>
        <v/>
      </c>
      <c r="AA236" s="109" t="str">
        <f t="shared" si="55"/>
        <v/>
      </c>
      <c r="AB236" s="109" t="str">
        <f t="shared" si="55"/>
        <v/>
      </c>
      <c r="AC236" s="109" t="str">
        <f t="shared" si="55"/>
        <v/>
      </c>
      <c r="AD236" s="109" t="str">
        <f t="shared" si="55"/>
        <v/>
      </c>
      <c r="AE236" s="109" t="str">
        <f t="shared" si="55"/>
        <v/>
      </c>
      <c r="AF236" s="109" t="str">
        <f t="shared" si="55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6">IF(B204&lt;100,"",B204-620)</f>
        <v/>
      </c>
      <c r="C237" s="109" t="str">
        <f t="shared" si="56"/>
        <v/>
      </c>
      <c r="D237" s="109" t="str">
        <f t="shared" si="56"/>
        <v/>
      </c>
      <c r="E237" s="109" t="str">
        <f t="shared" si="56"/>
        <v/>
      </c>
      <c r="F237" s="109" t="str">
        <f t="shared" si="56"/>
        <v/>
      </c>
      <c r="G237" s="109" t="str">
        <f t="shared" si="56"/>
        <v/>
      </c>
      <c r="H237" s="109" t="str">
        <f t="shared" si="56"/>
        <v/>
      </c>
      <c r="I237" s="109" t="str">
        <f t="shared" si="56"/>
        <v/>
      </c>
      <c r="J237" s="109" t="str">
        <f t="shared" si="56"/>
        <v/>
      </c>
      <c r="K237" s="109" t="str">
        <f t="shared" si="56"/>
        <v/>
      </c>
      <c r="L237" s="109" t="str">
        <f t="shared" si="56"/>
        <v/>
      </c>
      <c r="M237" s="109" t="str">
        <f t="shared" si="56"/>
        <v/>
      </c>
      <c r="N237" s="109" t="str">
        <f t="shared" si="56"/>
        <v/>
      </c>
      <c r="O237" s="109" t="str">
        <f t="shared" si="56"/>
        <v/>
      </c>
      <c r="P237" s="109" t="str">
        <f t="shared" si="56"/>
        <v/>
      </c>
      <c r="Q237" s="109" t="str">
        <f t="shared" si="56"/>
        <v/>
      </c>
      <c r="R237" s="109" t="str">
        <f t="shared" si="56"/>
        <v/>
      </c>
      <c r="S237" s="109" t="str">
        <f t="shared" si="56"/>
        <v/>
      </c>
      <c r="T237" s="109" t="str">
        <f t="shared" si="56"/>
        <v/>
      </c>
      <c r="U237" s="109" t="str">
        <f t="shared" si="56"/>
        <v/>
      </c>
      <c r="V237" s="109" t="str">
        <f t="shared" si="56"/>
        <v/>
      </c>
      <c r="W237" s="109" t="str">
        <f t="shared" si="56"/>
        <v/>
      </c>
      <c r="X237" s="109" t="str">
        <f t="shared" si="56"/>
        <v/>
      </c>
      <c r="Y237" s="109" t="str">
        <f t="shared" si="56"/>
        <v/>
      </c>
      <c r="Z237" s="109" t="str">
        <f t="shared" si="56"/>
        <v/>
      </c>
      <c r="AA237" s="109" t="str">
        <f t="shared" si="56"/>
        <v/>
      </c>
      <c r="AB237" s="109" t="str">
        <f t="shared" si="56"/>
        <v/>
      </c>
      <c r="AC237" s="109" t="str">
        <f t="shared" si="56"/>
        <v/>
      </c>
      <c r="AD237" s="109" t="str">
        <f t="shared" si="56"/>
        <v/>
      </c>
      <c r="AE237" s="109" t="str">
        <f t="shared" si="56"/>
        <v/>
      </c>
      <c r="AF237" s="109" t="str">
        <f t="shared" si="56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7">IF(B205&lt;100,"",B205-330)</f>
        <v/>
      </c>
      <c r="C238" s="109" t="str">
        <f t="shared" si="57"/>
        <v/>
      </c>
      <c r="D238" s="109" t="str">
        <f t="shared" si="57"/>
        <v/>
      </c>
      <c r="E238" s="109" t="str">
        <f t="shared" si="57"/>
        <v/>
      </c>
      <c r="F238" s="109" t="str">
        <f t="shared" si="57"/>
        <v/>
      </c>
      <c r="G238" s="109" t="str">
        <f t="shared" si="57"/>
        <v/>
      </c>
      <c r="H238" s="109" t="str">
        <f t="shared" si="57"/>
        <v/>
      </c>
      <c r="I238" s="109" t="str">
        <f t="shared" si="57"/>
        <v/>
      </c>
      <c r="J238" s="109" t="str">
        <f t="shared" si="57"/>
        <v/>
      </c>
      <c r="K238" s="109" t="str">
        <f t="shared" si="57"/>
        <v/>
      </c>
      <c r="L238" s="109" t="str">
        <f t="shared" si="57"/>
        <v/>
      </c>
      <c r="M238" s="109" t="str">
        <f t="shared" si="57"/>
        <v/>
      </c>
      <c r="N238" s="109" t="str">
        <f t="shared" si="57"/>
        <v/>
      </c>
      <c r="O238" s="109" t="str">
        <f t="shared" si="57"/>
        <v/>
      </c>
      <c r="P238" s="109" t="str">
        <f t="shared" si="57"/>
        <v/>
      </c>
      <c r="Q238" s="109" t="str">
        <f t="shared" si="57"/>
        <v/>
      </c>
      <c r="R238" s="109" t="str">
        <f t="shared" si="57"/>
        <v/>
      </c>
      <c r="S238" s="109" t="str">
        <f t="shared" si="57"/>
        <v/>
      </c>
      <c r="T238" s="109" t="str">
        <f t="shared" si="57"/>
        <v/>
      </c>
      <c r="U238" s="109" t="str">
        <f t="shared" si="57"/>
        <v/>
      </c>
      <c r="V238" s="109" t="str">
        <f t="shared" si="57"/>
        <v/>
      </c>
      <c r="W238" s="109" t="str">
        <f t="shared" si="57"/>
        <v/>
      </c>
      <c r="X238" s="109" t="str">
        <f t="shared" si="57"/>
        <v/>
      </c>
      <c r="Y238" s="109" t="str">
        <f t="shared" si="57"/>
        <v/>
      </c>
      <c r="Z238" s="109" t="str">
        <f t="shared" si="57"/>
        <v/>
      </c>
      <c r="AA238" s="109" t="str">
        <f t="shared" si="57"/>
        <v/>
      </c>
      <c r="AB238" s="109" t="str">
        <f t="shared" si="57"/>
        <v/>
      </c>
      <c r="AC238" s="109" t="str">
        <f t="shared" si="57"/>
        <v/>
      </c>
      <c r="AD238" s="109" t="str">
        <f t="shared" si="57"/>
        <v/>
      </c>
      <c r="AE238" s="109" t="str">
        <f t="shared" si="57"/>
        <v/>
      </c>
      <c r="AF238" s="109" t="str">
        <f t="shared" si="57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8">IF(C206&lt;100,"",C206-1500)</f>
        <v/>
      </c>
      <c r="D239" s="109" t="str">
        <f t="shared" si="58"/>
        <v/>
      </c>
      <c r="E239" s="109" t="str">
        <f t="shared" si="58"/>
        <v/>
      </c>
      <c r="F239" s="109" t="str">
        <f t="shared" si="58"/>
        <v/>
      </c>
      <c r="G239" s="109" t="str">
        <f t="shared" si="58"/>
        <v/>
      </c>
      <c r="H239" s="109" t="str">
        <f t="shared" si="58"/>
        <v/>
      </c>
      <c r="I239" s="109" t="str">
        <f t="shared" si="58"/>
        <v/>
      </c>
      <c r="J239" s="109" t="str">
        <f t="shared" si="58"/>
        <v/>
      </c>
      <c r="K239" s="109" t="str">
        <f t="shared" si="58"/>
        <v/>
      </c>
      <c r="L239" s="109" t="str">
        <f t="shared" si="58"/>
        <v/>
      </c>
      <c r="M239" s="109" t="str">
        <f t="shared" si="58"/>
        <v/>
      </c>
      <c r="N239" s="109" t="str">
        <f t="shared" si="58"/>
        <v/>
      </c>
      <c r="O239" s="109" t="str">
        <f t="shared" si="58"/>
        <v/>
      </c>
      <c r="P239" s="109" t="str">
        <f t="shared" si="58"/>
        <v/>
      </c>
      <c r="Q239" s="109" t="str">
        <f t="shared" si="58"/>
        <v/>
      </c>
      <c r="R239" s="109" t="str">
        <f t="shared" si="58"/>
        <v/>
      </c>
      <c r="S239" s="109" t="str">
        <f t="shared" si="58"/>
        <v/>
      </c>
      <c r="T239" s="109" t="str">
        <f t="shared" si="58"/>
        <v/>
      </c>
      <c r="U239" s="109" t="str">
        <f t="shared" si="58"/>
        <v/>
      </c>
      <c r="V239" s="109" t="str">
        <f t="shared" si="58"/>
        <v/>
      </c>
      <c r="W239" s="109" t="str">
        <f t="shared" si="58"/>
        <v/>
      </c>
      <c r="X239" s="109" t="str">
        <f t="shared" si="58"/>
        <v/>
      </c>
      <c r="Y239" s="109" t="str">
        <f t="shared" si="58"/>
        <v/>
      </c>
      <c r="Z239" s="109" t="str">
        <f t="shared" si="58"/>
        <v/>
      </c>
      <c r="AA239" s="109" t="str">
        <f t="shared" si="58"/>
        <v/>
      </c>
      <c r="AB239" s="109" t="str">
        <f t="shared" si="58"/>
        <v/>
      </c>
      <c r="AC239" s="109" t="str">
        <f t="shared" si="58"/>
        <v/>
      </c>
      <c r="AD239" s="109" t="str">
        <f t="shared" si="58"/>
        <v/>
      </c>
      <c r="AE239" s="109" t="str">
        <f t="shared" si="58"/>
        <v/>
      </c>
      <c r="AF239" s="109" t="str">
        <f t="shared" si="58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927" priority="205">
      <formula>$AH11=0</formula>
    </cfRule>
  </conditionalFormatting>
  <conditionalFormatting sqref="A34:A201">
    <cfRule type="expression" dxfId="925" priority="185">
      <formula>$AH34=0</formula>
    </cfRule>
  </conditionalFormatting>
  <conditionalFormatting sqref="B8 M8 S8 AB8">
    <cfRule type="expression" dxfId="924" priority="226">
      <formula>AND(C$9&gt;=8/24,C$9&lt;14/24)</formula>
    </cfRule>
    <cfRule type="expression" dxfId="923" priority="227">
      <formula>C$9&lt;8/24</formula>
    </cfRule>
    <cfRule type="expression" dxfId="922" priority="225">
      <formula>AND(C$9&gt;=14/24,C$9&lt;20/24)</formula>
    </cfRule>
  </conditionalFormatting>
  <conditionalFormatting sqref="B37">
    <cfRule type="expression" dxfId="921" priority="71">
      <formula>AND(B$9&gt;=14/24,B$9&lt;20/24)</formula>
    </cfRule>
    <cfRule type="expression" dxfId="920" priority="73">
      <formula>B$9&lt;8/24</formula>
    </cfRule>
    <cfRule type="expression" dxfId="919" priority="72">
      <formula>AND(B$9&gt;=8/24,B$9&lt;14/24)</formula>
    </cfRule>
    <cfRule type="expression" dxfId="918" priority="70">
      <formula>B$9&gt;=20/24</formula>
    </cfRule>
  </conditionalFormatting>
  <conditionalFormatting sqref="B39:B41">
    <cfRule type="expression" dxfId="917" priority="60">
      <formula>B$9&lt;8/24</formula>
    </cfRule>
    <cfRule type="expression" dxfId="916" priority="59">
      <formula>AND(B$9&gt;=8/24,B$9&lt;14/24)</formula>
    </cfRule>
    <cfRule type="expression" dxfId="915" priority="58">
      <formula>AND(B$9&gt;=14/24,B$9&lt;20/24)</formula>
    </cfRule>
    <cfRule type="expression" dxfId="914" priority="57">
      <formula>B$9&gt;=20/24</formula>
    </cfRule>
  </conditionalFormatting>
  <conditionalFormatting sqref="B11:D14 B24:D26 B53:B91 C58:C63 D61:D63 E62:L63 M62:P67 C64:L67">
    <cfRule type="expression" dxfId="913" priority="54">
      <formula>AND(B$9&gt;=8/24,B$9&lt;14/24)</formula>
    </cfRule>
    <cfRule type="expression" dxfId="912" priority="53">
      <formula>AND(B$9&gt;=14/24,B$9&lt;20/24)</formula>
    </cfRule>
    <cfRule type="expression" dxfId="911" priority="55">
      <formula>B$9&lt;8/24</formula>
    </cfRule>
    <cfRule type="expression" dxfId="910" priority="52">
      <formula>B$9&gt;=20/24</formula>
    </cfRule>
  </conditionalFormatting>
  <conditionalFormatting sqref="B11:D15 B34:Y35 B24:D27 B28:M32 B38:B43 B51:AF56">
    <cfRule type="expression" dxfId="909" priority="43">
      <formula>B11&gt;$AG11</formula>
    </cfRule>
  </conditionalFormatting>
  <conditionalFormatting sqref="B17:D23">
    <cfRule type="expression" dxfId="908" priority="16">
      <formula>B17&gt;$AG17</formula>
    </cfRule>
    <cfRule type="expression" dxfId="907" priority="17">
      <formula>B$9&gt;=20/24</formula>
    </cfRule>
    <cfRule type="expression" dxfId="906" priority="18">
      <formula>AND(B$9&gt;=14/24,B$9&lt;20/24)</formula>
    </cfRule>
    <cfRule type="expression" dxfId="905" priority="19">
      <formula>AND(B$9&gt;=8/24,B$9&lt;14/24)</formula>
    </cfRule>
    <cfRule type="expression" dxfId="904" priority="20">
      <formula>B$9&lt;8/24</formula>
    </cfRule>
  </conditionalFormatting>
  <conditionalFormatting sqref="B27:D27">
    <cfRule type="expression" dxfId="903" priority="21">
      <formula>B$9&gt;=20/24</formula>
    </cfRule>
    <cfRule type="expression" dxfId="902" priority="22">
      <formula>AND(B$9&gt;=14/24,B$9&lt;20/24)</formula>
    </cfRule>
    <cfRule type="expression" dxfId="901" priority="23">
      <formula>AND(B$9&gt;=8/24,B$9&lt;14/24)</formula>
    </cfRule>
    <cfRule type="expression" dxfId="900" priority="24">
      <formula>B$9&lt;8/24</formula>
    </cfRule>
  </conditionalFormatting>
  <conditionalFormatting sqref="B29:D32">
    <cfRule type="expression" dxfId="899" priority="51">
      <formula>B$9&lt;8/24</formula>
    </cfRule>
    <cfRule type="expression" dxfId="898" priority="48">
      <formula>B$9&gt;=20/24</formula>
    </cfRule>
    <cfRule type="expression" dxfId="897" priority="49">
      <formula>AND(B$9&gt;=14/24,B$9&lt;20/24)</formula>
    </cfRule>
    <cfRule type="expression" dxfId="896" priority="50">
      <formula>AND(B$9&gt;=8/24,B$9&lt;14/24)</formula>
    </cfRule>
  </conditionalFormatting>
  <conditionalFormatting sqref="B44:D50 E45:Y50">
    <cfRule type="expression" dxfId="895" priority="25">
      <formula>B44&gt;$AG44</formula>
    </cfRule>
    <cfRule type="expression" dxfId="894" priority="29">
      <formula>B$9&lt;8/24</formula>
    </cfRule>
    <cfRule type="expression" dxfId="893" priority="28">
      <formula>AND(B$9&gt;=8/24,B$9&lt;14/24)</formula>
    </cfRule>
    <cfRule type="expression" dxfId="892" priority="27">
      <formula>AND(B$9&gt;=14/24,B$9&lt;20/24)</formula>
    </cfRule>
    <cfRule type="expression" dxfId="891" priority="26">
      <formula>B$9&gt;=20/24</formula>
    </cfRule>
  </conditionalFormatting>
  <conditionalFormatting sqref="B16:I16 J16:M27 N16:P31 Z17:AF23 E17:I27 Q17:Y31 B28:M28 E29:M31 C68:AF91">
    <cfRule type="expression" dxfId="890" priority="128">
      <formula>B$9&gt;=20/24</formula>
    </cfRule>
    <cfRule type="expression" dxfId="889" priority="131">
      <formula>B$9&lt;8/24</formula>
    </cfRule>
    <cfRule type="expression" dxfId="888" priority="130">
      <formula>AND(B$9&gt;=8/24,B$9&lt;14/24)</formula>
    </cfRule>
    <cfRule type="expression" dxfId="887" priority="129">
      <formula>AND(B$9&gt;=14/24,B$9&lt;20/24)</formula>
    </cfRule>
  </conditionalFormatting>
  <conditionalFormatting sqref="B16:I16 J16:M27 N16:P32 Z17:AF23 E17:I27 Q17:Y32">
    <cfRule type="expression" dxfId="886" priority="119">
      <formula>B16&gt;$AG16</formula>
    </cfRule>
  </conditionalFormatting>
  <conditionalFormatting sqref="B33:Y33">
    <cfRule type="expression" dxfId="885" priority="30">
      <formula>B33&gt;$AG33</formula>
    </cfRule>
  </conditionalFormatting>
  <conditionalFormatting sqref="B33:Y34">
    <cfRule type="expression" dxfId="884" priority="34">
      <formula>B$9&lt;8/24</formula>
    </cfRule>
    <cfRule type="expression" dxfId="883" priority="31">
      <formula>B$9&gt;=20/24</formula>
    </cfRule>
    <cfRule type="expression" dxfId="882" priority="32">
      <formula>AND(B$9&gt;=14/24,B$9&lt;20/24)</formula>
    </cfRule>
    <cfRule type="expression" dxfId="881" priority="33">
      <formula>AND(B$9&gt;=8/24,B$9&lt;14/24)</formula>
    </cfRule>
  </conditionalFormatting>
  <conditionalFormatting sqref="B35:Y35">
    <cfRule type="expression" dxfId="880" priority="45">
      <formula>AND(B$9&gt;=14/24,B$9&lt;20/24)</formula>
    </cfRule>
    <cfRule type="expression" dxfId="879" priority="46">
      <formula>AND(B$9&gt;=8/24,B$9&lt;14/24)</formula>
    </cfRule>
    <cfRule type="expression" dxfId="878" priority="47">
      <formula>B$9&lt;8/24</formula>
    </cfRule>
    <cfRule type="expression" dxfId="877" priority="44">
      <formula>B$9&gt;=20/24</formula>
    </cfRule>
  </conditionalFormatting>
  <conditionalFormatting sqref="B9:AF10 T11:AF11 AG73 B192:AF192 D194:AF200 U213:AF213">
    <cfRule type="expression" dxfId="876" priority="220">
      <formula>B$9&lt;8/24</formula>
    </cfRule>
    <cfRule type="expression" dxfId="875" priority="219">
      <formula>AND(B$9&gt;=8/24,B$9&lt;14/24)</formula>
    </cfRule>
    <cfRule type="expression" dxfId="874" priority="218">
      <formula>AND(B$9&gt;=14/24,B$9&lt;20/24)</formula>
    </cfRule>
  </conditionalFormatting>
  <conditionalFormatting sqref="B15:AF15">
    <cfRule type="expression" dxfId="873" priority="38">
      <formula>B$9&lt;8/24</formula>
    </cfRule>
    <cfRule type="expression" dxfId="872" priority="37">
      <formula>AND(B$9&gt;=8/24,B$9&lt;14/24)</formula>
    </cfRule>
    <cfRule type="expression" dxfId="871" priority="36">
      <formula>AND(B$9&gt;=14/24,B$9&lt;20/24)</formula>
    </cfRule>
    <cfRule type="expression" dxfId="870" priority="35">
      <formula>B$9&gt;=20/24</formula>
    </cfRule>
  </conditionalFormatting>
  <conditionalFormatting sqref="B36:AF36">
    <cfRule type="expression" dxfId="869" priority="64">
      <formula>B$9&lt;8/24</formula>
    </cfRule>
    <cfRule type="expression" dxfId="868" priority="63">
      <formula>AND(B$9&gt;=8/24,B$9&lt;14/24)</formula>
    </cfRule>
    <cfRule type="expression" dxfId="867" priority="62">
      <formula>AND(B$9&gt;=14/24,B$9&lt;20/24)</formula>
    </cfRule>
    <cfRule type="expression" dxfId="866" priority="61">
      <formula>B$9&gt;=20/24</formula>
    </cfRule>
  </conditionalFormatting>
  <conditionalFormatting sqref="B36:AF37">
    <cfRule type="expression" dxfId="865" priority="6">
      <formula>B36&gt;$AG36</formula>
    </cfRule>
  </conditionalFormatting>
  <conditionalFormatting sqref="B94:AF100">
    <cfRule type="expression" dxfId="864" priority="75">
      <formula>AND(B$9&gt;=14/24,B$9&lt;20/24)</formula>
    </cfRule>
    <cfRule type="expression" dxfId="863" priority="74">
      <formula>B$9&gt;=20/24</formula>
    </cfRule>
    <cfRule type="expression" dxfId="862" priority="76">
      <formula>AND(B$9&gt;=8/24,B$9&lt;14/24)</formula>
    </cfRule>
    <cfRule type="expression" dxfId="861" priority="77">
      <formula>B$9&lt;8/24</formula>
    </cfRule>
  </conditionalFormatting>
  <conditionalFormatting sqref="C39:D43">
    <cfRule type="expression" dxfId="860" priority="92">
      <formula>C39&gt;$AG39</formula>
    </cfRule>
  </conditionalFormatting>
  <conditionalFormatting sqref="C39:L41">
    <cfRule type="expression" dxfId="859" priority="101">
      <formula>C$9&lt;8/24</formula>
    </cfRule>
    <cfRule type="expression" dxfId="858" priority="99">
      <formula>AND(C$9&gt;=14/24,C$9&lt;20/24)</formula>
    </cfRule>
    <cfRule type="expression" dxfId="857" priority="98">
      <formula>C$9&gt;=20/24</formula>
    </cfRule>
    <cfRule type="expression" dxfId="856" priority="100">
      <formula>AND(C$9&gt;=8/24,C$9&lt;14/24)</formula>
    </cfRule>
  </conditionalFormatting>
  <conditionalFormatting sqref="E44">
    <cfRule type="expression" dxfId="855" priority="91">
      <formula>E$9&lt;8/24</formula>
    </cfRule>
    <cfRule type="expression" dxfId="854" priority="88">
      <formula>E$9&gt;=20/24</formula>
    </cfRule>
    <cfRule type="expression" dxfId="853" priority="89">
      <formula>AND(E$9&gt;=14/24,E$9&lt;20/24)</formula>
    </cfRule>
    <cfRule type="expression" dxfId="852" priority="90">
      <formula>AND(E$9&gt;=8/24,E$9&lt;14/24)</formula>
    </cfRule>
  </conditionalFormatting>
  <conditionalFormatting sqref="E11:I11">
    <cfRule type="expression" dxfId="851" priority="183">
      <formula>AND(E$9&gt;=8/24,E$9&lt;14/24)</formula>
    </cfRule>
    <cfRule type="expression" dxfId="850" priority="184">
      <formula>E$9&lt;8/24</formula>
    </cfRule>
    <cfRule type="expression" dxfId="849" priority="181">
      <formula>E$9&gt;=20/24</formula>
    </cfRule>
    <cfRule type="expression" dxfId="848" priority="182">
      <formula>AND(E$9&gt;=14/24,E$9&lt;20/24)</formula>
    </cfRule>
  </conditionalFormatting>
  <conditionalFormatting sqref="E39:L44">
    <cfRule type="expression" dxfId="847" priority="87">
      <formula>E39&gt;$AG39</formula>
    </cfRule>
  </conditionalFormatting>
  <conditionalFormatting sqref="E32:Y32">
    <cfRule type="expression" dxfId="846" priority="127">
      <formula>E$9&lt;8/24</formula>
    </cfRule>
    <cfRule type="expression" dxfId="845" priority="124">
      <formula>E$9&gt;=20/24</formula>
    </cfRule>
    <cfRule type="expression" dxfId="844" priority="125">
      <formula>AND(E$9&gt;=14/24,E$9&lt;20/24)</formula>
    </cfRule>
    <cfRule type="expression" dxfId="843" priority="126">
      <formula>AND(E$9&gt;=8/24,E$9&lt;14/24)</formula>
    </cfRule>
  </conditionalFormatting>
  <conditionalFormatting sqref="E11:AF11 U39:AF41">
    <cfRule type="expression" dxfId="842" priority="176">
      <formula>E11&gt;$AG11</formula>
    </cfRule>
  </conditionalFormatting>
  <conditionalFormatting sqref="M11:R11">
    <cfRule type="expression" dxfId="841" priority="11">
      <formula>M11&gt;$AG11</formula>
    </cfRule>
    <cfRule type="expression" dxfId="840" priority="12">
      <formula>M$9&gt;=20/24</formula>
    </cfRule>
    <cfRule type="expression" dxfId="839" priority="13">
      <formula>AND(M$9&gt;=14/24,M$9&lt;20/24)</formula>
    </cfRule>
    <cfRule type="expression" dxfId="838" priority="14">
      <formula>AND(M$9&gt;=8/24,M$9&lt;14/24)</formula>
    </cfRule>
    <cfRule type="expression" dxfId="837" priority="15">
      <formula>M$9&lt;8/24</formula>
    </cfRule>
  </conditionalFormatting>
  <conditionalFormatting sqref="M39:T43 U42:Y43 Z42:AC50 AD44:AF50">
    <cfRule type="expression" dxfId="836" priority="137">
      <formula>M$9&gt;=20/24</formula>
    </cfRule>
    <cfRule type="expression" dxfId="835" priority="138">
      <formula>AND(M$9&gt;=14/24,M$9&lt;20/24)</formula>
    </cfRule>
    <cfRule type="expression" dxfId="834" priority="139">
      <formula>AND(M$9&gt;=8/24,M$9&lt;14/24)</formula>
    </cfRule>
    <cfRule type="expression" dxfId="833" priority="140">
      <formula>M$9&lt;8/24</formula>
    </cfRule>
  </conditionalFormatting>
  <conditionalFormatting sqref="M39:T43 U42:Y43 Z42:AF50">
    <cfRule type="expression" dxfId="832" priority="136">
      <formula>M39&gt;$AG39</formula>
    </cfRule>
  </conditionalFormatting>
  <conditionalFormatting sqref="M44:Y44">
    <cfRule type="expression" dxfId="831" priority="2">
      <formula>M$9&gt;=20/24</formula>
    </cfRule>
    <cfRule type="expression" dxfId="830" priority="3">
      <formula>AND(M$9&gt;=14/24,M$9&lt;20/24)</formula>
    </cfRule>
    <cfRule type="expression" dxfId="829" priority="4">
      <formula>AND(M$9&gt;=8/24,M$9&lt;14/24)</formula>
    </cfRule>
    <cfRule type="expression" dxfId="828" priority="5">
      <formula>M$9&lt;8/24</formula>
    </cfRule>
    <cfRule type="expression" dxfId="827" priority="1">
      <formula>M44&gt;$AG44</formula>
    </cfRule>
  </conditionalFormatting>
  <conditionalFormatting sqref="M37:AF37">
    <cfRule type="expression" dxfId="826" priority="7">
      <formula>M$9&gt;=20/24</formula>
    </cfRule>
    <cfRule type="expression" dxfId="825" priority="8">
      <formula>AND(M$9&gt;=14/24,M$9&lt;20/24)</formula>
    </cfRule>
    <cfRule type="expression" dxfId="824" priority="9">
      <formula>AND(M$9&gt;=8/24,M$9&lt;14/24)</formula>
    </cfRule>
    <cfRule type="expression" dxfId="823" priority="10">
      <formula>M$9&lt;8/24</formula>
    </cfRule>
  </conditionalFormatting>
  <conditionalFormatting sqref="O3:P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822" priority="224">
      <formula>C$9&gt;=20/24</formula>
    </cfRule>
  </conditionalFormatting>
  <conditionalFormatting sqref="S8">
    <cfRule type="expression" dxfId="821" priority="190">
      <formula>U$9&gt;=20/24</formula>
    </cfRule>
    <cfRule type="expression" dxfId="820" priority="193">
      <formula>U$9&lt;8/24</formula>
    </cfRule>
    <cfRule type="expression" dxfId="819" priority="192">
      <formula>AND(U$9&gt;=8/24,U$9&lt;14/24)</formula>
    </cfRule>
    <cfRule type="expression" dxfId="818" priority="191">
      <formula>AND(U$9&gt;=14/24,U$9&lt;20/24)</formula>
    </cfRule>
  </conditionalFormatting>
  <conditionalFormatting sqref="S11:S14 E12:R14 T12:AF14 Q16:AF16 Z24:AF26 C53:AF57 D58:M60 N58:P61 Q58:AF67 E61:M61">
    <cfRule type="expression" dxfId="817" priority="175">
      <formula>C$9&lt;8/24</formula>
    </cfRule>
    <cfRule type="expression" dxfId="816" priority="172">
      <formula>C$9&gt;=20/24</formula>
    </cfRule>
    <cfRule type="expression" dxfId="815" priority="173">
      <formula>AND(C$9&gt;=14/24,C$9&lt;20/24)</formula>
    </cfRule>
    <cfRule type="expression" dxfId="814" priority="174">
      <formula>AND(C$9&gt;=8/24,C$9&lt;14/24)</formula>
    </cfRule>
  </conditionalFormatting>
  <conditionalFormatting sqref="T213">
    <cfRule type="expression" dxfId="813" priority="237">
      <formula>AX$9&gt;=20/24</formula>
    </cfRule>
    <cfRule type="expression" dxfId="812" priority="240">
      <formula>AX$9&lt;8/24</formula>
    </cfRule>
    <cfRule type="expression" dxfId="811" priority="239">
      <formula>AND(AX$9&gt;=8/24,AX$9&lt;14/24)</formula>
    </cfRule>
    <cfRule type="expression" dxfId="810" priority="238">
      <formula>AND(AX$9&gt;=14/24,AX$9&lt;20/24)</formula>
    </cfRule>
  </conditionalFormatting>
  <conditionalFormatting sqref="T11:AF11 B9:AF10 AG73 B192:AF192 D194:AF200 U213:AF213">
    <cfRule type="expression" dxfId="809" priority="217">
      <formula>B$9&gt;=20/24</formula>
    </cfRule>
  </conditionalFormatting>
  <conditionalFormatting sqref="U39:AF41">
    <cfRule type="expression" dxfId="808" priority="177">
      <formula>U$9&gt;=20/24</formula>
    </cfRule>
    <cfRule type="expression" dxfId="807" priority="180">
      <formula>U$9&lt;8/24</formula>
    </cfRule>
    <cfRule type="expression" dxfId="806" priority="179">
      <formula>AND(U$9&gt;=8/24,U$9&lt;14/24)</formula>
    </cfRule>
    <cfRule type="expression" dxfId="805" priority="178">
      <formula>AND(U$9&gt;=14/24,U$9&lt;20/24)</formula>
    </cfRule>
  </conditionalFormatting>
  <conditionalFormatting sqref="V3 AB3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Z24:AF33">
    <cfRule type="expression" dxfId="804" priority="150">
      <formula>Z24&gt;$AG24</formula>
    </cfRule>
  </conditionalFormatting>
  <conditionalFormatting sqref="Z27:AF27">
    <cfRule type="expression" dxfId="803" priority="134">
      <formula>AND(Z$9&gt;=8/24,Z$9&lt;14/24)</formula>
    </cfRule>
    <cfRule type="expression" dxfId="802" priority="135">
      <formula>Z$9&lt;8/24</formula>
    </cfRule>
    <cfRule type="expression" dxfId="801" priority="132">
      <formula>Z$9&gt;=20/24</formula>
    </cfRule>
    <cfRule type="expression" dxfId="800" priority="133">
      <formula>AND(Z$9&gt;=14/24,Z$9&lt;20/24)</formula>
    </cfRule>
  </conditionalFormatting>
  <conditionalFormatting sqref="Z28:AF34">
    <cfRule type="expression" dxfId="799" priority="153">
      <formula>AND(Z$9&gt;=8/24,Z$9&lt;14/24)</formula>
    </cfRule>
    <cfRule type="expression" dxfId="798" priority="151">
      <formula>Z$9&gt;=20/24</formula>
    </cfRule>
    <cfRule type="expression" dxfId="797" priority="152">
      <formula>AND(Z$9&gt;=14/24,Z$9&lt;20/24)</formula>
    </cfRule>
    <cfRule type="expression" dxfId="796" priority="154">
      <formula>Z$9&lt;8/24</formula>
    </cfRule>
  </conditionalFormatting>
  <conditionalFormatting sqref="Z34:AF35 S11:S16 E12:R15 T12:AF16 Q16:R16 C38:AF38">
    <cfRule type="expression" dxfId="795" priority="163">
      <formula>C11&gt;$AG11</formula>
    </cfRule>
  </conditionalFormatting>
  <conditionalFormatting sqref="Z35:AF35">
    <cfRule type="expression" dxfId="794" priority="164">
      <formula>Z$9&gt;=20/24</formula>
    </cfRule>
    <cfRule type="expression" dxfId="793" priority="165">
      <formula>AND(Z$9&gt;=14/24,Z$9&lt;20/24)</formula>
    </cfRule>
    <cfRule type="expression" dxfId="792" priority="167">
      <formula>Z$9&lt;8/24</formula>
    </cfRule>
    <cfRule type="expression" dxfId="791" priority="166">
      <formula>AND(Z$9&gt;=8/24,Z$9&lt;14/24)</formula>
    </cfRule>
  </conditionalFormatting>
  <conditionalFormatting sqref="AB8">
    <cfRule type="expression" dxfId="790" priority="187">
      <formula>AND(AD$9&gt;=14/24,AD$9&lt;20/24)</formula>
    </cfRule>
    <cfRule type="expression" dxfId="789" priority="188">
      <formula>AND(AD$9&gt;=8/24,AD$9&lt;14/24)</formula>
    </cfRule>
    <cfRule type="expression" dxfId="788" priority="189">
      <formula>AD$9&lt;8/24</formula>
    </cfRule>
    <cfRule type="expression" dxfId="787" priority="186">
      <formula>AD$9&gt;=20/24</formula>
    </cfRule>
  </conditionalFormatting>
  <conditionalFormatting sqref="AG51">
    <cfRule type="expression" dxfId="786" priority="211">
      <formula>AG51&gt;$AG51</formula>
    </cfRule>
  </conditionalFormatting>
  <conditionalFormatting sqref="AG213">
    <cfRule type="expression" dxfId="785" priority="229">
      <formula>B$9&gt;=20/24</formula>
    </cfRule>
    <cfRule type="expression" dxfId="784" priority="230">
      <formula>AND(B$9&gt;=14/24,B$9&lt;20/24)</formula>
    </cfRule>
    <cfRule type="expression" dxfId="783" priority="231">
      <formula>AND(B$9&gt;=8/24,B$9&lt;14/24)</formula>
    </cfRule>
    <cfRule type="expression" dxfId="782" priority="232">
      <formula>B$9&lt;8/24</formula>
    </cfRule>
  </conditionalFormatting>
  <conditionalFormatting sqref="AH213:AX213">
    <cfRule type="expression" dxfId="781" priority="233">
      <formula>AG$9&gt;=20/24</formula>
    </cfRule>
    <cfRule type="expression" dxfId="780" priority="234">
      <formula>AND(AG$9&gt;=14/24,AG$9&lt;20/24)</formula>
    </cfRule>
    <cfRule type="expression" dxfId="779" priority="235">
      <formula>AND(AG$9&gt;=8/24,AG$9&lt;14/24)</formula>
    </cfRule>
    <cfRule type="expression" dxfId="778" priority="236">
      <formula>AG$9&lt;8/24</formula>
    </cfRule>
  </conditionalFormatting>
  <conditionalFormatting sqref="AL4:AL6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23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5" id="{E3D047CA-5356-46DD-AE93-2836DFBC068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246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D63" sqref="D63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2079/01/12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240.5</v>
      </c>
      <c r="C5" s="29">
        <f t="shared" si="0"/>
        <v>251.5</v>
      </c>
      <c r="D5" s="29">
        <f t="shared" si="0"/>
        <v>247.5</v>
      </c>
      <c r="E5" s="29">
        <f t="shared" si="0"/>
        <v>282.5</v>
      </c>
      <c r="F5" s="29">
        <f t="shared" si="0"/>
        <v>294.5</v>
      </c>
      <c r="G5" s="29">
        <f t="shared" si="0"/>
        <v>314.5</v>
      </c>
      <c r="H5" s="29">
        <f t="shared" si="0"/>
        <v>395.5</v>
      </c>
      <c r="I5" s="29">
        <f t="shared" si="0"/>
        <v>499.5</v>
      </c>
      <c r="J5" s="29">
        <f t="shared" si="0"/>
        <v>504.5</v>
      </c>
      <c r="K5" s="29">
        <f t="shared" si="0"/>
        <v>473.9</v>
      </c>
      <c r="L5" s="29">
        <f t="shared" si="0"/>
        <v>515.29999999999995</v>
      </c>
      <c r="M5" s="29">
        <f t="shared" si="0"/>
        <v>588.70000000000005</v>
      </c>
      <c r="N5" s="29">
        <f t="shared" si="0"/>
        <v>573.79999999999995</v>
      </c>
      <c r="O5" s="29">
        <f t="shared" si="0"/>
        <v>575.5</v>
      </c>
      <c r="P5" s="29">
        <f t="shared" si="0"/>
        <v>544.5</v>
      </c>
      <c r="Q5" s="29">
        <f t="shared" si="0"/>
        <v>525.5</v>
      </c>
      <c r="R5" s="29">
        <f t="shared" si="0"/>
        <v>548.70000000000005</v>
      </c>
      <c r="S5" s="29">
        <f t="shared" si="0"/>
        <v>522.29999999999995</v>
      </c>
      <c r="T5" s="29">
        <f t="shared" si="0"/>
        <v>483.5</v>
      </c>
      <c r="U5" s="29">
        <f t="shared" si="0"/>
        <v>417.20000000000005</v>
      </c>
      <c r="V5" s="29">
        <f t="shared" si="0"/>
        <v>438.40000000000003</v>
      </c>
      <c r="W5" s="29">
        <f t="shared" si="0"/>
        <v>420.3</v>
      </c>
      <c r="X5" s="29">
        <f t="shared" si="0"/>
        <v>276.39999999999998</v>
      </c>
      <c r="Y5" s="29">
        <f t="shared" si="0"/>
        <v>229.4</v>
      </c>
      <c r="Z5" s="29">
        <f t="shared" si="0"/>
        <v>265.89999999999998</v>
      </c>
      <c r="AA5" s="29">
        <f t="shared" si="0"/>
        <v>262</v>
      </c>
      <c r="AB5" s="29">
        <f t="shared" si="0"/>
        <v>281.5</v>
      </c>
      <c r="AC5" s="29">
        <f t="shared" si="0"/>
        <v>276.5</v>
      </c>
      <c r="AD5" s="29">
        <f t="shared" si="0"/>
        <v>249.5</v>
      </c>
      <c r="AE5" s="29">
        <f t="shared" si="0"/>
        <v>233.1</v>
      </c>
      <c r="AF5" s="29">
        <f>B68</f>
        <v>232.5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1448MW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Load=1095</v>
      </c>
      <c r="B7" s="34">
        <f>B75</f>
        <v>1370.3400000000001</v>
      </c>
      <c r="C7" s="34">
        <f t="shared" ref="C7:AF7" si="1">C75</f>
        <v>1284.6400000000001</v>
      </c>
      <c r="D7" s="34">
        <f t="shared" si="1"/>
        <v>1271.94</v>
      </c>
      <c r="E7" s="34">
        <f t="shared" si="1"/>
        <v>1249.24</v>
      </c>
      <c r="F7" s="34">
        <f t="shared" si="1"/>
        <v>1220.24</v>
      </c>
      <c r="G7" s="34">
        <f t="shared" si="1"/>
        <v>1232.24</v>
      </c>
      <c r="H7" s="34">
        <f t="shared" si="1"/>
        <v>1252.24</v>
      </c>
      <c r="I7" s="34">
        <f t="shared" si="1"/>
        <v>1094.94</v>
      </c>
      <c r="J7" s="34">
        <f t="shared" si="1"/>
        <v>1219.74</v>
      </c>
      <c r="K7" s="34">
        <f t="shared" si="1"/>
        <v>1292.24</v>
      </c>
      <c r="L7" s="34">
        <f t="shared" si="1"/>
        <v>1394.74</v>
      </c>
      <c r="M7" s="34">
        <f t="shared" si="1"/>
        <v>1447.94</v>
      </c>
      <c r="N7" s="34">
        <f t="shared" si="1"/>
        <v>1441.84</v>
      </c>
      <c r="O7" s="34">
        <f t="shared" si="1"/>
        <v>1447.34</v>
      </c>
      <c r="P7" s="34">
        <f t="shared" si="1"/>
        <v>1504.44</v>
      </c>
      <c r="Q7" s="34">
        <f t="shared" si="1"/>
        <v>1567.9399999999998</v>
      </c>
      <c r="R7" s="34">
        <f t="shared" si="1"/>
        <v>1517.7399999999998</v>
      </c>
      <c r="S7" s="34">
        <f t="shared" si="1"/>
        <v>1583.84</v>
      </c>
      <c r="T7" s="34">
        <f t="shared" si="1"/>
        <v>1542.44</v>
      </c>
      <c r="U7" s="34">
        <f t="shared" si="1"/>
        <v>1544.7400000000002</v>
      </c>
      <c r="V7" s="34">
        <f t="shared" si="1"/>
        <v>1493.9399999999998</v>
      </c>
      <c r="W7" s="34">
        <f t="shared" si="1"/>
        <v>1477.44</v>
      </c>
      <c r="X7" s="34">
        <f t="shared" si="1"/>
        <v>1485.54</v>
      </c>
      <c r="Y7" s="34">
        <f t="shared" si="1"/>
        <v>1539.3400000000001</v>
      </c>
      <c r="Z7" s="34">
        <f t="shared" si="1"/>
        <v>1672.7399999999998</v>
      </c>
      <c r="AA7" s="34">
        <f t="shared" si="1"/>
        <v>1709.2399999999998</v>
      </c>
      <c r="AB7" s="34">
        <f t="shared" si="1"/>
        <v>1641.7399999999998</v>
      </c>
      <c r="AC7" s="34">
        <f t="shared" si="1"/>
        <v>1628.6399999999999</v>
      </c>
      <c r="AD7" s="34">
        <f t="shared" si="1"/>
        <v>1568.6399999999999</v>
      </c>
      <c r="AE7" s="34">
        <f t="shared" si="1"/>
        <v>1485.44</v>
      </c>
      <c r="AF7" s="34">
        <f t="shared" si="1"/>
        <v>1363.94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145</v>
      </c>
      <c r="C11" s="47">
        <v>110</v>
      </c>
      <c r="D11" s="47">
        <v>100</v>
      </c>
      <c r="E11" s="44">
        <v>80</v>
      </c>
      <c r="F11" s="44">
        <v>40</v>
      </c>
      <c r="G11" s="44">
        <v>40</v>
      </c>
      <c r="H11" s="44">
        <v>40</v>
      </c>
      <c r="I11" s="44">
        <v>20</v>
      </c>
      <c r="J11" s="45">
        <v>30</v>
      </c>
      <c r="K11" s="45">
        <v>50</v>
      </c>
      <c r="L11" s="45">
        <v>140</v>
      </c>
      <c r="M11" s="44">
        <v>140</v>
      </c>
      <c r="N11" s="44">
        <v>90</v>
      </c>
      <c r="O11" s="44">
        <v>130</v>
      </c>
      <c r="P11" s="44">
        <v>130</v>
      </c>
      <c r="Q11" s="44">
        <v>190</v>
      </c>
      <c r="R11" s="44">
        <v>190</v>
      </c>
      <c r="S11" s="44">
        <v>190</v>
      </c>
      <c r="T11" s="46">
        <v>160</v>
      </c>
      <c r="U11" s="46">
        <v>130</v>
      </c>
      <c r="V11" s="46">
        <v>90</v>
      </c>
      <c r="W11" s="46">
        <v>50</v>
      </c>
      <c r="X11" s="46">
        <v>30</v>
      </c>
      <c r="Y11" s="46">
        <v>120</v>
      </c>
      <c r="Z11" s="46">
        <v>270</v>
      </c>
      <c r="AA11" s="46">
        <v>280</v>
      </c>
      <c r="AB11" s="46">
        <v>300</v>
      </c>
      <c r="AC11" s="46">
        <v>250</v>
      </c>
      <c r="AD11" s="46">
        <v>200</v>
      </c>
      <c r="AE11" s="46">
        <v>145</v>
      </c>
      <c r="AF11" s="46">
        <v>100</v>
      </c>
      <c r="AG11" s="48">
        <v>456</v>
      </c>
      <c r="AH11" s="49">
        <f>MAX(B11:AF11)</f>
        <v>300</v>
      </c>
      <c r="AI11" s="50">
        <f>MIN(B11:AF11)</f>
        <v>20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25</v>
      </c>
      <c r="C12" s="44">
        <v>25</v>
      </c>
      <c r="D12" s="44">
        <v>25</v>
      </c>
      <c r="E12" s="44">
        <v>25</v>
      </c>
      <c r="F12" s="44">
        <v>25</v>
      </c>
      <c r="G12" s="44">
        <v>25</v>
      </c>
      <c r="H12" s="44">
        <v>25</v>
      </c>
      <c r="I12" s="44">
        <v>25</v>
      </c>
      <c r="J12" s="44">
        <v>25</v>
      </c>
      <c r="K12" s="44">
        <v>25</v>
      </c>
      <c r="L12" s="44">
        <v>25</v>
      </c>
      <c r="M12" s="44">
        <v>25</v>
      </c>
      <c r="N12" s="44">
        <v>25</v>
      </c>
      <c r="O12" s="44">
        <v>25</v>
      </c>
      <c r="P12" s="44">
        <v>25</v>
      </c>
      <c r="Q12" s="44">
        <v>25</v>
      </c>
      <c r="R12" s="44">
        <v>25</v>
      </c>
      <c r="S12" s="44">
        <v>25</v>
      </c>
      <c r="T12" s="44">
        <v>25</v>
      </c>
      <c r="U12" s="44">
        <v>25</v>
      </c>
      <c r="V12" s="44">
        <v>25</v>
      </c>
      <c r="W12" s="44">
        <v>25</v>
      </c>
      <c r="X12" s="44">
        <v>25</v>
      </c>
      <c r="Y12" s="44">
        <v>25</v>
      </c>
      <c r="Z12" s="44">
        <v>25</v>
      </c>
      <c r="AA12" s="44">
        <v>25</v>
      </c>
      <c r="AB12" s="44">
        <v>25</v>
      </c>
      <c r="AC12" s="44">
        <v>25</v>
      </c>
      <c r="AD12" s="44">
        <v>25</v>
      </c>
      <c r="AE12" s="44">
        <v>25</v>
      </c>
      <c r="AF12" s="44">
        <v>25</v>
      </c>
      <c r="AG12" s="53">
        <v>60</v>
      </c>
      <c r="AH12" s="49">
        <f t="shared" ref="AH12:AH75" si="2">MAX(B12:AF12)</f>
        <v>25</v>
      </c>
      <c r="AI12" s="50">
        <f t="shared" ref="AI12:AI75" si="3">MIN(B12:AF12)</f>
        <v>25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15.2</v>
      </c>
      <c r="C13" s="44">
        <v>15.2</v>
      </c>
      <c r="D13" s="44">
        <v>16.100000000000001</v>
      </c>
      <c r="E13" s="44">
        <v>15.8</v>
      </c>
      <c r="F13" s="44">
        <v>15.8</v>
      </c>
      <c r="G13" s="44">
        <v>15.8</v>
      </c>
      <c r="H13" s="44">
        <v>15.8</v>
      </c>
      <c r="I13" s="44">
        <v>15.8</v>
      </c>
      <c r="J13" s="44">
        <v>15.8</v>
      </c>
      <c r="K13" s="44">
        <v>15.8</v>
      </c>
      <c r="L13" s="44">
        <v>15.8</v>
      </c>
      <c r="M13" s="44">
        <v>15</v>
      </c>
      <c r="N13" s="44">
        <v>15</v>
      </c>
      <c r="O13" s="44">
        <v>15</v>
      </c>
      <c r="P13" s="44">
        <v>15</v>
      </c>
      <c r="Q13" s="44">
        <v>15</v>
      </c>
      <c r="R13" s="44">
        <v>15</v>
      </c>
      <c r="S13" s="44">
        <v>15</v>
      </c>
      <c r="T13" s="44">
        <v>15</v>
      </c>
      <c r="U13" s="44">
        <v>15</v>
      </c>
      <c r="V13" s="44">
        <v>15</v>
      </c>
      <c r="W13" s="44">
        <v>15</v>
      </c>
      <c r="X13" s="44">
        <v>15</v>
      </c>
      <c r="Y13" s="44">
        <v>15</v>
      </c>
      <c r="Z13" s="44">
        <v>15</v>
      </c>
      <c r="AA13" s="44">
        <v>15</v>
      </c>
      <c r="AB13" s="44">
        <v>15</v>
      </c>
      <c r="AC13" s="44">
        <v>15</v>
      </c>
      <c r="AD13" s="44">
        <v>15</v>
      </c>
      <c r="AE13" s="44">
        <v>16</v>
      </c>
      <c r="AF13" s="44">
        <v>14.8</v>
      </c>
      <c r="AG13" s="53">
        <v>52.4</v>
      </c>
      <c r="AH13" s="49">
        <f t="shared" si="2"/>
        <v>16.100000000000001</v>
      </c>
      <c r="AI13" s="50">
        <f t="shared" si="3"/>
        <v>14.8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50.3</v>
      </c>
      <c r="C14" s="44">
        <v>50.3</v>
      </c>
      <c r="D14" s="44">
        <v>50.3</v>
      </c>
      <c r="E14" s="44">
        <v>50.3</v>
      </c>
      <c r="F14" s="44">
        <v>50.3</v>
      </c>
      <c r="G14" s="44">
        <v>50.3</v>
      </c>
      <c r="H14" s="44">
        <v>50.3</v>
      </c>
      <c r="I14" s="44">
        <v>50.3</v>
      </c>
      <c r="J14" s="44">
        <v>50.3</v>
      </c>
      <c r="K14" s="44">
        <v>50.3</v>
      </c>
      <c r="L14" s="44">
        <v>50.3</v>
      </c>
      <c r="M14" s="44">
        <v>50.4</v>
      </c>
      <c r="N14" s="44">
        <v>50.4</v>
      </c>
      <c r="O14" s="44">
        <v>50.4</v>
      </c>
      <c r="P14" s="44">
        <v>50.4</v>
      </c>
      <c r="Q14" s="44">
        <v>50.4</v>
      </c>
      <c r="R14" s="44">
        <v>50.4</v>
      </c>
      <c r="S14" s="44">
        <v>50.4</v>
      </c>
      <c r="T14" s="44">
        <v>50.4</v>
      </c>
      <c r="U14" s="44">
        <v>50.4</v>
      </c>
      <c r="V14" s="44">
        <v>50.4</v>
      </c>
      <c r="W14" s="44">
        <v>50.4</v>
      </c>
      <c r="X14" s="44">
        <v>50.4</v>
      </c>
      <c r="Y14" s="44">
        <v>50.4</v>
      </c>
      <c r="Z14" s="44">
        <v>50.4</v>
      </c>
      <c r="AA14" s="44">
        <v>50.4</v>
      </c>
      <c r="AB14" s="44">
        <v>50.4</v>
      </c>
      <c r="AC14" s="44">
        <v>50.4</v>
      </c>
      <c r="AD14" s="44">
        <v>50.4</v>
      </c>
      <c r="AE14" s="44">
        <v>50.6</v>
      </c>
      <c r="AF14" s="44">
        <v>50.3</v>
      </c>
      <c r="AG14" s="53">
        <v>50</v>
      </c>
      <c r="AH14" s="49">
        <f t="shared" si="2"/>
        <v>50.6</v>
      </c>
      <c r="AI14" s="50">
        <f t="shared" si="3"/>
        <v>50.3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23.6</v>
      </c>
      <c r="C15" s="44">
        <v>23.6</v>
      </c>
      <c r="D15" s="44">
        <v>23.6</v>
      </c>
      <c r="E15" s="44">
        <v>23.6</v>
      </c>
      <c r="F15" s="44">
        <v>23.6</v>
      </c>
      <c r="G15" s="44">
        <v>23.6</v>
      </c>
      <c r="H15" s="44">
        <v>23.6</v>
      </c>
      <c r="I15" s="44">
        <v>23.6</v>
      </c>
      <c r="J15" s="44">
        <v>23.6</v>
      </c>
      <c r="K15" s="44">
        <v>23.6</v>
      </c>
      <c r="L15" s="44">
        <v>23.6</v>
      </c>
      <c r="M15" s="44">
        <v>23.4</v>
      </c>
      <c r="N15" s="44">
        <v>23.4</v>
      </c>
      <c r="O15" s="44">
        <v>23.4</v>
      </c>
      <c r="P15" s="44">
        <v>23.4</v>
      </c>
      <c r="Q15" s="44">
        <v>23.4</v>
      </c>
      <c r="R15" s="44">
        <v>23.4</v>
      </c>
      <c r="S15" s="44">
        <v>23.4</v>
      </c>
      <c r="T15" s="44">
        <v>23.4</v>
      </c>
      <c r="U15" s="44">
        <v>23.4</v>
      </c>
      <c r="V15" s="44">
        <v>23.4</v>
      </c>
      <c r="W15" s="44">
        <v>23.4</v>
      </c>
      <c r="X15" s="44">
        <v>23.4</v>
      </c>
      <c r="Y15" s="44">
        <v>23.4</v>
      </c>
      <c r="Z15" s="44">
        <v>23.4</v>
      </c>
      <c r="AA15" s="44">
        <v>23.4</v>
      </c>
      <c r="AB15" s="44">
        <v>23.4</v>
      </c>
      <c r="AC15" s="44">
        <v>23.4</v>
      </c>
      <c r="AD15" s="44">
        <v>23.4</v>
      </c>
      <c r="AE15" s="44">
        <v>23.9</v>
      </c>
      <c r="AF15" s="44">
        <v>23.9</v>
      </c>
      <c r="AG15" s="56">
        <v>45</v>
      </c>
      <c r="AH15" s="49">
        <f t="shared" si="2"/>
        <v>23.9</v>
      </c>
      <c r="AI15" s="50">
        <f t="shared" si="3"/>
        <v>23.4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12</v>
      </c>
      <c r="C16" s="44">
        <v>12</v>
      </c>
      <c r="D16" s="44">
        <v>12</v>
      </c>
      <c r="E16" s="44">
        <v>12</v>
      </c>
      <c r="F16" s="44">
        <v>12</v>
      </c>
      <c r="G16" s="44">
        <v>12</v>
      </c>
      <c r="H16" s="44">
        <v>12</v>
      </c>
      <c r="I16" s="44">
        <v>12</v>
      </c>
      <c r="J16" s="44">
        <v>12</v>
      </c>
      <c r="K16" s="44">
        <v>12</v>
      </c>
      <c r="L16" s="44">
        <v>12</v>
      </c>
      <c r="M16" s="44">
        <v>12</v>
      </c>
      <c r="N16" s="44">
        <v>12</v>
      </c>
      <c r="O16" s="44">
        <v>12</v>
      </c>
      <c r="P16" s="44">
        <v>12</v>
      </c>
      <c r="Q16" s="44">
        <v>12</v>
      </c>
      <c r="R16" s="44">
        <v>12</v>
      </c>
      <c r="S16" s="44">
        <v>12</v>
      </c>
      <c r="T16" s="44">
        <v>12</v>
      </c>
      <c r="U16" s="44">
        <v>12</v>
      </c>
      <c r="V16" s="44">
        <v>12</v>
      </c>
      <c r="W16" s="44">
        <v>12</v>
      </c>
      <c r="X16" s="44">
        <v>12</v>
      </c>
      <c r="Y16" s="44">
        <v>12</v>
      </c>
      <c r="Z16" s="44">
        <v>12</v>
      </c>
      <c r="AA16" s="44">
        <v>12</v>
      </c>
      <c r="AB16" s="44">
        <v>12</v>
      </c>
      <c r="AC16" s="44">
        <v>12</v>
      </c>
      <c r="AD16" s="44">
        <v>12</v>
      </c>
      <c r="AE16" s="44">
        <v>12</v>
      </c>
      <c r="AF16" s="44">
        <v>12</v>
      </c>
      <c r="AG16" s="53">
        <v>45</v>
      </c>
      <c r="AH16" s="49">
        <f t="shared" si="2"/>
        <v>12</v>
      </c>
      <c r="AI16" s="50">
        <f t="shared" si="3"/>
        <v>12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13.1</v>
      </c>
      <c r="C19" s="44">
        <v>13.1</v>
      </c>
      <c r="D19" s="44">
        <v>13.1</v>
      </c>
      <c r="E19" s="44">
        <v>13.1</v>
      </c>
      <c r="F19" s="44">
        <v>13.1</v>
      </c>
      <c r="G19" s="44">
        <v>13.1</v>
      </c>
      <c r="H19" s="44">
        <v>13.1</v>
      </c>
      <c r="I19" s="44">
        <v>13.1</v>
      </c>
      <c r="J19" s="44">
        <v>13.1</v>
      </c>
      <c r="K19" s="44">
        <v>13.1</v>
      </c>
      <c r="L19" s="44">
        <v>13.1</v>
      </c>
      <c r="M19" s="44">
        <v>13.1</v>
      </c>
      <c r="N19" s="44">
        <v>13.1</v>
      </c>
      <c r="O19" s="44">
        <v>13.1</v>
      </c>
      <c r="P19" s="44">
        <v>13.1</v>
      </c>
      <c r="Q19" s="44">
        <v>13.1</v>
      </c>
      <c r="R19" s="44">
        <v>13.1</v>
      </c>
      <c r="S19" s="44">
        <v>13.1</v>
      </c>
      <c r="T19" s="44">
        <v>13.1</v>
      </c>
      <c r="U19" s="44">
        <v>13.1</v>
      </c>
      <c r="V19" s="44">
        <v>13.1</v>
      </c>
      <c r="W19" s="44">
        <v>13.1</v>
      </c>
      <c r="X19" s="44">
        <v>13.1</v>
      </c>
      <c r="Y19" s="44">
        <v>13.1</v>
      </c>
      <c r="Z19" s="44">
        <v>13.1</v>
      </c>
      <c r="AA19" s="44">
        <v>13.1</v>
      </c>
      <c r="AB19" s="44">
        <v>13.1</v>
      </c>
      <c r="AC19" s="44">
        <v>13.1</v>
      </c>
      <c r="AD19" s="44">
        <v>13.1</v>
      </c>
      <c r="AE19" s="44">
        <v>13.2</v>
      </c>
      <c r="AF19" s="44">
        <v>13.1</v>
      </c>
      <c r="AG19" s="53">
        <v>30</v>
      </c>
      <c r="AH19" s="49">
        <f t="shared" si="2"/>
        <v>13.2</v>
      </c>
      <c r="AI19" s="50">
        <f t="shared" si="3"/>
        <v>13.1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18.7</v>
      </c>
      <c r="C22" s="44">
        <v>18.7</v>
      </c>
      <c r="D22" s="44">
        <v>18.7</v>
      </c>
      <c r="E22" s="44">
        <v>18.7</v>
      </c>
      <c r="F22" s="44">
        <v>18.7</v>
      </c>
      <c r="G22" s="44">
        <v>18.7</v>
      </c>
      <c r="H22" s="44">
        <v>18.7</v>
      </c>
      <c r="I22" s="44">
        <v>18.7</v>
      </c>
      <c r="J22" s="44">
        <v>18.7</v>
      </c>
      <c r="K22" s="44">
        <v>18.7</v>
      </c>
      <c r="L22" s="44">
        <v>18.7</v>
      </c>
      <c r="M22" s="44">
        <v>18.7</v>
      </c>
      <c r="N22" s="44">
        <v>18.7</v>
      </c>
      <c r="O22" s="44">
        <v>18.7</v>
      </c>
      <c r="P22" s="44">
        <v>18.7</v>
      </c>
      <c r="Q22" s="44">
        <v>18.7</v>
      </c>
      <c r="R22" s="44">
        <v>18.7</v>
      </c>
      <c r="S22" s="44">
        <v>18.7</v>
      </c>
      <c r="T22" s="44">
        <v>18.7</v>
      </c>
      <c r="U22" s="44">
        <v>18.7</v>
      </c>
      <c r="V22" s="44">
        <v>18.7</v>
      </c>
      <c r="W22" s="44">
        <v>18.7</v>
      </c>
      <c r="X22" s="44">
        <v>18.7</v>
      </c>
      <c r="Y22" s="44">
        <v>18.7</v>
      </c>
      <c r="Z22" s="44">
        <v>18.7</v>
      </c>
      <c r="AA22" s="44">
        <v>18.7</v>
      </c>
      <c r="AB22" s="44">
        <v>18.7</v>
      </c>
      <c r="AC22" s="44">
        <v>18.7</v>
      </c>
      <c r="AD22" s="44">
        <v>18.7</v>
      </c>
      <c r="AE22" s="44">
        <v>22.1</v>
      </c>
      <c r="AF22" s="44">
        <v>22.2</v>
      </c>
      <c r="AG22" s="53">
        <v>25</v>
      </c>
      <c r="AH22" s="49">
        <f t="shared" si="2"/>
        <v>22.2</v>
      </c>
      <c r="AI22" s="50">
        <f t="shared" si="3"/>
        <v>18.7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7.5</v>
      </c>
      <c r="C24" s="44">
        <v>7.5</v>
      </c>
      <c r="D24" s="44">
        <v>7.5</v>
      </c>
      <c r="E24" s="44">
        <v>7.5</v>
      </c>
      <c r="F24" s="44">
        <v>7.5</v>
      </c>
      <c r="G24" s="44">
        <v>7.5</v>
      </c>
      <c r="H24" s="44">
        <v>7.5</v>
      </c>
      <c r="I24" s="44">
        <v>7.5</v>
      </c>
      <c r="J24" s="44">
        <v>7.5</v>
      </c>
      <c r="K24" s="44">
        <v>7.5</v>
      </c>
      <c r="L24" s="44">
        <v>7.5</v>
      </c>
      <c r="M24" s="44">
        <v>6</v>
      </c>
      <c r="N24" s="44">
        <v>6</v>
      </c>
      <c r="O24" s="44">
        <v>6</v>
      </c>
      <c r="P24" s="44">
        <v>6</v>
      </c>
      <c r="Q24" s="44">
        <v>6</v>
      </c>
      <c r="R24" s="44">
        <v>6</v>
      </c>
      <c r="S24" s="44">
        <v>6</v>
      </c>
      <c r="T24" s="44">
        <v>6</v>
      </c>
      <c r="U24" s="44">
        <v>6</v>
      </c>
      <c r="V24" s="44">
        <v>6</v>
      </c>
      <c r="W24" s="44">
        <v>6</v>
      </c>
      <c r="X24" s="44">
        <v>6</v>
      </c>
      <c r="Y24" s="44">
        <v>6</v>
      </c>
      <c r="Z24" s="44">
        <v>6</v>
      </c>
      <c r="AA24" s="44">
        <v>6</v>
      </c>
      <c r="AB24" s="44">
        <v>6</v>
      </c>
      <c r="AC24" s="44">
        <v>6</v>
      </c>
      <c r="AD24" s="44">
        <v>6</v>
      </c>
      <c r="AE24" s="44">
        <v>9.4</v>
      </c>
      <c r="AF24" s="44">
        <v>8.9</v>
      </c>
      <c r="AG24" s="53">
        <v>25</v>
      </c>
      <c r="AH24" s="49">
        <f t="shared" si="2"/>
        <v>9.4</v>
      </c>
      <c r="AI24" s="50">
        <f t="shared" si="3"/>
        <v>6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44">
        <v>0</v>
      </c>
      <c r="Q27" s="44">
        <v>0</v>
      </c>
      <c r="R27" s="44">
        <v>0</v>
      </c>
      <c r="S27" s="44">
        <v>0</v>
      </c>
      <c r="T27" s="44">
        <v>0</v>
      </c>
      <c r="U27" s="44">
        <v>0</v>
      </c>
      <c r="V27" s="44">
        <v>0</v>
      </c>
      <c r="W27" s="44">
        <v>0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0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41</v>
      </c>
      <c r="C37" s="61">
        <v>39</v>
      </c>
      <c r="D37" s="61">
        <v>40</v>
      </c>
      <c r="E37" s="61">
        <v>40</v>
      </c>
      <c r="F37" s="61">
        <v>40</v>
      </c>
      <c r="G37" s="61">
        <v>40</v>
      </c>
      <c r="H37" s="61">
        <v>43</v>
      </c>
      <c r="I37" s="61">
        <v>43</v>
      </c>
      <c r="J37" s="61">
        <v>43</v>
      </c>
      <c r="K37" s="61">
        <v>43</v>
      </c>
      <c r="L37" s="55">
        <v>40</v>
      </c>
      <c r="M37" s="55">
        <v>40</v>
      </c>
      <c r="N37" s="55">
        <f>25.1+13.7</f>
        <v>38.799999999999997</v>
      </c>
      <c r="O37" s="55">
        <f>18.6+2.6</f>
        <v>21.200000000000003</v>
      </c>
      <c r="P37" s="55">
        <f>18.6+2.6</f>
        <v>21.200000000000003</v>
      </c>
      <c r="Q37" s="55">
        <f>26.4+11.8</f>
        <v>38.200000000000003</v>
      </c>
      <c r="R37" s="55">
        <v>40</v>
      </c>
      <c r="S37" s="61">
        <f>22.1+15.4</f>
        <v>37.5</v>
      </c>
      <c r="T37" s="61">
        <f>28.3+15.6</f>
        <v>43.9</v>
      </c>
      <c r="U37" s="61">
        <v>41</v>
      </c>
      <c r="V37" s="61">
        <v>39</v>
      </c>
      <c r="W37" s="61">
        <v>38</v>
      </c>
      <c r="X37" s="61">
        <v>39</v>
      </c>
      <c r="Y37" s="61">
        <v>37.200000000000003</v>
      </c>
      <c r="Z37" s="61">
        <v>37.200000000000003</v>
      </c>
      <c r="AA37" s="61">
        <v>37</v>
      </c>
      <c r="AB37" s="61">
        <v>37</v>
      </c>
      <c r="AC37" s="61">
        <v>37</v>
      </c>
      <c r="AD37" s="61">
        <v>37</v>
      </c>
      <c r="AE37" s="61">
        <f>26.5+13.2</f>
        <v>39.700000000000003</v>
      </c>
      <c r="AF37" s="61">
        <f>26+13.2</f>
        <v>39.200000000000003</v>
      </c>
      <c r="AG37" s="58">
        <v>240</v>
      </c>
      <c r="AH37" s="49">
        <f t="shared" si="2"/>
        <v>43.9</v>
      </c>
      <c r="AI37" s="50">
        <f t="shared" si="3"/>
        <v>21.200000000000003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556.40000000000009</v>
      </c>
      <c r="C38" s="63">
        <f t="shared" si="4"/>
        <v>521.40000000000009</v>
      </c>
      <c r="D38" s="63">
        <f t="shared" si="4"/>
        <v>512.29999999999995</v>
      </c>
      <c r="E38" s="63">
        <f t="shared" si="4"/>
        <v>492</v>
      </c>
      <c r="F38" s="63">
        <f t="shared" si="4"/>
        <v>452</v>
      </c>
      <c r="G38" s="63">
        <f t="shared" si="4"/>
        <v>452</v>
      </c>
      <c r="H38" s="63">
        <f t="shared" si="4"/>
        <v>452</v>
      </c>
      <c r="I38" s="63">
        <f t="shared" si="4"/>
        <v>432</v>
      </c>
      <c r="J38" s="63">
        <f t="shared" si="4"/>
        <v>442</v>
      </c>
      <c r="K38" s="63">
        <f t="shared" si="4"/>
        <v>462</v>
      </c>
      <c r="L38" s="63">
        <f t="shared" si="4"/>
        <v>552</v>
      </c>
      <c r="M38" s="63">
        <f t="shared" si="4"/>
        <v>549.6</v>
      </c>
      <c r="N38" s="63">
        <f t="shared" si="4"/>
        <v>499.59999999999997</v>
      </c>
      <c r="O38" s="63">
        <f t="shared" si="4"/>
        <v>539.6</v>
      </c>
      <c r="P38" s="63">
        <f t="shared" si="4"/>
        <v>539.6</v>
      </c>
      <c r="Q38" s="63">
        <f t="shared" si="4"/>
        <v>599.59999999999991</v>
      </c>
      <c r="R38" s="63">
        <f t="shared" si="4"/>
        <v>599.59999999999991</v>
      </c>
      <c r="S38" s="63">
        <f t="shared" si="4"/>
        <v>599.59999999999991</v>
      </c>
      <c r="T38" s="63">
        <f t="shared" si="4"/>
        <v>569.6</v>
      </c>
      <c r="U38" s="63">
        <f t="shared" si="4"/>
        <v>539.6</v>
      </c>
      <c r="V38" s="63">
        <f t="shared" si="4"/>
        <v>499.59999999999997</v>
      </c>
      <c r="W38" s="63">
        <f t="shared" si="4"/>
        <v>459.6</v>
      </c>
      <c r="X38" s="63">
        <f t="shared" si="4"/>
        <v>442.1</v>
      </c>
      <c r="Y38" s="63">
        <f t="shared" si="4"/>
        <v>532.1</v>
      </c>
      <c r="Z38" s="63">
        <f t="shared" si="4"/>
        <v>682.09999999999991</v>
      </c>
      <c r="AA38" s="63">
        <f t="shared" si="4"/>
        <v>692.09999999999991</v>
      </c>
      <c r="AB38" s="63">
        <f t="shared" si="4"/>
        <v>712.09999999999991</v>
      </c>
      <c r="AC38" s="63">
        <f t="shared" si="4"/>
        <v>662.09999999999991</v>
      </c>
      <c r="AD38" s="63">
        <f t="shared" si="4"/>
        <v>612.09999999999991</v>
      </c>
      <c r="AE38" s="63">
        <f t="shared" si="4"/>
        <v>565.70000000000005</v>
      </c>
      <c r="AF38" s="63">
        <f t="shared" si="4"/>
        <v>518.70000000000005</v>
      </c>
      <c r="AG38" s="58">
        <f>SUM(AG11:AG37)</f>
        <v>1492.8299999999997</v>
      </c>
      <c r="AH38" s="49">
        <f t="shared" si="2"/>
        <v>712.09999999999991</v>
      </c>
      <c r="AI38" s="50">
        <f t="shared" si="3"/>
        <v>432</v>
      </c>
      <c r="AK38" s="51"/>
    </row>
    <row r="39" spans="1:88" x14ac:dyDescent="0.25">
      <c r="A39" s="52" t="s">
        <v>47</v>
      </c>
      <c r="B39" s="44">
        <v>121</v>
      </c>
      <c r="C39" s="44">
        <v>60</v>
      </c>
      <c r="D39" s="44">
        <v>60.5</v>
      </c>
      <c r="E39" s="44">
        <v>60.9</v>
      </c>
      <c r="F39" s="44">
        <v>60.9</v>
      </c>
      <c r="G39" s="44">
        <v>60.9</v>
      </c>
      <c r="H39" s="44">
        <v>60.9</v>
      </c>
      <c r="I39" s="44">
        <v>60.9</v>
      </c>
      <c r="J39" s="44">
        <v>61.7</v>
      </c>
      <c r="K39" s="44">
        <v>81</v>
      </c>
      <c r="L39" s="44">
        <v>113</v>
      </c>
      <c r="M39" s="44">
        <v>131.5</v>
      </c>
      <c r="N39" s="44">
        <v>131.30000000000001</v>
      </c>
      <c r="O39" s="44">
        <v>96</v>
      </c>
      <c r="P39" s="44">
        <v>115</v>
      </c>
      <c r="Q39" s="44">
        <v>97</v>
      </c>
      <c r="R39" s="44">
        <v>97</v>
      </c>
      <c r="S39" s="44">
        <v>97.1</v>
      </c>
      <c r="T39" s="44">
        <v>91.2</v>
      </c>
      <c r="U39" s="44">
        <v>91.2</v>
      </c>
      <c r="V39" s="44">
        <v>88.9</v>
      </c>
      <c r="W39" s="44">
        <v>88.9</v>
      </c>
      <c r="X39" s="44">
        <v>115.4</v>
      </c>
      <c r="Y39" s="44">
        <v>115.4</v>
      </c>
      <c r="Z39" s="44">
        <v>144.69999999999999</v>
      </c>
      <c r="AA39" s="44">
        <v>144.69999999999999</v>
      </c>
      <c r="AB39" s="44">
        <v>144.6</v>
      </c>
      <c r="AC39" s="44">
        <v>144</v>
      </c>
      <c r="AD39" s="44">
        <v>144</v>
      </c>
      <c r="AE39" s="44">
        <v>135</v>
      </c>
      <c r="AF39" s="44">
        <v>81.099999999999994</v>
      </c>
      <c r="AG39" s="56">
        <v>144</v>
      </c>
      <c r="AH39" s="49">
        <f t="shared" si="2"/>
        <v>144.69999999999999</v>
      </c>
      <c r="AI39" s="50">
        <f t="shared" si="3"/>
        <v>60</v>
      </c>
      <c r="AK39" s="51"/>
    </row>
    <row r="40" spans="1:88" x14ac:dyDescent="0.25">
      <c r="A40" s="57" t="s">
        <v>48</v>
      </c>
      <c r="B40" s="64">
        <v>24.5</v>
      </c>
      <c r="C40" s="64">
        <v>34</v>
      </c>
      <c r="D40" s="64">
        <v>33</v>
      </c>
      <c r="E40" s="64">
        <v>33.9</v>
      </c>
      <c r="F40" s="64">
        <v>33.9</v>
      </c>
      <c r="G40" s="64">
        <v>33.9</v>
      </c>
      <c r="H40" s="64">
        <v>33.9</v>
      </c>
      <c r="I40" s="64">
        <v>33.9</v>
      </c>
      <c r="J40" s="64">
        <v>33.5</v>
      </c>
      <c r="K40" s="64">
        <v>49</v>
      </c>
      <c r="L40" s="64">
        <v>60</v>
      </c>
      <c r="M40" s="44">
        <v>61.5</v>
      </c>
      <c r="N40" s="44">
        <v>55.3</v>
      </c>
      <c r="O40" s="44">
        <v>60.1</v>
      </c>
      <c r="P40" s="44">
        <v>59.6</v>
      </c>
      <c r="Q40" s="44">
        <v>59.5</v>
      </c>
      <c r="R40" s="44">
        <v>60</v>
      </c>
      <c r="S40" s="64">
        <v>52.4</v>
      </c>
      <c r="T40" s="64">
        <v>54.5</v>
      </c>
      <c r="U40" s="64">
        <v>54.5</v>
      </c>
      <c r="V40" s="64">
        <v>51.3</v>
      </c>
      <c r="W40" s="64">
        <v>51.3</v>
      </c>
      <c r="X40" s="64">
        <v>51.3</v>
      </c>
      <c r="Y40" s="64">
        <v>69.3</v>
      </c>
      <c r="Z40" s="64">
        <v>69.3</v>
      </c>
      <c r="AA40" s="64">
        <v>69.3</v>
      </c>
      <c r="AB40" s="64">
        <v>49</v>
      </c>
      <c r="AC40" s="64">
        <v>45</v>
      </c>
      <c r="AD40" s="64">
        <v>45</v>
      </c>
      <c r="AE40" s="64">
        <v>45.1</v>
      </c>
      <c r="AF40" s="64">
        <v>47.4</v>
      </c>
      <c r="AG40" s="58">
        <v>70</v>
      </c>
      <c r="AH40" s="49">
        <f t="shared" si="2"/>
        <v>69.3</v>
      </c>
      <c r="AI40" s="50">
        <f t="shared" si="3"/>
        <v>24.5</v>
      </c>
      <c r="AK40" s="51"/>
    </row>
    <row r="41" spans="1:88" x14ac:dyDescent="0.25">
      <c r="A41" s="57" t="s">
        <v>49</v>
      </c>
      <c r="B41" s="64">
        <v>67</v>
      </c>
      <c r="C41" s="64">
        <v>59.8</v>
      </c>
      <c r="D41" s="64">
        <v>45.7</v>
      </c>
      <c r="E41" s="64">
        <v>46</v>
      </c>
      <c r="F41" s="64">
        <v>32</v>
      </c>
      <c r="G41" s="64">
        <v>32</v>
      </c>
      <c r="H41" s="64">
        <v>32</v>
      </c>
      <c r="I41" s="64">
        <v>32</v>
      </c>
      <c r="J41" s="64">
        <v>32</v>
      </c>
      <c r="K41" s="64">
        <v>31.9</v>
      </c>
      <c r="L41" s="64">
        <v>32</v>
      </c>
      <c r="M41" s="44">
        <v>32</v>
      </c>
      <c r="N41" s="44">
        <v>31.9</v>
      </c>
      <c r="O41" s="44">
        <v>42.8</v>
      </c>
      <c r="P41" s="44">
        <v>42.8</v>
      </c>
      <c r="Q41" s="44">
        <v>46.2</v>
      </c>
      <c r="R41" s="44">
        <v>36.5</v>
      </c>
      <c r="S41" s="64">
        <v>36.299999999999997</v>
      </c>
      <c r="T41" s="64">
        <v>36.299999999999997</v>
      </c>
      <c r="U41" s="64">
        <v>45.6</v>
      </c>
      <c r="V41" s="64">
        <v>45.6</v>
      </c>
      <c r="W41" s="64">
        <v>45.6</v>
      </c>
      <c r="X41" s="64">
        <v>45.6</v>
      </c>
      <c r="Y41" s="64">
        <v>67.900000000000006</v>
      </c>
      <c r="Z41" s="64">
        <v>67.900000000000006</v>
      </c>
      <c r="AA41" s="64">
        <v>67.900000000000006</v>
      </c>
      <c r="AB41" s="64">
        <v>67</v>
      </c>
      <c r="AC41" s="64">
        <v>67</v>
      </c>
      <c r="AD41" s="64">
        <v>67</v>
      </c>
      <c r="AE41" s="64">
        <v>66.8</v>
      </c>
      <c r="AF41" s="64">
        <v>66.099999999999994</v>
      </c>
      <c r="AG41" s="58">
        <v>69</v>
      </c>
      <c r="AH41" s="49">
        <f t="shared" si="2"/>
        <v>67.900000000000006</v>
      </c>
      <c r="AI41" s="50">
        <f t="shared" si="3"/>
        <v>31.9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60.4</v>
      </c>
      <c r="F42" s="55">
        <v>60.4</v>
      </c>
      <c r="G42" s="55">
        <v>60.4</v>
      </c>
      <c r="H42" s="55">
        <v>60.4</v>
      </c>
      <c r="I42" s="55">
        <v>60.4</v>
      </c>
      <c r="J42" s="55">
        <v>60.4</v>
      </c>
      <c r="K42" s="55">
        <v>60.4</v>
      </c>
      <c r="L42" s="55">
        <v>60.4</v>
      </c>
      <c r="M42" s="44">
        <v>60.4</v>
      </c>
      <c r="N42" s="44">
        <v>60.4</v>
      </c>
      <c r="O42" s="44">
        <v>60.4</v>
      </c>
      <c r="P42" s="44">
        <v>60.4</v>
      </c>
      <c r="Q42" s="44">
        <v>60.4</v>
      </c>
      <c r="R42" s="44">
        <v>60.4</v>
      </c>
      <c r="S42" s="44">
        <v>60.4</v>
      </c>
      <c r="T42" s="44">
        <v>60.4</v>
      </c>
      <c r="U42" s="44">
        <v>60.4</v>
      </c>
      <c r="V42" s="44">
        <v>60.4</v>
      </c>
      <c r="W42" s="44">
        <v>60.4</v>
      </c>
      <c r="X42" s="44">
        <v>60.4</v>
      </c>
      <c r="Y42" s="44">
        <v>60.4</v>
      </c>
      <c r="Z42" s="64">
        <v>60.4</v>
      </c>
      <c r="AA42" s="64">
        <v>60.4</v>
      </c>
      <c r="AB42" s="55">
        <v>60.4</v>
      </c>
      <c r="AC42" s="55">
        <v>60.4</v>
      </c>
      <c r="AD42" s="55">
        <v>60.4</v>
      </c>
      <c r="AE42" s="55">
        <v>60.7</v>
      </c>
      <c r="AF42" s="55">
        <v>60.7</v>
      </c>
      <c r="AG42" s="58">
        <v>60</v>
      </c>
      <c r="AH42" s="49">
        <f t="shared" si="2"/>
        <v>60.7</v>
      </c>
      <c r="AI42" s="50">
        <f t="shared" si="3"/>
        <v>60.4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10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6</v>
      </c>
      <c r="L43" s="55">
        <v>6</v>
      </c>
      <c r="M43" s="44">
        <v>15</v>
      </c>
      <c r="N43" s="44">
        <v>15</v>
      </c>
      <c r="O43" s="44">
        <v>15</v>
      </c>
      <c r="P43" s="44">
        <v>30</v>
      </c>
      <c r="Q43" s="44">
        <v>30</v>
      </c>
      <c r="R43" s="44">
        <v>8</v>
      </c>
      <c r="S43" s="44">
        <v>6.6</v>
      </c>
      <c r="T43" s="44">
        <v>6.6</v>
      </c>
      <c r="U43" s="44">
        <v>6.6</v>
      </c>
      <c r="V43" s="44">
        <v>6.6</v>
      </c>
      <c r="W43" s="44">
        <v>8.9</v>
      </c>
      <c r="X43" s="44">
        <v>8.9</v>
      </c>
      <c r="Y43" s="44">
        <v>8.9</v>
      </c>
      <c r="Z43" s="64">
        <v>20</v>
      </c>
      <c r="AA43" s="64">
        <v>20</v>
      </c>
      <c r="AB43" s="55">
        <v>24</v>
      </c>
      <c r="AC43" s="55">
        <v>20</v>
      </c>
      <c r="AD43" s="55">
        <v>15</v>
      </c>
      <c r="AE43" s="55">
        <v>12.7</v>
      </c>
      <c r="AF43" s="55">
        <v>6.6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44">
        <v>8</v>
      </c>
      <c r="N44" s="44">
        <v>8</v>
      </c>
      <c r="O44" s="44">
        <v>8</v>
      </c>
      <c r="P44" s="44">
        <v>8</v>
      </c>
      <c r="Q44" s="44">
        <v>8</v>
      </c>
      <c r="R44" s="44">
        <v>8</v>
      </c>
      <c r="S44" s="44">
        <v>8</v>
      </c>
      <c r="T44" s="44">
        <v>8</v>
      </c>
      <c r="U44" s="44">
        <v>8</v>
      </c>
      <c r="V44" s="44">
        <v>8</v>
      </c>
      <c r="W44" s="44">
        <v>8</v>
      </c>
      <c r="X44" s="44">
        <v>8</v>
      </c>
      <c r="Y44" s="44">
        <v>8</v>
      </c>
      <c r="Z44" s="44">
        <v>8</v>
      </c>
      <c r="AA44" s="44">
        <v>8</v>
      </c>
      <c r="AB44" s="64">
        <v>8</v>
      </c>
      <c r="AC44" s="64">
        <v>8</v>
      </c>
      <c r="AD44" s="64">
        <v>8</v>
      </c>
      <c r="AE44" s="64">
        <v>8</v>
      </c>
      <c r="AF44" s="64">
        <v>8</v>
      </c>
      <c r="AG44" s="58">
        <v>25</v>
      </c>
      <c r="AH44" s="49">
        <f t="shared" si="2"/>
        <v>8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14.6</v>
      </c>
      <c r="C45" s="64">
        <v>14.6</v>
      </c>
      <c r="D45" s="64">
        <v>14.6</v>
      </c>
      <c r="E45" s="64">
        <v>14.6</v>
      </c>
      <c r="F45" s="64">
        <v>14.6</v>
      </c>
      <c r="G45" s="64">
        <v>14.6</v>
      </c>
      <c r="H45" s="64">
        <v>14.6</v>
      </c>
      <c r="I45" s="64">
        <v>14.6</v>
      </c>
      <c r="J45" s="64">
        <v>14.6</v>
      </c>
      <c r="K45" s="64">
        <v>14.6</v>
      </c>
      <c r="L45" s="64">
        <v>14.6</v>
      </c>
      <c r="M45" s="44">
        <v>17</v>
      </c>
      <c r="N45" s="44">
        <v>17</v>
      </c>
      <c r="O45" s="44">
        <v>17</v>
      </c>
      <c r="P45" s="44">
        <v>17</v>
      </c>
      <c r="Q45" s="44">
        <v>17</v>
      </c>
      <c r="R45" s="44">
        <v>17</v>
      </c>
      <c r="S45" s="44">
        <v>17</v>
      </c>
      <c r="T45" s="44">
        <v>17</v>
      </c>
      <c r="U45" s="44">
        <v>17</v>
      </c>
      <c r="V45" s="44">
        <v>17</v>
      </c>
      <c r="W45" s="44">
        <v>17</v>
      </c>
      <c r="X45" s="44">
        <v>17</v>
      </c>
      <c r="Y45" s="44">
        <v>17</v>
      </c>
      <c r="Z45" s="44">
        <v>17</v>
      </c>
      <c r="AA45" s="44">
        <v>17</v>
      </c>
      <c r="AB45" s="64">
        <v>17</v>
      </c>
      <c r="AC45" s="64">
        <v>17</v>
      </c>
      <c r="AD45" s="64">
        <v>17</v>
      </c>
      <c r="AE45" s="64">
        <v>17</v>
      </c>
      <c r="AF45" s="64">
        <v>17</v>
      </c>
      <c r="AG45" s="58">
        <v>24</v>
      </c>
      <c r="AH45" s="49">
        <f t="shared" si="2"/>
        <v>17</v>
      </c>
      <c r="AI45" s="50">
        <f t="shared" si="3"/>
        <v>14.6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11</v>
      </c>
      <c r="C47" s="64">
        <v>11</v>
      </c>
      <c r="D47" s="64">
        <v>11</v>
      </c>
      <c r="E47" s="64">
        <v>11</v>
      </c>
      <c r="F47" s="64">
        <v>11</v>
      </c>
      <c r="G47" s="64">
        <v>11</v>
      </c>
      <c r="H47" s="64">
        <v>11</v>
      </c>
      <c r="I47" s="64">
        <v>11</v>
      </c>
      <c r="J47" s="64">
        <v>11</v>
      </c>
      <c r="K47" s="64">
        <v>11</v>
      </c>
      <c r="L47" s="64">
        <v>11</v>
      </c>
      <c r="M47" s="44">
        <v>12</v>
      </c>
      <c r="N47" s="44">
        <v>12</v>
      </c>
      <c r="O47" s="44">
        <v>12</v>
      </c>
      <c r="P47" s="44">
        <v>12</v>
      </c>
      <c r="Q47" s="44">
        <v>12</v>
      </c>
      <c r="R47" s="44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64">
        <v>12</v>
      </c>
      <c r="AC47" s="64">
        <v>12</v>
      </c>
      <c r="AD47" s="64">
        <v>12</v>
      </c>
      <c r="AE47" s="64">
        <v>12</v>
      </c>
      <c r="AF47" s="64">
        <v>12</v>
      </c>
      <c r="AG47" s="58">
        <v>14.1</v>
      </c>
      <c r="AH47" s="49">
        <f t="shared" si="2"/>
        <v>12</v>
      </c>
      <c r="AI47" s="50">
        <f t="shared" si="3"/>
        <v>11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44">
        <v>6.9</v>
      </c>
      <c r="N48" s="44">
        <v>6.9</v>
      </c>
      <c r="O48" s="44">
        <v>6.9</v>
      </c>
      <c r="P48" s="44">
        <v>6.9</v>
      </c>
      <c r="Q48" s="44">
        <v>6.9</v>
      </c>
      <c r="R48" s="44">
        <v>6.9</v>
      </c>
      <c r="S48" s="44">
        <v>6.9</v>
      </c>
      <c r="T48" s="44">
        <v>6.9</v>
      </c>
      <c r="U48" s="44">
        <v>6.9</v>
      </c>
      <c r="V48" s="44">
        <v>6.9</v>
      </c>
      <c r="W48" s="44">
        <v>6.9</v>
      </c>
      <c r="X48" s="44">
        <v>6.9</v>
      </c>
      <c r="Y48" s="44">
        <v>6.9</v>
      </c>
      <c r="Z48" s="44">
        <v>6.9</v>
      </c>
      <c r="AA48" s="44">
        <v>6.9</v>
      </c>
      <c r="AB48" s="64">
        <v>6.9</v>
      </c>
      <c r="AC48" s="64">
        <v>6.9</v>
      </c>
      <c r="AD48" s="64">
        <v>6.9</v>
      </c>
      <c r="AE48" s="64">
        <v>6.9</v>
      </c>
      <c r="AF48" s="64">
        <v>6.9</v>
      </c>
      <c r="AG48" s="58">
        <v>14</v>
      </c>
      <c r="AH48" s="49">
        <f t="shared" si="2"/>
        <v>6.9</v>
      </c>
      <c r="AI48" s="50">
        <f t="shared" si="3"/>
        <v>6.9</v>
      </c>
      <c r="AK48" s="51"/>
    </row>
    <row r="49" spans="1:38" x14ac:dyDescent="0.25">
      <c r="A49" s="57" t="s">
        <v>57</v>
      </c>
      <c r="B49" s="64">
        <v>9.1999999999999993</v>
      </c>
      <c r="C49" s="64">
        <v>9.1999999999999993</v>
      </c>
      <c r="D49" s="64">
        <v>9.1999999999999993</v>
      </c>
      <c r="E49" s="64">
        <v>9.1999999999999993</v>
      </c>
      <c r="F49" s="64">
        <v>9.1999999999999993</v>
      </c>
      <c r="G49" s="64">
        <v>9.1999999999999993</v>
      </c>
      <c r="H49" s="64">
        <v>9.1999999999999993</v>
      </c>
      <c r="I49" s="64">
        <v>9.1999999999999993</v>
      </c>
      <c r="J49" s="64">
        <v>9.1999999999999993</v>
      </c>
      <c r="K49" s="64">
        <v>9.1999999999999993</v>
      </c>
      <c r="L49" s="64">
        <v>9.1999999999999993</v>
      </c>
      <c r="M49" s="44">
        <v>9.1999999999999993</v>
      </c>
      <c r="N49" s="44">
        <v>9.1999999999999993</v>
      </c>
      <c r="O49" s="44">
        <v>9.1999999999999993</v>
      </c>
      <c r="P49" s="44">
        <v>9.1999999999999993</v>
      </c>
      <c r="Q49" s="44">
        <v>9.1999999999999993</v>
      </c>
      <c r="R49" s="44">
        <v>9.1999999999999993</v>
      </c>
      <c r="S49" s="44">
        <v>9.1999999999999993</v>
      </c>
      <c r="T49" s="44">
        <v>9.1999999999999993</v>
      </c>
      <c r="U49" s="44">
        <v>9.1999999999999993</v>
      </c>
      <c r="V49" s="44">
        <v>9.1999999999999993</v>
      </c>
      <c r="W49" s="44">
        <v>9.1999999999999993</v>
      </c>
      <c r="X49" s="44">
        <v>9.1999999999999993</v>
      </c>
      <c r="Y49" s="44">
        <v>9.1999999999999993</v>
      </c>
      <c r="Z49" s="44">
        <v>9.1999999999999993</v>
      </c>
      <c r="AA49" s="44">
        <v>9.1999999999999993</v>
      </c>
      <c r="AB49" s="64">
        <v>9.1999999999999993</v>
      </c>
      <c r="AC49" s="64">
        <v>9.1999999999999993</v>
      </c>
      <c r="AD49" s="64">
        <v>9.1999999999999993</v>
      </c>
      <c r="AE49" s="64">
        <v>9.1999999999999993</v>
      </c>
      <c r="AF49" s="64">
        <v>9.1999999999999993</v>
      </c>
      <c r="AG49" s="58">
        <v>10.050000000000001</v>
      </c>
      <c r="AH49" s="49">
        <f t="shared" si="2"/>
        <v>9.1999999999999993</v>
      </c>
      <c r="AI49" s="50">
        <f t="shared" si="3"/>
        <v>9.1999999999999993</v>
      </c>
      <c r="AK49" s="51"/>
    </row>
    <row r="50" spans="1:38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64">
        <v>3</v>
      </c>
      <c r="AC50" s="64">
        <v>3</v>
      </c>
      <c r="AD50" s="64">
        <v>3</v>
      </c>
      <c r="AE50" s="64">
        <v>3</v>
      </c>
      <c r="AF50" s="6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8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8" ht="15.75" thickBot="1" x14ac:dyDescent="0.3">
      <c r="A52" s="62" t="s">
        <v>60</v>
      </c>
      <c r="B52" s="63">
        <f t="shared" ref="B52:AF52" si="6">SUM(B39:B51)</f>
        <v>331.14</v>
      </c>
      <c r="C52" s="63">
        <f t="shared" si="6"/>
        <v>272.44</v>
      </c>
      <c r="D52" s="63">
        <f t="shared" si="6"/>
        <v>257.83999999999997</v>
      </c>
      <c r="E52" s="63">
        <f t="shared" si="6"/>
        <v>259.44</v>
      </c>
      <c r="F52" s="63">
        <f t="shared" si="6"/>
        <v>235.43999999999997</v>
      </c>
      <c r="G52" s="63">
        <f t="shared" si="6"/>
        <v>235.43999999999997</v>
      </c>
      <c r="H52" s="63">
        <f t="shared" si="6"/>
        <v>235.43999999999997</v>
      </c>
      <c r="I52" s="63">
        <f t="shared" si="6"/>
        <v>235.43999999999997</v>
      </c>
      <c r="J52" s="63">
        <f t="shared" si="6"/>
        <v>235.83999999999997</v>
      </c>
      <c r="K52" s="63">
        <f t="shared" si="6"/>
        <v>276.54000000000002</v>
      </c>
      <c r="L52" s="63">
        <f t="shared" si="6"/>
        <v>319.64</v>
      </c>
      <c r="M52" s="63">
        <f t="shared" si="6"/>
        <v>360.03999999999996</v>
      </c>
      <c r="N52" s="63">
        <f t="shared" si="6"/>
        <v>353.54</v>
      </c>
      <c r="O52" s="63">
        <f t="shared" si="6"/>
        <v>333.93999999999994</v>
      </c>
      <c r="P52" s="63">
        <f t="shared" si="6"/>
        <v>367.43999999999994</v>
      </c>
      <c r="Q52" s="63">
        <f t="shared" si="6"/>
        <v>352.73999999999995</v>
      </c>
      <c r="R52" s="63">
        <f t="shared" si="6"/>
        <v>321.53999999999996</v>
      </c>
      <c r="S52" s="63">
        <f t="shared" si="6"/>
        <v>312.44</v>
      </c>
      <c r="T52" s="63">
        <f t="shared" si="6"/>
        <v>308.64</v>
      </c>
      <c r="U52" s="63">
        <f t="shared" si="6"/>
        <v>317.94</v>
      </c>
      <c r="V52" s="63">
        <f t="shared" si="6"/>
        <v>312.43999999999994</v>
      </c>
      <c r="W52" s="63">
        <f t="shared" si="6"/>
        <v>314.74</v>
      </c>
      <c r="X52" s="63">
        <f>SUM(X39:X51)</f>
        <v>341.23999999999995</v>
      </c>
      <c r="Y52" s="63">
        <f t="shared" si="6"/>
        <v>381.53999999999996</v>
      </c>
      <c r="Z52" s="63">
        <f t="shared" si="6"/>
        <v>421.93999999999994</v>
      </c>
      <c r="AA52" s="63">
        <f t="shared" si="6"/>
        <v>421.93999999999994</v>
      </c>
      <c r="AB52" s="63">
        <f t="shared" si="6"/>
        <v>404.64</v>
      </c>
      <c r="AC52" s="63">
        <f t="shared" si="6"/>
        <v>396.03999999999996</v>
      </c>
      <c r="AD52" s="63">
        <f t="shared" si="6"/>
        <v>391.03999999999996</v>
      </c>
      <c r="AE52" s="63">
        <f t="shared" si="6"/>
        <v>379.93999999999994</v>
      </c>
      <c r="AF52" s="63">
        <f t="shared" si="6"/>
        <v>321.54000000000002</v>
      </c>
      <c r="AG52" s="68">
        <f>SUM(AG39:AG51)</f>
        <v>489.91</v>
      </c>
      <c r="AH52" s="49">
        <f t="shared" si="2"/>
        <v>421.93999999999994</v>
      </c>
      <c r="AI52" s="50">
        <f t="shared" si="3"/>
        <v>235.43999999999997</v>
      </c>
      <c r="AK52" s="51"/>
    </row>
    <row r="53" spans="1:38" x14ac:dyDescent="0.25">
      <c r="A53" s="52" t="s">
        <v>61</v>
      </c>
      <c r="B53" s="44">
        <v>30</v>
      </c>
      <c r="C53" s="44">
        <v>30</v>
      </c>
      <c r="D53" s="44">
        <v>30</v>
      </c>
      <c r="E53" s="44">
        <v>30</v>
      </c>
      <c r="F53" s="44">
        <v>30</v>
      </c>
      <c r="G53" s="44">
        <v>30</v>
      </c>
      <c r="H53" s="44">
        <v>30</v>
      </c>
      <c r="I53" s="44">
        <v>20</v>
      </c>
      <c r="J53" s="44">
        <v>30</v>
      </c>
      <c r="K53" s="44">
        <v>30</v>
      </c>
      <c r="L53" s="44">
        <v>30</v>
      </c>
      <c r="M53" s="44">
        <v>14</v>
      </c>
      <c r="N53" s="44">
        <v>0</v>
      </c>
      <c r="O53" s="44">
        <v>0</v>
      </c>
      <c r="P53" s="44">
        <v>14</v>
      </c>
      <c r="Q53" s="44">
        <v>43.9</v>
      </c>
      <c r="R53" s="44">
        <v>43.9</v>
      </c>
      <c r="S53" s="44">
        <v>44.3</v>
      </c>
      <c r="T53" s="44">
        <v>44.3</v>
      </c>
      <c r="U53" s="44">
        <v>50</v>
      </c>
      <c r="V53" s="44">
        <v>40</v>
      </c>
      <c r="W53" s="44">
        <v>40</v>
      </c>
      <c r="X53" s="44">
        <v>50</v>
      </c>
      <c r="Y53" s="44">
        <v>60</v>
      </c>
      <c r="Z53" s="44">
        <v>60</v>
      </c>
      <c r="AA53" s="44">
        <v>60</v>
      </c>
      <c r="AB53" s="44">
        <v>20</v>
      </c>
      <c r="AC53" s="44">
        <v>30</v>
      </c>
      <c r="AD53" s="44">
        <v>30</v>
      </c>
      <c r="AE53" s="44">
        <v>30</v>
      </c>
      <c r="AF53" s="44">
        <v>30</v>
      </c>
      <c r="AG53" s="56">
        <v>60</v>
      </c>
      <c r="AH53" s="49">
        <f t="shared" si="2"/>
        <v>60</v>
      </c>
      <c r="AI53" s="50">
        <f t="shared" si="3"/>
        <v>0</v>
      </c>
      <c r="AK53" s="51"/>
    </row>
    <row r="54" spans="1:38" x14ac:dyDescent="0.25">
      <c r="A54" s="57" t="s">
        <v>62</v>
      </c>
      <c r="B54" s="64">
        <v>15</v>
      </c>
      <c r="C54" s="64">
        <v>15</v>
      </c>
      <c r="D54" s="64">
        <v>15</v>
      </c>
      <c r="E54" s="64">
        <v>15</v>
      </c>
      <c r="F54" s="64">
        <v>15</v>
      </c>
      <c r="G54" s="64">
        <v>15</v>
      </c>
      <c r="H54" s="64">
        <v>15</v>
      </c>
      <c r="I54" s="64">
        <v>8.6999999999999993</v>
      </c>
      <c r="J54" s="64">
        <v>9.1</v>
      </c>
      <c r="K54" s="64">
        <v>14</v>
      </c>
      <c r="L54" s="64">
        <v>14</v>
      </c>
      <c r="M54" s="64">
        <v>6.6</v>
      </c>
      <c r="N54" s="64">
        <v>0</v>
      </c>
      <c r="O54" s="64">
        <v>0</v>
      </c>
      <c r="P54" s="64">
        <v>5.8</v>
      </c>
      <c r="Q54" s="64">
        <v>19.899999999999999</v>
      </c>
      <c r="R54" s="64">
        <v>19.899999999999999</v>
      </c>
      <c r="S54" s="64">
        <v>21.1</v>
      </c>
      <c r="T54" s="64">
        <v>20.2</v>
      </c>
      <c r="U54" s="64">
        <v>24.7</v>
      </c>
      <c r="V54" s="64">
        <v>18.100000000000001</v>
      </c>
      <c r="W54" s="64">
        <v>18.100000000000001</v>
      </c>
      <c r="X54" s="64">
        <v>23.4</v>
      </c>
      <c r="Y54" s="64">
        <v>28.7</v>
      </c>
      <c r="Z54" s="64">
        <v>28.7</v>
      </c>
      <c r="AA54" s="64">
        <v>28.7</v>
      </c>
      <c r="AB54" s="64">
        <v>9.5</v>
      </c>
      <c r="AC54" s="64">
        <v>14</v>
      </c>
      <c r="AD54" s="64">
        <v>14</v>
      </c>
      <c r="AE54" s="64">
        <v>14.9</v>
      </c>
      <c r="AF54" s="64">
        <v>15.1</v>
      </c>
      <c r="AG54" s="58">
        <v>32</v>
      </c>
      <c r="AH54" s="49">
        <f t="shared" si="2"/>
        <v>28.7</v>
      </c>
      <c r="AI54" s="50">
        <f t="shared" si="3"/>
        <v>0</v>
      </c>
      <c r="AK54" s="51"/>
    </row>
    <row r="55" spans="1:38" ht="15.75" thickBot="1" x14ac:dyDescent="0.3">
      <c r="A55" s="66" t="s">
        <v>63</v>
      </c>
      <c r="B55" s="70">
        <v>5.3</v>
      </c>
      <c r="C55" s="70">
        <v>5.3</v>
      </c>
      <c r="D55" s="70">
        <v>5.3</v>
      </c>
      <c r="E55" s="70">
        <v>5.3</v>
      </c>
      <c r="F55" s="70">
        <v>5.3</v>
      </c>
      <c r="G55" s="70">
        <v>5.3</v>
      </c>
      <c r="H55" s="70">
        <v>5.3</v>
      </c>
      <c r="I55" s="70">
        <v>3.3</v>
      </c>
      <c r="J55" s="70">
        <v>3.3</v>
      </c>
      <c r="K55" s="70">
        <v>5.2</v>
      </c>
      <c r="L55" s="70">
        <v>5.2</v>
      </c>
      <c r="M55" s="70">
        <v>2.4</v>
      </c>
      <c r="N55" s="70">
        <v>0</v>
      </c>
      <c r="O55" s="70">
        <v>0</v>
      </c>
      <c r="P55" s="70">
        <v>2.1</v>
      </c>
      <c r="Q55" s="70">
        <v>7.3</v>
      </c>
      <c r="R55" s="70">
        <v>7.3</v>
      </c>
      <c r="S55" s="70">
        <v>7.7</v>
      </c>
      <c r="T55" s="70">
        <v>7.4</v>
      </c>
      <c r="U55" s="70">
        <v>9</v>
      </c>
      <c r="V55" s="70">
        <v>6.6</v>
      </c>
      <c r="W55" s="70">
        <v>6.6</v>
      </c>
      <c r="X55" s="70">
        <v>8.5</v>
      </c>
      <c r="Y55" s="70">
        <v>10.6</v>
      </c>
      <c r="Z55" s="70">
        <v>10.6</v>
      </c>
      <c r="AA55" s="70">
        <v>10.6</v>
      </c>
      <c r="AB55" s="70">
        <v>3.5</v>
      </c>
      <c r="AC55" s="70">
        <v>5</v>
      </c>
      <c r="AD55" s="70">
        <v>5</v>
      </c>
      <c r="AE55" s="70">
        <v>5.4</v>
      </c>
      <c r="AF55" s="70">
        <v>5.5</v>
      </c>
      <c r="AG55" s="73">
        <v>14</v>
      </c>
      <c r="AH55" s="49">
        <f t="shared" si="2"/>
        <v>10.6</v>
      </c>
      <c r="AI55" s="50">
        <f t="shared" si="3"/>
        <v>0</v>
      </c>
      <c r="AK55" s="51"/>
    </row>
    <row r="56" spans="1:38" ht="15.75" thickBot="1" x14ac:dyDescent="0.3">
      <c r="A56" s="62" t="s">
        <v>64</v>
      </c>
      <c r="B56" s="63">
        <f t="shared" ref="B56:AF56" si="7">SUM(B53:B55)</f>
        <v>50.3</v>
      </c>
      <c r="C56" s="63">
        <f t="shared" si="7"/>
        <v>50.3</v>
      </c>
      <c r="D56" s="63">
        <f t="shared" si="7"/>
        <v>50.3</v>
      </c>
      <c r="E56" s="63">
        <f t="shared" si="7"/>
        <v>50.3</v>
      </c>
      <c r="F56" s="63">
        <f t="shared" si="7"/>
        <v>50.3</v>
      </c>
      <c r="G56" s="63">
        <f t="shared" si="7"/>
        <v>50.3</v>
      </c>
      <c r="H56" s="63">
        <f t="shared" si="7"/>
        <v>50.3</v>
      </c>
      <c r="I56" s="63">
        <f t="shared" si="7"/>
        <v>32</v>
      </c>
      <c r="J56" s="63">
        <f t="shared" si="7"/>
        <v>42.4</v>
      </c>
      <c r="K56" s="63">
        <f t="shared" si="7"/>
        <v>49.2</v>
      </c>
      <c r="L56" s="63">
        <f t="shared" si="7"/>
        <v>49.2</v>
      </c>
      <c r="M56" s="63">
        <f t="shared" si="7"/>
        <v>23</v>
      </c>
      <c r="N56" s="63">
        <f t="shared" si="7"/>
        <v>0</v>
      </c>
      <c r="O56" s="63">
        <f t="shared" si="7"/>
        <v>0</v>
      </c>
      <c r="P56" s="63">
        <f t="shared" si="7"/>
        <v>21.900000000000002</v>
      </c>
      <c r="Q56" s="63">
        <f t="shared" si="7"/>
        <v>71.099999999999994</v>
      </c>
      <c r="R56" s="63">
        <f t="shared" si="7"/>
        <v>71.099999999999994</v>
      </c>
      <c r="S56" s="63">
        <f t="shared" si="7"/>
        <v>73.100000000000009</v>
      </c>
      <c r="T56" s="63">
        <f t="shared" si="7"/>
        <v>71.900000000000006</v>
      </c>
      <c r="U56" s="63">
        <f t="shared" si="7"/>
        <v>83.7</v>
      </c>
      <c r="V56" s="63">
        <f t="shared" si="7"/>
        <v>64.7</v>
      </c>
      <c r="W56" s="63">
        <f t="shared" si="7"/>
        <v>64.7</v>
      </c>
      <c r="X56" s="63">
        <f t="shared" si="7"/>
        <v>81.900000000000006</v>
      </c>
      <c r="Y56" s="63">
        <f t="shared" si="7"/>
        <v>99.3</v>
      </c>
      <c r="Z56" s="63">
        <f t="shared" si="7"/>
        <v>99.3</v>
      </c>
      <c r="AA56" s="63">
        <f t="shared" si="7"/>
        <v>99.3</v>
      </c>
      <c r="AB56" s="63">
        <f t="shared" si="7"/>
        <v>33</v>
      </c>
      <c r="AC56" s="63">
        <f t="shared" si="7"/>
        <v>49</v>
      </c>
      <c r="AD56" s="63">
        <f t="shared" si="7"/>
        <v>49</v>
      </c>
      <c r="AE56" s="63">
        <f t="shared" si="7"/>
        <v>50.3</v>
      </c>
      <c r="AF56" s="63">
        <f t="shared" si="7"/>
        <v>50.6</v>
      </c>
      <c r="AG56" s="68">
        <f>SUM(AG53:AG55)</f>
        <v>106</v>
      </c>
      <c r="AH56" s="49">
        <f t="shared" si="2"/>
        <v>99.3</v>
      </c>
      <c r="AI56" s="50">
        <f t="shared" si="3"/>
        <v>0</v>
      </c>
      <c r="AK56" s="51"/>
      <c r="AL56">
        <f>138+33.1-50.5-24.7</f>
        <v>95.899999999999991</v>
      </c>
    </row>
    <row r="57" spans="1:38" x14ac:dyDescent="0.25">
      <c r="A57" s="52" t="s">
        <v>65</v>
      </c>
      <c r="B57" s="44">
        <v>71</v>
      </c>
      <c r="C57" s="44">
        <v>68</v>
      </c>
      <c r="D57" s="44">
        <v>63</v>
      </c>
      <c r="E57" s="44">
        <v>59</v>
      </c>
      <c r="F57" s="44">
        <v>65</v>
      </c>
      <c r="G57" s="44">
        <v>65</v>
      </c>
      <c r="H57" s="44">
        <v>63</v>
      </c>
      <c r="I57" s="44">
        <v>61</v>
      </c>
      <c r="J57" s="44">
        <v>64</v>
      </c>
      <c r="K57" s="44">
        <v>59</v>
      </c>
      <c r="L57" s="44">
        <v>62.4</v>
      </c>
      <c r="M57" s="44">
        <v>56</v>
      </c>
      <c r="N57" s="44">
        <v>58.7</v>
      </c>
      <c r="O57" s="44">
        <v>68.8</v>
      </c>
      <c r="P57" s="44">
        <v>72.2</v>
      </c>
      <c r="Q57" s="44">
        <v>70</v>
      </c>
      <c r="R57" s="44">
        <v>64</v>
      </c>
      <c r="S57" s="44">
        <v>75.900000000000006</v>
      </c>
      <c r="T57" s="44">
        <v>72.3</v>
      </c>
      <c r="U57" s="44">
        <v>71.3</v>
      </c>
      <c r="V57" s="44">
        <v>78.5</v>
      </c>
      <c r="W57" s="44">
        <v>76.599999999999994</v>
      </c>
      <c r="X57" s="44">
        <v>73.400000000000006</v>
      </c>
      <c r="Y57" s="44">
        <v>69.8</v>
      </c>
      <c r="Z57" s="44">
        <v>63.4</v>
      </c>
      <c r="AA57" s="44">
        <v>77.099999999999994</v>
      </c>
      <c r="AB57" s="44">
        <v>69.5</v>
      </c>
      <c r="AC57" s="44">
        <v>75</v>
      </c>
      <c r="AD57" s="44">
        <v>79</v>
      </c>
      <c r="AE57" s="44">
        <v>76.599999999999994</v>
      </c>
      <c r="AF57" s="44">
        <v>78.2</v>
      </c>
      <c r="AG57" s="56"/>
      <c r="AH57" s="49">
        <f t="shared" si="2"/>
        <v>79</v>
      </c>
      <c r="AI57" s="50">
        <f t="shared" si="3"/>
        <v>56</v>
      </c>
      <c r="AK57" s="51"/>
    </row>
    <row r="58" spans="1:38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42</v>
      </c>
      <c r="J58" s="64">
        <v>150</v>
      </c>
      <c r="K58" s="64">
        <f>42+118</f>
        <v>160</v>
      </c>
      <c r="L58" s="64">
        <v>114</v>
      </c>
      <c r="M58" s="64">
        <v>129</v>
      </c>
      <c r="N58" s="64">
        <v>156</v>
      </c>
      <c r="O58" s="64">
        <v>155</v>
      </c>
      <c r="P58" s="64">
        <v>145</v>
      </c>
      <c r="Q58" s="64">
        <v>145</v>
      </c>
      <c r="R58" s="64">
        <v>146</v>
      </c>
      <c r="S58" s="64">
        <f>107.3+40</f>
        <v>147.30000000000001</v>
      </c>
      <c r="T58" s="64">
        <f>40+99.1</f>
        <v>139.1</v>
      </c>
      <c r="U58" s="64">
        <f>56+94.1</f>
        <v>150.1</v>
      </c>
      <c r="V58" s="64">
        <f>82.6+42</f>
        <v>124.6</v>
      </c>
      <c r="W58" s="64">
        <f>71.5+42</f>
        <v>113.5</v>
      </c>
      <c r="X58" s="64">
        <f>74.7+44</f>
        <v>118.7</v>
      </c>
      <c r="Y58" s="64">
        <f>0</f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160</v>
      </c>
      <c r="AI58" s="50">
        <f t="shared" si="3"/>
        <v>0</v>
      </c>
      <c r="AK58" s="51"/>
    </row>
    <row r="59" spans="1:38" x14ac:dyDescent="0.25">
      <c r="A59" s="57" t="s">
        <v>67</v>
      </c>
      <c r="B59" s="64">
        <v>110</v>
      </c>
      <c r="C59" s="64">
        <v>121</v>
      </c>
      <c r="D59" s="64">
        <v>150</v>
      </c>
      <c r="E59" s="64">
        <v>136</v>
      </c>
      <c r="F59" s="64">
        <v>164</v>
      </c>
      <c r="G59" s="64">
        <v>176</v>
      </c>
      <c r="H59" s="64">
        <v>198</v>
      </c>
      <c r="I59" s="64">
        <v>189</v>
      </c>
      <c r="J59" s="64">
        <v>170</v>
      </c>
      <c r="K59" s="64">
        <v>144</v>
      </c>
      <c r="L59" s="64">
        <v>147</v>
      </c>
      <c r="M59" s="64">
        <v>178</v>
      </c>
      <c r="N59" s="64">
        <v>217</v>
      </c>
      <c r="O59" s="64">
        <v>193</v>
      </c>
      <c r="P59" s="64">
        <v>190</v>
      </c>
      <c r="Q59" s="64">
        <v>192</v>
      </c>
      <c r="R59" s="64">
        <v>180</v>
      </c>
      <c r="S59" s="64">
        <v>208.4</v>
      </c>
      <c r="T59" s="64">
        <v>188.1</v>
      </c>
      <c r="U59" s="64">
        <v>142.5</v>
      </c>
      <c r="V59" s="64">
        <v>108</v>
      </c>
      <c r="W59" s="64">
        <v>135</v>
      </c>
      <c r="X59" s="64">
        <v>120.7</v>
      </c>
      <c r="Y59" s="64">
        <v>157</v>
      </c>
      <c r="Z59" s="64">
        <v>116.4</v>
      </c>
      <c r="AA59" s="64">
        <v>136.1</v>
      </c>
      <c r="AB59" s="64">
        <v>140</v>
      </c>
      <c r="AC59" s="64">
        <v>154</v>
      </c>
      <c r="AD59" s="64">
        <v>145</v>
      </c>
      <c r="AE59" s="64">
        <v>120</v>
      </c>
      <c r="AF59" s="64">
        <v>102</v>
      </c>
      <c r="AG59" s="77"/>
      <c r="AH59" s="49">
        <f t="shared" si="2"/>
        <v>217</v>
      </c>
      <c r="AI59" s="50">
        <f t="shared" si="3"/>
        <v>102</v>
      </c>
      <c r="AK59" s="51"/>
    </row>
    <row r="60" spans="1:38" x14ac:dyDescent="0.25">
      <c r="A60" s="57" t="s">
        <v>68</v>
      </c>
      <c r="B60" s="54">
        <v>20</v>
      </c>
      <c r="C60" s="54">
        <v>20</v>
      </c>
      <c r="D60" s="54">
        <v>20</v>
      </c>
      <c r="E60" s="54">
        <v>20</v>
      </c>
      <c r="F60" s="54">
        <v>20</v>
      </c>
      <c r="G60" s="54">
        <v>20</v>
      </c>
      <c r="H60" s="54">
        <v>20</v>
      </c>
      <c r="I60" s="54">
        <v>44</v>
      </c>
      <c r="J60" s="54">
        <v>45</v>
      </c>
      <c r="K60" s="54">
        <v>48</v>
      </c>
      <c r="L60" s="54">
        <v>48</v>
      </c>
      <c r="M60" s="54">
        <v>52</v>
      </c>
      <c r="N60" s="54">
        <v>64</v>
      </c>
      <c r="O60" s="54">
        <v>64</v>
      </c>
      <c r="P60" s="54">
        <v>64</v>
      </c>
      <c r="Q60" s="54">
        <v>35</v>
      </c>
      <c r="R60" s="54">
        <v>32</v>
      </c>
      <c r="S60" s="54">
        <v>19.3</v>
      </c>
      <c r="T60" s="54">
        <v>21.6</v>
      </c>
      <c r="U60" s="54">
        <v>18.8</v>
      </c>
      <c r="V60" s="54">
        <v>19.5</v>
      </c>
      <c r="W60" s="54">
        <v>19</v>
      </c>
      <c r="X60" s="54">
        <v>18.899999999999999</v>
      </c>
      <c r="Y60" s="54">
        <v>19.100000000000001</v>
      </c>
      <c r="Z60" s="54">
        <v>19.100000000000001</v>
      </c>
      <c r="AA60" s="54">
        <v>22.2</v>
      </c>
      <c r="AB60" s="54">
        <v>22</v>
      </c>
      <c r="AC60" s="54">
        <v>22</v>
      </c>
      <c r="AD60" s="54">
        <v>22</v>
      </c>
      <c r="AE60" s="54">
        <v>22.4</v>
      </c>
      <c r="AF60" s="54">
        <v>22.4</v>
      </c>
      <c r="AG60" s="77"/>
      <c r="AH60" s="49">
        <f t="shared" si="2"/>
        <v>64</v>
      </c>
      <c r="AI60" s="50">
        <f t="shared" si="3"/>
        <v>18.8</v>
      </c>
      <c r="AK60" s="51"/>
    </row>
    <row r="61" spans="1:38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14</v>
      </c>
      <c r="F61" s="44">
        <v>15</v>
      </c>
      <c r="G61" s="44">
        <v>15</v>
      </c>
      <c r="H61" s="44">
        <v>15</v>
      </c>
      <c r="I61" s="44">
        <v>41</v>
      </c>
      <c r="J61" s="44">
        <v>52</v>
      </c>
      <c r="K61" s="44">
        <v>75</v>
      </c>
      <c r="L61" s="44">
        <v>84</v>
      </c>
      <c r="M61" s="44">
        <v>81.8</v>
      </c>
      <c r="N61" s="44">
        <v>74.5</v>
      </c>
      <c r="O61" s="44">
        <v>74.5</v>
      </c>
      <c r="P61" s="44">
        <v>85.8</v>
      </c>
      <c r="Q61" s="44">
        <v>84</v>
      </c>
      <c r="R61" s="44">
        <v>85</v>
      </c>
      <c r="S61" s="44">
        <v>79.3</v>
      </c>
      <c r="T61" s="44">
        <v>82.7</v>
      </c>
      <c r="U61" s="44">
        <v>70.3</v>
      </c>
      <c r="V61" s="44">
        <v>56.1</v>
      </c>
      <c r="W61" s="44">
        <v>63.8</v>
      </c>
      <c r="X61" s="44">
        <v>58.1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85.8</v>
      </c>
      <c r="AI61" s="50">
        <f t="shared" si="3"/>
        <v>0</v>
      </c>
      <c r="AK61" s="51"/>
    </row>
    <row r="62" spans="1:38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8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8" x14ac:dyDescent="0.25">
      <c r="A64" s="57" t="s">
        <v>72</v>
      </c>
      <c r="B64" s="54">
        <v>8.5</v>
      </c>
      <c r="C64" s="54">
        <v>8.5</v>
      </c>
      <c r="D64" s="54">
        <v>8.5</v>
      </c>
      <c r="E64" s="54">
        <v>8.5</v>
      </c>
      <c r="F64" s="54">
        <v>8.5</v>
      </c>
      <c r="G64" s="54">
        <v>8.5</v>
      </c>
      <c r="H64" s="54">
        <v>8.5</v>
      </c>
      <c r="I64" s="54">
        <v>8.5</v>
      </c>
      <c r="J64" s="54">
        <v>8.5</v>
      </c>
      <c r="K64" s="54">
        <v>8.5</v>
      </c>
      <c r="L64" s="54">
        <v>8.5</v>
      </c>
      <c r="M64" s="54">
        <v>8.5</v>
      </c>
      <c r="N64" s="54">
        <v>8.5</v>
      </c>
      <c r="O64" s="54">
        <v>8.5</v>
      </c>
      <c r="P64" s="54">
        <v>8.5</v>
      </c>
      <c r="Q64" s="54">
        <v>8.5</v>
      </c>
      <c r="R64" s="54">
        <v>8.5</v>
      </c>
      <c r="S64" s="54">
        <v>8.5</v>
      </c>
      <c r="T64" s="54">
        <v>8.5</v>
      </c>
      <c r="U64" s="54">
        <v>8.5</v>
      </c>
      <c r="V64" s="54">
        <v>8.5</v>
      </c>
      <c r="W64" s="54">
        <v>8.5</v>
      </c>
      <c r="X64" s="54">
        <v>8.5</v>
      </c>
      <c r="Y64" s="54">
        <v>8.5</v>
      </c>
      <c r="Z64" s="54">
        <v>8.5</v>
      </c>
      <c r="AA64" s="54">
        <v>8.5</v>
      </c>
      <c r="AB64" s="54">
        <v>8.5</v>
      </c>
      <c r="AC64" s="54">
        <v>8.5</v>
      </c>
      <c r="AD64" s="54">
        <v>8.5</v>
      </c>
      <c r="AE64" s="54">
        <v>8.5</v>
      </c>
      <c r="AF64" s="54">
        <v>8.5</v>
      </c>
      <c r="AG64" s="77"/>
      <c r="AH64" s="49">
        <f t="shared" si="2"/>
        <v>8.5</v>
      </c>
      <c r="AI64" s="50">
        <f t="shared" si="3"/>
        <v>8.5</v>
      </c>
      <c r="AK64" s="51"/>
    </row>
    <row r="65" spans="1:40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2</v>
      </c>
      <c r="AK65" s="51"/>
    </row>
    <row r="66" spans="1:40" x14ac:dyDescent="0.25">
      <c r="A66" s="79" t="s">
        <v>74</v>
      </c>
      <c r="B66" s="80">
        <v>13</v>
      </c>
      <c r="C66" s="80">
        <v>13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12</v>
      </c>
      <c r="V66" s="80">
        <v>12</v>
      </c>
      <c r="W66" s="80">
        <v>12</v>
      </c>
      <c r="X66" s="80">
        <v>12</v>
      </c>
      <c r="Y66" s="80">
        <v>12</v>
      </c>
      <c r="Z66" s="80">
        <v>12</v>
      </c>
      <c r="AA66" s="80">
        <v>12</v>
      </c>
      <c r="AB66" s="80">
        <v>12</v>
      </c>
      <c r="AC66" s="80">
        <v>12</v>
      </c>
      <c r="AD66" s="80">
        <v>12</v>
      </c>
      <c r="AE66" s="80">
        <v>12</v>
      </c>
      <c r="AF66" s="80">
        <v>12</v>
      </c>
      <c r="AG66" s="81"/>
      <c r="AH66" s="49">
        <f t="shared" si="2"/>
        <v>13</v>
      </c>
      <c r="AI66" s="50">
        <f t="shared" si="3"/>
        <v>0</v>
      </c>
      <c r="AK66" s="51"/>
    </row>
    <row r="67" spans="1:40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40" ht="15.75" thickBot="1" x14ac:dyDescent="0.3">
      <c r="A68" s="62" t="s">
        <v>76</v>
      </c>
      <c r="B68" s="63">
        <f t="shared" ref="B68:AF68" si="8">SUM(B57:B67)</f>
        <v>232.5</v>
      </c>
      <c r="C68" s="63">
        <f t="shared" si="8"/>
        <v>240.5</v>
      </c>
      <c r="D68" s="63">
        <f t="shared" si="8"/>
        <v>251.5</v>
      </c>
      <c r="E68" s="63">
        <f t="shared" si="8"/>
        <v>247.5</v>
      </c>
      <c r="F68" s="63">
        <f t="shared" si="8"/>
        <v>282.5</v>
      </c>
      <c r="G68" s="63">
        <f t="shared" si="8"/>
        <v>294.5</v>
      </c>
      <c r="H68" s="63">
        <f t="shared" si="8"/>
        <v>314.5</v>
      </c>
      <c r="I68" s="63">
        <f t="shared" si="8"/>
        <v>395.5</v>
      </c>
      <c r="J68" s="63">
        <f t="shared" si="8"/>
        <v>499.5</v>
      </c>
      <c r="K68" s="63">
        <f t="shared" si="8"/>
        <v>504.5</v>
      </c>
      <c r="L68" s="63">
        <f t="shared" si="8"/>
        <v>473.9</v>
      </c>
      <c r="M68" s="63">
        <f t="shared" si="8"/>
        <v>515.29999999999995</v>
      </c>
      <c r="N68" s="63">
        <f t="shared" si="8"/>
        <v>588.70000000000005</v>
      </c>
      <c r="O68" s="63">
        <f t="shared" si="8"/>
        <v>573.79999999999995</v>
      </c>
      <c r="P68" s="63">
        <f t="shared" si="8"/>
        <v>575.5</v>
      </c>
      <c r="Q68" s="63">
        <f t="shared" si="8"/>
        <v>544.5</v>
      </c>
      <c r="R68" s="63">
        <f t="shared" si="8"/>
        <v>525.5</v>
      </c>
      <c r="S68" s="63">
        <f t="shared" si="8"/>
        <v>548.70000000000005</v>
      </c>
      <c r="T68" s="63">
        <f t="shared" si="8"/>
        <v>522.29999999999995</v>
      </c>
      <c r="U68" s="63">
        <f t="shared" si="8"/>
        <v>483.5</v>
      </c>
      <c r="V68" s="63">
        <f>SUM(V57:V67)</f>
        <v>417.20000000000005</v>
      </c>
      <c r="W68" s="63">
        <f t="shared" si="8"/>
        <v>438.40000000000003</v>
      </c>
      <c r="X68" s="63">
        <f t="shared" si="8"/>
        <v>420.3</v>
      </c>
      <c r="Y68" s="63">
        <f t="shared" si="8"/>
        <v>276.39999999999998</v>
      </c>
      <c r="Z68" s="63">
        <f t="shared" si="8"/>
        <v>229.4</v>
      </c>
      <c r="AA68" s="63">
        <f t="shared" si="8"/>
        <v>265.89999999999998</v>
      </c>
      <c r="AB68" s="63">
        <f t="shared" si="8"/>
        <v>262</v>
      </c>
      <c r="AC68" s="63">
        <f t="shared" si="8"/>
        <v>281.5</v>
      </c>
      <c r="AD68" s="63">
        <f t="shared" si="8"/>
        <v>276.5</v>
      </c>
      <c r="AE68" s="63">
        <f t="shared" si="8"/>
        <v>249.5</v>
      </c>
      <c r="AF68" s="63">
        <f t="shared" si="8"/>
        <v>233.1</v>
      </c>
      <c r="AG68" s="68">
        <f>SUM(AG57:AG67)</f>
        <v>0</v>
      </c>
      <c r="AH68" s="49">
        <f t="shared" si="2"/>
        <v>588.70000000000005</v>
      </c>
      <c r="AI68" s="50">
        <f t="shared" si="3"/>
        <v>229.4</v>
      </c>
      <c r="AK68" s="51"/>
    </row>
    <row r="69" spans="1:40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40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40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40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40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40" ht="15.75" thickBot="1" x14ac:dyDescent="0.3">
      <c r="A74" s="84" t="s">
        <v>82</v>
      </c>
      <c r="B74" s="85">
        <v>200</v>
      </c>
      <c r="C74" s="85">
        <v>200</v>
      </c>
      <c r="D74" s="85">
        <v>200</v>
      </c>
      <c r="E74" s="85">
        <v>200</v>
      </c>
      <c r="F74" s="85">
        <v>200</v>
      </c>
      <c r="G74" s="85">
        <v>200</v>
      </c>
      <c r="H74" s="85">
        <v>200</v>
      </c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>
        <v>50</v>
      </c>
      <c r="T74" s="85">
        <v>70</v>
      </c>
      <c r="U74" s="85">
        <v>120</v>
      </c>
      <c r="V74" s="85">
        <v>200</v>
      </c>
      <c r="W74" s="85">
        <v>200</v>
      </c>
      <c r="X74" s="85">
        <v>200</v>
      </c>
      <c r="Y74" s="85">
        <v>250</v>
      </c>
      <c r="Z74" s="85">
        <v>240</v>
      </c>
      <c r="AA74" s="85">
        <v>230</v>
      </c>
      <c r="AB74" s="85">
        <v>230</v>
      </c>
      <c r="AC74" s="85">
        <v>240</v>
      </c>
      <c r="AD74" s="85">
        <v>240</v>
      </c>
      <c r="AE74" s="85">
        <v>240</v>
      </c>
      <c r="AF74" s="85">
        <v>240</v>
      </c>
      <c r="AG74" s="68"/>
      <c r="AH74" s="49">
        <f t="shared" si="2"/>
        <v>250</v>
      </c>
      <c r="AI74" s="50">
        <f t="shared" si="3"/>
        <v>50</v>
      </c>
      <c r="AJ74" s="104">
        <f>AC75-AC74</f>
        <v>1388.6399999999999</v>
      </c>
      <c r="AK74" s="104">
        <f t="shared" ref="AK74:AL74" si="10">AD75-AD74</f>
        <v>1328.6399999999999</v>
      </c>
      <c r="AL74" s="104">
        <f t="shared" si="10"/>
        <v>1245.44</v>
      </c>
      <c r="AM74" s="104">
        <f>AF75-AF74</f>
        <v>1123.94</v>
      </c>
      <c r="AN74" s="104">
        <f t="shared" ref="AN74" si="11">AG75-AG74</f>
        <v>2144.14</v>
      </c>
    </row>
    <row r="75" spans="1:40" ht="15.75" thickBot="1" x14ac:dyDescent="0.3">
      <c r="A75" s="62" t="s">
        <v>83</v>
      </c>
      <c r="B75" s="83">
        <f t="shared" ref="B75:AF75" si="12">B72+B68+B56+B52+B38+B74</f>
        <v>1370.3400000000001</v>
      </c>
      <c r="C75" s="83">
        <f t="shared" si="12"/>
        <v>1284.6400000000001</v>
      </c>
      <c r="D75" s="83">
        <f t="shared" si="12"/>
        <v>1271.94</v>
      </c>
      <c r="E75" s="83">
        <f t="shared" si="12"/>
        <v>1249.24</v>
      </c>
      <c r="F75" s="83">
        <f t="shared" si="12"/>
        <v>1220.24</v>
      </c>
      <c r="G75" s="83">
        <f t="shared" si="12"/>
        <v>1232.24</v>
      </c>
      <c r="H75" s="83">
        <f t="shared" si="12"/>
        <v>1252.24</v>
      </c>
      <c r="I75" s="83">
        <f t="shared" si="12"/>
        <v>1094.94</v>
      </c>
      <c r="J75" s="83">
        <f t="shared" si="12"/>
        <v>1219.74</v>
      </c>
      <c r="K75" s="83">
        <f t="shared" si="12"/>
        <v>1292.24</v>
      </c>
      <c r="L75" s="83">
        <f t="shared" si="12"/>
        <v>1394.74</v>
      </c>
      <c r="M75" s="83">
        <f t="shared" si="12"/>
        <v>1447.94</v>
      </c>
      <c r="N75" s="83">
        <f t="shared" si="12"/>
        <v>1441.84</v>
      </c>
      <c r="O75" s="83">
        <f t="shared" si="12"/>
        <v>1447.34</v>
      </c>
      <c r="P75" s="83">
        <f t="shared" si="12"/>
        <v>1504.44</v>
      </c>
      <c r="Q75" s="83">
        <f t="shared" si="12"/>
        <v>1567.9399999999998</v>
      </c>
      <c r="R75" s="83">
        <f t="shared" si="12"/>
        <v>1517.7399999999998</v>
      </c>
      <c r="S75" s="83">
        <f t="shared" si="12"/>
        <v>1583.84</v>
      </c>
      <c r="T75" s="83">
        <f t="shared" si="12"/>
        <v>1542.44</v>
      </c>
      <c r="U75" s="83">
        <f t="shared" si="12"/>
        <v>1544.7400000000002</v>
      </c>
      <c r="V75" s="83">
        <f t="shared" si="12"/>
        <v>1493.9399999999998</v>
      </c>
      <c r="W75" s="83">
        <f t="shared" si="12"/>
        <v>1477.44</v>
      </c>
      <c r="X75" s="83">
        <f t="shared" si="12"/>
        <v>1485.54</v>
      </c>
      <c r="Y75" s="83">
        <f t="shared" si="12"/>
        <v>1539.3400000000001</v>
      </c>
      <c r="Z75" s="83">
        <f t="shared" si="12"/>
        <v>1672.7399999999998</v>
      </c>
      <c r="AA75" s="83">
        <f t="shared" si="12"/>
        <v>1709.2399999999998</v>
      </c>
      <c r="AB75" s="83">
        <f t="shared" si="12"/>
        <v>1641.7399999999998</v>
      </c>
      <c r="AC75" s="83">
        <f t="shared" si="12"/>
        <v>1628.6399999999999</v>
      </c>
      <c r="AD75" s="83">
        <f t="shared" si="12"/>
        <v>1568.6399999999999</v>
      </c>
      <c r="AE75" s="83">
        <f t="shared" si="12"/>
        <v>1485.44</v>
      </c>
      <c r="AF75" s="83">
        <f t="shared" si="12"/>
        <v>1363.94</v>
      </c>
      <c r="AG75" s="68">
        <f>AG72+AG68+AG56+AG52+AG38+AG74</f>
        <v>2144.14</v>
      </c>
      <c r="AH75" s="49">
        <f t="shared" si="2"/>
        <v>1709.2399999999998</v>
      </c>
      <c r="AI75" s="50">
        <f t="shared" si="3"/>
        <v>1094.94</v>
      </c>
    </row>
    <row r="76" spans="1:40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3">MAX(B76:AF76)</f>
        <v>0</v>
      </c>
      <c r="AI76" s="50">
        <f t="shared" ref="AI76:AI91" si="14">MIN(B76:AF76)</f>
        <v>0</v>
      </c>
    </row>
    <row r="77" spans="1:40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3"/>
        <v>0</v>
      </c>
      <c r="AI77" s="50">
        <f t="shared" si="14"/>
        <v>0</v>
      </c>
    </row>
    <row r="78" spans="1:40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3"/>
        <v>0</v>
      </c>
      <c r="AI78" s="50">
        <f t="shared" si="14"/>
        <v>0</v>
      </c>
    </row>
    <row r="79" spans="1:40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3"/>
        <v>0</v>
      </c>
      <c r="AI79" s="50">
        <f t="shared" si="14"/>
        <v>0</v>
      </c>
    </row>
    <row r="80" spans="1:40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3"/>
        <v>0</v>
      </c>
      <c r="AI80" s="50">
        <f t="shared" si="14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3"/>
        <v>0</v>
      </c>
      <c r="AI81" s="50">
        <f t="shared" si="14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5">SUM(AG76:AG81)</f>
        <v>0</v>
      </c>
      <c r="AH82" s="49">
        <f t="shared" si="13"/>
        <v>0</v>
      </c>
      <c r="AI82" s="50">
        <f t="shared" si="14"/>
        <v>0</v>
      </c>
      <c r="AK82" s="51"/>
    </row>
    <row r="83" spans="1:37" ht="15.75" thickBot="1" x14ac:dyDescent="0.3">
      <c r="A83" s="62" t="s">
        <v>88</v>
      </c>
      <c r="B83" s="63">
        <f t="shared" ref="B83:AG83" si="16">SUM(B70:B82)</f>
        <v>2772.23</v>
      </c>
      <c r="C83" s="63">
        <f t="shared" si="16"/>
        <v>2686.5299999999997</v>
      </c>
      <c r="D83" s="63">
        <f t="shared" si="16"/>
        <v>2673.83</v>
      </c>
      <c r="E83" s="63">
        <f t="shared" si="16"/>
        <v>2651.13</v>
      </c>
      <c r="F83" s="63">
        <f t="shared" si="16"/>
        <v>2622.13</v>
      </c>
      <c r="G83" s="63">
        <f t="shared" si="16"/>
        <v>2634.13</v>
      </c>
      <c r="H83" s="63">
        <f t="shared" si="16"/>
        <v>2654.13</v>
      </c>
      <c r="I83" s="63">
        <f t="shared" si="16"/>
        <v>2296.83</v>
      </c>
      <c r="J83" s="63">
        <f t="shared" si="16"/>
        <v>2421.63</v>
      </c>
      <c r="K83" s="63">
        <f t="shared" si="16"/>
        <v>2494.13</v>
      </c>
      <c r="L83" s="63">
        <f t="shared" si="16"/>
        <v>2596.63</v>
      </c>
      <c r="M83" s="63">
        <f t="shared" si="16"/>
        <v>2649.83</v>
      </c>
      <c r="N83" s="63">
        <f t="shared" si="16"/>
        <v>2643.7299999999996</v>
      </c>
      <c r="O83" s="63">
        <f t="shared" si="16"/>
        <v>2649.2299999999996</v>
      </c>
      <c r="P83" s="63">
        <f t="shared" si="16"/>
        <v>2706.33</v>
      </c>
      <c r="Q83" s="63">
        <f t="shared" si="16"/>
        <v>2769.83</v>
      </c>
      <c r="R83" s="63">
        <f t="shared" si="16"/>
        <v>2719.6299999999997</v>
      </c>
      <c r="S83" s="63">
        <f t="shared" si="16"/>
        <v>2835.7299999999996</v>
      </c>
      <c r="T83" s="63">
        <f t="shared" si="16"/>
        <v>2814.33</v>
      </c>
      <c r="U83" s="63">
        <f t="shared" si="16"/>
        <v>2866.63</v>
      </c>
      <c r="V83" s="63">
        <f t="shared" si="16"/>
        <v>2895.83</v>
      </c>
      <c r="W83" s="63">
        <f t="shared" si="16"/>
        <v>2879.33</v>
      </c>
      <c r="X83" s="63">
        <f t="shared" si="16"/>
        <v>2887.43</v>
      </c>
      <c r="Y83" s="63">
        <f t="shared" si="16"/>
        <v>2991.23</v>
      </c>
      <c r="Z83" s="63">
        <f t="shared" si="16"/>
        <v>3114.6299999999997</v>
      </c>
      <c r="AA83" s="63">
        <f t="shared" si="16"/>
        <v>3141.1299999999997</v>
      </c>
      <c r="AB83" s="63">
        <f t="shared" si="16"/>
        <v>3073.6299999999997</v>
      </c>
      <c r="AC83" s="63">
        <f t="shared" si="16"/>
        <v>3070.5299999999997</v>
      </c>
      <c r="AD83" s="63">
        <f t="shared" si="16"/>
        <v>3010.5299999999997</v>
      </c>
      <c r="AE83" s="63">
        <f t="shared" si="16"/>
        <v>2927.33</v>
      </c>
      <c r="AF83" s="63">
        <f t="shared" si="16"/>
        <v>2805.83</v>
      </c>
      <c r="AG83" s="68">
        <f t="shared" si="16"/>
        <v>4360.08</v>
      </c>
      <c r="AH83" s="49">
        <f t="shared" si="13"/>
        <v>3141.1299999999997</v>
      </c>
      <c r="AI83" s="50">
        <f t="shared" si="14"/>
        <v>2296.83</v>
      </c>
    </row>
    <row r="84" spans="1:37" x14ac:dyDescent="0.25">
      <c r="A84" s="88" t="s">
        <v>89</v>
      </c>
      <c r="B84" s="89">
        <v>49.99</v>
      </c>
      <c r="C84" s="89">
        <v>49.92</v>
      </c>
      <c r="D84" s="89">
        <v>50.045999999999999</v>
      </c>
      <c r="E84" s="89">
        <v>49.917999999999999</v>
      </c>
      <c r="F84" s="89">
        <v>50.046999999999997</v>
      </c>
      <c r="G84" s="89">
        <v>49.966000000000001</v>
      </c>
      <c r="H84" s="89">
        <v>49.948</v>
      </c>
      <c r="I84" s="89">
        <v>49.948</v>
      </c>
      <c r="J84" s="89">
        <v>44.911999999999999</v>
      </c>
      <c r="K84" s="89">
        <v>50.037999999999997</v>
      </c>
      <c r="L84" s="89">
        <v>50.040999999999997</v>
      </c>
      <c r="M84" s="89">
        <v>50.034999999999997</v>
      </c>
      <c r="N84" s="89">
        <v>49.95</v>
      </c>
      <c r="O84" s="89">
        <v>49.95</v>
      </c>
      <c r="P84" s="89">
        <v>49.95</v>
      </c>
      <c r="Q84" s="89">
        <v>49.95</v>
      </c>
      <c r="R84" s="89">
        <v>50.015000000000001</v>
      </c>
      <c r="S84" s="89">
        <v>49.792000000000002</v>
      </c>
      <c r="T84" s="89">
        <v>49.588000000000001</v>
      </c>
      <c r="U84" s="89">
        <v>49.618000000000002</v>
      </c>
      <c r="V84" s="89">
        <v>49.866999999999997</v>
      </c>
      <c r="W84" s="89">
        <v>49.941000000000003</v>
      </c>
      <c r="X84" s="89">
        <v>49.966999999999999</v>
      </c>
      <c r="Y84" s="89">
        <v>50</v>
      </c>
      <c r="Z84" s="89">
        <v>49.892000000000003</v>
      </c>
      <c r="AA84" s="89">
        <v>50.055999999999997</v>
      </c>
      <c r="AB84" s="89">
        <v>50.054000000000002</v>
      </c>
      <c r="AC84" s="89">
        <v>50</v>
      </c>
      <c r="AD84" s="89">
        <v>50</v>
      </c>
      <c r="AE84" s="89">
        <v>50.03</v>
      </c>
      <c r="AF84" s="89">
        <v>49.8</v>
      </c>
      <c r="AG84" s="90"/>
      <c r="AH84" s="49">
        <f t="shared" si="13"/>
        <v>50.055999999999997</v>
      </c>
      <c r="AI84" s="50">
        <f t="shared" si="14"/>
        <v>44.911999999999999</v>
      </c>
    </row>
    <row r="85" spans="1:37" x14ac:dyDescent="0.25">
      <c r="A85" s="91" t="s">
        <v>90</v>
      </c>
      <c r="B85" s="64">
        <v>129.4</v>
      </c>
      <c r="C85" s="64">
        <v>129.69999999999999</v>
      </c>
      <c r="D85" s="64">
        <v>130.19999999999999</v>
      </c>
      <c r="E85" s="64">
        <v>130.19999999999999</v>
      </c>
      <c r="F85" s="64">
        <v>131</v>
      </c>
      <c r="G85" s="64">
        <v>130.6</v>
      </c>
      <c r="H85" s="64">
        <v>129.69999999999999</v>
      </c>
      <c r="I85" s="64">
        <v>129.69999999999999</v>
      </c>
      <c r="J85" s="64">
        <v>127.5</v>
      </c>
      <c r="K85" s="64">
        <v>127</v>
      </c>
      <c r="L85" s="64">
        <v>125.8</v>
      </c>
      <c r="M85" s="64">
        <v>125</v>
      </c>
      <c r="N85" s="64">
        <v>124</v>
      </c>
      <c r="O85" s="64">
        <v>124</v>
      </c>
      <c r="P85" s="64">
        <v>122</v>
      </c>
      <c r="Q85" s="64">
        <v>123</v>
      </c>
      <c r="R85" s="64">
        <v>124</v>
      </c>
      <c r="S85" s="64">
        <v>122.2</v>
      </c>
      <c r="T85" s="64">
        <v>124.1</v>
      </c>
      <c r="U85" s="64">
        <v>126.2</v>
      </c>
      <c r="V85" s="64">
        <v>128.80000000000001</v>
      </c>
      <c r="W85" s="64">
        <v>129.19999999999999</v>
      </c>
      <c r="X85" s="64">
        <v>130</v>
      </c>
      <c r="Y85" s="64">
        <v>128.80000000000001</v>
      </c>
      <c r="Z85" s="64">
        <v>127.1</v>
      </c>
      <c r="AA85" s="64">
        <v>127.4</v>
      </c>
      <c r="AB85" s="64">
        <v>127</v>
      </c>
      <c r="AC85" s="64">
        <v>128</v>
      </c>
      <c r="AD85" s="64">
        <v>128</v>
      </c>
      <c r="AE85" s="64">
        <v>128.80000000000001</v>
      </c>
      <c r="AF85" s="64">
        <v>129.30000000000001</v>
      </c>
      <c r="AG85" s="93"/>
      <c r="AH85" s="49">
        <f t="shared" si="13"/>
        <v>131</v>
      </c>
      <c r="AI85" s="50">
        <f t="shared" si="14"/>
        <v>122</v>
      </c>
    </row>
    <row r="86" spans="1:37" x14ac:dyDescent="0.25">
      <c r="A86" s="91" t="s">
        <v>91</v>
      </c>
      <c r="B86" s="64">
        <v>132.47</v>
      </c>
      <c r="C86" s="64">
        <v>132.9</v>
      </c>
      <c r="D86" s="64">
        <v>132.9</v>
      </c>
      <c r="E86" s="64">
        <v>132.9</v>
      </c>
      <c r="F86" s="64">
        <v>134</v>
      </c>
      <c r="G86" s="64">
        <v>131.5</v>
      </c>
      <c r="H86" s="64">
        <v>132.5</v>
      </c>
      <c r="I86" s="64">
        <v>132.5</v>
      </c>
      <c r="J86" s="64">
        <v>129.9</v>
      </c>
      <c r="K86" s="64">
        <v>129.69999999999999</v>
      </c>
      <c r="L86" s="64">
        <v>129.69999999999999</v>
      </c>
      <c r="M86" s="64">
        <v>127</v>
      </c>
      <c r="N86" s="64">
        <v>126.6</v>
      </c>
      <c r="O86" s="64">
        <v>126.6</v>
      </c>
      <c r="P86" s="64">
        <v>126.6</v>
      </c>
      <c r="Q86" s="64">
        <v>126.6</v>
      </c>
      <c r="R86" s="64">
        <v>126.6</v>
      </c>
      <c r="S86" s="64">
        <v>126</v>
      </c>
      <c r="T86" s="64">
        <v>127.1</v>
      </c>
      <c r="U86" s="64">
        <v>128.6</v>
      </c>
      <c r="V86" s="64">
        <v>130.4</v>
      </c>
      <c r="W86" s="64">
        <v>130.69999999999999</v>
      </c>
      <c r="X86" s="64">
        <v>131.4</v>
      </c>
      <c r="Y86" s="64">
        <v>130.69999999999999</v>
      </c>
      <c r="Z86" s="64">
        <v>129.1</v>
      </c>
      <c r="AA86" s="64">
        <v>129.4</v>
      </c>
      <c r="AB86" s="64">
        <v>130</v>
      </c>
      <c r="AC86" s="64">
        <v>130</v>
      </c>
      <c r="AD86" s="64">
        <v>130</v>
      </c>
      <c r="AE86" s="64">
        <v>131.69999999999999</v>
      </c>
      <c r="AF86" s="64">
        <v>132.5</v>
      </c>
      <c r="AG86" s="93"/>
      <c r="AH86" s="49">
        <f t="shared" si="13"/>
        <v>134</v>
      </c>
      <c r="AI86" s="50">
        <f t="shared" si="14"/>
        <v>126</v>
      </c>
    </row>
    <row r="87" spans="1:37" x14ac:dyDescent="0.25">
      <c r="A87" s="91" t="s">
        <v>92</v>
      </c>
      <c r="B87" s="64">
        <v>131.5</v>
      </c>
      <c r="C87" s="64">
        <v>131</v>
      </c>
      <c r="D87" s="64">
        <v>131</v>
      </c>
      <c r="E87" s="64">
        <v>131</v>
      </c>
      <c r="F87" s="64">
        <v>132</v>
      </c>
      <c r="G87" s="64">
        <v>130.19999999999999</v>
      </c>
      <c r="H87" s="64">
        <v>128</v>
      </c>
      <c r="I87" s="64">
        <v>128</v>
      </c>
      <c r="J87" s="64">
        <v>125</v>
      </c>
      <c r="K87" s="64">
        <v>125</v>
      </c>
      <c r="L87" s="64">
        <v>125</v>
      </c>
      <c r="M87" s="64">
        <v>127</v>
      </c>
      <c r="N87" s="64">
        <v>128.30000000000001</v>
      </c>
      <c r="O87" s="64">
        <v>128.30000000000001</v>
      </c>
      <c r="P87" s="64">
        <v>128.30000000000001</v>
      </c>
      <c r="Q87" s="64">
        <v>128.30000000000001</v>
      </c>
      <c r="R87" s="64">
        <v>128.30000000000001</v>
      </c>
      <c r="S87" s="64">
        <v>121.3</v>
      </c>
      <c r="T87" s="64">
        <v>127.5</v>
      </c>
      <c r="U87" s="64">
        <v>127.1</v>
      </c>
      <c r="V87" s="64">
        <v>132</v>
      </c>
      <c r="W87" s="64">
        <v>131.5</v>
      </c>
      <c r="X87" s="64">
        <v>131.5</v>
      </c>
      <c r="Y87" s="64">
        <v>128.9</v>
      </c>
      <c r="Z87" s="64">
        <v>125.3</v>
      </c>
      <c r="AA87" s="64">
        <v>128.80000000000001</v>
      </c>
      <c r="AB87" s="64">
        <v>128</v>
      </c>
      <c r="AC87" s="64">
        <v>130</v>
      </c>
      <c r="AD87" s="64">
        <v>130</v>
      </c>
      <c r="AE87" s="64">
        <v>129.5</v>
      </c>
      <c r="AF87" s="64">
        <v>128.30000000000001</v>
      </c>
      <c r="AG87" s="93"/>
      <c r="AH87" s="49">
        <f t="shared" si="13"/>
        <v>132</v>
      </c>
      <c r="AI87" s="50">
        <f t="shared" si="14"/>
        <v>121.3</v>
      </c>
    </row>
    <row r="88" spans="1:37" x14ac:dyDescent="0.25">
      <c r="A88" s="94" t="s">
        <v>93</v>
      </c>
      <c r="B88" s="64">
        <v>134</v>
      </c>
      <c r="C88" s="64">
        <v>134.4</v>
      </c>
      <c r="D88" s="64">
        <v>134.4</v>
      </c>
      <c r="E88" s="64">
        <v>134.4</v>
      </c>
      <c r="F88" s="64">
        <v>134</v>
      </c>
      <c r="G88" s="64">
        <v>132.69999999999999</v>
      </c>
      <c r="H88" s="64">
        <v>131</v>
      </c>
      <c r="I88" s="64">
        <v>131</v>
      </c>
      <c r="J88" s="64">
        <v>129</v>
      </c>
      <c r="K88" s="64">
        <v>128</v>
      </c>
      <c r="L88" s="64">
        <v>128</v>
      </c>
      <c r="M88" s="64">
        <v>128</v>
      </c>
      <c r="N88" s="64">
        <v>129.5</v>
      </c>
      <c r="O88" s="64">
        <v>129.5</v>
      </c>
      <c r="P88" s="64">
        <v>129.5</v>
      </c>
      <c r="Q88" s="64">
        <v>129.5</v>
      </c>
      <c r="R88" s="64">
        <v>129.5</v>
      </c>
      <c r="S88" s="64">
        <v>122.1</v>
      </c>
      <c r="T88" s="64">
        <v>127.6</v>
      </c>
      <c r="U88" s="64">
        <v>127</v>
      </c>
      <c r="V88" s="64">
        <v>132</v>
      </c>
      <c r="W88" s="64">
        <v>132</v>
      </c>
      <c r="X88" s="64">
        <v>132.5</v>
      </c>
      <c r="Y88" s="64">
        <v>129.1</v>
      </c>
      <c r="Z88" s="64">
        <v>124.7</v>
      </c>
      <c r="AA88" s="64">
        <v>129.19999999999999</v>
      </c>
      <c r="AB88" s="64">
        <v>129</v>
      </c>
      <c r="AC88" s="64">
        <v>131</v>
      </c>
      <c r="AD88" s="64">
        <v>131</v>
      </c>
      <c r="AE88" s="64">
        <v>132.80000000000001</v>
      </c>
      <c r="AF88" s="64">
        <v>132.1</v>
      </c>
      <c r="AG88" s="93"/>
      <c r="AH88" s="49">
        <f t="shared" si="13"/>
        <v>134.4</v>
      </c>
      <c r="AI88" s="50">
        <f t="shared" si="14"/>
        <v>122.1</v>
      </c>
    </row>
    <row r="89" spans="1:37" x14ac:dyDescent="0.25">
      <c r="A89" s="94" t="s">
        <v>94</v>
      </c>
      <c r="B89" s="95">
        <v>131.6</v>
      </c>
      <c r="C89" s="95">
        <v>132</v>
      </c>
      <c r="D89" s="95">
        <v>132</v>
      </c>
      <c r="E89" s="95">
        <v>133.30000000000001</v>
      </c>
      <c r="F89" s="95">
        <v>135</v>
      </c>
      <c r="G89" s="95">
        <v>134</v>
      </c>
      <c r="H89" s="95">
        <v>133</v>
      </c>
      <c r="I89" s="95">
        <v>133</v>
      </c>
      <c r="J89" s="95">
        <v>130</v>
      </c>
      <c r="K89" s="95">
        <v>130.6</v>
      </c>
      <c r="L89" s="95">
        <v>130.6</v>
      </c>
      <c r="M89" s="95">
        <v>131.9</v>
      </c>
      <c r="N89" s="95">
        <v>139.9</v>
      </c>
      <c r="O89" s="95">
        <v>139.9</v>
      </c>
      <c r="P89" s="95">
        <v>139.9</v>
      </c>
      <c r="Q89" s="95">
        <v>139.9</v>
      </c>
      <c r="R89" s="95">
        <v>139.9</v>
      </c>
      <c r="S89" s="95">
        <v>130.5</v>
      </c>
      <c r="T89" s="95">
        <v>125.7</v>
      </c>
      <c r="U89" s="95">
        <v>132.19999999999999</v>
      </c>
      <c r="V89" s="95">
        <v>133.30000000000001</v>
      </c>
      <c r="W89" s="95">
        <v>132.5</v>
      </c>
      <c r="X89" s="95">
        <v>134.1</v>
      </c>
      <c r="Y89" s="95">
        <v>136.4</v>
      </c>
      <c r="Z89" s="95">
        <v>131.5</v>
      </c>
      <c r="AA89" s="95">
        <v>133</v>
      </c>
      <c r="AB89" s="95">
        <v>134</v>
      </c>
      <c r="AC89" s="95">
        <v>130</v>
      </c>
      <c r="AD89" s="95">
        <v>130</v>
      </c>
      <c r="AE89" s="95">
        <v>134.19999999999999</v>
      </c>
      <c r="AF89" s="95">
        <v>133.30000000000001</v>
      </c>
      <c r="AG89" s="96"/>
      <c r="AH89" s="49">
        <f t="shared" si="13"/>
        <v>139.9</v>
      </c>
      <c r="AI89" s="50">
        <f t="shared" si="14"/>
        <v>125.7</v>
      </c>
    </row>
    <row r="90" spans="1:37" x14ac:dyDescent="0.25">
      <c r="A90" s="91" t="s">
        <v>95</v>
      </c>
      <c r="B90" s="64">
        <v>132</v>
      </c>
      <c r="C90" s="64">
        <v>132.80000000000001</v>
      </c>
      <c r="D90" s="64">
        <v>132.80000000000001</v>
      </c>
      <c r="E90" s="64">
        <v>132.80000000000001</v>
      </c>
      <c r="F90" s="64">
        <v>138</v>
      </c>
      <c r="G90" s="64">
        <v>136.6</v>
      </c>
      <c r="H90" s="64">
        <v>134</v>
      </c>
      <c r="I90" s="64">
        <v>134</v>
      </c>
      <c r="J90" s="64">
        <v>128</v>
      </c>
      <c r="K90" s="64">
        <v>127</v>
      </c>
      <c r="L90" s="64">
        <v>127</v>
      </c>
      <c r="M90" s="64">
        <v>133</v>
      </c>
      <c r="N90" s="64">
        <v>137.9</v>
      </c>
      <c r="O90" s="64">
        <v>137.9</v>
      </c>
      <c r="P90" s="64">
        <v>137.9</v>
      </c>
      <c r="Q90" s="64">
        <v>137.9</v>
      </c>
      <c r="R90" s="64">
        <v>137.9</v>
      </c>
      <c r="S90" s="64">
        <v>133.5</v>
      </c>
      <c r="T90" s="64">
        <v>130.6</v>
      </c>
      <c r="U90" s="64">
        <v>133.6</v>
      </c>
      <c r="V90" s="64">
        <v>131.30000000000001</v>
      </c>
      <c r="W90" s="64">
        <v>132.4</v>
      </c>
      <c r="X90" s="64">
        <v>134.30000000000001</v>
      </c>
      <c r="Y90" s="64">
        <v>137</v>
      </c>
      <c r="Z90" s="64">
        <v>131.19999999999999</v>
      </c>
      <c r="AA90" s="64">
        <v>130.6</v>
      </c>
      <c r="AB90" s="64">
        <v>133</v>
      </c>
      <c r="AC90" s="64">
        <v>127</v>
      </c>
      <c r="AD90" s="64">
        <v>127</v>
      </c>
      <c r="AE90" s="64">
        <v>132.5</v>
      </c>
      <c r="AF90" s="64">
        <v>129.5</v>
      </c>
      <c r="AG90" s="93"/>
      <c r="AH90" s="49">
        <f t="shared" si="13"/>
        <v>138</v>
      </c>
      <c r="AI90" s="50">
        <f t="shared" si="14"/>
        <v>127</v>
      </c>
    </row>
    <row r="91" spans="1:37" ht="15.75" thickBot="1" x14ac:dyDescent="0.3">
      <c r="A91" s="91" t="s">
        <v>96</v>
      </c>
      <c r="B91" s="97">
        <v>67</v>
      </c>
      <c r="C91" s="97">
        <v>67.2</v>
      </c>
      <c r="D91" s="97">
        <v>67.2</v>
      </c>
      <c r="E91" s="97">
        <v>67.7</v>
      </c>
      <c r="F91" s="97">
        <v>67.900000000000006</v>
      </c>
      <c r="G91" s="97">
        <v>67.5</v>
      </c>
      <c r="H91" s="97">
        <v>67</v>
      </c>
      <c r="I91" s="97">
        <v>67</v>
      </c>
      <c r="J91" s="97">
        <v>65.599999999999994</v>
      </c>
      <c r="K91" s="97">
        <v>65.3</v>
      </c>
      <c r="L91" s="97">
        <v>64.900000000000006</v>
      </c>
      <c r="M91" s="97">
        <v>63</v>
      </c>
      <c r="N91" s="97">
        <v>62.7</v>
      </c>
      <c r="O91" s="97">
        <v>62.7</v>
      </c>
      <c r="P91" s="97">
        <v>62.7</v>
      </c>
      <c r="Q91" s="97">
        <v>62.7</v>
      </c>
      <c r="R91" s="97">
        <v>62.7</v>
      </c>
      <c r="S91" s="97">
        <v>63.6</v>
      </c>
      <c r="T91" s="97">
        <v>63.6</v>
      </c>
      <c r="U91" s="97">
        <v>64.5</v>
      </c>
      <c r="V91" s="97">
        <v>65.400000000000006</v>
      </c>
      <c r="W91" s="97">
        <v>65.599999999999994</v>
      </c>
      <c r="X91" s="97">
        <v>66.3</v>
      </c>
      <c r="Y91" s="97">
        <v>65.900000000000006</v>
      </c>
      <c r="Z91" s="97">
        <v>65.3</v>
      </c>
      <c r="AA91" s="97">
        <v>65.400000000000006</v>
      </c>
      <c r="AB91" s="97">
        <v>65.7</v>
      </c>
      <c r="AC91" s="97">
        <v>66</v>
      </c>
      <c r="AD91" s="97">
        <v>66</v>
      </c>
      <c r="AE91" s="97">
        <v>66.5</v>
      </c>
      <c r="AF91" s="97">
        <v>67</v>
      </c>
      <c r="AG91" s="98"/>
      <c r="AH91" s="49">
        <f t="shared" si="13"/>
        <v>67.900000000000006</v>
      </c>
      <c r="AI91" s="50">
        <f t="shared" si="14"/>
        <v>62.7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7">SUM(B15,B18,B21:B22,B42,B44:B45,B47,B49,B94:B97,B103,B109,B115,B124,B126,B138,B145,B148:B149,B156,B158,B160,B164:B166,B168:B170,B175,B181:B182,B184:B186,B194,B199)</f>
        <v>193.33999999999995</v>
      </c>
      <c r="C93" s="102">
        <f t="shared" si="17"/>
        <v>182.83999999999995</v>
      </c>
      <c r="D93" s="102">
        <f t="shared" si="17"/>
        <v>177.33999999999995</v>
      </c>
      <c r="E93" s="102">
        <f t="shared" si="17"/>
        <v>184.93999999999994</v>
      </c>
      <c r="F93" s="102">
        <f t="shared" si="17"/>
        <v>178.23999999999995</v>
      </c>
      <c r="G93" s="102">
        <f t="shared" si="17"/>
        <v>200.53999999999996</v>
      </c>
      <c r="H93" s="102">
        <f t="shared" si="17"/>
        <v>225.13999999999996</v>
      </c>
      <c r="I93" s="102">
        <f t="shared" si="17"/>
        <v>267.53999999999996</v>
      </c>
      <c r="J93" s="102">
        <f t="shared" si="17"/>
        <v>284.24</v>
      </c>
      <c r="K93" s="102">
        <f t="shared" si="17"/>
        <v>311.64</v>
      </c>
      <c r="L93" s="102">
        <f t="shared" si="17"/>
        <v>326.74</v>
      </c>
      <c r="M93" s="102">
        <f t="shared" si="17"/>
        <v>344.24</v>
      </c>
      <c r="N93" s="102">
        <f t="shared" si="17"/>
        <v>336.84000000000003</v>
      </c>
      <c r="O93" s="102">
        <f t="shared" si="17"/>
        <v>337.84000000000003</v>
      </c>
      <c r="P93" s="102">
        <f t="shared" si="17"/>
        <v>338.84000000000003</v>
      </c>
      <c r="Q93" s="102">
        <f t="shared" si="17"/>
        <v>339.84000000000003</v>
      </c>
      <c r="R93" s="102">
        <f t="shared" si="17"/>
        <v>330.24</v>
      </c>
      <c r="S93" s="102">
        <f t="shared" si="17"/>
        <v>330.44000000000005</v>
      </c>
      <c r="T93" s="102">
        <f t="shared" si="17"/>
        <v>334.94</v>
      </c>
      <c r="U93" s="102">
        <f t="shared" si="17"/>
        <v>340.04</v>
      </c>
      <c r="V93" s="102">
        <f t="shared" si="17"/>
        <v>333.74</v>
      </c>
      <c r="W93" s="102">
        <f>SUM(W15,W18,W21:W22,W42,W44:W45,W47,W49,W94:W97,W103,W109,W115,W124,W126,W138,W145,W148:W149,W156,W158,W160,W164:W166,W168:W170,W175,W181:W182,W184:W186,W194,W199)</f>
        <v>330.74</v>
      </c>
      <c r="X93" s="102">
        <f>SUM(X15,X18,X21:X22,X42,X44:X45,X47,X49,X94:X97,X103,X109,X115,X124,X126,X138,X145,X148:X149,X156,X158,X160,X164:X166,X168:X170,X175,X181:X182,X184:X186,X194,X199)</f>
        <v>335.74</v>
      </c>
      <c r="Y93" s="102">
        <f t="shared" si="17"/>
        <v>356.84</v>
      </c>
      <c r="Z93" s="102">
        <f t="shared" si="17"/>
        <v>393.44</v>
      </c>
      <c r="AA93" s="102">
        <f t="shared" si="17"/>
        <v>399.64000000000004</v>
      </c>
      <c r="AB93" s="102">
        <f t="shared" si="17"/>
        <v>370.44000000000005</v>
      </c>
      <c r="AC93" s="102">
        <f t="shared" si="17"/>
        <v>336.34000000000003</v>
      </c>
      <c r="AD93" s="102">
        <f t="shared" si="17"/>
        <v>312.24</v>
      </c>
      <c r="AE93" s="102">
        <f t="shared" si="17"/>
        <v>255.73999999999995</v>
      </c>
      <c r="AF93" s="102">
        <f t="shared" si="17"/>
        <v>212.13999999999996</v>
      </c>
      <c r="AG93" s="104"/>
      <c r="AH93" s="49">
        <f>MAX(C93:AF93)</f>
        <v>399.64000000000004</v>
      </c>
      <c r="AI93" s="50">
        <f>MIN(C93:AF93)</f>
        <v>177.33999999999995</v>
      </c>
    </row>
    <row r="94" spans="1:37" x14ac:dyDescent="0.25">
      <c r="A94" s="105" t="s">
        <v>98</v>
      </c>
      <c r="B94" s="106">
        <v>27.5</v>
      </c>
      <c r="C94" s="106">
        <v>26</v>
      </c>
      <c r="D94" s="106">
        <v>18</v>
      </c>
      <c r="E94" s="106">
        <v>22.7</v>
      </c>
      <c r="F94" s="106">
        <v>18.600000000000001</v>
      </c>
      <c r="G94" s="106">
        <v>16.399999999999999</v>
      </c>
      <c r="H94" s="106">
        <v>17.8</v>
      </c>
      <c r="I94" s="106">
        <v>14</v>
      </c>
      <c r="J94" s="106">
        <v>-0.4</v>
      </c>
      <c r="K94" s="106">
        <v>9.1999999999999993</v>
      </c>
      <c r="L94" s="106">
        <v>24.2</v>
      </c>
      <c r="M94" s="106">
        <v>31</v>
      </c>
      <c r="N94" s="106">
        <v>27.6</v>
      </c>
      <c r="O94" s="106">
        <v>28.6</v>
      </c>
      <c r="P94" s="106">
        <v>29.6</v>
      </c>
      <c r="Q94" s="106">
        <v>30.6</v>
      </c>
      <c r="R94" s="106">
        <v>9.4</v>
      </c>
      <c r="S94" s="106">
        <v>-2.4</v>
      </c>
      <c r="T94" s="106">
        <v>-8.9</v>
      </c>
      <c r="U94" s="106">
        <v>17.899999999999999</v>
      </c>
      <c r="V94" s="106">
        <v>22.5</v>
      </c>
      <c r="W94" s="106">
        <v>18.899999999999999</v>
      </c>
      <c r="X94" s="106">
        <v>31.3</v>
      </c>
      <c r="Y94" s="106">
        <v>57.6</v>
      </c>
      <c r="Z94" s="106">
        <v>57.6</v>
      </c>
      <c r="AA94" s="106">
        <v>50.4</v>
      </c>
      <c r="AB94" s="106">
        <v>45.3</v>
      </c>
      <c r="AC94" s="106">
        <v>47</v>
      </c>
      <c r="AD94" s="106">
        <v>50</v>
      </c>
      <c r="AE94" s="106">
        <v>47.9</v>
      </c>
      <c r="AF94" s="106">
        <v>40</v>
      </c>
      <c r="AG94" s="109">
        <v>75</v>
      </c>
      <c r="AH94" s="49">
        <f t="shared" ref="AH94:AH100" si="18">IF(ABS(MAX(C94:AF94))&gt;ABS(MIN(C94:AF94)),MAX(C94:AF94),MIN(C94:AF94))</f>
        <v>57.6</v>
      </c>
      <c r="AI94" s="110">
        <f t="shared" ref="AI94:AI100" si="19">INDEX($C$9:$AF$9,1,MATCH(AH94,C94:AF94,0))</f>
        <v>0.77083333333333337</v>
      </c>
    </row>
    <row r="95" spans="1:37" x14ac:dyDescent="0.25">
      <c r="A95" s="111" t="s">
        <v>99</v>
      </c>
      <c r="B95" s="112">
        <v>-56</v>
      </c>
      <c r="C95" s="112">
        <v>-60</v>
      </c>
      <c r="D95" s="112">
        <v>-56</v>
      </c>
      <c r="E95" s="112">
        <v>-49</v>
      </c>
      <c r="F95" s="112">
        <v>-55</v>
      </c>
      <c r="G95" s="112">
        <v>-46</v>
      </c>
      <c r="H95" s="112">
        <v>-38</v>
      </c>
      <c r="I95" s="112">
        <v>-14</v>
      </c>
      <c r="J95" s="112">
        <v>4</v>
      </c>
      <c r="K95" s="112">
        <v>7</v>
      </c>
      <c r="L95" s="112">
        <v>3</v>
      </c>
      <c r="M95" s="112">
        <v>17.3</v>
      </c>
      <c r="N95" s="112">
        <f>10+11.4</f>
        <v>21.4</v>
      </c>
      <c r="O95" s="112">
        <f t="shared" ref="O95:Q95" si="20">10+11.4</f>
        <v>21.4</v>
      </c>
      <c r="P95" s="112">
        <f t="shared" si="20"/>
        <v>21.4</v>
      </c>
      <c r="Q95" s="112">
        <f t="shared" si="20"/>
        <v>21.4</v>
      </c>
      <c r="R95" s="112">
        <v>3</v>
      </c>
      <c r="S95" s="112">
        <v>5.5</v>
      </c>
      <c r="T95" s="112">
        <v>11</v>
      </c>
      <c r="U95" s="112">
        <v>15</v>
      </c>
      <c r="V95" s="112">
        <v>19</v>
      </c>
      <c r="W95" s="112">
        <v>19</v>
      </c>
      <c r="X95" s="112">
        <v>22</v>
      </c>
      <c r="Y95" s="112">
        <v>15</v>
      </c>
      <c r="Z95" s="112">
        <v>24</v>
      </c>
      <c r="AA95" s="112">
        <v>25</v>
      </c>
      <c r="AB95" s="112">
        <v>8.8000000000000007</v>
      </c>
      <c r="AC95" s="112">
        <v>0.7</v>
      </c>
      <c r="AD95" s="112">
        <v>-12</v>
      </c>
      <c r="AE95" s="112">
        <f>-13.8-20.6</f>
        <v>-34.400000000000006</v>
      </c>
      <c r="AF95" s="112">
        <f>-21.4-29.4</f>
        <v>-50.8</v>
      </c>
      <c r="AG95" s="109">
        <v>240</v>
      </c>
      <c r="AH95" s="49">
        <f t="shared" si="18"/>
        <v>-60</v>
      </c>
      <c r="AI95" s="110">
        <f t="shared" si="19"/>
        <v>4.1666666666666664E-2</v>
      </c>
    </row>
    <row r="96" spans="1:37" x14ac:dyDescent="0.25">
      <c r="A96" s="111" t="s">
        <v>100</v>
      </c>
      <c r="B96" s="112">
        <v>14</v>
      </c>
      <c r="C96" s="112">
        <v>14</v>
      </c>
      <c r="D96" s="112">
        <v>15</v>
      </c>
      <c r="E96" s="112">
        <v>13.4</v>
      </c>
      <c r="F96" s="112">
        <v>14.8</v>
      </c>
      <c r="G96" s="112">
        <v>15.9</v>
      </c>
      <c r="H96" s="112">
        <v>17</v>
      </c>
      <c r="I96" s="112">
        <v>14.7</v>
      </c>
      <c r="J96" s="112">
        <v>20.8</v>
      </c>
      <c r="K96" s="112">
        <v>19.600000000000001</v>
      </c>
      <c r="L96" s="112">
        <v>16.7</v>
      </c>
      <c r="M96" s="112">
        <v>0</v>
      </c>
      <c r="N96" s="112">
        <v>0</v>
      </c>
      <c r="O96" s="112">
        <v>0</v>
      </c>
      <c r="P96" s="112">
        <v>0</v>
      </c>
      <c r="Q96" s="112">
        <v>0</v>
      </c>
      <c r="R96" s="112">
        <v>26.5</v>
      </c>
      <c r="S96" s="112">
        <v>26.3</v>
      </c>
      <c r="T96" s="112">
        <v>30</v>
      </c>
      <c r="U96" s="112">
        <v>37.6</v>
      </c>
      <c r="V96" s="112">
        <v>40</v>
      </c>
      <c r="W96" s="112">
        <v>48.4</v>
      </c>
      <c r="X96" s="112">
        <v>44</v>
      </c>
      <c r="Y96" s="112">
        <v>47.8</v>
      </c>
      <c r="Z96" s="112">
        <v>50.1</v>
      </c>
      <c r="AA96" s="112">
        <v>50.7</v>
      </c>
      <c r="AB96" s="112">
        <v>28.6</v>
      </c>
      <c r="AC96" s="112">
        <v>30.3</v>
      </c>
      <c r="AD96" s="112">
        <v>27.8</v>
      </c>
      <c r="AE96" s="112">
        <v>23.3</v>
      </c>
      <c r="AF96" s="112">
        <v>18.5</v>
      </c>
      <c r="AG96" s="109">
        <v>60</v>
      </c>
      <c r="AH96" s="49">
        <f t="shared" si="18"/>
        <v>50.7</v>
      </c>
      <c r="AI96" s="110">
        <f t="shared" si="19"/>
        <v>0.8125</v>
      </c>
    </row>
    <row r="97" spans="1:37" x14ac:dyDescent="0.25">
      <c r="A97" s="113" t="s">
        <v>101</v>
      </c>
      <c r="B97" s="114">
        <v>24</v>
      </c>
      <c r="C97" s="114">
        <v>19</v>
      </c>
      <c r="D97" s="114">
        <v>16.5</v>
      </c>
      <c r="E97" s="114">
        <v>14</v>
      </c>
      <c r="F97" s="114">
        <v>16</v>
      </c>
      <c r="G97" s="114">
        <v>30.4</v>
      </c>
      <c r="H97" s="114">
        <v>44.5</v>
      </c>
      <c r="I97" s="114">
        <v>69</v>
      </c>
      <c r="J97" s="114">
        <v>76</v>
      </c>
      <c r="K97" s="114">
        <v>92</v>
      </c>
      <c r="L97" s="114">
        <v>99</v>
      </c>
      <c r="M97" s="114">
        <v>100.9</v>
      </c>
      <c r="N97" s="114">
        <v>92.8</v>
      </c>
      <c r="O97" s="114">
        <v>92.8</v>
      </c>
      <c r="P97" s="114">
        <v>92.8</v>
      </c>
      <c r="Q97" s="114">
        <v>92.8</v>
      </c>
      <c r="R97" s="114">
        <v>96.3</v>
      </c>
      <c r="S97" s="114">
        <v>106</v>
      </c>
      <c r="T97" s="114">
        <v>107.8</v>
      </c>
      <c r="U97" s="114">
        <v>74.5</v>
      </c>
      <c r="V97" s="114">
        <v>57.2</v>
      </c>
      <c r="W97" s="114">
        <v>49.4</v>
      </c>
      <c r="X97" s="114">
        <v>43.4</v>
      </c>
      <c r="Y97" s="114">
        <v>41.4</v>
      </c>
      <c r="Z97" s="114">
        <v>66.7</v>
      </c>
      <c r="AA97" s="114">
        <v>78.5</v>
      </c>
      <c r="AB97" s="114">
        <v>92.7</v>
      </c>
      <c r="AC97" s="114">
        <v>63.3</v>
      </c>
      <c r="AD97" s="114">
        <v>51.4</v>
      </c>
      <c r="AE97" s="114">
        <v>19.7</v>
      </c>
      <c r="AF97" s="114">
        <v>5.0999999999999996</v>
      </c>
      <c r="AG97" s="116">
        <v>120</v>
      </c>
      <c r="AH97" s="49">
        <f t="shared" si="18"/>
        <v>107.8</v>
      </c>
      <c r="AI97" s="110">
        <f t="shared" si="19"/>
        <v>0.625</v>
      </c>
    </row>
    <row r="98" spans="1:37" x14ac:dyDescent="0.25">
      <c r="A98" s="113" t="s">
        <v>102</v>
      </c>
      <c r="B98" s="114">
        <v>25</v>
      </c>
      <c r="C98" s="114">
        <v>21</v>
      </c>
      <c r="D98" s="114">
        <v>29</v>
      </c>
      <c r="E98" s="114">
        <v>12</v>
      </c>
      <c r="F98" s="114">
        <v>10.7</v>
      </c>
      <c r="G98" s="114">
        <v>23</v>
      </c>
      <c r="H98" s="114">
        <v>27.2</v>
      </c>
      <c r="I98" s="114">
        <v>32</v>
      </c>
      <c r="J98" s="114">
        <v>60</v>
      </c>
      <c r="K98" s="114">
        <v>63</v>
      </c>
      <c r="L98" s="114">
        <v>61</v>
      </c>
      <c r="M98" s="114">
        <v>77.599999999999994</v>
      </c>
      <c r="N98" s="114">
        <v>85.8</v>
      </c>
      <c r="O98" s="114">
        <v>85.8</v>
      </c>
      <c r="P98" s="114">
        <v>85.8</v>
      </c>
      <c r="Q98" s="114">
        <v>85.8</v>
      </c>
      <c r="R98" s="114">
        <v>83.8</v>
      </c>
      <c r="S98" s="114">
        <v>93.3</v>
      </c>
      <c r="T98" s="114">
        <v>97</v>
      </c>
      <c r="U98" s="114">
        <v>65</v>
      </c>
      <c r="V98" s="114">
        <v>44</v>
      </c>
      <c r="W98" s="114">
        <v>40</v>
      </c>
      <c r="X98" s="114">
        <v>31.8</v>
      </c>
      <c r="Y98" s="114">
        <v>24</v>
      </c>
      <c r="Z98" s="114">
        <v>40</v>
      </c>
      <c r="AA98" s="114">
        <v>50.2</v>
      </c>
      <c r="AB98" s="114">
        <v>64.400000000000006</v>
      </c>
      <c r="AC98" s="114">
        <v>48</v>
      </c>
      <c r="AD98" s="114">
        <v>40.4</v>
      </c>
      <c r="AE98" s="114">
        <v>22</v>
      </c>
      <c r="AF98" s="114">
        <v>14.9</v>
      </c>
      <c r="AG98" s="116"/>
      <c r="AH98" s="49">
        <f t="shared" si="18"/>
        <v>97</v>
      </c>
      <c r="AI98" s="110">
        <f t="shared" si="19"/>
        <v>0.625</v>
      </c>
    </row>
    <row r="99" spans="1:37" x14ac:dyDescent="0.25">
      <c r="A99" s="113" t="s">
        <v>103</v>
      </c>
      <c r="B99" s="114">
        <v>61</v>
      </c>
      <c r="C99" s="114">
        <v>61</v>
      </c>
      <c r="D99" s="114">
        <v>60</v>
      </c>
      <c r="E99" s="114">
        <v>59</v>
      </c>
      <c r="F99" s="114">
        <v>53</v>
      </c>
      <c r="G99" s="114">
        <v>56</v>
      </c>
      <c r="H99" s="114">
        <v>54</v>
      </c>
      <c r="I99" s="114">
        <v>54</v>
      </c>
      <c r="J99" s="114">
        <v>70</v>
      </c>
      <c r="K99" s="114">
        <v>65</v>
      </c>
      <c r="L99" s="114">
        <v>60</v>
      </c>
      <c r="M99" s="114">
        <v>71</v>
      </c>
      <c r="N99" s="114">
        <v>77.5</v>
      </c>
      <c r="O99" s="114">
        <v>77.5</v>
      </c>
      <c r="P99" s="114">
        <v>77.5</v>
      </c>
      <c r="Q99" s="114">
        <v>77.5</v>
      </c>
      <c r="R99" s="114">
        <v>70.599999999999994</v>
      </c>
      <c r="S99" s="114">
        <v>82.7</v>
      </c>
      <c r="T99" s="114">
        <v>86.8</v>
      </c>
      <c r="U99" s="114">
        <v>62.3</v>
      </c>
      <c r="V99" s="114">
        <v>61.7</v>
      </c>
      <c r="W99" s="114">
        <v>66.099999999999994</v>
      </c>
      <c r="X99" s="114">
        <v>51.2</v>
      </c>
      <c r="Y99" s="114">
        <v>28.7</v>
      </c>
      <c r="Z99" s="114">
        <v>32.299999999999997</v>
      </c>
      <c r="AA99" s="114">
        <v>35.5</v>
      </c>
      <c r="AB99" s="114">
        <v>62.6</v>
      </c>
      <c r="AC99" s="114">
        <v>33</v>
      </c>
      <c r="AD99" s="114">
        <v>31</v>
      </c>
      <c r="AE99" s="114">
        <v>37.9</v>
      </c>
      <c r="AF99" s="114">
        <v>45.5</v>
      </c>
      <c r="AG99" s="100"/>
      <c r="AH99" s="49">
        <f t="shared" si="18"/>
        <v>86.8</v>
      </c>
      <c r="AI99" s="110">
        <f t="shared" si="19"/>
        <v>0.625</v>
      </c>
    </row>
    <row r="100" spans="1:37" ht="15.75" thickBot="1" x14ac:dyDescent="0.3">
      <c r="A100" s="117" t="s">
        <v>104</v>
      </c>
      <c r="B100" s="95">
        <v>93</v>
      </c>
      <c r="C100" s="95">
        <v>87</v>
      </c>
      <c r="D100" s="95">
        <v>84</v>
      </c>
      <c r="E100" s="95">
        <v>81</v>
      </c>
      <c r="F100" s="95">
        <v>78</v>
      </c>
      <c r="G100" s="95">
        <v>70</v>
      </c>
      <c r="H100" s="95">
        <v>69</v>
      </c>
      <c r="I100" s="95">
        <v>37</v>
      </c>
      <c r="J100" s="95">
        <v>11</v>
      </c>
      <c r="K100" s="95">
        <v>12</v>
      </c>
      <c r="L100" s="95">
        <v>42</v>
      </c>
      <c r="M100" s="95">
        <v>47.5</v>
      </c>
      <c r="N100" s="95">
        <v>44.2</v>
      </c>
      <c r="O100" s="95">
        <v>44.2</v>
      </c>
      <c r="P100" s="95">
        <v>44.2</v>
      </c>
      <c r="Q100" s="95">
        <v>44.2</v>
      </c>
      <c r="R100" s="95">
        <v>55.4</v>
      </c>
      <c r="S100" s="95">
        <v>53</v>
      </c>
      <c r="T100" s="95">
        <v>40</v>
      </c>
      <c r="U100" s="95">
        <v>70</v>
      </c>
      <c r="V100" s="95">
        <v>59.5</v>
      </c>
      <c r="W100" s="95">
        <v>50.2</v>
      </c>
      <c r="X100" s="95">
        <v>52.2</v>
      </c>
      <c r="Y100" s="95">
        <v>87</v>
      </c>
      <c r="Z100" s="95">
        <v>104</v>
      </c>
      <c r="AA100" s="95">
        <v>106.2</v>
      </c>
      <c r="AB100" s="95">
        <v>101</v>
      </c>
      <c r="AC100" s="95">
        <v>95</v>
      </c>
      <c r="AD100" s="95">
        <v>100.5</v>
      </c>
      <c r="AE100" s="95">
        <v>82.2</v>
      </c>
      <c r="AF100" s="95">
        <v>77</v>
      </c>
      <c r="AG100" s="100"/>
      <c r="AH100" s="49">
        <f t="shared" si="18"/>
        <v>106.2</v>
      </c>
      <c r="AI100" s="110">
        <f t="shared" si="19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1">AF102</f>
        <v>9.9</v>
      </c>
      <c r="C102" s="48">
        <v>9.9</v>
      </c>
      <c r="D102" s="122">
        <f t="shared" ref="D102:S107" si="22">C102</f>
        <v>9.9</v>
      </c>
      <c r="E102" s="122">
        <f t="shared" si="22"/>
        <v>9.9</v>
      </c>
      <c r="F102" s="122">
        <f t="shared" si="22"/>
        <v>9.9</v>
      </c>
      <c r="G102" s="122">
        <f t="shared" si="22"/>
        <v>9.9</v>
      </c>
      <c r="H102" s="122">
        <f t="shared" si="22"/>
        <v>9.9</v>
      </c>
      <c r="I102" s="122">
        <f t="shared" si="22"/>
        <v>9.9</v>
      </c>
      <c r="J102" s="122">
        <f t="shared" si="22"/>
        <v>9.9</v>
      </c>
      <c r="K102" s="122">
        <f t="shared" si="22"/>
        <v>9.9</v>
      </c>
      <c r="L102" s="122">
        <f t="shared" si="22"/>
        <v>9.9</v>
      </c>
      <c r="M102" s="122">
        <f t="shared" si="22"/>
        <v>9.9</v>
      </c>
      <c r="N102" s="122">
        <f t="shared" si="22"/>
        <v>9.9</v>
      </c>
      <c r="O102" s="122">
        <f t="shared" si="22"/>
        <v>9.9</v>
      </c>
      <c r="P102" s="122">
        <f t="shared" si="22"/>
        <v>9.9</v>
      </c>
      <c r="Q102" s="122">
        <f t="shared" si="22"/>
        <v>9.9</v>
      </c>
      <c r="R102" s="122">
        <f t="shared" si="22"/>
        <v>9.9</v>
      </c>
      <c r="S102" s="122">
        <f t="shared" si="22"/>
        <v>9.9</v>
      </c>
      <c r="T102" s="122">
        <f t="shared" ref="T102:AF107" si="23">S102</f>
        <v>9.9</v>
      </c>
      <c r="U102" s="122">
        <f t="shared" si="23"/>
        <v>9.9</v>
      </c>
      <c r="V102" s="122">
        <f t="shared" si="23"/>
        <v>9.9</v>
      </c>
      <c r="W102" s="122">
        <f t="shared" si="23"/>
        <v>9.9</v>
      </c>
      <c r="X102" s="122">
        <f t="shared" si="23"/>
        <v>9.9</v>
      </c>
      <c r="Y102" s="122">
        <f t="shared" si="23"/>
        <v>9.9</v>
      </c>
      <c r="Z102" s="122">
        <f t="shared" si="23"/>
        <v>9.9</v>
      </c>
      <c r="AA102" s="122">
        <f t="shared" si="23"/>
        <v>9.9</v>
      </c>
      <c r="AB102" s="122">
        <f t="shared" si="23"/>
        <v>9.9</v>
      </c>
      <c r="AC102" s="122">
        <f t="shared" si="23"/>
        <v>9.9</v>
      </c>
      <c r="AD102" s="122">
        <f t="shared" si="23"/>
        <v>9.9</v>
      </c>
      <c r="AE102" s="122">
        <f t="shared" si="23"/>
        <v>9.9</v>
      </c>
      <c r="AF102" s="122">
        <f t="shared" si="23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1"/>
        <v>9.6</v>
      </c>
      <c r="C103" s="125">
        <v>9.6</v>
      </c>
      <c r="D103" s="124">
        <f t="shared" si="22"/>
        <v>9.6</v>
      </c>
      <c r="E103" s="124">
        <f t="shared" si="22"/>
        <v>9.6</v>
      </c>
      <c r="F103" s="124">
        <f t="shared" si="22"/>
        <v>9.6</v>
      </c>
      <c r="G103" s="124">
        <f t="shared" si="22"/>
        <v>9.6</v>
      </c>
      <c r="H103" s="124">
        <f t="shared" si="22"/>
        <v>9.6</v>
      </c>
      <c r="I103" s="124">
        <f t="shared" si="22"/>
        <v>9.6</v>
      </c>
      <c r="J103" s="124">
        <f t="shared" si="22"/>
        <v>9.6</v>
      </c>
      <c r="K103" s="124">
        <f t="shared" si="22"/>
        <v>9.6</v>
      </c>
      <c r="L103" s="124">
        <f t="shared" si="22"/>
        <v>9.6</v>
      </c>
      <c r="M103" s="124">
        <f t="shared" si="22"/>
        <v>9.6</v>
      </c>
      <c r="N103" s="124">
        <f t="shared" si="22"/>
        <v>9.6</v>
      </c>
      <c r="O103" s="124">
        <f t="shared" si="22"/>
        <v>9.6</v>
      </c>
      <c r="P103" s="124">
        <f t="shared" si="22"/>
        <v>9.6</v>
      </c>
      <c r="Q103" s="124">
        <f t="shared" si="22"/>
        <v>9.6</v>
      </c>
      <c r="R103" s="124">
        <f t="shared" si="22"/>
        <v>9.6</v>
      </c>
      <c r="S103" s="124">
        <f t="shared" si="22"/>
        <v>9.6</v>
      </c>
      <c r="T103" s="124">
        <f t="shared" si="23"/>
        <v>9.6</v>
      </c>
      <c r="U103" s="124">
        <f t="shared" si="23"/>
        <v>9.6</v>
      </c>
      <c r="V103" s="124">
        <f t="shared" si="23"/>
        <v>9.6</v>
      </c>
      <c r="W103" s="124">
        <f t="shared" si="23"/>
        <v>9.6</v>
      </c>
      <c r="X103" s="124">
        <f t="shared" si="23"/>
        <v>9.6</v>
      </c>
      <c r="Y103" s="124">
        <f t="shared" si="23"/>
        <v>9.6</v>
      </c>
      <c r="Z103" s="124">
        <f t="shared" si="23"/>
        <v>9.6</v>
      </c>
      <c r="AA103" s="124">
        <f t="shared" si="23"/>
        <v>9.6</v>
      </c>
      <c r="AB103" s="124">
        <f t="shared" si="23"/>
        <v>9.6</v>
      </c>
      <c r="AC103" s="124">
        <f t="shared" si="23"/>
        <v>9.6</v>
      </c>
      <c r="AD103" s="124">
        <f t="shared" si="23"/>
        <v>9.6</v>
      </c>
      <c r="AE103" s="124">
        <f t="shared" si="23"/>
        <v>9.6</v>
      </c>
      <c r="AF103" s="124">
        <f t="shared" si="23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1"/>
        <v>9.98</v>
      </c>
      <c r="C104" s="125">
        <v>9.98</v>
      </c>
      <c r="D104" s="124">
        <f t="shared" si="22"/>
        <v>9.98</v>
      </c>
      <c r="E104" s="124">
        <f t="shared" si="22"/>
        <v>9.98</v>
      </c>
      <c r="F104" s="124">
        <f t="shared" si="22"/>
        <v>9.98</v>
      </c>
      <c r="G104" s="124">
        <f t="shared" si="22"/>
        <v>9.98</v>
      </c>
      <c r="H104" s="124">
        <f t="shared" si="22"/>
        <v>9.98</v>
      </c>
      <c r="I104" s="124">
        <f t="shared" si="22"/>
        <v>9.98</v>
      </c>
      <c r="J104" s="124">
        <f t="shared" si="22"/>
        <v>9.98</v>
      </c>
      <c r="K104" s="124">
        <f t="shared" si="22"/>
        <v>9.98</v>
      </c>
      <c r="L104" s="124">
        <f t="shared" si="22"/>
        <v>9.98</v>
      </c>
      <c r="M104" s="124">
        <f t="shared" si="22"/>
        <v>9.98</v>
      </c>
      <c r="N104" s="124">
        <f t="shared" si="22"/>
        <v>9.98</v>
      </c>
      <c r="O104" s="124">
        <f t="shared" si="22"/>
        <v>9.98</v>
      </c>
      <c r="P104" s="124">
        <f t="shared" si="22"/>
        <v>9.98</v>
      </c>
      <c r="Q104" s="124">
        <f t="shared" si="22"/>
        <v>9.98</v>
      </c>
      <c r="R104" s="124">
        <f t="shared" si="22"/>
        <v>9.98</v>
      </c>
      <c r="S104" s="124">
        <f t="shared" si="22"/>
        <v>9.98</v>
      </c>
      <c r="T104" s="124">
        <f t="shared" si="23"/>
        <v>9.98</v>
      </c>
      <c r="U104" s="124">
        <f t="shared" si="23"/>
        <v>9.98</v>
      </c>
      <c r="V104" s="124">
        <f t="shared" si="23"/>
        <v>9.98</v>
      </c>
      <c r="W104" s="124">
        <f t="shared" si="23"/>
        <v>9.98</v>
      </c>
      <c r="X104" s="124">
        <f t="shared" si="23"/>
        <v>9.98</v>
      </c>
      <c r="Y104" s="124">
        <f t="shared" si="23"/>
        <v>9.98</v>
      </c>
      <c r="Z104" s="124">
        <f t="shared" si="23"/>
        <v>9.98</v>
      </c>
      <c r="AA104" s="124">
        <f t="shared" si="23"/>
        <v>9.98</v>
      </c>
      <c r="AB104" s="124">
        <f t="shared" si="23"/>
        <v>9.98</v>
      </c>
      <c r="AC104" s="124">
        <f t="shared" si="23"/>
        <v>9.98</v>
      </c>
      <c r="AD104" s="124">
        <f t="shared" si="23"/>
        <v>9.98</v>
      </c>
      <c r="AE104" s="124">
        <f t="shared" si="23"/>
        <v>9.98</v>
      </c>
      <c r="AF104" s="124">
        <f t="shared" si="23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1"/>
        <v>9.1</v>
      </c>
      <c r="C105" s="125">
        <v>9.1</v>
      </c>
      <c r="D105" s="124">
        <f t="shared" si="22"/>
        <v>9.1</v>
      </c>
      <c r="E105" s="124">
        <f t="shared" si="22"/>
        <v>9.1</v>
      </c>
      <c r="F105" s="124">
        <f t="shared" si="22"/>
        <v>9.1</v>
      </c>
      <c r="G105" s="124">
        <f t="shared" si="22"/>
        <v>9.1</v>
      </c>
      <c r="H105" s="124">
        <f t="shared" si="22"/>
        <v>9.1</v>
      </c>
      <c r="I105" s="124">
        <f t="shared" si="22"/>
        <v>9.1</v>
      </c>
      <c r="J105" s="124">
        <f t="shared" si="22"/>
        <v>9.1</v>
      </c>
      <c r="K105" s="124">
        <f t="shared" si="22"/>
        <v>9.1</v>
      </c>
      <c r="L105" s="124">
        <f t="shared" si="22"/>
        <v>9.1</v>
      </c>
      <c r="M105" s="124">
        <f t="shared" si="22"/>
        <v>9.1</v>
      </c>
      <c r="N105" s="124">
        <f t="shared" si="22"/>
        <v>9.1</v>
      </c>
      <c r="O105" s="124">
        <f t="shared" si="22"/>
        <v>9.1</v>
      </c>
      <c r="P105" s="124">
        <f t="shared" si="22"/>
        <v>9.1</v>
      </c>
      <c r="Q105" s="124">
        <f t="shared" si="22"/>
        <v>9.1</v>
      </c>
      <c r="R105" s="124">
        <f t="shared" si="22"/>
        <v>9.1</v>
      </c>
      <c r="S105" s="124">
        <f t="shared" si="22"/>
        <v>9.1</v>
      </c>
      <c r="T105" s="124">
        <f t="shared" si="23"/>
        <v>9.1</v>
      </c>
      <c r="U105" s="124">
        <f t="shared" si="23"/>
        <v>9.1</v>
      </c>
      <c r="V105" s="124">
        <f t="shared" si="23"/>
        <v>9.1</v>
      </c>
      <c r="W105" s="124">
        <f t="shared" si="23"/>
        <v>9.1</v>
      </c>
      <c r="X105" s="124">
        <f t="shared" si="23"/>
        <v>9.1</v>
      </c>
      <c r="Y105" s="124">
        <f t="shared" si="23"/>
        <v>9.1</v>
      </c>
      <c r="Z105" s="124">
        <f t="shared" si="23"/>
        <v>9.1</v>
      </c>
      <c r="AA105" s="124">
        <f t="shared" si="23"/>
        <v>9.1</v>
      </c>
      <c r="AB105" s="124">
        <f t="shared" si="23"/>
        <v>9.1</v>
      </c>
      <c r="AC105" s="124">
        <f t="shared" si="23"/>
        <v>9.1</v>
      </c>
      <c r="AD105" s="124">
        <f t="shared" si="23"/>
        <v>9.1</v>
      </c>
      <c r="AE105" s="124">
        <f t="shared" si="23"/>
        <v>9.1</v>
      </c>
      <c r="AF105" s="124">
        <f t="shared" si="23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1"/>
        <v>9.18</v>
      </c>
      <c r="C106" s="125">
        <v>9.18</v>
      </c>
      <c r="D106" s="124">
        <f t="shared" si="22"/>
        <v>9.18</v>
      </c>
      <c r="E106" s="124">
        <f t="shared" si="22"/>
        <v>9.18</v>
      </c>
      <c r="F106" s="124">
        <f t="shared" si="22"/>
        <v>9.18</v>
      </c>
      <c r="G106" s="124">
        <f t="shared" si="22"/>
        <v>9.18</v>
      </c>
      <c r="H106" s="124">
        <f t="shared" si="22"/>
        <v>9.18</v>
      </c>
      <c r="I106" s="124">
        <f t="shared" si="22"/>
        <v>9.18</v>
      </c>
      <c r="J106" s="124">
        <f t="shared" si="22"/>
        <v>9.18</v>
      </c>
      <c r="K106" s="124">
        <f t="shared" si="22"/>
        <v>9.18</v>
      </c>
      <c r="L106" s="124">
        <f t="shared" si="22"/>
        <v>9.18</v>
      </c>
      <c r="M106" s="124">
        <f t="shared" si="22"/>
        <v>9.18</v>
      </c>
      <c r="N106" s="124">
        <f t="shared" si="22"/>
        <v>9.18</v>
      </c>
      <c r="O106" s="124">
        <f t="shared" si="22"/>
        <v>9.18</v>
      </c>
      <c r="P106" s="124">
        <f t="shared" si="22"/>
        <v>9.18</v>
      </c>
      <c r="Q106" s="124">
        <f t="shared" si="22"/>
        <v>9.18</v>
      </c>
      <c r="R106" s="124">
        <f t="shared" si="22"/>
        <v>9.18</v>
      </c>
      <c r="S106" s="124">
        <f t="shared" si="22"/>
        <v>9.18</v>
      </c>
      <c r="T106" s="124">
        <f t="shared" si="23"/>
        <v>9.18</v>
      </c>
      <c r="U106" s="124">
        <f t="shared" si="23"/>
        <v>9.18</v>
      </c>
      <c r="V106" s="124">
        <f t="shared" si="23"/>
        <v>9.18</v>
      </c>
      <c r="W106" s="124">
        <f t="shared" si="23"/>
        <v>9.18</v>
      </c>
      <c r="X106" s="124">
        <f t="shared" si="23"/>
        <v>9.18</v>
      </c>
      <c r="Y106" s="124">
        <f t="shared" si="23"/>
        <v>9.18</v>
      </c>
      <c r="Z106" s="124">
        <f t="shared" si="23"/>
        <v>9.18</v>
      </c>
      <c r="AA106" s="124">
        <f t="shared" si="23"/>
        <v>9.18</v>
      </c>
      <c r="AB106" s="124">
        <f t="shared" si="23"/>
        <v>9.18</v>
      </c>
      <c r="AC106" s="124">
        <f t="shared" si="23"/>
        <v>9.18</v>
      </c>
      <c r="AD106" s="124">
        <f t="shared" si="23"/>
        <v>9.18</v>
      </c>
      <c r="AE106" s="124">
        <f t="shared" si="23"/>
        <v>9.18</v>
      </c>
      <c r="AF106" s="124">
        <f t="shared" si="23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1"/>
        <v>7</v>
      </c>
      <c r="C107" s="125">
        <v>7</v>
      </c>
      <c r="D107" s="124">
        <f t="shared" si="22"/>
        <v>7</v>
      </c>
      <c r="E107" s="124">
        <f t="shared" si="22"/>
        <v>7</v>
      </c>
      <c r="F107" s="124">
        <f t="shared" si="22"/>
        <v>7</v>
      </c>
      <c r="G107" s="124">
        <f t="shared" si="22"/>
        <v>7</v>
      </c>
      <c r="H107" s="124">
        <f t="shared" si="22"/>
        <v>7</v>
      </c>
      <c r="I107" s="124">
        <f t="shared" si="22"/>
        <v>7</v>
      </c>
      <c r="J107" s="124">
        <f t="shared" si="22"/>
        <v>7</v>
      </c>
      <c r="K107" s="124">
        <f t="shared" si="22"/>
        <v>7</v>
      </c>
      <c r="L107" s="124">
        <f t="shared" si="22"/>
        <v>7</v>
      </c>
      <c r="M107" s="124">
        <f t="shared" si="22"/>
        <v>7</v>
      </c>
      <c r="N107" s="124">
        <f t="shared" si="22"/>
        <v>7</v>
      </c>
      <c r="O107" s="124">
        <f t="shared" si="22"/>
        <v>7</v>
      </c>
      <c r="P107" s="124">
        <f t="shared" si="22"/>
        <v>7</v>
      </c>
      <c r="Q107" s="124">
        <f t="shared" si="22"/>
        <v>7</v>
      </c>
      <c r="R107" s="124">
        <f t="shared" si="22"/>
        <v>7</v>
      </c>
      <c r="S107" s="124">
        <f t="shared" si="22"/>
        <v>7</v>
      </c>
      <c r="T107" s="124">
        <f t="shared" si="23"/>
        <v>7</v>
      </c>
      <c r="U107" s="124">
        <f t="shared" si="23"/>
        <v>7</v>
      </c>
      <c r="V107" s="124">
        <f t="shared" si="23"/>
        <v>7</v>
      </c>
      <c r="W107" s="124">
        <f t="shared" si="23"/>
        <v>7</v>
      </c>
      <c r="X107" s="124">
        <f t="shared" si="23"/>
        <v>7</v>
      </c>
      <c r="Y107" s="124">
        <f t="shared" si="23"/>
        <v>7</v>
      </c>
      <c r="Z107" s="124">
        <f t="shared" si="23"/>
        <v>7</v>
      </c>
      <c r="AA107" s="124">
        <f t="shared" si="23"/>
        <v>7</v>
      </c>
      <c r="AB107" s="124">
        <f t="shared" si="23"/>
        <v>7</v>
      </c>
      <c r="AC107" s="124">
        <f t="shared" si="23"/>
        <v>7</v>
      </c>
      <c r="AD107" s="124">
        <f t="shared" si="23"/>
        <v>7</v>
      </c>
      <c r="AE107" s="124">
        <f t="shared" si="23"/>
        <v>7</v>
      </c>
      <c r="AF107" s="124">
        <f t="shared" si="23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4">C109</f>
        <v>2.25</v>
      </c>
      <c r="E109" s="124">
        <f t="shared" si="24"/>
        <v>2.25</v>
      </c>
      <c r="F109" s="124">
        <f t="shared" si="24"/>
        <v>2.25</v>
      </c>
      <c r="G109" s="124">
        <f t="shared" si="24"/>
        <v>2.25</v>
      </c>
      <c r="H109" s="124">
        <f t="shared" si="24"/>
        <v>2.25</v>
      </c>
      <c r="I109" s="124">
        <f t="shared" si="24"/>
        <v>2.25</v>
      </c>
      <c r="J109" s="124">
        <f t="shared" si="24"/>
        <v>2.25</v>
      </c>
      <c r="K109" s="124">
        <f t="shared" si="24"/>
        <v>2.25</v>
      </c>
      <c r="L109" s="124">
        <f t="shared" si="24"/>
        <v>2.25</v>
      </c>
      <c r="M109" s="124">
        <f t="shared" si="24"/>
        <v>2.25</v>
      </c>
      <c r="N109" s="124">
        <f t="shared" si="24"/>
        <v>2.25</v>
      </c>
      <c r="O109" s="124">
        <f t="shared" si="24"/>
        <v>2.25</v>
      </c>
      <c r="P109" s="124">
        <f t="shared" si="24"/>
        <v>2.25</v>
      </c>
      <c r="Q109" s="124">
        <f t="shared" si="24"/>
        <v>2.25</v>
      </c>
      <c r="R109" s="124">
        <f t="shared" si="24"/>
        <v>2.25</v>
      </c>
      <c r="S109" s="124">
        <f t="shared" si="24"/>
        <v>2.25</v>
      </c>
      <c r="T109" s="124">
        <f t="shared" ref="T109:AF110" si="25">S109</f>
        <v>2.25</v>
      </c>
      <c r="U109" s="124">
        <f t="shared" si="25"/>
        <v>2.25</v>
      </c>
      <c r="V109" s="124">
        <f t="shared" si="25"/>
        <v>2.25</v>
      </c>
      <c r="W109" s="124">
        <f t="shared" si="25"/>
        <v>2.25</v>
      </c>
      <c r="X109" s="124">
        <f t="shared" si="25"/>
        <v>2.25</v>
      </c>
      <c r="Y109" s="124">
        <f t="shared" si="25"/>
        <v>2.25</v>
      </c>
      <c r="Z109" s="124">
        <f t="shared" si="25"/>
        <v>2.25</v>
      </c>
      <c r="AA109" s="124">
        <f t="shared" si="25"/>
        <v>2.25</v>
      </c>
      <c r="AB109" s="124">
        <f t="shared" si="25"/>
        <v>2.25</v>
      </c>
      <c r="AC109" s="124">
        <f t="shared" si="25"/>
        <v>2.25</v>
      </c>
      <c r="AD109" s="124">
        <f t="shared" si="25"/>
        <v>2.25</v>
      </c>
      <c r="AE109" s="124">
        <f t="shared" si="25"/>
        <v>2.25</v>
      </c>
      <c r="AF109" s="124">
        <f t="shared" si="25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4"/>
        <v>1.64</v>
      </c>
      <c r="E110" s="124">
        <f t="shared" si="24"/>
        <v>1.64</v>
      </c>
      <c r="F110" s="124">
        <f t="shared" si="24"/>
        <v>1.64</v>
      </c>
      <c r="G110" s="124">
        <f t="shared" si="24"/>
        <v>1.64</v>
      </c>
      <c r="H110" s="124">
        <f t="shared" si="24"/>
        <v>1.64</v>
      </c>
      <c r="I110" s="124">
        <f t="shared" si="24"/>
        <v>1.64</v>
      </c>
      <c r="J110" s="124">
        <f t="shared" si="24"/>
        <v>1.64</v>
      </c>
      <c r="K110" s="124">
        <f t="shared" si="24"/>
        <v>1.64</v>
      </c>
      <c r="L110" s="124">
        <f t="shared" si="24"/>
        <v>1.64</v>
      </c>
      <c r="M110" s="124">
        <f t="shared" si="24"/>
        <v>1.64</v>
      </c>
      <c r="N110" s="124">
        <f t="shared" si="24"/>
        <v>1.64</v>
      </c>
      <c r="O110" s="124">
        <f t="shared" si="24"/>
        <v>1.64</v>
      </c>
      <c r="P110" s="124">
        <f t="shared" si="24"/>
        <v>1.64</v>
      </c>
      <c r="Q110" s="124">
        <f t="shared" si="24"/>
        <v>1.64</v>
      </c>
      <c r="R110" s="124">
        <f t="shared" si="24"/>
        <v>1.64</v>
      </c>
      <c r="S110" s="124">
        <f t="shared" si="24"/>
        <v>1.64</v>
      </c>
      <c r="T110" s="124">
        <f t="shared" si="25"/>
        <v>1.64</v>
      </c>
      <c r="U110" s="124">
        <f t="shared" si="25"/>
        <v>1.64</v>
      </c>
      <c r="V110" s="124">
        <f t="shared" si="25"/>
        <v>1.64</v>
      </c>
      <c r="W110" s="124">
        <f t="shared" si="25"/>
        <v>1.64</v>
      </c>
      <c r="X110" s="124">
        <f t="shared" si="25"/>
        <v>1.64</v>
      </c>
      <c r="Y110" s="124">
        <f t="shared" si="25"/>
        <v>1.64</v>
      </c>
      <c r="Z110" s="124">
        <f t="shared" si="25"/>
        <v>1.64</v>
      </c>
      <c r="AA110" s="124">
        <f t="shared" si="25"/>
        <v>1.64</v>
      </c>
      <c r="AB110" s="124">
        <f t="shared" si="25"/>
        <v>1.64</v>
      </c>
      <c r="AC110" s="124">
        <f t="shared" si="25"/>
        <v>1.64</v>
      </c>
      <c r="AD110" s="124">
        <f t="shared" si="25"/>
        <v>1.64</v>
      </c>
      <c r="AE110" s="124">
        <f t="shared" si="25"/>
        <v>1.64</v>
      </c>
      <c r="AF110" s="124">
        <f t="shared" si="25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6">AF112</f>
        <v>1.62</v>
      </c>
      <c r="C112" s="125">
        <v>1.62</v>
      </c>
      <c r="D112" s="124">
        <f t="shared" ref="D112:S119" si="27">C112</f>
        <v>1.62</v>
      </c>
      <c r="E112" s="124">
        <f t="shared" si="27"/>
        <v>1.62</v>
      </c>
      <c r="F112" s="124">
        <f t="shared" si="27"/>
        <v>1.62</v>
      </c>
      <c r="G112" s="124">
        <f t="shared" si="27"/>
        <v>1.62</v>
      </c>
      <c r="H112" s="124">
        <f t="shared" si="27"/>
        <v>1.62</v>
      </c>
      <c r="I112" s="124">
        <f t="shared" si="27"/>
        <v>1.62</v>
      </c>
      <c r="J112" s="124">
        <f t="shared" si="27"/>
        <v>1.62</v>
      </c>
      <c r="K112" s="124">
        <f t="shared" si="27"/>
        <v>1.62</v>
      </c>
      <c r="L112" s="124">
        <f t="shared" si="27"/>
        <v>1.62</v>
      </c>
      <c r="M112" s="124">
        <f t="shared" si="27"/>
        <v>1.62</v>
      </c>
      <c r="N112" s="124">
        <f t="shared" si="27"/>
        <v>1.62</v>
      </c>
      <c r="O112" s="124">
        <f t="shared" si="27"/>
        <v>1.62</v>
      </c>
      <c r="P112" s="124">
        <f t="shared" si="27"/>
        <v>1.62</v>
      </c>
      <c r="Q112" s="124">
        <f t="shared" si="27"/>
        <v>1.62</v>
      </c>
      <c r="R112" s="124">
        <f t="shared" si="27"/>
        <v>1.62</v>
      </c>
      <c r="S112" s="124">
        <f t="shared" si="27"/>
        <v>1.62</v>
      </c>
      <c r="T112" s="124">
        <f t="shared" ref="T112:AF127" si="28">S112</f>
        <v>1.62</v>
      </c>
      <c r="U112" s="124">
        <f t="shared" si="28"/>
        <v>1.62</v>
      </c>
      <c r="V112" s="124">
        <f t="shared" si="28"/>
        <v>1.62</v>
      </c>
      <c r="W112" s="124">
        <f t="shared" si="28"/>
        <v>1.62</v>
      </c>
      <c r="X112" s="124">
        <f t="shared" si="28"/>
        <v>1.62</v>
      </c>
      <c r="Y112" s="124">
        <f t="shared" si="28"/>
        <v>1.62</v>
      </c>
      <c r="Z112" s="124">
        <f t="shared" si="28"/>
        <v>1.62</v>
      </c>
      <c r="AA112" s="124">
        <f t="shared" si="28"/>
        <v>1.62</v>
      </c>
      <c r="AB112" s="124">
        <f t="shared" si="28"/>
        <v>1.62</v>
      </c>
      <c r="AC112" s="124">
        <f t="shared" si="28"/>
        <v>1.62</v>
      </c>
      <c r="AD112" s="124">
        <f t="shared" si="28"/>
        <v>1.62</v>
      </c>
      <c r="AE112" s="124">
        <f t="shared" si="28"/>
        <v>1.62</v>
      </c>
      <c r="AF112" s="124">
        <f t="shared" si="28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6"/>
        <v>8.36</v>
      </c>
      <c r="C113" s="125">
        <v>8.36</v>
      </c>
      <c r="D113" s="124">
        <f t="shared" si="27"/>
        <v>8.36</v>
      </c>
      <c r="E113" s="124">
        <f t="shared" si="27"/>
        <v>8.36</v>
      </c>
      <c r="F113" s="124">
        <f t="shared" si="27"/>
        <v>8.36</v>
      </c>
      <c r="G113" s="124">
        <f t="shared" si="27"/>
        <v>8.36</v>
      </c>
      <c r="H113" s="124">
        <f t="shared" si="27"/>
        <v>8.36</v>
      </c>
      <c r="I113" s="124">
        <f t="shared" si="27"/>
        <v>8.36</v>
      </c>
      <c r="J113" s="124">
        <f t="shared" si="27"/>
        <v>8.36</v>
      </c>
      <c r="K113" s="124">
        <f t="shared" si="27"/>
        <v>8.36</v>
      </c>
      <c r="L113" s="124">
        <f t="shared" si="27"/>
        <v>8.36</v>
      </c>
      <c r="M113" s="124">
        <f t="shared" si="27"/>
        <v>8.36</v>
      </c>
      <c r="N113" s="124">
        <f t="shared" si="27"/>
        <v>8.36</v>
      </c>
      <c r="O113" s="124">
        <f t="shared" si="27"/>
        <v>8.36</v>
      </c>
      <c r="P113" s="124">
        <f t="shared" si="27"/>
        <v>8.36</v>
      </c>
      <c r="Q113" s="124">
        <f t="shared" si="27"/>
        <v>8.36</v>
      </c>
      <c r="R113" s="124">
        <f t="shared" si="27"/>
        <v>8.36</v>
      </c>
      <c r="S113" s="124">
        <f t="shared" si="27"/>
        <v>8.36</v>
      </c>
      <c r="T113" s="124">
        <f t="shared" si="28"/>
        <v>8.36</v>
      </c>
      <c r="U113" s="124">
        <f t="shared" si="28"/>
        <v>8.36</v>
      </c>
      <c r="V113" s="124">
        <f t="shared" si="28"/>
        <v>8.36</v>
      </c>
      <c r="W113" s="124">
        <f t="shared" si="28"/>
        <v>8.36</v>
      </c>
      <c r="X113" s="124">
        <f t="shared" si="28"/>
        <v>8.36</v>
      </c>
      <c r="Y113" s="124">
        <f t="shared" si="28"/>
        <v>8.36</v>
      </c>
      <c r="Z113" s="124">
        <f t="shared" si="28"/>
        <v>8.36</v>
      </c>
      <c r="AA113" s="124">
        <f t="shared" si="28"/>
        <v>8.36</v>
      </c>
      <c r="AB113" s="124">
        <f t="shared" si="28"/>
        <v>8.36</v>
      </c>
      <c r="AC113" s="124">
        <f t="shared" si="28"/>
        <v>8.36</v>
      </c>
      <c r="AD113" s="124">
        <f t="shared" si="28"/>
        <v>8.36</v>
      </c>
      <c r="AE113" s="124">
        <f t="shared" si="28"/>
        <v>8.36</v>
      </c>
      <c r="AF113" s="124">
        <f t="shared" si="28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6"/>
        <v>5.4</v>
      </c>
      <c r="C114" s="125">
        <v>8</v>
      </c>
      <c r="D114" s="124">
        <f t="shared" si="27"/>
        <v>8</v>
      </c>
      <c r="E114" s="124">
        <f t="shared" si="27"/>
        <v>8</v>
      </c>
      <c r="F114" s="124">
        <f t="shared" si="27"/>
        <v>8</v>
      </c>
      <c r="G114" s="124">
        <f t="shared" si="27"/>
        <v>8</v>
      </c>
      <c r="H114" s="124">
        <f t="shared" si="27"/>
        <v>8</v>
      </c>
      <c r="I114" s="124">
        <f t="shared" si="27"/>
        <v>8</v>
      </c>
      <c r="J114" s="124">
        <v>5.4</v>
      </c>
      <c r="K114" s="124">
        <f t="shared" si="27"/>
        <v>5.4</v>
      </c>
      <c r="L114" s="124">
        <f t="shared" si="27"/>
        <v>5.4</v>
      </c>
      <c r="M114" s="124">
        <f t="shared" si="27"/>
        <v>5.4</v>
      </c>
      <c r="N114" s="124">
        <f t="shared" si="27"/>
        <v>5.4</v>
      </c>
      <c r="O114" s="124">
        <f t="shared" si="27"/>
        <v>5.4</v>
      </c>
      <c r="P114" s="124">
        <f t="shared" si="27"/>
        <v>5.4</v>
      </c>
      <c r="Q114" s="124">
        <f t="shared" si="27"/>
        <v>5.4</v>
      </c>
      <c r="R114" s="124">
        <f t="shared" si="27"/>
        <v>5.4</v>
      </c>
      <c r="S114" s="124">
        <f t="shared" si="27"/>
        <v>5.4</v>
      </c>
      <c r="T114" s="124">
        <f t="shared" si="28"/>
        <v>5.4</v>
      </c>
      <c r="U114" s="124">
        <f t="shared" si="28"/>
        <v>5.4</v>
      </c>
      <c r="V114" s="124">
        <f t="shared" si="28"/>
        <v>5.4</v>
      </c>
      <c r="W114" s="124">
        <f t="shared" si="28"/>
        <v>5.4</v>
      </c>
      <c r="X114" s="124">
        <f t="shared" si="28"/>
        <v>5.4</v>
      </c>
      <c r="Y114" s="124">
        <f t="shared" si="28"/>
        <v>5.4</v>
      </c>
      <c r="Z114" s="124">
        <f t="shared" si="28"/>
        <v>5.4</v>
      </c>
      <c r="AA114" s="124">
        <f t="shared" si="28"/>
        <v>5.4</v>
      </c>
      <c r="AB114" s="124">
        <f t="shared" si="28"/>
        <v>5.4</v>
      </c>
      <c r="AC114" s="124">
        <f t="shared" si="28"/>
        <v>5.4</v>
      </c>
      <c r="AD114" s="124">
        <f t="shared" si="28"/>
        <v>5.4</v>
      </c>
      <c r="AE114" s="124">
        <f t="shared" si="28"/>
        <v>5.4</v>
      </c>
      <c r="AF114" s="124">
        <f t="shared" si="28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6"/>
        <v>6.57</v>
      </c>
      <c r="C115" s="125">
        <v>6.57</v>
      </c>
      <c r="D115" s="124">
        <f t="shared" si="27"/>
        <v>6.57</v>
      </c>
      <c r="E115" s="124">
        <f t="shared" si="27"/>
        <v>6.57</v>
      </c>
      <c r="F115" s="124">
        <f t="shared" si="27"/>
        <v>6.57</v>
      </c>
      <c r="G115" s="124">
        <f t="shared" si="27"/>
        <v>6.57</v>
      </c>
      <c r="H115" s="124">
        <f t="shared" si="27"/>
        <v>6.57</v>
      </c>
      <c r="I115" s="124">
        <f t="shared" si="27"/>
        <v>6.57</v>
      </c>
      <c r="J115" s="124">
        <f t="shared" si="27"/>
        <v>6.57</v>
      </c>
      <c r="K115" s="124">
        <f t="shared" si="27"/>
        <v>6.57</v>
      </c>
      <c r="L115" s="124">
        <f t="shared" si="27"/>
        <v>6.57</v>
      </c>
      <c r="M115" s="124">
        <f t="shared" si="27"/>
        <v>6.57</v>
      </c>
      <c r="N115" s="124">
        <f t="shared" si="27"/>
        <v>6.57</v>
      </c>
      <c r="O115" s="124">
        <f t="shared" si="27"/>
        <v>6.57</v>
      </c>
      <c r="P115" s="124">
        <f t="shared" si="27"/>
        <v>6.57</v>
      </c>
      <c r="Q115" s="124">
        <f t="shared" si="27"/>
        <v>6.57</v>
      </c>
      <c r="R115" s="124">
        <f t="shared" si="27"/>
        <v>6.57</v>
      </c>
      <c r="S115" s="124">
        <f t="shared" si="27"/>
        <v>6.57</v>
      </c>
      <c r="T115" s="124">
        <f t="shared" si="28"/>
        <v>6.57</v>
      </c>
      <c r="U115" s="124">
        <f t="shared" si="28"/>
        <v>6.57</v>
      </c>
      <c r="V115" s="124">
        <f t="shared" si="28"/>
        <v>6.57</v>
      </c>
      <c r="W115" s="124">
        <f t="shared" si="28"/>
        <v>6.57</v>
      </c>
      <c r="X115" s="124">
        <f t="shared" si="28"/>
        <v>6.57</v>
      </c>
      <c r="Y115" s="124">
        <f t="shared" si="28"/>
        <v>6.57</v>
      </c>
      <c r="Z115" s="124">
        <f t="shared" si="28"/>
        <v>6.57</v>
      </c>
      <c r="AA115" s="124">
        <f t="shared" si="28"/>
        <v>6.57</v>
      </c>
      <c r="AB115" s="124">
        <f t="shared" si="28"/>
        <v>6.57</v>
      </c>
      <c r="AC115" s="124">
        <f t="shared" si="28"/>
        <v>6.57</v>
      </c>
      <c r="AD115" s="124">
        <f t="shared" si="28"/>
        <v>6.57</v>
      </c>
      <c r="AE115" s="124">
        <f t="shared" si="28"/>
        <v>6.57</v>
      </c>
      <c r="AF115" s="124">
        <f t="shared" si="28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6"/>
        <v>3.43</v>
      </c>
      <c r="C116" s="125">
        <v>3.43</v>
      </c>
      <c r="D116" s="124">
        <f t="shared" si="27"/>
        <v>3.43</v>
      </c>
      <c r="E116" s="124">
        <f t="shared" si="27"/>
        <v>3.43</v>
      </c>
      <c r="F116" s="124">
        <f t="shared" si="27"/>
        <v>3.43</v>
      </c>
      <c r="G116" s="124">
        <f t="shared" si="27"/>
        <v>3.43</v>
      </c>
      <c r="H116" s="124">
        <f t="shared" si="27"/>
        <v>3.43</v>
      </c>
      <c r="I116" s="124">
        <f t="shared" si="27"/>
        <v>3.43</v>
      </c>
      <c r="J116" s="124">
        <f t="shared" si="27"/>
        <v>3.43</v>
      </c>
      <c r="K116" s="124">
        <f t="shared" si="27"/>
        <v>3.43</v>
      </c>
      <c r="L116" s="124">
        <f t="shared" si="27"/>
        <v>3.43</v>
      </c>
      <c r="M116" s="124">
        <f t="shared" si="27"/>
        <v>3.43</v>
      </c>
      <c r="N116" s="124">
        <f t="shared" si="27"/>
        <v>3.43</v>
      </c>
      <c r="O116" s="124">
        <f t="shared" si="27"/>
        <v>3.43</v>
      </c>
      <c r="P116" s="124">
        <f t="shared" si="27"/>
        <v>3.43</v>
      </c>
      <c r="Q116" s="124">
        <f t="shared" si="27"/>
        <v>3.43</v>
      </c>
      <c r="R116" s="124">
        <f t="shared" si="27"/>
        <v>3.43</v>
      </c>
      <c r="S116" s="124">
        <f t="shared" si="27"/>
        <v>3.43</v>
      </c>
      <c r="T116" s="124">
        <f t="shared" si="28"/>
        <v>3.43</v>
      </c>
      <c r="U116" s="124">
        <f t="shared" si="28"/>
        <v>3.43</v>
      </c>
      <c r="V116" s="124">
        <f t="shared" si="28"/>
        <v>3.43</v>
      </c>
      <c r="W116" s="124">
        <f t="shared" si="28"/>
        <v>3.43</v>
      </c>
      <c r="X116" s="124">
        <f t="shared" si="28"/>
        <v>3.43</v>
      </c>
      <c r="Y116" s="124">
        <f t="shared" si="28"/>
        <v>3.43</v>
      </c>
      <c r="Z116" s="124">
        <f t="shared" si="28"/>
        <v>3.43</v>
      </c>
      <c r="AA116" s="124">
        <f t="shared" si="28"/>
        <v>3.43</v>
      </c>
      <c r="AB116" s="124">
        <f t="shared" si="28"/>
        <v>3.43</v>
      </c>
      <c r="AC116" s="124">
        <f t="shared" si="28"/>
        <v>3.43</v>
      </c>
      <c r="AD116" s="124">
        <f t="shared" si="28"/>
        <v>3.43</v>
      </c>
      <c r="AE116" s="124">
        <f t="shared" si="28"/>
        <v>3.43</v>
      </c>
      <c r="AF116" s="124">
        <f t="shared" si="28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6"/>
        <v>2.96</v>
      </c>
      <c r="C117" s="125">
        <v>2.96</v>
      </c>
      <c r="D117" s="124">
        <f t="shared" si="27"/>
        <v>2.96</v>
      </c>
      <c r="E117" s="124">
        <f t="shared" si="27"/>
        <v>2.96</v>
      </c>
      <c r="F117" s="124">
        <f t="shared" si="27"/>
        <v>2.96</v>
      </c>
      <c r="G117" s="124">
        <f t="shared" si="27"/>
        <v>2.96</v>
      </c>
      <c r="H117" s="124">
        <f t="shared" si="27"/>
        <v>2.96</v>
      </c>
      <c r="I117" s="124">
        <f t="shared" si="27"/>
        <v>2.96</v>
      </c>
      <c r="J117" s="124">
        <f t="shared" si="27"/>
        <v>2.96</v>
      </c>
      <c r="K117" s="124">
        <f t="shared" si="27"/>
        <v>2.96</v>
      </c>
      <c r="L117" s="124">
        <f t="shared" si="27"/>
        <v>2.96</v>
      </c>
      <c r="M117" s="124">
        <f t="shared" si="27"/>
        <v>2.96</v>
      </c>
      <c r="N117" s="124">
        <f t="shared" si="27"/>
        <v>2.96</v>
      </c>
      <c r="O117" s="124">
        <f t="shared" si="27"/>
        <v>2.96</v>
      </c>
      <c r="P117" s="124">
        <f t="shared" si="27"/>
        <v>2.96</v>
      </c>
      <c r="Q117" s="124">
        <f t="shared" si="27"/>
        <v>2.96</v>
      </c>
      <c r="R117" s="124">
        <f t="shared" si="27"/>
        <v>2.96</v>
      </c>
      <c r="S117" s="124">
        <f t="shared" si="27"/>
        <v>2.96</v>
      </c>
      <c r="T117" s="124">
        <f t="shared" si="28"/>
        <v>2.96</v>
      </c>
      <c r="U117" s="124">
        <f t="shared" si="28"/>
        <v>2.96</v>
      </c>
      <c r="V117" s="124">
        <f t="shared" si="28"/>
        <v>2.96</v>
      </c>
      <c r="W117" s="124">
        <f t="shared" si="28"/>
        <v>2.96</v>
      </c>
      <c r="X117" s="124">
        <f t="shared" si="28"/>
        <v>2.96</v>
      </c>
      <c r="Y117" s="124">
        <f t="shared" si="28"/>
        <v>2.96</v>
      </c>
      <c r="Z117" s="124">
        <f t="shared" si="28"/>
        <v>2.96</v>
      </c>
      <c r="AA117" s="124">
        <f t="shared" si="28"/>
        <v>2.96</v>
      </c>
      <c r="AB117" s="124">
        <f t="shared" si="28"/>
        <v>2.96</v>
      </c>
      <c r="AC117" s="124">
        <f t="shared" si="28"/>
        <v>2.96</v>
      </c>
      <c r="AD117" s="124">
        <f t="shared" si="28"/>
        <v>2.96</v>
      </c>
      <c r="AE117" s="124">
        <f t="shared" si="28"/>
        <v>2.96</v>
      </c>
      <c r="AF117" s="124">
        <f t="shared" si="28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6"/>
        <v>8</v>
      </c>
      <c r="C118" s="125">
        <v>8</v>
      </c>
      <c r="D118" s="124">
        <f t="shared" si="27"/>
        <v>8</v>
      </c>
      <c r="E118" s="124">
        <f t="shared" si="27"/>
        <v>8</v>
      </c>
      <c r="F118" s="124">
        <f t="shared" si="27"/>
        <v>8</v>
      </c>
      <c r="G118" s="124">
        <f t="shared" si="27"/>
        <v>8</v>
      </c>
      <c r="H118" s="124">
        <f t="shared" si="27"/>
        <v>8</v>
      </c>
      <c r="I118" s="124">
        <f t="shared" si="27"/>
        <v>8</v>
      </c>
      <c r="J118" s="124">
        <f t="shared" si="27"/>
        <v>8</v>
      </c>
      <c r="K118" s="124">
        <f t="shared" si="27"/>
        <v>8</v>
      </c>
      <c r="L118" s="124">
        <f t="shared" si="27"/>
        <v>8</v>
      </c>
      <c r="M118" s="124">
        <f t="shared" si="27"/>
        <v>8</v>
      </c>
      <c r="N118" s="124">
        <f t="shared" si="27"/>
        <v>8</v>
      </c>
      <c r="O118" s="124">
        <f t="shared" si="27"/>
        <v>8</v>
      </c>
      <c r="P118" s="124">
        <f t="shared" si="27"/>
        <v>8</v>
      </c>
      <c r="Q118" s="124">
        <f t="shared" si="27"/>
        <v>8</v>
      </c>
      <c r="R118" s="124">
        <f t="shared" si="27"/>
        <v>8</v>
      </c>
      <c r="S118" s="124">
        <f t="shared" si="27"/>
        <v>8</v>
      </c>
      <c r="T118" s="124">
        <f t="shared" si="28"/>
        <v>8</v>
      </c>
      <c r="U118" s="124">
        <f t="shared" si="28"/>
        <v>8</v>
      </c>
      <c r="V118" s="124">
        <f t="shared" si="28"/>
        <v>8</v>
      </c>
      <c r="W118" s="124">
        <f t="shared" si="28"/>
        <v>8</v>
      </c>
      <c r="X118" s="124">
        <f t="shared" si="28"/>
        <v>8</v>
      </c>
      <c r="Y118" s="124">
        <f t="shared" si="28"/>
        <v>8</v>
      </c>
      <c r="Z118" s="124">
        <f t="shared" si="28"/>
        <v>8</v>
      </c>
      <c r="AA118" s="124">
        <f t="shared" si="28"/>
        <v>8</v>
      </c>
      <c r="AB118" s="124">
        <f t="shared" si="28"/>
        <v>8</v>
      </c>
      <c r="AC118" s="124">
        <f t="shared" si="28"/>
        <v>8</v>
      </c>
      <c r="AD118" s="124">
        <f t="shared" si="28"/>
        <v>8</v>
      </c>
      <c r="AE118" s="124">
        <f t="shared" si="28"/>
        <v>8</v>
      </c>
      <c r="AF118" s="124">
        <f t="shared" si="28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6"/>
        <v>7</v>
      </c>
      <c r="C119" s="125">
        <v>7</v>
      </c>
      <c r="D119" s="124">
        <f>C119</f>
        <v>7</v>
      </c>
      <c r="E119" s="124">
        <f t="shared" si="27"/>
        <v>7</v>
      </c>
      <c r="F119" s="124">
        <f t="shared" si="27"/>
        <v>7</v>
      </c>
      <c r="G119" s="124">
        <f t="shared" si="27"/>
        <v>7</v>
      </c>
      <c r="H119" s="124">
        <f t="shared" si="27"/>
        <v>7</v>
      </c>
      <c r="I119" s="124">
        <f t="shared" si="27"/>
        <v>7</v>
      </c>
      <c r="J119" s="124">
        <f t="shared" si="27"/>
        <v>7</v>
      </c>
      <c r="K119" s="124">
        <f t="shared" si="27"/>
        <v>7</v>
      </c>
      <c r="L119" s="124">
        <f t="shared" si="27"/>
        <v>7</v>
      </c>
      <c r="M119" s="124">
        <f t="shared" si="27"/>
        <v>7</v>
      </c>
      <c r="N119" s="124">
        <f t="shared" si="27"/>
        <v>7</v>
      </c>
      <c r="O119" s="124">
        <f t="shared" si="27"/>
        <v>7</v>
      </c>
      <c r="P119" s="124">
        <f t="shared" si="27"/>
        <v>7</v>
      </c>
      <c r="Q119" s="124">
        <f t="shared" si="27"/>
        <v>7</v>
      </c>
      <c r="R119" s="124">
        <f t="shared" si="27"/>
        <v>7</v>
      </c>
      <c r="S119" s="124">
        <f t="shared" si="27"/>
        <v>7</v>
      </c>
      <c r="T119" s="124">
        <f t="shared" si="28"/>
        <v>7</v>
      </c>
      <c r="U119" s="124">
        <f t="shared" si="28"/>
        <v>7</v>
      </c>
      <c r="V119" s="124">
        <f t="shared" si="28"/>
        <v>7</v>
      </c>
      <c r="W119" s="124">
        <f t="shared" si="28"/>
        <v>7</v>
      </c>
      <c r="X119" s="124">
        <f t="shared" si="28"/>
        <v>7</v>
      </c>
      <c r="Y119" s="124">
        <f t="shared" si="28"/>
        <v>7</v>
      </c>
      <c r="Z119" s="124">
        <f t="shared" si="28"/>
        <v>7</v>
      </c>
      <c r="AA119" s="124">
        <f t="shared" si="28"/>
        <v>7</v>
      </c>
      <c r="AB119" s="124">
        <f t="shared" si="28"/>
        <v>7</v>
      </c>
      <c r="AC119" s="124">
        <f t="shared" si="28"/>
        <v>7</v>
      </c>
      <c r="AD119" s="124">
        <f t="shared" si="28"/>
        <v>7</v>
      </c>
      <c r="AE119" s="124">
        <f t="shared" si="28"/>
        <v>7</v>
      </c>
      <c r="AF119" s="124">
        <f t="shared" si="28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6"/>
        <v>3.47</v>
      </c>
      <c r="C120" s="125">
        <v>3.47</v>
      </c>
      <c r="D120" s="124">
        <f t="shared" ref="D120:S129" si="29">C120</f>
        <v>3.47</v>
      </c>
      <c r="E120" s="124">
        <f t="shared" si="29"/>
        <v>3.47</v>
      </c>
      <c r="F120" s="124">
        <f t="shared" si="29"/>
        <v>3.47</v>
      </c>
      <c r="G120" s="124">
        <f t="shared" si="29"/>
        <v>3.47</v>
      </c>
      <c r="H120" s="124">
        <f t="shared" si="29"/>
        <v>3.47</v>
      </c>
      <c r="I120" s="124">
        <f t="shared" si="29"/>
        <v>3.47</v>
      </c>
      <c r="J120" s="124">
        <f t="shared" si="29"/>
        <v>3.47</v>
      </c>
      <c r="K120" s="124">
        <f t="shared" si="29"/>
        <v>3.47</v>
      </c>
      <c r="L120" s="124">
        <f t="shared" si="29"/>
        <v>3.47</v>
      </c>
      <c r="M120" s="124">
        <f t="shared" si="29"/>
        <v>3.47</v>
      </c>
      <c r="N120" s="124">
        <f t="shared" si="29"/>
        <v>3.47</v>
      </c>
      <c r="O120" s="124">
        <f t="shared" si="29"/>
        <v>3.47</v>
      </c>
      <c r="P120" s="124">
        <f t="shared" si="29"/>
        <v>3.47</v>
      </c>
      <c r="Q120" s="124">
        <f t="shared" si="29"/>
        <v>3.47</v>
      </c>
      <c r="R120" s="124">
        <f t="shared" si="29"/>
        <v>3.47</v>
      </c>
      <c r="S120" s="124">
        <f t="shared" si="29"/>
        <v>3.47</v>
      </c>
      <c r="T120" s="124">
        <f t="shared" si="28"/>
        <v>3.47</v>
      </c>
      <c r="U120" s="124">
        <f t="shared" si="28"/>
        <v>3.47</v>
      </c>
      <c r="V120" s="124">
        <f t="shared" si="28"/>
        <v>3.47</v>
      </c>
      <c r="W120" s="124">
        <f t="shared" si="28"/>
        <v>3.47</v>
      </c>
      <c r="X120" s="124">
        <f t="shared" si="28"/>
        <v>3.47</v>
      </c>
      <c r="Y120" s="124">
        <f t="shared" si="28"/>
        <v>3.47</v>
      </c>
      <c r="Z120" s="124">
        <f t="shared" si="28"/>
        <v>3.47</v>
      </c>
      <c r="AA120" s="124">
        <f t="shared" si="28"/>
        <v>3.47</v>
      </c>
      <c r="AB120" s="124">
        <f t="shared" si="28"/>
        <v>3.47</v>
      </c>
      <c r="AC120" s="124">
        <f t="shared" si="28"/>
        <v>3.47</v>
      </c>
      <c r="AD120" s="124">
        <f t="shared" si="28"/>
        <v>3.47</v>
      </c>
      <c r="AE120" s="124">
        <f t="shared" si="28"/>
        <v>3.47</v>
      </c>
      <c r="AF120" s="124">
        <f t="shared" si="28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6"/>
        <v>2.1</v>
      </c>
      <c r="C121" s="125">
        <v>2.1</v>
      </c>
      <c r="D121" s="124">
        <f t="shared" si="29"/>
        <v>2.1</v>
      </c>
      <c r="E121" s="124">
        <f t="shared" si="29"/>
        <v>2.1</v>
      </c>
      <c r="F121" s="124">
        <f t="shared" si="29"/>
        <v>2.1</v>
      </c>
      <c r="G121" s="124">
        <f t="shared" si="29"/>
        <v>2.1</v>
      </c>
      <c r="H121" s="124">
        <f t="shared" si="29"/>
        <v>2.1</v>
      </c>
      <c r="I121" s="124">
        <f t="shared" si="29"/>
        <v>2.1</v>
      </c>
      <c r="J121" s="124">
        <f t="shared" si="29"/>
        <v>2.1</v>
      </c>
      <c r="K121" s="124">
        <f t="shared" si="29"/>
        <v>2.1</v>
      </c>
      <c r="L121" s="124">
        <f t="shared" si="29"/>
        <v>2.1</v>
      </c>
      <c r="M121" s="124">
        <f t="shared" si="29"/>
        <v>2.1</v>
      </c>
      <c r="N121" s="124">
        <f t="shared" si="29"/>
        <v>2.1</v>
      </c>
      <c r="O121" s="124">
        <f t="shared" si="29"/>
        <v>2.1</v>
      </c>
      <c r="P121" s="124">
        <f t="shared" si="29"/>
        <v>2.1</v>
      </c>
      <c r="Q121" s="124">
        <f t="shared" si="29"/>
        <v>2.1</v>
      </c>
      <c r="R121" s="124">
        <f t="shared" si="29"/>
        <v>2.1</v>
      </c>
      <c r="S121" s="124">
        <f t="shared" si="29"/>
        <v>2.1</v>
      </c>
      <c r="T121" s="124">
        <f t="shared" si="28"/>
        <v>2.1</v>
      </c>
      <c r="U121" s="124">
        <f t="shared" si="28"/>
        <v>2.1</v>
      </c>
      <c r="V121" s="124">
        <f t="shared" si="28"/>
        <v>2.1</v>
      </c>
      <c r="W121" s="124">
        <f t="shared" si="28"/>
        <v>2.1</v>
      </c>
      <c r="X121" s="124">
        <f t="shared" si="28"/>
        <v>2.1</v>
      </c>
      <c r="Y121" s="124">
        <f t="shared" si="28"/>
        <v>2.1</v>
      </c>
      <c r="Z121" s="124">
        <f t="shared" si="28"/>
        <v>2.1</v>
      </c>
      <c r="AA121" s="124">
        <f t="shared" si="28"/>
        <v>2.1</v>
      </c>
      <c r="AB121" s="124">
        <f t="shared" si="28"/>
        <v>2.1</v>
      </c>
      <c r="AC121" s="124">
        <f t="shared" si="28"/>
        <v>2.1</v>
      </c>
      <c r="AD121" s="124">
        <f t="shared" si="28"/>
        <v>2.1</v>
      </c>
      <c r="AE121" s="124">
        <f t="shared" si="28"/>
        <v>2.1</v>
      </c>
      <c r="AF121" s="124">
        <f t="shared" si="28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6"/>
        <v>9.3000000000000007</v>
      </c>
      <c r="C122" s="125">
        <v>9.3000000000000007</v>
      </c>
      <c r="D122" s="124">
        <f t="shared" si="29"/>
        <v>9.3000000000000007</v>
      </c>
      <c r="E122" s="124">
        <f t="shared" si="29"/>
        <v>9.3000000000000007</v>
      </c>
      <c r="F122" s="124">
        <f t="shared" si="29"/>
        <v>9.3000000000000007</v>
      </c>
      <c r="G122" s="124">
        <f t="shared" si="29"/>
        <v>9.3000000000000007</v>
      </c>
      <c r="H122" s="124">
        <f t="shared" si="29"/>
        <v>9.3000000000000007</v>
      </c>
      <c r="I122" s="124">
        <f t="shared" si="29"/>
        <v>9.3000000000000007</v>
      </c>
      <c r="J122" s="124">
        <f t="shared" si="29"/>
        <v>9.3000000000000007</v>
      </c>
      <c r="K122" s="124">
        <f t="shared" si="29"/>
        <v>9.3000000000000007</v>
      </c>
      <c r="L122" s="124">
        <f t="shared" si="29"/>
        <v>9.3000000000000007</v>
      </c>
      <c r="M122" s="124">
        <f t="shared" si="29"/>
        <v>9.3000000000000007</v>
      </c>
      <c r="N122" s="124">
        <f t="shared" si="29"/>
        <v>9.3000000000000007</v>
      </c>
      <c r="O122" s="124">
        <f t="shared" si="29"/>
        <v>9.3000000000000007</v>
      </c>
      <c r="P122" s="124">
        <f t="shared" si="29"/>
        <v>9.3000000000000007</v>
      </c>
      <c r="Q122" s="124">
        <f t="shared" si="29"/>
        <v>9.3000000000000007</v>
      </c>
      <c r="R122" s="124">
        <f t="shared" si="29"/>
        <v>9.3000000000000007</v>
      </c>
      <c r="S122" s="124">
        <f t="shared" si="29"/>
        <v>9.3000000000000007</v>
      </c>
      <c r="T122" s="124">
        <f t="shared" si="28"/>
        <v>9.3000000000000007</v>
      </c>
      <c r="U122" s="124">
        <f t="shared" si="28"/>
        <v>9.3000000000000007</v>
      </c>
      <c r="V122" s="124">
        <f t="shared" si="28"/>
        <v>9.3000000000000007</v>
      </c>
      <c r="W122" s="124">
        <f t="shared" si="28"/>
        <v>9.3000000000000007</v>
      </c>
      <c r="X122" s="124">
        <f t="shared" si="28"/>
        <v>9.3000000000000007</v>
      </c>
      <c r="Y122" s="124">
        <f t="shared" si="28"/>
        <v>9.3000000000000007</v>
      </c>
      <c r="Z122" s="124">
        <f t="shared" si="28"/>
        <v>9.3000000000000007</v>
      </c>
      <c r="AA122" s="124">
        <f t="shared" si="28"/>
        <v>9.3000000000000007</v>
      </c>
      <c r="AB122" s="124">
        <f t="shared" si="28"/>
        <v>9.3000000000000007</v>
      </c>
      <c r="AC122" s="124">
        <f t="shared" si="28"/>
        <v>9.3000000000000007</v>
      </c>
      <c r="AD122" s="124">
        <f t="shared" si="28"/>
        <v>9.3000000000000007</v>
      </c>
      <c r="AE122" s="124">
        <f t="shared" si="28"/>
        <v>9.3000000000000007</v>
      </c>
      <c r="AF122" s="124">
        <f t="shared" si="28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6"/>
        <v>0</v>
      </c>
      <c r="C123" s="125">
        <v>0</v>
      </c>
      <c r="D123" s="124">
        <f t="shared" si="29"/>
        <v>0</v>
      </c>
      <c r="E123" s="124">
        <f t="shared" si="29"/>
        <v>0</v>
      </c>
      <c r="F123" s="124">
        <f t="shared" si="29"/>
        <v>0</v>
      </c>
      <c r="G123" s="124">
        <f t="shared" si="29"/>
        <v>0</v>
      </c>
      <c r="H123" s="124">
        <f t="shared" si="29"/>
        <v>0</v>
      </c>
      <c r="I123" s="124">
        <f t="shared" si="29"/>
        <v>0</v>
      </c>
      <c r="J123" s="124">
        <f t="shared" si="29"/>
        <v>0</v>
      </c>
      <c r="K123" s="124">
        <f t="shared" si="29"/>
        <v>0</v>
      </c>
      <c r="L123" s="124">
        <f t="shared" si="29"/>
        <v>0</v>
      </c>
      <c r="M123" s="124">
        <f t="shared" si="29"/>
        <v>0</v>
      </c>
      <c r="N123" s="124">
        <f t="shared" si="29"/>
        <v>0</v>
      </c>
      <c r="O123" s="124">
        <f t="shared" si="29"/>
        <v>0</v>
      </c>
      <c r="P123" s="124">
        <f t="shared" si="29"/>
        <v>0</v>
      </c>
      <c r="Q123" s="124">
        <f t="shared" si="29"/>
        <v>0</v>
      </c>
      <c r="R123" s="124">
        <f t="shared" si="29"/>
        <v>0</v>
      </c>
      <c r="S123" s="124">
        <f t="shared" si="29"/>
        <v>0</v>
      </c>
      <c r="T123" s="124">
        <f t="shared" si="28"/>
        <v>0</v>
      </c>
      <c r="U123" s="124">
        <f t="shared" si="28"/>
        <v>0</v>
      </c>
      <c r="V123" s="124">
        <f t="shared" si="28"/>
        <v>0</v>
      </c>
      <c r="W123" s="124">
        <f t="shared" si="28"/>
        <v>0</v>
      </c>
      <c r="X123" s="124">
        <f t="shared" si="28"/>
        <v>0</v>
      </c>
      <c r="Y123" s="124">
        <f t="shared" si="28"/>
        <v>0</v>
      </c>
      <c r="Z123" s="124">
        <f t="shared" si="28"/>
        <v>0</v>
      </c>
      <c r="AA123" s="124">
        <f t="shared" si="28"/>
        <v>0</v>
      </c>
      <c r="AB123" s="124">
        <f t="shared" si="28"/>
        <v>0</v>
      </c>
      <c r="AC123" s="124">
        <f t="shared" si="28"/>
        <v>0</v>
      </c>
      <c r="AD123" s="124">
        <f t="shared" si="28"/>
        <v>0</v>
      </c>
      <c r="AE123" s="124">
        <f t="shared" si="28"/>
        <v>0</v>
      </c>
      <c r="AF123" s="124">
        <f t="shared" si="28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6"/>
        <v>0</v>
      </c>
      <c r="C124" s="125">
        <v>0</v>
      </c>
      <c r="D124" s="124">
        <f t="shared" si="29"/>
        <v>0</v>
      </c>
      <c r="E124" s="124">
        <f t="shared" si="29"/>
        <v>0</v>
      </c>
      <c r="F124" s="124">
        <f t="shared" si="29"/>
        <v>0</v>
      </c>
      <c r="G124" s="124">
        <f t="shared" si="29"/>
        <v>0</v>
      </c>
      <c r="H124" s="124">
        <f t="shared" si="29"/>
        <v>0</v>
      </c>
      <c r="I124" s="124">
        <f t="shared" si="29"/>
        <v>0</v>
      </c>
      <c r="J124" s="124">
        <f t="shared" si="29"/>
        <v>0</v>
      </c>
      <c r="K124" s="124">
        <f t="shared" si="29"/>
        <v>0</v>
      </c>
      <c r="L124" s="124">
        <f t="shared" si="29"/>
        <v>0</v>
      </c>
      <c r="M124" s="124">
        <f t="shared" si="29"/>
        <v>0</v>
      </c>
      <c r="N124" s="124">
        <f t="shared" si="29"/>
        <v>0</v>
      </c>
      <c r="O124" s="124">
        <f t="shared" si="29"/>
        <v>0</v>
      </c>
      <c r="P124" s="124">
        <f t="shared" si="29"/>
        <v>0</v>
      </c>
      <c r="Q124" s="124">
        <f t="shared" si="29"/>
        <v>0</v>
      </c>
      <c r="R124" s="124">
        <f t="shared" si="29"/>
        <v>0</v>
      </c>
      <c r="S124" s="124">
        <f t="shared" si="29"/>
        <v>0</v>
      </c>
      <c r="T124" s="124">
        <f t="shared" si="28"/>
        <v>0</v>
      </c>
      <c r="U124" s="124">
        <f t="shared" si="28"/>
        <v>0</v>
      </c>
      <c r="V124" s="124">
        <f t="shared" si="28"/>
        <v>0</v>
      </c>
      <c r="W124" s="124">
        <f t="shared" si="28"/>
        <v>0</v>
      </c>
      <c r="X124" s="124">
        <f t="shared" si="28"/>
        <v>0</v>
      </c>
      <c r="Y124" s="124">
        <f t="shared" si="28"/>
        <v>0</v>
      </c>
      <c r="Z124" s="124">
        <f t="shared" si="28"/>
        <v>0</v>
      </c>
      <c r="AA124" s="124">
        <f t="shared" si="28"/>
        <v>0</v>
      </c>
      <c r="AB124" s="124">
        <f t="shared" si="28"/>
        <v>0</v>
      </c>
      <c r="AC124" s="124">
        <f t="shared" si="28"/>
        <v>0</v>
      </c>
      <c r="AD124" s="124">
        <f t="shared" si="28"/>
        <v>0</v>
      </c>
      <c r="AE124" s="124">
        <f t="shared" si="28"/>
        <v>0</v>
      </c>
      <c r="AF124" s="124">
        <f t="shared" si="28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6"/>
        <v>;/</v>
      </c>
      <c r="C125" s="125">
        <v>5</v>
      </c>
      <c r="D125" s="124">
        <f t="shared" si="29"/>
        <v>5</v>
      </c>
      <c r="E125" s="124">
        <f t="shared" si="29"/>
        <v>5</v>
      </c>
      <c r="F125" s="124">
        <f t="shared" si="29"/>
        <v>5</v>
      </c>
      <c r="G125" s="124">
        <f t="shared" si="29"/>
        <v>5</v>
      </c>
      <c r="H125" s="124">
        <f t="shared" si="29"/>
        <v>5</v>
      </c>
      <c r="I125" s="124" t="s">
        <v>220</v>
      </c>
      <c r="J125" s="124" t="str">
        <f t="shared" si="29"/>
        <v>;/</v>
      </c>
      <c r="K125" s="124" t="str">
        <f t="shared" si="29"/>
        <v>;/</v>
      </c>
      <c r="L125" s="124" t="str">
        <f t="shared" si="29"/>
        <v>;/</v>
      </c>
      <c r="M125" s="124" t="str">
        <f t="shared" si="29"/>
        <v>;/</v>
      </c>
      <c r="N125" s="124" t="str">
        <f t="shared" si="29"/>
        <v>;/</v>
      </c>
      <c r="O125" s="124" t="str">
        <f t="shared" si="29"/>
        <v>;/</v>
      </c>
      <c r="P125" s="124" t="str">
        <f t="shared" si="29"/>
        <v>;/</v>
      </c>
      <c r="Q125" s="124" t="str">
        <f t="shared" si="29"/>
        <v>;/</v>
      </c>
      <c r="R125" s="124" t="str">
        <f t="shared" si="29"/>
        <v>;/</v>
      </c>
      <c r="S125" s="124" t="str">
        <f t="shared" si="29"/>
        <v>;/</v>
      </c>
      <c r="T125" s="124" t="str">
        <f t="shared" si="28"/>
        <v>;/</v>
      </c>
      <c r="U125" s="124" t="str">
        <f t="shared" si="28"/>
        <v>;/</v>
      </c>
      <c r="V125" s="124" t="str">
        <f t="shared" si="28"/>
        <v>;/</v>
      </c>
      <c r="W125" s="124" t="str">
        <f t="shared" si="28"/>
        <v>;/</v>
      </c>
      <c r="X125" s="124" t="str">
        <f t="shared" si="28"/>
        <v>;/</v>
      </c>
      <c r="Y125" s="124" t="str">
        <f t="shared" si="28"/>
        <v>;/</v>
      </c>
      <c r="Z125" s="124" t="str">
        <f t="shared" si="28"/>
        <v>;/</v>
      </c>
      <c r="AA125" s="124" t="str">
        <f t="shared" si="28"/>
        <v>;/</v>
      </c>
      <c r="AB125" s="124" t="str">
        <f t="shared" si="28"/>
        <v>;/</v>
      </c>
      <c r="AC125" s="124" t="str">
        <f t="shared" si="28"/>
        <v>;/</v>
      </c>
      <c r="AD125" s="124" t="str">
        <f t="shared" si="28"/>
        <v>;/</v>
      </c>
      <c r="AE125" s="124" t="str">
        <f t="shared" si="28"/>
        <v>;/</v>
      </c>
      <c r="AF125" s="124" t="str">
        <f t="shared" si="28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6"/>
        <v>1</v>
      </c>
      <c r="C126" s="125">
        <v>1</v>
      </c>
      <c r="D126" s="124">
        <f t="shared" si="29"/>
        <v>1</v>
      </c>
      <c r="E126" s="124">
        <f t="shared" si="29"/>
        <v>1</v>
      </c>
      <c r="F126" s="124">
        <f t="shared" si="29"/>
        <v>1</v>
      </c>
      <c r="G126" s="124">
        <f t="shared" si="29"/>
        <v>1</v>
      </c>
      <c r="H126" s="124">
        <f t="shared" si="29"/>
        <v>1</v>
      </c>
      <c r="I126" s="124">
        <f t="shared" si="29"/>
        <v>1</v>
      </c>
      <c r="J126" s="124">
        <f t="shared" si="29"/>
        <v>1</v>
      </c>
      <c r="K126" s="124">
        <f t="shared" si="29"/>
        <v>1</v>
      </c>
      <c r="L126" s="124">
        <f t="shared" si="29"/>
        <v>1</v>
      </c>
      <c r="M126" s="124">
        <f t="shared" si="29"/>
        <v>1</v>
      </c>
      <c r="N126" s="124">
        <f t="shared" si="29"/>
        <v>1</v>
      </c>
      <c r="O126" s="124">
        <f t="shared" si="29"/>
        <v>1</v>
      </c>
      <c r="P126" s="124">
        <f t="shared" si="29"/>
        <v>1</v>
      </c>
      <c r="Q126" s="124">
        <f t="shared" si="29"/>
        <v>1</v>
      </c>
      <c r="R126" s="124">
        <f t="shared" si="29"/>
        <v>1</v>
      </c>
      <c r="S126" s="124">
        <f t="shared" si="29"/>
        <v>1</v>
      </c>
      <c r="T126" s="124">
        <f t="shared" si="28"/>
        <v>1</v>
      </c>
      <c r="U126" s="124">
        <f t="shared" si="28"/>
        <v>1</v>
      </c>
      <c r="V126" s="124">
        <f t="shared" si="28"/>
        <v>1</v>
      </c>
      <c r="W126" s="124">
        <f t="shared" si="28"/>
        <v>1</v>
      </c>
      <c r="X126" s="124">
        <f t="shared" si="28"/>
        <v>1</v>
      </c>
      <c r="Y126" s="124">
        <f t="shared" si="28"/>
        <v>1</v>
      </c>
      <c r="Z126" s="124">
        <f t="shared" si="28"/>
        <v>1</v>
      </c>
      <c r="AA126" s="124">
        <f t="shared" si="28"/>
        <v>1</v>
      </c>
      <c r="AB126" s="124">
        <f t="shared" si="28"/>
        <v>1</v>
      </c>
      <c r="AC126" s="124">
        <f t="shared" si="28"/>
        <v>1</v>
      </c>
      <c r="AD126" s="124">
        <f t="shared" si="28"/>
        <v>1</v>
      </c>
      <c r="AE126" s="124">
        <f t="shared" si="28"/>
        <v>1</v>
      </c>
      <c r="AF126" s="124">
        <f t="shared" si="28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6"/>
        <v>1.58</v>
      </c>
      <c r="C127" s="125">
        <v>1.58</v>
      </c>
      <c r="D127" s="124">
        <f t="shared" si="29"/>
        <v>1.58</v>
      </c>
      <c r="E127" s="124">
        <f t="shared" si="29"/>
        <v>1.58</v>
      </c>
      <c r="F127" s="124">
        <f t="shared" si="29"/>
        <v>1.58</v>
      </c>
      <c r="G127" s="124">
        <f t="shared" si="29"/>
        <v>1.58</v>
      </c>
      <c r="H127" s="124">
        <f t="shared" si="29"/>
        <v>1.58</v>
      </c>
      <c r="I127" s="124">
        <f t="shared" si="29"/>
        <v>1.58</v>
      </c>
      <c r="J127" s="124">
        <f t="shared" si="29"/>
        <v>1.58</v>
      </c>
      <c r="K127" s="124">
        <f t="shared" si="29"/>
        <v>1.58</v>
      </c>
      <c r="L127" s="124">
        <f t="shared" si="29"/>
        <v>1.58</v>
      </c>
      <c r="M127" s="124">
        <f t="shared" si="29"/>
        <v>1.58</v>
      </c>
      <c r="N127" s="124">
        <f t="shared" si="29"/>
        <v>1.58</v>
      </c>
      <c r="O127" s="124">
        <f t="shared" si="29"/>
        <v>1.58</v>
      </c>
      <c r="P127" s="124">
        <f t="shared" si="29"/>
        <v>1.58</v>
      </c>
      <c r="Q127" s="124">
        <f t="shared" si="29"/>
        <v>1.58</v>
      </c>
      <c r="R127" s="124">
        <f t="shared" si="29"/>
        <v>1.58</v>
      </c>
      <c r="S127" s="124">
        <f t="shared" si="29"/>
        <v>1.58</v>
      </c>
      <c r="T127" s="124">
        <f t="shared" si="28"/>
        <v>1.58</v>
      </c>
      <c r="U127" s="124">
        <f t="shared" si="28"/>
        <v>1.58</v>
      </c>
      <c r="V127" s="124">
        <f t="shared" si="28"/>
        <v>1.58</v>
      </c>
      <c r="W127" s="124">
        <f t="shared" si="28"/>
        <v>1.58</v>
      </c>
      <c r="X127" s="124">
        <f t="shared" si="28"/>
        <v>1.58</v>
      </c>
      <c r="Y127" s="124">
        <f t="shared" si="28"/>
        <v>1.58</v>
      </c>
      <c r="Z127" s="124">
        <f t="shared" si="28"/>
        <v>1.58</v>
      </c>
      <c r="AA127" s="124">
        <f t="shared" si="28"/>
        <v>1.58</v>
      </c>
      <c r="AB127" s="124">
        <f t="shared" si="28"/>
        <v>1.58</v>
      </c>
      <c r="AC127" s="124">
        <f t="shared" si="28"/>
        <v>1.58</v>
      </c>
      <c r="AD127" s="124">
        <f t="shared" si="28"/>
        <v>1.58</v>
      </c>
      <c r="AE127" s="124">
        <f t="shared" si="28"/>
        <v>1.58</v>
      </c>
      <c r="AF127" s="124">
        <f t="shared" si="28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6"/>
        <v>1.46</v>
      </c>
      <c r="C128" s="125">
        <v>1.46</v>
      </c>
      <c r="D128" s="124">
        <f t="shared" si="29"/>
        <v>1.46</v>
      </c>
      <c r="E128" s="124">
        <f t="shared" si="29"/>
        <v>1.46</v>
      </c>
      <c r="F128" s="124">
        <f t="shared" si="29"/>
        <v>1.46</v>
      </c>
      <c r="G128" s="124">
        <f t="shared" si="29"/>
        <v>1.46</v>
      </c>
      <c r="H128" s="124">
        <f t="shared" si="29"/>
        <v>1.46</v>
      </c>
      <c r="I128" s="124">
        <f t="shared" si="29"/>
        <v>1.46</v>
      </c>
      <c r="J128" s="124">
        <f t="shared" si="29"/>
        <v>1.46</v>
      </c>
      <c r="K128" s="124">
        <f t="shared" si="29"/>
        <v>1.46</v>
      </c>
      <c r="L128" s="124">
        <f t="shared" si="29"/>
        <v>1.46</v>
      </c>
      <c r="M128" s="124">
        <f t="shared" si="29"/>
        <v>1.46</v>
      </c>
      <c r="N128" s="124">
        <f t="shared" si="29"/>
        <v>1.46</v>
      </c>
      <c r="O128" s="124">
        <f t="shared" si="29"/>
        <v>1.46</v>
      </c>
      <c r="P128" s="124">
        <f t="shared" si="29"/>
        <v>1.46</v>
      </c>
      <c r="Q128" s="124">
        <f t="shared" si="29"/>
        <v>1.46</v>
      </c>
      <c r="R128" s="124">
        <f t="shared" si="29"/>
        <v>1.46</v>
      </c>
      <c r="S128" s="124">
        <f t="shared" si="29"/>
        <v>1.46</v>
      </c>
      <c r="T128" s="124">
        <f t="shared" ref="T128:AF129" si="30">S128</f>
        <v>1.46</v>
      </c>
      <c r="U128" s="124">
        <f t="shared" si="30"/>
        <v>1.46</v>
      </c>
      <c r="V128" s="124">
        <f t="shared" si="30"/>
        <v>1.46</v>
      </c>
      <c r="W128" s="124">
        <f t="shared" si="30"/>
        <v>1.46</v>
      </c>
      <c r="X128" s="124">
        <f t="shared" si="30"/>
        <v>1.46</v>
      </c>
      <c r="Y128" s="124">
        <f t="shared" si="30"/>
        <v>1.46</v>
      </c>
      <c r="Z128" s="124">
        <f t="shared" si="30"/>
        <v>1.46</v>
      </c>
      <c r="AA128" s="124">
        <f t="shared" si="30"/>
        <v>1.46</v>
      </c>
      <c r="AB128" s="124">
        <f t="shared" si="30"/>
        <v>1.46</v>
      </c>
      <c r="AC128" s="124">
        <f t="shared" si="30"/>
        <v>1.46</v>
      </c>
      <c r="AD128" s="124">
        <f t="shared" si="30"/>
        <v>1.46</v>
      </c>
      <c r="AE128" s="124">
        <f t="shared" si="30"/>
        <v>1.46</v>
      </c>
      <c r="AF128" s="124">
        <f t="shared" si="30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6"/>
        <v>1.48</v>
      </c>
      <c r="C129" s="125">
        <v>1.48</v>
      </c>
      <c r="D129" s="124">
        <f t="shared" si="29"/>
        <v>1.48</v>
      </c>
      <c r="E129" s="124">
        <f t="shared" si="29"/>
        <v>1.48</v>
      </c>
      <c r="F129" s="124">
        <f t="shared" si="29"/>
        <v>1.48</v>
      </c>
      <c r="G129" s="124">
        <f t="shared" si="29"/>
        <v>1.48</v>
      </c>
      <c r="H129" s="124">
        <f t="shared" si="29"/>
        <v>1.48</v>
      </c>
      <c r="I129" s="124">
        <f t="shared" si="29"/>
        <v>1.48</v>
      </c>
      <c r="J129" s="124">
        <f t="shared" si="29"/>
        <v>1.48</v>
      </c>
      <c r="K129" s="124">
        <f t="shared" si="29"/>
        <v>1.48</v>
      </c>
      <c r="L129" s="124">
        <f t="shared" si="29"/>
        <v>1.48</v>
      </c>
      <c r="M129" s="124">
        <f t="shared" si="29"/>
        <v>1.48</v>
      </c>
      <c r="N129" s="124">
        <f t="shared" si="29"/>
        <v>1.48</v>
      </c>
      <c r="O129" s="124">
        <f t="shared" si="29"/>
        <v>1.48</v>
      </c>
      <c r="P129" s="124">
        <f t="shared" si="29"/>
        <v>1.48</v>
      </c>
      <c r="Q129" s="124">
        <f t="shared" si="29"/>
        <v>1.48</v>
      </c>
      <c r="R129" s="124">
        <f t="shared" si="29"/>
        <v>1.48</v>
      </c>
      <c r="S129" s="124">
        <f t="shared" si="29"/>
        <v>1.48</v>
      </c>
      <c r="T129" s="124">
        <f t="shared" si="30"/>
        <v>1.48</v>
      </c>
      <c r="U129" s="124">
        <f t="shared" si="30"/>
        <v>1.48</v>
      </c>
      <c r="V129" s="124">
        <f t="shared" si="30"/>
        <v>1.48</v>
      </c>
      <c r="W129" s="124">
        <f t="shared" si="30"/>
        <v>1.48</v>
      </c>
      <c r="X129" s="124">
        <f t="shared" si="30"/>
        <v>1.48</v>
      </c>
      <c r="Y129" s="124">
        <f t="shared" si="30"/>
        <v>1.48</v>
      </c>
      <c r="Z129" s="124">
        <f t="shared" si="30"/>
        <v>1.48</v>
      </c>
      <c r="AA129" s="124">
        <f t="shared" si="30"/>
        <v>1.48</v>
      </c>
      <c r="AB129" s="124">
        <f t="shared" si="30"/>
        <v>1.48</v>
      </c>
      <c r="AC129" s="124">
        <f t="shared" si="30"/>
        <v>1.48</v>
      </c>
      <c r="AD129" s="124">
        <f t="shared" si="30"/>
        <v>1.48</v>
      </c>
      <c r="AE129" s="124">
        <f t="shared" si="30"/>
        <v>1.48</v>
      </c>
      <c r="AF129" s="124">
        <f t="shared" si="30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1">AF131</f>
        <v>2.2000000000000002</v>
      </c>
      <c r="C131" s="125">
        <v>2.2000000000000002</v>
      </c>
      <c r="D131" s="124">
        <f t="shared" ref="D131:S138" si="32">C131</f>
        <v>2.2000000000000002</v>
      </c>
      <c r="E131" s="124">
        <f t="shared" si="32"/>
        <v>2.2000000000000002</v>
      </c>
      <c r="F131" s="124">
        <f t="shared" si="32"/>
        <v>2.2000000000000002</v>
      </c>
      <c r="G131" s="124">
        <f t="shared" si="32"/>
        <v>2.2000000000000002</v>
      </c>
      <c r="H131" s="124">
        <f t="shared" si="32"/>
        <v>2.2000000000000002</v>
      </c>
      <c r="I131" s="124">
        <f t="shared" si="32"/>
        <v>2.2000000000000002</v>
      </c>
      <c r="J131" s="124">
        <f t="shared" si="32"/>
        <v>2.2000000000000002</v>
      </c>
      <c r="K131" s="124">
        <f t="shared" si="32"/>
        <v>2.2000000000000002</v>
      </c>
      <c r="L131" s="124">
        <f t="shared" si="32"/>
        <v>2.2000000000000002</v>
      </c>
      <c r="M131" s="124">
        <f t="shared" si="32"/>
        <v>2.2000000000000002</v>
      </c>
      <c r="N131" s="124">
        <f t="shared" si="32"/>
        <v>2.2000000000000002</v>
      </c>
      <c r="O131" s="124">
        <f t="shared" si="32"/>
        <v>2.2000000000000002</v>
      </c>
      <c r="P131" s="124">
        <f t="shared" si="32"/>
        <v>2.2000000000000002</v>
      </c>
      <c r="Q131" s="124">
        <f t="shared" si="32"/>
        <v>2.2000000000000002</v>
      </c>
      <c r="R131" s="124">
        <f t="shared" si="32"/>
        <v>2.2000000000000002</v>
      </c>
      <c r="S131" s="124">
        <f t="shared" si="32"/>
        <v>2.2000000000000002</v>
      </c>
      <c r="T131" s="124">
        <f t="shared" ref="T131:AF138" si="33">S131</f>
        <v>2.2000000000000002</v>
      </c>
      <c r="U131" s="124">
        <f t="shared" si="33"/>
        <v>2.2000000000000002</v>
      </c>
      <c r="V131" s="124">
        <f t="shared" si="33"/>
        <v>2.2000000000000002</v>
      </c>
      <c r="W131" s="124">
        <f t="shared" si="33"/>
        <v>2.2000000000000002</v>
      </c>
      <c r="X131" s="124">
        <f t="shared" si="33"/>
        <v>2.2000000000000002</v>
      </c>
      <c r="Y131" s="124">
        <f t="shared" si="33"/>
        <v>2.2000000000000002</v>
      </c>
      <c r="Z131" s="124">
        <f t="shared" si="33"/>
        <v>2.2000000000000002</v>
      </c>
      <c r="AA131" s="124">
        <f t="shared" si="33"/>
        <v>2.2000000000000002</v>
      </c>
      <c r="AB131" s="124">
        <f t="shared" si="33"/>
        <v>2.2000000000000002</v>
      </c>
      <c r="AC131" s="124">
        <f t="shared" si="33"/>
        <v>2.2000000000000002</v>
      </c>
      <c r="AD131" s="124">
        <f t="shared" si="33"/>
        <v>2.2000000000000002</v>
      </c>
      <c r="AE131" s="124">
        <f t="shared" si="33"/>
        <v>2.2000000000000002</v>
      </c>
      <c r="AF131" s="124">
        <f t="shared" si="33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1"/>
        <v>2</v>
      </c>
      <c r="C132" s="125">
        <v>2</v>
      </c>
      <c r="D132" s="124">
        <f t="shared" si="32"/>
        <v>2</v>
      </c>
      <c r="E132" s="124">
        <f t="shared" si="32"/>
        <v>2</v>
      </c>
      <c r="F132" s="124">
        <f t="shared" si="32"/>
        <v>2</v>
      </c>
      <c r="G132" s="124">
        <f t="shared" si="32"/>
        <v>2</v>
      </c>
      <c r="H132" s="124">
        <f t="shared" si="32"/>
        <v>2</v>
      </c>
      <c r="I132" s="124">
        <f t="shared" si="32"/>
        <v>2</v>
      </c>
      <c r="J132" s="124">
        <f t="shared" si="32"/>
        <v>2</v>
      </c>
      <c r="K132" s="124">
        <f t="shared" si="32"/>
        <v>2</v>
      </c>
      <c r="L132" s="124">
        <f t="shared" si="32"/>
        <v>2</v>
      </c>
      <c r="M132" s="124">
        <f t="shared" si="32"/>
        <v>2</v>
      </c>
      <c r="N132" s="124">
        <f t="shared" si="32"/>
        <v>2</v>
      </c>
      <c r="O132" s="124">
        <f t="shared" si="32"/>
        <v>2</v>
      </c>
      <c r="P132" s="124">
        <f t="shared" si="32"/>
        <v>2</v>
      </c>
      <c r="Q132" s="124">
        <f t="shared" si="32"/>
        <v>2</v>
      </c>
      <c r="R132" s="124">
        <f t="shared" si="32"/>
        <v>2</v>
      </c>
      <c r="S132" s="124">
        <f t="shared" si="32"/>
        <v>2</v>
      </c>
      <c r="T132" s="124">
        <f t="shared" si="33"/>
        <v>2</v>
      </c>
      <c r="U132" s="124">
        <f t="shared" si="33"/>
        <v>2</v>
      </c>
      <c r="V132" s="124">
        <f t="shared" si="33"/>
        <v>2</v>
      </c>
      <c r="W132" s="124">
        <f t="shared" si="33"/>
        <v>2</v>
      </c>
      <c r="X132" s="124">
        <f t="shared" si="33"/>
        <v>2</v>
      </c>
      <c r="Y132" s="124">
        <f t="shared" si="33"/>
        <v>2</v>
      </c>
      <c r="Z132" s="124">
        <f t="shared" si="33"/>
        <v>2</v>
      </c>
      <c r="AA132" s="124">
        <f t="shared" si="33"/>
        <v>2</v>
      </c>
      <c r="AB132" s="124">
        <f t="shared" si="33"/>
        <v>2</v>
      </c>
      <c r="AC132" s="124">
        <f t="shared" si="33"/>
        <v>2</v>
      </c>
      <c r="AD132" s="124">
        <f t="shared" si="33"/>
        <v>2</v>
      </c>
      <c r="AE132" s="124">
        <f t="shared" si="33"/>
        <v>2</v>
      </c>
      <c r="AF132" s="124">
        <f t="shared" si="33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1"/>
        <v>1.25</v>
      </c>
      <c r="C133" s="125">
        <v>1.25</v>
      </c>
      <c r="D133" s="124">
        <f t="shared" si="32"/>
        <v>1.25</v>
      </c>
      <c r="E133" s="124">
        <f t="shared" si="32"/>
        <v>1.25</v>
      </c>
      <c r="F133" s="124">
        <f t="shared" si="32"/>
        <v>1.25</v>
      </c>
      <c r="G133" s="124">
        <f t="shared" si="32"/>
        <v>1.25</v>
      </c>
      <c r="H133" s="124">
        <f t="shared" si="32"/>
        <v>1.25</v>
      </c>
      <c r="I133" s="124">
        <f t="shared" si="32"/>
        <v>1.25</v>
      </c>
      <c r="J133" s="124">
        <f t="shared" si="32"/>
        <v>1.25</v>
      </c>
      <c r="K133" s="124">
        <f t="shared" si="32"/>
        <v>1.25</v>
      </c>
      <c r="L133" s="124">
        <f t="shared" si="32"/>
        <v>1.25</v>
      </c>
      <c r="M133" s="124">
        <f t="shared" si="32"/>
        <v>1.25</v>
      </c>
      <c r="N133" s="124">
        <f t="shared" si="32"/>
        <v>1.25</v>
      </c>
      <c r="O133" s="124">
        <f t="shared" si="32"/>
        <v>1.25</v>
      </c>
      <c r="P133" s="124">
        <f t="shared" si="32"/>
        <v>1.25</v>
      </c>
      <c r="Q133" s="124">
        <f t="shared" si="32"/>
        <v>1.25</v>
      </c>
      <c r="R133" s="124">
        <f t="shared" si="32"/>
        <v>1.25</v>
      </c>
      <c r="S133" s="124">
        <f t="shared" si="32"/>
        <v>1.25</v>
      </c>
      <c r="T133" s="124">
        <f t="shared" si="33"/>
        <v>1.25</v>
      </c>
      <c r="U133" s="124">
        <f t="shared" si="33"/>
        <v>1.25</v>
      </c>
      <c r="V133" s="124">
        <f t="shared" si="33"/>
        <v>1.25</v>
      </c>
      <c r="W133" s="124">
        <f t="shared" si="33"/>
        <v>1.25</v>
      </c>
      <c r="X133" s="124">
        <f t="shared" si="33"/>
        <v>1.25</v>
      </c>
      <c r="Y133" s="124">
        <f t="shared" si="33"/>
        <v>1.25</v>
      </c>
      <c r="Z133" s="124">
        <f t="shared" si="33"/>
        <v>1.25</v>
      </c>
      <c r="AA133" s="124">
        <f t="shared" si="33"/>
        <v>1.25</v>
      </c>
      <c r="AB133" s="124">
        <f t="shared" si="33"/>
        <v>1.25</v>
      </c>
      <c r="AC133" s="124">
        <f t="shared" si="33"/>
        <v>1.25</v>
      </c>
      <c r="AD133" s="124">
        <f t="shared" si="33"/>
        <v>1.25</v>
      </c>
      <c r="AE133" s="124">
        <f t="shared" si="33"/>
        <v>1.25</v>
      </c>
      <c r="AF133" s="124">
        <f t="shared" si="33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1"/>
        <v>1.1499999999999999</v>
      </c>
      <c r="C134" s="125">
        <v>1.1499999999999999</v>
      </c>
      <c r="D134" s="124">
        <f t="shared" si="32"/>
        <v>1.1499999999999999</v>
      </c>
      <c r="E134" s="124">
        <f t="shared" si="32"/>
        <v>1.1499999999999999</v>
      </c>
      <c r="F134" s="124">
        <f t="shared" si="32"/>
        <v>1.1499999999999999</v>
      </c>
      <c r="G134" s="124">
        <f t="shared" si="32"/>
        <v>1.1499999999999999</v>
      </c>
      <c r="H134" s="124">
        <f t="shared" si="32"/>
        <v>1.1499999999999999</v>
      </c>
      <c r="I134" s="124">
        <f t="shared" si="32"/>
        <v>1.1499999999999999</v>
      </c>
      <c r="J134" s="124">
        <f t="shared" si="32"/>
        <v>1.1499999999999999</v>
      </c>
      <c r="K134" s="124">
        <f t="shared" si="32"/>
        <v>1.1499999999999999</v>
      </c>
      <c r="L134" s="124">
        <f t="shared" si="32"/>
        <v>1.1499999999999999</v>
      </c>
      <c r="M134" s="124">
        <f t="shared" si="32"/>
        <v>1.1499999999999999</v>
      </c>
      <c r="N134" s="124">
        <f t="shared" si="32"/>
        <v>1.1499999999999999</v>
      </c>
      <c r="O134" s="124">
        <f t="shared" si="32"/>
        <v>1.1499999999999999</v>
      </c>
      <c r="P134" s="124">
        <f t="shared" si="32"/>
        <v>1.1499999999999999</v>
      </c>
      <c r="Q134" s="124">
        <f t="shared" si="32"/>
        <v>1.1499999999999999</v>
      </c>
      <c r="R134" s="124">
        <f t="shared" si="32"/>
        <v>1.1499999999999999</v>
      </c>
      <c r="S134" s="124">
        <f t="shared" si="32"/>
        <v>1.1499999999999999</v>
      </c>
      <c r="T134" s="124">
        <f t="shared" si="33"/>
        <v>1.1499999999999999</v>
      </c>
      <c r="U134" s="124">
        <f t="shared" si="33"/>
        <v>1.1499999999999999</v>
      </c>
      <c r="V134" s="124">
        <f t="shared" si="33"/>
        <v>1.1499999999999999</v>
      </c>
      <c r="W134" s="124">
        <f t="shared" si="33"/>
        <v>1.1499999999999999</v>
      </c>
      <c r="X134" s="124">
        <f t="shared" si="33"/>
        <v>1.1499999999999999</v>
      </c>
      <c r="Y134" s="124">
        <f t="shared" si="33"/>
        <v>1.1499999999999999</v>
      </c>
      <c r="Z134" s="124">
        <f t="shared" si="33"/>
        <v>1.1499999999999999</v>
      </c>
      <c r="AA134" s="124">
        <f t="shared" si="33"/>
        <v>1.1499999999999999</v>
      </c>
      <c r="AB134" s="124">
        <f t="shared" si="33"/>
        <v>1.1499999999999999</v>
      </c>
      <c r="AC134" s="124">
        <f t="shared" si="33"/>
        <v>1.1499999999999999</v>
      </c>
      <c r="AD134" s="124">
        <f t="shared" si="33"/>
        <v>1.1499999999999999</v>
      </c>
      <c r="AE134" s="124">
        <f t="shared" si="33"/>
        <v>1.1499999999999999</v>
      </c>
      <c r="AF134" s="124">
        <f t="shared" si="33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1"/>
        <v>2.133</v>
      </c>
      <c r="C135" s="125">
        <v>2.133</v>
      </c>
      <c r="D135" s="124">
        <f t="shared" si="32"/>
        <v>2.133</v>
      </c>
      <c r="E135" s="124">
        <f t="shared" si="32"/>
        <v>2.133</v>
      </c>
      <c r="F135" s="124">
        <f t="shared" si="32"/>
        <v>2.133</v>
      </c>
      <c r="G135" s="124">
        <f t="shared" si="32"/>
        <v>2.133</v>
      </c>
      <c r="H135" s="124">
        <f t="shared" si="32"/>
        <v>2.133</v>
      </c>
      <c r="I135" s="124">
        <f t="shared" si="32"/>
        <v>2.133</v>
      </c>
      <c r="J135" s="124">
        <f t="shared" si="32"/>
        <v>2.133</v>
      </c>
      <c r="K135" s="124">
        <f t="shared" si="32"/>
        <v>2.133</v>
      </c>
      <c r="L135" s="124">
        <f t="shared" si="32"/>
        <v>2.133</v>
      </c>
      <c r="M135" s="124">
        <f t="shared" si="32"/>
        <v>2.133</v>
      </c>
      <c r="N135" s="124">
        <f t="shared" si="32"/>
        <v>2.133</v>
      </c>
      <c r="O135" s="124">
        <f t="shared" si="32"/>
        <v>2.133</v>
      </c>
      <c r="P135" s="124">
        <f t="shared" si="32"/>
        <v>2.133</v>
      </c>
      <c r="Q135" s="124">
        <f t="shared" si="32"/>
        <v>2.133</v>
      </c>
      <c r="R135" s="124">
        <f t="shared" si="32"/>
        <v>2.133</v>
      </c>
      <c r="S135" s="124">
        <f t="shared" si="32"/>
        <v>2.133</v>
      </c>
      <c r="T135" s="124">
        <f t="shared" si="33"/>
        <v>2.133</v>
      </c>
      <c r="U135" s="124">
        <f t="shared" si="33"/>
        <v>2.133</v>
      </c>
      <c r="V135" s="124">
        <f t="shared" si="33"/>
        <v>2.133</v>
      </c>
      <c r="W135" s="124">
        <f t="shared" si="33"/>
        <v>2.133</v>
      </c>
      <c r="X135" s="124">
        <f t="shared" si="33"/>
        <v>2.133</v>
      </c>
      <c r="Y135" s="124">
        <f t="shared" si="33"/>
        <v>2.133</v>
      </c>
      <c r="Z135" s="124">
        <f t="shared" si="33"/>
        <v>2.133</v>
      </c>
      <c r="AA135" s="124">
        <f t="shared" si="33"/>
        <v>2.133</v>
      </c>
      <c r="AB135" s="124">
        <f t="shared" si="33"/>
        <v>2.133</v>
      </c>
      <c r="AC135" s="124">
        <f t="shared" si="33"/>
        <v>2.133</v>
      </c>
      <c r="AD135" s="124">
        <f t="shared" si="33"/>
        <v>2.133</v>
      </c>
      <c r="AE135" s="124">
        <f t="shared" si="33"/>
        <v>2.133</v>
      </c>
      <c r="AF135" s="124">
        <f t="shared" si="33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1"/>
        <v>2.09</v>
      </c>
      <c r="C136" s="125">
        <v>2.09</v>
      </c>
      <c r="D136" s="124">
        <f t="shared" si="32"/>
        <v>2.09</v>
      </c>
      <c r="E136" s="124">
        <f t="shared" si="32"/>
        <v>2.09</v>
      </c>
      <c r="F136" s="124">
        <f t="shared" si="32"/>
        <v>2.09</v>
      </c>
      <c r="G136" s="124">
        <f t="shared" si="32"/>
        <v>2.09</v>
      </c>
      <c r="H136" s="124">
        <f t="shared" si="32"/>
        <v>2.09</v>
      </c>
      <c r="I136" s="124">
        <f t="shared" si="32"/>
        <v>2.09</v>
      </c>
      <c r="J136" s="124">
        <f t="shared" si="32"/>
        <v>2.09</v>
      </c>
      <c r="K136" s="124">
        <f t="shared" si="32"/>
        <v>2.09</v>
      </c>
      <c r="L136" s="124">
        <f t="shared" si="32"/>
        <v>2.09</v>
      </c>
      <c r="M136" s="124">
        <f t="shared" si="32"/>
        <v>2.09</v>
      </c>
      <c r="N136" s="124">
        <f t="shared" si="32"/>
        <v>2.09</v>
      </c>
      <c r="O136" s="124">
        <f t="shared" si="32"/>
        <v>2.09</v>
      </c>
      <c r="P136" s="124">
        <f t="shared" si="32"/>
        <v>2.09</v>
      </c>
      <c r="Q136" s="124">
        <f t="shared" si="32"/>
        <v>2.09</v>
      </c>
      <c r="R136" s="124">
        <f t="shared" si="32"/>
        <v>2.09</v>
      </c>
      <c r="S136" s="124">
        <f t="shared" si="32"/>
        <v>2.09</v>
      </c>
      <c r="T136" s="124">
        <f t="shared" si="33"/>
        <v>2.09</v>
      </c>
      <c r="U136" s="124">
        <f t="shared" si="33"/>
        <v>2.09</v>
      </c>
      <c r="V136" s="124">
        <f t="shared" si="33"/>
        <v>2.09</v>
      </c>
      <c r="W136" s="124">
        <f t="shared" si="33"/>
        <v>2.09</v>
      </c>
      <c r="X136" s="124">
        <f t="shared" si="33"/>
        <v>2.09</v>
      </c>
      <c r="Y136" s="124">
        <f t="shared" si="33"/>
        <v>2.09</v>
      </c>
      <c r="Z136" s="124">
        <f t="shared" si="33"/>
        <v>2.09</v>
      </c>
      <c r="AA136" s="124">
        <f t="shared" si="33"/>
        <v>2.09</v>
      </c>
      <c r="AB136" s="124">
        <f t="shared" si="33"/>
        <v>2.09</v>
      </c>
      <c r="AC136" s="124">
        <f t="shared" si="33"/>
        <v>2.09</v>
      </c>
      <c r="AD136" s="124">
        <f t="shared" si="33"/>
        <v>2.09</v>
      </c>
      <c r="AE136" s="124">
        <f t="shared" si="33"/>
        <v>2.09</v>
      </c>
      <c r="AF136" s="124">
        <f t="shared" si="33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1"/>
        <v>1.1399999999999999</v>
      </c>
      <c r="C137" s="125">
        <v>1.1399999999999999</v>
      </c>
      <c r="D137" s="124">
        <f t="shared" si="32"/>
        <v>1.1399999999999999</v>
      </c>
      <c r="E137" s="124">
        <f t="shared" si="32"/>
        <v>1.1399999999999999</v>
      </c>
      <c r="F137" s="124">
        <f t="shared" si="32"/>
        <v>1.1399999999999999</v>
      </c>
      <c r="G137" s="124">
        <f t="shared" si="32"/>
        <v>1.1399999999999999</v>
      </c>
      <c r="H137" s="124">
        <f t="shared" si="32"/>
        <v>1.1399999999999999</v>
      </c>
      <c r="I137" s="124">
        <f t="shared" si="32"/>
        <v>1.1399999999999999</v>
      </c>
      <c r="J137" s="124">
        <f t="shared" si="32"/>
        <v>1.1399999999999999</v>
      </c>
      <c r="K137" s="124">
        <f t="shared" si="32"/>
        <v>1.1399999999999999</v>
      </c>
      <c r="L137" s="124">
        <f t="shared" si="32"/>
        <v>1.1399999999999999</v>
      </c>
      <c r="M137" s="124">
        <f t="shared" si="32"/>
        <v>1.1399999999999999</v>
      </c>
      <c r="N137" s="124">
        <f t="shared" si="32"/>
        <v>1.1399999999999999</v>
      </c>
      <c r="O137" s="124">
        <f t="shared" si="32"/>
        <v>1.1399999999999999</v>
      </c>
      <c r="P137" s="124">
        <f t="shared" si="32"/>
        <v>1.1399999999999999</v>
      </c>
      <c r="Q137" s="124">
        <f t="shared" si="32"/>
        <v>1.1399999999999999</v>
      </c>
      <c r="R137" s="124">
        <f t="shared" si="32"/>
        <v>1.1399999999999999</v>
      </c>
      <c r="S137" s="124">
        <f t="shared" si="32"/>
        <v>1.1399999999999999</v>
      </c>
      <c r="T137" s="124">
        <f t="shared" si="33"/>
        <v>1.1399999999999999</v>
      </c>
      <c r="U137" s="124">
        <f t="shared" si="33"/>
        <v>1.1399999999999999</v>
      </c>
      <c r="V137" s="124">
        <f t="shared" si="33"/>
        <v>1.1399999999999999</v>
      </c>
      <c r="W137" s="124">
        <f t="shared" si="33"/>
        <v>1.1399999999999999</v>
      </c>
      <c r="X137" s="124">
        <f t="shared" si="33"/>
        <v>1.1399999999999999</v>
      </c>
      <c r="Y137" s="124">
        <f t="shared" si="33"/>
        <v>1.1399999999999999</v>
      </c>
      <c r="Z137" s="124">
        <f t="shared" si="33"/>
        <v>1.1399999999999999</v>
      </c>
      <c r="AA137" s="124">
        <f t="shared" si="33"/>
        <v>1.1399999999999999</v>
      </c>
      <c r="AB137" s="124">
        <f t="shared" si="33"/>
        <v>1.1399999999999999</v>
      </c>
      <c r="AC137" s="124">
        <f t="shared" si="33"/>
        <v>1.1399999999999999</v>
      </c>
      <c r="AD137" s="124">
        <f t="shared" si="33"/>
        <v>1.1399999999999999</v>
      </c>
      <c r="AE137" s="124">
        <f t="shared" si="33"/>
        <v>1.1399999999999999</v>
      </c>
      <c r="AF137" s="124">
        <f t="shared" si="33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1"/>
        <v>0.82</v>
      </c>
      <c r="C138" s="125">
        <v>0.82</v>
      </c>
      <c r="D138" s="124">
        <f t="shared" si="32"/>
        <v>0.82</v>
      </c>
      <c r="E138" s="124">
        <f t="shared" si="32"/>
        <v>0.82</v>
      </c>
      <c r="F138" s="124">
        <f t="shared" si="32"/>
        <v>0.82</v>
      </c>
      <c r="G138" s="124">
        <f t="shared" si="32"/>
        <v>0.82</v>
      </c>
      <c r="H138" s="124">
        <f t="shared" si="32"/>
        <v>0.82</v>
      </c>
      <c r="I138" s="124">
        <f t="shared" si="32"/>
        <v>0.82</v>
      </c>
      <c r="J138" s="124">
        <f t="shared" si="32"/>
        <v>0.82</v>
      </c>
      <c r="K138" s="124">
        <f t="shared" si="32"/>
        <v>0.82</v>
      </c>
      <c r="L138" s="124">
        <f t="shared" si="32"/>
        <v>0.82</v>
      </c>
      <c r="M138" s="124">
        <f t="shared" si="32"/>
        <v>0.82</v>
      </c>
      <c r="N138" s="124">
        <f t="shared" si="32"/>
        <v>0.82</v>
      </c>
      <c r="O138" s="124">
        <f t="shared" si="32"/>
        <v>0.82</v>
      </c>
      <c r="P138" s="124">
        <f t="shared" si="32"/>
        <v>0.82</v>
      </c>
      <c r="Q138" s="124">
        <f t="shared" si="32"/>
        <v>0.82</v>
      </c>
      <c r="R138" s="124">
        <f t="shared" si="32"/>
        <v>0.82</v>
      </c>
      <c r="S138" s="124">
        <f t="shared" si="32"/>
        <v>0.82</v>
      </c>
      <c r="T138" s="124">
        <f t="shared" si="33"/>
        <v>0.82</v>
      </c>
      <c r="U138" s="124">
        <f t="shared" si="33"/>
        <v>0.82</v>
      </c>
      <c r="V138" s="124">
        <f t="shared" si="33"/>
        <v>0.82</v>
      </c>
      <c r="W138" s="124">
        <f t="shared" si="33"/>
        <v>0.82</v>
      </c>
      <c r="X138" s="124">
        <f t="shared" si="33"/>
        <v>0.82</v>
      </c>
      <c r="Y138" s="124">
        <f t="shared" si="33"/>
        <v>0.82</v>
      </c>
      <c r="Z138" s="124">
        <f t="shared" si="33"/>
        <v>0.82</v>
      </c>
      <c r="AA138" s="124">
        <f t="shared" si="33"/>
        <v>0.82</v>
      </c>
      <c r="AB138" s="124">
        <f t="shared" si="33"/>
        <v>0.82</v>
      </c>
      <c r="AC138" s="124">
        <f t="shared" si="33"/>
        <v>0.82</v>
      </c>
      <c r="AD138" s="124">
        <f t="shared" si="33"/>
        <v>0.82</v>
      </c>
      <c r="AE138" s="124">
        <f t="shared" si="33"/>
        <v>0.82</v>
      </c>
      <c r="AF138" s="124">
        <f t="shared" si="33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4">AF140</f>
        <v>2</v>
      </c>
      <c r="C140" s="125">
        <v>2</v>
      </c>
      <c r="D140" s="124">
        <f t="shared" ref="D140:S146" si="35">C140</f>
        <v>2</v>
      </c>
      <c r="E140" s="124">
        <f t="shared" si="35"/>
        <v>2</v>
      </c>
      <c r="F140" s="124">
        <f t="shared" si="35"/>
        <v>2</v>
      </c>
      <c r="G140" s="124">
        <f t="shared" si="35"/>
        <v>2</v>
      </c>
      <c r="H140" s="124">
        <f t="shared" si="35"/>
        <v>2</v>
      </c>
      <c r="I140" s="124">
        <f t="shared" si="35"/>
        <v>2</v>
      </c>
      <c r="J140" s="124">
        <f t="shared" si="35"/>
        <v>2</v>
      </c>
      <c r="K140" s="124">
        <f t="shared" si="35"/>
        <v>2</v>
      </c>
      <c r="L140" s="124">
        <f t="shared" si="35"/>
        <v>2</v>
      </c>
      <c r="M140" s="124">
        <f t="shared" si="35"/>
        <v>2</v>
      </c>
      <c r="N140" s="124">
        <f t="shared" si="35"/>
        <v>2</v>
      </c>
      <c r="O140" s="124">
        <f t="shared" si="35"/>
        <v>2</v>
      </c>
      <c r="P140" s="124">
        <f t="shared" si="35"/>
        <v>2</v>
      </c>
      <c r="Q140" s="124">
        <f t="shared" si="35"/>
        <v>2</v>
      </c>
      <c r="R140" s="124">
        <f t="shared" si="35"/>
        <v>2</v>
      </c>
      <c r="S140" s="124">
        <f t="shared" si="35"/>
        <v>2</v>
      </c>
      <c r="T140" s="124">
        <f t="shared" ref="T140:AF146" si="36">S140</f>
        <v>2</v>
      </c>
      <c r="U140" s="124">
        <f t="shared" si="36"/>
        <v>2</v>
      </c>
      <c r="V140" s="124">
        <f t="shared" si="36"/>
        <v>2</v>
      </c>
      <c r="W140" s="124">
        <f t="shared" si="36"/>
        <v>2</v>
      </c>
      <c r="X140" s="124">
        <f t="shared" si="36"/>
        <v>2</v>
      </c>
      <c r="Y140" s="124">
        <f t="shared" si="36"/>
        <v>2</v>
      </c>
      <c r="Z140" s="124">
        <f t="shared" si="36"/>
        <v>2</v>
      </c>
      <c r="AA140" s="124">
        <f t="shared" si="36"/>
        <v>2</v>
      </c>
      <c r="AB140" s="124">
        <f t="shared" si="36"/>
        <v>2</v>
      </c>
      <c r="AC140" s="124">
        <f t="shared" si="36"/>
        <v>2</v>
      </c>
      <c r="AD140" s="124">
        <f t="shared" si="36"/>
        <v>2</v>
      </c>
      <c r="AE140" s="124">
        <f t="shared" si="36"/>
        <v>2</v>
      </c>
      <c r="AF140" s="124">
        <f t="shared" si="36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4"/>
        <v>5.61</v>
      </c>
      <c r="C141" s="125">
        <v>5.61</v>
      </c>
      <c r="D141" s="124">
        <f t="shared" si="35"/>
        <v>5.61</v>
      </c>
      <c r="E141" s="124">
        <f t="shared" si="35"/>
        <v>5.61</v>
      </c>
      <c r="F141" s="124">
        <f t="shared" si="35"/>
        <v>5.61</v>
      </c>
      <c r="G141" s="124">
        <f t="shared" si="35"/>
        <v>5.61</v>
      </c>
      <c r="H141" s="124">
        <f t="shared" si="35"/>
        <v>5.61</v>
      </c>
      <c r="I141" s="124">
        <f t="shared" si="35"/>
        <v>5.61</v>
      </c>
      <c r="J141" s="124">
        <f t="shared" si="35"/>
        <v>5.61</v>
      </c>
      <c r="K141" s="124">
        <f t="shared" si="35"/>
        <v>5.61</v>
      </c>
      <c r="L141" s="124">
        <f t="shared" si="35"/>
        <v>5.61</v>
      </c>
      <c r="M141" s="124">
        <f t="shared" si="35"/>
        <v>5.61</v>
      </c>
      <c r="N141" s="124">
        <f t="shared" si="35"/>
        <v>5.61</v>
      </c>
      <c r="O141" s="124">
        <f t="shared" si="35"/>
        <v>5.61</v>
      </c>
      <c r="P141" s="124">
        <f t="shared" si="35"/>
        <v>5.61</v>
      </c>
      <c r="Q141" s="124">
        <f t="shared" si="35"/>
        <v>5.61</v>
      </c>
      <c r="R141" s="124">
        <f t="shared" si="35"/>
        <v>5.61</v>
      </c>
      <c r="S141" s="124">
        <f t="shared" si="35"/>
        <v>5.61</v>
      </c>
      <c r="T141" s="124">
        <f t="shared" si="36"/>
        <v>5.61</v>
      </c>
      <c r="U141" s="124">
        <f t="shared" si="36"/>
        <v>5.61</v>
      </c>
      <c r="V141" s="124">
        <f t="shared" si="36"/>
        <v>5.61</v>
      </c>
      <c r="W141" s="124">
        <f t="shared" si="36"/>
        <v>5.61</v>
      </c>
      <c r="X141" s="124">
        <f t="shared" si="36"/>
        <v>5.61</v>
      </c>
      <c r="Y141" s="124">
        <f t="shared" si="36"/>
        <v>5.61</v>
      </c>
      <c r="Z141" s="124">
        <f t="shared" si="36"/>
        <v>5.61</v>
      </c>
      <c r="AA141" s="124">
        <f t="shared" si="36"/>
        <v>5.61</v>
      </c>
      <c r="AB141" s="124">
        <f t="shared" si="36"/>
        <v>5.61</v>
      </c>
      <c r="AC141" s="124">
        <f t="shared" si="36"/>
        <v>5.61</v>
      </c>
      <c r="AD141" s="124">
        <f t="shared" si="36"/>
        <v>5.61</v>
      </c>
      <c r="AE141" s="124">
        <f t="shared" si="36"/>
        <v>5.61</v>
      </c>
      <c r="AF141" s="124">
        <f t="shared" si="36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4"/>
        <v>1.25</v>
      </c>
      <c r="C142" s="125">
        <v>1.25</v>
      </c>
      <c r="D142" s="124">
        <f t="shared" si="35"/>
        <v>1.25</v>
      </c>
      <c r="E142" s="124">
        <f t="shared" si="35"/>
        <v>1.25</v>
      </c>
      <c r="F142" s="124">
        <f t="shared" si="35"/>
        <v>1.25</v>
      </c>
      <c r="G142" s="124">
        <f t="shared" si="35"/>
        <v>1.25</v>
      </c>
      <c r="H142" s="124">
        <f t="shared" si="35"/>
        <v>1.25</v>
      </c>
      <c r="I142" s="124">
        <f t="shared" si="35"/>
        <v>1.25</v>
      </c>
      <c r="J142" s="124">
        <f t="shared" si="35"/>
        <v>1.25</v>
      </c>
      <c r="K142" s="124">
        <f t="shared" si="35"/>
        <v>1.25</v>
      </c>
      <c r="L142" s="124">
        <f t="shared" si="35"/>
        <v>1.25</v>
      </c>
      <c r="M142" s="124">
        <f t="shared" si="35"/>
        <v>1.25</v>
      </c>
      <c r="N142" s="124">
        <f t="shared" si="35"/>
        <v>1.25</v>
      </c>
      <c r="O142" s="124">
        <f t="shared" si="35"/>
        <v>1.25</v>
      </c>
      <c r="P142" s="124">
        <f t="shared" si="35"/>
        <v>1.25</v>
      </c>
      <c r="Q142" s="124">
        <f t="shared" si="35"/>
        <v>1.25</v>
      </c>
      <c r="R142" s="124">
        <f t="shared" si="35"/>
        <v>1.25</v>
      </c>
      <c r="S142" s="124">
        <f t="shared" si="35"/>
        <v>1.25</v>
      </c>
      <c r="T142" s="124">
        <f t="shared" si="36"/>
        <v>1.25</v>
      </c>
      <c r="U142" s="124">
        <f t="shared" si="36"/>
        <v>1.25</v>
      </c>
      <c r="V142" s="124">
        <f t="shared" si="36"/>
        <v>1.25</v>
      </c>
      <c r="W142" s="124">
        <f t="shared" si="36"/>
        <v>1.25</v>
      </c>
      <c r="X142" s="124">
        <f t="shared" si="36"/>
        <v>1.25</v>
      </c>
      <c r="Y142" s="124">
        <f t="shared" si="36"/>
        <v>1.25</v>
      </c>
      <c r="Z142" s="124">
        <f t="shared" si="36"/>
        <v>1.25</v>
      </c>
      <c r="AA142" s="124">
        <f t="shared" si="36"/>
        <v>1.25</v>
      </c>
      <c r="AB142" s="124">
        <f t="shared" si="36"/>
        <v>1.25</v>
      </c>
      <c r="AC142" s="124">
        <f t="shared" si="36"/>
        <v>1.25</v>
      </c>
      <c r="AD142" s="124">
        <f t="shared" si="36"/>
        <v>1.25</v>
      </c>
      <c r="AE142" s="124">
        <f t="shared" si="36"/>
        <v>1.25</v>
      </c>
      <c r="AF142" s="124">
        <f t="shared" si="36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4"/>
        <v>1.25</v>
      </c>
      <c r="C143" s="125">
        <v>1.25</v>
      </c>
      <c r="D143" s="124">
        <f t="shared" si="35"/>
        <v>1.25</v>
      </c>
      <c r="E143" s="124">
        <f t="shared" si="35"/>
        <v>1.25</v>
      </c>
      <c r="F143" s="124">
        <f t="shared" si="35"/>
        <v>1.25</v>
      </c>
      <c r="G143" s="124">
        <f t="shared" si="35"/>
        <v>1.25</v>
      </c>
      <c r="H143" s="124">
        <f t="shared" si="35"/>
        <v>1.25</v>
      </c>
      <c r="I143" s="124">
        <f t="shared" si="35"/>
        <v>1.25</v>
      </c>
      <c r="J143" s="124">
        <f t="shared" si="35"/>
        <v>1.25</v>
      </c>
      <c r="K143" s="124">
        <f t="shared" si="35"/>
        <v>1.25</v>
      </c>
      <c r="L143" s="124">
        <f t="shared" si="35"/>
        <v>1.25</v>
      </c>
      <c r="M143" s="124">
        <f t="shared" si="35"/>
        <v>1.25</v>
      </c>
      <c r="N143" s="124">
        <f t="shared" si="35"/>
        <v>1.25</v>
      </c>
      <c r="O143" s="124">
        <f t="shared" si="35"/>
        <v>1.25</v>
      </c>
      <c r="P143" s="124">
        <f t="shared" si="35"/>
        <v>1.25</v>
      </c>
      <c r="Q143" s="124">
        <f t="shared" si="35"/>
        <v>1.25</v>
      </c>
      <c r="R143" s="124">
        <f t="shared" si="35"/>
        <v>1.25</v>
      </c>
      <c r="S143" s="124">
        <f t="shared" si="35"/>
        <v>1.25</v>
      </c>
      <c r="T143" s="124">
        <f t="shared" si="36"/>
        <v>1.25</v>
      </c>
      <c r="U143" s="124">
        <f t="shared" si="36"/>
        <v>1.25</v>
      </c>
      <c r="V143" s="124">
        <f t="shared" si="36"/>
        <v>1.25</v>
      </c>
      <c r="W143" s="124">
        <f t="shared" si="36"/>
        <v>1.25</v>
      </c>
      <c r="X143" s="124">
        <f t="shared" si="36"/>
        <v>1.25</v>
      </c>
      <c r="Y143" s="124">
        <f t="shared" si="36"/>
        <v>1.25</v>
      </c>
      <c r="Z143" s="124">
        <f t="shared" si="36"/>
        <v>1.25</v>
      </c>
      <c r="AA143" s="124">
        <f t="shared" si="36"/>
        <v>1.25</v>
      </c>
      <c r="AB143" s="124">
        <f t="shared" si="36"/>
        <v>1.25</v>
      </c>
      <c r="AC143" s="124">
        <f t="shared" si="36"/>
        <v>1.25</v>
      </c>
      <c r="AD143" s="124">
        <f t="shared" si="36"/>
        <v>1.25</v>
      </c>
      <c r="AE143" s="124">
        <f t="shared" si="36"/>
        <v>1.25</v>
      </c>
      <c r="AF143" s="124">
        <f t="shared" si="36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4"/>
        <v>1.46</v>
      </c>
      <c r="C144" s="125">
        <v>1.46</v>
      </c>
      <c r="D144" s="124">
        <f t="shared" si="35"/>
        <v>1.46</v>
      </c>
      <c r="E144" s="124">
        <f t="shared" si="35"/>
        <v>1.46</v>
      </c>
      <c r="F144" s="124">
        <f t="shared" si="35"/>
        <v>1.46</v>
      </c>
      <c r="G144" s="124">
        <f t="shared" si="35"/>
        <v>1.46</v>
      </c>
      <c r="H144" s="124">
        <f t="shared" si="35"/>
        <v>1.46</v>
      </c>
      <c r="I144" s="124">
        <f t="shared" si="35"/>
        <v>1.46</v>
      </c>
      <c r="J144" s="124">
        <f t="shared" si="35"/>
        <v>1.46</v>
      </c>
      <c r="K144" s="124">
        <f t="shared" si="35"/>
        <v>1.46</v>
      </c>
      <c r="L144" s="124">
        <f t="shared" si="35"/>
        <v>1.46</v>
      </c>
      <c r="M144" s="124">
        <f t="shared" si="35"/>
        <v>1.46</v>
      </c>
      <c r="N144" s="124">
        <f t="shared" si="35"/>
        <v>1.46</v>
      </c>
      <c r="O144" s="124">
        <f t="shared" si="35"/>
        <v>1.46</v>
      </c>
      <c r="P144" s="124">
        <f t="shared" si="35"/>
        <v>1.46</v>
      </c>
      <c r="Q144" s="124">
        <f t="shared" si="35"/>
        <v>1.46</v>
      </c>
      <c r="R144" s="124">
        <f t="shared" si="35"/>
        <v>1.46</v>
      </c>
      <c r="S144" s="124">
        <f t="shared" si="35"/>
        <v>1.46</v>
      </c>
      <c r="T144" s="124">
        <f t="shared" si="36"/>
        <v>1.46</v>
      </c>
      <c r="U144" s="124">
        <f t="shared" si="36"/>
        <v>1.46</v>
      </c>
      <c r="V144" s="124">
        <f t="shared" si="36"/>
        <v>1.46</v>
      </c>
      <c r="W144" s="124">
        <f t="shared" si="36"/>
        <v>1.46</v>
      </c>
      <c r="X144" s="124">
        <f t="shared" si="36"/>
        <v>1.46</v>
      </c>
      <c r="Y144" s="124">
        <f t="shared" si="36"/>
        <v>1.46</v>
      </c>
      <c r="Z144" s="124">
        <f t="shared" si="36"/>
        <v>1.46</v>
      </c>
      <c r="AA144" s="124">
        <f t="shared" si="36"/>
        <v>1.46</v>
      </c>
      <c r="AB144" s="124">
        <f t="shared" si="36"/>
        <v>1.46</v>
      </c>
      <c r="AC144" s="124">
        <f t="shared" si="36"/>
        <v>1.46</v>
      </c>
      <c r="AD144" s="124">
        <f t="shared" si="36"/>
        <v>1.46</v>
      </c>
      <c r="AE144" s="124">
        <f t="shared" si="36"/>
        <v>1.46</v>
      </c>
      <c r="AF144" s="124">
        <f t="shared" si="36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4"/>
        <v>3</v>
      </c>
      <c r="C145" s="125">
        <v>3</v>
      </c>
      <c r="D145" s="124">
        <f t="shared" si="35"/>
        <v>3</v>
      </c>
      <c r="E145" s="124">
        <f t="shared" si="35"/>
        <v>3</v>
      </c>
      <c r="F145" s="124">
        <f t="shared" si="35"/>
        <v>3</v>
      </c>
      <c r="G145" s="124">
        <f t="shared" si="35"/>
        <v>3</v>
      </c>
      <c r="H145" s="124">
        <f t="shared" si="35"/>
        <v>3</v>
      </c>
      <c r="I145" s="124">
        <f t="shared" si="35"/>
        <v>3</v>
      </c>
      <c r="J145" s="124">
        <f t="shared" si="35"/>
        <v>3</v>
      </c>
      <c r="K145" s="124">
        <f t="shared" si="35"/>
        <v>3</v>
      </c>
      <c r="L145" s="124">
        <f t="shared" si="35"/>
        <v>3</v>
      </c>
      <c r="M145" s="124">
        <f t="shared" si="35"/>
        <v>3</v>
      </c>
      <c r="N145" s="124">
        <f t="shared" si="35"/>
        <v>3</v>
      </c>
      <c r="O145" s="124">
        <f t="shared" si="35"/>
        <v>3</v>
      </c>
      <c r="P145" s="124">
        <f t="shared" si="35"/>
        <v>3</v>
      </c>
      <c r="Q145" s="124">
        <f t="shared" si="35"/>
        <v>3</v>
      </c>
      <c r="R145" s="124">
        <f t="shared" si="35"/>
        <v>3</v>
      </c>
      <c r="S145" s="124">
        <f t="shared" si="35"/>
        <v>3</v>
      </c>
      <c r="T145" s="124">
        <f t="shared" si="36"/>
        <v>3</v>
      </c>
      <c r="U145" s="124">
        <f t="shared" si="36"/>
        <v>3</v>
      </c>
      <c r="V145" s="124">
        <f t="shared" si="36"/>
        <v>3</v>
      </c>
      <c r="W145" s="124">
        <f t="shared" si="36"/>
        <v>3</v>
      </c>
      <c r="X145" s="124">
        <f t="shared" si="36"/>
        <v>3</v>
      </c>
      <c r="Y145" s="124">
        <f t="shared" si="36"/>
        <v>3</v>
      </c>
      <c r="Z145" s="124">
        <f t="shared" si="36"/>
        <v>3</v>
      </c>
      <c r="AA145" s="124">
        <f t="shared" si="36"/>
        <v>3</v>
      </c>
      <c r="AB145" s="124">
        <f t="shared" si="36"/>
        <v>3</v>
      </c>
      <c r="AC145" s="124">
        <f t="shared" si="36"/>
        <v>3</v>
      </c>
      <c r="AD145" s="124">
        <f t="shared" si="36"/>
        <v>3</v>
      </c>
      <c r="AE145" s="124">
        <f t="shared" si="36"/>
        <v>3</v>
      </c>
      <c r="AF145" s="124">
        <f t="shared" si="36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4"/>
        <v>3.3</v>
      </c>
      <c r="C146" s="125">
        <v>3.3</v>
      </c>
      <c r="D146" s="124">
        <f t="shared" si="35"/>
        <v>3.3</v>
      </c>
      <c r="E146" s="124">
        <f t="shared" si="35"/>
        <v>3.3</v>
      </c>
      <c r="F146" s="124">
        <f t="shared" si="35"/>
        <v>3.3</v>
      </c>
      <c r="G146" s="124">
        <f t="shared" si="35"/>
        <v>3.3</v>
      </c>
      <c r="H146" s="124">
        <f t="shared" si="35"/>
        <v>3.3</v>
      </c>
      <c r="I146" s="124">
        <f t="shared" si="35"/>
        <v>3.3</v>
      </c>
      <c r="J146" s="124">
        <f t="shared" si="35"/>
        <v>3.3</v>
      </c>
      <c r="K146" s="124">
        <f t="shared" si="35"/>
        <v>3.3</v>
      </c>
      <c r="L146" s="124">
        <f t="shared" si="35"/>
        <v>3.3</v>
      </c>
      <c r="M146" s="124">
        <f t="shared" si="35"/>
        <v>3.3</v>
      </c>
      <c r="N146" s="124">
        <f t="shared" si="35"/>
        <v>3.3</v>
      </c>
      <c r="O146" s="124">
        <f t="shared" si="35"/>
        <v>3.3</v>
      </c>
      <c r="P146" s="124">
        <f t="shared" si="35"/>
        <v>3.3</v>
      </c>
      <c r="Q146" s="124">
        <f t="shared" si="35"/>
        <v>3.3</v>
      </c>
      <c r="R146" s="124">
        <f t="shared" si="35"/>
        <v>3.3</v>
      </c>
      <c r="S146" s="124">
        <f t="shared" si="35"/>
        <v>3.3</v>
      </c>
      <c r="T146" s="124">
        <f t="shared" si="36"/>
        <v>3.3</v>
      </c>
      <c r="U146" s="124">
        <f t="shared" si="36"/>
        <v>3.3</v>
      </c>
      <c r="V146" s="124">
        <f t="shared" si="36"/>
        <v>3.3</v>
      </c>
      <c r="W146" s="124">
        <f t="shared" si="36"/>
        <v>3.3</v>
      </c>
      <c r="X146" s="124">
        <f t="shared" si="36"/>
        <v>3.3</v>
      </c>
      <c r="Y146" s="124">
        <f t="shared" si="36"/>
        <v>3.3</v>
      </c>
      <c r="Z146" s="124">
        <f t="shared" si="36"/>
        <v>3.3</v>
      </c>
      <c r="AA146" s="124">
        <f t="shared" si="36"/>
        <v>3.3</v>
      </c>
      <c r="AB146" s="124">
        <f t="shared" si="36"/>
        <v>3.3</v>
      </c>
      <c r="AC146" s="124">
        <f t="shared" si="36"/>
        <v>3.3</v>
      </c>
      <c r="AD146" s="124">
        <f t="shared" si="36"/>
        <v>3.3</v>
      </c>
      <c r="AE146" s="124">
        <f t="shared" si="36"/>
        <v>3.3</v>
      </c>
      <c r="AF146" s="124">
        <f t="shared" si="36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7">C148</f>
        <v>1.76</v>
      </c>
      <c r="E148" s="124">
        <f t="shared" si="37"/>
        <v>1.76</v>
      </c>
      <c r="F148" s="124">
        <f t="shared" si="37"/>
        <v>1.76</v>
      </c>
      <c r="G148" s="124">
        <f t="shared" si="37"/>
        <v>1.76</v>
      </c>
      <c r="H148" s="124">
        <f t="shared" si="37"/>
        <v>1.76</v>
      </c>
      <c r="I148" s="124">
        <f t="shared" si="37"/>
        <v>1.76</v>
      </c>
      <c r="J148" s="124">
        <f t="shared" si="37"/>
        <v>1.76</v>
      </c>
      <c r="K148" s="124">
        <f t="shared" si="37"/>
        <v>1.76</v>
      </c>
      <c r="L148" s="124">
        <f t="shared" si="37"/>
        <v>1.76</v>
      </c>
      <c r="M148" s="124">
        <f t="shared" si="37"/>
        <v>1.76</v>
      </c>
      <c r="N148" s="124">
        <f t="shared" si="37"/>
        <v>1.76</v>
      </c>
      <c r="O148" s="124">
        <f t="shared" si="37"/>
        <v>1.76</v>
      </c>
      <c r="P148" s="124">
        <f t="shared" si="37"/>
        <v>1.76</v>
      </c>
      <c r="Q148" s="124">
        <f t="shared" si="37"/>
        <v>1.76</v>
      </c>
      <c r="R148" s="124">
        <f t="shared" si="37"/>
        <v>1.76</v>
      </c>
      <c r="S148" s="124">
        <f t="shared" si="37"/>
        <v>1.76</v>
      </c>
      <c r="T148" s="124">
        <f t="shared" ref="T148:AF149" si="38">S148</f>
        <v>1.76</v>
      </c>
      <c r="U148" s="124">
        <f t="shared" si="38"/>
        <v>1.76</v>
      </c>
      <c r="V148" s="124">
        <f t="shared" si="38"/>
        <v>1.76</v>
      </c>
      <c r="W148" s="124">
        <f t="shared" si="38"/>
        <v>1.76</v>
      </c>
      <c r="X148" s="124">
        <f t="shared" si="38"/>
        <v>1.76</v>
      </c>
      <c r="Y148" s="124">
        <f t="shared" si="38"/>
        <v>1.76</v>
      </c>
      <c r="Z148" s="124">
        <f t="shared" si="38"/>
        <v>1.76</v>
      </c>
      <c r="AA148" s="124">
        <f t="shared" si="38"/>
        <v>1.76</v>
      </c>
      <c r="AB148" s="124">
        <f t="shared" si="38"/>
        <v>1.76</v>
      </c>
      <c r="AC148" s="124">
        <f t="shared" si="38"/>
        <v>1.76</v>
      </c>
      <c r="AD148" s="124">
        <f t="shared" si="38"/>
        <v>1.76</v>
      </c>
      <c r="AE148" s="124">
        <f t="shared" si="38"/>
        <v>1.76</v>
      </c>
      <c r="AF148" s="124">
        <f t="shared" si="38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7"/>
        <v>0</v>
      </c>
      <c r="E149" s="124">
        <f t="shared" si="37"/>
        <v>0</v>
      </c>
      <c r="F149" s="124">
        <f t="shared" si="37"/>
        <v>0</v>
      </c>
      <c r="G149" s="124">
        <f t="shared" si="37"/>
        <v>0</v>
      </c>
      <c r="H149" s="124">
        <f t="shared" si="37"/>
        <v>0</v>
      </c>
      <c r="I149" s="124">
        <f t="shared" si="37"/>
        <v>0</v>
      </c>
      <c r="J149" s="124">
        <f t="shared" si="37"/>
        <v>0</v>
      </c>
      <c r="K149" s="124">
        <f t="shared" si="37"/>
        <v>0</v>
      </c>
      <c r="L149" s="124">
        <f t="shared" si="37"/>
        <v>0</v>
      </c>
      <c r="M149" s="124">
        <f t="shared" si="37"/>
        <v>0</v>
      </c>
      <c r="N149" s="124">
        <f t="shared" si="37"/>
        <v>0</v>
      </c>
      <c r="O149" s="124">
        <f t="shared" si="37"/>
        <v>0</v>
      </c>
      <c r="P149" s="124">
        <f t="shared" si="37"/>
        <v>0</v>
      </c>
      <c r="Q149" s="124">
        <f t="shared" si="37"/>
        <v>0</v>
      </c>
      <c r="R149" s="124">
        <f t="shared" si="37"/>
        <v>0</v>
      </c>
      <c r="S149" s="124">
        <f t="shared" si="37"/>
        <v>0</v>
      </c>
      <c r="T149" s="124">
        <f t="shared" si="38"/>
        <v>0</v>
      </c>
      <c r="U149" s="124">
        <f t="shared" si="38"/>
        <v>0</v>
      </c>
      <c r="V149" s="124">
        <f t="shared" si="38"/>
        <v>0</v>
      </c>
      <c r="W149" s="124">
        <f t="shared" si="38"/>
        <v>0</v>
      </c>
      <c r="X149" s="124">
        <f t="shared" si="38"/>
        <v>0</v>
      </c>
      <c r="Y149" s="124">
        <f t="shared" si="38"/>
        <v>0</v>
      </c>
      <c r="Z149" s="124">
        <f t="shared" si="38"/>
        <v>0</v>
      </c>
      <c r="AA149" s="124">
        <f t="shared" si="38"/>
        <v>0</v>
      </c>
      <c r="AB149" s="124">
        <f t="shared" si="38"/>
        <v>0</v>
      </c>
      <c r="AC149" s="124">
        <f t="shared" si="38"/>
        <v>0</v>
      </c>
      <c r="AD149" s="124">
        <f t="shared" si="38"/>
        <v>0</v>
      </c>
      <c r="AE149" s="124">
        <f t="shared" si="38"/>
        <v>0</v>
      </c>
      <c r="AF149" s="124">
        <f t="shared" si="38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9">C151</f>
        <v>0.1</v>
      </c>
      <c r="E151" s="124">
        <f t="shared" si="39"/>
        <v>0.1</v>
      </c>
      <c r="F151" s="124">
        <f t="shared" si="39"/>
        <v>0.1</v>
      </c>
      <c r="G151" s="124">
        <f t="shared" si="39"/>
        <v>0.1</v>
      </c>
      <c r="H151" s="124">
        <f t="shared" si="39"/>
        <v>0.1</v>
      </c>
      <c r="I151" s="124">
        <f t="shared" si="39"/>
        <v>0.1</v>
      </c>
      <c r="J151" s="124">
        <f t="shared" si="39"/>
        <v>0.1</v>
      </c>
      <c r="K151" s="124">
        <f t="shared" si="39"/>
        <v>0.1</v>
      </c>
      <c r="L151" s="124">
        <f t="shared" si="39"/>
        <v>0.1</v>
      </c>
      <c r="M151" s="124">
        <f t="shared" si="39"/>
        <v>0.1</v>
      </c>
      <c r="N151" s="124">
        <f t="shared" si="39"/>
        <v>0.1</v>
      </c>
      <c r="O151" s="124">
        <f t="shared" si="39"/>
        <v>0.1</v>
      </c>
      <c r="P151" s="124">
        <f t="shared" si="39"/>
        <v>0.1</v>
      </c>
      <c r="Q151" s="124">
        <f t="shared" si="39"/>
        <v>0.1</v>
      </c>
      <c r="R151" s="124">
        <f t="shared" si="39"/>
        <v>0.1</v>
      </c>
      <c r="S151" s="124">
        <f t="shared" si="39"/>
        <v>0.1</v>
      </c>
      <c r="T151" s="124">
        <f t="shared" ref="T151:AF154" si="40">S151</f>
        <v>0.1</v>
      </c>
      <c r="U151" s="124">
        <f t="shared" si="40"/>
        <v>0.1</v>
      </c>
      <c r="V151" s="124">
        <f t="shared" si="40"/>
        <v>0.1</v>
      </c>
      <c r="W151" s="124">
        <f t="shared" si="40"/>
        <v>0.1</v>
      </c>
      <c r="X151" s="124">
        <f t="shared" si="40"/>
        <v>0.1</v>
      </c>
      <c r="Y151" s="124">
        <f t="shared" si="40"/>
        <v>0.1</v>
      </c>
      <c r="Z151" s="124">
        <f t="shared" si="40"/>
        <v>0.1</v>
      </c>
      <c r="AA151" s="124">
        <f t="shared" si="40"/>
        <v>0.1</v>
      </c>
      <c r="AB151" s="124">
        <f t="shared" si="40"/>
        <v>0.1</v>
      </c>
      <c r="AC151" s="124">
        <f t="shared" si="40"/>
        <v>0.1</v>
      </c>
      <c r="AD151" s="124">
        <f t="shared" si="40"/>
        <v>0.1</v>
      </c>
      <c r="AE151" s="124">
        <f t="shared" si="40"/>
        <v>0.1</v>
      </c>
      <c r="AF151" s="124">
        <f t="shared" si="40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9"/>
        <v>2.0499999999999998</v>
      </c>
      <c r="E152" s="124">
        <f t="shared" si="39"/>
        <v>2.0499999999999998</v>
      </c>
      <c r="F152" s="124">
        <f t="shared" si="39"/>
        <v>2.0499999999999998</v>
      </c>
      <c r="G152" s="124">
        <f t="shared" si="39"/>
        <v>2.0499999999999998</v>
      </c>
      <c r="H152" s="124">
        <f t="shared" si="39"/>
        <v>2.0499999999999998</v>
      </c>
      <c r="I152" s="124">
        <f t="shared" si="39"/>
        <v>2.0499999999999998</v>
      </c>
      <c r="J152" s="124">
        <f t="shared" si="39"/>
        <v>2.0499999999999998</v>
      </c>
      <c r="K152" s="124">
        <f t="shared" si="39"/>
        <v>2.0499999999999998</v>
      </c>
      <c r="L152" s="124">
        <f t="shared" si="39"/>
        <v>2.0499999999999998</v>
      </c>
      <c r="M152" s="124">
        <f t="shared" si="39"/>
        <v>2.0499999999999998</v>
      </c>
      <c r="N152" s="124">
        <f t="shared" si="39"/>
        <v>2.0499999999999998</v>
      </c>
      <c r="O152" s="124">
        <f t="shared" si="39"/>
        <v>2.0499999999999998</v>
      </c>
      <c r="P152" s="124">
        <f t="shared" si="39"/>
        <v>2.0499999999999998</v>
      </c>
      <c r="Q152" s="124">
        <f t="shared" si="39"/>
        <v>2.0499999999999998</v>
      </c>
      <c r="R152" s="124">
        <f t="shared" si="39"/>
        <v>2.0499999999999998</v>
      </c>
      <c r="S152" s="124">
        <f t="shared" si="39"/>
        <v>2.0499999999999998</v>
      </c>
      <c r="T152" s="124">
        <f t="shared" si="40"/>
        <v>2.0499999999999998</v>
      </c>
      <c r="U152" s="124">
        <f t="shared" si="40"/>
        <v>2.0499999999999998</v>
      </c>
      <c r="V152" s="124">
        <f t="shared" si="40"/>
        <v>2.0499999999999998</v>
      </c>
      <c r="W152" s="124">
        <f t="shared" si="40"/>
        <v>2.0499999999999998</v>
      </c>
      <c r="X152" s="124">
        <f t="shared" si="40"/>
        <v>2.0499999999999998</v>
      </c>
      <c r="Y152" s="124">
        <f t="shared" si="40"/>
        <v>2.0499999999999998</v>
      </c>
      <c r="Z152" s="124">
        <f t="shared" si="40"/>
        <v>2.0499999999999998</v>
      </c>
      <c r="AA152" s="124">
        <f t="shared" si="40"/>
        <v>2.0499999999999998</v>
      </c>
      <c r="AB152" s="124">
        <f t="shared" si="40"/>
        <v>2.0499999999999998</v>
      </c>
      <c r="AC152" s="124">
        <f t="shared" si="40"/>
        <v>2.0499999999999998</v>
      </c>
      <c r="AD152" s="124">
        <f t="shared" si="40"/>
        <v>2.0499999999999998</v>
      </c>
      <c r="AE152" s="124">
        <f t="shared" si="40"/>
        <v>2.0499999999999998</v>
      </c>
      <c r="AF152" s="124">
        <f t="shared" si="40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9"/>
        <v>2.7</v>
      </c>
      <c r="E153" s="124">
        <f t="shared" si="39"/>
        <v>2.7</v>
      </c>
      <c r="F153" s="124">
        <f t="shared" si="39"/>
        <v>2.7</v>
      </c>
      <c r="G153" s="124">
        <f t="shared" si="39"/>
        <v>2.7</v>
      </c>
      <c r="H153" s="124">
        <f t="shared" si="39"/>
        <v>2.7</v>
      </c>
      <c r="I153" s="124">
        <f t="shared" si="39"/>
        <v>2.7</v>
      </c>
      <c r="J153" s="124">
        <f t="shared" si="39"/>
        <v>2.7</v>
      </c>
      <c r="K153" s="124">
        <f t="shared" si="39"/>
        <v>2.7</v>
      </c>
      <c r="L153" s="124">
        <f t="shared" si="39"/>
        <v>2.7</v>
      </c>
      <c r="M153" s="124">
        <f t="shared" si="39"/>
        <v>2.7</v>
      </c>
      <c r="N153" s="124">
        <f t="shared" si="39"/>
        <v>2.7</v>
      </c>
      <c r="O153" s="124">
        <f t="shared" si="39"/>
        <v>2.7</v>
      </c>
      <c r="P153" s="124">
        <f t="shared" si="39"/>
        <v>2.7</v>
      </c>
      <c r="Q153" s="124">
        <f t="shared" si="39"/>
        <v>2.7</v>
      </c>
      <c r="R153" s="124">
        <f t="shared" si="39"/>
        <v>2.7</v>
      </c>
      <c r="S153" s="124">
        <f t="shared" si="39"/>
        <v>2.7</v>
      </c>
      <c r="T153" s="124">
        <f t="shared" si="40"/>
        <v>2.7</v>
      </c>
      <c r="U153" s="124">
        <f t="shared" si="40"/>
        <v>2.7</v>
      </c>
      <c r="V153" s="124">
        <f t="shared" si="40"/>
        <v>2.7</v>
      </c>
      <c r="W153" s="124">
        <f t="shared" si="40"/>
        <v>2.7</v>
      </c>
      <c r="X153" s="124">
        <f t="shared" si="40"/>
        <v>2.7</v>
      </c>
      <c r="Y153" s="124">
        <f t="shared" si="40"/>
        <v>2.7</v>
      </c>
      <c r="Z153" s="124">
        <f t="shared" si="40"/>
        <v>2.7</v>
      </c>
      <c r="AA153" s="124">
        <f t="shared" si="40"/>
        <v>2.7</v>
      </c>
      <c r="AB153" s="124">
        <f t="shared" si="40"/>
        <v>2.7</v>
      </c>
      <c r="AC153" s="124">
        <f t="shared" si="40"/>
        <v>2.7</v>
      </c>
      <c r="AD153" s="124">
        <f t="shared" si="40"/>
        <v>2.7</v>
      </c>
      <c r="AE153" s="124">
        <f t="shared" si="40"/>
        <v>2.7</v>
      </c>
      <c r="AF153" s="124">
        <f t="shared" si="40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9"/>
        <v>2.15</v>
      </c>
      <c r="E154" s="124">
        <f t="shared" si="39"/>
        <v>2.15</v>
      </c>
      <c r="F154" s="124">
        <f t="shared" si="39"/>
        <v>2.15</v>
      </c>
      <c r="G154" s="124">
        <f t="shared" si="39"/>
        <v>2.15</v>
      </c>
      <c r="H154" s="124">
        <f t="shared" si="39"/>
        <v>2.15</v>
      </c>
      <c r="I154" s="124">
        <f t="shared" si="39"/>
        <v>2.15</v>
      </c>
      <c r="J154" s="124">
        <f t="shared" si="39"/>
        <v>2.15</v>
      </c>
      <c r="K154" s="124">
        <f t="shared" si="39"/>
        <v>2.15</v>
      </c>
      <c r="L154" s="124">
        <f t="shared" si="39"/>
        <v>2.15</v>
      </c>
      <c r="M154" s="124">
        <f t="shared" si="39"/>
        <v>2.15</v>
      </c>
      <c r="N154" s="124">
        <f t="shared" si="39"/>
        <v>2.15</v>
      </c>
      <c r="O154" s="124">
        <f t="shared" si="39"/>
        <v>2.15</v>
      </c>
      <c r="P154" s="124">
        <f t="shared" si="39"/>
        <v>2.15</v>
      </c>
      <c r="Q154" s="124">
        <f t="shared" si="39"/>
        <v>2.15</v>
      </c>
      <c r="R154" s="124">
        <f t="shared" si="39"/>
        <v>2.15</v>
      </c>
      <c r="S154" s="124">
        <f t="shared" si="39"/>
        <v>2.15</v>
      </c>
      <c r="T154" s="124">
        <f t="shared" si="40"/>
        <v>2.15</v>
      </c>
      <c r="U154" s="124">
        <f t="shared" si="40"/>
        <v>2.15</v>
      </c>
      <c r="V154" s="124">
        <f t="shared" si="40"/>
        <v>2.15</v>
      </c>
      <c r="W154" s="124">
        <f t="shared" si="40"/>
        <v>2.15</v>
      </c>
      <c r="X154" s="124">
        <f t="shared" si="40"/>
        <v>2.15</v>
      </c>
      <c r="Y154" s="124">
        <f t="shared" si="40"/>
        <v>2.15</v>
      </c>
      <c r="Z154" s="124">
        <f t="shared" si="40"/>
        <v>2.15</v>
      </c>
      <c r="AA154" s="124">
        <f t="shared" si="40"/>
        <v>2.15</v>
      </c>
      <c r="AB154" s="124">
        <f t="shared" si="40"/>
        <v>2.15</v>
      </c>
      <c r="AC154" s="124">
        <f t="shared" si="40"/>
        <v>2.15</v>
      </c>
      <c r="AD154" s="124">
        <f t="shared" si="40"/>
        <v>2.15</v>
      </c>
      <c r="AE154" s="124">
        <f t="shared" si="40"/>
        <v>2.15</v>
      </c>
      <c r="AF154" s="124">
        <f t="shared" si="40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1">AF156</f>
        <v>0.9</v>
      </c>
      <c r="C156" s="125">
        <v>0.9</v>
      </c>
      <c r="D156" s="124">
        <f t="shared" ref="D156:S168" si="42">C156</f>
        <v>0.9</v>
      </c>
      <c r="E156" s="124">
        <f t="shared" si="42"/>
        <v>0.9</v>
      </c>
      <c r="F156" s="124">
        <f t="shared" si="42"/>
        <v>0.9</v>
      </c>
      <c r="G156" s="124">
        <f t="shared" si="42"/>
        <v>0.9</v>
      </c>
      <c r="H156" s="124">
        <f t="shared" si="42"/>
        <v>0.9</v>
      </c>
      <c r="I156" s="124">
        <f t="shared" si="42"/>
        <v>0.9</v>
      </c>
      <c r="J156" s="124">
        <f t="shared" si="42"/>
        <v>0.9</v>
      </c>
      <c r="K156" s="124">
        <f t="shared" si="42"/>
        <v>0.9</v>
      </c>
      <c r="L156" s="124">
        <f t="shared" si="42"/>
        <v>0.9</v>
      </c>
      <c r="M156" s="124">
        <f t="shared" si="42"/>
        <v>0.9</v>
      </c>
      <c r="N156" s="124">
        <f t="shared" si="42"/>
        <v>0.9</v>
      </c>
      <c r="O156" s="124">
        <f t="shared" si="42"/>
        <v>0.9</v>
      </c>
      <c r="P156" s="124">
        <f t="shared" si="42"/>
        <v>0.9</v>
      </c>
      <c r="Q156" s="124">
        <f t="shared" si="42"/>
        <v>0.9</v>
      </c>
      <c r="R156" s="124">
        <f t="shared" si="42"/>
        <v>0.9</v>
      </c>
      <c r="S156" s="124">
        <f t="shared" si="42"/>
        <v>0.9</v>
      </c>
      <c r="T156" s="124">
        <f t="shared" ref="S156:AF168" si="43">S156</f>
        <v>0.9</v>
      </c>
      <c r="U156" s="124">
        <f t="shared" si="43"/>
        <v>0.9</v>
      </c>
      <c r="V156" s="124">
        <f t="shared" si="43"/>
        <v>0.9</v>
      </c>
      <c r="W156" s="124">
        <f t="shared" si="43"/>
        <v>0.9</v>
      </c>
      <c r="X156" s="124">
        <f t="shared" si="43"/>
        <v>0.9</v>
      </c>
      <c r="Y156" s="124">
        <f t="shared" si="43"/>
        <v>0.9</v>
      </c>
      <c r="Z156" s="124">
        <f t="shared" si="43"/>
        <v>0.9</v>
      </c>
      <c r="AA156" s="124">
        <f t="shared" si="43"/>
        <v>0.9</v>
      </c>
      <c r="AB156" s="124">
        <f t="shared" si="43"/>
        <v>0.9</v>
      </c>
      <c r="AC156" s="124">
        <f t="shared" si="43"/>
        <v>0.9</v>
      </c>
      <c r="AD156" s="124">
        <f t="shared" si="43"/>
        <v>0.9</v>
      </c>
      <c r="AE156" s="124">
        <f t="shared" si="43"/>
        <v>0.9</v>
      </c>
      <c r="AF156" s="124">
        <f t="shared" si="43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1"/>
        <v>1.08</v>
      </c>
      <c r="C157" s="125">
        <v>1.08</v>
      </c>
      <c r="D157" s="124">
        <f t="shared" si="42"/>
        <v>1.08</v>
      </c>
      <c r="E157" s="124">
        <f t="shared" si="42"/>
        <v>1.08</v>
      </c>
      <c r="F157" s="124">
        <f t="shared" si="42"/>
        <v>1.08</v>
      </c>
      <c r="G157" s="124">
        <f t="shared" si="42"/>
        <v>1.08</v>
      </c>
      <c r="H157" s="124">
        <f t="shared" si="42"/>
        <v>1.08</v>
      </c>
      <c r="I157" s="124">
        <f t="shared" si="42"/>
        <v>1.08</v>
      </c>
      <c r="J157" s="124">
        <f t="shared" si="42"/>
        <v>1.08</v>
      </c>
      <c r="K157" s="124">
        <f t="shared" si="42"/>
        <v>1.08</v>
      </c>
      <c r="L157" s="124">
        <f t="shared" si="42"/>
        <v>1.08</v>
      </c>
      <c r="M157" s="124">
        <f t="shared" si="42"/>
        <v>1.08</v>
      </c>
      <c r="N157" s="124">
        <f t="shared" si="42"/>
        <v>1.08</v>
      </c>
      <c r="O157" s="124">
        <f t="shared" si="42"/>
        <v>1.08</v>
      </c>
      <c r="P157" s="124">
        <f t="shared" si="42"/>
        <v>1.08</v>
      </c>
      <c r="Q157" s="124">
        <f t="shared" si="42"/>
        <v>1.08</v>
      </c>
      <c r="R157" s="124">
        <f t="shared" si="42"/>
        <v>1.08</v>
      </c>
      <c r="S157" s="124">
        <f t="shared" si="42"/>
        <v>1.08</v>
      </c>
      <c r="T157" s="124">
        <f t="shared" si="43"/>
        <v>1.08</v>
      </c>
      <c r="U157" s="124">
        <f t="shared" si="43"/>
        <v>1.08</v>
      </c>
      <c r="V157" s="124">
        <f t="shared" si="43"/>
        <v>1.08</v>
      </c>
      <c r="W157" s="124">
        <f t="shared" si="43"/>
        <v>1.08</v>
      </c>
      <c r="X157" s="124">
        <f t="shared" si="43"/>
        <v>1.08</v>
      </c>
      <c r="Y157" s="124">
        <f t="shared" si="43"/>
        <v>1.08</v>
      </c>
      <c r="Z157" s="124">
        <f t="shared" si="43"/>
        <v>1.08</v>
      </c>
      <c r="AA157" s="124">
        <f t="shared" si="43"/>
        <v>1.08</v>
      </c>
      <c r="AB157" s="124">
        <f t="shared" si="43"/>
        <v>1.08</v>
      </c>
      <c r="AC157" s="124">
        <f t="shared" si="43"/>
        <v>1.08</v>
      </c>
      <c r="AD157" s="124">
        <f t="shared" si="43"/>
        <v>1.08</v>
      </c>
      <c r="AE157" s="124">
        <f t="shared" si="43"/>
        <v>1.08</v>
      </c>
      <c r="AF157" s="124">
        <f t="shared" si="43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1"/>
        <v>2.37</v>
      </c>
      <c r="C158" s="125">
        <v>2.37</v>
      </c>
      <c r="D158" s="124">
        <f t="shared" si="42"/>
        <v>2.37</v>
      </c>
      <c r="E158" s="124">
        <f t="shared" si="42"/>
        <v>2.37</v>
      </c>
      <c r="F158" s="124">
        <f t="shared" si="42"/>
        <v>2.37</v>
      </c>
      <c r="G158" s="124">
        <f t="shared" si="42"/>
        <v>2.37</v>
      </c>
      <c r="H158" s="124">
        <f t="shared" si="42"/>
        <v>2.37</v>
      </c>
      <c r="I158" s="124">
        <f t="shared" si="42"/>
        <v>2.37</v>
      </c>
      <c r="J158" s="124">
        <f t="shared" si="42"/>
        <v>2.37</v>
      </c>
      <c r="K158" s="124">
        <f t="shared" si="42"/>
        <v>2.37</v>
      </c>
      <c r="L158" s="124">
        <f t="shared" si="42"/>
        <v>2.37</v>
      </c>
      <c r="M158" s="124">
        <f t="shared" si="42"/>
        <v>2.37</v>
      </c>
      <c r="N158" s="124">
        <f t="shared" si="42"/>
        <v>2.37</v>
      </c>
      <c r="O158" s="124">
        <f t="shared" si="42"/>
        <v>2.37</v>
      </c>
      <c r="P158" s="124">
        <f t="shared" si="42"/>
        <v>2.37</v>
      </c>
      <c r="Q158" s="124">
        <f t="shared" si="42"/>
        <v>2.37</v>
      </c>
      <c r="R158" s="124">
        <f t="shared" si="42"/>
        <v>2.37</v>
      </c>
      <c r="S158" s="124">
        <f t="shared" si="42"/>
        <v>2.37</v>
      </c>
      <c r="T158" s="124">
        <f t="shared" si="43"/>
        <v>2.37</v>
      </c>
      <c r="U158" s="124">
        <f t="shared" si="43"/>
        <v>2.37</v>
      </c>
      <c r="V158" s="124">
        <f t="shared" si="43"/>
        <v>2.37</v>
      </c>
      <c r="W158" s="124">
        <f t="shared" si="43"/>
        <v>2.37</v>
      </c>
      <c r="X158" s="124">
        <f t="shared" si="43"/>
        <v>2.37</v>
      </c>
      <c r="Y158" s="124">
        <f t="shared" si="43"/>
        <v>2.37</v>
      </c>
      <c r="Z158" s="124">
        <f t="shared" si="43"/>
        <v>2.37</v>
      </c>
      <c r="AA158" s="124">
        <f t="shared" si="43"/>
        <v>2.37</v>
      </c>
      <c r="AB158" s="124">
        <f t="shared" si="43"/>
        <v>2.37</v>
      </c>
      <c r="AC158" s="124">
        <f t="shared" si="43"/>
        <v>2.37</v>
      </c>
      <c r="AD158" s="124">
        <f t="shared" si="43"/>
        <v>2.37</v>
      </c>
      <c r="AE158" s="124">
        <f t="shared" si="43"/>
        <v>2.37</v>
      </c>
      <c r="AF158" s="124">
        <f t="shared" si="43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1"/>
        <v>1.81</v>
      </c>
      <c r="C159" s="125">
        <v>1.81</v>
      </c>
      <c r="D159" s="124">
        <f t="shared" si="42"/>
        <v>1.81</v>
      </c>
      <c r="E159" s="124">
        <f t="shared" si="42"/>
        <v>1.81</v>
      </c>
      <c r="F159" s="124">
        <f t="shared" si="42"/>
        <v>1.81</v>
      </c>
      <c r="G159" s="124">
        <f t="shared" si="42"/>
        <v>1.81</v>
      </c>
      <c r="H159" s="124">
        <f t="shared" si="42"/>
        <v>1.81</v>
      </c>
      <c r="I159" s="124">
        <f t="shared" si="42"/>
        <v>1.81</v>
      </c>
      <c r="J159" s="124">
        <f t="shared" si="42"/>
        <v>1.81</v>
      </c>
      <c r="K159" s="124">
        <f t="shared" si="42"/>
        <v>1.81</v>
      </c>
      <c r="L159" s="124">
        <f t="shared" si="42"/>
        <v>1.81</v>
      </c>
      <c r="M159" s="124">
        <f t="shared" si="42"/>
        <v>1.81</v>
      </c>
      <c r="N159" s="124">
        <f t="shared" si="42"/>
        <v>1.81</v>
      </c>
      <c r="O159" s="124">
        <f t="shared" si="42"/>
        <v>1.81</v>
      </c>
      <c r="P159" s="124">
        <f t="shared" si="42"/>
        <v>1.81</v>
      </c>
      <c r="Q159" s="124">
        <f t="shared" si="42"/>
        <v>1.81</v>
      </c>
      <c r="R159" s="124">
        <f t="shared" si="42"/>
        <v>1.81</v>
      </c>
      <c r="S159" s="124">
        <f t="shared" si="42"/>
        <v>1.81</v>
      </c>
      <c r="T159" s="124">
        <f t="shared" si="43"/>
        <v>1.81</v>
      </c>
      <c r="U159" s="124">
        <f t="shared" si="43"/>
        <v>1.81</v>
      </c>
      <c r="V159" s="124">
        <f t="shared" si="43"/>
        <v>1.81</v>
      </c>
      <c r="W159" s="124">
        <f t="shared" si="43"/>
        <v>1.81</v>
      </c>
      <c r="X159" s="124">
        <f t="shared" si="43"/>
        <v>1.81</v>
      </c>
      <c r="Y159" s="124">
        <f t="shared" si="43"/>
        <v>1.81</v>
      </c>
      <c r="Z159" s="124">
        <f t="shared" si="43"/>
        <v>1.81</v>
      </c>
      <c r="AA159" s="124">
        <f t="shared" si="43"/>
        <v>1.81</v>
      </c>
      <c r="AB159" s="124">
        <f t="shared" si="43"/>
        <v>1.81</v>
      </c>
      <c r="AC159" s="124">
        <f t="shared" si="43"/>
        <v>1.81</v>
      </c>
      <c r="AD159" s="124">
        <f t="shared" si="43"/>
        <v>1.81</v>
      </c>
      <c r="AE159" s="124">
        <f t="shared" si="43"/>
        <v>1.81</v>
      </c>
      <c r="AF159" s="124">
        <f t="shared" si="43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1"/>
        <v>1.0900000000000001</v>
      </c>
      <c r="C160" s="125">
        <v>1.0900000000000001</v>
      </c>
      <c r="D160" s="124">
        <f t="shared" si="42"/>
        <v>1.0900000000000001</v>
      </c>
      <c r="E160" s="124">
        <f t="shared" si="42"/>
        <v>1.0900000000000001</v>
      </c>
      <c r="F160" s="124">
        <f t="shared" si="42"/>
        <v>1.0900000000000001</v>
      </c>
      <c r="G160" s="124">
        <f t="shared" si="42"/>
        <v>1.0900000000000001</v>
      </c>
      <c r="H160" s="124">
        <f t="shared" si="42"/>
        <v>1.0900000000000001</v>
      </c>
      <c r="I160" s="124">
        <f t="shared" si="42"/>
        <v>1.0900000000000001</v>
      </c>
      <c r="J160" s="124">
        <f t="shared" si="42"/>
        <v>1.0900000000000001</v>
      </c>
      <c r="K160" s="124">
        <f t="shared" si="42"/>
        <v>1.0900000000000001</v>
      </c>
      <c r="L160" s="124">
        <f t="shared" si="42"/>
        <v>1.0900000000000001</v>
      </c>
      <c r="M160" s="124">
        <f t="shared" si="42"/>
        <v>1.0900000000000001</v>
      </c>
      <c r="N160" s="124">
        <f t="shared" si="42"/>
        <v>1.0900000000000001</v>
      </c>
      <c r="O160" s="124">
        <f t="shared" si="42"/>
        <v>1.0900000000000001</v>
      </c>
      <c r="P160" s="124">
        <f t="shared" si="42"/>
        <v>1.0900000000000001</v>
      </c>
      <c r="Q160" s="124">
        <f t="shared" si="42"/>
        <v>1.0900000000000001</v>
      </c>
      <c r="R160" s="124">
        <f t="shared" si="42"/>
        <v>1.0900000000000001</v>
      </c>
      <c r="S160" s="124">
        <f t="shared" si="42"/>
        <v>1.0900000000000001</v>
      </c>
      <c r="T160" s="124">
        <f t="shared" si="43"/>
        <v>1.0900000000000001</v>
      </c>
      <c r="U160" s="124">
        <f t="shared" si="43"/>
        <v>1.0900000000000001</v>
      </c>
      <c r="V160" s="124">
        <f t="shared" si="43"/>
        <v>1.0900000000000001</v>
      </c>
      <c r="W160" s="124">
        <f t="shared" si="43"/>
        <v>1.0900000000000001</v>
      </c>
      <c r="X160" s="124">
        <f t="shared" si="43"/>
        <v>1.0900000000000001</v>
      </c>
      <c r="Y160" s="124">
        <f t="shared" si="43"/>
        <v>1.0900000000000001</v>
      </c>
      <c r="Z160" s="124">
        <f t="shared" si="43"/>
        <v>1.0900000000000001</v>
      </c>
      <c r="AA160" s="124">
        <f t="shared" si="43"/>
        <v>1.0900000000000001</v>
      </c>
      <c r="AB160" s="124">
        <f t="shared" si="43"/>
        <v>1.0900000000000001</v>
      </c>
      <c r="AC160" s="124">
        <f t="shared" si="43"/>
        <v>1.0900000000000001</v>
      </c>
      <c r="AD160" s="124">
        <f t="shared" si="43"/>
        <v>1.0900000000000001</v>
      </c>
      <c r="AE160" s="124">
        <f t="shared" si="43"/>
        <v>1.0900000000000001</v>
      </c>
      <c r="AF160" s="124">
        <f t="shared" si="43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1"/>
        <v>1.58</v>
      </c>
      <c r="C161" s="125">
        <v>1.58</v>
      </c>
      <c r="D161" s="124">
        <f t="shared" si="42"/>
        <v>1.58</v>
      </c>
      <c r="E161" s="124">
        <f t="shared" si="42"/>
        <v>1.58</v>
      </c>
      <c r="F161" s="124">
        <f t="shared" si="42"/>
        <v>1.58</v>
      </c>
      <c r="G161" s="124">
        <f t="shared" si="42"/>
        <v>1.58</v>
      </c>
      <c r="H161" s="124">
        <f t="shared" si="42"/>
        <v>1.58</v>
      </c>
      <c r="I161" s="124">
        <f t="shared" si="42"/>
        <v>1.58</v>
      </c>
      <c r="J161" s="124">
        <f t="shared" si="42"/>
        <v>1.58</v>
      </c>
      <c r="K161" s="124">
        <f t="shared" si="42"/>
        <v>1.58</v>
      </c>
      <c r="L161" s="124">
        <f t="shared" si="42"/>
        <v>1.58</v>
      </c>
      <c r="M161" s="124">
        <f t="shared" si="42"/>
        <v>1.58</v>
      </c>
      <c r="N161" s="124">
        <f t="shared" si="42"/>
        <v>1.58</v>
      </c>
      <c r="O161" s="124">
        <f t="shared" si="42"/>
        <v>1.58</v>
      </c>
      <c r="P161" s="124">
        <f t="shared" si="42"/>
        <v>1.58</v>
      </c>
      <c r="Q161" s="124">
        <f t="shared" si="42"/>
        <v>1.58</v>
      </c>
      <c r="R161" s="124">
        <f t="shared" si="42"/>
        <v>1.58</v>
      </c>
      <c r="S161" s="124">
        <f t="shared" si="42"/>
        <v>1.58</v>
      </c>
      <c r="T161" s="124">
        <f t="shared" si="43"/>
        <v>1.58</v>
      </c>
      <c r="U161" s="124">
        <f t="shared" si="43"/>
        <v>1.58</v>
      </c>
      <c r="V161" s="124">
        <f t="shared" si="43"/>
        <v>1.58</v>
      </c>
      <c r="W161" s="124">
        <f t="shared" si="43"/>
        <v>1.58</v>
      </c>
      <c r="X161" s="124">
        <f t="shared" si="43"/>
        <v>1.58</v>
      </c>
      <c r="Y161" s="124">
        <f t="shared" si="43"/>
        <v>1.58</v>
      </c>
      <c r="Z161" s="124">
        <f t="shared" si="43"/>
        <v>1.58</v>
      </c>
      <c r="AA161" s="124">
        <f t="shared" si="43"/>
        <v>1.58</v>
      </c>
      <c r="AB161" s="124">
        <f t="shared" si="43"/>
        <v>1.58</v>
      </c>
      <c r="AC161" s="124">
        <f t="shared" si="43"/>
        <v>1.58</v>
      </c>
      <c r="AD161" s="124">
        <f t="shared" si="43"/>
        <v>1.58</v>
      </c>
      <c r="AE161" s="124">
        <f t="shared" si="43"/>
        <v>1.58</v>
      </c>
      <c r="AF161" s="124">
        <f t="shared" si="43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1"/>
        <v>2</v>
      </c>
      <c r="C162" s="125">
        <v>2</v>
      </c>
      <c r="D162" s="124">
        <f t="shared" si="42"/>
        <v>2</v>
      </c>
      <c r="E162" s="124">
        <f t="shared" si="42"/>
        <v>2</v>
      </c>
      <c r="F162" s="124">
        <f t="shared" si="42"/>
        <v>2</v>
      </c>
      <c r="G162" s="124">
        <f t="shared" si="42"/>
        <v>2</v>
      </c>
      <c r="H162" s="124">
        <f t="shared" si="42"/>
        <v>2</v>
      </c>
      <c r="I162" s="124">
        <f t="shared" si="42"/>
        <v>2</v>
      </c>
      <c r="J162" s="124">
        <f t="shared" si="42"/>
        <v>2</v>
      </c>
      <c r="K162" s="124">
        <f t="shared" si="42"/>
        <v>2</v>
      </c>
      <c r="L162" s="124">
        <f t="shared" si="42"/>
        <v>2</v>
      </c>
      <c r="M162" s="124">
        <f t="shared" si="42"/>
        <v>2</v>
      </c>
      <c r="N162" s="124">
        <f t="shared" si="42"/>
        <v>2</v>
      </c>
      <c r="O162" s="124">
        <f t="shared" si="42"/>
        <v>2</v>
      </c>
      <c r="P162" s="124">
        <f t="shared" si="42"/>
        <v>2</v>
      </c>
      <c r="Q162" s="124">
        <f t="shared" si="42"/>
        <v>2</v>
      </c>
      <c r="R162" s="124">
        <f t="shared" si="42"/>
        <v>2</v>
      </c>
      <c r="S162" s="124">
        <f t="shared" si="42"/>
        <v>2</v>
      </c>
      <c r="T162" s="124">
        <f t="shared" si="43"/>
        <v>2</v>
      </c>
      <c r="U162" s="124">
        <f t="shared" si="43"/>
        <v>2</v>
      </c>
      <c r="V162" s="124">
        <f t="shared" si="43"/>
        <v>2</v>
      </c>
      <c r="W162" s="124">
        <f t="shared" si="43"/>
        <v>2</v>
      </c>
      <c r="X162" s="124">
        <f t="shared" si="43"/>
        <v>2</v>
      </c>
      <c r="Y162" s="124">
        <f t="shared" si="43"/>
        <v>2</v>
      </c>
      <c r="Z162" s="124">
        <f t="shared" si="43"/>
        <v>2</v>
      </c>
      <c r="AA162" s="124">
        <f t="shared" si="43"/>
        <v>2</v>
      </c>
      <c r="AB162" s="124">
        <f t="shared" si="43"/>
        <v>2</v>
      </c>
      <c r="AC162" s="124">
        <f t="shared" si="43"/>
        <v>2</v>
      </c>
      <c r="AD162" s="124">
        <f t="shared" si="43"/>
        <v>2</v>
      </c>
      <c r="AE162" s="124">
        <f t="shared" si="43"/>
        <v>2</v>
      </c>
      <c r="AF162" s="124">
        <f t="shared" si="43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1"/>
        <v>0.47</v>
      </c>
      <c r="C163" s="125">
        <v>0.47</v>
      </c>
      <c r="D163" s="124">
        <f t="shared" si="42"/>
        <v>0.47</v>
      </c>
      <c r="E163" s="124">
        <f t="shared" si="42"/>
        <v>0.47</v>
      </c>
      <c r="F163" s="124">
        <f t="shared" si="42"/>
        <v>0.47</v>
      </c>
      <c r="G163" s="124">
        <f t="shared" si="42"/>
        <v>0.47</v>
      </c>
      <c r="H163" s="124">
        <f t="shared" si="42"/>
        <v>0.47</v>
      </c>
      <c r="I163" s="124">
        <f t="shared" si="42"/>
        <v>0.47</v>
      </c>
      <c r="J163" s="124">
        <f t="shared" si="42"/>
        <v>0.47</v>
      </c>
      <c r="K163" s="124">
        <f t="shared" si="42"/>
        <v>0.47</v>
      </c>
      <c r="L163" s="124">
        <f t="shared" si="42"/>
        <v>0.47</v>
      </c>
      <c r="M163" s="124">
        <f t="shared" si="42"/>
        <v>0.47</v>
      </c>
      <c r="N163" s="124">
        <f t="shared" si="42"/>
        <v>0.47</v>
      </c>
      <c r="O163" s="124">
        <f t="shared" si="42"/>
        <v>0.47</v>
      </c>
      <c r="P163" s="124">
        <f t="shared" si="42"/>
        <v>0.47</v>
      </c>
      <c r="Q163" s="124">
        <f t="shared" si="42"/>
        <v>0.47</v>
      </c>
      <c r="R163" s="124">
        <f t="shared" si="42"/>
        <v>0.47</v>
      </c>
      <c r="S163" s="124">
        <f t="shared" si="42"/>
        <v>0.47</v>
      </c>
      <c r="T163" s="124">
        <f t="shared" si="43"/>
        <v>0.47</v>
      </c>
      <c r="U163" s="124">
        <f t="shared" si="43"/>
        <v>0.47</v>
      </c>
      <c r="V163" s="124">
        <f t="shared" si="43"/>
        <v>0.47</v>
      </c>
      <c r="W163" s="124">
        <f t="shared" si="43"/>
        <v>0.47</v>
      </c>
      <c r="X163" s="124">
        <f t="shared" si="43"/>
        <v>0.47</v>
      </c>
      <c r="Y163" s="124">
        <f t="shared" si="43"/>
        <v>0.47</v>
      </c>
      <c r="Z163" s="124">
        <f t="shared" si="43"/>
        <v>0.47</v>
      </c>
      <c r="AA163" s="124">
        <f t="shared" si="43"/>
        <v>0.47</v>
      </c>
      <c r="AB163" s="124">
        <f t="shared" si="43"/>
        <v>0.47</v>
      </c>
      <c r="AC163" s="124">
        <f t="shared" si="43"/>
        <v>0.47</v>
      </c>
      <c r="AD163" s="124">
        <f t="shared" si="43"/>
        <v>0.47</v>
      </c>
      <c r="AE163" s="124">
        <f t="shared" si="43"/>
        <v>0.47</v>
      </c>
      <c r="AF163" s="124">
        <f t="shared" si="43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1"/>
        <v>0</v>
      </c>
      <c r="C164" s="125">
        <v>0</v>
      </c>
      <c r="D164" s="124">
        <f t="shared" si="42"/>
        <v>0</v>
      </c>
      <c r="E164" s="124">
        <f t="shared" si="42"/>
        <v>0</v>
      </c>
      <c r="F164" s="124">
        <f t="shared" si="42"/>
        <v>0</v>
      </c>
      <c r="G164" s="124">
        <f t="shared" si="42"/>
        <v>0</v>
      </c>
      <c r="H164" s="124">
        <f t="shared" si="42"/>
        <v>0</v>
      </c>
      <c r="I164" s="124">
        <f t="shared" si="42"/>
        <v>0</v>
      </c>
      <c r="J164" s="124">
        <f t="shared" si="42"/>
        <v>0</v>
      </c>
      <c r="K164" s="124">
        <f t="shared" si="42"/>
        <v>0</v>
      </c>
      <c r="L164" s="124">
        <f t="shared" si="42"/>
        <v>0</v>
      </c>
      <c r="M164" s="124">
        <f t="shared" si="42"/>
        <v>0</v>
      </c>
      <c r="N164" s="124">
        <f t="shared" si="42"/>
        <v>0</v>
      </c>
      <c r="O164" s="124">
        <f t="shared" si="42"/>
        <v>0</v>
      </c>
      <c r="P164" s="124">
        <f t="shared" si="42"/>
        <v>0</v>
      </c>
      <c r="Q164" s="124">
        <f t="shared" si="42"/>
        <v>0</v>
      </c>
      <c r="R164" s="124">
        <f t="shared" si="42"/>
        <v>0</v>
      </c>
      <c r="S164" s="124">
        <f t="shared" si="42"/>
        <v>0</v>
      </c>
      <c r="T164" s="124">
        <f t="shared" si="43"/>
        <v>0</v>
      </c>
      <c r="U164" s="124">
        <f t="shared" si="43"/>
        <v>0</v>
      </c>
      <c r="V164" s="124">
        <f t="shared" si="43"/>
        <v>0</v>
      </c>
      <c r="W164" s="124">
        <f t="shared" si="43"/>
        <v>0</v>
      </c>
      <c r="X164" s="124">
        <f t="shared" si="43"/>
        <v>0</v>
      </c>
      <c r="Y164" s="124">
        <f t="shared" si="43"/>
        <v>0</v>
      </c>
      <c r="Z164" s="124">
        <f t="shared" si="43"/>
        <v>0</v>
      </c>
      <c r="AA164" s="124">
        <f t="shared" si="43"/>
        <v>0</v>
      </c>
      <c r="AB164" s="124">
        <f t="shared" si="43"/>
        <v>0</v>
      </c>
      <c r="AC164" s="124">
        <f t="shared" si="43"/>
        <v>0</v>
      </c>
      <c r="AD164" s="124">
        <f t="shared" si="43"/>
        <v>0</v>
      </c>
      <c r="AE164" s="124">
        <f t="shared" si="43"/>
        <v>0</v>
      </c>
      <c r="AF164" s="124">
        <f t="shared" si="43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1"/>
        <v>0</v>
      </c>
      <c r="C165" s="125">
        <v>0</v>
      </c>
      <c r="D165" s="124">
        <f t="shared" si="42"/>
        <v>0</v>
      </c>
      <c r="E165" s="124">
        <f t="shared" si="42"/>
        <v>0</v>
      </c>
      <c r="F165" s="124">
        <f t="shared" si="42"/>
        <v>0</v>
      </c>
      <c r="G165" s="124">
        <f t="shared" si="42"/>
        <v>0</v>
      </c>
      <c r="H165" s="124">
        <f t="shared" si="42"/>
        <v>0</v>
      </c>
      <c r="I165" s="124">
        <f t="shared" si="42"/>
        <v>0</v>
      </c>
      <c r="J165" s="124">
        <f t="shared" si="42"/>
        <v>0</v>
      </c>
      <c r="K165" s="124">
        <f t="shared" si="42"/>
        <v>0</v>
      </c>
      <c r="L165" s="124">
        <f t="shared" si="42"/>
        <v>0</v>
      </c>
      <c r="M165" s="124">
        <f t="shared" si="42"/>
        <v>0</v>
      </c>
      <c r="N165" s="124">
        <f t="shared" si="42"/>
        <v>0</v>
      </c>
      <c r="O165" s="124">
        <f t="shared" si="42"/>
        <v>0</v>
      </c>
      <c r="P165" s="124">
        <f t="shared" si="42"/>
        <v>0</v>
      </c>
      <c r="Q165" s="124">
        <f t="shared" si="42"/>
        <v>0</v>
      </c>
      <c r="R165" s="124">
        <f t="shared" si="42"/>
        <v>0</v>
      </c>
      <c r="S165" s="124">
        <f t="shared" si="43"/>
        <v>0</v>
      </c>
      <c r="T165" s="124">
        <f t="shared" si="43"/>
        <v>0</v>
      </c>
      <c r="U165" s="124">
        <f t="shared" si="43"/>
        <v>0</v>
      </c>
      <c r="V165" s="124">
        <f t="shared" si="43"/>
        <v>0</v>
      </c>
      <c r="W165" s="124">
        <f t="shared" si="43"/>
        <v>0</v>
      </c>
      <c r="X165" s="124">
        <f t="shared" si="43"/>
        <v>0</v>
      </c>
      <c r="Y165" s="124">
        <f t="shared" si="43"/>
        <v>0</v>
      </c>
      <c r="Z165" s="124">
        <f t="shared" si="43"/>
        <v>0</v>
      </c>
      <c r="AA165" s="124">
        <f t="shared" si="43"/>
        <v>0</v>
      </c>
      <c r="AB165" s="124">
        <f t="shared" si="43"/>
        <v>0</v>
      </c>
      <c r="AC165" s="124">
        <f t="shared" si="43"/>
        <v>0</v>
      </c>
      <c r="AD165" s="124">
        <f t="shared" si="43"/>
        <v>0</v>
      </c>
      <c r="AE165" s="124">
        <f t="shared" si="43"/>
        <v>0</v>
      </c>
      <c r="AF165" s="124">
        <f t="shared" si="43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1"/>
        <v>0.8</v>
      </c>
      <c r="C166" s="125">
        <v>0.8</v>
      </c>
      <c r="D166" s="124">
        <f t="shared" si="42"/>
        <v>0.8</v>
      </c>
      <c r="E166" s="124">
        <f t="shared" si="42"/>
        <v>0.8</v>
      </c>
      <c r="F166" s="124">
        <f t="shared" si="42"/>
        <v>0.8</v>
      </c>
      <c r="G166" s="124">
        <f t="shared" si="42"/>
        <v>0.8</v>
      </c>
      <c r="H166" s="124">
        <f t="shared" si="42"/>
        <v>0.8</v>
      </c>
      <c r="I166" s="124">
        <f t="shared" si="42"/>
        <v>0.8</v>
      </c>
      <c r="J166" s="124">
        <f t="shared" si="42"/>
        <v>0.8</v>
      </c>
      <c r="K166" s="124">
        <f t="shared" si="42"/>
        <v>0.8</v>
      </c>
      <c r="L166" s="124">
        <f t="shared" si="42"/>
        <v>0.8</v>
      </c>
      <c r="M166" s="124">
        <f t="shared" si="42"/>
        <v>0.8</v>
      </c>
      <c r="N166" s="124">
        <f t="shared" si="42"/>
        <v>0.8</v>
      </c>
      <c r="O166" s="124">
        <f t="shared" si="42"/>
        <v>0.8</v>
      </c>
      <c r="P166" s="124">
        <f t="shared" si="42"/>
        <v>0.8</v>
      </c>
      <c r="Q166" s="124">
        <f t="shared" si="42"/>
        <v>0.8</v>
      </c>
      <c r="R166" s="124">
        <f t="shared" si="42"/>
        <v>0.8</v>
      </c>
      <c r="S166" s="124">
        <f t="shared" si="43"/>
        <v>0.8</v>
      </c>
      <c r="T166" s="124">
        <f t="shared" si="43"/>
        <v>0.8</v>
      </c>
      <c r="U166" s="124">
        <f t="shared" si="43"/>
        <v>0.8</v>
      </c>
      <c r="V166" s="124">
        <f t="shared" si="43"/>
        <v>0.8</v>
      </c>
      <c r="W166" s="124">
        <f t="shared" si="43"/>
        <v>0.8</v>
      </c>
      <c r="X166" s="124">
        <f t="shared" si="43"/>
        <v>0.8</v>
      </c>
      <c r="Y166" s="124">
        <f t="shared" si="43"/>
        <v>0.8</v>
      </c>
      <c r="Z166" s="124">
        <f t="shared" si="43"/>
        <v>0.8</v>
      </c>
      <c r="AA166" s="124">
        <f t="shared" si="43"/>
        <v>0.8</v>
      </c>
      <c r="AB166" s="124">
        <f t="shared" si="43"/>
        <v>0.8</v>
      </c>
      <c r="AC166" s="124">
        <f t="shared" si="43"/>
        <v>0.8</v>
      </c>
      <c r="AD166" s="124">
        <f t="shared" si="43"/>
        <v>0.8</v>
      </c>
      <c r="AE166" s="124">
        <f t="shared" si="43"/>
        <v>0.8</v>
      </c>
      <c r="AF166" s="124">
        <f t="shared" si="43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1"/>
        <v>1.5</v>
      </c>
      <c r="C167" s="125">
        <v>1.5</v>
      </c>
      <c r="D167" s="124">
        <f t="shared" si="42"/>
        <v>1.5</v>
      </c>
      <c r="E167" s="124">
        <f t="shared" si="42"/>
        <v>1.5</v>
      </c>
      <c r="F167" s="124">
        <f t="shared" si="42"/>
        <v>1.5</v>
      </c>
      <c r="G167" s="124">
        <f t="shared" si="42"/>
        <v>1.5</v>
      </c>
      <c r="H167" s="124">
        <f t="shared" si="42"/>
        <v>1.5</v>
      </c>
      <c r="I167" s="124">
        <f t="shared" si="42"/>
        <v>1.5</v>
      </c>
      <c r="J167" s="124">
        <f t="shared" si="42"/>
        <v>1.5</v>
      </c>
      <c r="K167" s="124">
        <f t="shared" si="42"/>
        <v>1.5</v>
      </c>
      <c r="L167" s="124">
        <f t="shared" si="42"/>
        <v>1.5</v>
      </c>
      <c r="M167" s="124">
        <f t="shared" si="42"/>
        <v>1.5</v>
      </c>
      <c r="N167" s="124">
        <f t="shared" si="42"/>
        <v>1.5</v>
      </c>
      <c r="O167" s="124">
        <f t="shared" si="42"/>
        <v>1.5</v>
      </c>
      <c r="P167" s="124">
        <f t="shared" si="42"/>
        <v>1.5</v>
      </c>
      <c r="Q167" s="124">
        <f t="shared" si="42"/>
        <v>1.5</v>
      </c>
      <c r="R167" s="124">
        <f t="shared" si="42"/>
        <v>1.5</v>
      </c>
      <c r="S167" s="124">
        <f t="shared" si="43"/>
        <v>1.5</v>
      </c>
      <c r="T167" s="124">
        <f t="shared" si="43"/>
        <v>1.5</v>
      </c>
      <c r="U167" s="124">
        <f t="shared" si="43"/>
        <v>1.5</v>
      </c>
      <c r="V167" s="124">
        <f t="shared" si="43"/>
        <v>1.5</v>
      </c>
      <c r="W167" s="124">
        <f t="shared" si="43"/>
        <v>1.5</v>
      </c>
      <c r="X167" s="124">
        <f t="shared" si="43"/>
        <v>1.5</v>
      </c>
      <c r="Y167" s="124">
        <f t="shared" si="43"/>
        <v>1.5</v>
      </c>
      <c r="Z167" s="124">
        <f t="shared" si="43"/>
        <v>1.5</v>
      </c>
      <c r="AA167" s="124">
        <f t="shared" si="43"/>
        <v>1.5</v>
      </c>
      <c r="AB167" s="124">
        <f t="shared" si="43"/>
        <v>1.5</v>
      </c>
      <c r="AC167" s="124">
        <f t="shared" si="43"/>
        <v>1.5</v>
      </c>
      <c r="AD167" s="124">
        <f t="shared" si="43"/>
        <v>1.5</v>
      </c>
      <c r="AE167" s="124">
        <f t="shared" si="43"/>
        <v>1.5</v>
      </c>
      <c r="AF167" s="124">
        <f t="shared" si="43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1"/>
        <v>1</v>
      </c>
      <c r="C168" s="125">
        <v>1</v>
      </c>
      <c r="D168" s="124">
        <f t="shared" si="42"/>
        <v>1</v>
      </c>
      <c r="E168" s="124">
        <f t="shared" si="42"/>
        <v>1</v>
      </c>
      <c r="F168" s="124">
        <f t="shared" si="42"/>
        <v>1</v>
      </c>
      <c r="G168" s="124">
        <f t="shared" si="42"/>
        <v>1</v>
      </c>
      <c r="H168" s="124">
        <f t="shared" si="42"/>
        <v>1</v>
      </c>
      <c r="I168" s="124">
        <f t="shared" si="42"/>
        <v>1</v>
      </c>
      <c r="J168" s="124">
        <f t="shared" si="42"/>
        <v>1</v>
      </c>
      <c r="K168" s="124">
        <f t="shared" si="42"/>
        <v>1</v>
      </c>
      <c r="L168" s="124">
        <f t="shared" si="42"/>
        <v>1</v>
      </c>
      <c r="M168" s="124">
        <f t="shared" si="42"/>
        <v>1</v>
      </c>
      <c r="N168" s="124">
        <f t="shared" si="42"/>
        <v>1</v>
      </c>
      <c r="O168" s="124">
        <f t="shared" si="42"/>
        <v>1</v>
      </c>
      <c r="P168" s="124">
        <f t="shared" si="42"/>
        <v>1</v>
      </c>
      <c r="Q168" s="124">
        <f t="shared" si="42"/>
        <v>1</v>
      </c>
      <c r="R168" s="124">
        <f t="shared" si="42"/>
        <v>1</v>
      </c>
      <c r="S168" s="124">
        <f t="shared" si="43"/>
        <v>1</v>
      </c>
      <c r="T168" s="124">
        <f t="shared" si="43"/>
        <v>1</v>
      </c>
      <c r="U168" s="124">
        <f t="shared" si="43"/>
        <v>1</v>
      </c>
      <c r="V168" s="124">
        <f t="shared" si="43"/>
        <v>1</v>
      </c>
      <c r="W168" s="124">
        <f t="shared" si="43"/>
        <v>1</v>
      </c>
      <c r="X168" s="124">
        <f t="shared" si="43"/>
        <v>1</v>
      </c>
      <c r="Y168" s="124">
        <f t="shared" si="43"/>
        <v>1</v>
      </c>
      <c r="Z168" s="124">
        <f t="shared" si="43"/>
        <v>1</v>
      </c>
      <c r="AA168" s="124">
        <f t="shared" si="43"/>
        <v>1</v>
      </c>
      <c r="AB168" s="124">
        <f t="shared" si="43"/>
        <v>1</v>
      </c>
      <c r="AC168" s="124">
        <f t="shared" si="43"/>
        <v>1</v>
      </c>
      <c r="AD168" s="124">
        <f t="shared" si="43"/>
        <v>1</v>
      </c>
      <c r="AE168" s="124">
        <f t="shared" si="43"/>
        <v>1</v>
      </c>
      <c r="AF168" s="124">
        <f t="shared" si="43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4">AF170</f>
        <v>1</v>
      </c>
      <c r="C170" s="125">
        <v>1</v>
      </c>
      <c r="D170" s="124">
        <f t="shared" ref="D170:S177" si="45">C170</f>
        <v>1</v>
      </c>
      <c r="E170" s="124">
        <f t="shared" si="45"/>
        <v>1</v>
      </c>
      <c r="F170" s="124">
        <f t="shared" si="45"/>
        <v>1</v>
      </c>
      <c r="G170" s="124">
        <f t="shared" si="45"/>
        <v>1</v>
      </c>
      <c r="H170" s="124">
        <f t="shared" si="45"/>
        <v>1</v>
      </c>
      <c r="I170" s="124">
        <f t="shared" si="45"/>
        <v>1</v>
      </c>
      <c r="J170" s="124">
        <f t="shared" si="45"/>
        <v>1</v>
      </c>
      <c r="K170" s="124">
        <f t="shared" si="45"/>
        <v>1</v>
      </c>
      <c r="L170" s="124">
        <f t="shared" si="45"/>
        <v>1</v>
      </c>
      <c r="M170" s="124">
        <f t="shared" si="45"/>
        <v>1</v>
      </c>
      <c r="N170" s="124">
        <f t="shared" si="45"/>
        <v>1</v>
      </c>
      <c r="O170" s="124">
        <f t="shared" si="45"/>
        <v>1</v>
      </c>
      <c r="P170" s="124">
        <f t="shared" si="45"/>
        <v>1</v>
      </c>
      <c r="Q170" s="124">
        <f t="shared" si="45"/>
        <v>1</v>
      </c>
      <c r="R170" s="124">
        <f t="shared" si="45"/>
        <v>1</v>
      </c>
      <c r="S170" s="124">
        <f t="shared" si="45"/>
        <v>1</v>
      </c>
      <c r="T170" s="124">
        <f t="shared" ref="S170:AF177" si="46">S170</f>
        <v>1</v>
      </c>
      <c r="U170" s="124">
        <f t="shared" si="46"/>
        <v>1</v>
      </c>
      <c r="V170" s="124">
        <f t="shared" si="46"/>
        <v>1</v>
      </c>
      <c r="W170" s="124">
        <f t="shared" si="46"/>
        <v>1</v>
      </c>
      <c r="X170" s="124">
        <f t="shared" si="46"/>
        <v>1</v>
      </c>
      <c r="Y170" s="124">
        <f t="shared" si="46"/>
        <v>1</v>
      </c>
      <c r="Z170" s="124">
        <f t="shared" si="46"/>
        <v>1</v>
      </c>
      <c r="AA170" s="124">
        <f t="shared" si="46"/>
        <v>1</v>
      </c>
      <c r="AB170" s="124">
        <f t="shared" si="46"/>
        <v>1</v>
      </c>
      <c r="AC170" s="124">
        <f t="shared" si="46"/>
        <v>1</v>
      </c>
      <c r="AD170" s="124">
        <f t="shared" si="46"/>
        <v>1</v>
      </c>
      <c r="AE170" s="124">
        <f t="shared" si="46"/>
        <v>1</v>
      </c>
      <c r="AF170" s="124">
        <f t="shared" si="46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4"/>
        <v>0.42</v>
      </c>
      <c r="C171" s="125">
        <v>0.42</v>
      </c>
      <c r="D171" s="124">
        <f t="shared" si="45"/>
        <v>0.42</v>
      </c>
      <c r="E171" s="124">
        <f t="shared" si="45"/>
        <v>0.42</v>
      </c>
      <c r="F171" s="124">
        <f t="shared" si="45"/>
        <v>0.42</v>
      </c>
      <c r="G171" s="124">
        <f t="shared" si="45"/>
        <v>0.42</v>
      </c>
      <c r="H171" s="124">
        <f t="shared" si="45"/>
        <v>0.42</v>
      </c>
      <c r="I171" s="124">
        <f t="shared" si="45"/>
        <v>0.42</v>
      </c>
      <c r="J171" s="124">
        <f t="shared" si="45"/>
        <v>0.42</v>
      </c>
      <c r="K171" s="124">
        <f t="shared" si="45"/>
        <v>0.42</v>
      </c>
      <c r="L171" s="124">
        <f t="shared" si="45"/>
        <v>0.42</v>
      </c>
      <c r="M171" s="124">
        <f t="shared" si="45"/>
        <v>0.42</v>
      </c>
      <c r="N171" s="124">
        <f t="shared" si="45"/>
        <v>0.42</v>
      </c>
      <c r="O171" s="124">
        <f t="shared" si="45"/>
        <v>0.42</v>
      </c>
      <c r="P171" s="124">
        <f t="shared" si="45"/>
        <v>0.42</v>
      </c>
      <c r="Q171" s="124">
        <f t="shared" si="45"/>
        <v>0.42</v>
      </c>
      <c r="R171" s="124">
        <f t="shared" si="45"/>
        <v>0.42</v>
      </c>
      <c r="S171" s="124">
        <f t="shared" si="46"/>
        <v>0.42</v>
      </c>
      <c r="T171" s="124">
        <f t="shared" si="46"/>
        <v>0.42</v>
      </c>
      <c r="U171" s="124">
        <f t="shared" si="46"/>
        <v>0.42</v>
      </c>
      <c r="V171" s="124">
        <f t="shared" si="46"/>
        <v>0.42</v>
      </c>
      <c r="W171" s="124">
        <f t="shared" si="46"/>
        <v>0.42</v>
      </c>
      <c r="X171" s="124">
        <f t="shared" si="46"/>
        <v>0.42</v>
      </c>
      <c r="Y171" s="124">
        <f t="shared" si="46"/>
        <v>0.42</v>
      </c>
      <c r="Z171" s="124">
        <f t="shared" si="46"/>
        <v>0.42</v>
      </c>
      <c r="AA171" s="124">
        <f t="shared" si="46"/>
        <v>0.42</v>
      </c>
      <c r="AB171" s="124">
        <f t="shared" si="46"/>
        <v>0.42</v>
      </c>
      <c r="AC171" s="124">
        <f t="shared" si="46"/>
        <v>0.42</v>
      </c>
      <c r="AD171" s="124">
        <f t="shared" si="46"/>
        <v>0.42</v>
      </c>
      <c r="AE171" s="124">
        <f t="shared" si="46"/>
        <v>0.42</v>
      </c>
      <c r="AF171" s="124">
        <f t="shared" si="46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4"/>
        <v>0.46</v>
      </c>
      <c r="C172" s="125">
        <v>0.46</v>
      </c>
      <c r="D172" s="124">
        <f t="shared" si="45"/>
        <v>0.46</v>
      </c>
      <c r="E172" s="124">
        <f t="shared" si="45"/>
        <v>0.46</v>
      </c>
      <c r="F172" s="124">
        <f t="shared" si="45"/>
        <v>0.46</v>
      </c>
      <c r="G172" s="124">
        <f t="shared" si="45"/>
        <v>0.46</v>
      </c>
      <c r="H172" s="124">
        <f t="shared" si="45"/>
        <v>0.46</v>
      </c>
      <c r="I172" s="124">
        <f t="shared" si="45"/>
        <v>0.46</v>
      </c>
      <c r="J172" s="124">
        <f t="shared" si="45"/>
        <v>0.46</v>
      </c>
      <c r="K172" s="124">
        <f t="shared" si="45"/>
        <v>0.46</v>
      </c>
      <c r="L172" s="124">
        <f t="shared" si="45"/>
        <v>0.46</v>
      </c>
      <c r="M172" s="124">
        <f t="shared" si="45"/>
        <v>0.46</v>
      </c>
      <c r="N172" s="124">
        <f t="shared" si="45"/>
        <v>0.46</v>
      </c>
      <c r="O172" s="124">
        <f t="shared" si="45"/>
        <v>0.46</v>
      </c>
      <c r="P172" s="124">
        <f t="shared" si="45"/>
        <v>0.46</v>
      </c>
      <c r="Q172" s="124">
        <f t="shared" si="45"/>
        <v>0.46</v>
      </c>
      <c r="R172" s="124">
        <f t="shared" si="45"/>
        <v>0.46</v>
      </c>
      <c r="S172" s="124">
        <f t="shared" si="46"/>
        <v>0.46</v>
      </c>
      <c r="T172" s="124">
        <f t="shared" si="46"/>
        <v>0.46</v>
      </c>
      <c r="U172" s="124">
        <f t="shared" si="46"/>
        <v>0.46</v>
      </c>
      <c r="V172" s="124">
        <f t="shared" si="46"/>
        <v>0.46</v>
      </c>
      <c r="W172" s="124">
        <f t="shared" si="46"/>
        <v>0.46</v>
      </c>
      <c r="X172" s="124">
        <f t="shared" si="46"/>
        <v>0.46</v>
      </c>
      <c r="Y172" s="124">
        <f t="shared" si="46"/>
        <v>0.46</v>
      </c>
      <c r="Z172" s="124">
        <f t="shared" si="46"/>
        <v>0.46</v>
      </c>
      <c r="AA172" s="124">
        <f t="shared" si="46"/>
        <v>0.46</v>
      </c>
      <c r="AB172" s="124">
        <f t="shared" si="46"/>
        <v>0.46</v>
      </c>
      <c r="AC172" s="124">
        <f t="shared" si="46"/>
        <v>0.46</v>
      </c>
      <c r="AD172" s="124">
        <f t="shared" si="46"/>
        <v>0.46</v>
      </c>
      <c r="AE172" s="124">
        <f t="shared" si="46"/>
        <v>0.46</v>
      </c>
      <c r="AF172" s="124">
        <f t="shared" si="46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4"/>
        <v>0.85</v>
      </c>
      <c r="C173" s="125">
        <v>0.85</v>
      </c>
      <c r="D173" s="124">
        <f t="shared" si="45"/>
        <v>0.85</v>
      </c>
      <c r="E173" s="124">
        <f t="shared" si="45"/>
        <v>0.85</v>
      </c>
      <c r="F173" s="124">
        <f t="shared" si="45"/>
        <v>0.85</v>
      </c>
      <c r="G173" s="124">
        <f t="shared" si="45"/>
        <v>0.85</v>
      </c>
      <c r="H173" s="124">
        <f t="shared" si="45"/>
        <v>0.85</v>
      </c>
      <c r="I173" s="124">
        <f t="shared" si="45"/>
        <v>0.85</v>
      </c>
      <c r="J173" s="124">
        <f t="shared" si="45"/>
        <v>0.85</v>
      </c>
      <c r="K173" s="124">
        <f t="shared" si="45"/>
        <v>0.85</v>
      </c>
      <c r="L173" s="124">
        <f t="shared" si="45"/>
        <v>0.85</v>
      </c>
      <c r="M173" s="124">
        <f t="shared" si="45"/>
        <v>0.85</v>
      </c>
      <c r="N173" s="124">
        <f t="shared" si="45"/>
        <v>0.85</v>
      </c>
      <c r="O173" s="124">
        <f t="shared" si="45"/>
        <v>0.85</v>
      </c>
      <c r="P173" s="124">
        <f t="shared" si="45"/>
        <v>0.85</v>
      </c>
      <c r="Q173" s="124">
        <f t="shared" si="45"/>
        <v>0.85</v>
      </c>
      <c r="R173" s="124">
        <f t="shared" si="45"/>
        <v>0.85</v>
      </c>
      <c r="S173" s="124">
        <f t="shared" si="46"/>
        <v>0.85</v>
      </c>
      <c r="T173" s="124">
        <f t="shared" si="46"/>
        <v>0.85</v>
      </c>
      <c r="U173" s="124">
        <f t="shared" si="46"/>
        <v>0.85</v>
      </c>
      <c r="V173" s="124">
        <f t="shared" si="46"/>
        <v>0.85</v>
      </c>
      <c r="W173" s="124">
        <f t="shared" si="46"/>
        <v>0.85</v>
      </c>
      <c r="X173" s="124">
        <f t="shared" si="46"/>
        <v>0.85</v>
      </c>
      <c r="Y173" s="124">
        <f t="shared" si="46"/>
        <v>0.85</v>
      </c>
      <c r="Z173" s="124">
        <f t="shared" si="46"/>
        <v>0.85</v>
      </c>
      <c r="AA173" s="124">
        <f t="shared" si="46"/>
        <v>0.85</v>
      </c>
      <c r="AB173" s="124">
        <f t="shared" si="46"/>
        <v>0.85</v>
      </c>
      <c r="AC173" s="124">
        <f t="shared" si="46"/>
        <v>0.85</v>
      </c>
      <c r="AD173" s="124">
        <f t="shared" si="46"/>
        <v>0.85</v>
      </c>
      <c r="AE173" s="124">
        <f t="shared" si="46"/>
        <v>0.85</v>
      </c>
      <c r="AF173" s="124">
        <f t="shared" si="46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4"/>
        <v>0.9</v>
      </c>
      <c r="C174" s="125">
        <v>0.9</v>
      </c>
      <c r="D174" s="124">
        <f t="shared" si="45"/>
        <v>0.9</v>
      </c>
      <c r="E174" s="124">
        <f t="shared" si="45"/>
        <v>0.9</v>
      </c>
      <c r="F174" s="124">
        <f t="shared" si="45"/>
        <v>0.9</v>
      </c>
      <c r="G174" s="124">
        <f t="shared" si="45"/>
        <v>0.9</v>
      </c>
      <c r="H174" s="124">
        <f t="shared" si="45"/>
        <v>0.9</v>
      </c>
      <c r="I174" s="124">
        <f t="shared" si="45"/>
        <v>0.9</v>
      </c>
      <c r="J174" s="124">
        <f t="shared" si="45"/>
        <v>0.9</v>
      </c>
      <c r="K174" s="124">
        <f t="shared" si="45"/>
        <v>0.9</v>
      </c>
      <c r="L174" s="124">
        <f t="shared" si="45"/>
        <v>0.9</v>
      </c>
      <c r="M174" s="124">
        <f t="shared" si="45"/>
        <v>0.9</v>
      </c>
      <c r="N174" s="124">
        <f t="shared" si="45"/>
        <v>0.9</v>
      </c>
      <c r="O174" s="124">
        <f t="shared" si="45"/>
        <v>0.9</v>
      </c>
      <c r="P174" s="124">
        <f t="shared" si="45"/>
        <v>0.9</v>
      </c>
      <c r="Q174" s="124">
        <f t="shared" si="45"/>
        <v>0.9</v>
      </c>
      <c r="R174" s="124">
        <f t="shared" si="45"/>
        <v>0.9</v>
      </c>
      <c r="S174" s="124">
        <f t="shared" si="46"/>
        <v>0.9</v>
      </c>
      <c r="T174" s="124">
        <f t="shared" si="46"/>
        <v>0.9</v>
      </c>
      <c r="U174" s="124">
        <f t="shared" si="46"/>
        <v>0.9</v>
      </c>
      <c r="V174" s="124">
        <f t="shared" si="46"/>
        <v>0.9</v>
      </c>
      <c r="W174" s="124">
        <f t="shared" si="46"/>
        <v>0.9</v>
      </c>
      <c r="X174" s="124">
        <f t="shared" si="46"/>
        <v>0.9</v>
      </c>
      <c r="Y174" s="124">
        <f t="shared" si="46"/>
        <v>0.9</v>
      </c>
      <c r="Z174" s="124">
        <f t="shared" si="46"/>
        <v>0.9</v>
      </c>
      <c r="AA174" s="124">
        <f t="shared" si="46"/>
        <v>0.9</v>
      </c>
      <c r="AB174" s="124">
        <f t="shared" si="46"/>
        <v>0.9</v>
      </c>
      <c r="AC174" s="124">
        <f t="shared" si="46"/>
        <v>0.9</v>
      </c>
      <c r="AD174" s="124">
        <f t="shared" si="46"/>
        <v>0.9</v>
      </c>
      <c r="AE174" s="124">
        <f t="shared" si="46"/>
        <v>0.9</v>
      </c>
      <c r="AF174" s="124">
        <f t="shared" si="46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4"/>
        <v>0.44</v>
      </c>
      <c r="C175" s="125">
        <v>0.44</v>
      </c>
      <c r="D175" s="124">
        <f t="shared" si="45"/>
        <v>0.44</v>
      </c>
      <c r="E175" s="124">
        <f t="shared" si="45"/>
        <v>0.44</v>
      </c>
      <c r="F175" s="124">
        <f t="shared" si="45"/>
        <v>0.44</v>
      </c>
      <c r="G175" s="124">
        <f t="shared" si="45"/>
        <v>0.44</v>
      </c>
      <c r="H175" s="124">
        <f t="shared" si="45"/>
        <v>0.44</v>
      </c>
      <c r="I175" s="124">
        <f t="shared" si="45"/>
        <v>0.44</v>
      </c>
      <c r="J175" s="124">
        <f t="shared" si="45"/>
        <v>0.44</v>
      </c>
      <c r="K175" s="124">
        <f t="shared" si="45"/>
        <v>0.44</v>
      </c>
      <c r="L175" s="124">
        <f t="shared" si="45"/>
        <v>0.44</v>
      </c>
      <c r="M175" s="124">
        <f t="shared" si="45"/>
        <v>0.44</v>
      </c>
      <c r="N175" s="124">
        <f t="shared" si="45"/>
        <v>0.44</v>
      </c>
      <c r="O175" s="124">
        <f t="shared" si="45"/>
        <v>0.44</v>
      </c>
      <c r="P175" s="124">
        <f t="shared" si="45"/>
        <v>0.44</v>
      </c>
      <c r="Q175" s="124">
        <f t="shared" si="45"/>
        <v>0.44</v>
      </c>
      <c r="R175" s="124">
        <f t="shared" si="45"/>
        <v>0.44</v>
      </c>
      <c r="S175" s="124">
        <f t="shared" si="46"/>
        <v>0.44</v>
      </c>
      <c r="T175" s="124">
        <f t="shared" si="46"/>
        <v>0.44</v>
      </c>
      <c r="U175" s="124">
        <f t="shared" si="46"/>
        <v>0.44</v>
      </c>
      <c r="V175" s="124">
        <f t="shared" si="46"/>
        <v>0.44</v>
      </c>
      <c r="W175" s="124">
        <f t="shared" si="46"/>
        <v>0.44</v>
      </c>
      <c r="X175" s="124">
        <f t="shared" si="46"/>
        <v>0.44</v>
      </c>
      <c r="Y175" s="124">
        <f t="shared" si="46"/>
        <v>0.44</v>
      </c>
      <c r="Z175" s="124">
        <f t="shared" si="46"/>
        <v>0.44</v>
      </c>
      <c r="AA175" s="124">
        <f t="shared" si="46"/>
        <v>0.44</v>
      </c>
      <c r="AB175" s="124">
        <f t="shared" si="46"/>
        <v>0.44</v>
      </c>
      <c r="AC175" s="124">
        <f t="shared" si="46"/>
        <v>0.44</v>
      </c>
      <c r="AD175" s="124">
        <f t="shared" si="46"/>
        <v>0.44</v>
      </c>
      <c r="AE175" s="124">
        <f t="shared" si="46"/>
        <v>0.44</v>
      </c>
      <c r="AF175" s="124">
        <f t="shared" si="46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4"/>
        <v>2.1</v>
      </c>
      <c r="C176" s="125">
        <v>2.1</v>
      </c>
      <c r="D176" s="124">
        <f t="shared" si="45"/>
        <v>2.1</v>
      </c>
      <c r="E176" s="124">
        <f t="shared" si="45"/>
        <v>2.1</v>
      </c>
      <c r="F176" s="124">
        <f t="shared" si="45"/>
        <v>2.1</v>
      </c>
      <c r="G176" s="124">
        <f t="shared" si="45"/>
        <v>2.1</v>
      </c>
      <c r="H176" s="124">
        <f t="shared" si="45"/>
        <v>2.1</v>
      </c>
      <c r="I176" s="124">
        <f t="shared" si="45"/>
        <v>2.1</v>
      </c>
      <c r="J176" s="124">
        <f t="shared" si="45"/>
        <v>2.1</v>
      </c>
      <c r="K176" s="124">
        <f t="shared" si="45"/>
        <v>2.1</v>
      </c>
      <c r="L176" s="124">
        <f t="shared" si="45"/>
        <v>2.1</v>
      </c>
      <c r="M176" s="124">
        <f t="shared" si="45"/>
        <v>2.1</v>
      </c>
      <c r="N176" s="124">
        <f t="shared" si="45"/>
        <v>2.1</v>
      </c>
      <c r="O176" s="124">
        <f t="shared" si="45"/>
        <v>2.1</v>
      </c>
      <c r="P176" s="124">
        <f t="shared" si="45"/>
        <v>2.1</v>
      </c>
      <c r="Q176" s="124">
        <f t="shared" si="45"/>
        <v>2.1</v>
      </c>
      <c r="R176" s="124">
        <f t="shared" si="45"/>
        <v>2.1</v>
      </c>
      <c r="S176" s="124">
        <f t="shared" si="46"/>
        <v>2.1</v>
      </c>
      <c r="T176" s="124">
        <f t="shared" si="46"/>
        <v>2.1</v>
      </c>
      <c r="U176" s="124">
        <f t="shared" si="46"/>
        <v>2.1</v>
      </c>
      <c r="V176" s="124">
        <f t="shared" si="46"/>
        <v>2.1</v>
      </c>
      <c r="W176" s="124">
        <f t="shared" si="46"/>
        <v>2.1</v>
      </c>
      <c r="X176" s="124">
        <f t="shared" si="46"/>
        <v>2.1</v>
      </c>
      <c r="Y176" s="124">
        <f t="shared" si="46"/>
        <v>2.1</v>
      </c>
      <c r="Z176" s="124">
        <f t="shared" si="46"/>
        <v>2.1</v>
      </c>
      <c r="AA176" s="124">
        <f t="shared" si="46"/>
        <v>2.1</v>
      </c>
      <c r="AB176" s="124">
        <f t="shared" si="46"/>
        <v>2.1</v>
      </c>
      <c r="AC176" s="124">
        <f t="shared" si="46"/>
        <v>2.1</v>
      </c>
      <c r="AD176" s="124">
        <f t="shared" si="46"/>
        <v>2.1</v>
      </c>
      <c r="AE176" s="124">
        <f t="shared" si="46"/>
        <v>2.1</v>
      </c>
      <c r="AF176" s="124">
        <f t="shared" si="46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4"/>
        <v>0.9</v>
      </c>
      <c r="C177" s="125">
        <v>0.9</v>
      </c>
      <c r="D177" s="124">
        <f t="shared" si="45"/>
        <v>0.9</v>
      </c>
      <c r="E177" s="124">
        <f t="shared" si="45"/>
        <v>0.9</v>
      </c>
      <c r="F177" s="124">
        <f t="shared" si="45"/>
        <v>0.9</v>
      </c>
      <c r="G177" s="124">
        <f t="shared" si="45"/>
        <v>0.9</v>
      </c>
      <c r="H177" s="124">
        <f t="shared" si="45"/>
        <v>0.9</v>
      </c>
      <c r="I177" s="124">
        <f t="shared" si="45"/>
        <v>0.9</v>
      </c>
      <c r="J177" s="124">
        <f t="shared" si="45"/>
        <v>0.9</v>
      </c>
      <c r="K177" s="124">
        <f t="shared" si="45"/>
        <v>0.9</v>
      </c>
      <c r="L177" s="124">
        <f t="shared" si="45"/>
        <v>0.9</v>
      </c>
      <c r="M177" s="124">
        <f t="shared" si="45"/>
        <v>0.9</v>
      </c>
      <c r="N177" s="124">
        <f t="shared" si="45"/>
        <v>0.9</v>
      </c>
      <c r="O177" s="124">
        <f t="shared" si="45"/>
        <v>0.9</v>
      </c>
      <c r="P177" s="124">
        <f t="shared" si="45"/>
        <v>0.9</v>
      </c>
      <c r="Q177" s="124">
        <f t="shared" si="45"/>
        <v>0.9</v>
      </c>
      <c r="R177" s="124">
        <f t="shared" si="45"/>
        <v>0.9</v>
      </c>
      <c r="S177" s="124">
        <f t="shared" si="46"/>
        <v>0.9</v>
      </c>
      <c r="T177" s="124">
        <f t="shared" si="46"/>
        <v>0.9</v>
      </c>
      <c r="U177" s="124">
        <f t="shared" si="46"/>
        <v>0.9</v>
      </c>
      <c r="V177" s="124">
        <f t="shared" si="46"/>
        <v>0.9</v>
      </c>
      <c r="W177" s="124">
        <f t="shared" si="46"/>
        <v>0.9</v>
      </c>
      <c r="X177" s="124">
        <f t="shared" si="46"/>
        <v>0.9</v>
      </c>
      <c r="Y177" s="124">
        <f t="shared" si="46"/>
        <v>0.9</v>
      </c>
      <c r="Z177" s="124">
        <f t="shared" si="46"/>
        <v>0.9</v>
      </c>
      <c r="AA177" s="124">
        <f t="shared" si="46"/>
        <v>0.9</v>
      </c>
      <c r="AB177" s="124">
        <f t="shared" si="46"/>
        <v>0.9</v>
      </c>
      <c r="AC177" s="124">
        <f t="shared" si="46"/>
        <v>0.9</v>
      </c>
      <c r="AD177" s="124">
        <f t="shared" si="46"/>
        <v>0.9</v>
      </c>
      <c r="AE177" s="124">
        <f t="shared" si="46"/>
        <v>0.9</v>
      </c>
      <c r="AF177" s="124">
        <f t="shared" si="46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7">AF179</f>
        <v>0.57999999999999996</v>
      </c>
      <c r="C179" s="125">
        <v>0.57999999999999996</v>
      </c>
      <c r="D179" s="124">
        <f t="shared" ref="D179:S191" si="48">C179</f>
        <v>0.57999999999999996</v>
      </c>
      <c r="E179" s="124">
        <f t="shared" si="48"/>
        <v>0.57999999999999996</v>
      </c>
      <c r="F179" s="124">
        <f t="shared" si="48"/>
        <v>0.57999999999999996</v>
      </c>
      <c r="G179" s="124">
        <f t="shared" si="48"/>
        <v>0.57999999999999996</v>
      </c>
      <c r="H179" s="124">
        <f t="shared" si="48"/>
        <v>0.57999999999999996</v>
      </c>
      <c r="I179" s="124">
        <f t="shared" si="48"/>
        <v>0.57999999999999996</v>
      </c>
      <c r="J179" s="124">
        <f t="shared" si="48"/>
        <v>0.57999999999999996</v>
      </c>
      <c r="K179" s="124">
        <f t="shared" si="48"/>
        <v>0.57999999999999996</v>
      </c>
      <c r="L179" s="124">
        <f t="shared" si="48"/>
        <v>0.57999999999999996</v>
      </c>
      <c r="M179" s="124">
        <f t="shared" si="48"/>
        <v>0.57999999999999996</v>
      </c>
      <c r="N179" s="124">
        <f t="shared" si="48"/>
        <v>0.57999999999999996</v>
      </c>
      <c r="O179" s="124">
        <f t="shared" si="48"/>
        <v>0.57999999999999996</v>
      </c>
      <c r="P179" s="124">
        <f t="shared" si="48"/>
        <v>0.57999999999999996</v>
      </c>
      <c r="Q179" s="124">
        <f t="shared" si="48"/>
        <v>0.57999999999999996</v>
      </c>
      <c r="R179" s="124">
        <f t="shared" si="48"/>
        <v>0.57999999999999996</v>
      </c>
      <c r="S179" s="124">
        <f t="shared" si="48"/>
        <v>0.57999999999999996</v>
      </c>
      <c r="T179" s="124">
        <f t="shared" ref="S179:AF191" si="49">S179</f>
        <v>0.57999999999999996</v>
      </c>
      <c r="U179" s="124">
        <f t="shared" si="49"/>
        <v>0.57999999999999996</v>
      </c>
      <c r="V179" s="124">
        <f t="shared" si="49"/>
        <v>0.57999999999999996</v>
      </c>
      <c r="W179" s="124">
        <f t="shared" si="49"/>
        <v>0.57999999999999996</v>
      </c>
      <c r="X179" s="124">
        <f t="shared" si="49"/>
        <v>0.57999999999999996</v>
      </c>
      <c r="Y179" s="124">
        <f t="shared" si="49"/>
        <v>0.57999999999999996</v>
      </c>
      <c r="Z179" s="124">
        <f t="shared" si="49"/>
        <v>0.57999999999999996</v>
      </c>
      <c r="AA179" s="124">
        <f t="shared" si="49"/>
        <v>0.57999999999999996</v>
      </c>
      <c r="AB179" s="124">
        <f t="shared" si="49"/>
        <v>0.57999999999999996</v>
      </c>
      <c r="AC179" s="124">
        <f t="shared" si="49"/>
        <v>0.57999999999999996</v>
      </c>
      <c r="AD179" s="124">
        <f t="shared" si="49"/>
        <v>0.57999999999999996</v>
      </c>
      <c r="AE179" s="124">
        <f t="shared" si="49"/>
        <v>0.57999999999999996</v>
      </c>
      <c r="AF179" s="124">
        <f t="shared" si="49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7"/>
        <v>0.8</v>
      </c>
      <c r="C180" s="125">
        <v>0.8</v>
      </c>
      <c r="D180" s="124">
        <f t="shared" si="48"/>
        <v>0.8</v>
      </c>
      <c r="E180" s="124">
        <f t="shared" si="48"/>
        <v>0.8</v>
      </c>
      <c r="F180" s="124">
        <f t="shared" si="48"/>
        <v>0.8</v>
      </c>
      <c r="G180" s="124">
        <f t="shared" si="48"/>
        <v>0.8</v>
      </c>
      <c r="H180" s="124">
        <f t="shared" si="48"/>
        <v>0.8</v>
      </c>
      <c r="I180" s="124">
        <f t="shared" si="48"/>
        <v>0.8</v>
      </c>
      <c r="J180" s="124">
        <f t="shared" si="48"/>
        <v>0.8</v>
      </c>
      <c r="K180" s="124">
        <f t="shared" si="48"/>
        <v>0.8</v>
      </c>
      <c r="L180" s="124">
        <f t="shared" si="48"/>
        <v>0.8</v>
      </c>
      <c r="M180" s="124">
        <f t="shared" si="48"/>
        <v>0.8</v>
      </c>
      <c r="N180" s="124">
        <f t="shared" si="48"/>
        <v>0.8</v>
      </c>
      <c r="O180" s="124">
        <f t="shared" si="48"/>
        <v>0.8</v>
      </c>
      <c r="P180" s="124">
        <f t="shared" si="48"/>
        <v>0.8</v>
      </c>
      <c r="Q180" s="124">
        <f t="shared" si="48"/>
        <v>0.8</v>
      </c>
      <c r="R180" s="124">
        <f t="shared" si="48"/>
        <v>0.8</v>
      </c>
      <c r="S180" s="124">
        <f t="shared" si="48"/>
        <v>0.8</v>
      </c>
      <c r="T180" s="124">
        <f t="shared" si="49"/>
        <v>0.8</v>
      </c>
      <c r="U180" s="124">
        <f t="shared" si="49"/>
        <v>0.8</v>
      </c>
      <c r="V180" s="124">
        <f t="shared" si="49"/>
        <v>0.8</v>
      </c>
      <c r="W180" s="124">
        <f t="shared" si="49"/>
        <v>0.8</v>
      </c>
      <c r="X180" s="124">
        <f t="shared" si="49"/>
        <v>0.8</v>
      </c>
      <c r="Y180" s="124">
        <f t="shared" si="49"/>
        <v>0.8</v>
      </c>
      <c r="Z180" s="124">
        <f t="shared" si="49"/>
        <v>0.8</v>
      </c>
      <c r="AA180" s="124">
        <f t="shared" si="49"/>
        <v>0.8</v>
      </c>
      <c r="AB180" s="124">
        <f t="shared" si="49"/>
        <v>0.8</v>
      </c>
      <c r="AC180" s="124">
        <f t="shared" si="49"/>
        <v>0.8</v>
      </c>
      <c r="AD180" s="124">
        <f t="shared" si="49"/>
        <v>0.8</v>
      </c>
      <c r="AE180" s="124">
        <f t="shared" si="49"/>
        <v>0.8</v>
      </c>
      <c r="AF180" s="124">
        <f t="shared" si="49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7"/>
        <v>0</v>
      </c>
      <c r="C181" s="125">
        <v>0</v>
      </c>
      <c r="D181" s="124">
        <f t="shared" si="48"/>
        <v>0</v>
      </c>
      <c r="E181" s="124">
        <f t="shared" si="48"/>
        <v>0</v>
      </c>
      <c r="F181" s="124">
        <f t="shared" si="48"/>
        <v>0</v>
      </c>
      <c r="G181" s="124">
        <f t="shared" si="48"/>
        <v>0</v>
      </c>
      <c r="H181" s="124">
        <f t="shared" si="48"/>
        <v>0</v>
      </c>
      <c r="I181" s="124">
        <f t="shared" si="48"/>
        <v>0</v>
      </c>
      <c r="J181" s="124">
        <f t="shared" si="48"/>
        <v>0</v>
      </c>
      <c r="K181" s="124">
        <f t="shared" si="48"/>
        <v>0</v>
      </c>
      <c r="L181" s="124">
        <f t="shared" si="48"/>
        <v>0</v>
      </c>
      <c r="M181" s="124">
        <f t="shared" si="48"/>
        <v>0</v>
      </c>
      <c r="N181" s="124">
        <f t="shared" si="48"/>
        <v>0</v>
      </c>
      <c r="O181" s="124">
        <f t="shared" si="48"/>
        <v>0</v>
      </c>
      <c r="P181" s="124">
        <f t="shared" si="48"/>
        <v>0</v>
      </c>
      <c r="Q181" s="124">
        <f t="shared" si="48"/>
        <v>0</v>
      </c>
      <c r="R181" s="124">
        <f t="shared" si="48"/>
        <v>0</v>
      </c>
      <c r="S181" s="124">
        <f t="shared" si="48"/>
        <v>0</v>
      </c>
      <c r="T181" s="124">
        <f t="shared" si="49"/>
        <v>0</v>
      </c>
      <c r="U181" s="124">
        <f t="shared" si="49"/>
        <v>0</v>
      </c>
      <c r="V181" s="124">
        <f t="shared" si="49"/>
        <v>0</v>
      </c>
      <c r="W181" s="124">
        <f t="shared" si="49"/>
        <v>0</v>
      </c>
      <c r="X181" s="124">
        <f t="shared" si="49"/>
        <v>0</v>
      </c>
      <c r="Y181" s="124">
        <f t="shared" si="49"/>
        <v>0</v>
      </c>
      <c r="Z181" s="124">
        <f t="shared" si="49"/>
        <v>0</v>
      </c>
      <c r="AA181" s="124">
        <f t="shared" si="49"/>
        <v>0</v>
      </c>
      <c r="AB181" s="124">
        <f t="shared" si="49"/>
        <v>0</v>
      </c>
      <c r="AC181" s="124">
        <f t="shared" si="49"/>
        <v>0</v>
      </c>
      <c r="AD181" s="124">
        <f t="shared" si="49"/>
        <v>0</v>
      </c>
      <c r="AE181" s="124">
        <f t="shared" si="49"/>
        <v>0</v>
      </c>
      <c r="AF181" s="124">
        <f t="shared" si="49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7"/>
        <v>0.6</v>
      </c>
      <c r="C182" s="125">
        <v>0.6</v>
      </c>
      <c r="D182" s="124">
        <f t="shared" si="48"/>
        <v>0.6</v>
      </c>
      <c r="E182" s="124">
        <f t="shared" si="48"/>
        <v>0.6</v>
      </c>
      <c r="F182" s="124">
        <f t="shared" si="48"/>
        <v>0.6</v>
      </c>
      <c r="G182" s="124">
        <f t="shared" si="48"/>
        <v>0.6</v>
      </c>
      <c r="H182" s="124">
        <f t="shared" si="48"/>
        <v>0.6</v>
      </c>
      <c r="I182" s="124">
        <f t="shared" si="48"/>
        <v>0.6</v>
      </c>
      <c r="J182" s="124">
        <f t="shared" si="48"/>
        <v>0.6</v>
      </c>
      <c r="K182" s="124">
        <f t="shared" si="48"/>
        <v>0.6</v>
      </c>
      <c r="L182" s="124">
        <f t="shared" si="48"/>
        <v>0.6</v>
      </c>
      <c r="M182" s="124">
        <f t="shared" si="48"/>
        <v>0.6</v>
      </c>
      <c r="N182" s="124">
        <f t="shared" si="48"/>
        <v>0.6</v>
      </c>
      <c r="O182" s="124">
        <f t="shared" si="48"/>
        <v>0.6</v>
      </c>
      <c r="P182" s="124">
        <f t="shared" si="48"/>
        <v>0.6</v>
      </c>
      <c r="Q182" s="124">
        <f t="shared" si="48"/>
        <v>0.6</v>
      </c>
      <c r="R182" s="124">
        <f t="shared" si="48"/>
        <v>0.6</v>
      </c>
      <c r="S182" s="124">
        <f t="shared" si="48"/>
        <v>0.6</v>
      </c>
      <c r="T182" s="124">
        <f t="shared" si="49"/>
        <v>0.6</v>
      </c>
      <c r="U182" s="124">
        <f t="shared" si="49"/>
        <v>0.6</v>
      </c>
      <c r="V182" s="124">
        <f t="shared" si="49"/>
        <v>0.6</v>
      </c>
      <c r="W182" s="124">
        <f t="shared" si="49"/>
        <v>0.6</v>
      </c>
      <c r="X182" s="124">
        <f t="shared" si="49"/>
        <v>0.6</v>
      </c>
      <c r="Y182" s="124">
        <f t="shared" si="49"/>
        <v>0.6</v>
      </c>
      <c r="Z182" s="124">
        <f t="shared" si="49"/>
        <v>0.6</v>
      </c>
      <c r="AA182" s="124">
        <f t="shared" si="49"/>
        <v>0.6</v>
      </c>
      <c r="AB182" s="124">
        <f t="shared" si="49"/>
        <v>0.6</v>
      </c>
      <c r="AC182" s="124">
        <f t="shared" si="49"/>
        <v>0.6</v>
      </c>
      <c r="AD182" s="124">
        <f t="shared" si="49"/>
        <v>0.6</v>
      </c>
      <c r="AE182" s="124">
        <f t="shared" si="49"/>
        <v>0.6</v>
      </c>
      <c r="AF182" s="124">
        <f t="shared" si="49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7"/>
        <v>0.6</v>
      </c>
      <c r="C183" s="125">
        <v>0.6</v>
      </c>
      <c r="D183" s="124">
        <f t="shared" si="48"/>
        <v>0.6</v>
      </c>
      <c r="E183" s="124">
        <f t="shared" si="48"/>
        <v>0.6</v>
      </c>
      <c r="F183" s="124">
        <f t="shared" si="48"/>
        <v>0.6</v>
      </c>
      <c r="G183" s="124">
        <f t="shared" si="48"/>
        <v>0.6</v>
      </c>
      <c r="H183" s="124">
        <f t="shared" si="48"/>
        <v>0.6</v>
      </c>
      <c r="I183" s="124">
        <f t="shared" si="48"/>
        <v>0.6</v>
      </c>
      <c r="J183" s="124">
        <f t="shared" si="48"/>
        <v>0.6</v>
      </c>
      <c r="K183" s="124">
        <f t="shared" si="48"/>
        <v>0.6</v>
      </c>
      <c r="L183" s="124">
        <f t="shared" si="48"/>
        <v>0.6</v>
      </c>
      <c r="M183" s="124">
        <f t="shared" si="48"/>
        <v>0.6</v>
      </c>
      <c r="N183" s="124">
        <f t="shared" si="48"/>
        <v>0.6</v>
      </c>
      <c r="O183" s="124">
        <f t="shared" si="48"/>
        <v>0.6</v>
      </c>
      <c r="P183" s="124">
        <f t="shared" si="48"/>
        <v>0.6</v>
      </c>
      <c r="Q183" s="124">
        <f t="shared" si="48"/>
        <v>0.6</v>
      </c>
      <c r="R183" s="124">
        <f t="shared" si="48"/>
        <v>0.6</v>
      </c>
      <c r="S183" s="124">
        <f t="shared" si="48"/>
        <v>0.6</v>
      </c>
      <c r="T183" s="124">
        <f t="shared" si="49"/>
        <v>0.6</v>
      </c>
      <c r="U183" s="124">
        <f t="shared" si="49"/>
        <v>0.6</v>
      </c>
      <c r="V183" s="124">
        <f t="shared" si="49"/>
        <v>0.6</v>
      </c>
      <c r="W183" s="124">
        <f t="shared" si="49"/>
        <v>0.6</v>
      </c>
      <c r="X183" s="124">
        <f t="shared" si="49"/>
        <v>0.6</v>
      </c>
      <c r="Y183" s="124">
        <f t="shared" si="49"/>
        <v>0.6</v>
      </c>
      <c r="Z183" s="124">
        <f t="shared" si="49"/>
        <v>0.6</v>
      </c>
      <c r="AA183" s="124">
        <f t="shared" si="49"/>
        <v>0.6</v>
      </c>
      <c r="AB183" s="124">
        <f t="shared" si="49"/>
        <v>0.6</v>
      </c>
      <c r="AC183" s="124">
        <f t="shared" si="49"/>
        <v>0.6</v>
      </c>
      <c r="AD183" s="124">
        <f t="shared" si="49"/>
        <v>0.6</v>
      </c>
      <c r="AE183" s="124">
        <f t="shared" si="49"/>
        <v>0.6</v>
      </c>
      <c r="AF183" s="124">
        <f t="shared" si="49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7"/>
        <v>0.35</v>
      </c>
      <c r="C184" s="125">
        <v>0.35</v>
      </c>
      <c r="D184" s="124">
        <f t="shared" si="48"/>
        <v>0.35</v>
      </c>
      <c r="E184" s="124">
        <f t="shared" si="48"/>
        <v>0.35</v>
      </c>
      <c r="F184" s="124">
        <f t="shared" si="48"/>
        <v>0.35</v>
      </c>
      <c r="G184" s="124">
        <f t="shared" si="48"/>
        <v>0.35</v>
      </c>
      <c r="H184" s="124">
        <f t="shared" si="48"/>
        <v>0.35</v>
      </c>
      <c r="I184" s="124">
        <f t="shared" si="48"/>
        <v>0.35</v>
      </c>
      <c r="J184" s="124">
        <f t="shared" si="48"/>
        <v>0.35</v>
      </c>
      <c r="K184" s="124">
        <f t="shared" si="48"/>
        <v>0.35</v>
      </c>
      <c r="L184" s="124">
        <f t="shared" si="48"/>
        <v>0.35</v>
      </c>
      <c r="M184" s="124">
        <f t="shared" si="48"/>
        <v>0.35</v>
      </c>
      <c r="N184" s="124">
        <f t="shared" si="48"/>
        <v>0.35</v>
      </c>
      <c r="O184" s="124">
        <f t="shared" si="48"/>
        <v>0.35</v>
      </c>
      <c r="P184" s="124">
        <f t="shared" si="48"/>
        <v>0.35</v>
      </c>
      <c r="Q184" s="124">
        <f t="shared" si="48"/>
        <v>0.35</v>
      </c>
      <c r="R184" s="124">
        <f t="shared" si="48"/>
        <v>0.35</v>
      </c>
      <c r="S184" s="124">
        <f t="shared" si="48"/>
        <v>0.35</v>
      </c>
      <c r="T184" s="124">
        <f t="shared" si="49"/>
        <v>0.35</v>
      </c>
      <c r="U184" s="124">
        <f t="shared" si="49"/>
        <v>0.35</v>
      </c>
      <c r="V184" s="124">
        <f t="shared" si="49"/>
        <v>0.35</v>
      </c>
      <c r="W184" s="124">
        <f t="shared" si="49"/>
        <v>0.35</v>
      </c>
      <c r="X184" s="124">
        <f t="shared" si="49"/>
        <v>0.35</v>
      </c>
      <c r="Y184" s="124">
        <f t="shared" si="49"/>
        <v>0.35</v>
      </c>
      <c r="Z184" s="124">
        <f t="shared" si="49"/>
        <v>0.35</v>
      </c>
      <c r="AA184" s="124">
        <f t="shared" si="49"/>
        <v>0.35</v>
      </c>
      <c r="AB184" s="124">
        <f t="shared" si="49"/>
        <v>0.35</v>
      </c>
      <c r="AC184" s="124">
        <f t="shared" si="49"/>
        <v>0.35</v>
      </c>
      <c r="AD184" s="124">
        <f t="shared" si="49"/>
        <v>0.35</v>
      </c>
      <c r="AE184" s="124">
        <f t="shared" si="49"/>
        <v>0.35</v>
      </c>
      <c r="AF184" s="124">
        <f t="shared" si="49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7"/>
        <v>0.28999999999999998</v>
      </c>
      <c r="C185" s="125">
        <v>0.28999999999999998</v>
      </c>
      <c r="D185" s="124">
        <f t="shared" si="48"/>
        <v>0.28999999999999998</v>
      </c>
      <c r="E185" s="124">
        <f t="shared" si="48"/>
        <v>0.28999999999999998</v>
      </c>
      <c r="F185" s="124">
        <f t="shared" si="48"/>
        <v>0.28999999999999998</v>
      </c>
      <c r="G185" s="124">
        <f t="shared" si="48"/>
        <v>0.28999999999999998</v>
      </c>
      <c r="H185" s="124">
        <f t="shared" si="48"/>
        <v>0.28999999999999998</v>
      </c>
      <c r="I185" s="124">
        <f t="shared" si="48"/>
        <v>0.28999999999999998</v>
      </c>
      <c r="J185" s="124">
        <f t="shared" si="48"/>
        <v>0.28999999999999998</v>
      </c>
      <c r="K185" s="124">
        <f t="shared" si="48"/>
        <v>0.28999999999999998</v>
      </c>
      <c r="L185" s="124">
        <f t="shared" si="48"/>
        <v>0.28999999999999998</v>
      </c>
      <c r="M185" s="124">
        <f t="shared" si="48"/>
        <v>0.28999999999999998</v>
      </c>
      <c r="N185" s="124">
        <f t="shared" si="48"/>
        <v>0.28999999999999998</v>
      </c>
      <c r="O185" s="124">
        <f t="shared" si="48"/>
        <v>0.28999999999999998</v>
      </c>
      <c r="P185" s="124">
        <f t="shared" si="48"/>
        <v>0.28999999999999998</v>
      </c>
      <c r="Q185" s="124">
        <f t="shared" si="48"/>
        <v>0.28999999999999998</v>
      </c>
      <c r="R185" s="124">
        <f t="shared" si="48"/>
        <v>0.28999999999999998</v>
      </c>
      <c r="S185" s="124">
        <f t="shared" si="48"/>
        <v>0.28999999999999998</v>
      </c>
      <c r="T185" s="124">
        <f t="shared" si="49"/>
        <v>0.28999999999999998</v>
      </c>
      <c r="U185" s="124">
        <f t="shared" si="49"/>
        <v>0.28999999999999998</v>
      </c>
      <c r="V185" s="124">
        <f t="shared" si="49"/>
        <v>0.28999999999999998</v>
      </c>
      <c r="W185" s="124">
        <f t="shared" si="49"/>
        <v>0.28999999999999998</v>
      </c>
      <c r="X185" s="124">
        <f t="shared" si="49"/>
        <v>0.28999999999999998</v>
      </c>
      <c r="Y185" s="124">
        <f t="shared" si="49"/>
        <v>0.28999999999999998</v>
      </c>
      <c r="Z185" s="124">
        <f t="shared" si="49"/>
        <v>0.28999999999999998</v>
      </c>
      <c r="AA185" s="124">
        <f t="shared" si="49"/>
        <v>0.28999999999999998</v>
      </c>
      <c r="AB185" s="124">
        <f t="shared" si="49"/>
        <v>0.28999999999999998</v>
      </c>
      <c r="AC185" s="124">
        <f t="shared" si="49"/>
        <v>0.28999999999999998</v>
      </c>
      <c r="AD185" s="124">
        <f t="shared" si="49"/>
        <v>0.28999999999999998</v>
      </c>
      <c r="AE185" s="124">
        <f t="shared" si="49"/>
        <v>0.28999999999999998</v>
      </c>
      <c r="AF185" s="124">
        <f t="shared" si="49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7"/>
        <v>0.06</v>
      </c>
      <c r="C186" s="125">
        <v>0.06</v>
      </c>
      <c r="D186" s="124">
        <f t="shared" si="48"/>
        <v>0.06</v>
      </c>
      <c r="E186" s="124">
        <f t="shared" si="48"/>
        <v>0.06</v>
      </c>
      <c r="F186" s="124">
        <f t="shared" si="48"/>
        <v>0.06</v>
      </c>
      <c r="G186" s="124">
        <f t="shared" si="48"/>
        <v>0.06</v>
      </c>
      <c r="H186" s="124">
        <f t="shared" si="48"/>
        <v>0.06</v>
      </c>
      <c r="I186" s="124">
        <f t="shared" si="48"/>
        <v>0.06</v>
      </c>
      <c r="J186" s="124">
        <f t="shared" si="48"/>
        <v>0.06</v>
      </c>
      <c r="K186" s="124">
        <f t="shared" si="48"/>
        <v>0.06</v>
      </c>
      <c r="L186" s="124">
        <f t="shared" si="48"/>
        <v>0.06</v>
      </c>
      <c r="M186" s="124">
        <f t="shared" si="48"/>
        <v>0.06</v>
      </c>
      <c r="N186" s="124">
        <f t="shared" si="48"/>
        <v>0.06</v>
      </c>
      <c r="O186" s="124">
        <f t="shared" si="48"/>
        <v>0.06</v>
      </c>
      <c r="P186" s="124">
        <f t="shared" si="48"/>
        <v>0.06</v>
      </c>
      <c r="Q186" s="124">
        <f t="shared" si="48"/>
        <v>0.06</v>
      </c>
      <c r="R186" s="124">
        <f t="shared" si="48"/>
        <v>0.06</v>
      </c>
      <c r="S186" s="124">
        <f t="shared" si="48"/>
        <v>0.06</v>
      </c>
      <c r="T186" s="124">
        <f t="shared" si="49"/>
        <v>0.06</v>
      </c>
      <c r="U186" s="124">
        <f t="shared" si="49"/>
        <v>0.06</v>
      </c>
      <c r="V186" s="124">
        <f t="shared" si="49"/>
        <v>0.06</v>
      </c>
      <c r="W186" s="124">
        <f t="shared" si="49"/>
        <v>0.06</v>
      </c>
      <c r="X186" s="124">
        <f t="shared" si="49"/>
        <v>0.06</v>
      </c>
      <c r="Y186" s="124">
        <f t="shared" si="49"/>
        <v>0.06</v>
      </c>
      <c r="Z186" s="124">
        <f t="shared" si="49"/>
        <v>0.06</v>
      </c>
      <c r="AA186" s="124">
        <f t="shared" si="49"/>
        <v>0.06</v>
      </c>
      <c r="AB186" s="124">
        <f t="shared" si="49"/>
        <v>0.06</v>
      </c>
      <c r="AC186" s="124">
        <f t="shared" si="49"/>
        <v>0.06</v>
      </c>
      <c r="AD186" s="124">
        <f t="shared" si="49"/>
        <v>0.06</v>
      </c>
      <c r="AE186" s="124">
        <f t="shared" si="49"/>
        <v>0.06</v>
      </c>
      <c r="AF186" s="124">
        <f t="shared" si="49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7"/>
        <v>0.11</v>
      </c>
      <c r="C187" s="125">
        <v>0.11</v>
      </c>
      <c r="D187" s="124">
        <f t="shared" si="48"/>
        <v>0.11</v>
      </c>
      <c r="E187" s="124">
        <f t="shared" si="48"/>
        <v>0.11</v>
      </c>
      <c r="F187" s="124">
        <f t="shared" si="48"/>
        <v>0.11</v>
      </c>
      <c r="G187" s="124">
        <f t="shared" si="48"/>
        <v>0.11</v>
      </c>
      <c r="H187" s="124">
        <f t="shared" si="48"/>
        <v>0.11</v>
      </c>
      <c r="I187" s="124">
        <f t="shared" si="48"/>
        <v>0.11</v>
      </c>
      <c r="J187" s="124">
        <f t="shared" si="48"/>
        <v>0.11</v>
      </c>
      <c r="K187" s="124">
        <f t="shared" si="48"/>
        <v>0.11</v>
      </c>
      <c r="L187" s="124">
        <f t="shared" si="48"/>
        <v>0.11</v>
      </c>
      <c r="M187" s="124">
        <f t="shared" si="48"/>
        <v>0.11</v>
      </c>
      <c r="N187" s="124">
        <f t="shared" si="48"/>
        <v>0.11</v>
      </c>
      <c r="O187" s="124">
        <f t="shared" si="48"/>
        <v>0.11</v>
      </c>
      <c r="P187" s="124">
        <f t="shared" si="48"/>
        <v>0.11</v>
      </c>
      <c r="Q187" s="124">
        <f t="shared" si="48"/>
        <v>0.11</v>
      </c>
      <c r="R187" s="124">
        <f t="shared" si="48"/>
        <v>0.11</v>
      </c>
      <c r="S187" s="124">
        <f t="shared" si="48"/>
        <v>0.11</v>
      </c>
      <c r="T187" s="124">
        <f t="shared" si="49"/>
        <v>0.11</v>
      </c>
      <c r="U187" s="124">
        <f t="shared" si="49"/>
        <v>0.11</v>
      </c>
      <c r="V187" s="124">
        <f t="shared" si="49"/>
        <v>0.11</v>
      </c>
      <c r="W187" s="124">
        <f t="shared" si="49"/>
        <v>0.11</v>
      </c>
      <c r="X187" s="124">
        <f t="shared" si="49"/>
        <v>0.11</v>
      </c>
      <c r="Y187" s="124">
        <f t="shared" si="49"/>
        <v>0.11</v>
      </c>
      <c r="Z187" s="124">
        <f t="shared" si="49"/>
        <v>0.11</v>
      </c>
      <c r="AA187" s="124">
        <f t="shared" si="49"/>
        <v>0.11</v>
      </c>
      <c r="AB187" s="124">
        <f t="shared" si="49"/>
        <v>0.11</v>
      </c>
      <c r="AC187" s="124">
        <f t="shared" si="49"/>
        <v>0.11</v>
      </c>
      <c r="AD187" s="124">
        <f t="shared" si="49"/>
        <v>0.11</v>
      </c>
      <c r="AE187" s="124">
        <f t="shared" si="49"/>
        <v>0.11</v>
      </c>
      <c r="AF187" s="124">
        <f t="shared" si="49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7"/>
        <v>0.1</v>
      </c>
      <c r="C188" s="125">
        <v>0.1</v>
      </c>
      <c r="D188" s="124">
        <f t="shared" si="48"/>
        <v>0.1</v>
      </c>
      <c r="E188" s="124">
        <f t="shared" si="48"/>
        <v>0.1</v>
      </c>
      <c r="F188" s="124">
        <f t="shared" si="48"/>
        <v>0.1</v>
      </c>
      <c r="G188" s="124">
        <f t="shared" si="48"/>
        <v>0.1</v>
      </c>
      <c r="H188" s="124">
        <f t="shared" si="48"/>
        <v>0.1</v>
      </c>
      <c r="I188" s="124">
        <f t="shared" si="48"/>
        <v>0.1</v>
      </c>
      <c r="J188" s="124">
        <f t="shared" si="48"/>
        <v>0.1</v>
      </c>
      <c r="K188" s="124">
        <f t="shared" si="48"/>
        <v>0.1</v>
      </c>
      <c r="L188" s="124">
        <f t="shared" si="48"/>
        <v>0.1</v>
      </c>
      <c r="M188" s="124">
        <f t="shared" si="48"/>
        <v>0.1</v>
      </c>
      <c r="N188" s="124">
        <f t="shared" si="48"/>
        <v>0.1</v>
      </c>
      <c r="O188" s="124">
        <f t="shared" si="48"/>
        <v>0.1</v>
      </c>
      <c r="P188" s="124">
        <f t="shared" si="48"/>
        <v>0.1</v>
      </c>
      <c r="Q188" s="124">
        <f t="shared" si="48"/>
        <v>0.1</v>
      </c>
      <c r="R188" s="124">
        <f t="shared" si="48"/>
        <v>0.1</v>
      </c>
      <c r="S188" s="124">
        <f t="shared" si="49"/>
        <v>0.1</v>
      </c>
      <c r="T188" s="124">
        <f t="shared" si="49"/>
        <v>0.1</v>
      </c>
      <c r="U188" s="124">
        <f t="shared" si="49"/>
        <v>0.1</v>
      </c>
      <c r="V188" s="124">
        <f t="shared" si="49"/>
        <v>0.1</v>
      </c>
      <c r="W188" s="124">
        <f t="shared" si="49"/>
        <v>0.1</v>
      </c>
      <c r="X188" s="124">
        <f t="shared" si="49"/>
        <v>0.1</v>
      </c>
      <c r="Y188" s="124">
        <f t="shared" si="49"/>
        <v>0.1</v>
      </c>
      <c r="Z188" s="124">
        <f t="shared" si="49"/>
        <v>0.1</v>
      </c>
      <c r="AA188" s="124">
        <f t="shared" si="49"/>
        <v>0.1</v>
      </c>
      <c r="AB188" s="124">
        <f t="shared" si="49"/>
        <v>0.1</v>
      </c>
      <c r="AC188" s="124">
        <f t="shared" si="49"/>
        <v>0.1</v>
      </c>
      <c r="AD188" s="124">
        <f t="shared" si="49"/>
        <v>0.1</v>
      </c>
      <c r="AE188" s="124">
        <f t="shared" si="49"/>
        <v>0.1</v>
      </c>
      <c r="AF188" s="124">
        <f t="shared" si="49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7"/>
        <v>0.09</v>
      </c>
      <c r="C189" s="125">
        <v>0.09</v>
      </c>
      <c r="D189" s="124">
        <f t="shared" si="48"/>
        <v>0.09</v>
      </c>
      <c r="E189" s="124">
        <f t="shared" si="48"/>
        <v>0.09</v>
      </c>
      <c r="F189" s="124">
        <f t="shared" si="48"/>
        <v>0.09</v>
      </c>
      <c r="G189" s="124">
        <f t="shared" si="48"/>
        <v>0.09</v>
      </c>
      <c r="H189" s="124">
        <f t="shared" si="48"/>
        <v>0.09</v>
      </c>
      <c r="I189" s="124">
        <f t="shared" si="48"/>
        <v>0.09</v>
      </c>
      <c r="J189" s="124">
        <f t="shared" si="48"/>
        <v>0.09</v>
      </c>
      <c r="K189" s="124">
        <f t="shared" si="48"/>
        <v>0.09</v>
      </c>
      <c r="L189" s="124">
        <f t="shared" si="48"/>
        <v>0.09</v>
      </c>
      <c r="M189" s="124">
        <f t="shared" si="48"/>
        <v>0.09</v>
      </c>
      <c r="N189" s="124">
        <f t="shared" si="48"/>
        <v>0.09</v>
      </c>
      <c r="O189" s="124">
        <f t="shared" si="48"/>
        <v>0.09</v>
      </c>
      <c r="P189" s="124">
        <f t="shared" si="48"/>
        <v>0.09</v>
      </c>
      <c r="Q189" s="124">
        <f t="shared" si="48"/>
        <v>0.09</v>
      </c>
      <c r="R189" s="124">
        <f t="shared" si="48"/>
        <v>0.09</v>
      </c>
      <c r="S189" s="124">
        <f t="shared" si="49"/>
        <v>0.09</v>
      </c>
      <c r="T189" s="124">
        <f t="shared" si="49"/>
        <v>0.09</v>
      </c>
      <c r="U189" s="124">
        <f t="shared" si="49"/>
        <v>0.09</v>
      </c>
      <c r="V189" s="124">
        <f t="shared" si="49"/>
        <v>0.09</v>
      </c>
      <c r="W189" s="124">
        <f t="shared" si="49"/>
        <v>0.09</v>
      </c>
      <c r="X189" s="124">
        <f t="shared" si="49"/>
        <v>0.09</v>
      </c>
      <c r="Y189" s="124">
        <f t="shared" si="49"/>
        <v>0.09</v>
      </c>
      <c r="Z189" s="124">
        <f t="shared" si="49"/>
        <v>0.09</v>
      </c>
      <c r="AA189" s="124">
        <f t="shared" si="49"/>
        <v>0.09</v>
      </c>
      <c r="AB189" s="124">
        <f t="shared" si="49"/>
        <v>0.09</v>
      </c>
      <c r="AC189" s="124">
        <f t="shared" si="49"/>
        <v>0.09</v>
      </c>
      <c r="AD189" s="124">
        <f t="shared" si="49"/>
        <v>0.09</v>
      </c>
      <c r="AE189" s="124">
        <f t="shared" si="49"/>
        <v>0.09</v>
      </c>
      <c r="AF189" s="124">
        <f t="shared" si="49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7"/>
        <v>0.04</v>
      </c>
      <c r="C190" s="48">
        <v>0.04</v>
      </c>
      <c r="D190" s="124">
        <f t="shared" si="48"/>
        <v>0.04</v>
      </c>
      <c r="E190" s="124">
        <f t="shared" si="48"/>
        <v>0.04</v>
      </c>
      <c r="F190" s="124">
        <f t="shared" si="48"/>
        <v>0.04</v>
      </c>
      <c r="G190" s="124">
        <f t="shared" si="48"/>
        <v>0.04</v>
      </c>
      <c r="H190" s="124">
        <f t="shared" si="48"/>
        <v>0.04</v>
      </c>
      <c r="I190" s="124">
        <f t="shared" si="48"/>
        <v>0.04</v>
      </c>
      <c r="J190" s="124">
        <f t="shared" si="48"/>
        <v>0.04</v>
      </c>
      <c r="K190" s="124">
        <f t="shared" si="48"/>
        <v>0.04</v>
      </c>
      <c r="L190" s="124">
        <f t="shared" si="48"/>
        <v>0.04</v>
      </c>
      <c r="M190" s="124">
        <f t="shared" si="48"/>
        <v>0.04</v>
      </c>
      <c r="N190" s="124">
        <f t="shared" si="48"/>
        <v>0.04</v>
      </c>
      <c r="O190" s="124">
        <f t="shared" si="48"/>
        <v>0.04</v>
      </c>
      <c r="P190" s="124">
        <f t="shared" si="48"/>
        <v>0.04</v>
      </c>
      <c r="Q190" s="124">
        <f t="shared" si="48"/>
        <v>0.04</v>
      </c>
      <c r="R190" s="124">
        <f t="shared" si="48"/>
        <v>0.04</v>
      </c>
      <c r="S190" s="124">
        <f t="shared" si="49"/>
        <v>0.04</v>
      </c>
      <c r="T190" s="124">
        <f t="shared" si="49"/>
        <v>0.04</v>
      </c>
      <c r="U190" s="124">
        <f t="shared" si="49"/>
        <v>0.04</v>
      </c>
      <c r="V190" s="124">
        <f t="shared" si="49"/>
        <v>0.04</v>
      </c>
      <c r="W190" s="124">
        <f t="shared" si="49"/>
        <v>0.04</v>
      </c>
      <c r="X190" s="124">
        <f t="shared" si="49"/>
        <v>0.04</v>
      </c>
      <c r="Y190" s="124">
        <f t="shared" si="49"/>
        <v>0.04</v>
      </c>
      <c r="Z190" s="124">
        <f t="shared" si="49"/>
        <v>0.04</v>
      </c>
      <c r="AA190" s="124">
        <f t="shared" si="49"/>
        <v>0.04</v>
      </c>
      <c r="AB190" s="124">
        <f t="shared" si="49"/>
        <v>0.04</v>
      </c>
      <c r="AC190" s="124">
        <f t="shared" si="49"/>
        <v>0.04</v>
      </c>
      <c r="AD190" s="124">
        <f t="shared" si="49"/>
        <v>0.04</v>
      </c>
      <c r="AE190" s="124">
        <f t="shared" si="49"/>
        <v>0.04</v>
      </c>
      <c r="AF190" s="124">
        <f t="shared" si="49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7"/>
        <v>2.3E-2</v>
      </c>
      <c r="C191" s="48">
        <v>2.3E-2</v>
      </c>
      <c r="D191" s="124">
        <f>C191</f>
        <v>2.3E-2</v>
      </c>
      <c r="E191" s="124">
        <f t="shared" si="48"/>
        <v>2.3E-2</v>
      </c>
      <c r="F191" s="124">
        <f t="shared" si="48"/>
        <v>2.3E-2</v>
      </c>
      <c r="G191" s="124">
        <f t="shared" si="48"/>
        <v>2.3E-2</v>
      </c>
      <c r="H191" s="124">
        <f t="shared" si="48"/>
        <v>2.3E-2</v>
      </c>
      <c r="I191" s="124">
        <f t="shared" si="48"/>
        <v>2.3E-2</v>
      </c>
      <c r="J191" s="124">
        <f t="shared" si="48"/>
        <v>2.3E-2</v>
      </c>
      <c r="K191" s="124">
        <f t="shared" si="48"/>
        <v>2.3E-2</v>
      </c>
      <c r="L191" s="124">
        <f t="shared" si="48"/>
        <v>2.3E-2</v>
      </c>
      <c r="M191" s="124">
        <f t="shared" si="48"/>
        <v>2.3E-2</v>
      </c>
      <c r="N191" s="124">
        <f t="shared" si="48"/>
        <v>2.3E-2</v>
      </c>
      <c r="O191" s="124">
        <f t="shared" si="48"/>
        <v>2.3E-2</v>
      </c>
      <c r="P191" s="124">
        <f t="shared" si="48"/>
        <v>2.3E-2</v>
      </c>
      <c r="Q191" s="124">
        <f t="shared" si="48"/>
        <v>2.3E-2</v>
      </c>
      <c r="R191" s="124">
        <f t="shared" si="48"/>
        <v>2.3E-2</v>
      </c>
      <c r="S191" s="124">
        <f t="shared" si="49"/>
        <v>2.3E-2</v>
      </c>
      <c r="T191" s="124">
        <f t="shared" si="49"/>
        <v>2.3E-2</v>
      </c>
      <c r="U191" s="124">
        <f t="shared" si="49"/>
        <v>2.3E-2</v>
      </c>
      <c r="V191" s="124">
        <f t="shared" si="49"/>
        <v>2.3E-2</v>
      </c>
      <c r="W191" s="124">
        <f t="shared" si="49"/>
        <v>2.3E-2</v>
      </c>
      <c r="X191" s="124">
        <f t="shared" si="49"/>
        <v>2.3E-2</v>
      </c>
      <c r="Y191" s="124">
        <f t="shared" si="49"/>
        <v>2.3E-2</v>
      </c>
      <c r="Z191" s="124">
        <f t="shared" si="49"/>
        <v>2.3E-2</v>
      </c>
      <c r="AA191" s="124">
        <f t="shared" si="49"/>
        <v>2.3E-2</v>
      </c>
      <c r="AB191" s="124">
        <f t="shared" si="49"/>
        <v>2.3E-2</v>
      </c>
      <c r="AC191" s="124">
        <f t="shared" si="49"/>
        <v>2.3E-2</v>
      </c>
      <c r="AD191" s="124">
        <f t="shared" si="49"/>
        <v>2.3E-2</v>
      </c>
      <c r="AE191" s="124">
        <f t="shared" si="49"/>
        <v>2.3E-2</v>
      </c>
      <c r="AF191" s="124">
        <f t="shared" si="49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0">SUM(C102:C191)</f>
        <v>194.70600000000002</v>
      </c>
      <c r="D192" s="129">
        <f t="shared" si="50"/>
        <v>194.70600000000002</v>
      </c>
      <c r="E192" s="129">
        <f t="shared" si="50"/>
        <v>194.70600000000002</v>
      </c>
      <c r="F192" s="129">
        <f t="shared" si="50"/>
        <v>194.70600000000002</v>
      </c>
      <c r="G192" s="129">
        <f t="shared" si="50"/>
        <v>194.70600000000002</v>
      </c>
      <c r="H192" s="129">
        <f t="shared" si="50"/>
        <v>194.70600000000002</v>
      </c>
      <c r="I192" s="129">
        <f t="shared" si="50"/>
        <v>189.70600000000005</v>
      </c>
      <c r="J192" s="129">
        <f t="shared" si="50"/>
        <v>187.10600000000005</v>
      </c>
      <c r="K192" s="129">
        <f t="shared" si="50"/>
        <v>187.10600000000005</v>
      </c>
      <c r="L192" s="129">
        <f t="shared" si="50"/>
        <v>187.10600000000005</v>
      </c>
      <c r="M192" s="129">
        <f t="shared" si="50"/>
        <v>187.10600000000005</v>
      </c>
      <c r="N192" s="129">
        <f t="shared" si="50"/>
        <v>187.10600000000005</v>
      </c>
      <c r="O192" s="129">
        <f t="shared" si="50"/>
        <v>187.10600000000005</v>
      </c>
      <c r="P192" s="129">
        <f t="shared" si="50"/>
        <v>187.10600000000005</v>
      </c>
      <c r="Q192" s="129">
        <f t="shared" si="50"/>
        <v>187.10600000000005</v>
      </c>
      <c r="R192" s="129">
        <f t="shared" si="50"/>
        <v>187.10600000000005</v>
      </c>
      <c r="S192" s="129">
        <f t="shared" si="50"/>
        <v>187.10600000000005</v>
      </c>
      <c r="T192" s="129">
        <f t="shared" si="50"/>
        <v>187.10600000000005</v>
      </c>
      <c r="U192" s="129">
        <f t="shared" si="50"/>
        <v>187.10600000000005</v>
      </c>
      <c r="V192" s="129">
        <f t="shared" si="50"/>
        <v>187.10600000000005</v>
      </c>
      <c r="W192" s="129">
        <f t="shared" si="50"/>
        <v>187.10600000000005</v>
      </c>
      <c r="X192" s="129">
        <f t="shared" si="50"/>
        <v>187.10600000000005</v>
      </c>
      <c r="Y192" s="129">
        <f t="shared" si="50"/>
        <v>187.10600000000005</v>
      </c>
      <c r="Z192" s="129">
        <f t="shared" si="50"/>
        <v>187.10600000000005</v>
      </c>
      <c r="AA192" s="129">
        <f t="shared" si="50"/>
        <v>187.10600000000005</v>
      </c>
      <c r="AB192" s="129">
        <f t="shared" si="50"/>
        <v>187.10600000000005</v>
      </c>
      <c r="AC192" s="129">
        <f t="shared" si="50"/>
        <v>187.10600000000005</v>
      </c>
      <c r="AD192" s="129">
        <f t="shared" si="50"/>
        <v>187.10600000000005</v>
      </c>
      <c r="AE192" s="129">
        <f t="shared" si="50"/>
        <v>187.10600000000005</v>
      </c>
      <c r="AF192" s="129">
        <f t="shared" si="50"/>
        <v>187.10600000000005</v>
      </c>
      <c r="AG192" s="130">
        <f t="shared" si="50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1">AF194</f>
        <v>0.3</v>
      </c>
      <c r="C194" s="131">
        <v>0.3</v>
      </c>
      <c r="D194" s="131">
        <f t="shared" ref="D194:S199" si="52">C194</f>
        <v>0.3</v>
      </c>
      <c r="E194" s="131">
        <f t="shared" si="52"/>
        <v>0.3</v>
      </c>
      <c r="F194" s="131">
        <f t="shared" si="52"/>
        <v>0.3</v>
      </c>
      <c r="G194" s="131">
        <f t="shared" si="52"/>
        <v>0.3</v>
      </c>
      <c r="H194" s="131">
        <f t="shared" si="52"/>
        <v>0.3</v>
      </c>
      <c r="I194" s="131">
        <f t="shared" si="52"/>
        <v>0.3</v>
      </c>
      <c r="J194" s="131">
        <f t="shared" si="52"/>
        <v>0.3</v>
      </c>
      <c r="K194" s="131">
        <f t="shared" si="52"/>
        <v>0.3</v>
      </c>
      <c r="L194" s="131">
        <f t="shared" si="52"/>
        <v>0.3</v>
      </c>
      <c r="M194" s="131">
        <f t="shared" si="52"/>
        <v>0.3</v>
      </c>
      <c r="N194" s="131">
        <f t="shared" si="52"/>
        <v>0.3</v>
      </c>
      <c r="O194" s="131">
        <f t="shared" si="52"/>
        <v>0.3</v>
      </c>
      <c r="P194" s="131">
        <f t="shared" si="52"/>
        <v>0.3</v>
      </c>
      <c r="Q194" s="131">
        <f t="shared" si="52"/>
        <v>0.3</v>
      </c>
      <c r="R194" s="131">
        <f t="shared" si="52"/>
        <v>0.3</v>
      </c>
      <c r="S194" s="131">
        <f t="shared" si="52"/>
        <v>0.3</v>
      </c>
      <c r="T194" s="131">
        <f t="shared" ref="T194:AF199" si="53">S194</f>
        <v>0.3</v>
      </c>
      <c r="U194" s="131">
        <f t="shared" si="53"/>
        <v>0.3</v>
      </c>
      <c r="V194" s="131">
        <f t="shared" si="53"/>
        <v>0.3</v>
      </c>
      <c r="W194" s="131">
        <f t="shared" si="53"/>
        <v>0.3</v>
      </c>
      <c r="X194" s="131">
        <f t="shared" si="53"/>
        <v>0.3</v>
      </c>
      <c r="Y194" s="131">
        <f t="shared" si="53"/>
        <v>0.3</v>
      </c>
      <c r="Z194" s="131">
        <f t="shared" si="53"/>
        <v>0.3</v>
      </c>
      <c r="AA194" s="131">
        <f t="shared" si="53"/>
        <v>0.3</v>
      </c>
      <c r="AB194" s="131">
        <f t="shared" si="53"/>
        <v>0.3</v>
      </c>
      <c r="AC194" s="131">
        <f t="shared" si="53"/>
        <v>0.3</v>
      </c>
      <c r="AD194" s="131">
        <f t="shared" si="53"/>
        <v>0.3</v>
      </c>
      <c r="AE194" s="131">
        <f t="shared" si="53"/>
        <v>0.3</v>
      </c>
      <c r="AF194" s="131">
        <f t="shared" si="53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1"/>
        <v>0.4</v>
      </c>
      <c r="C195" s="124">
        <v>0.4</v>
      </c>
      <c r="D195" s="124">
        <f t="shared" si="52"/>
        <v>0.4</v>
      </c>
      <c r="E195" s="124">
        <f t="shared" si="52"/>
        <v>0.4</v>
      </c>
      <c r="F195" s="124">
        <f t="shared" si="52"/>
        <v>0.4</v>
      </c>
      <c r="G195" s="124">
        <f t="shared" si="52"/>
        <v>0.4</v>
      </c>
      <c r="H195" s="124">
        <f t="shared" si="52"/>
        <v>0.4</v>
      </c>
      <c r="I195" s="124">
        <f t="shared" si="52"/>
        <v>0.4</v>
      </c>
      <c r="J195" s="124">
        <f t="shared" si="52"/>
        <v>0.4</v>
      </c>
      <c r="K195" s="124">
        <f t="shared" si="52"/>
        <v>0.4</v>
      </c>
      <c r="L195" s="124">
        <f t="shared" si="52"/>
        <v>0.4</v>
      </c>
      <c r="M195" s="124">
        <f t="shared" si="52"/>
        <v>0.4</v>
      </c>
      <c r="N195" s="124">
        <f t="shared" si="52"/>
        <v>0.4</v>
      </c>
      <c r="O195" s="124">
        <f t="shared" si="52"/>
        <v>0.4</v>
      </c>
      <c r="P195" s="124">
        <f t="shared" si="52"/>
        <v>0.4</v>
      </c>
      <c r="Q195" s="124">
        <f t="shared" si="52"/>
        <v>0.4</v>
      </c>
      <c r="R195" s="124">
        <f t="shared" si="52"/>
        <v>0.4</v>
      </c>
      <c r="S195" s="124">
        <f t="shared" si="52"/>
        <v>0.4</v>
      </c>
      <c r="T195" s="124">
        <f t="shared" si="53"/>
        <v>0.4</v>
      </c>
      <c r="U195" s="124">
        <f t="shared" si="53"/>
        <v>0.4</v>
      </c>
      <c r="V195" s="124">
        <f t="shared" si="53"/>
        <v>0.4</v>
      </c>
      <c r="W195" s="124">
        <f>V195</f>
        <v>0.4</v>
      </c>
      <c r="X195" s="124">
        <f>W195</f>
        <v>0.4</v>
      </c>
      <c r="Y195" s="124">
        <f t="shared" si="53"/>
        <v>0.4</v>
      </c>
      <c r="Z195" s="124">
        <f t="shared" si="53"/>
        <v>0.4</v>
      </c>
      <c r="AA195" s="124">
        <f t="shared" si="53"/>
        <v>0.4</v>
      </c>
      <c r="AB195" s="124">
        <f t="shared" si="53"/>
        <v>0.4</v>
      </c>
      <c r="AC195" s="124">
        <f t="shared" si="53"/>
        <v>0.4</v>
      </c>
      <c r="AD195" s="124">
        <f t="shared" si="53"/>
        <v>0.4</v>
      </c>
      <c r="AE195" s="124">
        <f t="shared" si="53"/>
        <v>0.4</v>
      </c>
      <c r="AF195" s="124">
        <f t="shared" si="53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1"/>
        <v>1.5</v>
      </c>
      <c r="C196" s="124">
        <v>1.5</v>
      </c>
      <c r="D196" s="124">
        <f t="shared" si="52"/>
        <v>1.5</v>
      </c>
      <c r="E196" s="124">
        <f t="shared" si="52"/>
        <v>1.5</v>
      </c>
      <c r="F196" s="124">
        <f t="shared" si="52"/>
        <v>1.5</v>
      </c>
      <c r="G196" s="124">
        <f t="shared" si="52"/>
        <v>1.5</v>
      </c>
      <c r="H196" s="124">
        <f t="shared" si="52"/>
        <v>1.5</v>
      </c>
      <c r="I196" s="124">
        <f t="shared" si="52"/>
        <v>1.5</v>
      </c>
      <c r="J196" s="124">
        <f t="shared" si="52"/>
        <v>1.5</v>
      </c>
      <c r="K196" s="124">
        <f t="shared" si="52"/>
        <v>1.5</v>
      </c>
      <c r="L196" s="124">
        <f t="shared" si="52"/>
        <v>1.5</v>
      </c>
      <c r="M196" s="124">
        <f t="shared" si="52"/>
        <v>1.5</v>
      </c>
      <c r="N196" s="124">
        <f t="shared" si="52"/>
        <v>1.5</v>
      </c>
      <c r="O196" s="124">
        <f t="shared" si="52"/>
        <v>1.5</v>
      </c>
      <c r="P196" s="124">
        <f t="shared" si="52"/>
        <v>1.5</v>
      </c>
      <c r="Q196" s="124">
        <f t="shared" si="52"/>
        <v>1.5</v>
      </c>
      <c r="R196" s="124">
        <f t="shared" si="52"/>
        <v>1.5</v>
      </c>
      <c r="S196" s="124">
        <f t="shared" si="52"/>
        <v>1.5</v>
      </c>
      <c r="T196" s="124">
        <f t="shared" si="53"/>
        <v>1.5</v>
      </c>
      <c r="U196" s="124">
        <f t="shared" si="53"/>
        <v>1.5</v>
      </c>
      <c r="V196" s="124">
        <f t="shared" si="53"/>
        <v>1.5</v>
      </c>
      <c r="W196" s="124">
        <f t="shared" si="53"/>
        <v>1.5</v>
      </c>
      <c r="X196" s="124">
        <f t="shared" si="53"/>
        <v>1.5</v>
      </c>
      <c r="Y196" s="124">
        <f t="shared" si="53"/>
        <v>1.5</v>
      </c>
      <c r="Z196" s="124">
        <f t="shared" si="53"/>
        <v>1.5</v>
      </c>
      <c r="AA196" s="124">
        <f t="shared" si="53"/>
        <v>1.5</v>
      </c>
      <c r="AB196" s="124">
        <f t="shared" si="53"/>
        <v>1.5</v>
      </c>
      <c r="AC196" s="124">
        <f t="shared" si="53"/>
        <v>1.5</v>
      </c>
      <c r="AD196" s="124">
        <f t="shared" si="53"/>
        <v>1.5</v>
      </c>
      <c r="AE196" s="124">
        <f t="shared" si="53"/>
        <v>1.5</v>
      </c>
      <c r="AF196" s="124">
        <f t="shared" si="53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1"/>
        <v>0.3</v>
      </c>
      <c r="C197" s="124">
        <v>0.3</v>
      </c>
      <c r="D197" s="124">
        <f t="shared" si="52"/>
        <v>0.3</v>
      </c>
      <c r="E197" s="124">
        <f t="shared" si="52"/>
        <v>0.3</v>
      </c>
      <c r="F197" s="124">
        <f t="shared" si="52"/>
        <v>0.3</v>
      </c>
      <c r="G197" s="124">
        <f t="shared" si="52"/>
        <v>0.3</v>
      </c>
      <c r="H197" s="124">
        <f t="shared" si="52"/>
        <v>0.3</v>
      </c>
      <c r="I197" s="124">
        <f t="shared" si="52"/>
        <v>0.3</v>
      </c>
      <c r="J197" s="124">
        <f t="shared" si="52"/>
        <v>0.3</v>
      </c>
      <c r="K197" s="124">
        <f t="shared" si="52"/>
        <v>0.3</v>
      </c>
      <c r="L197" s="124">
        <f t="shared" si="52"/>
        <v>0.3</v>
      </c>
      <c r="M197" s="124">
        <f t="shared" si="52"/>
        <v>0.3</v>
      </c>
      <c r="N197" s="124">
        <f t="shared" si="52"/>
        <v>0.3</v>
      </c>
      <c r="O197" s="124">
        <f t="shared" si="52"/>
        <v>0.3</v>
      </c>
      <c r="P197" s="124">
        <f t="shared" si="52"/>
        <v>0.3</v>
      </c>
      <c r="Q197" s="124">
        <f t="shared" si="52"/>
        <v>0.3</v>
      </c>
      <c r="R197" s="124">
        <f t="shared" si="52"/>
        <v>0.3</v>
      </c>
      <c r="S197" s="124">
        <f t="shared" si="52"/>
        <v>0.3</v>
      </c>
      <c r="T197" s="124">
        <f t="shared" si="53"/>
        <v>0.3</v>
      </c>
      <c r="U197" s="124">
        <f t="shared" si="53"/>
        <v>0.3</v>
      </c>
      <c r="V197" s="124">
        <f t="shared" si="53"/>
        <v>0.3</v>
      </c>
      <c r="W197" s="124">
        <f t="shared" si="53"/>
        <v>0.3</v>
      </c>
      <c r="X197" s="124">
        <f t="shared" si="53"/>
        <v>0.3</v>
      </c>
      <c r="Y197" s="124">
        <f t="shared" si="53"/>
        <v>0.3</v>
      </c>
      <c r="Z197" s="124">
        <f t="shared" si="53"/>
        <v>0.3</v>
      </c>
      <c r="AA197" s="124">
        <f t="shared" si="53"/>
        <v>0.3</v>
      </c>
      <c r="AB197" s="124">
        <f t="shared" si="53"/>
        <v>0.3</v>
      </c>
      <c r="AC197" s="124">
        <f t="shared" si="53"/>
        <v>0.3</v>
      </c>
      <c r="AD197" s="124">
        <f t="shared" si="53"/>
        <v>0.3</v>
      </c>
      <c r="AE197" s="124">
        <f t="shared" si="53"/>
        <v>0.3</v>
      </c>
      <c r="AF197" s="124">
        <f t="shared" si="53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1"/>
        <v>0.4</v>
      </c>
      <c r="C198" s="124">
        <v>0.4</v>
      </c>
      <c r="D198" s="124">
        <f t="shared" si="52"/>
        <v>0.4</v>
      </c>
      <c r="E198" s="124">
        <f t="shared" si="52"/>
        <v>0.4</v>
      </c>
      <c r="F198" s="124">
        <f t="shared" si="52"/>
        <v>0.4</v>
      </c>
      <c r="G198" s="124">
        <f t="shared" si="52"/>
        <v>0.4</v>
      </c>
      <c r="H198" s="124">
        <f t="shared" si="52"/>
        <v>0.4</v>
      </c>
      <c r="I198" s="124">
        <f t="shared" si="52"/>
        <v>0.4</v>
      </c>
      <c r="J198" s="124">
        <f t="shared" si="52"/>
        <v>0.4</v>
      </c>
      <c r="K198" s="124">
        <f t="shared" si="52"/>
        <v>0.4</v>
      </c>
      <c r="L198" s="124">
        <f t="shared" si="52"/>
        <v>0.4</v>
      </c>
      <c r="M198" s="124">
        <f t="shared" si="52"/>
        <v>0.4</v>
      </c>
      <c r="N198" s="124">
        <f t="shared" si="52"/>
        <v>0.4</v>
      </c>
      <c r="O198" s="124">
        <f t="shared" si="52"/>
        <v>0.4</v>
      </c>
      <c r="P198" s="124">
        <f t="shared" si="52"/>
        <v>0.4</v>
      </c>
      <c r="Q198" s="124">
        <f t="shared" si="52"/>
        <v>0.4</v>
      </c>
      <c r="R198" s="124">
        <f t="shared" si="52"/>
        <v>0.4</v>
      </c>
      <c r="S198" s="124">
        <f t="shared" si="52"/>
        <v>0.4</v>
      </c>
      <c r="T198" s="124">
        <f t="shared" si="53"/>
        <v>0.4</v>
      </c>
      <c r="U198" s="124">
        <f t="shared" si="53"/>
        <v>0.4</v>
      </c>
      <c r="V198" s="124">
        <f t="shared" si="53"/>
        <v>0.4</v>
      </c>
      <c r="W198" s="124">
        <f t="shared" si="53"/>
        <v>0.4</v>
      </c>
      <c r="X198" s="124">
        <f t="shared" si="53"/>
        <v>0.4</v>
      </c>
      <c r="Y198" s="124">
        <f t="shared" si="53"/>
        <v>0.4</v>
      </c>
      <c r="Z198" s="124">
        <f t="shared" si="53"/>
        <v>0.4</v>
      </c>
      <c r="AA198" s="124">
        <f t="shared" si="53"/>
        <v>0.4</v>
      </c>
      <c r="AB198" s="124">
        <f t="shared" si="53"/>
        <v>0.4</v>
      </c>
      <c r="AC198" s="124">
        <f t="shared" si="53"/>
        <v>0.4</v>
      </c>
      <c r="AD198" s="124">
        <f t="shared" si="53"/>
        <v>0.4</v>
      </c>
      <c r="AE198" s="124">
        <f t="shared" si="53"/>
        <v>0.4</v>
      </c>
      <c r="AF198" s="124">
        <f t="shared" si="53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1"/>
        <v>0.64</v>
      </c>
      <c r="C199" s="134">
        <v>0.64</v>
      </c>
      <c r="D199" s="134">
        <f t="shared" si="52"/>
        <v>0.64</v>
      </c>
      <c r="E199" s="134">
        <f t="shared" si="52"/>
        <v>0.64</v>
      </c>
      <c r="F199" s="134">
        <f t="shared" si="52"/>
        <v>0.64</v>
      </c>
      <c r="G199" s="134">
        <f t="shared" si="52"/>
        <v>0.64</v>
      </c>
      <c r="H199" s="134">
        <f t="shared" si="52"/>
        <v>0.64</v>
      </c>
      <c r="I199" s="134">
        <f t="shared" si="52"/>
        <v>0.64</v>
      </c>
      <c r="J199" s="134">
        <f t="shared" si="52"/>
        <v>0.64</v>
      </c>
      <c r="K199" s="134">
        <f t="shared" si="52"/>
        <v>0.64</v>
      </c>
      <c r="L199" s="134">
        <f t="shared" si="52"/>
        <v>0.64</v>
      </c>
      <c r="M199" s="134">
        <f t="shared" si="52"/>
        <v>0.64</v>
      </c>
      <c r="N199" s="134">
        <f t="shared" si="52"/>
        <v>0.64</v>
      </c>
      <c r="O199" s="134">
        <f t="shared" si="52"/>
        <v>0.64</v>
      </c>
      <c r="P199" s="134">
        <f t="shared" si="52"/>
        <v>0.64</v>
      </c>
      <c r="Q199" s="134">
        <f t="shared" si="52"/>
        <v>0.64</v>
      </c>
      <c r="R199" s="134">
        <f t="shared" si="52"/>
        <v>0.64</v>
      </c>
      <c r="S199" s="134">
        <f t="shared" si="52"/>
        <v>0.64</v>
      </c>
      <c r="T199" s="134">
        <f t="shared" si="53"/>
        <v>0.64</v>
      </c>
      <c r="U199" s="134">
        <f t="shared" si="53"/>
        <v>0.64</v>
      </c>
      <c r="V199" s="134">
        <f t="shared" si="53"/>
        <v>0.64</v>
      </c>
      <c r="W199" s="134">
        <f t="shared" si="53"/>
        <v>0.64</v>
      </c>
      <c r="X199" s="134">
        <f t="shared" si="53"/>
        <v>0.64</v>
      </c>
      <c r="Y199" s="134">
        <f t="shared" si="53"/>
        <v>0.64</v>
      </c>
      <c r="Z199" s="134">
        <f t="shared" si="53"/>
        <v>0.64</v>
      </c>
      <c r="AA199" s="134">
        <f t="shared" si="53"/>
        <v>0.64</v>
      </c>
      <c r="AB199" s="134">
        <f t="shared" si="53"/>
        <v>0.64</v>
      </c>
      <c r="AC199" s="134">
        <f t="shared" si="53"/>
        <v>0.64</v>
      </c>
      <c r="AD199" s="134">
        <f t="shared" si="53"/>
        <v>0.64</v>
      </c>
      <c r="AE199" s="134">
        <f t="shared" si="53"/>
        <v>0.64</v>
      </c>
      <c r="AF199" s="134">
        <f t="shared" si="53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4">SUM(D194:D199)</f>
        <v>3.54</v>
      </c>
      <c r="E200" s="137">
        <f t="shared" si="54"/>
        <v>3.54</v>
      </c>
      <c r="F200" s="137">
        <f t="shared" si="54"/>
        <v>3.54</v>
      </c>
      <c r="G200" s="137">
        <f t="shared" si="54"/>
        <v>3.54</v>
      </c>
      <c r="H200" s="137">
        <f t="shared" si="54"/>
        <v>3.54</v>
      </c>
      <c r="I200" s="137">
        <f t="shared" si="54"/>
        <v>3.54</v>
      </c>
      <c r="J200" s="137">
        <f t="shared" si="54"/>
        <v>3.54</v>
      </c>
      <c r="K200" s="137">
        <f t="shared" si="54"/>
        <v>3.54</v>
      </c>
      <c r="L200" s="137">
        <f t="shared" si="54"/>
        <v>3.54</v>
      </c>
      <c r="M200" s="137">
        <f>SUM(M194:M199)</f>
        <v>3.54</v>
      </c>
      <c r="N200" s="137">
        <f t="shared" ref="N200:S200" si="55">SUM(N194:N199)</f>
        <v>3.54</v>
      </c>
      <c r="O200" s="137">
        <f t="shared" si="55"/>
        <v>3.54</v>
      </c>
      <c r="P200" s="137">
        <f t="shared" si="55"/>
        <v>3.54</v>
      </c>
      <c r="Q200" s="137">
        <f t="shared" si="55"/>
        <v>3.54</v>
      </c>
      <c r="R200" s="137">
        <f t="shared" si="55"/>
        <v>3.54</v>
      </c>
      <c r="S200" s="137">
        <f t="shared" si="55"/>
        <v>3.54</v>
      </c>
      <c r="T200" s="137">
        <f>SUM(T194:T199)</f>
        <v>3.54</v>
      </c>
      <c r="U200" s="137">
        <f t="shared" ref="U200:AG200" si="56">SUM(U194:U199)</f>
        <v>3.54</v>
      </c>
      <c r="V200" s="137">
        <f t="shared" si="56"/>
        <v>3.54</v>
      </c>
      <c r="W200" s="137">
        <f t="shared" si="56"/>
        <v>3.54</v>
      </c>
      <c r="X200" s="137">
        <f t="shared" si="56"/>
        <v>3.54</v>
      </c>
      <c r="Y200" s="137">
        <f t="shared" si="56"/>
        <v>3.54</v>
      </c>
      <c r="Z200" s="137">
        <f t="shared" si="56"/>
        <v>3.54</v>
      </c>
      <c r="AA200" s="137">
        <f t="shared" si="56"/>
        <v>3.54</v>
      </c>
      <c r="AB200" s="137">
        <f t="shared" si="56"/>
        <v>3.54</v>
      </c>
      <c r="AC200" s="137">
        <f t="shared" si="56"/>
        <v>3.54</v>
      </c>
      <c r="AD200" s="137">
        <f t="shared" si="56"/>
        <v>3.54</v>
      </c>
      <c r="AE200" s="137">
        <f t="shared" si="56"/>
        <v>3.54</v>
      </c>
      <c r="AF200" s="137">
        <f t="shared" si="56"/>
        <v>3.54</v>
      </c>
      <c r="AG200" s="138">
        <f t="shared" si="56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1447.94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12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2079/01/12)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2079/01/12)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7">B75</f>
        <v>1370.3400000000001</v>
      </c>
      <c r="U214" s="161">
        <f t="shared" si="57"/>
        <v>1284.6400000000001</v>
      </c>
      <c r="V214" s="161">
        <f t="shared" si="57"/>
        <v>1271.94</v>
      </c>
      <c r="W214" s="161">
        <f t="shared" si="57"/>
        <v>1249.24</v>
      </c>
      <c r="X214" s="161">
        <f t="shared" si="57"/>
        <v>1220.24</v>
      </c>
      <c r="Y214" s="161">
        <f t="shared" si="57"/>
        <v>1232.24</v>
      </c>
      <c r="Z214" s="161">
        <f t="shared" si="57"/>
        <v>1252.24</v>
      </c>
      <c r="AA214" s="161">
        <f t="shared" si="57"/>
        <v>1094.94</v>
      </c>
      <c r="AB214" s="161">
        <f t="shared" si="57"/>
        <v>1219.74</v>
      </c>
      <c r="AC214" s="161">
        <f t="shared" si="57"/>
        <v>1292.24</v>
      </c>
      <c r="AD214" s="161">
        <f t="shared" si="57"/>
        <v>1394.74</v>
      </c>
      <c r="AE214" s="161">
        <f t="shared" si="57"/>
        <v>1447.94</v>
      </c>
      <c r="AF214" s="161">
        <f t="shared" si="57"/>
        <v>1441.84</v>
      </c>
      <c r="AG214" s="161">
        <f t="shared" si="57"/>
        <v>1447.34</v>
      </c>
      <c r="AH214" s="161">
        <f t="shared" si="57"/>
        <v>1504.44</v>
      </c>
      <c r="AI214" s="161">
        <f t="shared" si="57"/>
        <v>1567.9399999999998</v>
      </c>
      <c r="AJ214" s="161">
        <f t="shared" si="57"/>
        <v>1517.7399999999998</v>
      </c>
      <c r="AK214" s="161">
        <f t="shared" si="57"/>
        <v>1583.84</v>
      </c>
      <c r="AL214" s="161">
        <f t="shared" si="57"/>
        <v>1542.44</v>
      </c>
      <c r="AM214" s="161">
        <f t="shared" si="57"/>
        <v>1544.7400000000002</v>
      </c>
      <c r="AN214" s="161">
        <f t="shared" si="57"/>
        <v>1493.9399999999998</v>
      </c>
      <c r="AO214" s="161">
        <f t="shared" si="57"/>
        <v>1477.44</v>
      </c>
      <c r="AP214" s="161">
        <f t="shared" si="57"/>
        <v>1485.54</v>
      </c>
      <c r="AQ214" s="161">
        <f t="shared" si="57"/>
        <v>1539.3400000000001</v>
      </c>
      <c r="AR214" s="161">
        <f t="shared" si="57"/>
        <v>1672.7399999999998</v>
      </c>
      <c r="AS214" s="161">
        <f t="shared" si="57"/>
        <v>1709.2399999999998</v>
      </c>
      <c r="AT214" s="161">
        <f t="shared" si="57"/>
        <v>1641.7399999999998</v>
      </c>
      <c r="AU214" s="161">
        <f t="shared" si="57"/>
        <v>1628.6399999999999</v>
      </c>
      <c r="AV214" s="161">
        <f t="shared" si="57"/>
        <v>1568.6399999999999</v>
      </c>
      <c r="AW214" s="161">
        <f t="shared" si="57"/>
        <v>1485.44</v>
      </c>
      <c r="AX214" s="161">
        <f t="shared" si="57"/>
        <v>1363.94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8">C199</f>
        <v>0.64</v>
      </c>
      <c r="C235" s="164">
        <f t="shared" si="58"/>
        <v>0.64</v>
      </c>
      <c r="D235" s="164">
        <f t="shared" si="58"/>
        <v>0.64</v>
      </c>
      <c r="E235" s="164">
        <f t="shared" si="58"/>
        <v>0.64</v>
      </c>
      <c r="F235" s="164">
        <f t="shared" si="58"/>
        <v>0.64</v>
      </c>
      <c r="G235" s="164">
        <f t="shared" si="58"/>
        <v>0.64</v>
      </c>
      <c r="H235" s="164">
        <f t="shared" si="58"/>
        <v>0.64</v>
      </c>
      <c r="I235" s="164">
        <f t="shared" si="58"/>
        <v>0.64</v>
      </c>
      <c r="J235" s="164">
        <f t="shared" si="58"/>
        <v>0.64</v>
      </c>
      <c r="K235" s="164">
        <f t="shared" si="58"/>
        <v>0.64</v>
      </c>
      <c r="L235" s="164">
        <f t="shared" si="58"/>
        <v>0.64</v>
      </c>
      <c r="M235" s="164">
        <f t="shared" si="58"/>
        <v>0.64</v>
      </c>
      <c r="N235" s="164">
        <f t="shared" si="58"/>
        <v>0.64</v>
      </c>
      <c r="O235" s="164">
        <f t="shared" si="58"/>
        <v>0.64</v>
      </c>
      <c r="P235" s="164">
        <f t="shared" si="58"/>
        <v>0.64</v>
      </c>
      <c r="Q235" s="164">
        <f t="shared" si="58"/>
        <v>0.64</v>
      </c>
      <c r="R235" s="164">
        <f t="shared" si="58"/>
        <v>0.64</v>
      </c>
      <c r="S235" s="164">
        <f t="shared" si="58"/>
        <v>0.64</v>
      </c>
      <c r="T235" s="164">
        <f t="shared" si="58"/>
        <v>0.64</v>
      </c>
      <c r="U235" s="164">
        <f t="shared" si="58"/>
        <v>0.64</v>
      </c>
      <c r="V235" s="164">
        <f t="shared" si="58"/>
        <v>0.64</v>
      </c>
      <c r="W235" s="164">
        <f t="shared" si="58"/>
        <v>0.64</v>
      </c>
      <c r="X235" s="164">
        <f t="shared" si="58"/>
        <v>0.64</v>
      </c>
      <c r="Y235" s="164">
        <f t="shared" si="58"/>
        <v>0.64</v>
      </c>
      <c r="Z235" s="164">
        <f t="shared" si="58"/>
        <v>0.64</v>
      </c>
      <c r="AA235" s="164">
        <f t="shared" si="58"/>
        <v>0.64</v>
      </c>
      <c r="AB235" s="164">
        <f t="shared" si="58"/>
        <v>0.64</v>
      </c>
      <c r="AC235" s="164">
        <f t="shared" si="58"/>
        <v>0.64</v>
      </c>
      <c r="AD235" s="164">
        <f t="shared" si="58"/>
        <v>0.64</v>
      </c>
      <c r="AE235" s="164">
        <f t="shared" si="58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9">IF(C203&lt;100,"",C203-520)</f>
        <v/>
      </c>
      <c r="D236" s="109" t="str">
        <f t="shared" si="59"/>
        <v/>
      </c>
      <c r="E236" s="109" t="str">
        <f t="shared" si="59"/>
        <v/>
      </c>
      <c r="F236" s="109" t="str">
        <f t="shared" si="59"/>
        <v/>
      </c>
      <c r="G236" s="109" t="str">
        <f t="shared" si="59"/>
        <v/>
      </c>
      <c r="H236" s="109" t="str">
        <f t="shared" si="59"/>
        <v/>
      </c>
      <c r="I236" s="109" t="str">
        <f t="shared" si="59"/>
        <v/>
      </c>
      <c r="J236" s="109" t="str">
        <f t="shared" si="59"/>
        <v/>
      </c>
      <c r="K236" s="109" t="str">
        <f t="shared" si="59"/>
        <v/>
      </c>
      <c r="L236" s="109" t="str">
        <f t="shared" si="59"/>
        <v/>
      </c>
      <c r="M236" s="109" t="str">
        <f t="shared" si="59"/>
        <v/>
      </c>
      <c r="N236" s="109" t="str">
        <f t="shared" si="59"/>
        <v/>
      </c>
      <c r="O236" s="109" t="str">
        <f t="shared" si="59"/>
        <v/>
      </c>
      <c r="P236" s="109" t="str">
        <f t="shared" si="59"/>
        <v/>
      </c>
      <c r="Q236" s="109" t="str">
        <f t="shared" si="59"/>
        <v/>
      </c>
      <c r="R236" s="109" t="str">
        <f t="shared" si="59"/>
        <v/>
      </c>
      <c r="S236" s="109" t="str">
        <f t="shared" si="59"/>
        <v/>
      </c>
      <c r="T236" s="109" t="str">
        <f t="shared" si="59"/>
        <v/>
      </c>
      <c r="U236" s="109" t="str">
        <f t="shared" si="59"/>
        <v/>
      </c>
      <c r="V236" s="109" t="str">
        <f t="shared" si="59"/>
        <v/>
      </c>
      <c r="W236" s="109" t="str">
        <f t="shared" si="59"/>
        <v/>
      </c>
      <c r="X236" s="109" t="str">
        <f t="shared" si="59"/>
        <v/>
      </c>
      <c r="Y236" s="109" t="str">
        <f t="shared" si="59"/>
        <v/>
      </c>
      <c r="Z236" s="109" t="str">
        <f t="shared" si="59"/>
        <v/>
      </c>
      <c r="AA236" s="109" t="str">
        <f t="shared" si="59"/>
        <v/>
      </c>
      <c r="AB236" s="109" t="str">
        <f t="shared" si="59"/>
        <v/>
      </c>
      <c r="AC236" s="109" t="str">
        <f t="shared" si="59"/>
        <v/>
      </c>
      <c r="AD236" s="109" t="str">
        <f t="shared" si="59"/>
        <v/>
      </c>
      <c r="AE236" s="109" t="str">
        <f t="shared" si="59"/>
        <v/>
      </c>
      <c r="AF236" s="109" t="str">
        <f t="shared" si="59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0">IF(B204&lt;100,"",B204-620)</f>
        <v/>
      </c>
      <c r="C237" s="109" t="str">
        <f t="shared" si="60"/>
        <v/>
      </c>
      <c r="D237" s="109" t="str">
        <f t="shared" si="60"/>
        <v/>
      </c>
      <c r="E237" s="109" t="str">
        <f t="shared" si="60"/>
        <v/>
      </c>
      <c r="F237" s="109" t="str">
        <f t="shared" si="60"/>
        <v/>
      </c>
      <c r="G237" s="109" t="str">
        <f t="shared" si="60"/>
        <v/>
      </c>
      <c r="H237" s="109" t="str">
        <f t="shared" si="60"/>
        <v/>
      </c>
      <c r="I237" s="109" t="str">
        <f t="shared" si="60"/>
        <v/>
      </c>
      <c r="J237" s="109" t="str">
        <f t="shared" si="60"/>
        <v/>
      </c>
      <c r="K237" s="109" t="str">
        <f t="shared" si="60"/>
        <v/>
      </c>
      <c r="L237" s="109" t="str">
        <f t="shared" si="60"/>
        <v/>
      </c>
      <c r="M237" s="109" t="str">
        <f t="shared" si="60"/>
        <v/>
      </c>
      <c r="N237" s="109" t="str">
        <f t="shared" si="60"/>
        <v/>
      </c>
      <c r="O237" s="109" t="str">
        <f t="shared" si="60"/>
        <v/>
      </c>
      <c r="P237" s="109" t="str">
        <f t="shared" si="60"/>
        <v/>
      </c>
      <c r="Q237" s="109" t="str">
        <f t="shared" si="60"/>
        <v/>
      </c>
      <c r="R237" s="109" t="str">
        <f t="shared" si="60"/>
        <v/>
      </c>
      <c r="S237" s="109" t="str">
        <f t="shared" si="60"/>
        <v/>
      </c>
      <c r="T237" s="109" t="str">
        <f t="shared" si="60"/>
        <v/>
      </c>
      <c r="U237" s="109" t="str">
        <f t="shared" si="60"/>
        <v/>
      </c>
      <c r="V237" s="109" t="str">
        <f t="shared" si="60"/>
        <v/>
      </c>
      <c r="W237" s="109" t="str">
        <f t="shared" si="60"/>
        <v/>
      </c>
      <c r="X237" s="109" t="str">
        <f t="shared" si="60"/>
        <v/>
      </c>
      <c r="Y237" s="109" t="str">
        <f t="shared" si="60"/>
        <v/>
      </c>
      <c r="Z237" s="109" t="str">
        <f t="shared" si="60"/>
        <v/>
      </c>
      <c r="AA237" s="109" t="str">
        <f t="shared" si="60"/>
        <v/>
      </c>
      <c r="AB237" s="109" t="str">
        <f t="shared" si="60"/>
        <v/>
      </c>
      <c r="AC237" s="109" t="str">
        <f t="shared" si="60"/>
        <v/>
      </c>
      <c r="AD237" s="109" t="str">
        <f t="shared" si="60"/>
        <v/>
      </c>
      <c r="AE237" s="109" t="str">
        <f t="shared" si="60"/>
        <v/>
      </c>
      <c r="AF237" s="109" t="str">
        <f t="shared" si="60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1">IF(B205&lt;100,"",B205-330)</f>
        <v/>
      </c>
      <c r="C238" s="109" t="str">
        <f t="shared" si="61"/>
        <v/>
      </c>
      <c r="D238" s="109" t="str">
        <f t="shared" si="61"/>
        <v/>
      </c>
      <c r="E238" s="109" t="str">
        <f t="shared" si="61"/>
        <v/>
      </c>
      <c r="F238" s="109" t="str">
        <f t="shared" si="61"/>
        <v/>
      </c>
      <c r="G238" s="109" t="str">
        <f t="shared" si="61"/>
        <v/>
      </c>
      <c r="H238" s="109" t="str">
        <f t="shared" si="61"/>
        <v/>
      </c>
      <c r="I238" s="109" t="str">
        <f t="shared" si="61"/>
        <v/>
      </c>
      <c r="J238" s="109" t="str">
        <f t="shared" si="61"/>
        <v/>
      </c>
      <c r="K238" s="109" t="str">
        <f t="shared" si="61"/>
        <v/>
      </c>
      <c r="L238" s="109" t="str">
        <f t="shared" si="61"/>
        <v/>
      </c>
      <c r="M238" s="109" t="str">
        <f t="shared" si="61"/>
        <v/>
      </c>
      <c r="N238" s="109" t="str">
        <f t="shared" si="61"/>
        <v/>
      </c>
      <c r="O238" s="109" t="str">
        <f t="shared" si="61"/>
        <v/>
      </c>
      <c r="P238" s="109" t="str">
        <f t="shared" si="61"/>
        <v/>
      </c>
      <c r="Q238" s="109" t="str">
        <f t="shared" si="61"/>
        <v/>
      </c>
      <c r="R238" s="109" t="str">
        <f t="shared" si="61"/>
        <v/>
      </c>
      <c r="S238" s="109" t="str">
        <f t="shared" si="61"/>
        <v/>
      </c>
      <c r="T238" s="109" t="str">
        <f t="shared" si="61"/>
        <v/>
      </c>
      <c r="U238" s="109" t="str">
        <f t="shared" si="61"/>
        <v/>
      </c>
      <c r="V238" s="109" t="str">
        <f t="shared" si="61"/>
        <v/>
      </c>
      <c r="W238" s="109" t="str">
        <f t="shared" si="61"/>
        <v/>
      </c>
      <c r="X238" s="109" t="str">
        <f t="shared" si="61"/>
        <v/>
      </c>
      <c r="Y238" s="109" t="str">
        <f t="shared" si="61"/>
        <v/>
      </c>
      <c r="Z238" s="109" t="str">
        <f t="shared" si="61"/>
        <v/>
      </c>
      <c r="AA238" s="109" t="str">
        <f t="shared" si="61"/>
        <v/>
      </c>
      <c r="AB238" s="109" t="str">
        <f t="shared" si="61"/>
        <v/>
      </c>
      <c r="AC238" s="109" t="str">
        <f t="shared" si="61"/>
        <v/>
      </c>
      <c r="AD238" s="109" t="str">
        <f t="shared" si="61"/>
        <v/>
      </c>
      <c r="AE238" s="109" t="str">
        <f t="shared" si="61"/>
        <v/>
      </c>
      <c r="AF238" s="109" t="str">
        <f t="shared" si="61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2">IF(C206&lt;100,"",C206-1500)</f>
        <v/>
      </c>
      <c r="D239" s="109" t="str">
        <f t="shared" si="62"/>
        <v/>
      </c>
      <c r="E239" s="109" t="str">
        <f t="shared" si="62"/>
        <v/>
      </c>
      <c r="F239" s="109" t="str">
        <f t="shared" si="62"/>
        <v/>
      </c>
      <c r="G239" s="109" t="str">
        <f t="shared" si="62"/>
        <v/>
      </c>
      <c r="H239" s="109" t="str">
        <f t="shared" si="62"/>
        <v/>
      </c>
      <c r="I239" s="109" t="str">
        <f t="shared" si="62"/>
        <v/>
      </c>
      <c r="J239" s="109" t="str">
        <f t="shared" si="62"/>
        <v/>
      </c>
      <c r="K239" s="109" t="str">
        <f t="shared" si="62"/>
        <v/>
      </c>
      <c r="L239" s="109" t="str">
        <f t="shared" si="62"/>
        <v/>
      </c>
      <c r="M239" s="109" t="str">
        <f t="shared" si="62"/>
        <v/>
      </c>
      <c r="N239" s="109" t="str">
        <f t="shared" si="62"/>
        <v/>
      </c>
      <c r="O239" s="109" t="str">
        <f t="shared" si="62"/>
        <v/>
      </c>
      <c r="P239" s="109" t="str">
        <f t="shared" si="62"/>
        <v/>
      </c>
      <c r="Q239" s="109" t="str">
        <f t="shared" si="62"/>
        <v/>
      </c>
      <c r="R239" s="109" t="str">
        <f t="shared" si="62"/>
        <v/>
      </c>
      <c r="S239" s="109" t="str">
        <f t="shared" si="62"/>
        <v/>
      </c>
      <c r="T239" s="109" t="str">
        <f t="shared" si="62"/>
        <v/>
      </c>
      <c r="U239" s="109" t="str">
        <f t="shared" si="62"/>
        <v/>
      </c>
      <c r="V239" s="109" t="str">
        <f t="shared" si="62"/>
        <v/>
      </c>
      <c r="W239" s="109" t="str">
        <f t="shared" si="62"/>
        <v/>
      </c>
      <c r="X239" s="109" t="str">
        <f t="shared" si="62"/>
        <v/>
      </c>
      <c r="Y239" s="109" t="str">
        <f t="shared" si="62"/>
        <v/>
      </c>
      <c r="Z239" s="109" t="str">
        <f t="shared" si="62"/>
        <v/>
      </c>
      <c r="AA239" s="109" t="str">
        <f t="shared" si="62"/>
        <v/>
      </c>
      <c r="AB239" s="109" t="str">
        <f t="shared" si="62"/>
        <v/>
      </c>
      <c r="AC239" s="109" t="str">
        <f t="shared" si="62"/>
        <v/>
      </c>
      <c r="AD239" s="109" t="str">
        <f t="shared" si="62"/>
        <v/>
      </c>
      <c r="AE239" s="109" t="str">
        <f t="shared" si="62"/>
        <v/>
      </c>
      <c r="AF239" s="109" t="str">
        <f t="shared" si="62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777" priority="190">
      <formula>$AH11=0</formula>
    </cfRule>
  </conditionalFormatting>
  <conditionalFormatting sqref="A34:A201">
    <cfRule type="expression" dxfId="775" priority="170">
      <formula>$AH34=0</formula>
    </cfRule>
  </conditionalFormatting>
  <conditionalFormatting sqref="B8 M8 S8 AB8">
    <cfRule type="expression" dxfId="774" priority="212">
      <formula>C$9&lt;8/24</formula>
    </cfRule>
    <cfRule type="expression" dxfId="773" priority="211">
      <formula>AND(C$9&gt;=8/24,C$9&lt;14/24)</formula>
    </cfRule>
    <cfRule type="expression" dxfId="772" priority="210">
      <formula>AND(C$9&gt;=14/24,C$9&lt;20/24)</formula>
    </cfRule>
  </conditionalFormatting>
  <conditionalFormatting sqref="B11:D14 E12:L14 B16:L16 B24:L26 C53:AF57 B53:B91 C61:D67 E62:L67">
    <cfRule type="expression" dxfId="771" priority="40">
      <formula>B$9&lt;8/24</formula>
    </cfRule>
    <cfRule type="expression" dxfId="770" priority="38">
      <formula>AND(B$9&gt;=14/24,B$9&lt;20/24)</formula>
    </cfRule>
    <cfRule type="expression" dxfId="769" priority="39">
      <formula>AND(B$9&gt;=8/24,B$9&lt;14/24)</formula>
    </cfRule>
  </conditionalFormatting>
  <conditionalFormatting sqref="B11:D14 E12:L14 B16:L16 B24:AF26 C53:AF57 B53:B91 C61:D67 E62:T67">
    <cfRule type="expression" dxfId="768" priority="37">
      <formula>B$9&gt;=20/24</formula>
    </cfRule>
  </conditionalFormatting>
  <conditionalFormatting sqref="B11:D16 E12:L16 B34:AF37">
    <cfRule type="expression" dxfId="767" priority="28">
      <formula>B11&gt;$AG11</formula>
    </cfRule>
  </conditionalFormatting>
  <conditionalFormatting sqref="B37:K37">
    <cfRule type="expression" dxfId="766" priority="58">
      <formula>B$9&lt;8/24</formula>
    </cfRule>
    <cfRule type="expression" dxfId="765" priority="57">
      <formula>AND(B$9&gt;=8/24,B$9&lt;14/24)</formula>
    </cfRule>
    <cfRule type="expression" dxfId="764" priority="56">
      <formula>AND(B$9&gt;=14/24,B$9&lt;20/24)</formula>
    </cfRule>
    <cfRule type="expression" dxfId="763" priority="55">
      <formula>B$9&gt;=20/24</formula>
    </cfRule>
  </conditionalFormatting>
  <conditionalFormatting sqref="B17:L23">
    <cfRule type="expression" dxfId="762" priority="3">
      <formula>AND(B$9&gt;=14/24,B$9&lt;20/24)</formula>
    </cfRule>
    <cfRule type="expression" dxfId="761" priority="4">
      <formula>AND(B$9&gt;=8/24,B$9&lt;14/24)</formula>
    </cfRule>
    <cfRule type="expression" dxfId="760" priority="5">
      <formula>B$9&lt;8/24</formula>
    </cfRule>
  </conditionalFormatting>
  <conditionalFormatting sqref="B39:L41">
    <cfRule type="expression" dxfId="759" priority="45">
      <formula>B$9&lt;8/24</formula>
    </cfRule>
    <cfRule type="expression" dxfId="758" priority="44">
      <formula>AND(B$9&gt;=8/24,B$9&lt;14/24)</formula>
    </cfRule>
    <cfRule type="expression" dxfId="757" priority="42">
      <formula>B$9&gt;=20/24</formula>
    </cfRule>
    <cfRule type="expression" dxfId="756" priority="43">
      <formula>AND(B$9&gt;=14/24,B$9&lt;20/24)</formula>
    </cfRule>
  </conditionalFormatting>
  <conditionalFormatting sqref="B44:L50">
    <cfRule type="expression" dxfId="755" priority="14">
      <formula>B$9&lt;8/24</formula>
    </cfRule>
    <cfRule type="expression" dxfId="754" priority="11">
      <formula>B$9&gt;=20/24</formula>
    </cfRule>
    <cfRule type="expression" dxfId="753" priority="12">
      <formula>AND(B$9&gt;=14/24,B$9&lt;20/24)</formula>
    </cfRule>
    <cfRule type="expression" dxfId="752" priority="13">
      <formula>AND(B$9&gt;=8/24,B$9&lt;14/24)</formula>
    </cfRule>
  </conditionalFormatting>
  <conditionalFormatting sqref="B9:AF10 T11:AF11 AG73 B192:AF192 B194:B200 D194:AF200 U213:AF213">
    <cfRule type="expression" dxfId="751" priority="205">
      <formula>B$9&lt;8/24</formula>
    </cfRule>
    <cfRule type="expression" dxfId="750" priority="204">
      <formula>AND(B$9&gt;=8/24,B$9&lt;14/24)</formula>
    </cfRule>
    <cfRule type="expression" dxfId="749" priority="203">
      <formula>AND(B$9&gt;=14/24,B$9&lt;20/24)</formula>
    </cfRule>
  </conditionalFormatting>
  <conditionalFormatting sqref="B15:AF15">
    <cfRule type="expression" dxfId="748" priority="23">
      <formula>B$9&lt;8/24</formula>
    </cfRule>
    <cfRule type="expression" dxfId="747" priority="20">
      <formula>B$9&gt;=20/24</formula>
    </cfRule>
    <cfRule type="expression" dxfId="746" priority="21">
      <formula>AND(B$9&gt;=14/24,B$9&lt;20/24)</formula>
    </cfRule>
    <cfRule type="expression" dxfId="745" priority="22">
      <formula>AND(B$9&gt;=8/24,B$9&lt;14/24)</formula>
    </cfRule>
  </conditionalFormatting>
  <conditionalFormatting sqref="B17:AF23">
    <cfRule type="expression" dxfId="744" priority="2">
      <formula>B$9&gt;=20/24</formula>
    </cfRule>
    <cfRule type="expression" dxfId="743" priority="1">
      <formula>B17&gt;$AG17</formula>
    </cfRule>
  </conditionalFormatting>
  <conditionalFormatting sqref="B24:AF33">
    <cfRule type="expression" dxfId="742" priority="15">
      <formula>B24&gt;$AG24</formula>
    </cfRule>
  </conditionalFormatting>
  <conditionalFormatting sqref="B27:AF27">
    <cfRule type="expression" dxfId="741" priority="6">
      <formula>B$9&gt;=20/24</formula>
    </cfRule>
    <cfRule type="expression" dxfId="740" priority="7">
      <formula>AND(B$9&gt;=14/24,B$9&lt;20/24)</formula>
    </cfRule>
    <cfRule type="expression" dxfId="739" priority="8">
      <formula>AND(B$9&gt;=8/24,B$9&lt;14/24)</formula>
    </cfRule>
    <cfRule type="expression" dxfId="738" priority="9">
      <formula>B$9&lt;8/24</formula>
    </cfRule>
  </conditionalFormatting>
  <conditionalFormatting sqref="B28:AF34">
    <cfRule type="expression" dxfId="737" priority="17">
      <formula>AND(B$9&gt;=14/24,B$9&lt;20/24)</formula>
    </cfRule>
    <cfRule type="expression" dxfId="736" priority="18">
      <formula>AND(B$9&gt;=8/24,B$9&lt;14/24)</formula>
    </cfRule>
    <cfRule type="expression" dxfId="735" priority="19">
      <formula>B$9&lt;8/24</formula>
    </cfRule>
    <cfRule type="expression" dxfId="734" priority="16">
      <formula>B$9&gt;=20/24</formula>
    </cfRule>
  </conditionalFormatting>
  <conditionalFormatting sqref="B35:AF36">
    <cfRule type="expression" dxfId="733" priority="32">
      <formula>B$9&lt;8/24</formula>
    </cfRule>
    <cfRule type="expression" dxfId="732" priority="31">
      <formula>AND(B$9&gt;=8/24,B$9&lt;14/24)</formula>
    </cfRule>
    <cfRule type="expression" dxfId="731" priority="29">
      <formula>B$9&gt;=20/24</formula>
    </cfRule>
    <cfRule type="expression" dxfId="730" priority="30">
      <formula>AND(B$9&gt;=14/24,B$9&lt;20/24)</formula>
    </cfRule>
  </conditionalFormatting>
  <conditionalFormatting sqref="B38:AF56">
    <cfRule type="expression" dxfId="729" priority="10">
      <formula>B38&gt;$AG38</formula>
    </cfRule>
  </conditionalFormatting>
  <conditionalFormatting sqref="B94:AF100">
    <cfRule type="expression" dxfId="728" priority="59">
      <formula>B$9&gt;=20/24</formula>
    </cfRule>
    <cfRule type="expression" dxfId="727" priority="62">
      <formula>B$9&lt;8/24</formula>
    </cfRule>
    <cfRule type="expression" dxfId="726" priority="61">
      <formula>AND(B$9&gt;=8/24,B$9&lt;14/24)</formula>
    </cfRule>
    <cfRule type="expression" dxfId="725" priority="60">
      <formula>AND(B$9&gt;=14/24,B$9&lt;20/24)</formula>
    </cfRule>
  </conditionalFormatting>
  <conditionalFormatting sqref="C68:AF91 M17:AF26">
    <cfRule type="expression" dxfId="724" priority="114">
      <formula>AND(C$9&gt;=14/24,C$9&lt;20/24)</formula>
    </cfRule>
  </conditionalFormatting>
  <conditionalFormatting sqref="C68:AF91">
    <cfRule type="expression" dxfId="723" priority="113">
      <formula>C$9&gt;=20/24</formula>
    </cfRule>
  </conditionalFormatting>
  <conditionalFormatting sqref="E11:I11">
    <cfRule type="expression" dxfId="722" priority="169">
      <formula>E$9&lt;8/24</formula>
    </cfRule>
    <cfRule type="expression" dxfId="721" priority="168">
      <formula>AND(E$9&gt;=8/24,E$9&lt;14/24)</formula>
    </cfRule>
    <cfRule type="expression" dxfId="720" priority="167">
      <formula>AND(E$9&gt;=14/24,E$9&lt;20/24)</formula>
    </cfRule>
    <cfRule type="expression" dxfId="719" priority="166">
      <formula>E$9&gt;=20/24</formula>
    </cfRule>
  </conditionalFormatting>
  <conditionalFormatting sqref="E11:AF11">
    <cfRule type="expression" dxfId="718" priority="161">
      <formula>E11&gt;$AG11</formula>
    </cfRule>
  </conditionalFormatting>
  <conditionalFormatting sqref="M39:R50 S42:AA50">
    <cfRule type="expression" dxfId="717" priority="125">
      <formula>M$9&lt;8/24</formula>
    </cfRule>
    <cfRule type="expression" dxfId="716" priority="122">
      <formula>M$9&gt;=20/24</formula>
    </cfRule>
    <cfRule type="expression" dxfId="715" priority="123">
      <formula>AND(M$9&gt;=14/24,M$9&lt;20/24)</formula>
    </cfRule>
    <cfRule type="expression" dxfId="714" priority="124">
      <formula>AND(M$9&gt;=8/24,M$9&lt;14/24)</formula>
    </cfRule>
  </conditionalFormatting>
  <conditionalFormatting sqref="M11:S14 T12:AF14 M16:AF16 C58:U59 V58:AF67 C60:F60 G60:P61 Q60:U67 E61:F61 M62:T67">
    <cfRule type="expression" dxfId="713" priority="158">
      <formula>AND(C$9&gt;=14/24,C$9&lt;20/24)</formula>
    </cfRule>
    <cfRule type="expression" dxfId="712" priority="160">
      <formula>C$9&lt;8/24</formula>
    </cfRule>
    <cfRule type="expression" dxfId="711" priority="159">
      <formula>AND(C$9&gt;=8/24,C$9&lt;14/24)</formula>
    </cfRule>
  </conditionalFormatting>
  <conditionalFormatting sqref="M11:S14 T12:AF14 M16:AF16 C58:U59 V58:AF67 C60:F60 G60:P61 Q60:U67 E61:F61">
    <cfRule type="expression" dxfId="710" priority="157">
      <formula>C$9&gt;=20/24</formula>
    </cfRule>
  </conditionalFormatting>
  <conditionalFormatting sqref="M11:S16 T12:AF16">
    <cfRule type="expression" dxfId="709" priority="148">
      <formula>M11&gt;$AG11</formula>
    </cfRule>
  </conditionalFormatting>
  <conditionalFormatting sqref="M17:AF26 C68:AF91">
    <cfRule type="expression" dxfId="708" priority="115">
      <formula>AND(C$9&gt;=8/24,C$9&lt;14/24)</formula>
    </cfRule>
    <cfRule type="expression" dxfId="707" priority="116">
      <formula>C$9&lt;8/24</formula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706" priority="209">
      <formula>C$9&gt;=20/24</formula>
    </cfRule>
  </conditionalFormatting>
  <conditionalFormatting sqref="S8">
    <cfRule type="expression" dxfId="705" priority="178">
      <formula>U$9&lt;8/24</formula>
    </cfRule>
    <cfRule type="expression" dxfId="704" priority="177">
      <formula>AND(U$9&gt;=8/24,U$9&lt;14/24)</formula>
    </cfRule>
    <cfRule type="expression" dxfId="703" priority="176">
      <formula>AND(U$9&gt;=14/24,U$9&lt;20/24)</formula>
    </cfRule>
    <cfRule type="expression" dxfId="702" priority="175">
      <formula>U$9&gt;=20/24</formula>
    </cfRule>
  </conditionalFormatting>
  <conditionalFormatting sqref="S37:AF37">
    <cfRule type="expression" dxfId="701" priority="197">
      <formula>S$9&gt;=20/24</formula>
    </cfRule>
    <cfRule type="expression" dxfId="700" priority="198">
      <formula>AND(S$9&gt;=14/24,S$9&lt;20/24)</formula>
    </cfRule>
    <cfRule type="expression" dxfId="699" priority="199">
      <formula>AND(S$9&gt;=8/24,S$9&lt;14/24)</formula>
    </cfRule>
    <cfRule type="expression" dxfId="698" priority="200">
      <formula>S$9&lt;8/24</formula>
    </cfRule>
  </conditionalFormatting>
  <conditionalFormatting sqref="S39:AF41">
    <cfRule type="expression" dxfId="697" priority="164">
      <formula>AND(S$9&gt;=8/24,S$9&lt;14/24)</formula>
    </cfRule>
    <cfRule type="expression" dxfId="696" priority="163">
      <formula>AND(S$9&gt;=14/24,S$9&lt;20/24)</formula>
    </cfRule>
    <cfRule type="expression" dxfId="695" priority="162">
      <formula>S$9&gt;=20/24</formula>
    </cfRule>
    <cfRule type="expression" dxfId="694" priority="165">
      <formula>S$9&lt;8/24</formula>
    </cfRule>
  </conditionalFormatting>
  <conditionalFormatting sqref="T213">
    <cfRule type="expression" dxfId="693" priority="224">
      <formula>AND(AX$9&gt;=8/24,AX$9&lt;14/24)</formula>
    </cfRule>
    <cfRule type="expression" dxfId="692" priority="225">
      <formula>AX$9&lt;8/24</formula>
    </cfRule>
    <cfRule type="expression" dxfId="691" priority="222">
      <formula>AX$9&gt;=20/24</formula>
    </cfRule>
    <cfRule type="expression" dxfId="690" priority="223">
      <formula>AND(AX$9&gt;=14/24,AX$9&lt;20/24)</formula>
    </cfRule>
  </conditionalFormatting>
  <conditionalFormatting sqref="T11:AF11 B9:AF10 AG73 B192:AF192 B194:B200 D194:AF200 U213:AF213">
    <cfRule type="expression" dxfId="689" priority="202">
      <formula>B$9&gt;=20/24</formula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688" priority="171">
      <formula>AD$9&gt;=20/24</formula>
    </cfRule>
    <cfRule type="expression" dxfId="687" priority="172">
      <formula>AND(AD$9&gt;=14/24,AD$9&lt;20/24)</formula>
    </cfRule>
    <cfRule type="expression" dxfId="686" priority="173">
      <formula>AND(AD$9&gt;=8/24,AD$9&lt;14/24)</formula>
    </cfRule>
    <cfRule type="expression" dxfId="685" priority="174">
      <formula>AD$9&lt;8/24</formula>
    </cfRule>
  </conditionalFormatting>
  <conditionalFormatting sqref="AB44:AF50">
    <cfRule type="expression" dxfId="684" priority="127">
      <formula>AB$9&gt;=20/24</formula>
    </cfRule>
    <cfRule type="expression" dxfId="683" priority="130">
      <formula>AB$9&lt;8/24</formula>
    </cfRule>
    <cfRule type="expression" dxfId="682" priority="129">
      <formula>AND(AB$9&gt;=8/24,AB$9&lt;14/24)</formula>
    </cfRule>
    <cfRule type="expression" dxfId="681" priority="128">
      <formula>AND(AB$9&gt;=14/24,AB$9&lt;20/24)</formula>
    </cfRule>
  </conditionalFormatting>
  <conditionalFormatting sqref="AG51">
    <cfRule type="expression" dxfId="680" priority="196">
      <formula>AG51&gt;$AG51</formula>
    </cfRule>
  </conditionalFormatting>
  <conditionalFormatting sqref="AG213">
    <cfRule type="expression" dxfId="679" priority="214">
      <formula>B$9&gt;=20/24</formula>
    </cfRule>
    <cfRule type="expression" dxfId="678" priority="215">
      <formula>AND(B$9&gt;=14/24,B$9&lt;20/24)</formula>
    </cfRule>
    <cfRule type="expression" dxfId="677" priority="216">
      <formula>AND(B$9&gt;=8/24,B$9&lt;14/24)</formula>
    </cfRule>
    <cfRule type="expression" dxfId="676" priority="217">
      <formula>B$9&lt;8/24</formula>
    </cfRule>
  </conditionalFormatting>
  <conditionalFormatting sqref="AH213:AX213">
    <cfRule type="expression" dxfId="675" priority="218">
      <formula>AG$9&gt;=20/24</formula>
    </cfRule>
    <cfRule type="expression" dxfId="674" priority="219">
      <formula>AND(AG$9&gt;=14/24,AG$9&lt;20/24)</formula>
    </cfRule>
    <cfRule type="expression" dxfId="673" priority="220">
      <formula>AND(AG$9&gt;=8/24,AG$9&lt;14/24)</formula>
    </cfRule>
    <cfRule type="expression" dxfId="672" priority="221">
      <formula>AG$9&lt;8/24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825AAC5B-0D7F-46EA-A583-4CD3A0870D9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J246"/>
  <sheetViews>
    <sheetView zoomScaleNormal="100" workbookViewId="0">
      <pane xSplit="1" ySplit="10" topLeftCell="G50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2079/01/13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237</v>
      </c>
      <c r="C5" s="29">
        <f t="shared" si="0"/>
        <v>249.4</v>
      </c>
      <c r="D5" s="29">
        <f t="shared" si="0"/>
        <v>311.10000000000002</v>
      </c>
      <c r="E5" s="29">
        <f t="shared" si="0"/>
        <v>322.8</v>
      </c>
      <c r="F5" s="29">
        <f t="shared" si="0"/>
        <v>327.10000000000002</v>
      </c>
      <c r="G5" s="29">
        <f t="shared" si="0"/>
        <v>329.3</v>
      </c>
      <c r="H5" s="29">
        <f t="shared" si="0"/>
        <v>291.5</v>
      </c>
      <c r="I5" s="29">
        <f t="shared" si="0"/>
        <v>313.5</v>
      </c>
      <c r="J5" s="29">
        <f t="shared" si="0"/>
        <v>385.5</v>
      </c>
      <c r="K5" s="29">
        <f t="shared" si="0"/>
        <v>483.2</v>
      </c>
      <c r="L5" s="29">
        <f t="shared" si="0"/>
        <v>549.6</v>
      </c>
      <c r="M5" s="29">
        <f t="shared" si="0"/>
        <v>384.49999999999994</v>
      </c>
      <c r="N5" s="29">
        <f t="shared" si="0"/>
        <v>586.4</v>
      </c>
      <c r="O5" s="29">
        <f t="shared" si="0"/>
        <v>572.19999999999993</v>
      </c>
      <c r="P5" s="29">
        <f t="shared" si="0"/>
        <v>524.29999999999995</v>
      </c>
      <c r="Q5" s="29">
        <f t="shared" si="0"/>
        <v>540.9</v>
      </c>
      <c r="R5" s="29">
        <f t="shared" si="0"/>
        <v>568.20000000000005</v>
      </c>
      <c r="S5" s="29">
        <f t="shared" si="0"/>
        <v>523.70000000000005</v>
      </c>
      <c r="T5" s="29">
        <f t="shared" si="0"/>
        <v>461</v>
      </c>
      <c r="U5" s="29">
        <f t="shared" si="0"/>
        <v>373</v>
      </c>
      <c r="V5" s="29">
        <f t="shared" si="0"/>
        <v>500.5</v>
      </c>
      <c r="W5" s="29">
        <f t="shared" si="0"/>
        <v>473.29999999999995</v>
      </c>
      <c r="X5" s="29">
        <f t="shared" si="0"/>
        <v>291.5</v>
      </c>
      <c r="Y5" s="29">
        <f t="shared" si="0"/>
        <v>288.10000000000002</v>
      </c>
      <c r="Z5" s="29">
        <f t="shared" si="0"/>
        <v>231</v>
      </c>
      <c r="AA5" s="29">
        <f t="shared" si="0"/>
        <v>255.20000000000002</v>
      </c>
      <c r="AB5" s="29">
        <f t="shared" si="0"/>
        <v>265.60000000000002</v>
      </c>
      <c r="AC5" s="29">
        <f t="shared" si="0"/>
        <v>248.9</v>
      </c>
      <c r="AD5" s="29">
        <f t="shared" si="0"/>
        <v>259.63</v>
      </c>
      <c r="AE5" s="29">
        <f t="shared" si="0"/>
        <v>218.6</v>
      </c>
      <c r="AF5" s="29">
        <f>B68</f>
        <v>226.4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1493MW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Load=1224</v>
      </c>
      <c r="B7" s="34">
        <f>B75</f>
        <v>1317.54</v>
      </c>
      <c r="C7" s="34">
        <f t="shared" ref="C7:AF7" si="1">C75</f>
        <v>1302.94</v>
      </c>
      <c r="D7" s="34">
        <f t="shared" si="1"/>
        <v>1262.54</v>
      </c>
      <c r="E7" s="34">
        <f t="shared" si="1"/>
        <v>1237.04</v>
      </c>
      <c r="F7" s="34">
        <f t="shared" si="1"/>
        <v>1244.74</v>
      </c>
      <c r="G7" s="34">
        <f t="shared" si="1"/>
        <v>1267.54</v>
      </c>
      <c r="H7" s="34">
        <f t="shared" si="1"/>
        <v>1260.74</v>
      </c>
      <c r="I7" s="34">
        <f t="shared" si="1"/>
        <v>1279.3400000000001</v>
      </c>
      <c r="J7" s="34">
        <f t="shared" si="1"/>
        <v>1350.94</v>
      </c>
      <c r="K7" s="34">
        <f t="shared" si="1"/>
        <v>1224.44</v>
      </c>
      <c r="L7" s="34">
        <f t="shared" si="1"/>
        <v>1384.3400000000001</v>
      </c>
      <c r="M7" s="34">
        <f t="shared" si="1"/>
        <v>1493.3400000000001</v>
      </c>
      <c r="N7" s="34">
        <f t="shared" si="1"/>
        <v>1485.34</v>
      </c>
      <c r="O7" s="34">
        <f t="shared" si="1"/>
        <v>1555.54</v>
      </c>
      <c r="P7" s="34">
        <f t="shared" si="1"/>
        <v>1578.9399999999998</v>
      </c>
      <c r="Q7" s="34">
        <f t="shared" si="1"/>
        <v>1591.1399999999999</v>
      </c>
      <c r="R7" s="34">
        <f t="shared" si="1"/>
        <v>1584.2399999999998</v>
      </c>
      <c r="S7" s="34">
        <f t="shared" si="1"/>
        <v>1521.84</v>
      </c>
      <c r="T7" s="34">
        <f t="shared" si="1"/>
        <v>1609.54</v>
      </c>
      <c r="U7" s="34">
        <f t="shared" si="1"/>
        <v>1620.84</v>
      </c>
      <c r="V7" s="34">
        <f t="shared" si="1"/>
        <v>1344.24</v>
      </c>
      <c r="W7" s="34">
        <f t="shared" si="1"/>
        <v>1449.94</v>
      </c>
      <c r="X7" s="34">
        <f t="shared" si="1"/>
        <v>1475.6399999999999</v>
      </c>
      <c r="Y7" s="34">
        <f t="shared" si="1"/>
        <v>1523.24</v>
      </c>
      <c r="Z7" s="34">
        <f t="shared" si="1"/>
        <v>1570.74</v>
      </c>
      <c r="AA7" s="34">
        <f t="shared" si="1"/>
        <v>1663.24</v>
      </c>
      <c r="AB7" s="34">
        <f t="shared" si="1"/>
        <v>1619.24</v>
      </c>
      <c r="AC7" s="34">
        <f t="shared" si="1"/>
        <v>1583.94</v>
      </c>
      <c r="AD7" s="34">
        <f t="shared" si="1"/>
        <v>1557.24</v>
      </c>
      <c r="AE7" s="34">
        <f t="shared" si="1"/>
        <v>1474.07</v>
      </c>
      <c r="AF7" s="34">
        <f t="shared" si="1"/>
        <v>1383.6399999999999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85</v>
      </c>
      <c r="C11" s="46">
        <v>60</v>
      </c>
      <c r="D11" s="46">
        <v>50</v>
      </c>
      <c r="E11" s="44">
        <v>50</v>
      </c>
      <c r="F11" s="44">
        <v>50</v>
      </c>
      <c r="G11" s="44">
        <v>65</v>
      </c>
      <c r="H11" s="44">
        <v>55</v>
      </c>
      <c r="I11" s="44">
        <v>50</v>
      </c>
      <c r="J11" s="45">
        <v>73</v>
      </c>
      <c r="K11" s="45">
        <v>50</v>
      </c>
      <c r="L11" s="45">
        <v>90</v>
      </c>
      <c r="M11" s="44">
        <v>140</v>
      </c>
      <c r="N11" s="44">
        <v>70</v>
      </c>
      <c r="O11" s="44">
        <v>100</v>
      </c>
      <c r="P11" s="44">
        <v>130</v>
      </c>
      <c r="Q11" s="44">
        <v>156</v>
      </c>
      <c r="R11" s="44">
        <v>156</v>
      </c>
      <c r="S11" s="44">
        <v>150</v>
      </c>
      <c r="T11" s="44">
        <v>200</v>
      </c>
      <c r="U11" s="44">
        <v>230</v>
      </c>
      <c r="V11" s="46">
        <v>50</v>
      </c>
      <c r="W11" s="46">
        <v>50</v>
      </c>
      <c r="X11" s="46">
        <v>50</v>
      </c>
      <c r="Y11" s="46">
        <v>150</v>
      </c>
      <c r="Z11" s="46">
        <v>150</v>
      </c>
      <c r="AA11" s="46">
        <v>290</v>
      </c>
      <c r="AB11" s="46">
        <v>250</v>
      </c>
      <c r="AC11" s="46">
        <v>250</v>
      </c>
      <c r="AD11" s="46">
        <v>240</v>
      </c>
      <c r="AE11" s="46">
        <v>190</v>
      </c>
      <c r="AF11" s="46">
        <v>170</v>
      </c>
      <c r="AG11" s="48">
        <v>456</v>
      </c>
      <c r="AH11" s="49">
        <f>MAX(B11:AF11)</f>
        <v>290</v>
      </c>
      <c r="AI11" s="50">
        <f>MIN(B11:AF11)</f>
        <v>50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25</v>
      </c>
      <c r="C12" s="44">
        <v>25</v>
      </c>
      <c r="D12" s="44">
        <v>25</v>
      </c>
      <c r="E12" s="44">
        <v>25</v>
      </c>
      <c r="F12" s="44">
        <v>25</v>
      </c>
      <c r="G12" s="44">
        <v>25</v>
      </c>
      <c r="H12" s="44">
        <v>25</v>
      </c>
      <c r="I12" s="44">
        <v>25</v>
      </c>
      <c r="J12" s="44">
        <v>25</v>
      </c>
      <c r="K12" s="44">
        <v>25</v>
      </c>
      <c r="L12" s="44">
        <v>25</v>
      </c>
      <c r="M12" s="44">
        <v>25</v>
      </c>
      <c r="N12" s="44">
        <v>23</v>
      </c>
      <c r="O12" s="44">
        <v>23</v>
      </c>
      <c r="P12" s="44">
        <v>23</v>
      </c>
      <c r="Q12" s="44">
        <v>23</v>
      </c>
      <c r="R12" s="44">
        <v>23</v>
      </c>
      <c r="S12" s="44">
        <v>23</v>
      </c>
      <c r="T12" s="44">
        <v>23</v>
      </c>
      <c r="U12" s="44">
        <v>23</v>
      </c>
      <c r="V12" s="44">
        <v>23</v>
      </c>
      <c r="W12" s="44">
        <v>23</v>
      </c>
      <c r="X12" s="44">
        <v>23</v>
      </c>
      <c r="Y12" s="44">
        <v>23</v>
      </c>
      <c r="Z12" s="44">
        <v>23</v>
      </c>
      <c r="AA12" s="44">
        <v>23</v>
      </c>
      <c r="AB12" s="44">
        <v>23</v>
      </c>
      <c r="AC12" s="44">
        <v>23</v>
      </c>
      <c r="AD12" s="44">
        <v>23</v>
      </c>
      <c r="AE12" s="44">
        <v>23</v>
      </c>
      <c r="AF12" s="44">
        <v>23</v>
      </c>
      <c r="AG12" s="53">
        <v>60</v>
      </c>
      <c r="AH12" s="49">
        <f t="shared" ref="AH12:AH75" si="2">MAX(B12:AF12)</f>
        <v>25</v>
      </c>
      <c r="AI12" s="50">
        <f t="shared" ref="AI12:AI75" si="3">MIN(B12:AF12)</f>
        <v>23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15</v>
      </c>
      <c r="C13" s="44">
        <v>14.9</v>
      </c>
      <c r="D13" s="44">
        <v>16</v>
      </c>
      <c r="E13" s="44">
        <v>17</v>
      </c>
      <c r="F13" s="44">
        <v>17</v>
      </c>
      <c r="G13" s="44">
        <v>17</v>
      </c>
      <c r="H13" s="44">
        <v>13</v>
      </c>
      <c r="I13" s="44">
        <v>16</v>
      </c>
      <c r="J13" s="44">
        <v>16</v>
      </c>
      <c r="K13" s="44">
        <v>16</v>
      </c>
      <c r="L13" s="44">
        <v>16</v>
      </c>
      <c r="M13" s="44">
        <v>16</v>
      </c>
      <c r="N13" s="44">
        <v>15.9</v>
      </c>
      <c r="O13" s="44">
        <v>15.2</v>
      </c>
      <c r="P13" s="44">
        <v>15</v>
      </c>
      <c r="Q13" s="44">
        <v>15.1</v>
      </c>
      <c r="R13" s="44">
        <v>14.9</v>
      </c>
      <c r="S13" s="44">
        <v>14.9</v>
      </c>
      <c r="T13" s="44">
        <v>14.9</v>
      </c>
      <c r="U13" s="44">
        <v>14.9</v>
      </c>
      <c r="V13" s="44">
        <v>12</v>
      </c>
      <c r="W13" s="44">
        <v>12</v>
      </c>
      <c r="X13" s="44">
        <v>12</v>
      </c>
      <c r="Y13" s="44">
        <v>12</v>
      </c>
      <c r="Z13" s="44">
        <v>12</v>
      </c>
      <c r="AA13" s="44">
        <v>12</v>
      </c>
      <c r="AB13" s="44">
        <v>12</v>
      </c>
      <c r="AC13" s="44">
        <v>12</v>
      </c>
      <c r="AD13" s="44">
        <v>12</v>
      </c>
      <c r="AE13" s="44">
        <v>12</v>
      </c>
      <c r="AF13" s="44">
        <v>12</v>
      </c>
      <c r="AG13" s="53">
        <v>52.4</v>
      </c>
      <c r="AH13" s="49">
        <f t="shared" si="2"/>
        <v>17</v>
      </c>
      <c r="AI13" s="50">
        <f t="shared" si="3"/>
        <v>12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50.5</v>
      </c>
      <c r="D14" s="44">
        <v>50.4</v>
      </c>
      <c r="E14" s="44">
        <v>50.4</v>
      </c>
      <c r="F14" s="44">
        <v>50.4</v>
      </c>
      <c r="G14" s="44">
        <v>50.4</v>
      </c>
      <c r="H14" s="44">
        <v>50.4</v>
      </c>
      <c r="I14" s="44">
        <v>50.4</v>
      </c>
      <c r="J14" s="44">
        <v>50.4</v>
      </c>
      <c r="K14" s="44">
        <v>50.4</v>
      </c>
      <c r="L14" s="44">
        <v>50.4</v>
      </c>
      <c r="M14" s="44">
        <v>50.4</v>
      </c>
      <c r="N14" s="44">
        <v>50.4</v>
      </c>
      <c r="O14" s="44">
        <v>50.3</v>
      </c>
      <c r="P14" s="44">
        <v>50.5</v>
      </c>
      <c r="Q14" s="44">
        <v>50.5</v>
      </c>
      <c r="R14" s="44">
        <v>50</v>
      </c>
      <c r="S14" s="44">
        <v>50</v>
      </c>
      <c r="T14" s="44">
        <v>50</v>
      </c>
      <c r="U14" s="44">
        <v>50</v>
      </c>
      <c r="V14" s="44">
        <v>50.2</v>
      </c>
      <c r="W14" s="44">
        <v>50.2</v>
      </c>
      <c r="X14" s="44">
        <v>50.2</v>
      </c>
      <c r="Y14" s="44">
        <v>50.2</v>
      </c>
      <c r="Z14" s="44">
        <v>50.2</v>
      </c>
      <c r="AA14" s="44">
        <v>50.2</v>
      </c>
      <c r="AB14" s="44">
        <v>50.2</v>
      </c>
      <c r="AC14" s="44">
        <v>50.2</v>
      </c>
      <c r="AD14" s="44">
        <v>50.2</v>
      </c>
      <c r="AE14" s="44">
        <v>50.2</v>
      </c>
      <c r="AF14" s="44">
        <v>50.2</v>
      </c>
      <c r="AG14" s="53">
        <v>50</v>
      </c>
      <c r="AH14" s="49">
        <f t="shared" si="2"/>
        <v>50.5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23.9</v>
      </c>
      <c r="C15" s="44">
        <v>23.9</v>
      </c>
      <c r="D15" s="44">
        <v>23.9</v>
      </c>
      <c r="E15" s="44">
        <v>23.9</v>
      </c>
      <c r="F15" s="44">
        <v>23.9</v>
      </c>
      <c r="G15" s="44">
        <v>23.9</v>
      </c>
      <c r="H15" s="44">
        <v>23.9</v>
      </c>
      <c r="I15" s="44">
        <v>23.9</v>
      </c>
      <c r="J15" s="44">
        <v>23.9</v>
      </c>
      <c r="K15" s="44">
        <v>23.9</v>
      </c>
      <c r="L15" s="44">
        <v>23.9</v>
      </c>
      <c r="M15" s="44">
        <v>23.7</v>
      </c>
      <c r="N15" s="44">
        <v>23.7</v>
      </c>
      <c r="O15" s="44">
        <v>23.7</v>
      </c>
      <c r="P15" s="44">
        <v>23.5</v>
      </c>
      <c r="Q15" s="44">
        <v>23.5</v>
      </c>
      <c r="R15" s="44">
        <v>23</v>
      </c>
      <c r="S15" s="44">
        <v>23</v>
      </c>
      <c r="T15" s="44">
        <v>23</v>
      </c>
      <c r="U15" s="44">
        <v>23</v>
      </c>
      <c r="V15" s="44">
        <v>23</v>
      </c>
      <c r="W15" s="44">
        <v>23</v>
      </c>
      <c r="X15" s="44">
        <v>23</v>
      </c>
      <c r="Y15" s="44">
        <v>23</v>
      </c>
      <c r="Z15" s="44">
        <v>23</v>
      </c>
      <c r="AA15" s="44">
        <v>23</v>
      </c>
      <c r="AB15" s="44">
        <v>23</v>
      </c>
      <c r="AC15" s="44">
        <v>23</v>
      </c>
      <c r="AD15" s="44">
        <v>23</v>
      </c>
      <c r="AE15" s="44">
        <v>23</v>
      </c>
      <c r="AF15" s="44">
        <v>23</v>
      </c>
      <c r="AG15" s="56">
        <v>45</v>
      </c>
      <c r="AH15" s="49">
        <f t="shared" si="2"/>
        <v>23.9</v>
      </c>
      <c r="AI15" s="50">
        <f t="shared" si="3"/>
        <v>23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12</v>
      </c>
      <c r="C16" s="44">
        <v>12</v>
      </c>
      <c r="D16" s="44">
        <v>12</v>
      </c>
      <c r="E16" s="44">
        <v>12</v>
      </c>
      <c r="F16" s="44">
        <v>12</v>
      </c>
      <c r="G16" s="44">
        <v>12</v>
      </c>
      <c r="H16" s="44">
        <v>12</v>
      </c>
      <c r="I16" s="44">
        <v>12</v>
      </c>
      <c r="J16" s="44">
        <v>12</v>
      </c>
      <c r="K16" s="44">
        <v>12</v>
      </c>
      <c r="L16" s="44">
        <v>12</v>
      </c>
      <c r="M16" s="44">
        <v>11</v>
      </c>
      <c r="N16" s="44">
        <v>11</v>
      </c>
      <c r="O16" s="44">
        <v>11</v>
      </c>
      <c r="P16" s="44">
        <v>11</v>
      </c>
      <c r="Q16" s="44">
        <v>11</v>
      </c>
      <c r="R16" s="44">
        <v>11</v>
      </c>
      <c r="S16" s="44">
        <v>11</v>
      </c>
      <c r="T16" s="44">
        <v>11</v>
      </c>
      <c r="U16" s="44">
        <v>11</v>
      </c>
      <c r="V16" s="44">
        <v>11</v>
      </c>
      <c r="W16" s="44">
        <v>11</v>
      </c>
      <c r="X16" s="44">
        <v>11</v>
      </c>
      <c r="Y16" s="44">
        <v>11</v>
      </c>
      <c r="Z16" s="44">
        <v>11</v>
      </c>
      <c r="AA16" s="44">
        <v>11</v>
      </c>
      <c r="AB16" s="44">
        <v>11</v>
      </c>
      <c r="AC16" s="44">
        <v>11</v>
      </c>
      <c r="AD16" s="44">
        <v>11</v>
      </c>
      <c r="AE16" s="44">
        <v>11</v>
      </c>
      <c r="AF16" s="44">
        <v>11</v>
      </c>
      <c r="AG16" s="53">
        <v>45</v>
      </c>
      <c r="AH16" s="49">
        <f t="shared" si="2"/>
        <v>12</v>
      </c>
      <c r="AI16" s="50">
        <f t="shared" si="3"/>
        <v>11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</v>
      </c>
      <c r="D19" s="44">
        <v>12.9</v>
      </c>
      <c r="E19" s="44">
        <v>12.9</v>
      </c>
      <c r="F19" s="44">
        <v>12.9</v>
      </c>
      <c r="G19" s="44">
        <v>12.9</v>
      </c>
      <c r="H19" s="44">
        <v>12.9</v>
      </c>
      <c r="I19" s="44">
        <v>12.9</v>
      </c>
      <c r="J19" s="44">
        <v>12.9</v>
      </c>
      <c r="K19" s="44">
        <v>12.9</v>
      </c>
      <c r="L19" s="44">
        <v>12.9</v>
      </c>
      <c r="M19" s="44">
        <v>12.9</v>
      </c>
      <c r="N19" s="44">
        <v>12.9</v>
      </c>
      <c r="O19" s="44">
        <v>12.9</v>
      </c>
      <c r="P19" s="44">
        <v>12.9</v>
      </c>
      <c r="Q19" s="44">
        <v>12.9</v>
      </c>
      <c r="R19" s="44">
        <v>12.9</v>
      </c>
      <c r="S19" s="44">
        <v>12.9</v>
      </c>
      <c r="T19" s="44">
        <v>12.9</v>
      </c>
      <c r="U19" s="44">
        <v>12.9</v>
      </c>
      <c r="V19" s="44">
        <v>12.9</v>
      </c>
      <c r="W19" s="44">
        <v>12.9</v>
      </c>
      <c r="X19" s="44">
        <v>12.9</v>
      </c>
      <c r="Y19" s="44">
        <v>12.9</v>
      </c>
      <c r="Z19" s="44">
        <v>12.9</v>
      </c>
      <c r="AA19" s="44">
        <v>12.9</v>
      </c>
      <c r="AB19" s="44">
        <v>12.9</v>
      </c>
      <c r="AC19" s="44">
        <v>12.9</v>
      </c>
      <c r="AD19" s="44">
        <v>12.9</v>
      </c>
      <c r="AE19" s="44">
        <v>12.9</v>
      </c>
      <c r="AF19" s="44">
        <v>12.9</v>
      </c>
      <c r="AG19" s="53">
        <v>30</v>
      </c>
      <c r="AH19" s="49">
        <f t="shared" si="2"/>
        <v>13.2</v>
      </c>
      <c r="AI19" s="50">
        <f t="shared" si="3"/>
        <v>12.9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</v>
      </c>
      <c r="C22" s="44">
        <v>21.9</v>
      </c>
      <c r="D22" s="44">
        <v>21.9</v>
      </c>
      <c r="E22" s="44">
        <v>21.9</v>
      </c>
      <c r="F22" s="44">
        <v>21.9</v>
      </c>
      <c r="G22" s="44">
        <v>21.9</v>
      </c>
      <c r="H22" s="44">
        <v>21.9</v>
      </c>
      <c r="I22" s="44">
        <v>21.9</v>
      </c>
      <c r="J22" s="44">
        <v>21.9</v>
      </c>
      <c r="K22" s="44">
        <v>21.9</v>
      </c>
      <c r="L22" s="44">
        <v>21.9</v>
      </c>
      <c r="M22" s="44">
        <v>21.9</v>
      </c>
      <c r="N22" s="44">
        <v>21.9</v>
      </c>
      <c r="O22" s="44">
        <v>21.9</v>
      </c>
      <c r="P22" s="44">
        <v>21.9</v>
      </c>
      <c r="Q22" s="44">
        <v>21.9</v>
      </c>
      <c r="R22" s="44">
        <v>21.9</v>
      </c>
      <c r="S22" s="44">
        <v>21.9</v>
      </c>
      <c r="T22" s="44">
        <v>21.9</v>
      </c>
      <c r="U22" s="44">
        <v>21.9</v>
      </c>
      <c r="V22" s="44">
        <v>18.899999999999999</v>
      </c>
      <c r="W22" s="44">
        <v>18.899999999999999</v>
      </c>
      <c r="X22" s="44">
        <v>18.899999999999999</v>
      </c>
      <c r="Y22" s="44">
        <v>18.899999999999999</v>
      </c>
      <c r="Z22" s="44">
        <v>18.899999999999999</v>
      </c>
      <c r="AA22" s="44">
        <v>18.899999999999999</v>
      </c>
      <c r="AB22" s="44">
        <v>18.899999999999999</v>
      </c>
      <c r="AC22" s="44">
        <v>18.899999999999999</v>
      </c>
      <c r="AD22" s="44">
        <v>18.899999999999999</v>
      </c>
      <c r="AE22" s="44">
        <v>18.899999999999999</v>
      </c>
      <c r="AF22" s="44">
        <v>18.899999999999999</v>
      </c>
      <c r="AG22" s="53">
        <v>25</v>
      </c>
      <c r="AH22" s="49">
        <f t="shared" si="2"/>
        <v>22</v>
      </c>
      <c r="AI22" s="50">
        <f t="shared" si="3"/>
        <v>18.899999999999999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8.5</v>
      </c>
      <c r="C24" s="44">
        <v>8.1999999999999993</v>
      </c>
      <c r="D24" s="44">
        <v>8.1999999999999993</v>
      </c>
      <c r="E24" s="44">
        <v>7</v>
      </c>
      <c r="F24" s="44">
        <v>7</v>
      </c>
      <c r="G24" s="44">
        <v>7</v>
      </c>
      <c r="H24" s="44">
        <v>7</v>
      </c>
      <c r="I24" s="44">
        <v>7</v>
      </c>
      <c r="J24" s="44">
        <v>7</v>
      </c>
      <c r="K24" s="44">
        <v>7</v>
      </c>
      <c r="L24" s="44">
        <v>7</v>
      </c>
      <c r="M24" s="44">
        <v>7</v>
      </c>
      <c r="N24" s="44">
        <v>7</v>
      </c>
      <c r="O24" s="44">
        <v>7</v>
      </c>
      <c r="P24" s="44">
        <v>7</v>
      </c>
      <c r="Q24" s="44">
        <v>7</v>
      </c>
      <c r="R24" s="44">
        <v>7</v>
      </c>
      <c r="S24" s="44">
        <v>7</v>
      </c>
      <c r="T24" s="44">
        <v>7</v>
      </c>
      <c r="U24" s="44">
        <v>7</v>
      </c>
      <c r="V24" s="44">
        <v>7</v>
      </c>
      <c r="W24" s="44">
        <v>7</v>
      </c>
      <c r="X24" s="44">
        <v>7</v>
      </c>
      <c r="Y24" s="44">
        <v>7</v>
      </c>
      <c r="Z24" s="44">
        <v>7</v>
      </c>
      <c r="AA24" s="44">
        <v>7</v>
      </c>
      <c r="AB24" s="44">
        <v>7</v>
      </c>
      <c r="AC24" s="44">
        <v>7</v>
      </c>
      <c r="AD24" s="44">
        <v>7</v>
      </c>
      <c r="AE24" s="44">
        <v>7</v>
      </c>
      <c r="AF24" s="44">
        <v>7</v>
      </c>
      <c r="AG24" s="53">
        <v>25</v>
      </c>
      <c r="AH24" s="49">
        <f t="shared" si="2"/>
        <v>8.5</v>
      </c>
      <c r="AI24" s="50">
        <f t="shared" si="3"/>
        <v>7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4</v>
      </c>
      <c r="N34" s="44">
        <v>4</v>
      </c>
      <c r="O34" s="44">
        <v>4</v>
      </c>
      <c r="P34" s="44">
        <v>4</v>
      </c>
      <c r="Q34" s="44">
        <v>4</v>
      </c>
      <c r="R34" s="44">
        <v>4</v>
      </c>
      <c r="S34" s="44">
        <v>4</v>
      </c>
      <c r="T34" s="44">
        <v>4</v>
      </c>
      <c r="U34" s="44">
        <v>4</v>
      </c>
      <c r="V34" s="44">
        <v>4</v>
      </c>
      <c r="W34" s="44">
        <v>4</v>
      </c>
      <c r="X34" s="44">
        <v>4</v>
      </c>
      <c r="Y34" s="44">
        <v>4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5</v>
      </c>
      <c r="AI34" s="50">
        <f t="shared" si="3"/>
        <v>4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170</v>
      </c>
      <c r="G36" s="55">
        <v>170</v>
      </c>
      <c r="H36" s="55">
        <v>170</v>
      </c>
      <c r="I36" s="55">
        <v>170</v>
      </c>
      <c r="J36" s="55">
        <v>170</v>
      </c>
      <c r="K36" s="55">
        <v>170</v>
      </c>
      <c r="L36" s="55">
        <v>170</v>
      </c>
      <c r="M36" s="55">
        <v>170</v>
      </c>
      <c r="N36" s="55">
        <v>170</v>
      </c>
      <c r="O36" s="55">
        <v>170</v>
      </c>
      <c r="P36" s="55">
        <v>170</v>
      </c>
      <c r="Q36" s="55">
        <v>170</v>
      </c>
      <c r="R36" s="55">
        <v>170</v>
      </c>
      <c r="S36" s="55">
        <v>170</v>
      </c>
      <c r="T36" s="55">
        <v>170</v>
      </c>
      <c r="U36" s="55">
        <v>170</v>
      </c>
      <c r="V36" s="55">
        <v>170</v>
      </c>
      <c r="W36" s="55">
        <v>170</v>
      </c>
      <c r="X36" s="55">
        <v>170</v>
      </c>
      <c r="Y36" s="55">
        <v>170</v>
      </c>
      <c r="Z36" s="55">
        <v>170</v>
      </c>
      <c r="AA36" s="55">
        <v>170</v>
      </c>
      <c r="AB36" s="55">
        <v>170</v>
      </c>
      <c r="AC36" s="55">
        <v>170</v>
      </c>
      <c r="AD36" s="55">
        <v>170</v>
      </c>
      <c r="AE36" s="55">
        <v>170</v>
      </c>
      <c r="AF36" s="55">
        <v>170</v>
      </c>
      <c r="AG36" s="58">
        <v>85</v>
      </c>
      <c r="AH36" s="49">
        <f t="shared" si="2"/>
        <v>170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f>25.7+13.8</f>
        <v>39.5</v>
      </c>
      <c r="C37" s="61">
        <f>26.1+14</f>
        <v>40.1</v>
      </c>
      <c r="D37" s="61">
        <f>26+13.9</f>
        <v>39.9</v>
      </c>
      <c r="E37" s="61">
        <f>26+13.9</f>
        <v>39.9</v>
      </c>
      <c r="F37" s="61">
        <f>26+13.9</f>
        <v>39.9</v>
      </c>
      <c r="G37" s="61">
        <f>26+13.9</f>
        <v>39.9</v>
      </c>
      <c r="H37" s="61">
        <v>38.799999999999997</v>
      </c>
      <c r="I37" s="61">
        <v>38.799999999999997</v>
      </c>
      <c r="J37" s="61">
        <v>38.799999999999997</v>
      </c>
      <c r="K37" s="61">
        <v>39</v>
      </c>
      <c r="L37" s="61">
        <v>39</v>
      </c>
      <c r="M37" s="55">
        <v>39</v>
      </c>
      <c r="N37" s="55">
        <v>40</v>
      </c>
      <c r="O37" s="55">
        <v>40.299999999999997</v>
      </c>
      <c r="P37" s="55">
        <v>36.9</v>
      </c>
      <c r="Q37" s="55">
        <v>39.5</v>
      </c>
      <c r="R37" s="55">
        <v>39.799999999999997</v>
      </c>
      <c r="S37" s="55">
        <f>23.5+12.3</f>
        <v>35.799999999999997</v>
      </c>
      <c r="T37" s="55">
        <f>26.5+13.4</f>
        <v>39.9</v>
      </c>
      <c r="U37" s="55">
        <f>26.5+13.4</f>
        <v>39.9</v>
      </c>
      <c r="V37" s="61">
        <f>25.2+13.7</f>
        <v>38.9</v>
      </c>
      <c r="W37" s="61">
        <v>38.6</v>
      </c>
      <c r="X37" s="61">
        <f>24.8+12.5</f>
        <v>37.299999999999997</v>
      </c>
      <c r="Y37" s="61">
        <f>24.9+11.2</f>
        <v>36.099999999999994</v>
      </c>
      <c r="Z37" s="61">
        <f>17.8+10.6</f>
        <v>28.4</v>
      </c>
      <c r="AA37" s="61">
        <v>30</v>
      </c>
      <c r="AB37" s="61">
        <v>35.1</v>
      </c>
      <c r="AC37" s="61">
        <v>37</v>
      </c>
      <c r="AD37" s="61">
        <v>35</v>
      </c>
      <c r="AE37" s="61">
        <v>56.2</v>
      </c>
      <c r="AF37" s="61">
        <v>60.3</v>
      </c>
      <c r="AG37" s="58">
        <v>240</v>
      </c>
      <c r="AH37" s="49">
        <f t="shared" si="2"/>
        <v>60.3</v>
      </c>
      <c r="AI37" s="50">
        <f t="shared" si="3"/>
        <v>28.4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503.29999999999995</v>
      </c>
      <c r="C38" s="63">
        <f t="shared" ref="C38:AF38" si="5">SUM(C11:C36)</f>
        <v>477.90000000000003</v>
      </c>
      <c r="D38" s="63">
        <f t="shared" si="5"/>
        <v>468.8</v>
      </c>
      <c r="E38" s="63">
        <f t="shared" si="5"/>
        <v>468.6</v>
      </c>
      <c r="F38" s="63">
        <f t="shared" si="5"/>
        <v>478.6</v>
      </c>
      <c r="G38" s="63">
        <f t="shared" si="5"/>
        <v>493.6</v>
      </c>
      <c r="H38" s="63">
        <f t="shared" si="5"/>
        <v>479.6</v>
      </c>
      <c r="I38" s="63">
        <f t="shared" si="5"/>
        <v>477.6</v>
      </c>
      <c r="J38" s="63">
        <f t="shared" si="5"/>
        <v>500.6</v>
      </c>
      <c r="K38" s="63">
        <f t="shared" si="5"/>
        <v>477.6</v>
      </c>
      <c r="L38" s="63">
        <f t="shared" si="5"/>
        <v>517.6</v>
      </c>
      <c r="M38" s="63">
        <f t="shared" si="5"/>
        <v>565.4</v>
      </c>
      <c r="N38" s="63">
        <f t="shared" si="5"/>
        <v>493.3</v>
      </c>
      <c r="O38" s="63">
        <f t="shared" si="5"/>
        <v>522.5</v>
      </c>
      <c r="P38" s="63">
        <f t="shared" si="5"/>
        <v>552.29999999999995</v>
      </c>
      <c r="Q38" s="63">
        <f t="shared" si="5"/>
        <v>578.4</v>
      </c>
      <c r="R38" s="63">
        <f t="shared" si="5"/>
        <v>577.19999999999993</v>
      </c>
      <c r="S38" s="63">
        <f t="shared" si="5"/>
        <v>571.19999999999993</v>
      </c>
      <c r="T38" s="63">
        <f t="shared" si="5"/>
        <v>621.19999999999993</v>
      </c>
      <c r="U38" s="63">
        <f t="shared" si="5"/>
        <v>651.19999999999993</v>
      </c>
      <c r="V38" s="63">
        <f t="shared" si="5"/>
        <v>465.5</v>
      </c>
      <c r="W38" s="63">
        <f t="shared" si="5"/>
        <v>465.5</v>
      </c>
      <c r="X38" s="63">
        <f t="shared" si="5"/>
        <v>465.5</v>
      </c>
      <c r="Y38" s="63">
        <f t="shared" si="5"/>
        <v>565.5</v>
      </c>
      <c r="Z38" s="63">
        <f t="shared" si="5"/>
        <v>565.5</v>
      </c>
      <c r="AA38" s="63">
        <f t="shared" si="5"/>
        <v>705.5</v>
      </c>
      <c r="AB38" s="63">
        <f t="shared" si="5"/>
        <v>665.5</v>
      </c>
      <c r="AC38" s="63">
        <f t="shared" si="5"/>
        <v>665.5</v>
      </c>
      <c r="AD38" s="63">
        <f t="shared" si="5"/>
        <v>655.5</v>
      </c>
      <c r="AE38" s="63">
        <f t="shared" si="5"/>
        <v>605.5</v>
      </c>
      <c r="AF38" s="63">
        <f t="shared" si="5"/>
        <v>585.5</v>
      </c>
      <c r="AG38" s="58">
        <f>SUM(AG11:AG37)</f>
        <v>1492.8299999999997</v>
      </c>
      <c r="AH38" s="49">
        <f t="shared" si="2"/>
        <v>705.5</v>
      </c>
      <c r="AI38" s="50">
        <f t="shared" si="3"/>
        <v>465.5</v>
      </c>
      <c r="AK38" s="51"/>
    </row>
    <row r="39" spans="1:88" x14ac:dyDescent="0.25">
      <c r="A39" s="52" t="s">
        <v>47</v>
      </c>
      <c r="B39" s="44">
        <v>70</v>
      </c>
      <c r="C39" s="44">
        <v>60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49.6</v>
      </c>
      <c r="J39" s="44">
        <v>71</v>
      </c>
      <c r="K39" s="44">
        <v>112</v>
      </c>
      <c r="L39" s="44">
        <v>111</v>
      </c>
      <c r="M39" s="173">
        <v>111</v>
      </c>
      <c r="N39" s="173">
        <v>97</v>
      </c>
      <c r="O39" s="173">
        <v>91.1</v>
      </c>
      <c r="P39" s="44">
        <v>111.2</v>
      </c>
      <c r="Q39" s="44">
        <v>121.5</v>
      </c>
      <c r="R39" s="44">
        <v>121</v>
      </c>
      <c r="S39" s="44">
        <v>117.3</v>
      </c>
      <c r="T39" s="44">
        <v>97.1</v>
      </c>
      <c r="U39" s="44">
        <v>85</v>
      </c>
      <c r="V39" s="44">
        <v>48.7</v>
      </c>
      <c r="W39" s="44">
        <v>48.7</v>
      </c>
      <c r="X39" s="44">
        <v>66</v>
      </c>
      <c r="Y39" s="44">
        <v>113.3</v>
      </c>
      <c r="Z39" s="44">
        <v>145.9</v>
      </c>
      <c r="AA39" s="44">
        <v>145</v>
      </c>
      <c r="AB39" s="44">
        <v>145</v>
      </c>
      <c r="AC39" s="44">
        <v>131.4</v>
      </c>
      <c r="AD39" s="44">
        <v>131.4</v>
      </c>
      <c r="AE39" s="44">
        <v>111.5</v>
      </c>
      <c r="AF39" s="44">
        <v>80</v>
      </c>
      <c r="AG39" s="56">
        <v>144</v>
      </c>
      <c r="AH39" s="49">
        <f t="shared" si="2"/>
        <v>145.9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48.3</v>
      </c>
      <c r="C40" s="64">
        <v>25.7</v>
      </c>
      <c r="D40" s="64">
        <v>25</v>
      </c>
      <c r="E40" s="64">
        <v>0</v>
      </c>
      <c r="F40" s="64">
        <v>0</v>
      </c>
      <c r="G40" s="64">
        <v>0</v>
      </c>
      <c r="H40" s="64">
        <v>0</v>
      </c>
      <c r="I40" s="64">
        <v>34.5</v>
      </c>
      <c r="J40" s="64">
        <v>49.7</v>
      </c>
      <c r="K40" s="64">
        <v>47</v>
      </c>
      <c r="L40" s="64">
        <v>69.8</v>
      </c>
      <c r="M40" s="173">
        <v>69</v>
      </c>
      <c r="N40" s="173">
        <v>70.2</v>
      </c>
      <c r="O40" s="173">
        <v>70.3</v>
      </c>
      <c r="P40" s="44">
        <v>69.900000000000006</v>
      </c>
      <c r="Q40" s="44">
        <v>71.400000000000006</v>
      </c>
      <c r="R40" s="44">
        <v>68.900000000000006</v>
      </c>
      <c r="S40" s="44">
        <v>6</v>
      </c>
      <c r="T40" s="44">
        <v>53.4</v>
      </c>
      <c r="U40" s="64">
        <v>55.9</v>
      </c>
      <c r="V40" s="64">
        <v>27.5</v>
      </c>
      <c r="W40" s="64">
        <v>25.6</v>
      </c>
      <c r="X40" s="64">
        <v>45.6</v>
      </c>
      <c r="Y40" s="64">
        <v>61.4</v>
      </c>
      <c r="Z40" s="64">
        <v>63</v>
      </c>
      <c r="AA40" s="64">
        <v>65.900000000000006</v>
      </c>
      <c r="AB40" s="64">
        <v>65.900000000000006</v>
      </c>
      <c r="AC40" s="64">
        <v>60.4</v>
      </c>
      <c r="AD40" s="64">
        <v>60.4</v>
      </c>
      <c r="AE40" s="64">
        <v>48.7</v>
      </c>
      <c r="AF40" s="64">
        <v>59.4</v>
      </c>
      <c r="AG40" s="58">
        <v>70</v>
      </c>
      <c r="AH40" s="49">
        <f t="shared" si="2"/>
        <v>71.400000000000006</v>
      </c>
      <c r="AI40" s="50">
        <f t="shared" si="3"/>
        <v>0</v>
      </c>
      <c r="AK40" s="51"/>
    </row>
    <row r="41" spans="1:88" x14ac:dyDescent="0.25">
      <c r="A41" s="57" t="s">
        <v>49</v>
      </c>
      <c r="B41" s="64">
        <v>60</v>
      </c>
      <c r="C41" s="64">
        <v>52.8</v>
      </c>
      <c r="D41" s="64">
        <v>38</v>
      </c>
      <c r="E41" s="64">
        <v>22.6</v>
      </c>
      <c r="F41" s="64">
        <v>23</v>
      </c>
      <c r="G41" s="64">
        <v>23</v>
      </c>
      <c r="H41" s="64">
        <v>23</v>
      </c>
      <c r="I41" s="64">
        <v>22.8</v>
      </c>
      <c r="J41" s="64">
        <v>22.8</v>
      </c>
      <c r="K41" s="64">
        <v>44</v>
      </c>
      <c r="L41" s="64">
        <v>44.4</v>
      </c>
      <c r="M41" s="173">
        <v>44.4</v>
      </c>
      <c r="N41" s="173">
        <v>44.4</v>
      </c>
      <c r="O41" s="173">
        <v>44.2</v>
      </c>
      <c r="P41" s="44">
        <v>34.6</v>
      </c>
      <c r="Q41" s="44">
        <v>44.3</v>
      </c>
      <c r="R41" s="44">
        <v>44.5</v>
      </c>
      <c r="S41" s="44">
        <v>41</v>
      </c>
      <c r="T41" s="44">
        <v>41.1</v>
      </c>
      <c r="U41" s="64">
        <v>22.4</v>
      </c>
      <c r="V41" s="64">
        <v>22.8</v>
      </c>
      <c r="W41" s="64">
        <v>22.9</v>
      </c>
      <c r="X41" s="64">
        <v>36.200000000000003</v>
      </c>
      <c r="Y41" s="64">
        <v>62.5</v>
      </c>
      <c r="Z41" s="64">
        <v>65.400000000000006</v>
      </c>
      <c r="AA41" s="64">
        <v>68</v>
      </c>
      <c r="AB41" s="64">
        <v>68</v>
      </c>
      <c r="AC41" s="64">
        <v>68</v>
      </c>
      <c r="AD41" s="64">
        <v>68</v>
      </c>
      <c r="AE41" s="64">
        <v>62.7</v>
      </c>
      <c r="AF41" s="64">
        <v>64</v>
      </c>
      <c r="AG41" s="58">
        <v>69</v>
      </c>
      <c r="AH41" s="49">
        <f t="shared" si="2"/>
        <v>68</v>
      </c>
      <c r="AI41" s="50">
        <f t="shared" si="3"/>
        <v>22.4</v>
      </c>
      <c r="AK41" s="51"/>
    </row>
    <row r="42" spans="1:88" x14ac:dyDescent="0.25">
      <c r="A42" s="57" t="s">
        <v>50</v>
      </c>
      <c r="B42" s="55">
        <v>60.7</v>
      </c>
      <c r="C42" s="55">
        <v>60.7</v>
      </c>
      <c r="D42" s="55">
        <v>60.7</v>
      </c>
      <c r="E42" s="55">
        <v>60.7</v>
      </c>
      <c r="F42" s="55">
        <v>60.7</v>
      </c>
      <c r="G42" s="55">
        <v>60.7</v>
      </c>
      <c r="H42" s="55">
        <v>60.7</v>
      </c>
      <c r="I42" s="55">
        <v>60.7</v>
      </c>
      <c r="J42" s="55">
        <v>60.7</v>
      </c>
      <c r="K42" s="55">
        <v>60.7</v>
      </c>
      <c r="L42" s="55">
        <v>60.7</v>
      </c>
      <c r="M42" s="173">
        <v>60.7</v>
      </c>
      <c r="N42" s="173">
        <v>60.7</v>
      </c>
      <c r="O42" s="173">
        <v>60.4</v>
      </c>
      <c r="P42" s="44">
        <v>60.7</v>
      </c>
      <c r="Q42" s="44">
        <v>60.7</v>
      </c>
      <c r="R42" s="44">
        <v>60.4</v>
      </c>
      <c r="S42" s="44">
        <v>60.4</v>
      </c>
      <c r="T42" s="44">
        <v>60.4</v>
      </c>
      <c r="U42" s="44">
        <v>60.7</v>
      </c>
      <c r="V42" s="44">
        <v>60.7</v>
      </c>
      <c r="W42" s="44">
        <v>60.7</v>
      </c>
      <c r="X42" s="44">
        <v>60.7</v>
      </c>
      <c r="Y42" s="44">
        <v>60.7</v>
      </c>
      <c r="Z42" s="64">
        <v>60.4</v>
      </c>
      <c r="AA42" s="64">
        <v>60.4</v>
      </c>
      <c r="AB42" s="64">
        <v>60.4</v>
      </c>
      <c r="AC42" s="64">
        <v>60.4</v>
      </c>
      <c r="AD42" s="64">
        <v>60.4</v>
      </c>
      <c r="AE42" s="64">
        <v>60.4</v>
      </c>
      <c r="AF42" s="64">
        <v>60.4</v>
      </c>
      <c r="AG42" s="58">
        <v>60</v>
      </c>
      <c r="AH42" s="49">
        <f t="shared" si="2"/>
        <v>60.7</v>
      </c>
      <c r="AI42" s="50">
        <f t="shared" si="3"/>
        <v>60.4</v>
      </c>
      <c r="AK42" s="51"/>
    </row>
    <row r="43" spans="1:88" x14ac:dyDescent="0.25">
      <c r="A43" s="57" t="s">
        <v>51</v>
      </c>
      <c r="B43" s="55">
        <v>6.6</v>
      </c>
      <c r="C43" s="55">
        <v>6.6</v>
      </c>
      <c r="D43" s="55">
        <v>6.6</v>
      </c>
      <c r="E43" s="55">
        <v>0</v>
      </c>
      <c r="F43" s="55">
        <v>0</v>
      </c>
      <c r="G43" s="55">
        <v>10</v>
      </c>
      <c r="H43" s="55">
        <v>15</v>
      </c>
      <c r="I43" s="55">
        <v>10</v>
      </c>
      <c r="J43" s="55">
        <v>10</v>
      </c>
      <c r="K43" s="55">
        <v>15</v>
      </c>
      <c r="L43" s="55">
        <v>15</v>
      </c>
      <c r="M43" s="174">
        <v>15</v>
      </c>
      <c r="N43" s="174">
        <v>15</v>
      </c>
      <c r="O43" s="174">
        <v>20</v>
      </c>
      <c r="P43" s="44">
        <v>24</v>
      </c>
      <c r="Q43" s="44">
        <v>20</v>
      </c>
      <c r="R43" s="44">
        <v>15</v>
      </c>
      <c r="S43" s="44">
        <v>14.7</v>
      </c>
      <c r="T43" s="44">
        <v>14.7</v>
      </c>
      <c r="U43" s="44">
        <v>6.6</v>
      </c>
      <c r="V43" s="44">
        <v>6.6</v>
      </c>
      <c r="W43" s="44">
        <v>6.6</v>
      </c>
      <c r="X43" s="44">
        <v>10</v>
      </c>
      <c r="Y43" s="44">
        <v>10</v>
      </c>
      <c r="Z43" s="64">
        <v>24</v>
      </c>
      <c r="AA43" s="64">
        <v>29</v>
      </c>
      <c r="AB43" s="64">
        <v>29</v>
      </c>
      <c r="AC43" s="64">
        <v>25</v>
      </c>
      <c r="AD43" s="64">
        <v>25</v>
      </c>
      <c r="AE43" s="64">
        <v>18</v>
      </c>
      <c r="AF43" s="64">
        <v>13</v>
      </c>
      <c r="AG43" s="58">
        <v>30</v>
      </c>
      <c r="AH43" s="49">
        <f t="shared" si="2"/>
        <v>29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174">
        <v>4</v>
      </c>
      <c r="N44" s="174">
        <v>5</v>
      </c>
      <c r="O44" s="174">
        <v>5</v>
      </c>
      <c r="P44" s="174">
        <v>5</v>
      </c>
      <c r="Q44" s="44">
        <v>7</v>
      </c>
      <c r="R44" s="44">
        <v>7</v>
      </c>
      <c r="S44" s="44">
        <v>7</v>
      </c>
      <c r="T44" s="44">
        <v>7</v>
      </c>
      <c r="U44" s="44">
        <v>7</v>
      </c>
      <c r="V44" s="44">
        <v>7</v>
      </c>
      <c r="W44" s="44">
        <v>7</v>
      </c>
      <c r="X44" s="44">
        <v>7</v>
      </c>
      <c r="Y44" s="44">
        <v>7</v>
      </c>
      <c r="Z44" s="44">
        <v>7</v>
      </c>
      <c r="AA44" s="44">
        <v>7</v>
      </c>
      <c r="AB44" s="44">
        <v>7</v>
      </c>
      <c r="AC44" s="44">
        <v>7</v>
      </c>
      <c r="AD44" s="44">
        <v>7</v>
      </c>
      <c r="AE44" s="44">
        <v>7</v>
      </c>
      <c r="AF44" s="44">
        <v>7</v>
      </c>
      <c r="AG44" s="58">
        <v>25</v>
      </c>
      <c r="AH44" s="49">
        <f t="shared" si="2"/>
        <v>7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</v>
      </c>
      <c r="C45" s="64">
        <v>17</v>
      </c>
      <c r="D45" s="64">
        <v>17</v>
      </c>
      <c r="E45" s="64">
        <v>17</v>
      </c>
      <c r="F45" s="64">
        <v>17</v>
      </c>
      <c r="G45" s="64">
        <v>17</v>
      </c>
      <c r="H45" s="64">
        <v>17</v>
      </c>
      <c r="I45" s="64">
        <v>17</v>
      </c>
      <c r="J45" s="64">
        <v>17</v>
      </c>
      <c r="K45" s="64">
        <v>17</v>
      </c>
      <c r="L45" s="64">
        <v>17</v>
      </c>
      <c r="M45" s="174">
        <v>17</v>
      </c>
      <c r="N45" s="174">
        <v>17</v>
      </c>
      <c r="O45" s="174">
        <v>17</v>
      </c>
      <c r="P45" s="174">
        <v>17</v>
      </c>
      <c r="Q45" s="174">
        <v>17</v>
      </c>
      <c r="R45" s="174">
        <v>17</v>
      </c>
      <c r="S45" s="174">
        <v>17</v>
      </c>
      <c r="T45" s="174">
        <v>17</v>
      </c>
      <c r="U45" s="44">
        <v>17</v>
      </c>
      <c r="V45" s="44">
        <v>17</v>
      </c>
      <c r="W45" s="44">
        <v>17</v>
      </c>
      <c r="X45" s="44">
        <v>17</v>
      </c>
      <c r="Y45" s="44">
        <v>17</v>
      </c>
      <c r="Z45" s="44">
        <v>17</v>
      </c>
      <c r="AA45" s="44">
        <v>17</v>
      </c>
      <c r="AB45" s="44">
        <v>17</v>
      </c>
      <c r="AC45" s="44">
        <v>17</v>
      </c>
      <c r="AD45" s="44">
        <v>17</v>
      </c>
      <c r="AE45" s="44">
        <v>17</v>
      </c>
      <c r="AF45" s="44">
        <v>17</v>
      </c>
      <c r="AG45" s="58">
        <v>24</v>
      </c>
      <c r="AH45" s="49">
        <f t="shared" si="2"/>
        <v>17</v>
      </c>
      <c r="AI45" s="50">
        <f t="shared" si="3"/>
        <v>17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174">
        <v>0</v>
      </c>
      <c r="N46" s="174">
        <v>0</v>
      </c>
      <c r="O46" s="174">
        <v>0</v>
      </c>
      <c r="P46" s="174">
        <v>0</v>
      </c>
      <c r="Q46" s="174">
        <v>0</v>
      </c>
      <c r="R46" s="174">
        <v>0</v>
      </c>
      <c r="S46" s="174">
        <v>0</v>
      </c>
      <c r="T46" s="17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174">
        <v>12</v>
      </c>
      <c r="N47" s="174">
        <v>12</v>
      </c>
      <c r="O47" s="174">
        <v>12</v>
      </c>
      <c r="P47" s="174">
        <v>12</v>
      </c>
      <c r="Q47" s="174">
        <v>12</v>
      </c>
      <c r="R47" s="174">
        <v>12</v>
      </c>
      <c r="S47" s="174">
        <v>12</v>
      </c>
      <c r="T47" s="17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174">
        <v>6.9</v>
      </c>
      <c r="N48" s="174">
        <v>6.9</v>
      </c>
      <c r="O48" s="174">
        <v>6.9</v>
      </c>
      <c r="P48" s="174">
        <v>6.9</v>
      </c>
      <c r="Q48" s="174">
        <v>6.9</v>
      </c>
      <c r="R48" s="174">
        <v>6.9</v>
      </c>
      <c r="S48" s="174">
        <v>6.9</v>
      </c>
      <c r="T48" s="174">
        <v>6.9</v>
      </c>
      <c r="U48" s="44">
        <v>6.9</v>
      </c>
      <c r="V48" s="44">
        <v>6.9</v>
      </c>
      <c r="W48" s="44">
        <v>6.9</v>
      </c>
      <c r="X48" s="44">
        <v>6.9</v>
      </c>
      <c r="Y48" s="44">
        <v>6.9</v>
      </c>
      <c r="Z48" s="44">
        <v>6.9</v>
      </c>
      <c r="AA48" s="44">
        <v>6.9</v>
      </c>
      <c r="AB48" s="44">
        <v>6.9</v>
      </c>
      <c r="AC48" s="44">
        <v>6.9</v>
      </c>
      <c r="AD48" s="44">
        <v>6.9</v>
      </c>
      <c r="AE48" s="44">
        <v>6.9</v>
      </c>
      <c r="AF48" s="44">
        <v>6.9</v>
      </c>
      <c r="AG48" s="58">
        <v>14</v>
      </c>
      <c r="AH48" s="49">
        <f t="shared" si="2"/>
        <v>6.9</v>
      </c>
      <c r="AI48" s="50">
        <f t="shared" si="3"/>
        <v>6.9</v>
      </c>
      <c r="AK48" s="51"/>
    </row>
    <row r="49" spans="1:37" x14ac:dyDescent="0.25">
      <c r="A49" s="57" t="s">
        <v>57</v>
      </c>
      <c r="B49" s="64">
        <v>9.1999999999999993</v>
      </c>
      <c r="C49" s="64">
        <v>9.1999999999999993</v>
      </c>
      <c r="D49" s="64">
        <v>9.1999999999999993</v>
      </c>
      <c r="E49" s="64">
        <v>9.1999999999999993</v>
      </c>
      <c r="F49" s="64">
        <v>9.1999999999999993</v>
      </c>
      <c r="G49" s="64">
        <v>9.1999999999999993</v>
      </c>
      <c r="H49" s="64">
        <v>9.1999999999999993</v>
      </c>
      <c r="I49" s="64">
        <v>9.1999999999999993</v>
      </c>
      <c r="J49" s="64">
        <v>9.1999999999999993</v>
      </c>
      <c r="K49" s="64">
        <v>9.1999999999999993</v>
      </c>
      <c r="L49" s="64">
        <v>9.1999999999999993</v>
      </c>
      <c r="M49" s="174">
        <v>9.1999999999999993</v>
      </c>
      <c r="N49" s="174">
        <v>9.1999999999999993</v>
      </c>
      <c r="O49" s="174">
        <v>9.1999999999999993</v>
      </c>
      <c r="P49" s="174">
        <v>9.1999999999999993</v>
      </c>
      <c r="Q49" s="174">
        <v>9.1999999999999993</v>
      </c>
      <c r="R49" s="174">
        <v>9.1999999999999993</v>
      </c>
      <c r="S49" s="174">
        <v>9.1999999999999993</v>
      </c>
      <c r="T49" s="174">
        <v>9.1999999999999993</v>
      </c>
      <c r="U49" s="44">
        <v>9.1999999999999993</v>
      </c>
      <c r="V49" s="44">
        <v>9.1999999999999993</v>
      </c>
      <c r="W49" s="44">
        <v>9.1999999999999993</v>
      </c>
      <c r="X49" s="44">
        <v>9.1999999999999993</v>
      </c>
      <c r="Y49" s="44">
        <v>9.1999999999999993</v>
      </c>
      <c r="Z49" s="44">
        <v>9.1999999999999993</v>
      </c>
      <c r="AA49" s="44">
        <v>9.1999999999999993</v>
      </c>
      <c r="AB49" s="44">
        <v>9.1999999999999993</v>
      </c>
      <c r="AC49" s="44">
        <v>9.1999999999999993</v>
      </c>
      <c r="AD49" s="44">
        <v>9.1999999999999993</v>
      </c>
      <c r="AE49" s="44">
        <v>9.1999999999999993</v>
      </c>
      <c r="AF49" s="44">
        <v>9.1999999999999993</v>
      </c>
      <c r="AG49" s="58">
        <v>10.050000000000001</v>
      </c>
      <c r="AH49" s="49">
        <f t="shared" si="2"/>
        <v>9.1999999999999993</v>
      </c>
      <c r="AI49" s="50">
        <f t="shared" si="3"/>
        <v>9.1999999999999993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174">
        <v>3</v>
      </c>
      <c r="N50" s="174">
        <v>3</v>
      </c>
      <c r="O50" s="174">
        <v>3</v>
      </c>
      <c r="P50" s="174">
        <v>3</v>
      </c>
      <c r="Q50" s="174">
        <v>3</v>
      </c>
      <c r="R50" s="174">
        <v>3</v>
      </c>
      <c r="S50" s="174">
        <v>3</v>
      </c>
      <c r="T50" s="17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297.24</v>
      </c>
      <c r="C52" s="63">
        <f t="shared" ref="C52:AF52" si="8">SUM(C39:C51)</f>
        <v>257.44</v>
      </c>
      <c r="D52" s="63">
        <f t="shared" si="8"/>
        <v>181.94</v>
      </c>
      <c r="E52" s="63">
        <f t="shared" si="8"/>
        <v>134.94</v>
      </c>
      <c r="F52" s="63">
        <f t="shared" si="8"/>
        <v>135.34</v>
      </c>
      <c r="G52" s="63">
        <f t="shared" si="8"/>
        <v>145.33999999999997</v>
      </c>
      <c r="H52" s="63">
        <f t="shared" si="8"/>
        <v>150.33999999999997</v>
      </c>
      <c r="I52" s="63">
        <f t="shared" si="8"/>
        <v>229.23999999999998</v>
      </c>
      <c r="J52" s="63">
        <f t="shared" si="8"/>
        <v>265.84000000000003</v>
      </c>
      <c r="K52" s="63">
        <f t="shared" si="8"/>
        <v>330.34</v>
      </c>
      <c r="L52" s="63">
        <f t="shared" si="8"/>
        <v>352.54</v>
      </c>
      <c r="M52" s="63">
        <f t="shared" si="8"/>
        <v>355.74</v>
      </c>
      <c r="N52" s="63">
        <f t="shared" si="8"/>
        <v>343.94</v>
      </c>
      <c r="O52" s="63">
        <f t="shared" si="8"/>
        <v>342.63999999999993</v>
      </c>
      <c r="P52" s="63">
        <f t="shared" si="8"/>
        <v>357.04</v>
      </c>
      <c r="Q52" s="63">
        <f t="shared" si="8"/>
        <v>376.53999999999996</v>
      </c>
      <c r="R52" s="63">
        <f t="shared" si="8"/>
        <v>368.44</v>
      </c>
      <c r="S52" s="63">
        <f t="shared" si="8"/>
        <v>298.03999999999996</v>
      </c>
      <c r="T52" s="63">
        <f t="shared" si="8"/>
        <v>325.33999999999997</v>
      </c>
      <c r="U52" s="63">
        <f t="shared" si="8"/>
        <v>289.24</v>
      </c>
      <c r="V52" s="63">
        <f t="shared" si="8"/>
        <v>224.93999999999997</v>
      </c>
      <c r="W52" s="63">
        <f t="shared" si="8"/>
        <v>223.14000000000001</v>
      </c>
      <c r="X52" s="63">
        <f>SUM(X39:X51)</f>
        <v>277.14</v>
      </c>
      <c r="Y52" s="63">
        <f t="shared" si="8"/>
        <v>366.53999999999996</v>
      </c>
      <c r="Z52" s="63">
        <f t="shared" si="8"/>
        <v>417.34</v>
      </c>
      <c r="AA52" s="63">
        <f t="shared" si="8"/>
        <v>426.93999999999994</v>
      </c>
      <c r="AB52" s="63">
        <f t="shared" si="8"/>
        <v>426.93999999999994</v>
      </c>
      <c r="AC52" s="63">
        <f t="shared" si="8"/>
        <v>403.84</v>
      </c>
      <c r="AD52" s="63">
        <f t="shared" si="8"/>
        <v>403.84</v>
      </c>
      <c r="AE52" s="63">
        <f t="shared" si="8"/>
        <v>359.93999999999994</v>
      </c>
      <c r="AF52" s="63">
        <f t="shared" si="8"/>
        <v>335.44</v>
      </c>
      <c r="AG52" s="68">
        <f>SUM(AG39:AG51)</f>
        <v>489.91</v>
      </c>
      <c r="AH52" s="49">
        <f t="shared" si="2"/>
        <v>426.93999999999994</v>
      </c>
      <c r="AI52" s="50">
        <f t="shared" si="3"/>
        <v>134.94</v>
      </c>
      <c r="AK52" s="51"/>
    </row>
    <row r="53" spans="1:37" x14ac:dyDescent="0.25">
      <c r="A53" s="52" t="s">
        <v>61</v>
      </c>
      <c r="B53" s="44">
        <v>30</v>
      </c>
      <c r="C53" s="44">
        <v>30</v>
      </c>
      <c r="D53" s="44">
        <v>45</v>
      </c>
      <c r="E53" s="44">
        <v>45</v>
      </c>
      <c r="F53" s="44">
        <v>30</v>
      </c>
      <c r="G53" s="44">
        <v>30</v>
      </c>
      <c r="H53" s="44">
        <v>30</v>
      </c>
      <c r="I53" s="44">
        <v>14</v>
      </c>
      <c r="J53" s="44">
        <v>14</v>
      </c>
      <c r="K53" s="44">
        <v>14</v>
      </c>
      <c r="L53" s="44">
        <v>14</v>
      </c>
      <c r="M53" s="44">
        <v>14</v>
      </c>
      <c r="N53" s="44">
        <v>40</v>
      </c>
      <c r="O53" s="44">
        <v>40</v>
      </c>
      <c r="P53" s="44">
        <v>38</v>
      </c>
      <c r="Q53" s="44">
        <v>50</v>
      </c>
      <c r="R53" s="44">
        <v>40</v>
      </c>
      <c r="S53" s="44">
        <v>40</v>
      </c>
      <c r="T53" s="44">
        <v>60</v>
      </c>
      <c r="U53" s="44">
        <v>60</v>
      </c>
      <c r="V53" s="44">
        <v>60</v>
      </c>
      <c r="W53" s="44">
        <v>60</v>
      </c>
      <c r="X53" s="44">
        <v>60</v>
      </c>
      <c r="Y53" s="44">
        <v>60</v>
      </c>
      <c r="Z53" s="44">
        <v>60</v>
      </c>
      <c r="AA53" s="44">
        <v>60</v>
      </c>
      <c r="AB53" s="44">
        <v>44</v>
      </c>
      <c r="AC53" s="44">
        <v>29.1</v>
      </c>
      <c r="AD53" s="44">
        <v>29.1</v>
      </c>
      <c r="AE53" s="44">
        <v>29.1</v>
      </c>
      <c r="AF53" s="44">
        <v>25</v>
      </c>
      <c r="AG53" s="56">
        <v>60</v>
      </c>
      <c r="AH53" s="49">
        <f t="shared" si="2"/>
        <v>60</v>
      </c>
      <c r="AI53" s="50">
        <f t="shared" si="3"/>
        <v>14</v>
      </c>
      <c r="AK53" s="51"/>
    </row>
    <row r="54" spans="1:37" x14ac:dyDescent="0.25">
      <c r="A54" s="57" t="s">
        <v>62</v>
      </c>
      <c r="B54" s="64">
        <v>15.1</v>
      </c>
      <c r="C54" s="64">
        <v>15.1</v>
      </c>
      <c r="D54" s="64">
        <v>20.100000000000001</v>
      </c>
      <c r="E54" s="64">
        <v>20.100000000000001</v>
      </c>
      <c r="F54" s="64">
        <v>20</v>
      </c>
      <c r="G54" s="64">
        <v>15</v>
      </c>
      <c r="H54" s="64">
        <v>15</v>
      </c>
      <c r="I54" s="64">
        <v>12</v>
      </c>
      <c r="J54" s="64">
        <v>12</v>
      </c>
      <c r="K54" s="64">
        <v>12</v>
      </c>
      <c r="L54" s="64">
        <v>12</v>
      </c>
      <c r="M54" s="64">
        <v>6.3</v>
      </c>
      <c r="N54" s="64">
        <v>17.3</v>
      </c>
      <c r="O54" s="64">
        <v>17.600000000000001</v>
      </c>
      <c r="P54" s="64">
        <v>14.2</v>
      </c>
      <c r="Q54" s="64">
        <v>23.4</v>
      </c>
      <c r="R54" s="64">
        <v>20.3</v>
      </c>
      <c r="S54" s="64">
        <v>17.899999999999999</v>
      </c>
      <c r="T54" s="64">
        <v>28.8</v>
      </c>
      <c r="U54" s="64">
        <v>28.9</v>
      </c>
      <c r="V54" s="64">
        <v>29.9</v>
      </c>
      <c r="W54" s="64">
        <v>29.9</v>
      </c>
      <c r="X54" s="64">
        <v>29.1</v>
      </c>
      <c r="Y54" s="64">
        <v>29.1</v>
      </c>
      <c r="Z54" s="64">
        <v>29.2</v>
      </c>
      <c r="AA54" s="64">
        <v>29.2</v>
      </c>
      <c r="AB54" s="64">
        <v>20.2</v>
      </c>
      <c r="AC54" s="64">
        <v>14.6</v>
      </c>
      <c r="AD54" s="64">
        <v>14.6</v>
      </c>
      <c r="AE54" s="64">
        <v>14.6</v>
      </c>
      <c r="AF54" s="64">
        <v>14</v>
      </c>
      <c r="AG54" s="58">
        <v>32</v>
      </c>
      <c r="AH54" s="49">
        <f t="shared" si="2"/>
        <v>29.9</v>
      </c>
      <c r="AI54" s="50">
        <f t="shared" si="3"/>
        <v>6.3</v>
      </c>
      <c r="AK54" s="51"/>
    </row>
    <row r="55" spans="1:37" ht="15.75" thickBot="1" x14ac:dyDescent="0.3">
      <c r="A55" s="66" t="s">
        <v>63</v>
      </c>
      <c r="B55" s="70">
        <v>5.5</v>
      </c>
      <c r="C55" s="70">
        <v>5.5</v>
      </c>
      <c r="D55" s="70">
        <v>7.3</v>
      </c>
      <c r="E55" s="70">
        <v>7.3</v>
      </c>
      <c r="F55" s="70">
        <v>8</v>
      </c>
      <c r="G55" s="70">
        <v>6.5</v>
      </c>
      <c r="H55" s="70">
        <v>6.5</v>
      </c>
      <c r="I55" s="70">
        <v>5</v>
      </c>
      <c r="J55" s="70">
        <v>5</v>
      </c>
      <c r="K55" s="70">
        <v>5</v>
      </c>
      <c r="L55" s="70">
        <v>5</v>
      </c>
      <c r="M55" s="70">
        <v>2.2999999999999998</v>
      </c>
      <c r="N55" s="70">
        <v>6.3</v>
      </c>
      <c r="O55" s="70">
        <v>6.4</v>
      </c>
      <c r="P55" s="70">
        <v>5.2</v>
      </c>
      <c r="Q55" s="70">
        <v>8.5</v>
      </c>
      <c r="R55" s="70">
        <v>7.4</v>
      </c>
      <c r="S55" s="70">
        <v>6.5</v>
      </c>
      <c r="T55" s="70">
        <v>10.5</v>
      </c>
      <c r="U55" s="70">
        <v>10.5</v>
      </c>
      <c r="V55" s="70">
        <v>10.9</v>
      </c>
      <c r="W55" s="70">
        <v>10.9</v>
      </c>
      <c r="X55" s="70">
        <v>10.6</v>
      </c>
      <c r="Y55" s="70">
        <v>10.6</v>
      </c>
      <c r="Z55" s="70">
        <v>10.6</v>
      </c>
      <c r="AA55" s="70">
        <v>10.6</v>
      </c>
      <c r="AB55" s="70">
        <v>7.4</v>
      </c>
      <c r="AC55" s="70">
        <v>5.3</v>
      </c>
      <c r="AD55" s="70">
        <v>5.3</v>
      </c>
      <c r="AE55" s="70">
        <v>5.3</v>
      </c>
      <c r="AF55" s="70">
        <v>5.0999999999999996</v>
      </c>
      <c r="AG55" s="73">
        <v>14</v>
      </c>
      <c r="AH55" s="49">
        <f t="shared" si="2"/>
        <v>10.9</v>
      </c>
      <c r="AI55" s="50">
        <f t="shared" si="3"/>
        <v>2.2999999999999998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50.6</v>
      </c>
      <c r="C56" s="63">
        <f t="shared" ref="C56:AF56" si="10">SUM(C53:C55)</f>
        <v>50.6</v>
      </c>
      <c r="D56" s="63">
        <f t="shared" si="10"/>
        <v>72.399999999999991</v>
      </c>
      <c r="E56" s="63">
        <f t="shared" si="10"/>
        <v>72.399999999999991</v>
      </c>
      <c r="F56" s="63">
        <f t="shared" si="10"/>
        <v>58</v>
      </c>
      <c r="G56" s="63">
        <f t="shared" si="10"/>
        <v>51.5</v>
      </c>
      <c r="H56" s="63">
        <f t="shared" si="10"/>
        <v>51.5</v>
      </c>
      <c r="I56" s="63">
        <f t="shared" si="10"/>
        <v>31</v>
      </c>
      <c r="J56" s="63">
        <f t="shared" si="10"/>
        <v>31</v>
      </c>
      <c r="K56" s="63">
        <f t="shared" si="10"/>
        <v>31</v>
      </c>
      <c r="L56" s="63">
        <f t="shared" si="10"/>
        <v>31</v>
      </c>
      <c r="M56" s="63">
        <f t="shared" si="10"/>
        <v>22.6</v>
      </c>
      <c r="N56" s="63">
        <f t="shared" si="10"/>
        <v>63.599999999999994</v>
      </c>
      <c r="O56" s="63">
        <f t="shared" si="10"/>
        <v>64</v>
      </c>
      <c r="P56" s="63">
        <f t="shared" si="10"/>
        <v>57.400000000000006</v>
      </c>
      <c r="Q56" s="63">
        <f t="shared" si="10"/>
        <v>81.900000000000006</v>
      </c>
      <c r="R56" s="63">
        <f t="shared" si="10"/>
        <v>67.7</v>
      </c>
      <c r="S56" s="63">
        <f t="shared" si="10"/>
        <v>64.400000000000006</v>
      </c>
      <c r="T56" s="63">
        <f t="shared" si="10"/>
        <v>99.3</v>
      </c>
      <c r="U56" s="63">
        <f t="shared" si="10"/>
        <v>99.4</v>
      </c>
      <c r="V56" s="63">
        <f t="shared" si="10"/>
        <v>100.80000000000001</v>
      </c>
      <c r="W56" s="63">
        <f t="shared" si="10"/>
        <v>100.80000000000001</v>
      </c>
      <c r="X56" s="63">
        <f t="shared" si="10"/>
        <v>99.699999999999989</v>
      </c>
      <c r="Y56" s="63">
        <f t="shared" si="10"/>
        <v>99.699999999999989</v>
      </c>
      <c r="Z56" s="63">
        <f t="shared" si="10"/>
        <v>99.8</v>
      </c>
      <c r="AA56" s="63">
        <f t="shared" si="10"/>
        <v>99.8</v>
      </c>
      <c r="AB56" s="63">
        <f t="shared" si="10"/>
        <v>71.600000000000009</v>
      </c>
      <c r="AC56" s="63">
        <f t="shared" si="10"/>
        <v>49</v>
      </c>
      <c r="AD56" s="63">
        <f t="shared" si="10"/>
        <v>49</v>
      </c>
      <c r="AE56" s="63">
        <f t="shared" si="10"/>
        <v>49</v>
      </c>
      <c r="AF56" s="63">
        <f t="shared" si="10"/>
        <v>44.1</v>
      </c>
      <c r="AG56" s="68">
        <f>SUM(AG53:AG55)</f>
        <v>106</v>
      </c>
      <c r="AH56" s="49">
        <f t="shared" si="2"/>
        <v>100.80000000000001</v>
      </c>
      <c r="AI56" s="50">
        <f t="shared" si="3"/>
        <v>22.6</v>
      </c>
      <c r="AK56" s="51"/>
    </row>
    <row r="57" spans="1:37" x14ac:dyDescent="0.25">
      <c r="A57" s="52" t="s">
        <v>65</v>
      </c>
      <c r="B57" s="44">
        <v>75.400000000000006</v>
      </c>
      <c r="C57" s="44">
        <v>73.2</v>
      </c>
      <c r="D57" s="44">
        <v>75.5</v>
      </c>
      <c r="E57" s="44">
        <v>74</v>
      </c>
      <c r="F57" s="44">
        <v>67</v>
      </c>
      <c r="G57" s="44">
        <v>57</v>
      </c>
      <c r="H57" s="44">
        <v>65</v>
      </c>
      <c r="I57" s="44">
        <v>67</v>
      </c>
      <c r="J57" s="44">
        <v>68</v>
      </c>
      <c r="K57" s="44">
        <v>64</v>
      </c>
      <c r="L57" s="44">
        <v>69</v>
      </c>
      <c r="M57" s="44">
        <v>73.5</v>
      </c>
      <c r="N57" s="44">
        <v>53.7</v>
      </c>
      <c r="O57" s="44">
        <v>71.7</v>
      </c>
      <c r="P57" s="44">
        <v>78.2</v>
      </c>
      <c r="Q57" s="44">
        <v>62.8</v>
      </c>
      <c r="R57" s="44">
        <v>66.5</v>
      </c>
      <c r="S57" s="44">
        <v>68.8</v>
      </c>
      <c r="T57" s="44">
        <v>71.2</v>
      </c>
      <c r="U57" s="44">
        <v>72.400000000000006</v>
      </c>
      <c r="V57" s="44">
        <v>63.2</v>
      </c>
      <c r="W57" s="44">
        <v>64.7</v>
      </c>
      <c r="X57" s="44">
        <v>72.5</v>
      </c>
      <c r="Y57" s="44">
        <v>67.7</v>
      </c>
      <c r="Z57" s="44">
        <v>58</v>
      </c>
      <c r="AA57" s="44">
        <v>65</v>
      </c>
      <c r="AB57" s="44">
        <v>68.2</v>
      </c>
      <c r="AC57" s="44">
        <v>71.400000000000006</v>
      </c>
      <c r="AD57" s="44">
        <v>69.900000000000006</v>
      </c>
      <c r="AE57" s="44">
        <v>77.03</v>
      </c>
      <c r="AF57" s="44">
        <v>73</v>
      </c>
      <c r="AG57" s="56"/>
      <c r="AH57" s="49">
        <f t="shared" si="2"/>
        <v>78.2</v>
      </c>
      <c r="AI57" s="50">
        <f t="shared" si="3"/>
        <v>53.7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90</v>
      </c>
      <c r="L58" s="64">
        <v>135</v>
      </c>
      <c r="M58" s="64">
        <v>155</v>
      </c>
      <c r="N58" s="64">
        <v>0</v>
      </c>
      <c r="O58" s="64">
        <v>63.1</v>
      </c>
      <c r="P58" s="64">
        <v>80.7</v>
      </c>
      <c r="Q58" s="64">
        <v>76.7</v>
      </c>
      <c r="R58" s="64">
        <v>135.19999999999999</v>
      </c>
      <c r="S58" s="64">
        <f>111.1+48</f>
        <v>159.1</v>
      </c>
      <c r="T58" s="64">
        <f>106+48</f>
        <v>154</v>
      </c>
      <c r="U58" s="64">
        <v>154</v>
      </c>
      <c r="V58" s="64">
        <f>65.4+32</f>
        <v>97.4</v>
      </c>
      <c r="W58" s="64">
        <v>106</v>
      </c>
      <c r="X58" s="64">
        <f>86+35</f>
        <v>121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159.1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98.4</v>
      </c>
      <c r="C59" s="64">
        <v>112</v>
      </c>
      <c r="D59" s="64">
        <v>122</v>
      </c>
      <c r="E59" s="64">
        <v>165</v>
      </c>
      <c r="F59" s="64">
        <v>185</v>
      </c>
      <c r="G59" s="64">
        <v>201</v>
      </c>
      <c r="H59" s="64">
        <v>196</v>
      </c>
      <c r="I59" s="64">
        <v>157</v>
      </c>
      <c r="J59" s="64">
        <v>178</v>
      </c>
      <c r="K59" s="64">
        <v>122</v>
      </c>
      <c r="L59" s="64">
        <v>155</v>
      </c>
      <c r="M59" s="64">
        <v>170</v>
      </c>
      <c r="N59" s="64">
        <v>281.89999999999998</v>
      </c>
      <c r="O59" s="64">
        <v>294.5</v>
      </c>
      <c r="P59" s="64">
        <v>259.39999999999998</v>
      </c>
      <c r="Q59" s="64">
        <v>223.6</v>
      </c>
      <c r="R59" s="64">
        <v>179.4</v>
      </c>
      <c r="S59" s="64">
        <v>180</v>
      </c>
      <c r="T59" s="64">
        <v>138</v>
      </c>
      <c r="U59" s="64">
        <v>93.3</v>
      </c>
      <c r="V59" s="64">
        <v>53.4</v>
      </c>
      <c r="W59" s="64">
        <v>171</v>
      </c>
      <c r="X59" s="64">
        <v>133</v>
      </c>
      <c r="Y59" s="64">
        <v>172</v>
      </c>
      <c r="Z59" s="64">
        <v>178</v>
      </c>
      <c r="AA59" s="64">
        <v>116</v>
      </c>
      <c r="AB59" s="64">
        <v>134.4</v>
      </c>
      <c r="AC59" s="64">
        <v>141.69999999999999</v>
      </c>
      <c r="AD59" s="64">
        <v>126.5</v>
      </c>
      <c r="AE59" s="64">
        <v>132.6</v>
      </c>
      <c r="AF59" s="64">
        <v>105</v>
      </c>
      <c r="AG59" s="77"/>
      <c r="AH59" s="49">
        <f t="shared" si="2"/>
        <v>294.5</v>
      </c>
      <c r="AI59" s="50">
        <f t="shared" si="3"/>
        <v>53.4</v>
      </c>
      <c r="AK59" s="51"/>
    </row>
    <row r="60" spans="1:37" x14ac:dyDescent="0.25">
      <c r="A60" s="57" t="s">
        <v>68</v>
      </c>
      <c r="B60" s="54">
        <v>22.1</v>
      </c>
      <c r="C60" s="54">
        <v>21.3</v>
      </c>
      <c r="D60" s="54">
        <v>21.4</v>
      </c>
      <c r="E60" s="54">
        <v>41.6</v>
      </c>
      <c r="F60" s="54">
        <v>40.299999999999997</v>
      </c>
      <c r="G60" s="54">
        <v>38.6</v>
      </c>
      <c r="H60" s="54">
        <v>37.799999999999997</v>
      </c>
      <c r="I60" s="54">
        <v>37</v>
      </c>
      <c r="J60" s="54">
        <v>37</v>
      </c>
      <c r="K60" s="54">
        <v>49</v>
      </c>
      <c r="L60" s="54">
        <v>48.7</v>
      </c>
      <c r="M60" s="54">
        <v>50.8</v>
      </c>
      <c r="N60" s="54">
        <v>18.399999999999999</v>
      </c>
      <c r="O60" s="54">
        <v>54</v>
      </c>
      <c r="P60" s="54">
        <v>56.9</v>
      </c>
      <c r="Q60" s="54">
        <v>56.7</v>
      </c>
      <c r="R60" s="54">
        <v>53.4</v>
      </c>
      <c r="S60" s="54">
        <v>57.3</v>
      </c>
      <c r="T60" s="54">
        <v>47.8</v>
      </c>
      <c r="U60" s="54">
        <v>47.8</v>
      </c>
      <c r="V60" s="54">
        <v>53.4</v>
      </c>
      <c r="W60" s="54">
        <v>53.6</v>
      </c>
      <c r="X60" s="54">
        <v>52.2</v>
      </c>
      <c r="Y60" s="54">
        <v>21.3</v>
      </c>
      <c r="Z60" s="54">
        <v>21.6</v>
      </c>
      <c r="AA60" s="54">
        <v>19.5</v>
      </c>
      <c r="AB60" s="54">
        <v>22.1</v>
      </c>
      <c r="AC60" s="54">
        <v>22</v>
      </c>
      <c r="AD60" s="54">
        <v>22</v>
      </c>
      <c r="AE60" s="54">
        <v>19.5</v>
      </c>
      <c r="AF60" s="54">
        <v>22.1</v>
      </c>
      <c r="AG60" s="77"/>
      <c r="AH60" s="49">
        <f t="shared" si="2"/>
        <v>57.3</v>
      </c>
      <c r="AI60" s="50">
        <f t="shared" si="3"/>
        <v>18.399999999999999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30</v>
      </c>
      <c r="L61" s="44">
        <v>45</v>
      </c>
      <c r="M61" s="44">
        <v>69.8</v>
      </c>
      <c r="N61" s="44">
        <v>0</v>
      </c>
      <c r="O61" s="44">
        <v>72.599999999999994</v>
      </c>
      <c r="P61" s="44">
        <v>66.5</v>
      </c>
      <c r="Q61" s="44">
        <v>74</v>
      </c>
      <c r="R61" s="44">
        <v>75.900000000000006</v>
      </c>
      <c r="S61" s="44">
        <v>72.5</v>
      </c>
      <c r="T61" s="44">
        <v>82.2</v>
      </c>
      <c r="U61" s="44">
        <v>63</v>
      </c>
      <c r="V61" s="44">
        <v>75.099999999999994</v>
      </c>
      <c r="W61" s="44">
        <v>74.7</v>
      </c>
      <c r="X61" s="44">
        <v>64.099999999999994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82.2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8.5</v>
      </c>
      <c r="C64" s="54">
        <v>8.5</v>
      </c>
      <c r="D64" s="54">
        <v>8.5</v>
      </c>
      <c r="E64" s="54">
        <v>8.5</v>
      </c>
      <c r="F64" s="54">
        <v>8.5</v>
      </c>
      <c r="G64" s="54">
        <v>8.5</v>
      </c>
      <c r="H64" s="54">
        <v>8.5</v>
      </c>
      <c r="I64" s="54">
        <v>8.5</v>
      </c>
      <c r="J64" s="54">
        <v>8.5</v>
      </c>
      <c r="K64" s="54">
        <v>8.5</v>
      </c>
      <c r="L64" s="54">
        <v>8.5</v>
      </c>
      <c r="M64" s="54">
        <v>8.5</v>
      </c>
      <c r="N64" s="54">
        <v>8.5</v>
      </c>
      <c r="O64" s="54">
        <v>8.5</v>
      </c>
      <c r="P64" s="54">
        <v>8.5</v>
      </c>
      <c r="Q64" s="54">
        <v>8.5</v>
      </c>
      <c r="R64" s="54">
        <v>8.5</v>
      </c>
      <c r="S64" s="54">
        <v>8.5</v>
      </c>
      <c r="T64" s="54">
        <v>8.5</v>
      </c>
      <c r="U64" s="54">
        <v>8.5</v>
      </c>
      <c r="V64" s="54">
        <v>8.5</v>
      </c>
      <c r="W64" s="54">
        <v>8.5</v>
      </c>
      <c r="X64" s="54">
        <v>8.5</v>
      </c>
      <c r="Y64" s="54">
        <v>8.5</v>
      </c>
      <c r="Z64" s="54">
        <v>8.5</v>
      </c>
      <c r="AA64" s="54">
        <v>8.5</v>
      </c>
      <c r="AB64" s="54">
        <v>8.5</v>
      </c>
      <c r="AC64" s="54">
        <v>8.5</v>
      </c>
      <c r="AD64" s="54">
        <v>8.5</v>
      </c>
      <c r="AE64" s="54">
        <v>8.5</v>
      </c>
      <c r="AF64" s="54">
        <v>8.5</v>
      </c>
      <c r="AG64" s="77"/>
      <c r="AH64" s="49">
        <f t="shared" si="2"/>
        <v>8.5</v>
      </c>
      <c r="AI64" s="50">
        <f t="shared" si="3"/>
        <v>8.5</v>
      </c>
      <c r="AK64" s="51"/>
    </row>
    <row r="65" spans="1:37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2</v>
      </c>
      <c r="AK65" s="51"/>
    </row>
    <row r="66" spans="1:37" x14ac:dyDescent="0.25">
      <c r="A66" s="79" t="s">
        <v>74</v>
      </c>
      <c r="B66" s="80">
        <v>12</v>
      </c>
      <c r="C66" s="80">
        <v>12</v>
      </c>
      <c r="D66" s="80">
        <v>12</v>
      </c>
      <c r="E66" s="80">
        <v>12</v>
      </c>
      <c r="F66" s="80">
        <v>12</v>
      </c>
      <c r="G66" s="80">
        <v>12</v>
      </c>
      <c r="H66" s="80">
        <v>12</v>
      </c>
      <c r="I66" s="80">
        <v>12</v>
      </c>
      <c r="J66" s="80">
        <v>12</v>
      </c>
      <c r="K66" s="80">
        <v>12</v>
      </c>
      <c r="L66" s="80">
        <v>12</v>
      </c>
      <c r="M66" s="80">
        <v>12</v>
      </c>
      <c r="N66" s="80">
        <v>12</v>
      </c>
      <c r="O66" s="80">
        <v>12</v>
      </c>
      <c r="P66" s="80">
        <v>12</v>
      </c>
      <c r="Q66" s="80">
        <v>12</v>
      </c>
      <c r="R66" s="80">
        <v>12</v>
      </c>
      <c r="S66" s="80">
        <v>12</v>
      </c>
      <c r="T66" s="80">
        <v>12</v>
      </c>
      <c r="U66" s="80">
        <v>12</v>
      </c>
      <c r="V66" s="80">
        <v>12</v>
      </c>
      <c r="W66" s="80">
        <v>12</v>
      </c>
      <c r="X66" s="80">
        <v>12</v>
      </c>
      <c r="Y66" s="80">
        <v>12</v>
      </c>
      <c r="Z66" s="80">
        <v>12</v>
      </c>
      <c r="AA66" s="80">
        <v>12</v>
      </c>
      <c r="AB66" s="80">
        <v>12</v>
      </c>
      <c r="AC66" s="80">
        <v>12</v>
      </c>
      <c r="AD66" s="80">
        <v>12</v>
      </c>
      <c r="AE66" s="80">
        <v>12</v>
      </c>
      <c r="AF66" s="80">
        <v>0</v>
      </c>
      <c r="AG66" s="81"/>
      <c r="AH66" s="49">
        <f t="shared" si="2"/>
        <v>12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226.4</v>
      </c>
      <c r="C68" s="63">
        <f t="shared" ref="C68:AF68" si="12">SUM(C57:C67)</f>
        <v>237</v>
      </c>
      <c r="D68" s="63">
        <f t="shared" si="12"/>
        <v>249.4</v>
      </c>
      <c r="E68" s="63">
        <f t="shared" si="12"/>
        <v>311.10000000000002</v>
      </c>
      <c r="F68" s="63">
        <f t="shared" si="12"/>
        <v>322.8</v>
      </c>
      <c r="G68" s="63">
        <f t="shared" si="12"/>
        <v>327.10000000000002</v>
      </c>
      <c r="H68" s="63">
        <f t="shared" si="12"/>
        <v>329.3</v>
      </c>
      <c r="I68" s="63">
        <f t="shared" si="12"/>
        <v>291.5</v>
      </c>
      <c r="J68" s="63">
        <f t="shared" si="12"/>
        <v>313.5</v>
      </c>
      <c r="K68" s="63">
        <f t="shared" si="12"/>
        <v>385.5</v>
      </c>
      <c r="L68" s="63">
        <f t="shared" si="12"/>
        <v>483.2</v>
      </c>
      <c r="M68" s="63">
        <f t="shared" si="12"/>
        <v>549.6</v>
      </c>
      <c r="N68" s="63">
        <f t="shared" si="12"/>
        <v>384.49999999999994</v>
      </c>
      <c r="O68" s="63">
        <f t="shared" si="12"/>
        <v>586.4</v>
      </c>
      <c r="P68" s="63">
        <f t="shared" si="12"/>
        <v>572.19999999999993</v>
      </c>
      <c r="Q68" s="63">
        <f t="shared" si="12"/>
        <v>524.29999999999995</v>
      </c>
      <c r="R68" s="63">
        <f t="shared" si="12"/>
        <v>540.9</v>
      </c>
      <c r="S68" s="63">
        <f t="shared" si="12"/>
        <v>568.20000000000005</v>
      </c>
      <c r="T68" s="63">
        <f t="shared" si="12"/>
        <v>523.70000000000005</v>
      </c>
      <c r="U68" s="63">
        <f t="shared" si="12"/>
        <v>461</v>
      </c>
      <c r="V68" s="63">
        <f>SUM(V57:V67)</f>
        <v>373</v>
      </c>
      <c r="W68" s="63">
        <f t="shared" si="12"/>
        <v>500.5</v>
      </c>
      <c r="X68" s="63">
        <f t="shared" si="12"/>
        <v>473.29999999999995</v>
      </c>
      <c r="Y68" s="63">
        <f t="shared" si="12"/>
        <v>291.5</v>
      </c>
      <c r="Z68" s="63">
        <f t="shared" si="12"/>
        <v>288.10000000000002</v>
      </c>
      <c r="AA68" s="63">
        <f t="shared" si="12"/>
        <v>231</v>
      </c>
      <c r="AB68" s="63">
        <f t="shared" si="12"/>
        <v>255.20000000000002</v>
      </c>
      <c r="AC68" s="63">
        <f t="shared" si="12"/>
        <v>265.60000000000002</v>
      </c>
      <c r="AD68" s="63">
        <f t="shared" si="12"/>
        <v>248.9</v>
      </c>
      <c r="AE68" s="63">
        <f t="shared" si="12"/>
        <v>259.63</v>
      </c>
      <c r="AF68" s="63">
        <f t="shared" si="12"/>
        <v>218.6</v>
      </c>
      <c r="AG68" s="68">
        <f>SUM(AG57:AG67)</f>
        <v>0</v>
      </c>
      <c r="AH68" s="49">
        <f t="shared" si="2"/>
        <v>586.4</v>
      </c>
      <c r="AI68" s="50">
        <f t="shared" si="3"/>
        <v>218.6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240</v>
      </c>
      <c r="C74" s="85">
        <v>280</v>
      </c>
      <c r="D74" s="85">
        <v>290</v>
      </c>
      <c r="E74" s="85">
        <v>250</v>
      </c>
      <c r="F74" s="85">
        <v>250</v>
      </c>
      <c r="G74" s="85">
        <v>250</v>
      </c>
      <c r="H74" s="85">
        <v>250</v>
      </c>
      <c r="I74" s="85">
        <v>250</v>
      </c>
      <c r="J74" s="85">
        <v>240</v>
      </c>
      <c r="K74" s="85"/>
      <c r="L74" s="85"/>
      <c r="M74" s="85"/>
      <c r="N74" s="85">
        <v>200</v>
      </c>
      <c r="O74" s="85">
        <v>40</v>
      </c>
      <c r="P74" s="85">
        <v>40</v>
      </c>
      <c r="Q74" s="85">
        <v>30</v>
      </c>
      <c r="R74" s="85">
        <v>30</v>
      </c>
      <c r="S74" s="85">
        <v>20</v>
      </c>
      <c r="T74" s="85">
        <v>40</v>
      </c>
      <c r="U74" s="85">
        <v>120</v>
      </c>
      <c r="V74" s="85">
        <v>180</v>
      </c>
      <c r="W74" s="85">
        <v>160</v>
      </c>
      <c r="X74" s="85">
        <v>160</v>
      </c>
      <c r="Y74" s="85">
        <v>200</v>
      </c>
      <c r="Z74" s="85">
        <v>200</v>
      </c>
      <c r="AA74" s="85">
        <v>200</v>
      </c>
      <c r="AB74" s="85">
        <v>200</v>
      </c>
      <c r="AC74" s="85">
        <v>200</v>
      </c>
      <c r="AD74" s="85">
        <v>200</v>
      </c>
      <c r="AE74" s="85">
        <v>200</v>
      </c>
      <c r="AF74" s="85">
        <v>200</v>
      </c>
      <c r="AG74" s="68"/>
      <c r="AH74" s="49">
        <f t="shared" si="2"/>
        <v>290</v>
      </c>
      <c r="AI74" s="50">
        <f t="shared" si="3"/>
        <v>20</v>
      </c>
    </row>
    <row r="75" spans="1:37" ht="15.75" thickBot="1" x14ac:dyDescent="0.3">
      <c r="A75" s="62" t="s">
        <v>83</v>
      </c>
      <c r="B75" s="83">
        <f t="shared" ref="B75" si="14">B72+B68+B56+B52+B38+B74</f>
        <v>1317.54</v>
      </c>
      <c r="C75" s="83">
        <f t="shared" ref="C75:AF75" si="15">C72+C68+C56+C52+C38+C74</f>
        <v>1302.94</v>
      </c>
      <c r="D75" s="83">
        <f t="shared" si="15"/>
        <v>1262.54</v>
      </c>
      <c r="E75" s="83">
        <f t="shared" si="15"/>
        <v>1237.04</v>
      </c>
      <c r="F75" s="83">
        <f t="shared" si="15"/>
        <v>1244.74</v>
      </c>
      <c r="G75" s="83">
        <f t="shared" si="15"/>
        <v>1267.54</v>
      </c>
      <c r="H75" s="83">
        <f t="shared" si="15"/>
        <v>1260.74</v>
      </c>
      <c r="I75" s="83">
        <f t="shared" si="15"/>
        <v>1279.3400000000001</v>
      </c>
      <c r="J75" s="83">
        <f t="shared" si="15"/>
        <v>1350.94</v>
      </c>
      <c r="K75" s="83">
        <f t="shared" si="15"/>
        <v>1224.44</v>
      </c>
      <c r="L75" s="83">
        <f t="shared" si="15"/>
        <v>1384.3400000000001</v>
      </c>
      <c r="M75" s="83">
        <f t="shared" si="15"/>
        <v>1493.3400000000001</v>
      </c>
      <c r="N75" s="83">
        <f t="shared" si="15"/>
        <v>1485.34</v>
      </c>
      <c r="O75" s="83">
        <f t="shared" si="15"/>
        <v>1555.54</v>
      </c>
      <c r="P75" s="83">
        <f t="shared" si="15"/>
        <v>1578.9399999999998</v>
      </c>
      <c r="Q75" s="83">
        <f t="shared" si="15"/>
        <v>1591.1399999999999</v>
      </c>
      <c r="R75" s="83">
        <f t="shared" si="15"/>
        <v>1584.2399999999998</v>
      </c>
      <c r="S75" s="83">
        <f t="shared" si="15"/>
        <v>1521.84</v>
      </c>
      <c r="T75" s="83">
        <f t="shared" si="15"/>
        <v>1609.54</v>
      </c>
      <c r="U75" s="83">
        <f t="shared" si="15"/>
        <v>1620.84</v>
      </c>
      <c r="V75" s="83">
        <f t="shared" si="15"/>
        <v>1344.24</v>
      </c>
      <c r="W75" s="83">
        <f t="shared" si="15"/>
        <v>1449.94</v>
      </c>
      <c r="X75" s="83">
        <f t="shared" si="15"/>
        <v>1475.6399999999999</v>
      </c>
      <c r="Y75" s="83">
        <f t="shared" si="15"/>
        <v>1523.24</v>
      </c>
      <c r="Z75" s="83">
        <f t="shared" si="15"/>
        <v>1570.74</v>
      </c>
      <c r="AA75" s="83">
        <f t="shared" si="15"/>
        <v>1663.24</v>
      </c>
      <c r="AB75" s="83">
        <f t="shared" si="15"/>
        <v>1619.24</v>
      </c>
      <c r="AC75" s="83">
        <f t="shared" si="15"/>
        <v>1583.94</v>
      </c>
      <c r="AD75" s="83">
        <f t="shared" si="15"/>
        <v>1557.24</v>
      </c>
      <c r="AE75" s="83">
        <f t="shared" si="15"/>
        <v>1474.07</v>
      </c>
      <c r="AF75" s="83">
        <f t="shared" si="15"/>
        <v>1383.6399999999999</v>
      </c>
      <c r="AG75" s="68">
        <f>AG72+AG68+AG56+AG52+AG38+AG74</f>
        <v>2144.14</v>
      </c>
      <c r="AH75" s="49">
        <f t="shared" si="2"/>
        <v>1663.24</v>
      </c>
      <c r="AI75" s="50">
        <f t="shared" si="3"/>
        <v>1224.44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2759.43</v>
      </c>
      <c r="C83" s="63">
        <f t="shared" ref="C83:AG83" si="20">SUM(C70:C82)</f>
        <v>2784.83</v>
      </c>
      <c r="D83" s="63">
        <f t="shared" si="20"/>
        <v>2754.43</v>
      </c>
      <c r="E83" s="63">
        <f t="shared" si="20"/>
        <v>2688.93</v>
      </c>
      <c r="F83" s="63">
        <f t="shared" si="20"/>
        <v>2696.63</v>
      </c>
      <c r="G83" s="63">
        <f t="shared" si="20"/>
        <v>2719.43</v>
      </c>
      <c r="H83" s="63">
        <f t="shared" si="20"/>
        <v>2712.63</v>
      </c>
      <c r="I83" s="63">
        <f t="shared" si="20"/>
        <v>2731.23</v>
      </c>
      <c r="J83" s="63">
        <f t="shared" si="20"/>
        <v>2792.83</v>
      </c>
      <c r="K83" s="63">
        <f t="shared" si="20"/>
        <v>2426.33</v>
      </c>
      <c r="L83" s="63">
        <f t="shared" si="20"/>
        <v>2586.23</v>
      </c>
      <c r="M83" s="63">
        <f t="shared" si="20"/>
        <v>2695.23</v>
      </c>
      <c r="N83" s="63">
        <f t="shared" si="20"/>
        <v>2887.2299999999996</v>
      </c>
      <c r="O83" s="63">
        <f t="shared" si="20"/>
        <v>2797.43</v>
      </c>
      <c r="P83" s="63">
        <f t="shared" si="20"/>
        <v>2820.83</v>
      </c>
      <c r="Q83" s="63">
        <f t="shared" si="20"/>
        <v>2823.0299999999997</v>
      </c>
      <c r="R83" s="63">
        <f t="shared" si="20"/>
        <v>2816.1299999999997</v>
      </c>
      <c r="S83" s="63">
        <f t="shared" si="20"/>
        <v>2743.7299999999996</v>
      </c>
      <c r="T83" s="63">
        <f t="shared" si="20"/>
        <v>2851.43</v>
      </c>
      <c r="U83" s="63">
        <f t="shared" si="20"/>
        <v>2942.7299999999996</v>
      </c>
      <c r="V83" s="63">
        <f t="shared" si="20"/>
        <v>2726.13</v>
      </c>
      <c r="W83" s="63">
        <f t="shared" si="20"/>
        <v>2811.83</v>
      </c>
      <c r="X83" s="63">
        <f t="shared" si="20"/>
        <v>2837.5299999999997</v>
      </c>
      <c r="Y83" s="63">
        <f t="shared" si="20"/>
        <v>2925.13</v>
      </c>
      <c r="Z83" s="63">
        <f t="shared" si="20"/>
        <v>2972.63</v>
      </c>
      <c r="AA83" s="63">
        <f t="shared" si="20"/>
        <v>3065.13</v>
      </c>
      <c r="AB83" s="63">
        <f t="shared" si="20"/>
        <v>3021.13</v>
      </c>
      <c r="AC83" s="63">
        <f t="shared" si="20"/>
        <v>2985.83</v>
      </c>
      <c r="AD83" s="63">
        <f t="shared" si="20"/>
        <v>2959.13</v>
      </c>
      <c r="AE83" s="63">
        <f t="shared" si="20"/>
        <v>2875.96</v>
      </c>
      <c r="AF83" s="63">
        <f t="shared" si="20"/>
        <v>2785.5299999999997</v>
      </c>
      <c r="AG83" s="68">
        <f t="shared" si="20"/>
        <v>4360.08</v>
      </c>
      <c r="AH83" s="49">
        <f t="shared" si="16"/>
        <v>3065.13</v>
      </c>
      <c r="AI83" s="50">
        <f t="shared" si="17"/>
        <v>2426.33</v>
      </c>
    </row>
    <row r="84" spans="1:37" x14ac:dyDescent="0.25">
      <c r="A84" s="88" t="s">
        <v>89</v>
      </c>
      <c r="B84" s="89">
        <v>49.8</v>
      </c>
      <c r="C84" s="89">
        <v>49.8</v>
      </c>
      <c r="D84" s="89">
        <v>49.92</v>
      </c>
      <c r="E84" s="89">
        <v>49.904000000000003</v>
      </c>
      <c r="F84" s="89">
        <v>49.91</v>
      </c>
      <c r="G84" s="89">
        <v>49.98</v>
      </c>
      <c r="H84" s="89">
        <v>50.031999999999996</v>
      </c>
      <c r="I84" s="89">
        <v>49.97</v>
      </c>
      <c r="J84" s="89">
        <v>50</v>
      </c>
      <c r="K84" s="89">
        <v>50.06</v>
      </c>
      <c r="L84" s="89">
        <v>50.048999999999999</v>
      </c>
      <c r="M84" s="89">
        <v>50.08</v>
      </c>
      <c r="N84" s="89">
        <v>49.965000000000003</v>
      </c>
      <c r="O84" s="89">
        <v>50.017000000000003</v>
      </c>
      <c r="P84" s="89">
        <v>50.023000000000003</v>
      </c>
      <c r="Q84" s="89">
        <v>49.798000000000002</v>
      </c>
      <c r="R84" s="89">
        <v>50.058</v>
      </c>
      <c r="S84" s="89">
        <v>49.77</v>
      </c>
      <c r="T84" s="89">
        <v>49.72</v>
      </c>
      <c r="U84" s="89">
        <v>49.83</v>
      </c>
      <c r="V84" s="89">
        <v>49.85</v>
      </c>
      <c r="W84" s="89">
        <v>49.930999999999997</v>
      </c>
      <c r="X84" s="89">
        <v>49.88</v>
      </c>
      <c r="Y84" s="89">
        <v>49.9</v>
      </c>
      <c r="Z84" s="89">
        <v>49.69</v>
      </c>
      <c r="AA84" s="89">
        <v>49.779000000000003</v>
      </c>
      <c r="AB84" s="89">
        <v>49.817999999999998</v>
      </c>
      <c r="AC84" s="89">
        <v>49.554000000000002</v>
      </c>
      <c r="AD84" s="89">
        <v>49.536999999999999</v>
      </c>
      <c r="AE84" s="89">
        <v>49.728000000000002</v>
      </c>
      <c r="AF84" s="89">
        <v>50.005000000000003</v>
      </c>
      <c r="AG84" s="90"/>
      <c r="AH84" s="49">
        <f t="shared" si="16"/>
        <v>50.08</v>
      </c>
      <c r="AI84" s="50">
        <f t="shared" si="17"/>
        <v>49.536999999999999</v>
      </c>
    </row>
    <row r="85" spans="1:37" x14ac:dyDescent="0.25">
      <c r="A85" s="91" t="s">
        <v>90</v>
      </c>
      <c r="B85" s="64">
        <v>129.6</v>
      </c>
      <c r="C85" s="64">
        <v>129.4</v>
      </c>
      <c r="D85" s="64">
        <v>130.19999999999999</v>
      </c>
      <c r="E85" s="64">
        <v>130.19999999999999</v>
      </c>
      <c r="F85" s="64">
        <v>129</v>
      </c>
      <c r="G85" s="64">
        <v>129</v>
      </c>
      <c r="H85" s="64">
        <v>129</v>
      </c>
      <c r="I85" s="64">
        <v>129</v>
      </c>
      <c r="J85" s="64">
        <v>127</v>
      </c>
      <c r="K85" s="64">
        <v>126</v>
      </c>
      <c r="L85" s="64">
        <v>125</v>
      </c>
      <c r="M85" s="64">
        <v>123.5</v>
      </c>
      <c r="N85" s="64">
        <v>123.3</v>
      </c>
      <c r="O85" s="64">
        <v>123</v>
      </c>
      <c r="P85" s="64">
        <v>124.7</v>
      </c>
      <c r="Q85" s="64">
        <v>123.8</v>
      </c>
      <c r="R85" s="64">
        <v>124.2</v>
      </c>
      <c r="S85" s="64">
        <v>122.8</v>
      </c>
      <c r="T85" s="64">
        <v>123.2</v>
      </c>
      <c r="U85" s="64">
        <v>128.19999999999999</v>
      </c>
      <c r="V85" s="64">
        <v>129.5</v>
      </c>
      <c r="W85" s="64">
        <v>129.5</v>
      </c>
      <c r="X85" s="64">
        <v>130.80000000000001</v>
      </c>
      <c r="Y85" s="64">
        <v>127.5</v>
      </c>
      <c r="Z85" s="64">
        <v>126.9</v>
      </c>
      <c r="AA85" s="64">
        <v>128</v>
      </c>
      <c r="AB85" s="64">
        <v>128</v>
      </c>
      <c r="AC85" s="64">
        <v>126.6</v>
      </c>
      <c r="AD85" s="64">
        <v>127.7</v>
      </c>
      <c r="AE85" s="64">
        <v>128.9</v>
      </c>
      <c r="AF85" s="64">
        <v>129</v>
      </c>
      <c r="AG85" s="93"/>
      <c r="AH85" s="49">
        <f t="shared" si="16"/>
        <v>130.80000000000001</v>
      </c>
      <c r="AI85" s="50">
        <f t="shared" si="17"/>
        <v>122.8</v>
      </c>
    </row>
    <row r="86" spans="1:37" x14ac:dyDescent="0.25">
      <c r="A86" s="91" t="s">
        <v>91</v>
      </c>
      <c r="B86" s="64">
        <v>132.80000000000001</v>
      </c>
      <c r="C86" s="64">
        <v>132.6</v>
      </c>
      <c r="D86" s="64">
        <v>133.4</v>
      </c>
      <c r="E86" s="64">
        <v>133.4</v>
      </c>
      <c r="F86" s="64">
        <v>132</v>
      </c>
      <c r="G86" s="64">
        <v>132</v>
      </c>
      <c r="H86" s="64">
        <v>132</v>
      </c>
      <c r="I86" s="64">
        <v>131.6</v>
      </c>
      <c r="J86" s="64">
        <v>129</v>
      </c>
      <c r="K86" s="64">
        <v>129</v>
      </c>
      <c r="L86" s="64">
        <v>129</v>
      </c>
      <c r="M86" s="64">
        <v>127</v>
      </c>
      <c r="N86" s="64">
        <v>127.3</v>
      </c>
      <c r="O86" s="64">
        <v>126.5</v>
      </c>
      <c r="P86" s="64">
        <v>128.30000000000001</v>
      </c>
      <c r="Q86" s="64">
        <v>127.2</v>
      </c>
      <c r="R86" s="64">
        <v>127.9</v>
      </c>
      <c r="S86" s="64">
        <v>127.1</v>
      </c>
      <c r="T86" s="64">
        <v>126.6</v>
      </c>
      <c r="U86" s="64">
        <v>130.30000000000001</v>
      </c>
      <c r="V86" s="64">
        <v>131.4</v>
      </c>
      <c r="W86" s="64">
        <v>131.4</v>
      </c>
      <c r="X86" s="64">
        <v>132.9</v>
      </c>
      <c r="Y86" s="64">
        <v>129.80000000000001</v>
      </c>
      <c r="Z86" s="64">
        <v>129.1</v>
      </c>
      <c r="AA86" s="64">
        <v>130</v>
      </c>
      <c r="AB86" s="64">
        <v>130.6</v>
      </c>
      <c r="AC86" s="64">
        <v>130</v>
      </c>
      <c r="AD86" s="64">
        <v>130.30000000000001</v>
      </c>
      <c r="AE86" s="64">
        <v>132</v>
      </c>
      <c r="AF86" s="64">
        <v>132.69999999999999</v>
      </c>
      <c r="AG86" s="93"/>
      <c r="AH86" s="49">
        <f t="shared" si="16"/>
        <v>133.4</v>
      </c>
      <c r="AI86" s="50">
        <f t="shared" si="17"/>
        <v>126.5</v>
      </c>
    </row>
    <row r="87" spans="1:37" x14ac:dyDescent="0.25">
      <c r="A87" s="91" t="s">
        <v>92</v>
      </c>
      <c r="B87" s="64">
        <v>129.19999999999999</v>
      </c>
      <c r="C87" s="64">
        <v>127.6</v>
      </c>
      <c r="D87" s="64">
        <v>129.9</v>
      </c>
      <c r="E87" s="64">
        <v>129.9</v>
      </c>
      <c r="F87" s="64">
        <v>129</v>
      </c>
      <c r="G87" s="64">
        <v>129</v>
      </c>
      <c r="H87" s="64">
        <v>130</v>
      </c>
      <c r="I87" s="64">
        <v>128</v>
      </c>
      <c r="J87" s="64">
        <v>127</v>
      </c>
      <c r="K87" s="64">
        <v>128</v>
      </c>
      <c r="L87" s="64">
        <v>126</v>
      </c>
      <c r="M87" s="64">
        <v>124.9</v>
      </c>
      <c r="N87" s="64">
        <v>127.3</v>
      </c>
      <c r="O87" s="64">
        <v>121</v>
      </c>
      <c r="P87" s="64">
        <v>121.4</v>
      </c>
      <c r="Q87" s="64">
        <v>122.6</v>
      </c>
      <c r="R87" s="64">
        <v>1215</v>
      </c>
      <c r="S87" s="64">
        <v>123.9</v>
      </c>
      <c r="T87" s="64">
        <v>121</v>
      </c>
      <c r="U87" s="64">
        <v>127.8</v>
      </c>
      <c r="V87" s="64">
        <v>130.9</v>
      </c>
      <c r="W87" s="64">
        <v>130.9</v>
      </c>
      <c r="X87" s="64">
        <v>130.69999999999999</v>
      </c>
      <c r="Y87" s="64">
        <v>124.7</v>
      </c>
      <c r="Z87" s="64">
        <v>126.8</v>
      </c>
      <c r="AA87" s="64">
        <v>128</v>
      </c>
      <c r="AB87" s="64">
        <v>129</v>
      </c>
      <c r="AC87" s="64">
        <v>128.19999999999999</v>
      </c>
      <c r="AD87" s="64">
        <v>126.5</v>
      </c>
      <c r="AE87" s="64">
        <v>130</v>
      </c>
      <c r="AF87" s="64">
        <v>130</v>
      </c>
      <c r="AG87" s="93"/>
      <c r="AH87" s="49">
        <f t="shared" si="16"/>
        <v>1215</v>
      </c>
      <c r="AI87" s="50">
        <f t="shared" si="17"/>
        <v>121</v>
      </c>
    </row>
    <row r="88" spans="1:37" x14ac:dyDescent="0.25">
      <c r="A88" s="94" t="s">
        <v>93</v>
      </c>
      <c r="B88" s="64">
        <v>133.19999999999999</v>
      </c>
      <c r="C88" s="64">
        <v>130.4</v>
      </c>
      <c r="D88" s="64">
        <v>132.9</v>
      </c>
      <c r="E88" s="64">
        <v>132.9</v>
      </c>
      <c r="F88" s="64">
        <v>132</v>
      </c>
      <c r="G88" s="64">
        <v>132</v>
      </c>
      <c r="H88" s="64">
        <v>131</v>
      </c>
      <c r="I88" s="64">
        <v>129</v>
      </c>
      <c r="J88" s="64">
        <v>130</v>
      </c>
      <c r="K88" s="64">
        <v>129.5</v>
      </c>
      <c r="L88" s="64">
        <v>126</v>
      </c>
      <c r="M88" s="64">
        <v>127</v>
      </c>
      <c r="N88" s="64">
        <v>127.4</v>
      </c>
      <c r="O88" s="64">
        <v>122</v>
      </c>
      <c r="P88" s="64">
        <v>124.2</v>
      </c>
      <c r="Q88" s="64">
        <v>124.9</v>
      </c>
      <c r="R88" s="64">
        <v>123.5</v>
      </c>
      <c r="S88" s="64">
        <v>124.1</v>
      </c>
      <c r="T88" s="64">
        <v>120.3</v>
      </c>
      <c r="U88" s="64">
        <v>127.2</v>
      </c>
      <c r="V88" s="64">
        <v>132.1</v>
      </c>
      <c r="W88" s="64">
        <v>132.1</v>
      </c>
      <c r="X88" s="64">
        <v>132</v>
      </c>
      <c r="Y88" s="64">
        <v>123.7</v>
      </c>
      <c r="Z88" s="64">
        <v>125.6</v>
      </c>
      <c r="AA88" s="64">
        <v>129</v>
      </c>
      <c r="AB88" s="64">
        <v>130.19999999999999</v>
      </c>
      <c r="AC88" s="64">
        <v>129.4</v>
      </c>
      <c r="AD88" s="64">
        <v>127</v>
      </c>
      <c r="AE88" s="64">
        <v>132.19999999999999</v>
      </c>
      <c r="AF88" s="64">
        <v>133.1</v>
      </c>
      <c r="AG88" s="93"/>
      <c r="AH88" s="49">
        <f t="shared" si="16"/>
        <v>133.19999999999999</v>
      </c>
      <c r="AI88" s="50">
        <f t="shared" si="17"/>
        <v>120.3</v>
      </c>
    </row>
    <row r="89" spans="1:37" x14ac:dyDescent="0.25">
      <c r="A89" s="94" t="s">
        <v>94</v>
      </c>
      <c r="B89" s="95">
        <v>133.30000000000001</v>
      </c>
      <c r="C89" s="95">
        <v>131.19999999999999</v>
      </c>
      <c r="D89" s="95">
        <v>127.8</v>
      </c>
      <c r="E89" s="95">
        <v>127.8</v>
      </c>
      <c r="F89" s="95">
        <v>129</v>
      </c>
      <c r="G89" s="95">
        <v>129</v>
      </c>
      <c r="H89" s="95">
        <v>130.6</v>
      </c>
      <c r="I89" s="95">
        <v>134</v>
      </c>
      <c r="J89" s="95">
        <v>130</v>
      </c>
      <c r="K89" s="95">
        <v>131</v>
      </c>
      <c r="L89" s="95">
        <v>130</v>
      </c>
      <c r="M89" s="95">
        <v>127.6</v>
      </c>
      <c r="N89" s="95">
        <v>130.80000000000001</v>
      </c>
      <c r="O89" s="95">
        <v>127.1</v>
      </c>
      <c r="P89" s="95">
        <v>130.69999999999999</v>
      </c>
      <c r="Q89" s="95">
        <v>131.19999999999999</v>
      </c>
      <c r="R89" s="95">
        <v>134</v>
      </c>
      <c r="S89" s="95">
        <v>131.5</v>
      </c>
      <c r="T89" s="95">
        <v>127.1</v>
      </c>
      <c r="U89" s="95">
        <v>130.69999999999999</v>
      </c>
      <c r="V89" s="95">
        <v>128.69999999999999</v>
      </c>
      <c r="W89" s="95">
        <v>128.69999999999999</v>
      </c>
      <c r="X89" s="95">
        <v>131.4</v>
      </c>
      <c r="Y89" s="95">
        <v>132.19999999999999</v>
      </c>
      <c r="Z89" s="95">
        <v>134.19999999999999</v>
      </c>
      <c r="AA89" s="95">
        <v>134</v>
      </c>
      <c r="AB89" s="95">
        <v>135.19999999999999</v>
      </c>
      <c r="AC89" s="95">
        <v>130.6</v>
      </c>
      <c r="AD89" s="95">
        <v>135</v>
      </c>
      <c r="AE89" s="95">
        <v>134.1</v>
      </c>
      <c r="AF89" s="95">
        <v>133.80000000000001</v>
      </c>
      <c r="AG89" s="96"/>
      <c r="AH89" s="49">
        <f t="shared" si="16"/>
        <v>135.19999999999999</v>
      </c>
      <c r="AI89" s="50">
        <f t="shared" si="17"/>
        <v>127.1</v>
      </c>
    </row>
    <row r="90" spans="1:37" x14ac:dyDescent="0.25">
      <c r="A90" s="91" t="s">
        <v>95</v>
      </c>
      <c r="B90" s="64">
        <v>129.5</v>
      </c>
      <c r="C90" s="64">
        <v>129.30000000000001</v>
      </c>
      <c r="D90" s="64">
        <v>128.19999999999999</v>
      </c>
      <c r="E90" s="64">
        <v>128.19999999999999</v>
      </c>
      <c r="F90" s="64">
        <v>133</v>
      </c>
      <c r="G90" s="64">
        <v>133</v>
      </c>
      <c r="H90" s="64">
        <v>130</v>
      </c>
      <c r="I90" s="64">
        <v>130</v>
      </c>
      <c r="J90" s="64">
        <v>129</v>
      </c>
      <c r="K90" s="64">
        <v>128</v>
      </c>
      <c r="L90" s="64">
        <v>130</v>
      </c>
      <c r="M90" s="64">
        <v>123.7</v>
      </c>
      <c r="N90" s="64">
        <v>132.19999999999999</v>
      </c>
      <c r="O90" s="64">
        <v>132.80000000000001</v>
      </c>
      <c r="P90" s="64">
        <v>129.5</v>
      </c>
      <c r="Q90" s="64">
        <v>130.9</v>
      </c>
      <c r="R90" s="64">
        <v>135.4</v>
      </c>
      <c r="S90" s="64">
        <v>129.69999999999999</v>
      </c>
      <c r="T90" s="64">
        <v>126.7</v>
      </c>
      <c r="U90" s="64">
        <v>126.9</v>
      </c>
      <c r="V90" s="64">
        <v>132</v>
      </c>
      <c r="W90" s="64">
        <v>132</v>
      </c>
      <c r="X90" s="64">
        <v>34.4</v>
      </c>
      <c r="Y90" s="64">
        <v>130.19999999999999</v>
      </c>
      <c r="Z90" s="64">
        <v>133.6</v>
      </c>
      <c r="AA90" s="64">
        <v>132</v>
      </c>
      <c r="AB90" s="64">
        <v>131</v>
      </c>
      <c r="AC90" s="64">
        <v>133.30000000000001</v>
      </c>
      <c r="AD90" s="64">
        <v>132.6</v>
      </c>
      <c r="AE90" s="64">
        <v>136</v>
      </c>
      <c r="AF90" s="64">
        <v>131.6</v>
      </c>
      <c r="AG90" s="93"/>
      <c r="AH90" s="49">
        <f t="shared" si="16"/>
        <v>136</v>
      </c>
      <c r="AI90" s="50">
        <f t="shared" si="17"/>
        <v>34.4</v>
      </c>
    </row>
    <row r="91" spans="1:37" ht="15.75" thickBot="1" x14ac:dyDescent="0.3">
      <c r="A91" s="91" t="s">
        <v>96</v>
      </c>
      <c r="B91" s="97">
        <v>67</v>
      </c>
      <c r="C91" s="97">
        <v>67.099999999999994</v>
      </c>
      <c r="D91" s="97">
        <v>67.400000000000006</v>
      </c>
      <c r="E91" s="97">
        <v>67.400000000000006</v>
      </c>
      <c r="F91" s="97">
        <v>67</v>
      </c>
      <c r="G91" s="97">
        <v>67</v>
      </c>
      <c r="H91" s="97">
        <v>66.7</v>
      </c>
      <c r="I91" s="97">
        <v>66.7</v>
      </c>
      <c r="J91" s="97">
        <v>65</v>
      </c>
      <c r="K91" s="97">
        <v>64.7</v>
      </c>
      <c r="L91" s="97">
        <v>65</v>
      </c>
      <c r="M91" s="97">
        <v>64.2</v>
      </c>
      <c r="N91" s="97">
        <v>64.2</v>
      </c>
      <c r="O91" s="97">
        <v>63.7</v>
      </c>
      <c r="P91" s="97">
        <v>64.400000000000006</v>
      </c>
      <c r="Q91" s="97">
        <v>63.7</v>
      </c>
      <c r="R91" s="97">
        <v>64.2</v>
      </c>
      <c r="S91" s="97">
        <v>63.7</v>
      </c>
      <c r="T91" s="97">
        <v>63.6</v>
      </c>
      <c r="U91" s="97">
        <v>65.400000000000006</v>
      </c>
      <c r="V91" s="97">
        <v>66.099999999999994</v>
      </c>
      <c r="W91" s="97">
        <v>66.099999999999994</v>
      </c>
      <c r="X91" s="97">
        <v>66.8</v>
      </c>
      <c r="Y91" s="97">
        <v>65.400000000000006</v>
      </c>
      <c r="Z91" s="97">
        <v>65.099999999999994</v>
      </c>
      <c r="AA91" s="97">
        <v>65.7</v>
      </c>
      <c r="AB91" s="97">
        <v>66</v>
      </c>
      <c r="AC91" s="97">
        <v>65.8</v>
      </c>
      <c r="AD91" s="97">
        <v>66</v>
      </c>
      <c r="AE91" s="97">
        <v>66.5</v>
      </c>
      <c r="AF91" s="97">
        <v>67</v>
      </c>
      <c r="AG91" s="98"/>
      <c r="AH91" s="49">
        <f t="shared" si="16"/>
        <v>67.400000000000006</v>
      </c>
      <c r="AI91" s="50">
        <f t="shared" si="17"/>
        <v>63.6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1">SUM(B15,B18,B21:B22,B42,B44:B45,B47,B49,B94:B97,B103,B109,B115,B124,B126,B138,B145,B148:B149,B156,B158,B160,B164:B166,B168:B170,B175,B181:B182,B184:B186,B194,B199)</f>
        <v>203.93999999999997</v>
      </c>
      <c r="C93" s="102">
        <f t="shared" ref="C93:AF93" si="22">SUM(C15,C18,C21:C22,C42,C44:C45,C47,C49,C94:C97,C103,C109,C115,C124,C126,C138,C145,C148:C149,C156,C158,C160,C164:C166,C168:C170,C175,C181:C182,C184:C186,C194,C199)</f>
        <v>210.63999999999996</v>
      </c>
      <c r="D93" s="102">
        <f t="shared" si="22"/>
        <v>205.23999999999998</v>
      </c>
      <c r="E93" s="102">
        <f t="shared" si="22"/>
        <v>177.03999999999996</v>
      </c>
      <c r="F93" s="102">
        <f t="shared" si="22"/>
        <v>179.53999999999996</v>
      </c>
      <c r="G93" s="102">
        <f t="shared" si="22"/>
        <v>200.33999999999995</v>
      </c>
      <c r="H93" s="102">
        <f t="shared" si="22"/>
        <v>224.83999999999997</v>
      </c>
      <c r="I93" s="102">
        <f t="shared" si="22"/>
        <v>254.33999999999997</v>
      </c>
      <c r="J93" s="102">
        <f t="shared" si="22"/>
        <v>284.14</v>
      </c>
      <c r="K93" s="102">
        <f t="shared" si="22"/>
        <v>314.34000000000003</v>
      </c>
      <c r="L93" s="102">
        <f t="shared" si="22"/>
        <v>326.64</v>
      </c>
      <c r="M93" s="102">
        <f t="shared" si="22"/>
        <v>342.44000000000005</v>
      </c>
      <c r="N93" s="102">
        <f t="shared" si="22"/>
        <v>342.04000000000008</v>
      </c>
      <c r="O93" s="102">
        <f t="shared" si="22"/>
        <v>341.84000000000003</v>
      </c>
      <c r="P93" s="102">
        <f t="shared" si="22"/>
        <v>337.24</v>
      </c>
      <c r="Q93" s="102">
        <f t="shared" si="22"/>
        <v>335.03999999999996</v>
      </c>
      <c r="R93" s="102">
        <f t="shared" si="22"/>
        <v>336.94000000000005</v>
      </c>
      <c r="S93" s="102">
        <f t="shared" si="22"/>
        <v>308.94</v>
      </c>
      <c r="T93" s="102">
        <f t="shared" si="22"/>
        <v>323.24</v>
      </c>
      <c r="U93" s="102">
        <f t="shared" si="22"/>
        <v>383.44000000000005</v>
      </c>
      <c r="V93" s="102">
        <f t="shared" si="22"/>
        <v>332.84000000000003</v>
      </c>
      <c r="W93" s="102">
        <f>SUM(W15,W18,W21:W22,W42,W44:W45,W47,W49,W94:W97,W103,W109,W115,W124,W126,W138,W145,W148:W149,W156,W158,W160,W164:W166,W168:W170,W175,W181:W182,W184:W186,W194,W199)</f>
        <v>338.04</v>
      </c>
      <c r="X93" s="102">
        <f>SUM(X15,X18,X21:X22,X42,X44:X45,X47,X49,X94:X97,X103,X109,X115,X124,X126,X138,X145,X148:X149,X156,X158,X160,X164:X166,X168:X170,X175,X181:X182,X184:X186,X194,X199)</f>
        <v>350.24</v>
      </c>
      <c r="Y93" s="102">
        <f t="shared" si="22"/>
        <v>362.64000000000004</v>
      </c>
      <c r="Z93" s="102">
        <f t="shared" si="22"/>
        <v>384.54</v>
      </c>
      <c r="AA93" s="102">
        <f t="shared" si="22"/>
        <v>388.04</v>
      </c>
      <c r="AB93" s="102">
        <f t="shared" si="22"/>
        <v>332.34000000000003</v>
      </c>
      <c r="AC93" s="102">
        <f t="shared" si="22"/>
        <v>330.94000000000005</v>
      </c>
      <c r="AD93" s="102">
        <f t="shared" si="22"/>
        <v>320.54000000000002</v>
      </c>
      <c r="AE93" s="102">
        <f t="shared" si="22"/>
        <v>262.24000000000007</v>
      </c>
      <c r="AF93" s="102">
        <f t="shared" si="22"/>
        <v>217.43999999999997</v>
      </c>
      <c r="AG93" s="104"/>
      <c r="AH93" s="49">
        <f>MAX(C93:AF93)</f>
        <v>388.04</v>
      </c>
      <c r="AI93" s="50">
        <f>MIN(C93:AF93)</f>
        <v>177.03999999999996</v>
      </c>
    </row>
    <row r="94" spans="1:37" x14ac:dyDescent="0.25">
      <c r="A94" s="105" t="s">
        <v>98</v>
      </c>
      <c r="B94" s="106">
        <v>40</v>
      </c>
      <c r="C94" s="106">
        <v>35</v>
      </c>
      <c r="D94" s="106">
        <v>5</v>
      </c>
      <c r="E94" s="106">
        <v>-18</v>
      </c>
      <c r="F94" s="106">
        <v>-18</v>
      </c>
      <c r="G94" s="106">
        <v>-16.399999999999999</v>
      </c>
      <c r="H94" s="106">
        <v>-12.6</v>
      </c>
      <c r="I94" s="106">
        <v>20.5</v>
      </c>
      <c r="J94" s="106">
        <v>23.5</v>
      </c>
      <c r="K94" s="106">
        <v>43.9</v>
      </c>
      <c r="L94" s="106">
        <v>38</v>
      </c>
      <c r="M94" s="106">
        <v>28.6</v>
      </c>
      <c r="N94" s="106">
        <v>15.2</v>
      </c>
      <c r="O94" s="106">
        <v>21.8</v>
      </c>
      <c r="P94" s="106">
        <v>24.6</v>
      </c>
      <c r="Q94" s="106">
        <v>18.2</v>
      </c>
      <c r="R94" s="106">
        <v>20.6</v>
      </c>
      <c r="S94" s="106">
        <v>16.600000000000001</v>
      </c>
      <c r="T94" s="106">
        <v>1.3</v>
      </c>
      <c r="U94" s="106">
        <v>3.9</v>
      </c>
      <c r="V94" s="106">
        <v>-6.1</v>
      </c>
      <c r="W94" s="106">
        <v>-3.1</v>
      </c>
      <c r="X94" s="106">
        <v>25.2</v>
      </c>
      <c r="Y94" s="106">
        <v>48</v>
      </c>
      <c r="Z94" s="106">
        <v>60</v>
      </c>
      <c r="AA94" s="106">
        <v>50.8</v>
      </c>
      <c r="AB94" s="106">
        <v>53.4</v>
      </c>
      <c r="AC94" s="106">
        <v>46.6</v>
      </c>
      <c r="AD94" s="106">
        <v>50.7</v>
      </c>
      <c r="AE94" s="106">
        <v>33.1</v>
      </c>
      <c r="AF94" s="106">
        <v>32.1</v>
      </c>
      <c r="AG94" s="109">
        <v>75</v>
      </c>
      <c r="AH94" s="49">
        <f t="shared" ref="AH94:AH100" si="23">IF(ABS(MAX(C94:AF94))&gt;ABS(MIN(C94:AF94)),MAX(C94:AF94),MIN(C94:AF94))</f>
        <v>60</v>
      </c>
      <c r="AI94" s="110">
        <f t="shared" ref="AI94:AI100" si="24">INDEX($C$9:$AF$9,1,MATCH(AH94,C94:AF94,0))</f>
        <v>0.79166666666666663</v>
      </c>
    </row>
    <row r="95" spans="1:37" x14ac:dyDescent="0.25">
      <c r="A95" s="111" t="s">
        <v>99</v>
      </c>
      <c r="B95" s="112">
        <f>-21.4-29.4</f>
        <v>-50.8</v>
      </c>
      <c r="C95" s="112">
        <f>-19.5-27.3</f>
        <v>-46.8</v>
      </c>
      <c r="D95" s="112">
        <f>-16.2-25</f>
        <v>-41.2</v>
      </c>
      <c r="E95" s="112">
        <v>-40</v>
      </c>
      <c r="F95" s="112">
        <v>-42</v>
      </c>
      <c r="G95" s="112">
        <v>-22.6</v>
      </c>
      <c r="H95" s="112">
        <v>-19.5</v>
      </c>
      <c r="I95" s="112">
        <v>-33</v>
      </c>
      <c r="J95" s="112">
        <v>-24</v>
      </c>
      <c r="K95" s="112">
        <v>-26</v>
      </c>
      <c r="L95" s="112">
        <v>-9</v>
      </c>
      <c r="M95" s="112">
        <v>2.4</v>
      </c>
      <c r="N95" s="112">
        <v>2.4</v>
      </c>
      <c r="O95" s="112">
        <v>2</v>
      </c>
      <c r="P95" s="112">
        <v>2.1</v>
      </c>
      <c r="Q95" s="112">
        <v>6.2</v>
      </c>
      <c r="R95" s="112">
        <v>10.199999999999999</v>
      </c>
      <c r="S95" s="112">
        <f>7.6+2.9</f>
        <v>10.5</v>
      </c>
      <c r="T95" s="112">
        <f>11.9+4.6</f>
        <v>16.5</v>
      </c>
      <c r="U95" s="112">
        <f>9.5+2.1</f>
        <v>11.6</v>
      </c>
      <c r="V95" s="112">
        <f>10.2+2.8</f>
        <v>13</v>
      </c>
      <c r="W95" s="112">
        <v>10.3</v>
      </c>
      <c r="X95" s="112">
        <f>-1.4-11.2</f>
        <v>-12.6</v>
      </c>
      <c r="Y95" s="112">
        <f>11.4+4.9</f>
        <v>16.3</v>
      </c>
      <c r="Z95" s="112">
        <f>14+7.2</f>
        <v>21.2</v>
      </c>
      <c r="AA95" s="112">
        <v>20</v>
      </c>
      <c r="AB95" s="112">
        <v>12</v>
      </c>
      <c r="AC95" s="112">
        <v>-4.5999999999999996</v>
      </c>
      <c r="AD95" s="112">
        <v>-11</v>
      </c>
      <c r="AE95" s="112">
        <v>-31</v>
      </c>
      <c r="AF95" s="112">
        <v>-53</v>
      </c>
      <c r="AG95" s="109">
        <v>240</v>
      </c>
      <c r="AH95" s="49">
        <f t="shared" si="23"/>
        <v>-53</v>
      </c>
      <c r="AI95" s="110">
        <f t="shared" si="24"/>
        <v>0.95833333333333304</v>
      </c>
    </row>
    <row r="96" spans="1:37" x14ac:dyDescent="0.25">
      <c r="A96" s="111" t="s">
        <v>100</v>
      </c>
      <c r="B96" s="112">
        <v>18.5</v>
      </c>
      <c r="C96" s="112">
        <v>17.600000000000001</v>
      </c>
      <c r="D96" s="112">
        <v>25.1</v>
      </c>
      <c r="E96" s="112">
        <v>22.8</v>
      </c>
      <c r="F96" s="112">
        <v>17.2</v>
      </c>
      <c r="G96" s="112">
        <v>20.7</v>
      </c>
      <c r="H96" s="112">
        <v>22.7</v>
      </c>
      <c r="I96" s="112">
        <v>17</v>
      </c>
      <c r="J96" s="112">
        <v>18.600000000000001</v>
      </c>
      <c r="K96" s="112">
        <v>14.7</v>
      </c>
      <c r="L96" s="112">
        <v>12.7</v>
      </c>
      <c r="M96" s="112">
        <v>14.5</v>
      </c>
      <c r="N96" s="112">
        <v>33.700000000000003</v>
      </c>
      <c r="O96" s="112">
        <v>29.1</v>
      </c>
      <c r="P96" s="112">
        <v>30.8</v>
      </c>
      <c r="Q96" s="112">
        <v>32.299999999999997</v>
      </c>
      <c r="R96" s="112">
        <v>26.4</v>
      </c>
      <c r="S96" s="112">
        <v>24.7</v>
      </c>
      <c r="T96" s="112">
        <v>36.200000000000003</v>
      </c>
      <c r="U96" s="112">
        <v>85.4</v>
      </c>
      <c r="V96" s="112">
        <v>44.5</v>
      </c>
      <c r="W96" s="112">
        <v>44.9</v>
      </c>
      <c r="X96" s="112">
        <v>43</v>
      </c>
      <c r="Y96" s="112">
        <v>48.7</v>
      </c>
      <c r="Z96" s="112">
        <v>49.9</v>
      </c>
      <c r="AA96" s="112">
        <v>41.4</v>
      </c>
      <c r="AB96" s="112"/>
      <c r="AC96" s="112">
        <v>29.5</v>
      </c>
      <c r="AD96" s="112">
        <v>28.2</v>
      </c>
      <c r="AE96" s="112">
        <v>23.9</v>
      </c>
      <c r="AF96" s="112">
        <v>16.100000000000001</v>
      </c>
      <c r="AG96" s="109">
        <v>60</v>
      </c>
      <c r="AH96" s="49">
        <f t="shared" si="23"/>
        <v>85.4</v>
      </c>
      <c r="AI96" s="110">
        <f t="shared" si="24"/>
        <v>0.66666666666666696</v>
      </c>
    </row>
    <row r="97" spans="1:37" x14ac:dyDescent="0.25">
      <c r="A97" s="113" t="s">
        <v>101</v>
      </c>
      <c r="B97" s="114">
        <v>5.0999999999999996</v>
      </c>
      <c r="C97" s="114">
        <v>13.8</v>
      </c>
      <c r="D97" s="114">
        <v>25.3</v>
      </c>
      <c r="E97" s="114">
        <v>21.2</v>
      </c>
      <c r="F97" s="114">
        <v>31.3</v>
      </c>
      <c r="G97" s="114">
        <v>27.6</v>
      </c>
      <c r="H97" s="114">
        <v>43.2</v>
      </c>
      <c r="I97" s="114">
        <v>58.8</v>
      </c>
      <c r="J97" s="114">
        <v>75</v>
      </c>
      <c r="K97" s="114">
        <v>90.7</v>
      </c>
      <c r="L97" s="114">
        <v>93.9</v>
      </c>
      <c r="M97" s="114">
        <v>102.1</v>
      </c>
      <c r="N97" s="114">
        <v>94.9</v>
      </c>
      <c r="O97" s="114">
        <v>93.4</v>
      </c>
      <c r="P97" s="114">
        <v>84.1</v>
      </c>
      <c r="Q97" s="114">
        <v>80.7</v>
      </c>
      <c r="R97" s="114">
        <v>82.9</v>
      </c>
      <c r="S97" s="114">
        <v>60.3</v>
      </c>
      <c r="T97" s="114">
        <v>72.400000000000006</v>
      </c>
      <c r="U97" s="114">
        <v>85.4</v>
      </c>
      <c r="V97" s="114">
        <v>87.3</v>
      </c>
      <c r="W97" s="114">
        <v>91.8</v>
      </c>
      <c r="X97" s="114">
        <v>100.5</v>
      </c>
      <c r="Y97" s="114">
        <v>55.5</v>
      </c>
      <c r="Z97" s="114">
        <v>59.6</v>
      </c>
      <c r="AA97" s="114">
        <v>82</v>
      </c>
      <c r="AB97" s="114">
        <v>73.099999999999994</v>
      </c>
      <c r="AC97" s="114">
        <v>65.599999999999994</v>
      </c>
      <c r="AD97" s="114">
        <v>58.8</v>
      </c>
      <c r="AE97" s="114">
        <v>42.4</v>
      </c>
      <c r="AF97" s="114">
        <v>28.4</v>
      </c>
      <c r="AG97" s="116">
        <v>120</v>
      </c>
      <c r="AH97" s="49">
        <f t="shared" si="23"/>
        <v>102.1</v>
      </c>
      <c r="AI97" s="110">
        <f t="shared" si="24"/>
        <v>0.33333333333333331</v>
      </c>
    </row>
    <row r="98" spans="1:37" x14ac:dyDescent="0.25">
      <c r="A98" s="113" t="s">
        <v>102</v>
      </c>
      <c r="B98" s="114">
        <v>14.9</v>
      </c>
      <c r="C98" s="114">
        <v>21.1</v>
      </c>
      <c r="D98" s="114">
        <v>32.200000000000003</v>
      </c>
      <c r="E98" s="114">
        <v>31.7</v>
      </c>
      <c r="F98" s="114">
        <v>41.2</v>
      </c>
      <c r="G98" s="114">
        <v>56.2</v>
      </c>
      <c r="H98" s="114">
        <v>52.5</v>
      </c>
      <c r="I98" s="114">
        <v>22.7</v>
      </c>
      <c r="J98" s="114">
        <v>38</v>
      </c>
      <c r="K98" s="114">
        <v>18.3</v>
      </c>
      <c r="L98" s="114">
        <v>55.5</v>
      </c>
      <c r="M98" s="114">
        <v>81.400000000000006</v>
      </c>
      <c r="N98" s="114">
        <v>87.1</v>
      </c>
      <c r="O98" s="114">
        <v>74.599999999999994</v>
      </c>
      <c r="P98" s="114">
        <v>78.099999999999994</v>
      </c>
      <c r="Q98" s="114">
        <v>80.900000000000006</v>
      </c>
      <c r="R98" s="114">
        <v>91.2</v>
      </c>
      <c r="S98" s="114">
        <v>95.2</v>
      </c>
      <c r="T98" s="114">
        <v>94.2</v>
      </c>
      <c r="U98" s="114">
        <v>48.5</v>
      </c>
      <c r="V98" s="114">
        <v>43.9</v>
      </c>
      <c r="W98" s="114">
        <v>41.9</v>
      </c>
      <c r="X98" s="114">
        <v>6.8</v>
      </c>
      <c r="Y98" s="114">
        <v>37.1</v>
      </c>
      <c r="Z98" s="114">
        <v>40.799999999999997</v>
      </c>
      <c r="AA98" s="114">
        <v>55.8</v>
      </c>
      <c r="AB98" s="114">
        <v>52</v>
      </c>
      <c r="AC98" s="114">
        <v>49.2</v>
      </c>
      <c r="AD98" s="114">
        <v>46.5</v>
      </c>
      <c r="AE98" s="114">
        <v>42</v>
      </c>
      <c r="AF98" s="114">
        <v>37.200000000000003</v>
      </c>
      <c r="AG98" s="116"/>
      <c r="AH98" s="49">
        <f t="shared" si="23"/>
        <v>95.2</v>
      </c>
      <c r="AI98" s="110">
        <f t="shared" si="24"/>
        <v>0.58333333333333304</v>
      </c>
    </row>
    <row r="99" spans="1:37" x14ac:dyDescent="0.25">
      <c r="A99" s="113" t="s">
        <v>103</v>
      </c>
      <c r="B99" s="114">
        <v>45.5</v>
      </c>
      <c r="C99" s="114">
        <v>43.1</v>
      </c>
      <c r="D99" s="114">
        <v>72.3</v>
      </c>
      <c r="E99" s="114">
        <v>64.3</v>
      </c>
      <c r="F99" s="114">
        <v>64.7</v>
      </c>
      <c r="G99" s="114">
        <v>64.3</v>
      </c>
      <c r="H99" s="114">
        <v>57.5</v>
      </c>
      <c r="I99" s="114">
        <v>28.3</v>
      </c>
      <c r="J99" s="114">
        <v>37.200000000000003</v>
      </c>
      <c r="K99" s="114">
        <v>19.899999999999999</v>
      </c>
      <c r="L99" s="114">
        <v>40.299999999999997</v>
      </c>
      <c r="M99" s="114">
        <v>54.1</v>
      </c>
      <c r="N99" s="114">
        <v>52.1</v>
      </c>
      <c r="O99" s="114">
        <v>61</v>
      </c>
      <c r="P99" s="114">
        <v>50.2</v>
      </c>
      <c r="Q99" s="114">
        <v>62.8</v>
      </c>
      <c r="R99" s="114">
        <v>54.6</v>
      </c>
      <c r="S99" s="114">
        <v>62.4</v>
      </c>
      <c r="T99" s="114">
        <v>71.7</v>
      </c>
      <c r="U99" s="114">
        <v>38.299999999999997</v>
      </c>
      <c r="V99" s="114">
        <v>49.9</v>
      </c>
      <c r="W99" s="114">
        <v>48.3</v>
      </c>
      <c r="X99" s="114">
        <v>32</v>
      </c>
      <c r="Y99" s="114">
        <v>31.8</v>
      </c>
      <c r="Z99" s="114">
        <v>23.2</v>
      </c>
      <c r="AA99" s="114">
        <v>41</v>
      </c>
      <c r="AB99" s="114">
        <v>39.6</v>
      </c>
      <c r="AC99" s="114">
        <v>43.9</v>
      </c>
      <c r="AD99" s="114">
        <v>43.2</v>
      </c>
      <c r="AE99" s="114">
        <v>56.4</v>
      </c>
      <c r="AF99" s="114">
        <v>63.3</v>
      </c>
      <c r="AG99" s="100"/>
      <c r="AH99" s="49">
        <f t="shared" si="23"/>
        <v>72.3</v>
      </c>
      <c r="AI99" s="110">
        <f t="shared" si="24"/>
        <v>8.3333333333333301E-2</v>
      </c>
    </row>
    <row r="100" spans="1:37" ht="15.75" thickBot="1" x14ac:dyDescent="0.3">
      <c r="A100" s="117" t="s">
        <v>104</v>
      </c>
      <c r="B100" s="95">
        <v>77</v>
      </c>
      <c r="C100" s="95">
        <v>58.3</v>
      </c>
      <c r="D100" s="95">
        <v>65</v>
      </c>
      <c r="E100" s="95">
        <v>67.400000000000006</v>
      </c>
      <c r="F100" s="95">
        <v>63.6</v>
      </c>
      <c r="G100" s="95">
        <v>62.3</v>
      </c>
      <c r="H100" s="95">
        <v>57.5</v>
      </c>
      <c r="I100" s="95">
        <v>58.8</v>
      </c>
      <c r="J100" s="95">
        <v>60.9</v>
      </c>
      <c r="K100" s="95">
        <v>33.299999999999997</v>
      </c>
      <c r="L100" s="95">
        <v>58.5</v>
      </c>
      <c r="M100" s="95">
        <v>62.2</v>
      </c>
      <c r="N100" s="95">
        <v>66</v>
      </c>
      <c r="O100" s="95">
        <v>85.1</v>
      </c>
      <c r="P100" s="95">
        <v>83.9</v>
      </c>
      <c r="Q100" s="95">
        <v>77.099999999999994</v>
      </c>
      <c r="R100" s="95">
        <v>83.3</v>
      </c>
      <c r="S100" s="95">
        <v>50.9</v>
      </c>
      <c r="T100" s="95">
        <v>51</v>
      </c>
      <c r="U100" s="95">
        <v>40.299999999999997</v>
      </c>
      <c r="V100" s="95">
        <v>46.7</v>
      </c>
      <c r="W100" s="95">
        <v>46.8</v>
      </c>
      <c r="X100" s="95">
        <v>46.6</v>
      </c>
      <c r="Y100" s="95">
        <v>91.5</v>
      </c>
      <c r="Z100" s="95">
        <v>98.5</v>
      </c>
      <c r="AA100" s="95">
        <v>101</v>
      </c>
      <c r="AB100" s="95">
        <v>99</v>
      </c>
      <c r="AC100" s="95">
        <v>95.3</v>
      </c>
      <c r="AD100" s="95">
        <v>93.3</v>
      </c>
      <c r="AE100" s="95">
        <v>86</v>
      </c>
      <c r="AF100" s="95">
        <v>82</v>
      </c>
      <c r="AG100" s="100"/>
      <c r="AH100" s="49">
        <f t="shared" si="23"/>
        <v>101</v>
      </c>
      <c r="AI100" s="110">
        <f t="shared" si="24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5">AF102</f>
        <v>9.9</v>
      </c>
      <c r="C102" s="48">
        <v>9.9</v>
      </c>
      <c r="D102" s="122">
        <f t="shared" ref="D102:S107" si="26">C102</f>
        <v>9.9</v>
      </c>
      <c r="E102" s="122">
        <f t="shared" si="26"/>
        <v>9.9</v>
      </c>
      <c r="F102" s="122">
        <f t="shared" si="26"/>
        <v>9.9</v>
      </c>
      <c r="G102" s="122">
        <f t="shared" si="26"/>
        <v>9.9</v>
      </c>
      <c r="H102" s="122">
        <f t="shared" si="26"/>
        <v>9.9</v>
      </c>
      <c r="I102" s="122">
        <f t="shared" si="26"/>
        <v>9.9</v>
      </c>
      <c r="J102" s="122">
        <f t="shared" si="26"/>
        <v>9.9</v>
      </c>
      <c r="K102" s="122">
        <f t="shared" si="26"/>
        <v>9.9</v>
      </c>
      <c r="L102" s="122">
        <f t="shared" si="26"/>
        <v>9.9</v>
      </c>
      <c r="M102" s="122">
        <f t="shared" si="26"/>
        <v>9.9</v>
      </c>
      <c r="N102" s="122">
        <f t="shared" si="26"/>
        <v>9.9</v>
      </c>
      <c r="O102" s="122">
        <f t="shared" si="26"/>
        <v>9.9</v>
      </c>
      <c r="P102" s="122">
        <f t="shared" si="26"/>
        <v>9.9</v>
      </c>
      <c r="Q102" s="122">
        <f t="shared" si="26"/>
        <v>9.9</v>
      </c>
      <c r="R102" s="122">
        <f t="shared" si="26"/>
        <v>9.9</v>
      </c>
      <c r="S102" s="122">
        <f t="shared" si="26"/>
        <v>9.9</v>
      </c>
      <c r="T102" s="122">
        <f t="shared" ref="T102:AF107" si="27">S102</f>
        <v>9.9</v>
      </c>
      <c r="U102" s="122">
        <f t="shared" si="27"/>
        <v>9.9</v>
      </c>
      <c r="V102" s="122">
        <f t="shared" si="27"/>
        <v>9.9</v>
      </c>
      <c r="W102" s="122">
        <f t="shared" si="27"/>
        <v>9.9</v>
      </c>
      <c r="X102" s="122">
        <f t="shared" si="27"/>
        <v>9.9</v>
      </c>
      <c r="Y102" s="122">
        <f t="shared" si="27"/>
        <v>9.9</v>
      </c>
      <c r="Z102" s="122">
        <f t="shared" si="27"/>
        <v>9.9</v>
      </c>
      <c r="AA102" s="122">
        <f t="shared" si="27"/>
        <v>9.9</v>
      </c>
      <c r="AB102" s="122">
        <f t="shared" si="27"/>
        <v>9.9</v>
      </c>
      <c r="AC102" s="122">
        <f t="shared" si="27"/>
        <v>9.9</v>
      </c>
      <c r="AD102" s="122">
        <f t="shared" si="27"/>
        <v>9.9</v>
      </c>
      <c r="AE102" s="122">
        <f t="shared" si="27"/>
        <v>9.9</v>
      </c>
      <c r="AF102" s="122">
        <f t="shared" si="2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5"/>
        <v>9.6</v>
      </c>
      <c r="C103" s="125">
        <v>9.6</v>
      </c>
      <c r="D103" s="124">
        <f t="shared" si="26"/>
        <v>9.6</v>
      </c>
      <c r="E103" s="124">
        <f t="shared" si="26"/>
        <v>9.6</v>
      </c>
      <c r="F103" s="124">
        <f t="shared" si="26"/>
        <v>9.6</v>
      </c>
      <c r="G103" s="124">
        <f t="shared" si="26"/>
        <v>9.6</v>
      </c>
      <c r="H103" s="124">
        <f t="shared" si="26"/>
        <v>9.6</v>
      </c>
      <c r="I103" s="124">
        <f t="shared" si="26"/>
        <v>9.6</v>
      </c>
      <c r="J103" s="124">
        <f t="shared" si="26"/>
        <v>9.6</v>
      </c>
      <c r="K103" s="124">
        <f t="shared" si="26"/>
        <v>9.6</v>
      </c>
      <c r="L103" s="124">
        <f t="shared" si="26"/>
        <v>9.6</v>
      </c>
      <c r="M103" s="124">
        <f t="shared" si="26"/>
        <v>9.6</v>
      </c>
      <c r="N103" s="124">
        <f t="shared" si="26"/>
        <v>9.6</v>
      </c>
      <c r="O103" s="124">
        <f t="shared" si="26"/>
        <v>9.6</v>
      </c>
      <c r="P103" s="124">
        <f t="shared" si="26"/>
        <v>9.6</v>
      </c>
      <c r="Q103" s="124">
        <f t="shared" si="26"/>
        <v>9.6</v>
      </c>
      <c r="R103" s="124">
        <f t="shared" si="26"/>
        <v>9.6</v>
      </c>
      <c r="S103" s="124">
        <f t="shared" si="26"/>
        <v>9.6</v>
      </c>
      <c r="T103" s="124">
        <f t="shared" si="27"/>
        <v>9.6</v>
      </c>
      <c r="U103" s="124">
        <f t="shared" si="27"/>
        <v>9.6</v>
      </c>
      <c r="V103" s="124">
        <f t="shared" si="27"/>
        <v>9.6</v>
      </c>
      <c r="W103" s="124">
        <f t="shared" si="27"/>
        <v>9.6</v>
      </c>
      <c r="X103" s="124">
        <f t="shared" si="27"/>
        <v>9.6</v>
      </c>
      <c r="Y103" s="124">
        <f t="shared" si="27"/>
        <v>9.6</v>
      </c>
      <c r="Z103" s="124">
        <f t="shared" si="27"/>
        <v>9.6</v>
      </c>
      <c r="AA103" s="124">
        <f t="shared" si="27"/>
        <v>9.6</v>
      </c>
      <c r="AB103" s="124">
        <f t="shared" si="27"/>
        <v>9.6</v>
      </c>
      <c r="AC103" s="124">
        <f t="shared" si="27"/>
        <v>9.6</v>
      </c>
      <c r="AD103" s="124">
        <f t="shared" si="27"/>
        <v>9.6</v>
      </c>
      <c r="AE103" s="124">
        <f t="shared" si="27"/>
        <v>9.6</v>
      </c>
      <c r="AF103" s="124">
        <f t="shared" si="2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5"/>
        <v>9.98</v>
      </c>
      <c r="C104" s="125">
        <v>9.98</v>
      </c>
      <c r="D104" s="124">
        <f t="shared" si="26"/>
        <v>9.98</v>
      </c>
      <c r="E104" s="124">
        <f t="shared" si="26"/>
        <v>9.98</v>
      </c>
      <c r="F104" s="124">
        <f t="shared" si="26"/>
        <v>9.98</v>
      </c>
      <c r="G104" s="124">
        <f t="shared" si="26"/>
        <v>9.98</v>
      </c>
      <c r="H104" s="124">
        <f t="shared" si="26"/>
        <v>9.98</v>
      </c>
      <c r="I104" s="124">
        <f t="shared" si="26"/>
        <v>9.98</v>
      </c>
      <c r="J104" s="124">
        <f t="shared" si="26"/>
        <v>9.98</v>
      </c>
      <c r="K104" s="124">
        <f t="shared" si="26"/>
        <v>9.98</v>
      </c>
      <c r="L104" s="124">
        <f t="shared" si="26"/>
        <v>9.98</v>
      </c>
      <c r="M104" s="124">
        <f t="shared" si="26"/>
        <v>9.98</v>
      </c>
      <c r="N104" s="124">
        <f t="shared" si="26"/>
        <v>9.98</v>
      </c>
      <c r="O104" s="124">
        <f t="shared" si="26"/>
        <v>9.98</v>
      </c>
      <c r="P104" s="124">
        <f t="shared" si="26"/>
        <v>9.98</v>
      </c>
      <c r="Q104" s="124">
        <f t="shared" si="26"/>
        <v>9.98</v>
      </c>
      <c r="R104" s="124">
        <f t="shared" si="26"/>
        <v>9.98</v>
      </c>
      <c r="S104" s="124">
        <f t="shared" si="26"/>
        <v>9.98</v>
      </c>
      <c r="T104" s="124">
        <f t="shared" si="27"/>
        <v>9.98</v>
      </c>
      <c r="U104" s="124">
        <f t="shared" si="27"/>
        <v>9.98</v>
      </c>
      <c r="V104" s="124">
        <f t="shared" si="27"/>
        <v>9.98</v>
      </c>
      <c r="W104" s="124">
        <f t="shared" si="27"/>
        <v>9.98</v>
      </c>
      <c r="X104" s="124">
        <f t="shared" si="27"/>
        <v>9.98</v>
      </c>
      <c r="Y104" s="124">
        <f t="shared" si="27"/>
        <v>9.98</v>
      </c>
      <c r="Z104" s="124">
        <f t="shared" si="27"/>
        <v>9.98</v>
      </c>
      <c r="AA104" s="124">
        <f t="shared" si="27"/>
        <v>9.98</v>
      </c>
      <c r="AB104" s="124">
        <f t="shared" si="27"/>
        <v>9.98</v>
      </c>
      <c r="AC104" s="124">
        <f t="shared" si="27"/>
        <v>9.98</v>
      </c>
      <c r="AD104" s="124">
        <f t="shared" si="27"/>
        <v>9.98</v>
      </c>
      <c r="AE104" s="124">
        <f t="shared" si="27"/>
        <v>9.98</v>
      </c>
      <c r="AF104" s="124">
        <f t="shared" si="2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5"/>
        <v>9.1</v>
      </c>
      <c r="C105" s="125">
        <v>9.1</v>
      </c>
      <c r="D105" s="124">
        <f t="shared" si="26"/>
        <v>9.1</v>
      </c>
      <c r="E105" s="124">
        <f t="shared" si="26"/>
        <v>9.1</v>
      </c>
      <c r="F105" s="124">
        <f t="shared" si="26"/>
        <v>9.1</v>
      </c>
      <c r="G105" s="124">
        <f t="shared" si="26"/>
        <v>9.1</v>
      </c>
      <c r="H105" s="124">
        <f t="shared" si="26"/>
        <v>9.1</v>
      </c>
      <c r="I105" s="124">
        <f t="shared" si="26"/>
        <v>9.1</v>
      </c>
      <c r="J105" s="124">
        <f t="shared" si="26"/>
        <v>9.1</v>
      </c>
      <c r="K105" s="124">
        <f t="shared" si="26"/>
        <v>9.1</v>
      </c>
      <c r="L105" s="124">
        <f t="shared" si="26"/>
        <v>9.1</v>
      </c>
      <c r="M105" s="124">
        <f t="shared" si="26"/>
        <v>9.1</v>
      </c>
      <c r="N105" s="124">
        <f t="shared" si="26"/>
        <v>9.1</v>
      </c>
      <c r="O105" s="124">
        <f t="shared" si="26"/>
        <v>9.1</v>
      </c>
      <c r="P105" s="124">
        <f t="shared" si="26"/>
        <v>9.1</v>
      </c>
      <c r="Q105" s="124">
        <f t="shared" si="26"/>
        <v>9.1</v>
      </c>
      <c r="R105" s="124">
        <f t="shared" si="26"/>
        <v>9.1</v>
      </c>
      <c r="S105" s="124">
        <f t="shared" si="26"/>
        <v>9.1</v>
      </c>
      <c r="T105" s="124">
        <f t="shared" si="27"/>
        <v>9.1</v>
      </c>
      <c r="U105" s="124">
        <f t="shared" si="27"/>
        <v>9.1</v>
      </c>
      <c r="V105" s="124">
        <f t="shared" si="27"/>
        <v>9.1</v>
      </c>
      <c r="W105" s="124">
        <f t="shared" si="27"/>
        <v>9.1</v>
      </c>
      <c r="X105" s="124">
        <f t="shared" si="27"/>
        <v>9.1</v>
      </c>
      <c r="Y105" s="124">
        <f t="shared" si="27"/>
        <v>9.1</v>
      </c>
      <c r="Z105" s="124">
        <f t="shared" si="27"/>
        <v>9.1</v>
      </c>
      <c r="AA105" s="124">
        <f t="shared" si="27"/>
        <v>9.1</v>
      </c>
      <c r="AB105" s="124">
        <f t="shared" si="27"/>
        <v>9.1</v>
      </c>
      <c r="AC105" s="124">
        <f t="shared" si="27"/>
        <v>9.1</v>
      </c>
      <c r="AD105" s="124">
        <f t="shared" si="27"/>
        <v>9.1</v>
      </c>
      <c r="AE105" s="124">
        <f t="shared" si="27"/>
        <v>9.1</v>
      </c>
      <c r="AF105" s="124">
        <f t="shared" si="2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5"/>
        <v>9.18</v>
      </c>
      <c r="C106" s="125">
        <v>9.18</v>
      </c>
      <c r="D106" s="124">
        <f t="shared" si="26"/>
        <v>9.18</v>
      </c>
      <c r="E106" s="124">
        <f t="shared" si="26"/>
        <v>9.18</v>
      </c>
      <c r="F106" s="124">
        <f t="shared" si="26"/>
        <v>9.18</v>
      </c>
      <c r="G106" s="124">
        <f t="shared" si="26"/>
        <v>9.18</v>
      </c>
      <c r="H106" s="124">
        <f t="shared" si="26"/>
        <v>9.18</v>
      </c>
      <c r="I106" s="124">
        <f t="shared" si="26"/>
        <v>9.18</v>
      </c>
      <c r="J106" s="124">
        <f t="shared" si="26"/>
        <v>9.18</v>
      </c>
      <c r="K106" s="124">
        <f t="shared" si="26"/>
        <v>9.18</v>
      </c>
      <c r="L106" s="124">
        <f t="shared" si="26"/>
        <v>9.18</v>
      </c>
      <c r="M106" s="124">
        <f t="shared" si="26"/>
        <v>9.18</v>
      </c>
      <c r="N106" s="124">
        <f t="shared" si="26"/>
        <v>9.18</v>
      </c>
      <c r="O106" s="124">
        <f t="shared" si="26"/>
        <v>9.18</v>
      </c>
      <c r="P106" s="124">
        <f t="shared" si="26"/>
        <v>9.18</v>
      </c>
      <c r="Q106" s="124">
        <f t="shared" si="26"/>
        <v>9.18</v>
      </c>
      <c r="R106" s="124">
        <f t="shared" si="26"/>
        <v>9.18</v>
      </c>
      <c r="S106" s="124">
        <f t="shared" si="26"/>
        <v>9.18</v>
      </c>
      <c r="T106" s="124">
        <f t="shared" si="27"/>
        <v>9.18</v>
      </c>
      <c r="U106" s="124">
        <f t="shared" si="27"/>
        <v>9.18</v>
      </c>
      <c r="V106" s="124">
        <f t="shared" si="27"/>
        <v>9.18</v>
      </c>
      <c r="W106" s="124">
        <f t="shared" si="27"/>
        <v>9.18</v>
      </c>
      <c r="X106" s="124">
        <f t="shared" si="27"/>
        <v>9.18</v>
      </c>
      <c r="Y106" s="124">
        <f t="shared" si="27"/>
        <v>9.18</v>
      </c>
      <c r="Z106" s="124">
        <f t="shared" si="27"/>
        <v>9.18</v>
      </c>
      <c r="AA106" s="124">
        <f t="shared" si="27"/>
        <v>9.18</v>
      </c>
      <c r="AB106" s="124">
        <f t="shared" si="27"/>
        <v>9.18</v>
      </c>
      <c r="AC106" s="124">
        <f t="shared" si="27"/>
        <v>9.18</v>
      </c>
      <c r="AD106" s="124">
        <f t="shared" si="27"/>
        <v>9.18</v>
      </c>
      <c r="AE106" s="124">
        <f t="shared" si="27"/>
        <v>9.18</v>
      </c>
      <c r="AF106" s="124">
        <f t="shared" si="2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5"/>
        <v>7</v>
      </c>
      <c r="C107" s="125">
        <v>7</v>
      </c>
      <c r="D107" s="124">
        <f t="shared" si="26"/>
        <v>7</v>
      </c>
      <c r="E107" s="124">
        <f t="shared" si="26"/>
        <v>7</v>
      </c>
      <c r="F107" s="124">
        <f t="shared" si="26"/>
        <v>7</v>
      </c>
      <c r="G107" s="124">
        <f t="shared" si="26"/>
        <v>7</v>
      </c>
      <c r="H107" s="124">
        <f t="shared" si="26"/>
        <v>7</v>
      </c>
      <c r="I107" s="124">
        <f t="shared" si="26"/>
        <v>7</v>
      </c>
      <c r="J107" s="124">
        <f t="shared" si="26"/>
        <v>7</v>
      </c>
      <c r="K107" s="124">
        <f t="shared" si="26"/>
        <v>7</v>
      </c>
      <c r="L107" s="124">
        <f t="shared" si="26"/>
        <v>7</v>
      </c>
      <c r="M107" s="124">
        <f t="shared" si="26"/>
        <v>7</v>
      </c>
      <c r="N107" s="124">
        <f t="shared" si="26"/>
        <v>7</v>
      </c>
      <c r="O107" s="124">
        <f t="shared" si="26"/>
        <v>7</v>
      </c>
      <c r="P107" s="124">
        <f t="shared" si="26"/>
        <v>7</v>
      </c>
      <c r="Q107" s="124">
        <f t="shared" si="26"/>
        <v>7</v>
      </c>
      <c r="R107" s="124">
        <f t="shared" si="26"/>
        <v>7</v>
      </c>
      <c r="S107" s="124">
        <f t="shared" si="26"/>
        <v>7</v>
      </c>
      <c r="T107" s="124">
        <f t="shared" si="27"/>
        <v>7</v>
      </c>
      <c r="U107" s="124">
        <f t="shared" si="27"/>
        <v>7</v>
      </c>
      <c r="V107" s="124">
        <f t="shared" si="27"/>
        <v>7</v>
      </c>
      <c r="W107" s="124">
        <f t="shared" si="27"/>
        <v>7</v>
      </c>
      <c r="X107" s="124">
        <f t="shared" si="27"/>
        <v>7</v>
      </c>
      <c r="Y107" s="124">
        <f t="shared" si="27"/>
        <v>7</v>
      </c>
      <c r="Z107" s="124">
        <f t="shared" si="27"/>
        <v>7</v>
      </c>
      <c r="AA107" s="124">
        <f t="shared" si="27"/>
        <v>7</v>
      </c>
      <c r="AB107" s="124">
        <f t="shared" si="27"/>
        <v>7</v>
      </c>
      <c r="AC107" s="124">
        <f t="shared" si="27"/>
        <v>7</v>
      </c>
      <c r="AD107" s="124">
        <f t="shared" si="27"/>
        <v>7</v>
      </c>
      <c r="AE107" s="124">
        <f t="shared" si="27"/>
        <v>7</v>
      </c>
      <c r="AF107" s="124">
        <f t="shared" si="2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8">C109</f>
        <v>2.25</v>
      </c>
      <c r="E109" s="124">
        <f t="shared" si="28"/>
        <v>2.25</v>
      </c>
      <c r="F109" s="124">
        <f t="shared" si="28"/>
        <v>2.25</v>
      </c>
      <c r="G109" s="124">
        <f t="shared" si="28"/>
        <v>2.25</v>
      </c>
      <c r="H109" s="124">
        <f t="shared" si="28"/>
        <v>2.25</v>
      </c>
      <c r="I109" s="124">
        <f t="shared" si="28"/>
        <v>2.25</v>
      </c>
      <c r="J109" s="124">
        <f t="shared" si="28"/>
        <v>2.25</v>
      </c>
      <c r="K109" s="124">
        <f t="shared" si="28"/>
        <v>2.25</v>
      </c>
      <c r="L109" s="124">
        <f t="shared" si="28"/>
        <v>2.25</v>
      </c>
      <c r="M109" s="124">
        <f t="shared" si="28"/>
        <v>2.25</v>
      </c>
      <c r="N109" s="124">
        <f t="shared" si="28"/>
        <v>2.25</v>
      </c>
      <c r="O109" s="124">
        <f t="shared" si="28"/>
        <v>2.25</v>
      </c>
      <c r="P109" s="124">
        <f t="shared" si="28"/>
        <v>2.25</v>
      </c>
      <c r="Q109" s="124">
        <f t="shared" si="28"/>
        <v>2.25</v>
      </c>
      <c r="R109" s="124">
        <f t="shared" si="28"/>
        <v>2.25</v>
      </c>
      <c r="S109" s="124">
        <f t="shared" si="28"/>
        <v>2.25</v>
      </c>
      <c r="T109" s="124">
        <f t="shared" ref="T109:AF110" si="29">S109</f>
        <v>2.25</v>
      </c>
      <c r="U109" s="124">
        <f t="shared" si="29"/>
        <v>2.25</v>
      </c>
      <c r="V109" s="124">
        <f t="shared" si="29"/>
        <v>2.25</v>
      </c>
      <c r="W109" s="124">
        <f t="shared" si="29"/>
        <v>2.25</v>
      </c>
      <c r="X109" s="124">
        <f t="shared" si="29"/>
        <v>2.25</v>
      </c>
      <c r="Y109" s="124">
        <f t="shared" si="29"/>
        <v>2.25</v>
      </c>
      <c r="Z109" s="124">
        <f t="shared" si="29"/>
        <v>2.25</v>
      </c>
      <c r="AA109" s="124">
        <f t="shared" si="29"/>
        <v>2.25</v>
      </c>
      <c r="AB109" s="124">
        <f t="shared" si="29"/>
        <v>2.25</v>
      </c>
      <c r="AC109" s="124">
        <f t="shared" si="29"/>
        <v>2.25</v>
      </c>
      <c r="AD109" s="124">
        <f t="shared" si="29"/>
        <v>2.25</v>
      </c>
      <c r="AE109" s="124">
        <f t="shared" si="29"/>
        <v>2.25</v>
      </c>
      <c r="AF109" s="124">
        <f t="shared" si="2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8"/>
        <v>1.64</v>
      </c>
      <c r="E110" s="124">
        <f t="shared" si="28"/>
        <v>1.64</v>
      </c>
      <c r="F110" s="124">
        <f t="shared" si="28"/>
        <v>1.64</v>
      </c>
      <c r="G110" s="124">
        <f t="shared" si="28"/>
        <v>1.64</v>
      </c>
      <c r="H110" s="124">
        <f t="shared" si="28"/>
        <v>1.64</v>
      </c>
      <c r="I110" s="124">
        <f t="shared" si="28"/>
        <v>1.64</v>
      </c>
      <c r="J110" s="124">
        <f t="shared" si="28"/>
        <v>1.64</v>
      </c>
      <c r="K110" s="124">
        <f t="shared" si="28"/>
        <v>1.64</v>
      </c>
      <c r="L110" s="124">
        <f t="shared" si="28"/>
        <v>1.64</v>
      </c>
      <c r="M110" s="124">
        <f t="shared" si="28"/>
        <v>1.64</v>
      </c>
      <c r="N110" s="124">
        <f t="shared" si="28"/>
        <v>1.64</v>
      </c>
      <c r="O110" s="124">
        <f t="shared" si="28"/>
        <v>1.64</v>
      </c>
      <c r="P110" s="124">
        <f t="shared" si="28"/>
        <v>1.64</v>
      </c>
      <c r="Q110" s="124">
        <f t="shared" si="28"/>
        <v>1.64</v>
      </c>
      <c r="R110" s="124">
        <f t="shared" si="28"/>
        <v>1.64</v>
      </c>
      <c r="S110" s="124">
        <f t="shared" si="28"/>
        <v>1.64</v>
      </c>
      <c r="T110" s="124">
        <f t="shared" si="29"/>
        <v>1.64</v>
      </c>
      <c r="U110" s="124">
        <f t="shared" si="29"/>
        <v>1.64</v>
      </c>
      <c r="V110" s="124">
        <f t="shared" si="29"/>
        <v>1.64</v>
      </c>
      <c r="W110" s="124">
        <f t="shared" si="29"/>
        <v>1.64</v>
      </c>
      <c r="X110" s="124">
        <f t="shared" si="29"/>
        <v>1.64</v>
      </c>
      <c r="Y110" s="124">
        <f t="shared" si="29"/>
        <v>1.64</v>
      </c>
      <c r="Z110" s="124">
        <f t="shared" si="29"/>
        <v>1.64</v>
      </c>
      <c r="AA110" s="124">
        <f t="shared" si="29"/>
        <v>1.64</v>
      </c>
      <c r="AB110" s="124">
        <f t="shared" si="29"/>
        <v>1.64</v>
      </c>
      <c r="AC110" s="124">
        <f t="shared" si="29"/>
        <v>1.64</v>
      </c>
      <c r="AD110" s="124">
        <f t="shared" si="29"/>
        <v>1.64</v>
      </c>
      <c r="AE110" s="124">
        <f t="shared" si="29"/>
        <v>1.64</v>
      </c>
      <c r="AF110" s="124">
        <f t="shared" si="2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30">AF112</f>
        <v>1.62</v>
      </c>
      <c r="C112" s="125">
        <v>1.62</v>
      </c>
      <c r="D112" s="124">
        <f t="shared" ref="D112:S119" si="31">C112</f>
        <v>1.62</v>
      </c>
      <c r="E112" s="124">
        <f t="shared" si="31"/>
        <v>1.62</v>
      </c>
      <c r="F112" s="124">
        <f t="shared" si="31"/>
        <v>1.62</v>
      </c>
      <c r="G112" s="124">
        <f t="shared" si="31"/>
        <v>1.62</v>
      </c>
      <c r="H112" s="124">
        <f t="shared" si="31"/>
        <v>1.62</v>
      </c>
      <c r="I112" s="124">
        <f t="shared" si="31"/>
        <v>1.62</v>
      </c>
      <c r="J112" s="124">
        <f t="shared" si="31"/>
        <v>1.62</v>
      </c>
      <c r="K112" s="124">
        <f t="shared" si="31"/>
        <v>1.62</v>
      </c>
      <c r="L112" s="124">
        <f t="shared" si="31"/>
        <v>1.62</v>
      </c>
      <c r="M112" s="124">
        <f t="shared" si="31"/>
        <v>1.62</v>
      </c>
      <c r="N112" s="124">
        <f t="shared" si="31"/>
        <v>1.62</v>
      </c>
      <c r="O112" s="124">
        <f t="shared" si="31"/>
        <v>1.62</v>
      </c>
      <c r="P112" s="124">
        <f t="shared" si="31"/>
        <v>1.62</v>
      </c>
      <c r="Q112" s="124">
        <f t="shared" si="31"/>
        <v>1.62</v>
      </c>
      <c r="R112" s="124">
        <f t="shared" si="31"/>
        <v>1.62</v>
      </c>
      <c r="S112" s="124">
        <f t="shared" si="31"/>
        <v>1.62</v>
      </c>
      <c r="T112" s="124">
        <f t="shared" ref="T112:AF127" si="32">S112</f>
        <v>1.62</v>
      </c>
      <c r="U112" s="124">
        <f t="shared" si="32"/>
        <v>1.62</v>
      </c>
      <c r="V112" s="124">
        <f t="shared" si="32"/>
        <v>1.62</v>
      </c>
      <c r="W112" s="124">
        <f t="shared" si="32"/>
        <v>1.62</v>
      </c>
      <c r="X112" s="124">
        <f t="shared" si="32"/>
        <v>1.62</v>
      </c>
      <c r="Y112" s="124">
        <f t="shared" si="32"/>
        <v>1.62</v>
      </c>
      <c r="Z112" s="124">
        <f t="shared" si="32"/>
        <v>1.62</v>
      </c>
      <c r="AA112" s="124">
        <f t="shared" si="32"/>
        <v>1.62</v>
      </c>
      <c r="AB112" s="124">
        <f t="shared" si="32"/>
        <v>1.62</v>
      </c>
      <c r="AC112" s="124">
        <f t="shared" si="32"/>
        <v>1.62</v>
      </c>
      <c r="AD112" s="124">
        <f t="shared" si="32"/>
        <v>1.62</v>
      </c>
      <c r="AE112" s="124">
        <f t="shared" si="32"/>
        <v>1.62</v>
      </c>
      <c r="AF112" s="124">
        <f t="shared" si="3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30"/>
        <v>8.36</v>
      </c>
      <c r="C113" s="125">
        <v>8.36</v>
      </c>
      <c r="D113" s="124">
        <f t="shared" si="31"/>
        <v>8.36</v>
      </c>
      <c r="E113" s="124">
        <f t="shared" si="31"/>
        <v>8.36</v>
      </c>
      <c r="F113" s="124">
        <f t="shared" si="31"/>
        <v>8.36</v>
      </c>
      <c r="G113" s="124">
        <f t="shared" si="31"/>
        <v>8.36</v>
      </c>
      <c r="H113" s="124">
        <f t="shared" si="31"/>
        <v>8.36</v>
      </c>
      <c r="I113" s="124">
        <f t="shared" si="31"/>
        <v>8.36</v>
      </c>
      <c r="J113" s="124">
        <f t="shared" si="31"/>
        <v>8.36</v>
      </c>
      <c r="K113" s="124">
        <f t="shared" si="31"/>
        <v>8.36</v>
      </c>
      <c r="L113" s="124">
        <f t="shared" si="31"/>
        <v>8.36</v>
      </c>
      <c r="M113" s="124">
        <f t="shared" si="31"/>
        <v>8.36</v>
      </c>
      <c r="N113" s="124">
        <f t="shared" si="31"/>
        <v>8.36</v>
      </c>
      <c r="O113" s="124">
        <f t="shared" si="31"/>
        <v>8.36</v>
      </c>
      <c r="P113" s="124">
        <f t="shared" si="31"/>
        <v>8.36</v>
      </c>
      <c r="Q113" s="124">
        <f t="shared" si="31"/>
        <v>8.36</v>
      </c>
      <c r="R113" s="124">
        <f t="shared" si="31"/>
        <v>8.36</v>
      </c>
      <c r="S113" s="124">
        <f t="shared" si="31"/>
        <v>8.36</v>
      </c>
      <c r="T113" s="124">
        <f t="shared" si="32"/>
        <v>8.36</v>
      </c>
      <c r="U113" s="124">
        <f t="shared" si="32"/>
        <v>8.36</v>
      </c>
      <c r="V113" s="124">
        <f t="shared" si="32"/>
        <v>8.36</v>
      </c>
      <c r="W113" s="124">
        <f t="shared" si="32"/>
        <v>8.36</v>
      </c>
      <c r="X113" s="124">
        <f t="shared" si="32"/>
        <v>8.36</v>
      </c>
      <c r="Y113" s="124">
        <f t="shared" si="32"/>
        <v>8.36</v>
      </c>
      <c r="Z113" s="124">
        <f t="shared" si="32"/>
        <v>8.36</v>
      </c>
      <c r="AA113" s="124">
        <f t="shared" si="32"/>
        <v>8.36</v>
      </c>
      <c r="AB113" s="124">
        <f t="shared" si="32"/>
        <v>8.36</v>
      </c>
      <c r="AC113" s="124">
        <f t="shared" si="32"/>
        <v>8.36</v>
      </c>
      <c r="AD113" s="124">
        <f t="shared" si="32"/>
        <v>8.36</v>
      </c>
      <c r="AE113" s="124">
        <f t="shared" si="32"/>
        <v>8.36</v>
      </c>
      <c r="AF113" s="124">
        <f t="shared" si="3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30"/>
        <v>5.4</v>
      </c>
      <c r="C114" s="125">
        <v>8</v>
      </c>
      <c r="D114" s="124">
        <f t="shared" si="31"/>
        <v>8</v>
      </c>
      <c r="E114" s="124">
        <f t="shared" si="31"/>
        <v>8</v>
      </c>
      <c r="F114" s="124">
        <f t="shared" si="31"/>
        <v>8</v>
      </c>
      <c r="G114" s="124">
        <f t="shared" si="31"/>
        <v>8</v>
      </c>
      <c r="H114" s="124">
        <f t="shared" si="31"/>
        <v>8</v>
      </c>
      <c r="I114" s="124">
        <f t="shared" si="31"/>
        <v>8</v>
      </c>
      <c r="J114" s="124">
        <v>5.4</v>
      </c>
      <c r="K114" s="124">
        <f t="shared" si="31"/>
        <v>5.4</v>
      </c>
      <c r="L114" s="124">
        <f t="shared" si="31"/>
        <v>5.4</v>
      </c>
      <c r="M114" s="124">
        <f t="shared" si="31"/>
        <v>5.4</v>
      </c>
      <c r="N114" s="124">
        <f t="shared" si="31"/>
        <v>5.4</v>
      </c>
      <c r="O114" s="124">
        <f t="shared" si="31"/>
        <v>5.4</v>
      </c>
      <c r="P114" s="124">
        <f t="shared" si="31"/>
        <v>5.4</v>
      </c>
      <c r="Q114" s="124">
        <f t="shared" si="31"/>
        <v>5.4</v>
      </c>
      <c r="R114" s="124">
        <f t="shared" si="31"/>
        <v>5.4</v>
      </c>
      <c r="S114" s="124">
        <f t="shared" si="31"/>
        <v>5.4</v>
      </c>
      <c r="T114" s="124">
        <f t="shared" si="32"/>
        <v>5.4</v>
      </c>
      <c r="U114" s="124">
        <f t="shared" si="32"/>
        <v>5.4</v>
      </c>
      <c r="V114" s="124">
        <f t="shared" si="32"/>
        <v>5.4</v>
      </c>
      <c r="W114" s="124">
        <f t="shared" si="32"/>
        <v>5.4</v>
      </c>
      <c r="X114" s="124">
        <f t="shared" si="32"/>
        <v>5.4</v>
      </c>
      <c r="Y114" s="124">
        <f t="shared" si="32"/>
        <v>5.4</v>
      </c>
      <c r="Z114" s="124">
        <f t="shared" si="32"/>
        <v>5.4</v>
      </c>
      <c r="AA114" s="124">
        <f t="shared" si="32"/>
        <v>5.4</v>
      </c>
      <c r="AB114" s="124">
        <f t="shared" si="32"/>
        <v>5.4</v>
      </c>
      <c r="AC114" s="124">
        <f t="shared" si="32"/>
        <v>5.4</v>
      </c>
      <c r="AD114" s="124">
        <f t="shared" si="32"/>
        <v>5.4</v>
      </c>
      <c r="AE114" s="124">
        <f t="shared" si="32"/>
        <v>5.4</v>
      </c>
      <c r="AF114" s="124">
        <f t="shared" si="3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30"/>
        <v>6.57</v>
      </c>
      <c r="C115" s="125">
        <v>6.57</v>
      </c>
      <c r="D115" s="124">
        <f t="shared" si="31"/>
        <v>6.57</v>
      </c>
      <c r="E115" s="124">
        <f t="shared" si="31"/>
        <v>6.57</v>
      </c>
      <c r="F115" s="124">
        <f t="shared" si="31"/>
        <v>6.57</v>
      </c>
      <c r="G115" s="124">
        <f t="shared" si="31"/>
        <v>6.57</v>
      </c>
      <c r="H115" s="124">
        <f t="shared" si="31"/>
        <v>6.57</v>
      </c>
      <c r="I115" s="124">
        <f t="shared" si="31"/>
        <v>6.57</v>
      </c>
      <c r="J115" s="124">
        <f t="shared" si="31"/>
        <v>6.57</v>
      </c>
      <c r="K115" s="124">
        <f t="shared" si="31"/>
        <v>6.57</v>
      </c>
      <c r="L115" s="124">
        <f t="shared" si="31"/>
        <v>6.57</v>
      </c>
      <c r="M115" s="124">
        <f t="shared" si="31"/>
        <v>6.57</v>
      </c>
      <c r="N115" s="124">
        <f t="shared" si="31"/>
        <v>6.57</v>
      </c>
      <c r="O115" s="124">
        <f t="shared" si="31"/>
        <v>6.57</v>
      </c>
      <c r="P115" s="124">
        <f t="shared" si="31"/>
        <v>6.57</v>
      </c>
      <c r="Q115" s="124">
        <f t="shared" si="31"/>
        <v>6.57</v>
      </c>
      <c r="R115" s="124">
        <f t="shared" si="31"/>
        <v>6.57</v>
      </c>
      <c r="S115" s="124">
        <f t="shared" si="31"/>
        <v>6.57</v>
      </c>
      <c r="T115" s="124">
        <f t="shared" si="32"/>
        <v>6.57</v>
      </c>
      <c r="U115" s="124">
        <f t="shared" si="32"/>
        <v>6.57</v>
      </c>
      <c r="V115" s="124">
        <f t="shared" si="32"/>
        <v>6.57</v>
      </c>
      <c r="W115" s="124">
        <f t="shared" si="32"/>
        <v>6.57</v>
      </c>
      <c r="X115" s="124">
        <f t="shared" si="32"/>
        <v>6.57</v>
      </c>
      <c r="Y115" s="124">
        <f t="shared" si="32"/>
        <v>6.57</v>
      </c>
      <c r="Z115" s="124">
        <f t="shared" si="32"/>
        <v>6.57</v>
      </c>
      <c r="AA115" s="124">
        <f t="shared" si="32"/>
        <v>6.57</v>
      </c>
      <c r="AB115" s="124">
        <f t="shared" si="32"/>
        <v>6.57</v>
      </c>
      <c r="AC115" s="124">
        <f t="shared" si="32"/>
        <v>6.57</v>
      </c>
      <c r="AD115" s="124">
        <f t="shared" si="32"/>
        <v>6.57</v>
      </c>
      <c r="AE115" s="124">
        <f t="shared" si="32"/>
        <v>6.57</v>
      </c>
      <c r="AF115" s="124">
        <f t="shared" si="3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30"/>
        <v>3.43</v>
      </c>
      <c r="C116" s="125">
        <v>3.43</v>
      </c>
      <c r="D116" s="124">
        <f t="shared" si="31"/>
        <v>3.43</v>
      </c>
      <c r="E116" s="124">
        <f t="shared" si="31"/>
        <v>3.43</v>
      </c>
      <c r="F116" s="124">
        <f t="shared" si="31"/>
        <v>3.43</v>
      </c>
      <c r="G116" s="124">
        <f t="shared" si="31"/>
        <v>3.43</v>
      </c>
      <c r="H116" s="124">
        <f t="shared" si="31"/>
        <v>3.43</v>
      </c>
      <c r="I116" s="124">
        <f t="shared" si="31"/>
        <v>3.43</v>
      </c>
      <c r="J116" s="124">
        <f t="shared" si="31"/>
        <v>3.43</v>
      </c>
      <c r="K116" s="124">
        <f t="shared" si="31"/>
        <v>3.43</v>
      </c>
      <c r="L116" s="124">
        <f t="shared" si="31"/>
        <v>3.43</v>
      </c>
      <c r="M116" s="124">
        <f t="shared" si="31"/>
        <v>3.43</v>
      </c>
      <c r="N116" s="124">
        <f t="shared" si="31"/>
        <v>3.43</v>
      </c>
      <c r="O116" s="124">
        <f t="shared" si="31"/>
        <v>3.43</v>
      </c>
      <c r="P116" s="124">
        <f t="shared" si="31"/>
        <v>3.43</v>
      </c>
      <c r="Q116" s="124">
        <f t="shared" si="31"/>
        <v>3.43</v>
      </c>
      <c r="R116" s="124">
        <f t="shared" si="31"/>
        <v>3.43</v>
      </c>
      <c r="S116" s="124">
        <f t="shared" si="31"/>
        <v>3.43</v>
      </c>
      <c r="T116" s="124">
        <f t="shared" si="32"/>
        <v>3.43</v>
      </c>
      <c r="U116" s="124">
        <f t="shared" si="32"/>
        <v>3.43</v>
      </c>
      <c r="V116" s="124">
        <f t="shared" si="32"/>
        <v>3.43</v>
      </c>
      <c r="W116" s="124">
        <f t="shared" si="32"/>
        <v>3.43</v>
      </c>
      <c r="X116" s="124">
        <f t="shared" si="32"/>
        <v>3.43</v>
      </c>
      <c r="Y116" s="124">
        <f t="shared" si="32"/>
        <v>3.43</v>
      </c>
      <c r="Z116" s="124">
        <f t="shared" si="32"/>
        <v>3.43</v>
      </c>
      <c r="AA116" s="124">
        <f t="shared" si="32"/>
        <v>3.43</v>
      </c>
      <c r="AB116" s="124">
        <f t="shared" si="32"/>
        <v>3.43</v>
      </c>
      <c r="AC116" s="124">
        <f t="shared" si="32"/>
        <v>3.43</v>
      </c>
      <c r="AD116" s="124">
        <f t="shared" si="32"/>
        <v>3.43</v>
      </c>
      <c r="AE116" s="124">
        <f t="shared" si="32"/>
        <v>3.43</v>
      </c>
      <c r="AF116" s="124">
        <f t="shared" si="3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30"/>
        <v>2.96</v>
      </c>
      <c r="C117" s="125">
        <v>2.96</v>
      </c>
      <c r="D117" s="124">
        <f t="shared" si="31"/>
        <v>2.96</v>
      </c>
      <c r="E117" s="124">
        <f t="shared" si="31"/>
        <v>2.96</v>
      </c>
      <c r="F117" s="124">
        <f t="shared" si="31"/>
        <v>2.96</v>
      </c>
      <c r="G117" s="124">
        <f t="shared" si="31"/>
        <v>2.96</v>
      </c>
      <c r="H117" s="124">
        <f t="shared" si="31"/>
        <v>2.96</v>
      </c>
      <c r="I117" s="124">
        <f t="shared" si="31"/>
        <v>2.96</v>
      </c>
      <c r="J117" s="124">
        <f t="shared" si="31"/>
        <v>2.96</v>
      </c>
      <c r="K117" s="124">
        <f t="shared" si="31"/>
        <v>2.96</v>
      </c>
      <c r="L117" s="124">
        <f t="shared" si="31"/>
        <v>2.96</v>
      </c>
      <c r="M117" s="124">
        <f t="shared" si="31"/>
        <v>2.96</v>
      </c>
      <c r="N117" s="124">
        <f t="shared" si="31"/>
        <v>2.96</v>
      </c>
      <c r="O117" s="124">
        <f t="shared" si="31"/>
        <v>2.96</v>
      </c>
      <c r="P117" s="124">
        <f t="shared" si="31"/>
        <v>2.96</v>
      </c>
      <c r="Q117" s="124">
        <f t="shared" si="31"/>
        <v>2.96</v>
      </c>
      <c r="R117" s="124">
        <f t="shared" si="31"/>
        <v>2.96</v>
      </c>
      <c r="S117" s="124">
        <f t="shared" si="31"/>
        <v>2.96</v>
      </c>
      <c r="T117" s="124">
        <f t="shared" si="32"/>
        <v>2.96</v>
      </c>
      <c r="U117" s="124">
        <f t="shared" si="32"/>
        <v>2.96</v>
      </c>
      <c r="V117" s="124">
        <f t="shared" si="32"/>
        <v>2.96</v>
      </c>
      <c r="W117" s="124">
        <f t="shared" si="32"/>
        <v>2.96</v>
      </c>
      <c r="X117" s="124">
        <f t="shared" si="32"/>
        <v>2.96</v>
      </c>
      <c r="Y117" s="124">
        <f t="shared" si="32"/>
        <v>2.96</v>
      </c>
      <c r="Z117" s="124">
        <f t="shared" si="32"/>
        <v>2.96</v>
      </c>
      <c r="AA117" s="124">
        <f t="shared" si="32"/>
        <v>2.96</v>
      </c>
      <c r="AB117" s="124">
        <f t="shared" si="32"/>
        <v>2.96</v>
      </c>
      <c r="AC117" s="124">
        <f t="shared" si="32"/>
        <v>2.96</v>
      </c>
      <c r="AD117" s="124">
        <f t="shared" si="32"/>
        <v>2.96</v>
      </c>
      <c r="AE117" s="124">
        <f t="shared" si="32"/>
        <v>2.96</v>
      </c>
      <c r="AF117" s="124">
        <f t="shared" si="3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30"/>
        <v>8</v>
      </c>
      <c r="C118" s="125">
        <v>8</v>
      </c>
      <c r="D118" s="124">
        <f t="shared" si="31"/>
        <v>8</v>
      </c>
      <c r="E118" s="124">
        <f t="shared" si="31"/>
        <v>8</v>
      </c>
      <c r="F118" s="124">
        <f t="shared" si="31"/>
        <v>8</v>
      </c>
      <c r="G118" s="124">
        <f t="shared" si="31"/>
        <v>8</v>
      </c>
      <c r="H118" s="124">
        <f t="shared" si="31"/>
        <v>8</v>
      </c>
      <c r="I118" s="124">
        <f t="shared" si="31"/>
        <v>8</v>
      </c>
      <c r="J118" s="124">
        <f t="shared" si="31"/>
        <v>8</v>
      </c>
      <c r="K118" s="124">
        <f t="shared" si="31"/>
        <v>8</v>
      </c>
      <c r="L118" s="124">
        <f t="shared" si="31"/>
        <v>8</v>
      </c>
      <c r="M118" s="124">
        <f t="shared" si="31"/>
        <v>8</v>
      </c>
      <c r="N118" s="124">
        <f t="shared" si="31"/>
        <v>8</v>
      </c>
      <c r="O118" s="124">
        <f t="shared" si="31"/>
        <v>8</v>
      </c>
      <c r="P118" s="124">
        <f t="shared" si="31"/>
        <v>8</v>
      </c>
      <c r="Q118" s="124">
        <f t="shared" si="31"/>
        <v>8</v>
      </c>
      <c r="R118" s="124">
        <f t="shared" si="31"/>
        <v>8</v>
      </c>
      <c r="S118" s="124">
        <f t="shared" si="31"/>
        <v>8</v>
      </c>
      <c r="T118" s="124">
        <f t="shared" si="32"/>
        <v>8</v>
      </c>
      <c r="U118" s="124">
        <f t="shared" si="32"/>
        <v>8</v>
      </c>
      <c r="V118" s="124">
        <f t="shared" si="32"/>
        <v>8</v>
      </c>
      <c r="W118" s="124">
        <f t="shared" si="32"/>
        <v>8</v>
      </c>
      <c r="X118" s="124">
        <f t="shared" si="32"/>
        <v>8</v>
      </c>
      <c r="Y118" s="124">
        <f t="shared" si="32"/>
        <v>8</v>
      </c>
      <c r="Z118" s="124">
        <f t="shared" si="32"/>
        <v>8</v>
      </c>
      <c r="AA118" s="124">
        <f t="shared" si="32"/>
        <v>8</v>
      </c>
      <c r="AB118" s="124">
        <f t="shared" si="32"/>
        <v>8</v>
      </c>
      <c r="AC118" s="124">
        <f t="shared" si="32"/>
        <v>8</v>
      </c>
      <c r="AD118" s="124">
        <f t="shared" si="32"/>
        <v>8</v>
      </c>
      <c r="AE118" s="124">
        <f t="shared" si="32"/>
        <v>8</v>
      </c>
      <c r="AF118" s="124">
        <f t="shared" si="3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30"/>
        <v>7</v>
      </c>
      <c r="C119" s="125">
        <v>7</v>
      </c>
      <c r="D119" s="124">
        <f>C119</f>
        <v>7</v>
      </c>
      <c r="E119" s="124">
        <f t="shared" si="31"/>
        <v>7</v>
      </c>
      <c r="F119" s="124">
        <f t="shared" si="31"/>
        <v>7</v>
      </c>
      <c r="G119" s="124">
        <f t="shared" si="31"/>
        <v>7</v>
      </c>
      <c r="H119" s="124">
        <f t="shared" si="31"/>
        <v>7</v>
      </c>
      <c r="I119" s="124">
        <f t="shared" si="31"/>
        <v>7</v>
      </c>
      <c r="J119" s="124">
        <f t="shared" si="31"/>
        <v>7</v>
      </c>
      <c r="K119" s="124">
        <f t="shared" si="31"/>
        <v>7</v>
      </c>
      <c r="L119" s="124">
        <f t="shared" si="31"/>
        <v>7</v>
      </c>
      <c r="M119" s="124">
        <f t="shared" si="31"/>
        <v>7</v>
      </c>
      <c r="N119" s="124">
        <f t="shared" si="31"/>
        <v>7</v>
      </c>
      <c r="O119" s="124">
        <f t="shared" si="31"/>
        <v>7</v>
      </c>
      <c r="P119" s="124">
        <f t="shared" si="31"/>
        <v>7</v>
      </c>
      <c r="Q119" s="124">
        <f t="shared" si="31"/>
        <v>7</v>
      </c>
      <c r="R119" s="124">
        <f t="shared" si="31"/>
        <v>7</v>
      </c>
      <c r="S119" s="124">
        <f t="shared" si="31"/>
        <v>7</v>
      </c>
      <c r="T119" s="124">
        <f t="shared" si="32"/>
        <v>7</v>
      </c>
      <c r="U119" s="124">
        <f t="shared" si="32"/>
        <v>7</v>
      </c>
      <c r="V119" s="124">
        <f t="shared" si="32"/>
        <v>7</v>
      </c>
      <c r="W119" s="124">
        <f t="shared" si="32"/>
        <v>7</v>
      </c>
      <c r="X119" s="124">
        <f t="shared" si="32"/>
        <v>7</v>
      </c>
      <c r="Y119" s="124">
        <f t="shared" si="32"/>
        <v>7</v>
      </c>
      <c r="Z119" s="124">
        <f t="shared" si="32"/>
        <v>7</v>
      </c>
      <c r="AA119" s="124">
        <f t="shared" si="32"/>
        <v>7</v>
      </c>
      <c r="AB119" s="124">
        <f t="shared" si="32"/>
        <v>7</v>
      </c>
      <c r="AC119" s="124">
        <f t="shared" si="32"/>
        <v>7</v>
      </c>
      <c r="AD119" s="124">
        <f t="shared" si="32"/>
        <v>7</v>
      </c>
      <c r="AE119" s="124">
        <f t="shared" si="32"/>
        <v>7</v>
      </c>
      <c r="AF119" s="124">
        <f t="shared" si="3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30"/>
        <v>3.47</v>
      </c>
      <c r="C120" s="125">
        <v>3.47</v>
      </c>
      <c r="D120" s="124">
        <f t="shared" ref="D120:S129" si="33">C120</f>
        <v>3.47</v>
      </c>
      <c r="E120" s="124">
        <f t="shared" si="33"/>
        <v>3.47</v>
      </c>
      <c r="F120" s="124">
        <f t="shared" si="33"/>
        <v>3.47</v>
      </c>
      <c r="G120" s="124">
        <f t="shared" si="33"/>
        <v>3.47</v>
      </c>
      <c r="H120" s="124">
        <f t="shared" si="33"/>
        <v>3.47</v>
      </c>
      <c r="I120" s="124">
        <f t="shared" si="33"/>
        <v>3.47</v>
      </c>
      <c r="J120" s="124">
        <f t="shared" si="33"/>
        <v>3.47</v>
      </c>
      <c r="K120" s="124">
        <f t="shared" si="33"/>
        <v>3.47</v>
      </c>
      <c r="L120" s="124">
        <f t="shared" si="33"/>
        <v>3.47</v>
      </c>
      <c r="M120" s="124">
        <f t="shared" si="33"/>
        <v>3.47</v>
      </c>
      <c r="N120" s="124">
        <f t="shared" si="33"/>
        <v>3.47</v>
      </c>
      <c r="O120" s="124">
        <f t="shared" si="33"/>
        <v>3.47</v>
      </c>
      <c r="P120" s="124">
        <f t="shared" si="33"/>
        <v>3.47</v>
      </c>
      <c r="Q120" s="124">
        <f t="shared" si="33"/>
        <v>3.47</v>
      </c>
      <c r="R120" s="124">
        <f t="shared" si="33"/>
        <v>3.47</v>
      </c>
      <c r="S120" s="124">
        <f t="shared" si="33"/>
        <v>3.47</v>
      </c>
      <c r="T120" s="124">
        <f t="shared" si="32"/>
        <v>3.47</v>
      </c>
      <c r="U120" s="124">
        <f t="shared" si="32"/>
        <v>3.47</v>
      </c>
      <c r="V120" s="124">
        <f t="shared" si="32"/>
        <v>3.47</v>
      </c>
      <c r="W120" s="124">
        <f t="shared" si="32"/>
        <v>3.47</v>
      </c>
      <c r="X120" s="124">
        <f t="shared" si="32"/>
        <v>3.47</v>
      </c>
      <c r="Y120" s="124">
        <f t="shared" si="32"/>
        <v>3.47</v>
      </c>
      <c r="Z120" s="124">
        <f t="shared" si="32"/>
        <v>3.47</v>
      </c>
      <c r="AA120" s="124">
        <f t="shared" si="32"/>
        <v>3.47</v>
      </c>
      <c r="AB120" s="124">
        <f t="shared" si="32"/>
        <v>3.47</v>
      </c>
      <c r="AC120" s="124">
        <f t="shared" si="32"/>
        <v>3.47</v>
      </c>
      <c r="AD120" s="124">
        <f t="shared" si="32"/>
        <v>3.47</v>
      </c>
      <c r="AE120" s="124">
        <f t="shared" si="32"/>
        <v>3.47</v>
      </c>
      <c r="AF120" s="124">
        <f t="shared" si="3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30"/>
        <v>2.1</v>
      </c>
      <c r="C121" s="125">
        <v>2.1</v>
      </c>
      <c r="D121" s="124">
        <f t="shared" si="33"/>
        <v>2.1</v>
      </c>
      <c r="E121" s="124">
        <f t="shared" si="33"/>
        <v>2.1</v>
      </c>
      <c r="F121" s="124">
        <f t="shared" si="33"/>
        <v>2.1</v>
      </c>
      <c r="G121" s="124">
        <f t="shared" si="33"/>
        <v>2.1</v>
      </c>
      <c r="H121" s="124">
        <f t="shared" si="33"/>
        <v>2.1</v>
      </c>
      <c r="I121" s="124">
        <f t="shared" si="33"/>
        <v>2.1</v>
      </c>
      <c r="J121" s="124">
        <f t="shared" si="33"/>
        <v>2.1</v>
      </c>
      <c r="K121" s="124">
        <f t="shared" si="33"/>
        <v>2.1</v>
      </c>
      <c r="L121" s="124">
        <f t="shared" si="33"/>
        <v>2.1</v>
      </c>
      <c r="M121" s="124">
        <f t="shared" si="33"/>
        <v>2.1</v>
      </c>
      <c r="N121" s="124">
        <f t="shared" si="33"/>
        <v>2.1</v>
      </c>
      <c r="O121" s="124">
        <f t="shared" si="33"/>
        <v>2.1</v>
      </c>
      <c r="P121" s="124">
        <f t="shared" si="33"/>
        <v>2.1</v>
      </c>
      <c r="Q121" s="124">
        <f t="shared" si="33"/>
        <v>2.1</v>
      </c>
      <c r="R121" s="124">
        <f t="shared" si="33"/>
        <v>2.1</v>
      </c>
      <c r="S121" s="124">
        <f t="shared" si="33"/>
        <v>2.1</v>
      </c>
      <c r="T121" s="124">
        <f t="shared" si="32"/>
        <v>2.1</v>
      </c>
      <c r="U121" s="124">
        <f t="shared" si="32"/>
        <v>2.1</v>
      </c>
      <c r="V121" s="124">
        <f t="shared" si="32"/>
        <v>2.1</v>
      </c>
      <c r="W121" s="124">
        <f t="shared" si="32"/>
        <v>2.1</v>
      </c>
      <c r="X121" s="124">
        <f t="shared" si="32"/>
        <v>2.1</v>
      </c>
      <c r="Y121" s="124">
        <f t="shared" si="32"/>
        <v>2.1</v>
      </c>
      <c r="Z121" s="124">
        <f t="shared" si="32"/>
        <v>2.1</v>
      </c>
      <c r="AA121" s="124">
        <f t="shared" si="32"/>
        <v>2.1</v>
      </c>
      <c r="AB121" s="124">
        <f t="shared" si="32"/>
        <v>2.1</v>
      </c>
      <c r="AC121" s="124">
        <f t="shared" si="32"/>
        <v>2.1</v>
      </c>
      <c r="AD121" s="124">
        <f t="shared" si="32"/>
        <v>2.1</v>
      </c>
      <c r="AE121" s="124">
        <f t="shared" si="32"/>
        <v>2.1</v>
      </c>
      <c r="AF121" s="124">
        <f t="shared" si="3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30"/>
        <v>9.3000000000000007</v>
      </c>
      <c r="C122" s="125">
        <v>9.3000000000000007</v>
      </c>
      <c r="D122" s="124">
        <f t="shared" si="33"/>
        <v>9.3000000000000007</v>
      </c>
      <c r="E122" s="124">
        <f t="shared" si="33"/>
        <v>9.3000000000000007</v>
      </c>
      <c r="F122" s="124">
        <f t="shared" si="33"/>
        <v>9.3000000000000007</v>
      </c>
      <c r="G122" s="124">
        <f t="shared" si="33"/>
        <v>9.3000000000000007</v>
      </c>
      <c r="H122" s="124">
        <f t="shared" si="33"/>
        <v>9.3000000000000007</v>
      </c>
      <c r="I122" s="124">
        <f t="shared" si="33"/>
        <v>9.3000000000000007</v>
      </c>
      <c r="J122" s="124">
        <f t="shared" si="33"/>
        <v>9.3000000000000007</v>
      </c>
      <c r="K122" s="124">
        <f t="shared" si="33"/>
        <v>9.3000000000000007</v>
      </c>
      <c r="L122" s="124">
        <f t="shared" si="33"/>
        <v>9.3000000000000007</v>
      </c>
      <c r="M122" s="124">
        <f t="shared" si="33"/>
        <v>9.3000000000000007</v>
      </c>
      <c r="N122" s="124">
        <f t="shared" si="33"/>
        <v>9.3000000000000007</v>
      </c>
      <c r="O122" s="124">
        <f t="shared" si="33"/>
        <v>9.3000000000000007</v>
      </c>
      <c r="P122" s="124">
        <f t="shared" si="33"/>
        <v>9.3000000000000007</v>
      </c>
      <c r="Q122" s="124">
        <f t="shared" si="33"/>
        <v>9.3000000000000007</v>
      </c>
      <c r="R122" s="124">
        <f t="shared" si="33"/>
        <v>9.3000000000000007</v>
      </c>
      <c r="S122" s="124">
        <f t="shared" si="33"/>
        <v>9.3000000000000007</v>
      </c>
      <c r="T122" s="124">
        <f t="shared" si="32"/>
        <v>9.3000000000000007</v>
      </c>
      <c r="U122" s="124">
        <f t="shared" si="32"/>
        <v>9.3000000000000007</v>
      </c>
      <c r="V122" s="124">
        <f t="shared" si="32"/>
        <v>9.3000000000000007</v>
      </c>
      <c r="W122" s="124">
        <f t="shared" si="32"/>
        <v>9.3000000000000007</v>
      </c>
      <c r="X122" s="124">
        <f t="shared" si="32"/>
        <v>9.3000000000000007</v>
      </c>
      <c r="Y122" s="124">
        <f t="shared" si="32"/>
        <v>9.3000000000000007</v>
      </c>
      <c r="Z122" s="124">
        <f t="shared" si="32"/>
        <v>9.3000000000000007</v>
      </c>
      <c r="AA122" s="124">
        <f t="shared" si="32"/>
        <v>9.3000000000000007</v>
      </c>
      <c r="AB122" s="124">
        <f t="shared" si="32"/>
        <v>9.3000000000000007</v>
      </c>
      <c r="AC122" s="124">
        <f t="shared" si="32"/>
        <v>9.3000000000000007</v>
      </c>
      <c r="AD122" s="124">
        <f t="shared" si="32"/>
        <v>9.3000000000000007</v>
      </c>
      <c r="AE122" s="124">
        <f t="shared" si="32"/>
        <v>9.3000000000000007</v>
      </c>
      <c r="AF122" s="124">
        <f t="shared" si="3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30"/>
        <v>0</v>
      </c>
      <c r="C123" s="125">
        <v>0</v>
      </c>
      <c r="D123" s="124">
        <f t="shared" si="33"/>
        <v>0</v>
      </c>
      <c r="E123" s="124">
        <f t="shared" si="33"/>
        <v>0</v>
      </c>
      <c r="F123" s="124">
        <f t="shared" si="33"/>
        <v>0</v>
      </c>
      <c r="G123" s="124">
        <f t="shared" si="33"/>
        <v>0</v>
      </c>
      <c r="H123" s="124">
        <f t="shared" si="33"/>
        <v>0</v>
      </c>
      <c r="I123" s="124">
        <f t="shared" si="33"/>
        <v>0</v>
      </c>
      <c r="J123" s="124">
        <f t="shared" si="33"/>
        <v>0</v>
      </c>
      <c r="K123" s="124">
        <f t="shared" si="33"/>
        <v>0</v>
      </c>
      <c r="L123" s="124">
        <f t="shared" si="33"/>
        <v>0</v>
      </c>
      <c r="M123" s="124">
        <f t="shared" si="33"/>
        <v>0</v>
      </c>
      <c r="N123" s="124">
        <f t="shared" si="33"/>
        <v>0</v>
      </c>
      <c r="O123" s="124">
        <f t="shared" si="33"/>
        <v>0</v>
      </c>
      <c r="P123" s="124">
        <f t="shared" si="33"/>
        <v>0</v>
      </c>
      <c r="Q123" s="124">
        <f t="shared" si="33"/>
        <v>0</v>
      </c>
      <c r="R123" s="124">
        <f t="shared" si="33"/>
        <v>0</v>
      </c>
      <c r="S123" s="124">
        <f t="shared" si="33"/>
        <v>0</v>
      </c>
      <c r="T123" s="124">
        <f t="shared" si="32"/>
        <v>0</v>
      </c>
      <c r="U123" s="124">
        <f t="shared" si="32"/>
        <v>0</v>
      </c>
      <c r="V123" s="124">
        <f t="shared" si="32"/>
        <v>0</v>
      </c>
      <c r="W123" s="124">
        <f t="shared" si="32"/>
        <v>0</v>
      </c>
      <c r="X123" s="124">
        <f t="shared" si="32"/>
        <v>0</v>
      </c>
      <c r="Y123" s="124">
        <f t="shared" si="32"/>
        <v>0</v>
      </c>
      <c r="Z123" s="124">
        <f t="shared" si="32"/>
        <v>0</v>
      </c>
      <c r="AA123" s="124">
        <f t="shared" si="32"/>
        <v>0</v>
      </c>
      <c r="AB123" s="124">
        <f t="shared" si="32"/>
        <v>0</v>
      </c>
      <c r="AC123" s="124">
        <f t="shared" si="32"/>
        <v>0</v>
      </c>
      <c r="AD123" s="124">
        <f t="shared" si="32"/>
        <v>0</v>
      </c>
      <c r="AE123" s="124">
        <f t="shared" si="32"/>
        <v>0</v>
      </c>
      <c r="AF123" s="124">
        <f t="shared" si="3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30"/>
        <v>0</v>
      </c>
      <c r="C124" s="125">
        <v>0</v>
      </c>
      <c r="D124" s="124">
        <f t="shared" si="33"/>
        <v>0</v>
      </c>
      <c r="E124" s="124">
        <f t="shared" si="33"/>
        <v>0</v>
      </c>
      <c r="F124" s="124">
        <f t="shared" si="33"/>
        <v>0</v>
      </c>
      <c r="G124" s="124">
        <f t="shared" si="33"/>
        <v>0</v>
      </c>
      <c r="H124" s="124">
        <f t="shared" si="33"/>
        <v>0</v>
      </c>
      <c r="I124" s="124">
        <f t="shared" si="33"/>
        <v>0</v>
      </c>
      <c r="J124" s="124">
        <f t="shared" si="33"/>
        <v>0</v>
      </c>
      <c r="K124" s="124">
        <f t="shared" si="33"/>
        <v>0</v>
      </c>
      <c r="L124" s="124">
        <f t="shared" si="33"/>
        <v>0</v>
      </c>
      <c r="M124" s="124">
        <f t="shared" si="33"/>
        <v>0</v>
      </c>
      <c r="N124" s="124">
        <f t="shared" si="33"/>
        <v>0</v>
      </c>
      <c r="O124" s="124">
        <f t="shared" si="33"/>
        <v>0</v>
      </c>
      <c r="P124" s="124">
        <f t="shared" si="33"/>
        <v>0</v>
      </c>
      <c r="Q124" s="124">
        <f t="shared" si="33"/>
        <v>0</v>
      </c>
      <c r="R124" s="124">
        <f t="shared" si="33"/>
        <v>0</v>
      </c>
      <c r="S124" s="124">
        <f t="shared" si="33"/>
        <v>0</v>
      </c>
      <c r="T124" s="124">
        <f t="shared" si="32"/>
        <v>0</v>
      </c>
      <c r="U124" s="124">
        <f t="shared" si="32"/>
        <v>0</v>
      </c>
      <c r="V124" s="124">
        <f t="shared" si="32"/>
        <v>0</v>
      </c>
      <c r="W124" s="124">
        <f t="shared" si="32"/>
        <v>0</v>
      </c>
      <c r="X124" s="124">
        <f t="shared" si="32"/>
        <v>0</v>
      </c>
      <c r="Y124" s="124">
        <f t="shared" si="32"/>
        <v>0</v>
      </c>
      <c r="Z124" s="124">
        <f t="shared" si="32"/>
        <v>0</v>
      </c>
      <c r="AA124" s="124">
        <f t="shared" si="32"/>
        <v>0</v>
      </c>
      <c r="AB124" s="124">
        <f t="shared" si="32"/>
        <v>0</v>
      </c>
      <c r="AC124" s="124">
        <f t="shared" si="32"/>
        <v>0</v>
      </c>
      <c r="AD124" s="124">
        <f t="shared" si="32"/>
        <v>0</v>
      </c>
      <c r="AE124" s="124">
        <f t="shared" si="32"/>
        <v>0</v>
      </c>
      <c r="AF124" s="124">
        <f t="shared" si="3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30"/>
        <v>;/</v>
      </c>
      <c r="C125" s="125">
        <v>5</v>
      </c>
      <c r="D125" s="124">
        <f t="shared" si="33"/>
        <v>5</v>
      </c>
      <c r="E125" s="124">
        <f t="shared" si="33"/>
        <v>5</v>
      </c>
      <c r="F125" s="124">
        <f t="shared" si="33"/>
        <v>5</v>
      </c>
      <c r="G125" s="124">
        <f t="shared" si="33"/>
        <v>5</v>
      </c>
      <c r="H125" s="124">
        <f t="shared" si="33"/>
        <v>5</v>
      </c>
      <c r="I125" s="124" t="s">
        <v>220</v>
      </c>
      <c r="J125" s="124" t="str">
        <f t="shared" si="33"/>
        <v>;/</v>
      </c>
      <c r="K125" s="124" t="str">
        <f t="shared" si="33"/>
        <v>;/</v>
      </c>
      <c r="L125" s="124" t="str">
        <f t="shared" si="33"/>
        <v>;/</v>
      </c>
      <c r="M125" s="124" t="str">
        <f t="shared" si="33"/>
        <v>;/</v>
      </c>
      <c r="N125" s="124" t="str">
        <f t="shared" si="33"/>
        <v>;/</v>
      </c>
      <c r="O125" s="124" t="str">
        <f t="shared" si="33"/>
        <v>;/</v>
      </c>
      <c r="P125" s="124" t="str">
        <f t="shared" si="33"/>
        <v>;/</v>
      </c>
      <c r="Q125" s="124" t="str">
        <f t="shared" si="33"/>
        <v>;/</v>
      </c>
      <c r="R125" s="124" t="str">
        <f t="shared" si="33"/>
        <v>;/</v>
      </c>
      <c r="S125" s="124" t="str">
        <f t="shared" si="33"/>
        <v>;/</v>
      </c>
      <c r="T125" s="124" t="str">
        <f t="shared" si="32"/>
        <v>;/</v>
      </c>
      <c r="U125" s="124" t="str">
        <f t="shared" si="32"/>
        <v>;/</v>
      </c>
      <c r="V125" s="124" t="str">
        <f t="shared" si="32"/>
        <v>;/</v>
      </c>
      <c r="W125" s="124" t="str">
        <f t="shared" si="32"/>
        <v>;/</v>
      </c>
      <c r="X125" s="124" t="str">
        <f t="shared" si="32"/>
        <v>;/</v>
      </c>
      <c r="Y125" s="124" t="str">
        <f t="shared" si="32"/>
        <v>;/</v>
      </c>
      <c r="Z125" s="124" t="str">
        <f t="shared" si="32"/>
        <v>;/</v>
      </c>
      <c r="AA125" s="124" t="str">
        <f t="shared" si="32"/>
        <v>;/</v>
      </c>
      <c r="AB125" s="124" t="str">
        <f t="shared" si="32"/>
        <v>;/</v>
      </c>
      <c r="AC125" s="124" t="str">
        <f t="shared" si="32"/>
        <v>;/</v>
      </c>
      <c r="AD125" s="124" t="str">
        <f t="shared" si="32"/>
        <v>;/</v>
      </c>
      <c r="AE125" s="124" t="str">
        <f t="shared" si="32"/>
        <v>;/</v>
      </c>
      <c r="AF125" s="124" t="str">
        <f t="shared" si="32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30"/>
        <v>1</v>
      </c>
      <c r="C126" s="125">
        <v>1</v>
      </c>
      <c r="D126" s="124">
        <f t="shared" si="33"/>
        <v>1</v>
      </c>
      <c r="E126" s="124">
        <f t="shared" si="33"/>
        <v>1</v>
      </c>
      <c r="F126" s="124">
        <f t="shared" si="33"/>
        <v>1</v>
      </c>
      <c r="G126" s="124">
        <f t="shared" si="33"/>
        <v>1</v>
      </c>
      <c r="H126" s="124">
        <f t="shared" si="33"/>
        <v>1</v>
      </c>
      <c r="I126" s="124">
        <f t="shared" si="33"/>
        <v>1</v>
      </c>
      <c r="J126" s="124">
        <f t="shared" si="33"/>
        <v>1</v>
      </c>
      <c r="K126" s="124">
        <f t="shared" si="33"/>
        <v>1</v>
      </c>
      <c r="L126" s="124">
        <f t="shared" si="33"/>
        <v>1</v>
      </c>
      <c r="M126" s="124">
        <f t="shared" si="33"/>
        <v>1</v>
      </c>
      <c r="N126" s="124">
        <f t="shared" si="33"/>
        <v>1</v>
      </c>
      <c r="O126" s="124">
        <f t="shared" si="33"/>
        <v>1</v>
      </c>
      <c r="P126" s="124">
        <f t="shared" si="33"/>
        <v>1</v>
      </c>
      <c r="Q126" s="124">
        <f t="shared" si="33"/>
        <v>1</v>
      </c>
      <c r="R126" s="124">
        <f t="shared" si="33"/>
        <v>1</v>
      </c>
      <c r="S126" s="124">
        <f t="shared" si="33"/>
        <v>1</v>
      </c>
      <c r="T126" s="124">
        <f t="shared" si="32"/>
        <v>1</v>
      </c>
      <c r="U126" s="124">
        <f t="shared" si="32"/>
        <v>1</v>
      </c>
      <c r="V126" s="124">
        <f t="shared" si="32"/>
        <v>1</v>
      </c>
      <c r="W126" s="124">
        <f t="shared" si="32"/>
        <v>1</v>
      </c>
      <c r="X126" s="124">
        <f t="shared" si="32"/>
        <v>1</v>
      </c>
      <c r="Y126" s="124">
        <f t="shared" si="32"/>
        <v>1</v>
      </c>
      <c r="Z126" s="124">
        <f t="shared" si="32"/>
        <v>1</v>
      </c>
      <c r="AA126" s="124">
        <f t="shared" si="32"/>
        <v>1</v>
      </c>
      <c r="AB126" s="124">
        <f t="shared" si="32"/>
        <v>1</v>
      </c>
      <c r="AC126" s="124">
        <f t="shared" si="32"/>
        <v>1</v>
      </c>
      <c r="AD126" s="124">
        <f t="shared" si="32"/>
        <v>1</v>
      </c>
      <c r="AE126" s="124">
        <f t="shared" si="32"/>
        <v>1</v>
      </c>
      <c r="AF126" s="124">
        <f t="shared" si="3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30"/>
        <v>1.58</v>
      </c>
      <c r="C127" s="125">
        <v>1.58</v>
      </c>
      <c r="D127" s="124">
        <f t="shared" si="33"/>
        <v>1.58</v>
      </c>
      <c r="E127" s="124">
        <f t="shared" si="33"/>
        <v>1.58</v>
      </c>
      <c r="F127" s="124">
        <f t="shared" si="33"/>
        <v>1.58</v>
      </c>
      <c r="G127" s="124">
        <f t="shared" si="33"/>
        <v>1.58</v>
      </c>
      <c r="H127" s="124">
        <f t="shared" si="33"/>
        <v>1.58</v>
      </c>
      <c r="I127" s="124">
        <f t="shared" si="33"/>
        <v>1.58</v>
      </c>
      <c r="J127" s="124">
        <f t="shared" si="33"/>
        <v>1.58</v>
      </c>
      <c r="K127" s="124">
        <f t="shared" si="33"/>
        <v>1.58</v>
      </c>
      <c r="L127" s="124">
        <f t="shared" si="33"/>
        <v>1.58</v>
      </c>
      <c r="M127" s="124">
        <f t="shared" si="33"/>
        <v>1.58</v>
      </c>
      <c r="N127" s="124">
        <f t="shared" si="33"/>
        <v>1.58</v>
      </c>
      <c r="O127" s="124">
        <f t="shared" si="33"/>
        <v>1.58</v>
      </c>
      <c r="P127" s="124">
        <f t="shared" si="33"/>
        <v>1.58</v>
      </c>
      <c r="Q127" s="124">
        <f t="shared" si="33"/>
        <v>1.58</v>
      </c>
      <c r="R127" s="124">
        <f t="shared" si="33"/>
        <v>1.58</v>
      </c>
      <c r="S127" s="124">
        <f t="shared" si="33"/>
        <v>1.58</v>
      </c>
      <c r="T127" s="124">
        <f t="shared" si="32"/>
        <v>1.58</v>
      </c>
      <c r="U127" s="124">
        <f t="shared" si="32"/>
        <v>1.58</v>
      </c>
      <c r="V127" s="124">
        <f t="shared" si="32"/>
        <v>1.58</v>
      </c>
      <c r="W127" s="124">
        <f t="shared" si="32"/>
        <v>1.58</v>
      </c>
      <c r="X127" s="124">
        <f t="shared" si="32"/>
        <v>1.58</v>
      </c>
      <c r="Y127" s="124">
        <f t="shared" si="32"/>
        <v>1.58</v>
      </c>
      <c r="Z127" s="124">
        <f t="shared" si="32"/>
        <v>1.58</v>
      </c>
      <c r="AA127" s="124">
        <f t="shared" si="32"/>
        <v>1.58</v>
      </c>
      <c r="AB127" s="124">
        <f t="shared" si="32"/>
        <v>1.58</v>
      </c>
      <c r="AC127" s="124">
        <f t="shared" si="32"/>
        <v>1.58</v>
      </c>
      <c r="AD127" s="124">
        <f t="shared" si="32"/>
        <v>1.58</v>
      </c>
      <c r="AE127" s="124">
        <f t="shared" si="32"/>
        <v>1.58</v>
      </c>
      <c r="AF127" s="124">
        <f t="shared" si="3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30"/>
        <v>1.46</v>
      </c>
      <c r="C128" s="125">
        <v>1.46</v>
      </c>
      <c r="D128" s="124">
        <f t="shared" si="33"/>
        <v>1.46</v>
      </c>
      <c r="E128" s="124">
        <f t="shared" si="33"/>
        <v>1.46</v>
      </c>
      <c r="F128" s="124">
        <f t="shared" si="33"/>
        <v>1.46</v>
      </c>
      <c r="G128" s="124">
        <f t="shared" si="33"/>
        <v>1.46</v>
      </c>
      <c r="H128" s="124">
        <f t="shared" si="33"/>
        <v>1.46</v>
      </c>
      <c r="I128" s="124">
        <f t="shared" si="33"/>
        <v>1.46</v>
      </c>
      <c r="J128" s="124">
        <f t="shared" si="33"/>
        <v>1.46</v>
      </c>
      <c r="K128" s="124">
        <f t="shared" si="33"/>
        <v>1.46</v>
      </c>
      <c r="L128" s="124">
        <f t="shared" si="33"/>
        <v>1.46</v>
      </c>
      <c r="M128" s="124">
        <f t="shared" si="33"/>
        <v>1.46</v>
      </c>
      <c r="N128" s="124">
        <f t="shared" si="33"/>
        <v>1.46</v>
      </c>
      <c r="O128" s="124">
        <f t="shared" si="33"/>
        <v>1.46</v>
      </c>
      <c r="P128" s="124">
        <f t="shared" si="33"/>
        <v>1.46</v>
      </c>
      <c r="Q128" s="124">
        <f t="shared" si="33"/>
        <v>1.46</v>
      </c>
      <c r="R128" s="124">
        <f t="shared" si="33"/>
        <v>1.46</v>
      </c>
      <c r="S128" s="124">
        <f t="shared" si="33"/>
        <v>1.46</v>
      </c>
      <c r="T128" s="124">
        <f t="shared" ref="T128:AF129" si="34">S128</f>
        <v>1.46</v>
      </c>
      <c r="U128" s="124">
        <f t="shared" si="34"/>
        <v>1.46</v>
      </c>
      <c r="V128" s="124">
        <f t="shared" si="34"/>
        <v>1.46</v>
      </c>
      <c r="W128" s="124">
        <f t="shared" si="34"/>
        <v>1.46</v>
      </c>
      <c r="X128" s="124">
        <f t="shared" si="34"/>
        <v>1.46</v>
      </c>
      <c r="Y128" s="124">
        <f t="shared" si="34"/>
        <v>1.46</v>
      </c>
      <c r="Z128" s="124">
        <f t="shared" si="34"/>
        <v>1.46</v>
      </c>
      <c r="AA128" s="124">
        <f t="shared" si="34"/>
        <v>1.46</v>
      </c>
      <c r="AB128" s="124">
        <f t="shared" si="34"/>
        <v>1.46</v>
      </c>
      <c r="AC128" s="124">
        <f t="shared" si="34"/>
        <v>1.46</v>
      </c>
      <c r="AD128" s="124">
        <f t="shared" si="34"/>
        <v>1.46</v>
      </c>
      <c r="AE128" s="124">
        <f t="shared" si="34"/>
        <v>1.46</v>
      </c>
      <c r="AF128" s="124">
        <f t="shared" si="3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30"/>
        <v>1.48</v>
      </c>
      <c r="C129" s="125">
        <v>1.48</v>
      </c>
      <c r="D129" s="124">
        <f t="shared" si="33"/>
        <v>1.48</v>
      </c>
      <c r="E129" s="124">
        <f t="shared" si="33"/>
        <v>1.48</v>
      </c>
      <c r="F129" s="124">
        <f t="shared" si="33"/>
        <v>1.48</v>
      </c>
      <c r="G129" s="124">
        <f t="shared" si="33"/>
        <v>1.48</v>
      </c>
      <c r="H129" s="124">
        <f t="shared" si="33"/>
        <v>1.48</v>
      </c>
      <c r="I129" s="124">
        <f t="shared" si="33"/>
        <v>1.48</v>
      </c>
      <c r="J129" s="124">
        <f t="shared" si="33"/>
        <v>1.48</v>
      </c>
      <c r="K129" s="124">
        <f t="shared" si="33"/>
        <v>1.48</v>
      </c>
      <c r="L129" s="124">
        <f t="shared" si="33"/>
        <v>1.48</v>
      </c>
      <c r="M129" s="124">
        <f t="shared" si="33"/>
        <v>1.48</v>
      </c>
      <c r="N129" s="124">
        <f t="shared" si="33"/>
        <v>1.48</v>
      </c>
      <c r="O129" s="124">
        <f t="shared" si="33"/>
        <v>1.48</v>
      </c>
      <c r="P129" s="124">
        <f t="shared" si="33"/>
        <v>1.48</v>
      </c>
      <c r="Q129" s="124">
        <f t="shared" si="33"/>
        <v>1.48</v>
      </c>
      <c r="R129" s="124">
        <f t="shared" si="33"/>
        <v>1.48</v>
      </c>
      <c r="S129" s="124">
        <f t="shared" si="33"/>
        <v>1.48</v>
      </c>
      <c r="T129" s="124">
        <f t="shared" si="34"/>
        <v>1.48</v>
      </c>
      <c r="U129" s="124">
        <f t="shared" si="34"/>
        <v>1.48</v>
      </c>
      <c r="V129" s="124">
        <f t="shared" si="34"/>
        <v>1.48</v>
      </c>
      <c r="W129" s="124">
        <f t="shared" si="34"/>
        <v>1.48</v>
      </c>
      <c r="X129" s="124">
        <f t="shared" si="34"/>
        <v>1.48</v>
      </c>
      <c r="Y129" s="124">
        <f t="shared" si="34"/>
        <v>1.48</v>
      </c>
      <c r="Z129" s="124">
        <f t="shared" si="34"/>
        <v>1.48</v>
      </c>
      <c r="AA129" s="124">
        <f t="shared" si="34"/>
        <v>1.48</v>
      </c>
      <c r="AB129" s="124">
        <f t="shared" si="34"/>
        <v>1.48</v>
      </c>
      <c r="AC129" s="124">
        <f t="shared" si="34"/>
        <v>1.48</v>
      </c>
      <c r="AD129" s="124">
        <f t="shared" si="34"/>
        <v>1.48</v>
      </c>
      <c r="AE129" s="124">
        <f t="shared" si="34"/>
        <v>1.48</v>
      </c>
      <c r="AF129" s="124">
        <f t="shared" si="3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5">AF131</f>
        <v>2.2000000000000002</v>
      </c>
      <c r="C131" s="125">
        <v>2.2000000000000002</v>
      </c>
      <c r="D131" s="124">
        <f t="shared" ref="D131:S138" si="36">C131</f>
        <v>2.2000000000000002</v>
      </c>
      <c r="E131" s="124">
        <f t="shared" si="36"/>
        <v>2.2000000000000002</v>
      </c>
      <c r="F131" s="124">
        <f t="shared" si="36"/>
        <v>2.2000000000000002</v>
      </c>
      <c r="G131" s="124">
        <f t="shared" si="36"/>
        <v>2.2000000000000002</v>
      </c>
      <c r="H131" s="124">
        <f t="shared" si="36"/>
        <v>2.2000000000000002</v>
      </c>
      <c r="I131" s="124">
        <f t="shared" si="36"/>
        <v>2.2000000000000002</v>
      </c>
      <c r="J131" s="124">
        <f t="shared" si="36"/>
        <v>2.2000000000000002</v>
      </c>
      <c r="K131" s="124">
        <f t="shared" si="36"/>
        <v>2.2000000000000002</v>
      </c>
      <c r="L131" s="124">
        <f t="shared" si="36"/>
        <v>2.2000000000000002</v>
      </c>
      <c r="M131" s="124">
        <f t="shared" si="36"/>
        <v>2.2000000000000002</v>
      </c>
      <c r="N131" s="124">
        <f t="shared" si="36"/>
        <v>2.2000000000000002</v>
      </c>
      <c r="O131" s="124">
        <f t="shared" si="36"/>
        <v>2.2000000000000002</v>
      </c>
      <c r="P131" s="124">
        <f t="shared" si="36"/>
        <v>2.2000000000000002</v>
      </c>
      <c r="Q131" s="124">
        <f t="shared" si="36"/>
        <v>2.2000000000000002</v>
      </c>
      <c r="R131" s="124">
        <f t="shared" si="36"/>
        <v>2.2000000000000002</v>
      </c>
      <c r="S131" s="124">
        <f t="shared" si="36"/>
        <v>2.2000000000000002</v>
      </c>
      <c r="T131" s="124">
        <f t="shared" ref="T131:AF138" si="37">S131</f>
        <v>2.2000000000000002</v>
      </c>
      <c r="U131" s="124">
        <f t="shared" si="37"/>
        <v>2.2000000000000002</v>
      </c>
      <c r="V131" s="124">
        <f t="shared" si="37"/>
        <v>2.2000000000000002</v>
      </c>
      <c r="W131" s="124">
        <f t="shared" si="37"/>
        <v>2.2000000000000002</v>
      </c>
      <c r="X131" s="124">
        <f t="shared" si="37"/>
        <v>2.2000000000000002</v>
      </c>
      <c r="Y131" s="124">
        <f t="shared" si="37"/>
        <v>2.2000000000000002</v>
      </c>
      <c r="Z131" s="124">
        <f t="shared" si="37"/>
        <v>2.2000000000000002</v>
      </c>
      <c r="AA131" s="124">
        <f t="shared" si="37"/>
        <v>2.2000000000000002</v>
      </c>
      <c r="AB131" s="124">
        <f t="shared" si="37"/>
        <v>2.2000000000000002</v>
      </c>
      <c r="AC131" s="124">
        <f t="shared" si="37"/>
        <v>2.2000000000000002</v>
      </c>
      <c r="AD131" s="124">
        <f t="shared" si="37"/>
        <v>2.2000000000000002</v>
      </c>
      <c r="AE131" s="124">
        <f t="shared" si="37"/>
        <v>2.2000000000000002</v>
      </c>
      <c r="AF131" s="124">
        <f t="shared" si="3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5"/>
        <v>2</v>
      </c>
      <c r="C132" s="125">
        <v>2</v>
      </c>
      <c r="D132" s="124">
        <f t="shared" si="36"/>
        <v>2</v>
      </c>
      <c r="E132" s="124">
        <f t="shared" si="36"/>
        <v>2</v>
      </c>
      <c r="F132" s="124">
        <f t="shared" si="36"/>
        <v>2</v>
      </c>
      <c r="G132" s="124">
        <f t="shared" si="36"/>
        <v>2</v>
      </c>
      <c r="H132" s="124">
        <f t="shared" si="36"/>
        <v>2</v>
      </c>
      <c r="I132" s="124">
        <f t="shared" si="36"/>
        <v>2</v>
      </c>
      <c r="J132" s="124">
        <f t="shared" si="36"/>
        <v>2</v>
      </c>
      <c r="K132" s="124">
        <f t="shared" si="36"/>
        <v>2</v>
      </c>
      <c r="L132" s="124">
        <f t="shared" si="36"/>
        <v>2</v>
      </c>
      <c r="M132" s="124">
        <f t="shared" si="36"/>
        <v>2</v>
      </c>
      <c r="N132" s="124">
        <f t="shared" si="36"/>
        <v>2</v>
      </c>
      <c r="O132" s="124">
        <f t="shared" si="36"/>
        <v>2</v>
      </c>
      <c r="P132" s="124">
        <f t="shared" si="36"/>
        <v>2</v>
      </c>
      <c r="Q132" s="124">
        <f t="shared" si="36"/>
        <v>2</v>
      </c>
      <c r="R132" s="124">
        <f t="shared" si="36"/>
        <v>2</v>
      </c>
      <c r="S132" s="124">
        <f t="shared" si="36"/>
        <v>2</v>
      </c>
      <c r="T132" s="124">
        <f t="shared" si="37"/>
        <v>2</v>
      </c>
      <c r="U132" s="124">
        <f t="shared" si="37"/>
        <v>2</v>
      </c>
      <c r="V132" s="124">
        <f t="shared" si="37"/>
        <v>2</v>
      </c>
      <c r="W132" s="124">
        <f t="shared" si="37"/>
        <v>2</v>
      </c>
      <c r="X132" s="124">
        <f t="shared" si="37"/>
        <v>2</v>
      </c>
      <c r="Y132" s="124">
        <f t="shared" si="37"/>
        <v>2</v>
      </c>
      <c r="Z132" s="124">
        <f t="shared" si="37"/>
        <v>2</v>
      </c>
      <c r="AA132" s="124">
        <f t="shared" si="37"/>
        <v>2</v>
      </c>
      <c r="AB132" s="124">
        <f t="shared" si="37"/>
        <v>2</v>
      </c>
      <c r="AC132" s="124">
        <f t="shared" si="37"/>
        <v>2</v>
      </c>
      <c r="AD132" s="124">
        <f t="shared" si="37"/>
        <v>2</v>
      </c>
      <c r="AE132" s="124">
        <f t="shared" si="37"/>
        <v>2</v>
      </c>
      <c r="AF132" s="124">
        <f t="shared" si="3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5"/>
        <v>1.25</v>
      </c>
      <c r="C133" s="125">
        <v>1.25</v>
      </c>
      <c r="D133" s="124">
        <f t="shared" si="36"/>
        <v>1.25</v>
      </c>
      <c r="E133" s="124">
        <f t="shared" si="36"/>
        <v>1.25</v>
      </c>
      <c r="F133" s="124">
        <f t="shared" si="36"/>
        <v>1.25</v>
      </c>
      <c r="G133" s="124">
        <f t="shared" si="36"/>
        <v>1.25</v>
      </c>
      <c r="H133" s="124">
        <f t="shared" si="36"/>
        <v>1.25</v>
      </c>
      <c r="I133" s="124">
        <f t="shared" si="36"/>
        <v>1.25</v>
      </c>
      <c r="J133" s="124">
        <f t="shared" si="36"/>
        <v>1.25</v>
      </c>
      <c r="K133" s="124">
        <f t="shared" si="36"/>
        <v>1.25</v>
      </c>
      <c r="L133" s="124">
        <f t="shared" si="36"/>
        <v>1.25</v>
      </c>
      <c r="M133" s="124">
        <f t="shared" si="36"/>
        <v>1.25</v>
      </c>
      <c r="N133" s="124">
        <f t="shared" si="36"/>
        <v>1.25</v>
      </c>
      <c r="O133" s="124">
        <f t="shared" si="36"/>
        <v>1.25</v>
      </c>
      <c r="P133" s="124">
        <f t="shared" si="36"/>
        <v>1.25</v>
      </c>
      <c r="Q133" s="124">
        <f t="shared" si="36"/>
        <v>1.25</v>
      </c>
      <c r="R133" s="124">
        <f t="shared" si="36"/>
        <v>1.25</v>
      </c>
      <c r="S133" s="124">
        <f t="shared" si="36"/>
        <v>1.25</v>
      </c>
      <c r="T133" s="124">
        <f t="shared" si="37"/>
        <v>1.25</v>
      </c>
      <c r="U133" s="124">
        <f t="shared" si="37"/>
        <v>1.25</v>
      </c>
      <c r="V133" s="124">
        <f t="shared" si="37"/>
        <v>1.25</v>
      </c>
      <c r="W133" s="124">
        <f t="shared" si="37"/>
        <v>1.25</v>
      </c>
      <c r="X133" s="124">
        <f t="shared" si="37"/>
        <v>1.25</v>
      </c>
      <c r="Y133" s="124">
        <f t="shared" si="37"/>
        <v>1.25</v>
      </c>
      <c r="Z133" s="124">
        <f t="shared" si="37"/>
        <v>1.25</v>
      </c>
      <c r="AA133" s="124">
        <f t="shared" si="37"/>
        <v>1.25</v>
      </c>
      <c r="AB133" s="124">
        <f t="shared" si="37"/>
        <v>1.25</v>
      </c>
      <c r="AC133" s="124">
        <f t="shared" si="37"/>
        <v>1.25</v>
      </c>
      <c r="AD133" s="124">
        <f t="shared" si="37"/>
        <v>1.25</v>
      </c>
      <c r="AE133" s="124">
        <f t="shared" si="37"/>
        <v>1.25</v>
      </c>
      <c r="AF133" s="124">
        <f t="shared" si="3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5"/>
        <v>1.1499999999999999</v>
      </c>
      <c r="C134" s="125">
        <v>1.1499999999999999</v>
      </c>
      <c r="D134" s="124">
        <f t="shared" si="36"/>
        <v>1.1499999999999999</v>
      </c>
      <c r="E134" s="124">
        <f t="shared" si="36"/>
        <v>1.1499999999999999</v>
      </c>
      <c r="F134" s="124">
        <f t="shared" si="36"/>
        <v>1.1499999999999999</v>
      </c>
      <c r="G134" s="124">
        <f t="shared" si="36"/>
        <v>1.1499999999999999</v>
      </c>
      <c r="H134" s="124">
        <f t="shared" si="36"/>
        <v>1.1499999999999999</v>
      </c>
      <c r="I134" s="124">
        <f t="shared" si="36"/>
        <v>1.1499999999999999</v>
      </c>
      <c r="J134" s="124">
        <f t="shared" si="36"/>
        <v>1.1499999999999999</v>
      </c>
      <c r="K134" s="124">
        <f t="shared" si="36"/>
        <v>1.1499999999999999</v>
      </c>
      <c r="L134" s="124">
        <f t="shared" si="36"/>
        <v>1.1499999999999999</v>
      </c>
      <c r="M134" s="124">
        <f t="shared" si="36"/>
        <v>1.1499999999999999</v>
      </c>
      <c r="N134" s="124">
        <f t="shared" si="36"/>
        <v>1.1499999999999999</v>
      </c>
      <c r="O134" s="124">
        <f t="shared" si="36"/>
        <v>1.1499999999999999</v>
      </c>
      <c r="P134" s="124">
        <f t="shared" si="36"/>
        <v>1.1499999999999999</v>
      </c>
      <c r="Q134" s="124">
        <f t="shared" si="36"/>
        <v>1.1499999999999999</v>
      </c>
      <c r="R134" s="124">
        <f t="shared" si="36"/>
        <v>1.1499999999999999</v>
      </c>
      <c r="S134" s="124">
        <f t="shared" si="36"/>
        <v>1.1499999999999999</v>
      </c>
      <c r="T134" s="124">
        <f t="shared" si="37"/>
        <v>1.1499999999999999</v>
      </c>
      <c r="U134" s="124">
        <f t="shared" si="37"/>
        <v>1.1499999999999999</v>
      </c>
      <c r="V134" s="124">
        <f t="shared" si="37"/>
        <v>1.1499999999999999</v>
      </c>
      <c r="W134" s="124">
        <f t="shared" si="37"/>
        <v>1.1499999999999999</v>
      </c>
      <c r="X134" s="124">
        <f t="shared" si="37"/>
        <v>1.1499999999999999</v>
      </c>
      <c r="Y134" s="124">
        <f t="shared" si="37"/>
        <v>1.1499999999999999</v>
      </c>
      <c r="Z134" s="124">
        <f t="shared" si="37"/>
        <v>1.1499999999999999</v>
      </c>
      <c r="AA134" s="124">
        <f t="shared" si="37"/>
        <v>1.1499999999999999</v>
      </c>
      <c r="AB134" s="124">
        <f t="shared" si="37"/>
        <v>1.1499999999999999</v>
      </c>
      <c r="AC134" s="124">
        <f t="shared" si="37"/>
        <v>1.1499999999999999</v>
      </c>
      <c r="AD134" s="124">
        <f t="shared" si="37"/>
        <v>1.1499999999999999</v>
      </c>
      <c r="AE134" s="124">
        <f t="shared" si="37"/>
        <v>1.1499999999999999</v>
      </c>
      <c r="AF134" s="124">
        <f t="shared" si="3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5"/>
        <v>2.133</v>
      </c>
      <c r="C135" s="125">
        <v>2.133</v>
      </c>
      <c r="D135" s="124">
        <f t="shared" si="36"/>
        <v>2.133</v>
      </c>
      <c r="E135" s="124">
        <f t="shared" si="36"/>
        <v>2.133</v>
      </c>
      <c r="F135" s="124">
        <f t="shared" si="36"/>
        <v>2.133</v>
      </c>
      <c r="G135" s="124">
        <f t="shared" si="36"/>
        <v>2.133</v>
      </c>
      <c r="H135" s="124">
        <f t="shared" si="36"/>
        <v>2.133</v>
      </c>
      <c r="I135" s="124">
        <f t="shared" si="36"/>
        <v>2.133</v>
      </c>
      <c r="J135" s="124">
        <f t="shared" si="36"/>
        <v>2.133</v>
      </c>
      <c r="K135" s="124">
        <f t="shared" si="36"/>
        <v>2.133</v>
      </c>
      <c r="L135" s="124">
        <f t="shared" si="36"/>
        <v>2.133</v>
      </c>
      <c r="M135" s="124">
        <f t="shared" si="36"/>
        <v>2.133</v>
      </c>
      <c r="N135" s="124">
        <f t="shared" si="36"/>
        <v>2.133</v>
      </c>
      <c r="O135" s="124">
        <f t="shared" si="36"/>
        <v>2.133</v>
      </c>
      <c r="P135" s="124">
        <f t="shared" si="36"/>
        <v>2.133</v>
      </c>
      <c r="Q135" s="124">
        <f t="shared" si="36"/>
        <v>2.133</v>
      </c>
      <c r="R135" s="124">
        <f t="shared" si="36"/>
        <v>2.133</v>
      </c>
      <c r="S135" s="124">
        <f t="shared" si="36"/>
        <v>2.133</v>
      </c>
      <c r="T135" s="124">
        <f t="shared" si="37"/>
        <v>2.133</v>
      </c>
      <c r="U135" s="124">
        <f t="shared" si="37"/>
        <v>2.133</v>
      </c>
      <c r="V135" s="124">
        <f t="shared" si="37"/>
        <v>2.133</v>
      </c>
      <c r="W135" s="124">
        <f t="shared" si="37"/>
        <v>2.133</v>
      </c>
      <c r="X135" s="124">
        <f t="shared" si="37"/>
        <v>2.133</v>
      </c>
      <c r="Y135" s="124">
        <f t="shared" si="37"/>
        <v>2.133</v>
      </c>
      <c r="Z135" s="124">
        <f t="shared" si="37"/>
        <v>2.133</v>
      </c>
      <c r="AA135" s="124">
        <f t="shared" si="37"/>
        <v>2.133</v>
      </c>
      <c r="AB135" s="124">
        <f t="shared" si="37"/>
        <v>2.133</v>
      </c>
      <c r="AC135" s="124">
        <f t="shared" si="37"/>
        <v>2.133</v>
      </c>
      <c r="AD135" s="124">
        <f t="shared" si="37"/>
        <v>2.133</v>
      </c>
      <c r="AE135" s="124">
        <f t="shared" si="37"/>
        <v>2.133</v>
      </c>
      <c r="AF135" s="124">
        <f t="shared" si="3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5"/>
        <v>2.09</v>
      </c>
      <c r="C136" s="125">
        <v>2.09</v>
      </c>
      <c r="D136" s="124">
        <f t="shared" si="36"/>
        <v>2.09</v>
      </c>
      <c r="E136" s="124">
        <f t="shared" si="36"/>
        <v>2.09</v>
      </c>
      <c r="F136" s="124">
        <f t="shared" si="36"/>
        <v>2.09</v>
      </c>
      <c r="G136" s="124">
        <f t="shared" si="36"/>
        <v>2.09</v>
      </c>
      <c r="H136" s="124">
        <f t="shared" si="36"/>
        <v>2.09</v>
      </c>
      <c r="I136" s="124">
        <f t="shared" si="36"/>
        <v>2.09</v>
      </c>
      <c r="J136" s="124">
        <f t="shared" si="36"/>
        <v>2.09</v>
      </c>
      <c r="K136" s="124">
        <f t="shared" si="36"/>
        <v>2.09</v>
      </c>
      <c r="L136" s="124">
        <f t="shared" si="36"/>
        <v>2.09</v>
      </c>
      <c r="M136" s="124">
        <f t="shared" si="36"/>
        <v>2.09</v>
      </c>
      <c r="N136" s="124">
        <f t="shared" si="36"/>
        <v>2.09</v>
      </c>
      <c r="O136" s="124">
        <f t="shared" si="36"/>
        <v>2.09</v>
      </c>
      <c r="P136" s="124">
        <f t="shared" si="36"/>
        <v>2.09</v>
      </c>
      <c r="Q136" s="124">
        <f t="shared" si="36"/>
        <v>2.09</v>
      </c>
      <c r="R136" s="124">
        <f t="shared" si="36"/>
        <v>2.09</v>
      </c>
      <c r="S136" s="124">
        <f t="shared" si="36"/>
        <v>2.09</v>
      </c>
      <c r="T136" s="124">
        <f t="shared" si="37"/>
        <v>2.09</v>
      </c>
      <c r="U136" s="124">
        <f t="shared" si="37"/>
        <v>2.09</v>
      </c>
      <c r="V136" s="124">
        <f t="shared" si="37"/>
        <v>2.09</v>
      </c>
      <c r="W136" s="124">
        <f t="shared" si="37"/>
        <v>2.09</v>
      </c>
      <c r="X136" s="124">
        <f t="shared" si="37"/>
        <v>2.09</v>
      </c>
      <c r="Y136" s="124">
        <f t="shared" si="37"/>
        <v>2.09</v>
      </c>
      <c r="Z136" s="124">
        <f t="shared" si="37"/>
        <v>2.09</v>
      </c>
      <c r="AA136" s="124">
        <f t="shared" si="37"/>
        <v>2.09</v>
      </c>
      <c r="AB136" s="124">
        <f t="shared" si="37"/>
        <v>2.09</v>
      </c>
      <c r="AC136" s="124">
        <f t="shared" si="37"/>
        <v>2.09</v>
      </c>
      <c r="AD136" s="124">
        <f t="shared" si="37"/>
        <v>2.09</v>
      </c>
      <c r="AE136" s="124">
        <f t="shared" si="37"/>
        <v>2.09</v>
      </c>
      <c r="AF136" s="124">
        <f t="shared" si="3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5"/>
        <v>1.1399999999999999</v>
      </c>
      <c r="C137" s="125">
        <v>1.1399999999999999</v>
      </c>
      <c r="D137" s="124">
        <f t="shared" si="36"/>
        <v>1.1399999999999999</v>
      </c>
      <c r="E137" s="124">
        <f t="shared" si="36"/>
        <v>1.1399999999999999</v>
      </c>
      <c r="F137" s="124">
        <f t="shared" si="36"/>
        <v>1.1399999999999999</v>
      </c>
      <c r="G137" s="124">
        <f t="shared" si="36"/>
        <v>1.1399999999999999</v>
      </c>
      <c r="H137" s="124">
        <f t="shared" si="36"/>
        <v>1.1399999999999999</v>
      </c>
      <c r="I137" s="124">
        <f t="shared" si="36"/>
        <v>1.1399999999999999</v>
      </c>
      <c r="J137" s="124">
        <f t="shared" si="36"/>
        <v>1.1399999999999999</v>
      </c>
      <c r="K137" s="124">
        <f t="shared" si="36"/>
        <v>1.1399999999999999</v>
      </c>
      <c r="L137" s="124">
        <f t="shared" si="36"/>
        <v>1.1399999999999999</v>
      </c>
      <c r="M137" s="124">
        <f t="shared" si="36"/>
        <v>1.1399999999999999</v>
      </c>
      <c r="N137" s="124">
        <f t="shared" si="36"/>
        <v>1.1399999999999999</v>
      </c>
      <c r="O137" s="124">
        <f t="shared" si="36"/>
        <v>1.1399999999999999</v>
      </c>
      <c r="P137" s="124">
        <f t="shared" si="36"/>
        <v>1.1399999999999999</v>
      </c>
      <c r="Q137" s="124">
        <f t="shared" si="36"/>
        <v>1.1399999999999999</v>
      </c>
      <c r="R137" s="124">
        <f t="shared" si="36"/>
        <v>1.1399999999999999</v>
      </c>
      <c r="S137" s="124">
        <f t="shared" si="36"/>
        <v>1.1399999999999999</v>
      </c>
      <c r="T137" s="124">
        <f t="shared" si="37"/>
        <v>1.1399999999999999</v>
      </c>
      <c r="U137" s="124">
        <f t="shared" si="37"/>
        <v>1.1399999999999999</v>
      </c>
      <c r="V137" s="124">
        <f t="shared" si="37"/>
        <v>1.1399999999999999</v>
      </c>
      <c r="W137" s="124">
        <f t="shared" si="37"/>
        <v>1.1399999999999999</v>
      </c>
      <c r="X137" s="124">
        <f t="shared" si="37"/>
        <v>1.1399999999999999</v>
      </c>
      <c r="Y137" s="124">
        <f t="shared" si="37"/>
        <v>1.1399999999999999</v>
      </c>
      <c r="Z137" s="124">
        <f t="shared" si="37"/>
        <v>1.1399999999999999</v>
      </c>
      <c r="AA137" s="124">
        <f t="shared" si="37"/>
        <v>1.1399999999999999</v>
      </c>
      <c r="AB137" s="124">
        <f t="shared" si="37"/>
        <v>1.1399999999999999</v>
      </c>
      <c r="AC137" s="124">
        <f t="shared" si="37"/>
        <v>1.1399999999999999</v>
      </c>
      <c r="AD137" s="124">
        <f t="shared" si="37"/>
        <v>1.1399999999999999</v>
      </c>
      <c r="AE137" s="124">
        <f t="shared" si="37"/>
        <v>1.1399999999999999</v>
      </c>
      <c r="AF137" s="124">
        <f t="shared" si="3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5"/>
        <v>0.82</v>
      </c>
      <c r="C138" s="125">
        <v>0.82</v>
      </c>
      <c r="D138" s="124">
        <f t="shared" si="36"/>
        <v>0.82</v>
      </c>
      <c r="E138" s="124">
        <f t="shared" si="36"/>
        <v>0.82</v>
      </c>
      <c r="F138" s="124">
        <f t="shared" si="36"/>
        <v>0.82</v>
      </c>
      <c r="G138" s="124">
        <f t="shared" si="36"/>
        <v>0.82</v>
      </c>
      <c r="H138" s="124">
        <f t="shared" si="36"/>
        <v>0.82</v>
      </c>
      <c r="I138" s="124">
        <f t="shared" si="36"/>
        <v>0.82</v>
      </c>
      <c r="J138" s="124">
        <f t="shared" si="36"/>
        <v>0.82</v>
      </c>
      <c r="K138" s="124">
        <f t="shared" si="36"/>
        <v>0.82</v>
      </c>
      <c r="L138" s="124">
        <f t="shared" si="36"/>
        <v>0.82</v>
      </c>
      <c r="M138" s="124">
        <f t="shared" si="36"/>
        <v>0.82</v>
      </c>
      <c r="N138" s="124">
        <f t="shared" si="36"/>
        <v>0.82</v>
      </c>
      <c r="O138" s="124">
        <f t="shared" si="36"/>
        <v>0.82</v>
      </c>
      <c r="P138" s="124">
        <f t="shared" si="36"/>
        <v>0.82</v>
      </c>
      <c r="Q138" s="124">
        <f t="shared" si="36"/>
        <v>0.82</v>
      </c>
      <c r="R138" s="124">
        <f t="shared" si="36"/>
        <v>0.82</v>
      </c>
      <c r="S138" s="124">
        <f t="shared" si="36"/>
        <v>0.82</v>
      </c>
      <c r="T138" s="124">
        <f t="shared" si="37"/>
        <v>0.82</v>
      </c>
      <c r="U138" s="124">
        <f t="shared" si="37"/>
        <v>0.82</v>
      </c>
      <c r="V138" s="124">
        <f t="shared" si="37"/>
        <v>0.82</v>
      </c>
      <c r="W138" s="124">
        <f t="shared" si="37"/>
        <v>0.82</v>
      </c>
      <c r="X138" s="124">
        <f t="shared" si="37"/>
        <v>0.82</v>
      </c>
      <c r="Y138" s="124">
        <f t="shared" si="37"/>
        <v>0.82</v>
      </c>
      <c r="Z138" s="124">
        <f t="shared" si="37"/>
        <v>0.82</v>
      </c>
      <c r="AA138" s="124">
        <f t="shared" si="37"/>
        <v>0.82</v>
      </c>
      <c r="AB138" s="124">
        <f t="shared" si="37"/>
        <v>0.82</v>
      </c>
      <c r="AC138" s="124">
        <f t="shared" si="37"/>
        <v>0.82</v>
      </c>
      <c r="AD138" s="124">
        <f t="shared" si="37"/>
        <v>0.82</v>
      </c>
      <c r="AE138" s="124">
        <f t="shared" si="37"/>
        <v>0.82</v>
      </c>
      <c r="AF138" s="124">
        <f t="shared" si="3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8">AF140</f>
        <v>2</v>
      </c>
      <c r="C140" s="125">
        <v>2</v>
      </c>
      <c r="D140" s="124">
        <f t="shared" ref="D140:S146" si="39">C140</f>
        <v>2</v>
      </c>
      <c r="E140" s="124">
        <f t="shared" si="39"/>
        <v>2</v>
      </c>
      <c r="F140" s="124">
        <f t="shared" si="39"/>
        <v>2</v>
      </c>
      <c r="G140" s="124">
        <f t="shared" si="39"/>
        <v>2</v>
      </c>
      <c r="H140" s="124">
        <f t="shared" si="39"/>
        <v>2</v>
      </c>
      <c r="I140" s="124">
        <f t="shared" si="39"/>
        <v>2</v>
      </c>
      <c r="J140" s="124">
        <f t="shared" si="39"/>
        <v>2</v>
      </c>
      <c r="K140" s="124">
        <f t="shared" si="39"/>
        <v>2</v>
      </c>
      <c r="L140" s="124">
        <f t="shared" si="39"/>
        <v>2</v>
      </c>
      <c r="M140" s="124">
        <f t="shared" si="39"/>
        <v>2</v>
      </c>
      <c r="N140" s="124">
        <f t="shared" si="39"/>
        <v>2</v>
      </c>
      <c r="O140" s="124">
        <f t="shared" si="39"/>
        <v>2</v>
      </c>
      <c r="P140" s="124">
        <f t="shared" si="39"/>
        <v>2</v>
      </c>
      <c r="Q140" s="124">
        <f t="shared" si="39"/>
        <v>2</v>
      </c>
      <c r="R140" s="124">
        <f t="shared" si="39"/>
        <v>2</v>
      </c>
      <c r="S140" s="124">
        <f t="shared" si="39"/>
        <v>2</v>
      </c>
      <c r="T140" s="124">
        <f t="shared" ref="T140:AF146" si="40">S140</f>
        <v>2</v>
      </c>
      <c r="U140" s="124">
        <f t="shared" si="40"/>
        <v>2</v>
      </c>
      <c r="V140" s="124">
        <f t="shared" si="40"/>
        <v>2</v>
      </c>
      <c r="W140" s="124">
        <f t="shared" si="40"/>
        <v>2</v>
      </c>
      <c r="X140" s="124">
        <f t="shared" si="40"/>
        <v>2</v>
      </c>
      <c r="Y140" s="124">
        <f t="shared" si="40"/>
        <v>2</v>
      </c>
      <c r="Z140" s="124">
        <f t="shared" si="40"/>
        <v>2</v>
      </c>
      <c r="AA140" s="124">
        <f t="shared" si="40"/>
        <v>2</v>
      </c>
      <c r="AB140" s="124">
        <f t="shared" si="40"/>
        <v>2</v>
      </c>
      <c r="AC140" s="124">
        <f t="shared" si="40"/>
        <v>2</v>
      </c>
      <c r="AD140" s="124">
        <f t="shared" si="40"/>
        <v>2</v>
      </c>
      <c r="AE140" s="124">
        <f t="shared" si="40"/>
        <v>2</v>
      </c>
      <c r="AF140" s="124">
        <f t="shared" si="4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8"/>
        <v>5.61</v>
      </c>
      <c r="C141" s="125">
        <v>5.61</v>
      </c>
      <c r="D141" s="124">
        <f t="shared" si="39"/>
        <v>5.61</v>
      </c>
      <c r="E141" s="124">
        <f t="shared" si="39"/>
        <v>5.61</v>
      </c>
      <c r="F141" s="124">
        <f t="shared" si="39"/>
        <v>5.61</v>
      </c>
      <c r="G141" s="124">
        <f t="shared" si="39"/>
        <v>5.61</v>
      </c>
      <c r="H141" s="124">
        <f t="shared" si="39"/>
        <v>5.61</v>
      </c>
      <c r="I141" s="124">
        <f t="shared" si="39"/>
        <v>5.61</v>
      </c>
      <c r="J141" s="124">
        <f t="shared" si="39"/>
        <v>5.61</v>
      </c>
      <c r="K141" s="124">
        <f t="shared" si="39"/>
        <v>5.61</v>
      </c>
      <c r="L141" s="124">
        <f t="shared" si="39"/>
        <v>5.61</v>
      </c>
      <c r="M141" s="124">
        <f t="shared" si="39"/>
        <v>5.61</v>
      </c>
      <c r="N141" s="124">
        <f t="shared" si="39"/>
        <v>5.61</v>
      </c>
      <c r="O141" s="124">
        <f t="shared" si="39"/>
        <v>5.61</v>
      </c>
      <c r="P141" s="124">
        <f t="shared" si="39"/>
        <v>5.61</v>
      </c>
      <c r="Q141" s="124">
        <f t="shared" si="39"/>
        <v>5.61</v>
      </c>
      <c r="R141" s="124">
        <f t="shared" si="39"/>
        <v>5.61</v>
      </c>
      <c r="S141" s="124">
        <f t="shared" si="39"/>
        <v>5.61</v>
      </c>
      <c r="T141" s="124">
        <f t="shared" si="40"/>
        <v>5.61</v>
      </c>
      <c r="U141" s="124">
        <f t="shared" si="40"/>
        <v>5.61</v>
      </c>
      <c r="V141" s="124">
        <f t="shared" si="40"/>
        <v>5.61</v>
      </c>
      <c r="W141" s="124">
        <f t="shared" si="40"/>
        <v>5.61</v>
      </c>
      <c r="X141" s="124">
        <f t="shared" si="40"/>
        <v>5.61</v>
      </c>
      <c r="Y141" s="124">
        <f t="shared" si="40"/>
        <v>5.61</v>
      </c>
      <c r="Z141" s="124">
        <f t="shared" si="40"/>
        <v>5.61</v>
      </c>
      <c r="AA141" s="124">
        <f t="shared" si="40"/>
        <v>5.61</v>
      </c>
      <c r="AB141" s="124">
        <f t="shared" si="40"/>
        <v>5.61</v>
      </c>
      <c r="AC141" s="124">
        <f t="shared" si="40"/>
        <v>5.61</v>
      </c>
      <c r="AD141" s="124">
        <f t="shared" si="40"/>
        <v>5.61</v>
      </c>
      <c r="AE141" s="124">
        <f t="shared" si="40"/>
        <v>5.61</v>
      </c>
      <c r="AF141" s="124">
        <f t="shared" si="4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8"/>
        <v>1.25</v>
      </c>
      <c r="C142" s="125">
        <v>1.25</v>
      </c>
      <c r="D142" s="124">
        <f t="shared" si="39"/>
        <v>1.25</v>
      </c>
      <c r="E142" s="124">
        <f t="shared" si="39"/>
        <v>1.25</v>
      </c>
      <c r="F142" s="124">
        <f t="shared" si="39"/>
        <v>1.25</v>
      </c>
      <c r="G142" s="124">
        <f t="shared" si="39"/>
        <v>1.25</v>
      </c>
      <c r="H142" s="124">
        <f t="shared" si="39"/>
        <v>1.25</v>
      </c>
      <c r="I142" s="124">
        <f t="shared" si="39"/>
        <v>1.25</v>
      </c>
      <c r="J142" s="124">
        <f t="shared" si="39"/>
        <v>1.25</v>
      </c>
      <c r="K142" s="124">
        <f t="shared" si="39"/>
        <v>1.25</v>
      </c>
      <c r="L142" s="124">
        <f t="shared" si="39"/>
        <v>1.25</v>
      </c>
      <c r="M142" s="124">
        <f t="shared" si="39"/>
        <v>1.25</v>
      </c>
      <c r="N142" s="124">
        <f t="shared" si="39"/>
        <v>1.25</v>
      </c>
      <c r="O142" s="124">
        <f t="shared" si="39"/>
        <v>1.25</v>
      </c>
      <c r="P142" s="124">
        <f t="shared" si="39"/>
        <v>1.25</v>
      </c>
      <c r="Q142" s="124">
        <f t="shared" si="39"/>
        <v>1.25</v>
      </c>
      <c r="R142" s="124">
        <f t="shared" si="39"/>
        <v>1.25</v>
      </c>
      <c r="S142" s="124">
        <f t="shared" si="39"/>
        <v>1.25</v>
      </c>
      <c r="T142" s="124">
        <f t="shared" si="40"/>
        <v>1.25</v>
      </c>
      <c r="U142" s="124">
        <f t="shared" si="40"/>
        <v>1.25</v>
      </c>
      <c r="V142" s="124">
        <f t="shared" si="40"/>
        <v>1.25</v>
      </c>
      <c r="W142" s="124">
        <f t="shared" si="40"/>
        <v>1.25</v>
      </c>
      <c r="X142" s="124">
        <f t="shared" si="40"/>
        <v>1.25</v>
      </c>
      <c r="Y142" s="124">
        <f t="shared" si="40"/>
        <v>1.25</v>
      </c>
      <c r="Z142" s="124">
        <f t="shared" si="40"/>
        <v>1.25</v>
      </c>
      <c r="AA142" s="124">
        <f t="shared" si="40"/>
        <v>1.25</v>
      </c>
      <c r="AB142" s="124">
        <f t="shared" si="40"/>
        <v>1.25</v>
      </c>
      <c r="AC142" s="124">
        <f t="shared" si="40"/>
        <v>1.25</v>
      </c>
      <c r="AD142" s="124">
        <f t="shared" si="40"/>
        <v>1.25</v>
      </c>
      <c r="AE142" s="124">
        <f t="shared" si="40"/>
        <v>1.25</v>
      </c>
      <c r="AF142" s="124">
        <f t="shared" si="4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8"/>
        <v>1.25</v>
      </c>
      <c r="C143" s="125">
        <v>1.25</v>
      </c>
      <c r="D143" s="124">
        <f t="shared" si="39"/>
        <v>1.25</v>
      </c>
      <c r="E143" s="124">
        <f t="shared" si="39"/>
        <v>1.25</v>
      </c>
      <c r="F143" s="124">
        <f t="shared" si="39"/>
        <v>1.25</v>
      </c>
      <c r="G143" s="124">
        <f t="shared" si="39"/>
        <v>1.25</v>
      </c>
      <c r="H143" s="124">
        <f t="shared" si="39"/>
        <v>1.25</v>
      </c>
      <c r="I143" s="124">
        <f t="shared" si="39"/>
        <v>1.25</v>
      </c>
      <c r="J143" s="124">
        <f t="shared" si="39"/>
        <v>1.25</v>
      </c>
      <c r="K143" s="124">
        <f t="shared" si="39"/>
        <v>1.25</v>
      </c>
      <c r="L143" s="124">
        <f t="shared" si="39"/>
        <v>1.25</v>
      </c>
      <c r="M143" s="124">
        <f t="shared" si="39"/>
        <v>1.25</v>
      </c>
      <c r="N143" s="124">
        <f t="shared" si="39"/>
        <v>1.25</v>
      </c>
      <c r="O143" s="124">
        <f t="shared" si="39"/>
        <v>1.25</v>
      </c>
      <c r="P143" s="124">
        <f t="shared" si="39"/>
        <v>1.25</v>
      </c>
      <c r="Q143" s="124">
        <f t="shared" si="39"/>
        <v>1.25</v>
      </c>
      <c r="R143" s="124">
        <f t="shared" si="39"/>
        <v>1.25</v>
      </c>
      <c r="S143" s="124">
        <f t="shared" si="39"/>
        <v>1.25</v>
      </c>
      <c r="T143" s="124">
        <f t="shared" si="40"/>
        <v>1.25</v>
      </c>
      <c r="U143" s="124">
        <f t="shared" si="40"/>
        <v>1.25</v>
      </c>
      <c r="V143" s="124">
        <f t="shared" si="40"/>
        <v>1.25</v>
      </c>
      <c r="W143" s="124">
        <f t="shared" si="40"/>
        <v>1.25</v>
      </c>
      <c r="X143" s="124">
        <f t="shared" si="40"/>
        <v>1.25</v>
      </c>
      <c r="Y143" s="124">
        <f t="shared" si="40"/>
        <v>1.25</v>
      </c>
      <c r="Z143" s="124">
        <f t="shared" si="40"/>
        <v>1.25</v>
      </c>
      <c r="AA143" s="124">
        <f t="shared" si="40"/>
        <v>1.25</v>
      </c>
      <c r="AB143" s="124">
        <f t="shared" si="40"/>
        <v>1.25</v>
      </c>
      <c r="AC143" s="124">
        <f t="shared" si="40"/>
        <v>1.25</v>
      </c>
      <c r="AD143" s="124">
        <f t="shared" si="40"/>
        <v>1.25</v>
      </c>
      <c r="AE143" s="124">
        <f t="shared" si="40"/>
        <v>1.25</v>
      </c>
      <c r="AF143" s="124">
        <f t="shared" si="4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8"/>
        <v>1.46</v>
      </c>
      <c r="C144" s="125">
        <v>1.46</v>
      </c>
      <c r="D144" s="124">
        <f t="shared" si="39"/>
        <v>1.46</v>
      </c>
      <c r="E144" s="124">
        <f t="shared" si="39"/>
        <v>1.46</v>
      </c>
      <c r="F144" s="124">
        <f t="shared" si="39"/>
        <v>1.46</v>
      </c>
      <c r="G144" s="124">
        <f t="shared" si="39"/>
        <v>1.46</v>
      </c>
      <c r="H144" s="124">
        <f t="shared" si="39"/>
        <v>1.46</v>
      </c>
      <c r="I144" s="124">
        <f t="shared" si="39"/>
        <v>1.46</v>
      </c>
      <c r="J144" s="124">
        <f t="shared" si="39"/>
        <v>1.46</v>
      </c>
      <c r="K144" s="124">
        <f t="shared" si="39"/>
        <v>1.46</v>
      </c>
      <c r="L144" s="124">
        <f t="shared" si="39"/>
        <v>1.46</v>
      </c>
      <c r="M144" s="124">
        <f t="shared" si="39"/>
        <v>1.46</v>
      </c>
      <c r="N144" s="124">
        <f t="shared" si="39"/>
        <v>1.46</v>
      </c>
      <c r="O144" s="124">
        <f t="shared" si="39"/>
        <v>1.46</v>
      </c>
      <c r="P144" s="124">
        <f t="shared" si="39"/>
        <v>1.46</v>
      </c>
      <c r="Q144" s="124">
        <f t="shared" si="39"/>
        <v>1.46</v>
      </c>
      <c r="R144" s="124">
        <f t="shared" si="39"/>
        <v>1.46</v>
      </c>
      <c r="S144" s="124">
        <f t="shared" si="39"/>
        <v>1.46</v>
      </c>
      <c r="T144" s="124">
        <f t="shared" si="40"/>
        <v>1.46</v>
      </c>
      <c r="U144" s="124">
        <f t="shared" si="40"/>
        <v>1.46</v>
      </c>
      <c r="V144" s="124">
        <f t="shared" si="40"/>
        <v>1.46</v>
      </c>
      <c r="W144" s="124">
        <f t="shared" si="40"/>
        <v>1.46</v>
      </c>
      <c r="X144" s="124">
        <f t="shared" si="40"/>
        <v>1.46</v>
      </c>
      <c r="Y144" s="124">
        <f t="shared" si="40"/>
        <v>1.46</v>
      </c>
      <c r="Z144" s="124">
        <f t="shared" si="40"/>
        <v>1.46</v>
      </c>
      <c r="AA144" s="124">
        <f t="shared" si="40"/>
        <v>1.46</v>
      </c>
      <c r="AB144" s="124">
        <f t="shared" si="40"/>
        <v>1.46</v>
      </c>
      <c r="AC144" s="124">
        <f t="shared" si="40"/>
        <v>1.46</v>
      </c>
      <c r="AD144" s="124">
        <f t="shared" si="40"/>
        <v>1.46</v>
      </c>
      <c r="AE144" s="124">
        <f t="shared" si="40"/>
        <v>1.46</v>
      </c>
      <c r="AF144" s="124">
        <f t="shared" si="4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8"/>
        <v>3</v>
      </c>
      <c r="C145" s="125">
        <v>3</v>
      </c>
      <c r="D145" s="124">
        <f t="shared" si="39"/>
        <v>3</v>
      </c>
      <c r="E145" s="124">
        <f t="shared" si="39"/>
        <v>3</v>
      </c>
      <c r="F145" s="124">
        <f t="shared" si="39"/>
        <v>3</v>
      </c>
      <c r="G145" s="124">
        <f t="shared" si="39"/>
        <v>3</v>
      </c>
      <c r="H145" s="124">
        <f t="shared" si="39"/>
        <v>3</v>
      </c>
      <c r="I145" s="124">
        <f t="shared" si="39"/>
        <v>3</v>
      </c>
      <c r="J145" s="124">
        <f t="shared" si="39"/>
        <v>3</v>
      </c>
      <c r="K145" s="124">
        <f t="shared" si="39"/>
        <v>3</v>
      </c>
      <c r="L145" s="124">
        <f t="shared" si="39"/>
        <v>3</v>
      </c>
      <c r="M145" s="124">
        <f t="shared" si="39"/>
        <v>3</v>
      </c>
      <c r="N145" s="124">
        <f t="shared" si="39"/>
        <v>3</v>
      </c>
      <c r="O145" s="124">
        <f t="shared" si="39"/>
        <v>3</v>
      </c>
      <c r="P145" s="124">
        <f t="shared" si="39"/>
        <v>3</v>
      </c>
      <c r="Q145" s="124">
        <f t="shared" si="39"/>
        <v>3</v>
      </c>
      <c r="R145" s="124">
        <f t="shared" si="39"/>
        <v>3</v>
      </c>
      <c r="S145" s="124">
        <f t="shared" si="39"/>
        <v>3</v>
      </c>
      <c r="T145" s="124">
        <f t="shared" si="40"/>
        <v>3</v>
      </c>
      <c r="U145" s="124">
        <f t="shared" si="40"/>
        <v>3</v>
      </c>
      <c r="V145" s="124">
        <f t="shared" si="40"/>
        <v>3</v>
      </c>
      <c r="W145" s="124">
        <f t="shared" si="40"/>
        <v>3</v>
      </c>
      <c r="X145" s="124">
        <f t="shared" si="40"/>
        <v>3</v>
      </c>
      <c r="Y145" s="124">
        <f t="shared" si="40"/>
        <v>3</v>
      </c>
      <c r="Z145" s="124">
        <f t="shared" si="40"/>
        <v>3</v>
      </c>
      <c r="AA145" s="124">
        <f t="shared" si="40"/>
        <v>3</v>
      </c>
      <c r="AB145" s="124">
        <f t="shared" si="40"/>
        <v>3</v>
      </c>
      <c r="AC145" s="124">
        <f t="shared" si="40"/>
        <v>3</v>
      </c>
      <c r="AD145" s="124">
        <f t="shared" si="40"/>
        <v>3</v>
      </c>
      <c r="AE145" s="124">
        <f t="shared" si="40"/>
        <v>3</v>
      </c>
      <c r="AF145" s="124">
        <f t="shared" si="4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8"/>
        <v>3.3</v>
      </c>
      <c r="C146" s="125">
        <v>3.3</v>
      </c>
      <c r="D146" s="124">
        <f t="shared" si="39"/>
        <v>3.3</v>
      </c>
      <c r="E146" s="124">
        <f t="shared" si="39"/>
        <v>3.3</v>
      </c>
      <c r="F146" s="124">
        <f t="shared" si="39"/>
        <v>3.3</v>
      </c>
      <c r="G146" s="124">
        <f t="shared" si="39"/>
        <v>3.3</v>
      </c>
      <c r="H146" s="124">
        <f t="shared" si="39"/>
        <v>3.3</v>
      </c>
      <c r="I146" s="124">
        <f t="shared" si="39"/>
        <v>3.3</v>
      </c>
      <c r="J146" s="124">
        <f t="shared" si="39"/>
        <v>3.3</v>
      </c>
      <c r="K146" s="124">
        <f t="shared" si="39"/>
        <v>3.3</v>
      </c>
      <c r="L146" s="124">
        <f t="shared" si="39"/>
        <v>3.3</v>
      </c>
      <c r="M146" s="124">
        <f t="shared" si="39"/>
        <v>3.3</v>
      </c>
      <c r="N146" s="124">
        <f t="shared" si="39"/>
        <v>3.3</v>
      </c>
      <c r="O146" s="124">
        <f t="shared" si="39"/>
        <v>3.3</v>
      </c>
      <c r="P146" s="124">
        <f t="shared" si="39"/>
        <v>3.3</v>
      </c>
      <c r="Q146" s="124">
        <f t="shared" si="39"/>
        <v>3.3</v>
      </c>
      <c r="R146" s="124">
        <f t="shared" si="39"/>
        <v>3.3</v>
      </c>
      <c r="S146" s="124">
        <f t="shared" si="39"/>
        <v>3.3</v>
      </c>
      <c r="T146" s="124">
        <f t="shared" si="40"/>
        <v>3.3</v>
      </c>
      <c r="U146" s="124">
        <f t="shared" si="40"/>
        <v>3.3</v>
      </c>
      <c r="V146" s="124">
        <f t="shared" si="40"/>
        <v>3.3</v>
      </c>
      <c r="W146" s="124">
        <f t="shared" si="40"/>
        <v>3.3</v>
      </c>
      <c r="X146" s="124">
        <f t="shared" si="40"/>
        <v>3.3</v>
      </c>
      <c r="Y146" s="124">
        <f t="shared" si="40"/>
        <v>3.3</v>
      </c>
      <c r="Z146" s="124">
        <f t="shared" si="40"/>
        <v>3.3</v>
      </c>
      <c r="AA146" s="124">
        <f t="shared" si="40"/>
        <v>3.3</v>
      </c>
      <c r="AB146" s="124">
        <f t="shared" si="40"/>
        <v>3.3</v>
      </c>
      <c r="AC146" s="124">
        <f t="shared" si="40"/>
        <v>3.3</v>
      </c>
      <c r="AD146" s="124">
        <f t="shared" si="40"/>
        <v>3.3</v>
      </c>
      <c r="AE146" s="124">
        <f t="shared" si="40"/>
        <v>3.3</v>
      </c>
      <c r="AF146" s="124">
        <f t="shared" si="4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41">C148</f>
        <v>1.76</v>
      </c>
      <c r="E148" s="124">
        <f t="shared" si="41"/>
        <v>1.76</v>
      </c>
      <c r="F148" s="124">
        <f t="shared" si="41"/>
        <v>1.76</v>
      </c>
      <c r="G148" s="124">
        <f t="shared" si="41"/>
        <v>1.76</v>
      </c>
      <c r="H148" s="124">
        <f t="shared" si="41"/>
        <v>1.76</v>
      </c>
      <c r="I148" s="124">
        <f t="shared" si="41"/>
        <v>1.76</v>
      </c>
      <c r="J148" s="124">
        <f t="shared" si="41"/>
        <v>1.76</v>
      </c>
      <c r="K148" s="124">
        <f t="shared" si="41"/>
        <v>1.76</v>
      </c>
      <c r="L148" s="124">
        <f t="shared" si="41"/>
        <v>1.76</v>
      </c>
      <c r="M148" s="124">
        <f t="shared" si="41"/>
        <v>1.76</v>
      </c>
      <c r="N148" s="124">
        <f t="shared" si="41"/>
        <v>1.76</v>
      </c>
      <c r="O148" s="124">
        <f t="shared" si="41"/>
        <v>1.76</v>
      </c>
      <c r="P148" s="124">
        <f t="shared" si="41"/>
        <v>1.76</v>
      </c>
      <c r="Q148" s="124">
        <f t="shared" si="41"/>
        <v>1.76</v>
      </c>
      <c r="R148" s="124">
        <f t="shared" si="41"/>
        <v>1.76</v>
      </c>
      <c r="S148" s="124">
        <f t="shared" si="41"/>
        <v>1.76</v>
      </c>
      <c r="T148" s="124">
        <f t="shared" ref="T148:AF149" si="42">S148</f>
        <v>1.76</v>
      </c>
      <c r="U148" s="124">
        <f t="shared" si="42"/>
        <v>1.76</v>
      </c>
      <c r="V148" s="124">
        <f t="shared" si="42"/>
        <v>1.76</v>
      </c>
      <c r="W148" s="124">
        <f t="shared" si="42"/>
        <v>1.76</v>
      </c>
      <c r="X148" s="124">
        <f t="shared" si="42"/>
        <v>1.76</v>
      </c>
      <c r="Y148" s="124">
        <f t="shared" si="42"/>
        <v>1.76</v>
      </c>
      <c r="Z148" s="124">
        <f t="shared" si="42"/>
        <v>1.76</v>
      </c>
      <c r="AA148" s="124">
        <f t="shared" si="42"/>
        <v>1.76</v>
      </c>
      <c r="AB148" s="124">
        <f t="shared" si="42"/>
        <v>1.76</v>
      </c>
      <c r="AC148" s="124">
        <f t="shared" si="42"/>
        <v>1.76</v>
      </c>
      <c r="AD148" s="124">
        <f t="shared" si="42"/>
        <v>1.76</v>
      </c>
      <c r="AE148" s="124">
        <f t="shared" si="42"/>
        <v>1.76</v>
      </c>
      <c r="AF148" s="124">
        <f t="shared" si="4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41"/>
        <v>0</v>
      </c>
      <c r="E149" s="124">
        <f t="shared" si="41"/>
        <v>0</v>
      </c>
      <c r="F149" s="124">
        <f t="shared" si="41"/>
        <v>0</v>
      </c>
      <c r="G149" s="124">
        <f t="shared" si="41"/>
        <v>0</v>
      </c>
      <c r="H149" s="124">
        <f t="shared" si="41"/>
        <v>0</v>
      </c>
      <c r="I149" s="124">
        <f t="shared" si="41"/>
        <v>0</v>
      </c>
      <c r="J149" s="124">
        <f t="shared" si="41"/>
        <v>0</v>
      </c>
      <c r="K149" s="124">
        <f t="shared" si="41"/>
        <v>0</v>
      </c>
      <c r="L149" s="124">
        <f t="shared" si="41"/>
        <v>0</v>
      </c>
      <c r="M149" s="124">
        <f t="shared" si="41"/>
        <v>0</v>
      </c>
      <c r="N149" s="124">
        <f t="shared" si="41"/>
        <v>0</v>
      </c>
      <c r="O149" s="124">
        <f t="shared" si="41"/>
        <v>0</v>
      </c>
      <c r="P149" s="124">
        <f t="shared" si="41"/>
        <v>0</v>
      </c>
      <c r="Q149" s="124">
        <f t="shared" si="41"/>
        <v>0</v>
      </c>
      <c r="R149" s="124">
        <f t="shared" si="41"/>
        <v>0</v>
      </c>
      <c r="S149" s="124">
        <f t="shared" si="41"/>
        <v>0</v>
      </c>
      <c r="T149" s="124">
        <f t="shared" si="42"/>
        <v>0</v>
      </c>
      <c r="U149" s="124">
        <f t="shared" si="42"/>
        <v>0</v>
      </c>
      <c r="V149" s="124">
        <f t="shared" si="42"/>
        <v>0</v>
      </c>
      <c r="W149" s="124">
        <f t="shared" si="42"/>
        <v>0</v>
      </c>
      <c r="X149" s="124">
        <f t="shared" si="42"/>
        <v>0</v>
      </c>
      <c r="Y149" s="124">
        <f t="shared" si="42"/>
        <v>0</v>
      </c>
      <c r="Z149" s="124">
        <f t="shared" si="42"/>
        <v>0</v>
      </c>
      <c r="AA149" s="124">
        <f t="shared" si="42"/>
        <v>0</v>
      </c>
      <c r="AB149" s="124">
        <f t="shared" si="42"/>
        <v>0</v>
      </c>
      <c r="AC149" s="124">
        <f t="shared" si="42"/>
        <v>0</v>
      </c>
      <c r="AD149" s="124">
        <f t="shared" si="42"/>
        <v>0</v>
      </c>
      <c r="AE149" s="124">
        <f t="shared" si="42"/>
        <v>0</v>
      </c>
      <c r="AF149" s="124">
        <f t="shared" si="4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3">C151</f>
        <v>0.1</v>
      </c>
      <c r="E151" s="124">
        <f t="shared" si="43"/>
        <v>0.1</v>
      </c>
      <c r="F151" s="124">
        <f t="shared" si="43"/>
        <v>0.1</v>
      </c>
      <c r="G151" s="124">
        <f t="shared" si="43"/>
        <v>0.1</v>
      </c>
      <c r="H151" s="124">
        <f t="shared" si="43"/>
        <v>0.1</v>
      </c>
      <c r="I151" s="124">
        <f t="shared" si="43"/>
        <v>0.1</v>
      </c>
      <c r="J151" s="124">
        <f t="shared" si="43"/>
        <v>0.1</v>
      </c>
      <c r="K151" s="124">
        <f t="shared" si="43"/>
        <v>0.1</v>
      </c>
      <c r="L151" s="124">
        <f t="shared" si="43"/>
        <v>0.1</v>
      </c>
      <c r="M151" s="124">
        <f t="shared" si="43"/>
        <v>0.1</v>
      </c>
      <c r="N151" s="124">
        <f t="shared" si="43"/>
        <v>0.1</v>
      </c>
      <c r="O151" s="124">
        <f t="shared" si="43"/>
        <v>0.1</v>
      </c>
      <c r="P151" s="124">
        <f t="shared" si="43"/>
        <v>0.1</v>
      </c>
      <c r="Q151" s="124">
        <f t="shared" si="43"/>
        <v>0.1</v>
      </c>
      <c r="R151" s="124">
        <f t="shared" si="43"/>
        <v>0.1</v>
      </c>
      <c r="S151" s="124">
        <f t="shared" si="43"/>
        <v>0.1</v>
      </c>
      <c r="T151" s="124">
        <f t="shared" ref="T151:AF154" si="44">S151</f>
        <v>0.1</v>
      </c>
      <c r="U151" s="124">
        <f t="shared" si="44"/>
        <v>0.1</v>
      </c>
      <c r="V151" s="124">
        <f t="shared" si="44"/>
        <v>0.1</v>
      </c>
      <c r="W151" s="124">
        <f t="shared" si="44"/>
        <v>0.1</v>
      </c>
      <c r="X151" s="124">
        <f t="shared" si="44"/>
        <v>0.1</v>
      </c>
      <c r="Y151" s="124">
        <f t="shared" si="44"/>
        <v>0.1</v>
      </c>
      <c r="Z151" s="124">
        <f t="shared" si="44"/>
        <v>0.1</v>
      </c>
      <c r="AA151" s="124">
        <f t="shared" si="44"/>
        <v>0.1</v>
      </c>
      <c r="AB151" s="124">
        <f t="shared" si="44"/>
        <v>0.1</v>
      </c>
      <c r="AC151" s="124">
        <f t="shared" si="44"/>
        <v>0.1</v>
      </c>
      <c r="AD151" s="124">
        <f t="shared" si="44"/>
        <v>0.1</v>
      </c>
      <c r="AE151" s="124">
        <f t="shared" si="44"/>
        <v>0.1</v>
      </c>
      <c r="AF151" s="124">
        <f t="shared" si="4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3"/>
        <v>2.0499999999999998</v>
      </c>
      <c r="E152" s="124">
        <f t="shared" si="43"/>
        <v>2.0499999999999998</v>
      </c>
      <c r="F152" s="124">
        <f t="shared" si="43"/>
        <v>2.0499999999999998</v>
      </c>
      <c r="G152" s="124">
        <f t="shared" si="43"/>
        <v>2.0499999999999998</v>
      </c>
      <c r="H152" s="124">
        <f t="shared" si="43"/>
        <v>2.0499999999999998</v>
      </c>
      <c r="I152" s="124">
        <f t="shared" si="43"/>
        <v>2.0499999999999998</v>
      </c>
      <c r="J152" s="124">
        <f t="shared" si="43"/>
        <v>2.0499999999999998</v>
      </c>
      <c r="K152" s="124">
        <f t="shared" si="43"/>
        <v>2.0499999999999998</v>
      </c>
      <c r="L152" s="124">
        <f t="shared" si="43"/>
        <v>2.0499999999999998</v>
      </c>
      <c r="M152" s="124">
        <f t="shared" si="43"/>
        <v>2.0499999999999998</v>
      </c>
      <c r="N152" s="124">
        <f t="shared" si="43"/>
        <v>2.0499999999999998</v>
      </c>
      <c r="O152" s="124">
        <f t="shared" si="43"/>
        <v>2.0499999999999998</v>
      </c>
      <c r="P152" s="124">
        <f t="shared" si="43"/>
        <v>2.0499999999999998</v>
      </c>
      <c r="Q152" s="124">
        <f t="shared" si="43"/>
        <v>2.0499999999999998</v>
      </c>
      <c r="R152" s="124">
        <f t="shared" si="43"/>
        <v>2.0499999999999998</v>
      </c>
      <c r="S152" s="124">
        <f t="shared" si="43"/>
        <v>2.0499999999999998</v>
      </c>
      <c r="T152" s="124">
        <f t="shared" si="44"/>
        <v>2.0499999999999998</v>
      </c>
      <c r="U152" s="124">
        <f t="shared" si="44"/>
        <v>2.0499999999999998</v>
      </c>
      <c r="V152" s="124">
        <f t="shared" si="44"/>
        <v>2.0499999999999998</v>
      </c>
      <c r="W152" s="124">
        <f t="shared" si="44"/>
        <v>2.0499999999999998</v>
      </c>
      <c r="X152" s="124">
        <f t="shared" si="44"/>
        <v>2.0499999999999998</v>
      </c>
      <c r="Y152" s="124">
        <f t="shared" si="44"/>
        <v>2.0499999999999998</v>
      </c>
      <c r="Z152" s="124">
        <f t="shared" si="44"/>
        <v>2.0499999999999998</v>
      </c>
      <c r="AA152" s="124">
        <f t="shared" si="44"/>
        <v>2.0499999999999998</v>
      </c>
      <c r="AB152" s="124">
        <f t="shared" si="44"/>
        <v>2.0499999999999998</v>
      </c>
      <c r="AC152" s="124">
        <f t="shared" si="44"/>
        <v>2.0499999999999998</v>
      </c>
      <c r="AD152" s="124">
        <f t="shared" si="44"/>
        <v>2.0499999999999998</v>
      </c>
      <c r="AE152" s="124">
        <f t="shared" si="44"/>
        <v>2.0499999999999998</v>
      </c>
      <c r="AF152" s="124">
        <f t="shared" si="4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3"/>
        <v>2.7</v>
      </c>
      <c r="E153" s="124">
        <f t="shared" si="43"/>
        <v>2.7</v>
      </c>
      <c r="F153" s="124">
        <f t="shared" si="43"/>
        <v>2.7</v>
      </c>
      <c r="G153" s="124">
        <f t="shared" si="43"/>
        <v>2.7</v>
      </c>
      <c r="H153" s="124">
        <f t="shared" si="43"/>
        <v>2.7</v>
      </c>
      <c r="I153" s="124">
        <f t="shared" si="43"/>
        <v>2.7</v>
      </c>
      <c r="J153" s="124">
        <f t="shared" si="43"/>
        <v>2.7</v>
      </c>
      <c r="K153" s="124">
        <f t="shared" si="43"/>
        <v>2.7</v>
      </c>
      <c r="L153" s="124">
        <f t="shared" si="43"/>
        <v>2.7</v>
      </c>
      <c r="M153" s="124">
        <f t="shared" si="43"/>
        <v>2.7</v>
      </c>
      <c r="N153" s="124">
        <f t="shared" si="43"/>
        <v>2.7</v>
      </c>
      <c r="O153" s="124">
        <f t="shared" si="43"/>
        <v>2.7</v>
      </c>
      <c r="P153" s="124">
        <f t="shared" si="43"/>
        <v>2.7</v>
      </c>
      <c r="Q153" s="124">
        <f t="shared" si="43"/>
        <v>2.7</v>
      </c>
      <c r="R153" s="124">
        <f t="shared" si="43"/>
        <v>2.7</v>
      </c>
      <c r="S153" s="124">
        <f t="shared" si="43"/>
        <v>2.7</v>
      </c>
      <c r="T153" s="124">
        <f t="shared" si="44"/>
        <v>2.7</v>
      </c>
      <c r="U153" s="124">
        <f t="shared" si="44"/>
        <v>2.7</v>
      </c>
      <c r="V153" s="124">
        <f t="shared" si="44"/>
        <v>2.7</v>
      </c>
      <c r="W153" s="124">
        <f t="shared" si="44"/>
        <v>2.7</v>
      </c>
      <c r="X153" s="124">
        <f t="shared" si="44"/>
        <v>2.7</v>
      </c>
      <c r="Y153" s="124">
        <f t="shared" si="44"/>
        <v>2.7</v>
      </c>
      <c r="Z153" s="124">
        <f t="shared" si="44"/>
        <v>2.7</v>
      </c>
      <c r="AA153" s="124">
        <f t="shared" si="44"/>
        <v>2.7</v>
      </c>
      <c r="AB153" s="124">
        <f t="shared" si="44"/>
        <v>2.7</v>
      </c>
      <c r="AC153" s="124">
        <f t="shared" si="44"/>
        <v>2.7</v>
      </c>
      <c r="AD153" s="124">
        <f t="shared" si="44"/>
        <v>2.7</v>
      </c>
      <c r="AE153" s="124">
        <f t="shared" si="44"/>
        <v>2.7</v>
      </c>
      <c r="AF153" s="124">
        <f t="shared" si="4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3"/>
        <v>2.15</v>
      </c>
      <c r="E154" s="124">
        <f t="shared" si="43"/>
        <v>2.15</v>
      </c>
      <c r="F154" s="124">
        <f t="shared" si="43"/>
        <v>2.15</v>
      </c>
      <c r="G154" s="124">
        <f t="shared" si="43"/>
        <v>2.15</v>
      </c>
      <c r="H154" s="124">
        <f t="shared" si="43"/>
        <v>2.15</v>
      </c>
      <c r="I154" s="124">
        <f t="shared" si="43"/>
        <v>2.15</v>
      </c>
      <c r="J154" s="124">
        <f t="shared" si="43"/>
        <v>2.15</v>
      </c>
      <c r="K154" s="124">
        <f t="shared" si="43"/>
        <v>2.15</v>
      </c>
      <c r="L154" s="124">
        <f t="shared" si="43"/>
        <v>2.15</v>
      </c>
      <c r="M154" s="124">
        <f t="shared" si="43"/>
        <v>2.15</v>
      </c>
      <c r="N154" s="124">
        <f t="shared" si="43"/>
        <v>2.15</v>
      </c>
      <c r="O154" s="124">
        <f t="shared" si="43"/>
        <v>2.15</v>
      </c>
      <c r="P154" s="124">
        <f t="shared" si="43"/>
        <v>2.15</v>
      </c>
      <c r="Q154" s="124">
        <f t="shared" si="43"/>
        <v>2.15</v>
      </c>
      <c r="R154" s="124">
        <f t="shared" si="43"/>
        <v>2.15</v>
      </c>
      <c r="S154" s="124">
        <f t="shared" si="43"/>
        <v>2.15</v>
      </c>
      <c r="T154" s="124">
        <f t="shared" si="44"/>
        <v>2.15</v>
      </c>
      <c r="U154" s="124">
        <f t="shared" si="44"/>
        <v>2.15</v>
      </c>
      <c r="V154" s="124">
        <f t="shared" si="44"/>
        <v>2.15</v>
      </c>
      <c r="W154" s="124">
        <f t="shared" si="44"/>
        <v>2.15</v>
      </c>
      <c r="X154" s="124">
        <f t="shared" si="44"/>
        <v>2.15</v>
      </c>
      <c r="Y154" s="124">
        <f t="shared" si="44"/>
        <v>2.15</v>
      </c>
      <c r="Z154" s="124">
        <f t="shared" si="44"/>
        <v>2.15</v>
      </c>
      <c r="AA154" s="124">
        <f t="shared" si="44"/>
        <v>2.15</v>
      </c>
      <c r="AB154" s="124">
        <f t="shared" si="44"/>
        <v>2.15</v>
      </c>
      <c r="AC154" s="124">
        <f t="shared" si="44"/>
        <v>2.15</v>
      </c>
      <c r="AD154" s="124">
        <f t="shared" si="44"/>
        <v>2.15</v>
      </c>
      <c r="AE154" s="124">
        <f t="shared" si="44"/>
        <v>2.15</v>
      </c>
      <c r="AF154" s="124">
        <f t="shared" si="4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5">AF156</f>
        <v>0.9</v>
      </c>
      <c r="C156" s="125">
        <v>0.9</v>
      </c>
      <c r="D156" s="124">
        <f t="shared" ref="D156:S168" si="46">C156</f>
        <v>0.9</v>
      </c>
      <c r="E156" s="124">
        <f t="shared" si="46"/>
        <v>0.9</v>
      </c>
      <c r="F156" s="124">
        <f t="shared" si="46"/>
        <v>0.9</v>
      </c>
      <c r="G156" s="124">
        <f t="shared" si="46"/>
        <v>0.9</v>
      </c>
      <c r="H156" s="124">
        <f t="shared" si="46"/>
        <v>0.9</v>
      </c>
      <c r="I156" s="124">
        <f t="shared" si="46"/>
        <v>0.9</v>
      </c>
      <c r="J156" s="124">
        <f t="shared" si="46"/>
        <v>0.9</v>
      </c>
      <c r="K156" s="124">
        <f t="shared" si="46"/>
        <v>0.9</v>
      </c>
      <c r="L156" s="124">
        <f t="shared" si="46"/>
        <v>0.9</v>
      </c>
      <c r="M156" s="124">
        <f t="shared" si="46"/>
        <v>0.9</v>
      </c>
      <c r="N156" s="124">
        <f t="shared" si="46"/>
        <v>0.9</v>
      </c>
      <c r="O156" s="124">
        <f t="shared" si="46"/>
        <v>0.9</v>
      </c>
      <c r="P156" s="124">
        <f t="shared" si="46"/>
        <v>0.9</v>
      </c>
      <c r="Q156" s="124">
        <f t="shared" si="46"/>
        <v>0.9</v>
      </c>
      <c r="R156" s="124">
        <f t="shared" si="46"/>
        <v>0.9</v>
      </c>
      <c r="S156" s="124">
        <f t="shared" si="46"/>
        <v>0.9</v>
      </c>
      <c r="T156" s="124">
        <f t="shared" ref="S156:AF168" si="47">S156</f>
        <v>0.9</v>
      </c>
      <c r="U156" s="124">
        <f t="shared" si="47"/>
        <v>0.9</v>
      </c>
      <c r="V156" s="124">
        <f t="shared" si="47"/>
        <v>0.9</v>
      </c>
      <c r="W156" s="124">
        <f t="shared" si="47"/>
        <v>0.9</v>
      </c>
      <c r="X156" s="124">
        <f t="shared" si="47"/>
        <v>0.9</v>
      </c>
      <c r="Y156" s="124">
        <f t="shared" si="47"/>
        <v>0.9</v>
      </c>
      <c r="Z156" s="124">
        <f t="shared" si="47"/>
        <v>0.9</v>
      </c>
      <c r="AA156" s="124">
        <f t="shared" si="47"/>
        <v>0.9</v>
      </c>
      <c r="AB156" s="124">
        <f t="shared" si="47"/>
        <v>0.9</v>
      </c>
      <c r="AC156" s="124">
        <f t="shared" si="47"/>
        <v>0.9</v>
      </c>
      <c r="AD156" s="124">
        <f t="shared" si="47"/>
        <v>0.9</v>
      </c>
      <c r="AE156" s="124">
        <f t="shared" si="47"/>
        <v>0.9</v>
      </c>
      <c r="AF156" s="124">
        <f t="shared" si="4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5"/>
        <v>1.08</v>
      </c>
      <c r="C157" s="125">
        <v>1.08</v>
      </c>
      <c r="D157" s="124">
        <f t="shared" si="46"/>
        <v>1.08</v>
      </c>
      <c r="E157" s="124">
        <f t="shared" si="46"/>
        <v>1.08</v>
      </c>
      <c r="F157" s="124">
        <f t="shared" si="46"/>
        <v>1.08</v>
      </c>
      <c r="G157" s="124">
        <f t="shared" si="46"/>
        <v>1.08</v>
      </c>
      <c r="H157" s="124">
        <f t="shared" si="46"/>
        <v>1.08</v>
      </c>
      <c r="I157" s="124">
        <f t="shared" si="46"/>
        <v>1.08</v>
      </c>
      <c r="J157" s="124">
        <f t="shared" si="46"/>
        <v>1.08</v>
      </c>
      <c r="K157" s="124">
        <f t="shared" si="46"/>
        <v>1.08</v>
      </c>
      <c r="L157" s="124">
        <f t="shared" si="46"/>
        <v>1.08</v>
      </c>
      <c r="M157" s="124">
        <f t="shared" si="46"/>
        <v>1.08</v>
      </c>
      <c r="N157" s="124">
        <f t="shared" si="46"/>
        <v>1.08</v>
      </c>
      <c r="O157" s="124">
        <f t="shared" si="46"/>
        <v>1.08</v>
      </c>
      <c r="P157" s="124">
        <f t="shared" si="46"/>
        <v>1.08</v>
      </c>
      <c r="Q157" s="124">
        <f t="shared" si="46"/>
        <v>1.08</v>
      </c>
      <c r="R157" s="124">
        <f t="shared" si="46"/>
        <v>1.08</v>
      </c>
      <c r="S157" s="124">
        <f t="shared" si="46"/>
        <v>1.08</v>
      </c>
      <c r="T157" s="124">
        <f t="shared" si="47"/>
        <v>1.08</v>
      </c>
      <c r="U157" s="124">
        <f t="shared" si="47"/>
        <v>1.08</v>
      </c>
      <c r="V157" s="124">
        <f t="shared" si="47"/>
        <v>1.08</v>
      </c>
      <c r="W157" s="124">
        <f t="shared" si="47"/>
        <v>1.08</v>
      </c>
      <c r="X157" s="124">
        <f t="shared" si="47"/>
        <v>1.08</v>
      </c>
      <c r="Y157" s="124">
        <f t="shared" si="47"/>
        <v>1.08</v>
      </c>
      <c r="Z157" s="124">
        <f t="shared" si="47"/>
        <v>1.08</v>
      </c>
      <c r="AA157" s="124">
        <f t="shared" si="47"/>
        <v>1.08</v>
      </c>
      <c r="AB157" s="124">
        <f t="shared" si="47"/>
        <v>1.08</v>
      </c>
      <c r="AC157" s="124">
        <f t="shared" si="47"/>
        <v>1.08</v>
      </c>
      <c r="AD157" s="124">
        <f t="shared" si="47"/>
        <v>1.08</v>
      </c>
      <c r="AE157" s="124">
        <f t="shared" si="47"/>
        <v>1.08</v>
      </c>
      <c r="AF157" s="124">
        <f t="shared" si="4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5"/>
        <v>2.37</v>
      </c>
      <c r="C158" s="125">
        <v>2.37</v>
      </c>
      <c r="D158" s="124">
        <f t="shared" si="46"/>
        <v>2.37</v>
      </c>
      <c r="E158" s="124">
        <f t="shared" si="46"/>
        <v>2.37</v>
      </c>
      <c r="F158" s="124">
        <f t="shared" si="46"/>
        <v>2.37</v>
      </c>
      <c r="G158" s="124">
        <f t="shared" si="46"/>
        <v>2.37</v>
      </c>
      <c r="H158" s="124">
        <f t="shared" si="46"/>
        <v>2.37</v>
      </c>
      <c r="I158" s="124">
        <f t="shared" si="46"/>
        <v>2.37</v>
      </c>
      <c r="J158" s="124">
        <f t="shared" si="46"/>
        <v>2.37</v>
      </c>
      <c r="K158" s="124">
        <f t="shared" si="46"/>
        <v>2.37</v>
      </c>
      <c r="L158" s="124">
        <f t="shared" si="46"/>
        <v>2.37</v>
      </c>
      <c r="M158" s="124">
        <f t="shared" si="46"/>
        <v>2.37</v>
      </c>
      <c r="N158" s="124">
        <f t="shared" si="46"/>
        <v>2.37</v>
      </c>
      <c r="O158" s="124">
        <f t="shared" si="46"/>
        <v>2.37</v>
      </c>
      <c r="P158" s="124">
        <f t="shared" si="46"/>
        <v>2.37</v>
      </c>
      <c r="Q158" s="124">
        <f t="shared" si="46"/>
        <v>2.37</v>
      </c>
      <c r="R158" s="124">
        <f t="shared" si="46"/>
        <v>2.37</v>
      </c>
      <c r="S158" s="124">
        <f t="shared" si="46"/>
        <v>2.37</v>
      </c>
      <c r="T158" s="124">
        <f t="shared" si="47"/>
        <v>2.37</v>
      </c>
      <c r="U158" s="124">
        <f t="shared" si="47"/>
        <v>2.37</v>
      </c>
      <c r="V158" s="124">
        <f t="shared" si="47"/>
        <v>2.37</v>
      </c>
      <c r="W158" s="124">
        <f t="shared" si="47"/>
        <v>2.37</v>
      </c>
      <c r="X158" s="124">
        <f t="shared" si="47"/>
        <v>2.37</v>
      </c>
      <c r="Y158" s="124">
        <f t="shared" si="47"/>
        <v>2.37</v>
      </c>
      <c r="Z158" s="124">
        <f t="shared" si="47"/>
        <v>2.37</v>
      </c>
      <c r="AA158" s="124">
        <f t="shared" si="47"/>
        <v>2.37</v>
      </c>
      <c r="AB158" s="124">
        <f t="shared" si="47"/>
        <v>2.37</v>
      </c>
      <c r="AC158" s="124">
        <f t="shared" si="47"/>
        <v>2.37</v>
      </c>
      <c r="AD158" s="124">
        <f t="shared" si="47"/>
        <v>2.37</v>
      </c>
      <c r="AE158" s="124">
        <f t="shared" si="47"/>
        <v>2.37</v>
      </c>
      <c r="AF158" s="124">
        <f t="shared" si="4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5"/>
        <v>1.81</v>
      </c>
      <c r="C159" s="125">
        <v>1.81</v>
      </c>
      <c r="D159" s="124">
        <f t="shared" si="46"/>
        <v>1.81</v>
      </c>
      <c r="E159" s="124">
        <f t="shared" si="46"/>
        <v>1.81</v>
      </c>
      <c r="F159" s="124">
        <f t="shared" si="46"/>
        <v>1.81</v>
      </c>
      <c r="G159" s="124">
        <f t="shared" si="46"/>
        <v>1.81</v>
      </c>
      <c r="H159" s="124">
        <f t="shared" si="46"/>
        <v>1.81</v>
      </c>
      <c r="I159" s="124">
        <f t="shared" si="46"/>
        <v>1.81</v>
      </c>
      <c r="J159" s="124">
        <f t="shared" si="46"/>
        <v>1.81</v>
      </c>
      <c r="K159" s="124">
        <f t="shared" si="46"/>
        <v>1.81</v>
      </c>
      <c r="L159" s="124">
        <f t="shared" si="46"/>
        <v>1.81</v>
      </c>
      <c r="M159" s="124">
        <f t="shared" si="46"/>
        <v>1.81</v>
      </c>
      <c r="N159" s="124">
        <f t="shared" si="46"/>
        <v>1.81</v>
      </c>
      <c r="O159" s="124">
        <f t="shared" si="46"/>
        <v>1.81</v>
      </c>
      <c r="P159" s="124">
        <f t="shared" si="46"/>
        <v>1.81</v>
      </c>
      <c r="Q159" s="124">
        <f t="shared" si="46"/>
        <v>1.81</v>
      </c>
      <c r="R159" s="124">
        <f t="shared" si="46"/>
        <v>1.81</v>
      </c>
      <c r="S159" s="124">
        <f t="shared" si="46"/>
        <v>1.81</v>
      </c>
      <c r="T159" s="124">
        <f t="shared" si="47"/>
        <v>1.81</v>
      </c>
      <c r="U159" s="124">
        <f t="shared" si="47"/>
        <v>1.81</v>
      </c>
      <c r="V159" s="124">
        <f t="shared" si="47"/>
        <v>1.81</v>
      </c>
      <c r="W159" s="124">
        <f t="shared" si="47"/>
        <v>1.81</v>
      </c>
      <c r="X159" s="124">
        <f t="shared" si="47"/>
        <v>1.81</v>
      </c>
      <c r="Y159" s="124">
        <f t="shared" si="47"/>
        <v>1.81</v>
      </c>
      <c r="Z159" s="124">
        <f t="shared" si="47"/>
        <v>1.81</v>
      </c>
      <c r="AA159" s="124">
        <f t="shared" si="47"/>
        <v>1.81</v>
      </c>
      <c r="AB159" s="124">
        <f t="shared" si="47"/>
        <v>1.81</v>
      </c>
      <c r="AC159" s="124">
        <f t="shared" si="47"/>
        <v>1.81</v>
      </c>
      <c r="AD159" s="124">
        <f t="shared" si="47"/>
        <v>1.81</v>
      </c>
      <c r="AE159" s="124">
        <f t="shared" si="47"/>
        <v>1.81</v>
      </c>
      <c r="AF159" s="124">
        <f t="shared" si="4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5"/>
        <v>1.0900000000000001</v>
      </c>
      <c r="C160" s="125">
        <v>1.0900000000000001</v>
      </c>
      <c r="D160" s="124">
        <f t="shared" si="46"/>
        <v>1.0900000000000001</v>
      </c>
      <c r="E160" s="124">
        <f t="shared" si="46"/>
        <v>1.0900000000000001</v>
      </c>
      <c r="F160" s="124">
        <f t="shared" si="46"/>
        <v>1.0900000000000001</v>
      </c>
      <c r="G160" s="124">
        <f t="shared" si="46"/>
        <v>1.0900000000000001</v>
      </c>
      <c r="H160" s="124">
        <f t="shared" si="46"/>
        <v>1.0900000000000001</v>
      </c>
      <c r="I160" s="124">
        <f t="shared" si="46"/>
        <v>1.0900000000000001</v>
      </c>
      <c r="J160" s="124">
        <f t="shared" si="46"/>
        <v>1.0900000000000001</v>
      </c>
      <c r="K160" s="124">
        <f t="shared" si="46"/>
        <v>1.0900000000000001</v>
      </c>
      <c r="L160" s="124">
        <f t="shared" si="46"/>
        <v>1.0900000000000001</v>
      </c>
      <c r="M160" s="124">
        <f t="shared" si="46"/>
        <v>1.0900000000000001</v>
      </c>
      <c r="N160" s="124">
        <f t="shared" si="46"/>
        <v>1.0900000000000001</v>
      </c>
      <c r="O160" s="124">
        <f t="shared" si="46"/>
        <v>1.0900000000000001</v>
      </c>
      <c r="P160" s="124">
        <f t="shared" si="46"/>
        <v>1.0900000000000001</v>
      </c>
      <c r="Q160" s="124">
        <f t="shared" si="46"/>
        <v>1.0900000000000001</v>
      </c>
      <c r="R160" s="124">
        <f t="shared" si="46"/>
        <v>1.0900000000000001</v>
      </c>
      <c r="S160" s="124">
        <f t="shared" si="46"/>
        <v>1.0900000000000001</v>
      </c>
      <c r="T160" s="124">
        <f t="shared" si="47"/>
        <v>1.0900000000000001</v>
      </c>
      <c r="U160" s="124">
        <f t="shared" si="47"/>
        <v>1.0900000000000001</v>
      </c>
      <c r="V160" s="124">
        <f t="shared" si="47"/>
        <v>1.0900000000000001</v>
      </c>
      <c r="W160" s="124">
        <f t="shared" si="47"/>
        <v>1.0900000000000001</v>
      </c>
      <c r="X160" s="124">
        <f t="shared" si="47"/>
        <v>1.0900000000000001</v>
      </c>
      <c r="Y160" s="124">
        <f t="shared" si="47"/>
        <v>1.0900000000000001</v>
      </c>
      <c r="Z160" s="124">
        <f t="shared" si="47"/>
        <v>1.0900000000000001</v>
      </c>
      <c r="AA160" s="124">
        <f t="shared" si="47"/>
        <v>1.0900000000000001</v>
      </c>
      <c r="AB160" s="124">
        <f t="shared" si="47"/>
        <v>1.0900000000000001</v>
      </c>
      <c r="AC160" s="124">
        <f t="shared" si="47"/>
        <v>1.0900000000000001</v>
      </c>
      <c r="AD160" s="124">
        <f t="shared" si="47"/>
        <v>1.0900000000000001</v>
      </c>
      <c r="AE160" s="124">
        <f t="shared" si="47"/>
        <v>1.0900000000000001</v>
      </c>
      <c r="AF160" s="124">
        <f t="shared" si="4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5"/>
        <v>1.58</v>
      </c>
      <c r="C161" s="125">
        <v>1.58</v>
      </c>
      <c r="D161" s="124">
        <f t="shared" si="46"/>
        <v>1.58</v>
      </c>
      <c r="E161" s="124">
        <f t="shared" si="46"/>
        <v>1.58</v>
      </c>
      <c r="F161" s="124">
        <f t="shared" si="46"/>
        <v>1.58</v>
      </c>
      <c r="G161" s="124">
        <f t="shared" si="46"/>
        <v>1.58</v>
      </c>
      <c r="H161" s="124">
        <f t="shared" si="46"/>
        <v>1.58</v>
      </c>
      <c r="I161" s="124">
        <f t="shared" si="46"/>
        <v>1.58</v>
      </c>
      <c r="J161" s="124">
        <f t="shared" si="46"/>
        <v>1.58</v>
      </c>
      <c r="K161" s="124">
        <f t="shared" si="46"/>
        <v>1.58</v>
      </c>
      <c r="L161" s="124">
        <f t="shared" si="46"/>
        <v>1.58</v>
      </c>
      <c r="M161" s="124">
        <f t="shared" si="46"/>
        <v>1.58</v>
      </c>
      <c r="N161" s="124">
        <f t="shared" si="46"/>
        <v>1.58</v>
      </c>
      <c r="O161" s="124">
        <f t="shared" si="46"/>
        <v>1.58</v>
      </c>
      <c r="P161" s="124">
        <f t="shared" si="46"/>
        <v>1.58</v>
      </c>
      <c r="Q161" s="124">
        <f t="shared" si="46"/>
        <v>1.58</v>
      </c>
      <c r="R161" s="124">
        <f t="shared" si="46"/>
        <v>1.58</v>
      </c>
      <c r="S161" s="124">
        <f t="shared" si="46"/>
        <v>1.58</v>
      </c>
      <c r="T161" s="124">
        <f t="shared" si="47"/>
        <v>1.58</v>
      </c>
      <c r="U161" s="124">
        <f t="shared" si="47"/>
        <v>1.58</v>
      </c>
      <c r="V161" s="124">
        <f t="shared" si="47"/>
        <v>1.58</v>
      </c>
      <c r="W161" s="124">
        <f t="shared" si="47"/>
        <v>1.58</v>
      </c>
      <c r="X161" s="124">
        <f t="shared" si="47"/>
        <v>1.58</v>
      </c>
      <c r="Y161" s="124">
        <f t="shared" si="47"/>
        <v>1.58</v>
      </c>
      <c r="Z161" s="124">
        <f t="shared" si="47"/>
        <v>1.58</v>
      </c>
      <c r="AA161" s="124">
        <f t="shared" si="47"/>
        <v>1.58</v>
      </c>
      <c r="AB161" s="124">
        <f t="shared" si="47"/>
        <v>1.58</v>
      </c>
      <c r="AC161" s="124">
        <f t="shared" si="47"/>
        <v>1.58</v>
      </c>
      <c r="AD161" s="124">
        <f t="shared" si="47"/>
        <v>1.58</v>
      </c>
      <c r="AE161" s="124">
        <f t="shared" si="47"/>
        <v>1.58</v>
      </c>
      <c r="AF161" s="124">
        <f t="shared" si="4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5"/>
        <v>2</v>
      </c>
      <c r="C162" s="125">
        <v>2</v>
      </c>
      <c r="D162" s="124">
        <f t="shared" si="46"/>
        <v>2</v>
      </c>
      <c r="E162" s="124">
        <f t="shared" si="46"/>
        <v>2</v>
      </c>
      <c r="F162" s="124">
        <f t="shared" si="46"/>
        <v>2</v>
      </c>
      <c r="G162" s="124">
        <f t="shared" si="46"/>
        <v>2</v>
      </c>
      <c r="H162" s="124">
        <f t="shared" si="46"/>
        <v>2</v>
      </c>
      <c r="I162" s="124">
        <f t="shared" si="46"/>
        <v>2</v>
      </c>
      <c r="J162" s="124">
        <f t="shared" si="46"/>
        <v>2</v>
      </c>
      <c r="K162" s="124">
        <f t="shared" si="46"/>
        <v>2</v>
      </c>
      <c r="L162" s="124">
        <f t="shared" si="46"/>
        <v>2</v>
      </c>
      <c r="M162" s="124">
        <f t="shared" si="46"/>
        <v>2</v>
      </c>
      <c r="N162" s="124">
        <f t="shared" si="46"/>
        <v>2</v>
      </c>
      <c r="O162" s="124">
        <f t="shared" si="46"/>
        <v>2</v>
      </c>
      <c r="P162" s="124">
        <f t="shared" si="46"/>
        <v>2</v>
      </c>
      <c r="Q162" s="124">
        <f t="shared" si="46"/>
        <v>2</v>
      </c>
      <c r="R162" s="124">
        <f t="shared" si="46"/>
        <v>2</v>
      </c>
      <c r="S162" s="124">
        <f t="shared" si="46"/>
        <v>2</v>
      </c>
      <c r="T162" s="124">
        <f t="shared" si="47"/>
        <v>2</v>
      </c>
      <c r="U162" s="124">
        <f t="shared" si="47"/>
        <v>2</v>
      </c>
      <c r="V162" s="124">
        <f t="shared" si="47"/>
        <v>2</v>
      </c>
      <c r="W162" s="124">
        <f t="shared" si="47"/>
        <v>2</v>
      </c>
      <c r="X162" s="124">
        <f t="shared" si="47"/>
        <v>2</v>
      </c>
      <c r="Y162" s="124">
        <f t="shared" si="47"/>
        <v>2</v>
      </c>
      <c r="Z162" s="124">
        <f t="shared" si="47"/>
        <v>2</v>
      </c>
      <c r="AA162" s="124">
        <f t="shared" si="47"/>
        <v>2</v>
      </c>
      <c r="AB162" s="124">
        <f t="shared" si="47"/>
        <v>2</v>
      </c>
      <c r="AC162" s="124">
        <f t="shared" si="47"/>
        <v>2</v>
      </c>
      <c r="AD162" s="124">
        <f t="shared" si="47"/>
        <v>2</v>
      </c>
      <c r="AE162" s="124">
        <f t="shared" si="47"/>
        <v>2</v>
      </c>
      <c r="AF162" s="124">
        <f t="shared" si="4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5"/>
        <v>0.47</v>
      </c>
      <c r="C163" s="125">
        <v>0.47</v>
      </c>
      <c r="D163" s="124">
        <f t="shared" si="46"/>
        <v>0.47</v>
      </c>
      <c r="E163" s="124">
        <f t="shared" si="46"/>
        <v>0.47</v>
      </c>
      <c r="F163" s="124">
        <f t="shared" si="46"/>
        <v>0.47</v>
      </c>
      <c r="G163" s="124">
        <f t="shared" si="46"/>
        <v>0.47</v>
      </c>
      <c r="H163" s="124">
        <f t="shared" si="46"/>
        <v>0.47</v>
      </c>
      <c r="I163" s="124">
        <f t="shared" si="46"/>
        <v>0.47</v>
      </c>
      <c r="J163" s="124">
        <f t="shared" si="46"/>
        <v>0.47</v>
      </c>
      <c r="K163" s="124">
        <f t="shared" si="46"/>
        <v>0.47</v>
      </c>
      <c r="L163" s="124">
        <f t="shared" si="46"/>
        <v>0.47</v>
      </c>
      <c r="M163" s="124">
        <f t="shared" si="46"/>
        <v>0.47</v>
      </c>
      <c r="N163" s="124">
        <f t="shared" si="46"/>
        <v>0.47</v>
      </c>
      <c r="O163" s="124">
        <f t="shared" si="46"/>
        <v>0.47</v>
      </c>
      <c r="P163" s="124">
        <f t="shared" si="46"/>
        <v>0.47</v>
      </c>
      <c r="Q163" s="124">
        <f t="shared" si="46"/>
        <v>0.47</v>
      </c>
      <c r="R163" s="124">
        <f t="shared" si="46"/>
        <v>0.47</v>
      </c>
      <c r="S163" s="124">
        <f t="shared" si="46"/>
        <v>0.47</v>
      </c>
      <c r="T163" s="124">
        <f t="shared" si="47"/>
        <v>0.47</v>
      </c>
      <c r="U163" s="124">
        <f t="shared" si="47"/>
        <v>0.47</v>
      </c>
      <c r="V163" s="124">
        <f t="shared" si="47"/>
        <v>0.47</v>
      </c>
      <c r="W163" s="124">
        <f t="shared" si="47"/>
        <v>0.47</v>
      </c>
      <c r="X163" s="124">
        <f t="shared" si="47"/>
        <v>0.47</v>
      </c>
      <c r="Y163" s="124">
        <f t="shared" si="47"/>
        <v>0.47</v>
      </c>
      <c r="Z163" s="124">
        <f t="shared" si="47"/>
        <v>0.47</v>
      </c>
      <c r="AA163" s="124">
        <f t="shared" si="47"/>
        <v>0.47</v>
      </c>
      <c r="AB163" s="124">
        <f t="shared" si="47"/>
        <v>0.47</v>
      </c>
      <c r="AC163" s="124">
        <f t="shared" si="47"/>
        <v>0.47</v>
      </c>
      <c r="AD163" s="124">
        <f t="shared" si="47"/>
        <v>0.47</v>
      </c>
      <c r="AE163" s="124">
        <f t="shared" si="47"/>
        <v>0.47</v>
      </c>
      <c r="AF163" s="124">
        <f t="shared" si="4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5"/>
        <v>0</v>
      </c>
      <c r="C164" s="125">
        <v>0</v>
      </c>
      <c r="D164" s="124">
        <f t="shared" si="46"/>
        <v>0</v>
      </c>
      <c r="E164" s="124">
        <f t="shared" si="46"/>
        <v>0</v>
      </c>
      <c r="F164" s="124">
        <f t="shared" si="46"/>
        <v>0</v>
      </c>
      <c r="G164" s="124">
        <f t="shared" si="46"/>
        <v>0</v>
      </c>
      <c r="H164" s="124">
        <f t="shared" si="46"/>
        <v>0</v>
      </c>
      <c r="I164" s="124">
        <f t="shared" si="46"/>
        <v>0</v>
      </c>
      <c r="J164" s="124">
        <f t="shared" si="46"/>
        <v>0</v>
      </c>
      <c r="K164" s="124">
        <f t="shared" si="46"/>
        <v>0</v>
      </c>
      <c r="L164" s="124">
        <f t="shared" si="46"/>
        <v>0</v>
      </c>
      <c r="M164" s="124">
        <f t="shared" si="46"/>
        <v>0</v>
      </c>
      <c r="N164" s="124">
        <f t="shared" si="46"/>
        <v>0</v>
      </c>
      <c r="O164" s="124">
        <f t="shared" si="46"/>
        <v>0</v>
      </c>
      <c r="P164" s="124">
        <f t="shared" si="46"/>
        <v>0</v>
      </c>
      <c r="Q164" s="124">
        <f t="shared" si="46"/>
        <v>0</v>
      </c>
      <c r="R164" s="124">
        <f t="shared" si="46"/>
        <v>0</v>
      </c>
      <c r="S164" s="124">
        <f t="shared" si="46"/>
        <v>0</v>
      </c>
      <c r="T164" s="124">
        <f t="shared" si="47"/>
        <v>0</v>
      </c>
      <c r="U164" s="124">
        <f t="shared" si="47"/>
        <v>0</v>
      </c>
      <c r="V164" s="124">
        <f t="shared" si="47"/>
        <v>0</v>
      </c>
      <c r="W164" s="124">
        <f t="shared" si="47"/>
        <v>0</v>
      </c>
      <c r="X164" s="124">
        <f t="shared" si="47"/>
        <v>0</v>
      </c>
      <c r="Y164" s="124">
        <f t="shared" si="47"/>
        <v>0</v>
      </c>
      <c r="Z164" s="124">
        <f t="shared" si="47"/>
        <v>0</v>
      </c>
      <c r="AA164" s="124">
        <f t="shared" si="47"/>
        <v>0</v>
      </c>
      <c r="AB164" s="124">
        <f t="shared" si="47"/>
        <v>0</v>
      </c>
      <c r="AC164" s="124">
        <f t="shared" si="47"/>
        <v>0</v>
      </c>
      <c r="AD164" s="124">
        <f t="shared" si="47"/>
        <v>0</v>
      </c>
      <c r="AE164" s="124">
        <f t="shared" si="47"/>
        <v>0</v>
      </c>
      <c r="AF164" s="124">
        <f t="shared" si="4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5"/>
        <v>0</v>
      </c>
      <c r="C165" s="125">
        <v>0</v>
      </c>
      <c r="D165" s="124">
        <f t="shared" si="46"/>
        <v>0</v>
      </c>
      <c r="E165" s="124">
        <f t="shared" si="46"/>
        <v>0</v>
      </c>
      <c r="F165" s="124">
        <f t="shared" si="46"/>
        <v>0</v>
      </c>
      <c r="G165" s="124">
        <f t="shared" si="46"/>
        <v>0</v>
      </c>
      <c r="H165" s="124">
        <f t="shared" si="46"/>
        <v>0</v>
      </c>
      <c r="I165" s="124">
        <f t="shared" si="46"/>
        <v>0</v>
      </c>
      <c r="J165" s="124">
        <f t="shared" si="46"/>
        <v>0</v>
      </c>
      <c r="K165" s="124">
        <f t="shared" si="46"/>
        <v>0</v>
      </c>
      <c r="L165" s="124">
        <f t="shared" si="46"/>
        <v>0</v>
      </c>
      <c r="M165" s="124">
        <f t="shared" si="46"/>
        <v>0</v>
      </c>
      <c r="N165" s="124">
        <f t="shared" si="46"/>
        <v>0</v>
      </c>
      <c r="O165" s="124">
        <f t="shared" si="46"/>
        <v>0</v>
      </c>
      <c r="P165" s="124">
        <f t="shared" si="46"/>
        <v>0</v>
      </c>
      <c r="Q165" s="124">
        <f t="shared" si="46"/>
        <v>0</v>
      </c>
      <c r="R165" s="124">
        <f t="shared" si="46"/>
        <v>0</v>
      </c>
      <c r="S165" s="124">
        <f t="shared" si="47"/>
        <v>0</v>
      </c>
      <c r="T165" s="124">
        <f t="shared" si="47"/>
        <v>0</v>
      </c>
      <c r="U165" s="124">
        <f t="shared" si="47"/>
        <v>0</v>
      </c>
      <c r="V165" s="124">
        <f t="shared" si="47"/>
        <v>0</v>
      </c>
      <c r="W165" s="124">
        <f t="shared" si="47"/>
        <v>0</v>
      </c>
      <c r="X165" s="124">
        <f t="shared" si="47"/>
        <v>0</v>
      </c>
      <c r="Y165" s="124">
        <f t="shared" si="47"/>
        <v>0</v>
      </c>
      <c r="Z165" s="124">
        <f t="shared" si="47"/>
        <v>0</v>
      </c>
      <c r="AA165" s="124">
        <f t="shared" si="47"/>
        <v>0</v>
      </c>
      <c r="AB165" s="124">
        <f t="shared" si="47"/>
        <v>0</v>
      </c>
      <c r="AC165" s="124">
        <f t="shared" si="47"/>
        <v>0</v>
      </c>
      <c r="AD165" s="124">
        <f t="shared" si="47"/>
        <v>0</v>
      </c>
      <c r="AE165" s="124">
        <f t="shared" si="47"/>
        <v>0</v>
      </c>
      <c r="AF165" s="124">
        <f t="shared" si="4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5"/>
        <v>0.8</v>
      </c>
      <c r="C166" s="125">
        <v>0.8</v>
      </c>
      <c r="D166" s="124">
        <f t="shared" si="46"/>
        <v>0.8</v>
      </c>
      <c r="E166" s="124">
        <f t="shared" si="46"/>
        <v>0.8</v>
      </c>
      <c r="F166" s="124">
        <f t="shared" si="46"/>
        <v>0.8</v>
      </c>
      <c r="G166" s="124">
        <f t="shared" si="46"/>
        <v>0.8</v>
      </c>
      <c r="H166" s="124">
        <f t="shared" si="46"/>
        <v>0.8</v>
      </c>
      <c r="I166" s="124">
        <f t="shared" si="46"/>
        <v>0.8</v>
      </c>
      <c r="J166" s="124">
        <f t="shared" si="46"/>
        <v>0.8</v>
      </c>
      <c r="K166" s="124">
        <f t="shared" si="46"/>
        <v>0.8</v>
      </c>
      <c r="L166" s="124">
        <f t="shared" si="46"/>
        <v>0.8</v>
      </c>
      <c r="M166" s="124">
        <f t="shared" si="46"/>
        <v>0.8</v>
      </c>
      <c r="N166" s="124">
        <f t="shared" si="46"/>
        <v>0.8</v>
      </c>
      <c r="O166" s="124">
        <f t="shared" si="46"/>
        <v>0.8</v>
      </c>
      <c r="P166" s="124">
        <f t="shared" si="46"/>
        <v>0.8</v>
      </c>
      <c r="Q166" s="124">
        <f t="shared" si="46"/>
        <v>0.8</v>
      </c>
      <c r="R166" s="124">
        <f t="shared" si="46"/>
        <v>0.8</v>
      </c>
      <c r="S166" s="124">
        <f t="shared" si="47"/>
        <v>0.8</v>
      </c>
      <c r="T166" s="124">
        <f t="shared" si="47"/>
        <v>0.8</v>
      </c>
      <c r="U166" s="124">
        <f t="shared" si="47"/>
        <v>0.8</v>
      </c>
      <c r="V166" s="124">
        <f t="shared" si="47"/>
        <v>0.8</v>
      </c>
      <c r="W166" s="124">
        <f t="shared" si="47"/>
        <v>0.8</v>
      </c>
      <c r="X166" s="124">
        <f t="shared" si="47"/>
        <v>0.8</v>
      </c>
      <c r="Y166" s="124">
        <f t="shared" si="47"/>
        <v>0.8</v>
      </c>
      <c r="Z166" s="124">
        <f t="shared" si="47"/>
        <v>0.8</v>
      </c>
      <c r="AA166" s="124">
        <f t="shared" si="47"/>
        <v>0.8</v>
      </c>
      <c r="AB166" s="124">
        <f t="shared" si="47"/>
        <v>0.8</v>
      </c>
      <c r="AC166" s="124">
        <f t="shared" si="47"/>
        <v>0.8</v>
      </c>
      <c r="AD166" s="124">
        <f t="shared" si="47"/>
        <v>0.8</v>
      </c>
      <c r="AE166" s="124">
        <f t="shared" si="47"/>
        <v>0.8</v>
      </c>
      <c r="AF166" s="124">
        <f t="shared" si="4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5"/>
        <v>1.5</v>
      </c>
      <c r="C167" s="125">
        <v>1.5</v>
      </c>
      <c r="D167" s="124">
        <f t="shared" si="46"/>
        <v>1.5</v>
      </c>
      <c r="E167" s="124">
        <f t="shared" si="46"/>
        <v>1.5</v>
      </c>
      <c r="F167" s="124">
        <f t="shared" si="46"/>
        <v>1.5</v>
      </c>
      <c r="G167" s="124">
        <f t="shared" si="46"/>
        <v>1.5</v>
      </c>
      <c r="H167" s="124">
        <f t="shared" si="46"/>
        <v>1.5</v>
      </c>
      <c r="I167" s="124">
        <f t="shared" si="46"/>
        <v>1.5</v>
      </c>
      <c r="J167" s="124">
        <f t="shared" si="46"/>
        <v>1.5</v>
      </c>
      <c r="K167" s="124">
        <f t="shared" si="46"/>
        <v>1.5</v>
      </c>
      <c r="L167" s="124">
        <f t="shared" si="46"/>
        <v>1.5</v>
      </c>
      <c r="M167" s="124">
        <f t="shared" si="46"/>
        <v>1.5</v>
      </c>
      <c r="N167" s="124">
        <f t="shared" si="46"/>
        <v>1.5</v>
      </c>
      <c r="O167" s="124">
        <f t="shared" si="46"/>
        <v>1.5</v>
      </c>
      <c r="P167" s="124">
        <f t="shared" si="46"/>
        <v>1.5</v>
      </c>
      <c r="Q167" s="124">
        <f t="shared" si="46"/>
        <v>1.5</v>
      </c>
      <c r="R167" s="124">
        <f t="shared" si="46"/>
        <v>1.5</v>
      </c>
      <c r="S167" s="124">
        <f t="shared" si="47"/>
        <v>1.5</v>
      </c>
      <c r="T167" s="124">
        <f t="shared" si="47"/>
        <v>1.5</v>
      </c>
      <c r="U167" s="124">
        <f t="shared" si="47"/>
        <v>1.5</v>
      </c>
      <c r="V167" s="124">
        <f t="shared" si="47"/>
        <v>1.5</v>
      </c>
      <c r="W167" s="124">
        <f t="shared" si="47"/>
        <v>1.5</v>
      </c>
      <c r="X167" s="124">
        <f t="shared" si="47"/>
        <v>1.5</v>
      </c>
      <c r="Y167" s="124">
        <f t="shared" si="47"/>
        <v>1.5</v>
      </c>
      <c r="Z167" s="124">
        <f t="shared" si="47"/>
        <v>1.5</v>
      </c>
      <c r="AA167" s="124">
        <f t="shared" si="47"/>
        <v>1.5</v>
      </c>
      <c r="AB167" s="124">
        <f t="shared" si="47"/>
        <v>1.5</v>
      </c>
      <c r="AC167" s="124">
        <f t="shared" si="47"/>
        <v>1.5</v>
      </c>
      <c r="AD167" s="124">
        <f t="shared" si="47"/>
        <v>1.5</v>
      </c>
      <c r="AE167" s="124">
        <f t="shared" si="47"/>
        <v>1.5</v>
      </c>
      <c r="AF167" s="124">
        <f t="shared" si="4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5"/>
        <v>1</v>
      </c>
      <c r="C168" s="125">
        <v>1</v>
      </c>
      <c r="D168" s="124">
        <f t="shared" si="46"/>
        <v>1</v>
      </c>
      <c r="E168" s="124">
        <f t="shared" si="46"/>
        <v>1</v>
      </c>
      <c r="F168" s="124">
        <f t="shared" si="46"/>
        <v>1</v>
      </c>
      <c r="G168" s="124">
        <f t="shared" si="46"/>
        <v>1</v>
      </c>
      <c r="H168" s="124">
        <f t="shared" si="46"/>
        <v>1</v>
      </c>
      <c r="I168" s="124">
        <f t="shared" si="46"/>
        <v>1</v>
      </c>
      <c r="J168" s="124">
        <f t="shared" si="46"/>
        <v>1</v>
      </c>
      <c r="K168" s="124">
        <f t="shared" si="46"/>
        <v>1</v>
      </c>
      <c r="L168" s="124">
        <f t="shared" si="46"/>
        <v>1</v>
      </c>
      <c r="M168" s="124">
        <f t="shared" si="46"/>
        <v>1</v>
      </c>
      <c r="N168" s="124">
        <f t="shared" si="46"/>
        <v>1</v>
      </c>
      <c r="O168" s="124">
        <f t="shared" si="46"/>
        <v>1</v>
      </c>
      <c r="P168" s="124">
        <f t="shared" si="46"/>
        <v>1</v>
      </c>
      <c r="Q168" s="124">
        <f t="shared" si="46"/>
        <v>1</v>
      </c>
      <c r="R168" s="124">
        <f t="shared" si="46"/>
        <v>1</v>
      </c>
      <c r="S168" s="124">
        <f t="shared" si="47"/>
        <v>1</v>
      </c>
      <c r="T168" s="124">
        <f t="shared" si="47"/>
        <v>1</v>
      </c>
      <c r="U168" s="124">
        <f t="shared" si="47"/>
        <v>1</v>
      </c>
      <c r="V168" s="124">
        <f t="shared" si="47"/>
        <v>1</v>
      </c>
      <c r="W168" s="124">
        <f t="shared" si="47"/>
        <v>1</v>
      </c>
      <c r="X168" s="124">
        <f t="shared" si="47"/>
        <v>1</v>
      </c>
      <c r="Y168" s="124">
        <f t="shared" si="47"/>
        <v>1</v>
      </c>
      <c r="Z168" s="124">
        <f t="shared" si="47"/>
        <v>1</v>
      </c>
      <c r="AA168" s="124">
        <f t="shared" si="47"/>
        <v>1</v>
      </c>
      <c r="AB168" s="124">
        <f t="shared" si="47"/>
        <v>1</v>
      </c>
      <c r="AC168" s="124">
        <f t="shared" si="47"/>
        <v>1</v>
      </c>
      <c r="AD168" s="124">
        <f t="shared" si="47"/>
        <v>1</v>
      </c>
      <c r="AE168" s="124">
        <f t="shared" si="47"/>
        <v>1</v>
      </c>
      <c r="AF168" s="124">
        <f t="shared" si="4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8">AF170</f>
        <v>1</v>
      </c>
      <c r="C170" s="125">
        <v>1</v>
      </c>
      <c r="D170" s="124">
        <f t="shared" ref="D170:S177" si="49">C170</f>
        <v>1</v>
      </c>
      <c r="E170" s="124">
        <f t="shared" si="49"/>
        <v>1</v>
      </c>
      <c r="F170" s="124">
        <f t="shared" si="49"/>
        <v>1</v>
      </c>
      <c r="G170" s="124">
        <f t="shared" si="49"/>
        <v>1</v>
      </c>
      <c r="H170" s="124">
        <f t="shared" si="49"/>
        <v>1</v>
      </c>
      <c r="I170" s="124">
        <f t="shared" si="49"/>
        <v>1</v>
      </c>
      <c r="J170" s="124">
        <f t="shared" si="49"/>
        <v>1</v>
      </c>
      <c r="K170" s="124">
        <f t="shared" si="49"/>
        <v>1</v>
      </c>
      <c r="L170" s="124">
        <f t="shared" si="49"/>
        <v>1</v>
      </c>
      <c r="M170" s="124">
        <f t="shared" si="49"/>
        <v>1</v>
      </c>
      <c r="N170" s="124">
        <f t="shared" si="49"/>
        <v>1</v>
      </c>
      <c r="O170" s="124">
        <f t="shared" si="49"/>
        <v>1</v>
      </c>
      <c r="P170" s="124">
        <f t="shared" si="49"/>
        <v>1</v>
      </c>
      <c r="Q170" s="124">
        <f t="shared" si="49"/>
        <v>1</v>
      </c>
      <c r="R170" s="124">
        <f t="shared" si="49"/>
        <v>1</v>
      </c>
      <c r="S170" s="124">
        <f t="shared" si="49"/>
        <v>1</v>
      </c>
      <c r="T170" s="124">
        <f t="shared" ref="S170:AF177" si="50">S170</f>
        <v>1</v>
      </c>
      <c r="U170" s="124">
        <f t="shared" si="50"/>
        <v>1</v>
      </c>
      <c r="V170" s="124">
        <f t="shared" si="50"/>
        <v>1</v>
      </c>
      <c r="W170" s="124">
        <f t="shared" si="50"/>
        <v>1</v>
      </c>
      <c r="X170" s="124">
        <f t="shared" si="50"/>
        <v>1</v>
      </c>
      <c r="Y170" s="124">
        <f t="shared" si="50"/>
        <v>1</v>
      </c>
      <c r="Z170" s="124">
        <f t="shared" si="50"/>
        <v>1</v>
      </c>
      <c r="AA170" s="124">
        <f t="shared" si="50"/>
        <v>1</v>
      </c>
      <c r="AB170" s="124">
        <f t="shared" si="50"/>
        <v>1</v>
      </c>
      <c r="AC170" s="124">
        <f t="shared" si="50"/>
        <v>1</v>
      </c>
      <c r="AD170" s="124">
        <f t="shared" si="50"/>
        <v>1</v>
      </c>
      <c r="AE170" s="124">
        <f t="shared" si="50"/>
        <v>1</v>
      </c>
      <c r="AF170" s="124">
        <f t="shared" si="5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8"/>
        <v>0.42</v>
      </c>
      <c r="C171" s="125">
        <v>0.42</v>
      </c>
      <c r="D171" s="124">
        <f t="shared" si="49"/>
        <v>0.42</v>
      </c>
      <c r="E171" s="124">
        <f t="shared" si="49"/>
        <v>0.42</v>
      </c>
      <c r="F171" s="124">
        <f t="shared" si="49"/>
        <v>0.42</v>
      </c>
      <c r="G171" s="124">
        <f t="shared" si="49"/>
        <v>0.42</v>
      </c>
      <c r="H171" s="124">
        <f t="shared" si="49"/>
        <v>0.42</v>
      </c>
      <c r="I171" s="124">
        <f t="shared" si="49"/>
        <v>0.42</v>
      </c>
      <c r="J171" s="124">
        <f t="shared" si="49"/>
        <v>0.42</v>
      </c>
      <c r="K171" s="124">
        <f t="shared" si="49"/>
        <v>0.42</v>
      </c>
      <c r="L171" s="124">
        <f t="shared" si="49"/>
        <v>0.42</v>
      </c>
      <c r="M171" s="124">
        <f t="shared" si="49"/>
        <v>0.42</v>
      </c>
      <c r="N171" s="124">
        <f t="shared" si="49"/>
        <v>0.42</v>
      </c>
      <c r="O171" s="124">
        <f t="shared" si="49"/>
        <v>0.42</v>
      </c>
      <c r="P171" s="124">
        <f t="shared" si="49"/>
        <v>0.42</v>
      </c>
      <c r="Q171" s="124">
        <f t="shared" si="49"/>
        <v>0.42</v>
      </c>
      <c r="R171" s="124">
        <f t="shared" si="49"/>
        <v>0.42</v>
      </c>
      <c r="S171" s="124">
        <f t="shared" si="50"/>
        <v>0.42</v>
      </c>
      <c r="T171" s="124">
        <f t="shared" si="50"/>
        <v>0.42</v>
      </c>
      <c r="U171" s="124">
        <f t="shared" si="50"/>
        <v>0.42</v>
      </c>
      <c r="V171" s="124">
        <f t="shared" si="50"/>
        <v>0.42</v>
      </c>
      <c r="W171" s="124">
        <f t="shared" si="50"/>
        <v>0.42</v>
      </c>
      <c r="X171" s="124">
        <f t="shared" si="50"/>
        <v>0.42</v>
      </c>
      <c r="Y171" s="124">
        <f t="shared" si="50"/>
        <v>0.42</v>
      </c>
      <c r="Z171" s="124">
        <f t="shared" si="50"/>
        <v>0.42</v>
      </c>
      <c r="AA171" s="124">
        <f t="shared" si="50"/>
        <v>0.42</v>
      </c>
      <c r="AB171" s="124">
        <f t="shared" si="50"/>
        <v>0.42</v>
      </c>
      <c r="AC171" s="124">
        <f t="shared" si="50"/>
        <v>0.42</v>
      </c>
      <c r="AD171" s="124">
        <f t="shared" si="50"/>
        <v>0.42</v>
      </c>
      <c r="AE171" s="124">
        <f t="shared" si="50"/>
        <v>0.42</v>
      </c>
      <c r="AF171" s="124">
        <f t="shared" si="5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8"/>
        <v>0.46</v>
      </c>
      <c r="C172" s="125">
        <v>0.46</v>
      </c>
      <c r="D172" s="124">
        <f t="shared" si="49"/>
        <v>0.46</v>
      </c>
      <c r="E172" s="124">
        <f t="shared" si="49"/>
        <v>0.46</v>
      </c>
      <c r="F172" s="124">
        <f t="shared" si="49"/>
        <v>0.46</v>
      </c>
      <c r="G172" s="124">
        <f t="shared" si="49"/>
        <v>0.46</v>
      </c>
      <c r="H172" s="124">
        <f t="shared" si="49"/>
        <v>0.46</v>
      </c>
      <c r="I172" s="124">
        <f t="shared" si="49"/>
        <v>0.46</v>
      </c>
      <c r="J172" s="124">
        <f t="shared" si="49"/>
        <v>0.46</v>
      </c>
      <c r="K172" s="124">
        <f t="shared" si="49"/>
        <v>0.46</v>
      </c>
      <c r="L172" s="124">
        <f t="shared" si="49"/>
        <v>0.46</v>
      </c>
      <c r="M172" s="124">
        <f t="shared" si="49"/>
        <v>0.46</v>
      </c>
      <c r="N172" s="124">
        <f t="shared" si="49"/>
        <v>0.46</v>
      </c>
      <c r="O172" s="124">
        <f t="shared" si="49"/>
        <v>0.46</v>
      </c>
      <c r="P172" s="124">
        <f t="shared" si="49"/>
        <v>0.46</v>
      </c>
      <c r="Q172" s="124">
        <f t="shared" si="49"/>
        <v>0.46</v>
      </c>
      <c r="R172" s="124">
        <f t="shared" si="49"/>
        <v>0.46</v>
      </c>
      <c r="S172" s="124">
        <f t="shared" si="50"/>
        <v>0.46</v>
      </c>
      <c r="T172" s="124">
        <f t="shared" si="50"/>
        <v>0.46</v>
      </c>
      <c r="U172" s="124">
        <f t="shared" si="50"/>
        <v>0.46</v>
      </c>
      <c r="V172" s="124">
        <f t="shared" si="50"/>
        <v>0.46</v>
      </c>
      <c r="W172" s="124">
        <f t="shared" si="50"/>
        <v>0.46</v>
      </c>
      <c r="X172" s="124">
        <f t="shared" si="50"/>
        <v>0.46</v>
      </c>
      <c r="Y172" s="124">
        <f t="shared" si="50"/>
        <v>0.46</v>
      </c>
      <c r="Z172" s="124">
        <f t="shared" si="50"/>
        <v>0.46</v>
      </c>
      <c r="AA172" s="124">
        <f t="shared" si="50"/>
        <v>0.46</v>
      </c>
      <c r="AB172" s="124">
        <f t="shared" si="50"/>
        <v>0.46</v>
      </c>
      <c r="AC172" s="124">
        <f t="shared" si="50"/>
        <v>0.46</v>
      </c>
      <c r="AD172" s="124">
        <f t="shared" si="50"/>
        <v>0.46</v>
      </c>
      <c r="AE172" s="124">
        <f t="shared" si="50"/>
        <v>0.46</v>
      </c>
      <c r="AF172" s="124">
        <f t="shared" si="5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8"/>
        <v>0.85</v>
      </c>
      <c r="C173" s="125">
        <v>0.85</v>
      </c>
      <c r="D173" s="124">
        <f t="shared" si="49"/>
        <v>0.85</v>
      </c>
      <c r="E173" s="124">
        <f t="shared" si="49"/>
        <v>0.85</v>
      </c>
      <c r="F173" s="124">
        <f t="shared" si="49"/>
        <v>0.85</v>
      </c>
      <c r="G173" s="124">
        <f t="shared" si="49"/>
        <v>0.85</v>
      </c>
      <c r="H173" s="124">
        <f t="shared" si="49"/>
        <v>0.85</v>
      </c>
      <c r="I173" s="124">
        <f t="shared" si="49"/>
        <v>0.85</v>
      </c>
      <c r="J173" s="124">
        <f t="shared" si="49"/>
        <v>0.85</v>
      </c>
      <c r="K173" s="124">
        <f t="shared" si="49"/>
        <v>0.85</v>
      </c>
      <c r="L173" s="124">
        <f t="shared" si="49"/>
        <v>0.85</v>
      </c>
      <c r="M173" s="124">
        <f t="shared" si="49"/>
        <v>0.85</v>
      </c>
      <c r="N173" s="124">
        <f t="shared" si="49"/>
        <v>0.85</v>
      </c>
      <c r="O173" s="124">
        <f t="shared" si="49"/>
        <v>0.85</v>
      </c>
      <c r="P173" s="124">
        <f t="shared" si="49"/>
        <v>0.85</v>
      </c>
      <c r="Q173" s="124">
        <f t="shared" si="49"/>
        <v>0.85</v>
      </c>
      <c r="R173" s="124">
        <f t="shared" si="49"/>
        <v>0.85</v>
      </c>
      <c r="S173" s="124">
        <f t="shared" si="50"/>
        <v>0.85</v>
      </c>
      <c r="T173" s="124">
        <f t="shared" si="50"/>
        <v>0.85</v>
      </c>
      <c r="U173" s="124">
        <f t="shared" si="50"/>
        <v>0.85</v>
      </c>
      <c r="V173" s="124">
        <f t="shared" si="50"/>
        <v>0.85</v>
      </c>
      <c r="W173" s="124">
        <f t="shared" si="50"/>
        <v>0.85</v>
      </c>
      <c r="X173" s="124">
        <f t="shared" si="50"/>
        <v>0.85</v>
      </c>
      <c r="Y173" s="124">
        <f t="shared" si="50"/>
        <v>0.85</v>
      </c>
      <c r="Z173" s="124">
        <f t="shared" si="50"/>
        <v>0.85</v>
      </c>
      <c r="AA173" s="124">
        <f t="shared" si="50"/>
        <v>0.85</v>
      </c>
      <c r="AB173" s="124">
        <f t="shared" si="50"/>
        <v>0.85</v>
      </c>
      <c r="AC173" s="124">
        <f t="shared" si="50"/>
        <v>0.85</v>
      </c>
      <c r="AD173" s="124">
        <f t="shared" si="50"/>
        <v>0.85</v>
      </c>
      <c r="AE173" s="124">
        <f t="shared" si="50"/>
        <v>0.85</v>
      </c>
      <c r="AF173" s="124">
        <f t="shared" si="5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8"/>
        <v>0.9</v>
      </c>
      <c r="C174" s="125">
        <v>0.9</v>
      </c>
      <c r="D174" s="124">
        <f t="shared" si="49"/>
        <v>0.9</v>
      </c>
      <c r="E174" s="124">
        <f t="shared" si="49"/>
        <v>0.9</v>
      </c>
      <c r="F174" s="124">
        <f t="shared" si="49"/>
        <v>0.9</v>
      </c>
      <c r="G174" s="124">
        <f t="shared" si="49"/>
        <v>0.9</v>
      </c>
      <c r="H174" s="124">
        <f t="shared" si="49"/>
        <v>0.9</v>
      </c>
      <c r="I174" s="124">
        <f t="shared" si="49"/>
        <v>0.9</v>
      </c>
      <c r="J174" s="124">
        <f t="shared" si="49"/>
        <v>0.9</v>
      </c>
      <c r="K174" s="124">
        <f t="shared" si="49"/>
        <v>0.9</v>
      </c>
      <c r="L174" s="124">
        <f t="shared" si="49"/>
        <v>0.9</v>
      </c>
      <c r="M174" s="124">
        <f t="shared" si="49"/>
        <v>0.9</v>
      </c>
      <c r="N174" s="124">
        <f t="shared" si="49"/>
        <v>0.9</v>
      </c>
      <c r="O174" s="124">
        <f t="shared" si="49"/>
        <v>0.9</v>
      </c>
      <c r="P174" s="124">
        <f t="shared" si="49"/>
        <v>0.9</v>
      </c>
      <c r="Q174" s="124">
        <f t="shared" si="49"/>
        <v>0.9</v>
      </c>
      <c r="R174" s="124">
        <f t="shared" si="49"/>
        <v>0.9</v>
      </c>
      <c r="S174" s="124">
        <f t="shared" si="50"/>
        <v>0.9</v>
      </c>
      <c r="T174" s="124">
        <f t="shared" si="50"/>
        <v>0.9</v>
      </c>
      <c r="U174" s="124">
        <f t="shared" si="50"/>
        <v>0.9</v>
      </c>
      <c r="V174" s="124">
        <f t="shared" si="50"/>
        <v>0.9</v>
      </c>
      <c r="W174" s="124">
        <f t="shared" si="50"/>
        <v>0.9</v>
      </c>
      <c r="X174" s="124">
        <f t="shared" si="50"/>
        <v>0.9</v>
      </c>
      <c r="Y174" s="124">
        <f t="shared" si="50"/>
        <v>0.9</v>
      </c>
      <c r="Z174" s="124">
        <f t="shared" si="50"/>
        <v>0.9</v>
      </c>
      <c r="AA174" s="124">
        <f t="shared" si="50"/>
        <v>0.9</v>
      </c>
      <c r="AB174" s="124">
        <f t="shared" si="50"/>
        <v>0.9</v>
      </c>
      <c r="AC174" s="124">
        <f t="shared" si="50"/>
        <v>0.9</v>
      </c>
      <c r="AD174" s="124">
        <f t="shared" si="50"/>
        <v>0.9</v>
      </c>
      <c r="AE174" s="124">
        <f t="shared" si="50"/>
        <v>0.9</v>
      </c>
      <c r="AF174" s="124">
        <f t="shared" si="5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8"/>
        <v>0.44</v>
      </c>
      <c r="C175" s="125">
        <v>0.44</v>
      </c>
      <c r="D175" s="124">
        <f t="shared" si="49"/>
        <v>0.44</v>
      </c>
      <c r="E175" s="124">
        <f t="shared" si="49"/>
        <v>0.44</v>
      </c>
      <c r="F175" s="124">
        <f t="shared" si="49"/>
        <v>0.44</v>
      </c>
      <c r="G175" s="124">
        <f t="shared" si="49"/>
        <v>0.44</v>
      </c>
      <c r="H175" s="124">
        <f t="shared" si="49"/>
        <v>0.44</v>
      </c>
      <c r="I175" s="124">
        <f t="shared" si="49"/>
        <v>0.44</v>
      </c>
      <c r="J175" s="124">
        <f t="shared" si="49"/>
        <v>0.44</v>
      </c>
      <c r="K175" s="124">
        <f t="shared" si="49"/>
        <v>0.44</v>
      </c>
      <c r="L175" s="124">
        <f t="shared" si="49"/>
        <v>0.44</v>
      </c>
      <c r="M175" s="124">
        <f t="shared" si="49"/>
        <v>0.44</v>
      </c>
      <c r="N175" s="124">
        <f t="shared" si="49"/>
        <v>0.44</v>
      </c>
      <c r="O175" s="124">
        <f t="shared" si="49"/>
        <v>0.44</v>
      </c>
      <c r="P175" s="124">
        <f t="shared" si="49"/>
        <v>0.44</v>
      </c>
      <c r="Q175" s="124">
        <f t="shared" si="49"/>
        <v>0.44</v>
      </c>
      <c r="R175" s="124">
        <f t="shared" si="49"/>
        <v>0.44</v>
      </c>
      <c r="S175" s="124">
        <f t="shared" si="50"/>
        <v>0.44</v>
      </c>
      <c r="T175" s="124">
        <f t="shared" si="50"/>
        <v>0.44</v>
      </c>
      <c r="U175" s="124">
        <f t="shared" si="50"/>
        <v>0.44</v>
      </c>
      <c r="V175" s="124">
        <f t="shared" si="50"/>
        <v>0.44</v>
      </c>
      <c r="W175" s="124">
        <f t="shared" si="50"/>
        <v>0.44</v>
      </c>
      <c r="X175" s="124">
        <f t="shared" si="50"/>
        <v>0.44</v>
      </c>
      <c r="Y175" s="124">
        <f t="shared" si="50"/>
        <v>0.44</v>
      </c>
      <c r="Z175" s="124">
        <f t="shared" si="50"/>
        <v>0.44</v>
      </c>
      <c r="AA175" s="124">
        <f t="shared" si="50"/>
        <v>0.44</v>
      </c>
      <c r="AB175" s="124">
        <f t="shared" si="50"/>
        <v>0.44</v>
      </c>
      <c r="AC175" s="124">
        <f t="shared" si="50"/>
        <v>0.44</v>
      </c>
      <c r="AD175" s="124">
        <f t="shared" si="50"/>
        <v>0.44</v>
      </c>
      <c r="AE175" s="124">
        <f t="shared" si="50"/>
        <v>0.44</v>
      </c>
      <c r="AF175" s="124">
        <f t="shared" si="5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8"/>
        <v>2.1</v>
      </c>
      <c r="C176" s="125">
        <v>2.1</v>
      </c>
      <c r="D176" s="124">
        <f t="shared" si="49"/>
        <v>2.1</v>
      </c>
      <c r="E176" s="124">
        <f t="shared" si="49"/>
        <v>2.1</v>
      </c>
      <c r="F176" s="124">
        <f t="shared" si="49"/>
        <v>2.1</v>
      </c>
      <c r="G176" s="124">
        <f t="shared" si="49"/>
        <v>2.1</v>
      </c>
      <c r="H176" s="124">
        <f t="shared" si="49"/>
        <v>2.1</v>
      </c>
      <c r="I176" s="124">
        <f t="shared" si="49"/>
        <v>2.1</v>
      </c>
      <c r="J176" s="124">
        <f t="shared" si="49"/>
        <v>2.1</v>
      </c>
      <c r="K176" s="124">
        <f t="shared" si="49"/>
        <v>2.1</v>
      </c>
      <c r="L176" s="124">
        <f t="shared" si="49"/>
        <v>2.1</v>
      </c>
      <c r="M176" s="124">
        <f t="shared" si="49"/>
        <v>2.1</v>
      </c>
      <c r="N176" s="124">
        <f t="shared" si="49"/>
        <v>2.1</v>
      </c>
      <c r="O176" s="124">
        <f t="shared" si="49"/>
        <v>2.1</v>
      </c>
      <c r="P176" s="124">
        <f t="shared" si="49"/>
        <v>2.1</v>
      </c>
      <c r="Q176" s="124">
        <f t="shared" si="49"/>
        <v>2.1</v>
      </c>
      <c r="R176" s="124">
        <f t="shared" si="49"/>
        <v>2.1</v>
      </c>
      <c r="S176" s="124">
        <f t="shared" si="50"/>
        <v>2.1</v>
      </c>
      <c r="T176" s="124">
        <f t="shared" si="50"/>
        <v>2.1</v>
      </c>
      <c r="U176" s="124">
        <f t="shared" si="50"/>
        <v>2.1</v>
      </c>
      <c r="V176" s="124">
        <f t="shared" si="50"/>
        <v>2.1</v>
      </c>
      <c r="W176" s="124">
        <f t="shared" si="50"/>
        <v>2.1</v>
      </c>
      <c r="X176" s="124">
        <f t="shared" si="50"/>
        <v>2.1</v>
      </c>
      <c r="Y176" s="124">
        <f t="shared" si="50"/>
        <v>2.1</v>
      </c>
      <c r="Z176" s="124">
        <f t="shared" si="50"/>
        <v>2.1</v>
      </c>
      <c r="AA176" s="124">
        <f t="shared" si="50"/>
        <v>2.1</v>
      </c>
      <c r="AB176" s="124">
        <f t="shared" si="50"/>
        <v>2.1</v>
      </c>
      <c r="AC176" s="124">
        <f t="shared" si="50"/>
        <v>2.1</v>
      </c>
      <c r="AD176" s="124">
        <f t="shared" si="50"/>
        <v>2.1</v>
      </c>
      <c r="AE176" s="124">
        <f t="shared" si="50"/>
        <v>2.1</v>
      </c>
      <c r="AF176" s="124">
        <f t="shared" si="5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8"/>
        <v>0.9</v>
      </c>
      <c r="C177" s="125">
        <v>0.9</v>
      </c>
      <c r="D177" s="124">
        <f t="shared" si="49"/>
        <v>0.9</v>
      </c>
      <c r="E177" s="124">
        <f t="shared" si="49"/>
        <v>0.9</v>
      </c>
      <c r="F177" s="124">
        <f t="shared" si="49"/>
        <v>0.9</v>
      </c>
      <c r="G177" s="124">
        <f t="shared" si="49"/>
        <v>0.9</v>
      </c>
      <c r="H177" s="124">
        <f t="shared" si="49"/>
        <v>0.9</v>
      </c>
      <c r="I177" s="124">
        <f t="shared" si="49"/>
        <v>0.9</v>
      </c>
      <c r="J177" s="124">
        <f t="shared" si="49"/>
        <v>0.9</v>
      </c>
      <c r="K177" s="124">
        <f t="shared" si="49"/>
        <v>0.9</v>
      </c>
      <c r="L177" s="124">
        <f t="shared" si="49"/>
        <v>0.9</v>
      </c>
      <c r="M177" s="124">
        <f t="shared" si="49"/>
        <v>0.9</v>
      </c>
      <c r="N177" s="124">
        <f t="shared" si="49"/>
        <v>0.9</v>
      </c>
      <c r="O177" s="124">
        <f t="shared" si="49"/>
        <v>0.9</v>
      </c>
      <c r="P177" s="124">
        <f t="shared" si="49"/>
        <v>0.9</v>
      </c>
      <c r="Q177" s="124">
        <f t="shared" si="49"/>
        <v>0.9</v>
      </c>
      <c r="R177" s="124">
        <f t="shared" si="49"/>
        <v>0.9</v>
      </c>
      <c r="S177" s="124">
        <f t="shared" si="50"/>
        <v>0.9</v>
      </c>
      <c r="T177" s="124">
        <f t="shared" si="50"/>
        <v>0.9</v>
      </c>
      <c r="U177" s="124">
        <f t="shared" si="50"/>
        <v>0.9</v>
      </c>
      <c r="V177" s="124">
        <f t="shared" si="50"/>
        <v>0.9</v>
      </c>
      <c r="W177" s="124">
        <f t="shared" si="50"/>
        <v>0.9</v>
      </c>
      <c r="X177" s="124">
        <f t="shared" si="50"/>
        <v>0.9</v>
      </c>
      <c r="Y177" s="124">
        <f t="shared" si="50"/>
        <v>0.9</v>
      </c>
      <c r="Z177" s="124">
        <f t="shared" si="50"/>
        <v>0.9</v>
      </c>
      <c r="AA177" s="124">
        <f t="shared" si="50"/>
        <v>0.9</v>
      </c>
      <c r="AB177" s="124">
        <f t="shared" si="50"/>
        <v>0.9</v>
      </c>
      <c r="AC177" s="124">
        <f t="shared" si="50"/>
        <v>0.9</v>
      </c>
      <c r="AD177" s="124">
        <f t="shared" si="50"/>
        <v>0.9</v>
      </c>
      <c r="AE177" s="124">
        <f t="shared" si="50"/>
        <v>0.9</v>
      </c>
      <c r="AF177" s="124">
        <f t="shared" si="5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51">AF179</f>
        <v>0.57999999999999996</v>
      </c>
      <c r="C179" s="125">
        <v>0.57999999999999996</v>
      </c>
      <c r="D179" s="124">
        <f t="shared" ref="D179:S191" si="52">C179</f>
        <v>0.57999999999999996</v>
      </c>
      <c r="E179" s="124">
        <f t="shared" si="52"/>
        <v>0.57999999999999996</v>
      </c>
      <c r="F179" s="124">
        <f t="shared" si="52"/>
        <v>0.57999999999999996</v>
      </c>
      <c r="G179" s="124">
        <f t="shared" si="52"/>
        <v>0.57999999999999996</v>
      </c>
      <c r="H179" s="124">
        <f t="shared" si="52"/>
        <v>0.57999999999999996</v>
      </c>
      <c r="I179" s="124">
        <f t="shared" si="52"/>
        <v>0.57999999999999996</v>
      </c>
      <c r="J179" s="124">
        <f t="shared" si="52"/>
        <v>0.57999999999999996</v>
      </c>
      <c r="K179" s="124">
        <f t="shared" si="52"/>
        <v>0.57999999999999996</v>
      </c>
      <c r="L179" s="124">
        <f t="shared" si="52"/>
        <v>0.57999999999999996</v>
      </c>
      <c r="M179" s="124">
        <f t="shared" si="52"/>
        <v>0.57999999999999996</v>
      </c>
      <c r="N179" s="124">
        <f t="shared" si="52"/>
        <v>0.57999999999999996</v>
      </c>
      <c r="O179" s="124">
        <f t="shared" si="52"/>
        <v>0.57999999999999996</v>
      </c>
      <c r="P179" s="124">
        <f t="shared" si="52"/>
        <v>0.57999999999999996</v>
      </c>
      <c r="Q179" s="124">
        <f t="shared" si="52"/>
        <v>0.57999999999999996</v>
      </c>
      <c r="R179" s="124">
        <f t="shared" si="52"/>
        <v>0.57999999999999996</v>
      </c>
      <c r="S179" s="124">
        <f t="shared" si="52"/>
        <v>0.57999999999999996</v>
      </c>
      <c r="T179" s="124">
        <f t="shared" ref="S179:AF191" si="53">S179</f>
        <v>0.57999999999999996</v>
      </c>
      <c r="U179" s="124">
        <f t="shared" si="53"/>
        <v>0.57999999999999996</v>
      </c>
      <c r="V179" s="124">
        <f t="shared" si="53"/>
        <v>0.57999999999999996</v>
      </c>
      <c r="W179" s="124">
        <f t="shared" si="53"/>
        <v>0.57999999999999996</v>
      </c>
      <c r="X179" s="124">
        <f t="shared" si="53"/>
        <v>0.57999999999999996</v>
      </c>
      <c r="Y179" s="124">
        <f t="shared" si="53"/>
        <v>0.57999999999999996</v>
      </c>
      <c r="Z179" s="124">
        <f t="shared" si="53"/>
        <v>0.57999999999999996</v>
      </c>
      <c r="AA179" s="124">
        <f t="shared" si="53"/>
        <v>0.57999999999999996</v>
      </c>
      <c r="AB179" s="124">
        <f t="shared" si="53"/>
        <v>0.57999999999999996</v>
      </c>
      <c r="AC179" s="124">
        <f t="shared" si="53"/>
        <v>0.57999999999999996</v>
      </c>
      <c r="AD179" s="124">
        <f t="shared" si="53"/>
        <v>0.57999999999999996</v>
      </c>
      <c r="AE179" s="124">
        <f t="shared" si="53"/>
        <v>0.57999999999999996</v>
      </c>
      <c r="AF179" s="124">
        <f t="shared" si="5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51"/>
        <v>0.8</v>
      </c>
      <c r="C180" s="125">
        <v>0.8</v>
      </c>
      <c r="D180" s="124">
        <f t="shared" si="52"/>
        <v>0.8</v>
      </c>
      <c r="E180" s="124">
        <f t="shared" si="52"/>
        <v>0.8</v>
      </c>
      <c r="F180" s="124">
        <f t="shared" si="52"/>
        <v>0.8</v>
      </c>
      <c r="G180" s="124">
        <f t="shared" si="52"/>
        <v>0.8</v>
      </c>
      <c r="H180" s="124">
        <f t="shared" si="52"/>
        <v>0.8</v>
      </c>
      <c r="I180" s="124">
        <f t="shared" si="52"/>
        <v>0.8</v>
      </c>
      <c r="J180" s="124">
        <f t="shared" si="52"/>
        <v>0.8</v>
      </c>
      <c r="K180" s="124">
        <f t="shared" si="52"/>
        <v>0.8</v>
      </c>
      <c r="L180" s="124">
        <f t="shared" si="52"/>
        <v>0.8</v>
      </c>
      <c r="M180" s="124">
        <f t="shared" si="52"/>
        <v>0.8</v>
      </c>
      <c r="N180" s="124">
        <f t="shared" si="52"/>
        <v>0.8</v>
      </c>
      <c r="O180" s="124">
        <f t="shared" si="52"/>
        <v>0.8</v>
      </c>
      <c r="P180" s="124">
        <f t="shared" si="52"/>
        <v>0.8</v>
      </c>
      <c r="Q180" s="124">
        <f t="shared" si="52"/>
        <v>0.8</v>
      </c>
      <c r="R180" s="124">
        <f t="shared" si="52"/>
        <v>0.8</v>
      </c>
      <c r="S180" s="124">
        <f t="shared" si="52"/>
        <v>0.8</v>
      </c>
      <c r="T180" s="124">
        <f t="shared" si="53"/>
        <v>0.8</v>
      </c>
      <c r="U180" s="124">
        <f t="shared" si="53"/>
        <v>0.8</v>
      </c>
      <c r="V180" s="124">
        <f t="shared" si="53"/>
        <v>0.8</v>
      </c>
      <c r="W180" s="124">
        <f t="shared" si="53"/>
        <v>0.8</v>
      </c>
      <c r="X180" s="124">
        <f t="shared" si="53"/>
        <v>0.8</v>
      </c>
      <c r="Y180" s="124">
        <f t="shared" si="53"/>
        <v>0.8</v>
      </c>
      <c r="Z180" s="124">
        <f t="shared" si="53"/>
        <v>0.8</v>
      </c>
      <c r="AA180" s="124">
        <f t="shared" si="53"/>
        <v>0.8</v>
      </c>
      <c r="AB180" s="124">
        <f t="shared" si="53"/>
        <v>0.8</v>
      </c>
      <c r="AC180" s="124">
        <f t="shared" si="53"/>
        <v>0.8</v>
      </c>
      <c r="AD180" s="124">
        <f t="shared" si="53"/>
        <v>0.8</v>
      </c>
      <c r="AE180" s="124">
        <f t="shared" si="53"/>
        <v>0.8</v>
      </c>
      <c r="AF180" s="124">
        <f t="shared" si="5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51"/>
        <v>0</v>
      </c>
      <c r="C181" s="125">
        <v>0</v>
      </c>
      <c r="D181" s="124">
        <f t="shared" si="52"/>
        <v>0</v>
      </c>
      <c r="E181" s="124">
        <f t="shared" si="52"/>
        <v>0</v>
      </c>
      <c r="F181" s="124">
        <f t="shared" si="52"/>
        <v>0</v>
      </c>
      <c r="G181" s="124">
        <f t="shared" si="52"/>
        <v>0</v>
      </c>
      <c r="H181" s="124">
        <f t="shared" si="52"/>
        <v>0</v>
      </c>
      <c r="I181" s="124">
        <f t="shared" si="52"/>
        <v>0</v>
      </c>
      <c r="J181" s="124">
        <f t="shared" si="52"/>
        <v>0</v>
      </c>
      <c r="K181" s="124">
        <f t="shared" si="52"/>
        <v>0</v>
      </c>
      <c r="L181" s="124">
        <f t="shared" si="52"/>
        <v>0</v>
      </c>
      <c r="M181" s="124">
        <f t="shared" si="52"/>
        <v>0</v>
      </c>
      <c r="N181" s="124">
        <f t="shared" si="52"/>
        <v>0</v>
      </c>
      <c r="O181" s="124">
        <f t="shared" si="52"/>
        <v>0</v>
      </c>
      <c r="P181" s="124">
        <f t="shared" si="52"/>
        <v>0</v>
      </c>
      <c r="Q181" s="124">
        <f t="shared" si="52"/>
        <v>0</v>
      </c>
      <c r="R181" s="124">
        <f t="shared" si="52"/>
        <v>0</v>
      </c>
      <c r="S181" s="124">
        <f t="shared" si="52"/>
        <v>0</v>
      </c>
      <c r="T181" s="124">
        <f t="shared" si="53"/>
        <v>0</v>
      </c>
      <c r="U181" s="124">
        <f t="shared" si="53"/>
        <v>0</v>
      </c>
      <c r="V181" s="124">
        <f t="shared" si="53"/>
        <v>0</v>
      </c>
      <c r="W181" s="124">
        <f t="shared" si="53"/>
        <v>0</v>
      </c>
      <c r="X181" s="124">
        <f t="shared" si="53"/>
        <v>0</v>
      </c>
      <c r="Y181" s="124">
        <f t="shared" si="53"/>
        <v>0</v>
      </c>
      <c r="Z181" s="124">
        <f t="shared" si="53"/>
        <v>0</v>
      </c>
      <c r="AA181" s="124">
        <f t="shared" si="53"/>
        <v>0</v>
      </c>
      <c r="AB181" s="124">
        <f t="shared" si="53"/>
        <v>0</v>
      </c>
      <c r="AC181" s="124">
        <f t="shared" si="53"/>
        <v>0</v>
      </c>
      <c r="AD181" s="124">
        <f t="shared" si="53"/>
        <v>0</v>
      </c>
      <c r="AE181" s="124">
        <f t="shared" si="53"/>
        <v>0</v>
      </c>
      <c r="AF181" s="124">
        <f t="shared" si="5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51"/>
        <v>0.6</v>
      </c>
      <c r="C182" s="125">
        <v>0.6</v>
      </c>
      <c r="D182" s="124">
        <f t="shared" si="52"/>
        <v>0.6</v>
      </c>
      <c r="E182" s="124">
        <f t="shared" si="52"/>
        <v>0.6</v>
      </c>
      <c r="F182" s="124">
        <f t="shared" si="52"/>
        <v>0.6</v>
      </c>
      <c r="G182" s="124">
        <f t="shared" si="52"/>
        <v>0.6</v>
      </c>
      <c r="H182" s="124">
        <f t="shared" si="52"/>
        <v>0.6</v>
      </c>
      <c r="I182" s="124">
        <f t="shared" si="52"/>
        <v>0.6</v>
      </c>
      <c r="J182" s="124">
        <f t="shared" si="52"/>
        <v>0.6</v>
      </c>
      <c r="K182" s="124">
        <f t="shared" si="52"/>
        <v>0.6</v>
      </c>
      <c r="L182" s="124">
        <f t="shared" si="52"/>
        <v>0.6</v>
      </c>
      <c r="M182" s="124">
        <f t="shared" si="52"/>
        <v>0.6</v>
      </c>
      <c r="N182" s="124">
        <f t="shared" si="52"/>
        <v>0.6</v>
      </c>
      <c r="O182" s="124">
        <f t="shared" si="52"/>
        <v>0.6</v>
      </c>
      <c r="P182" s="124">
        <f t="shared" si="52"/>
        <v>0.6</v>
      </c>
      <c r="Q182" s="124">
        <f t="shared" si="52"/>
        <v>0.6</v>
      </c>
      <c r="R182" s="124">
        <f t="shared" si="52"/>
        <v>0.6</v>
      </c>
      <c r="S182" s="124">
        <f t="shared" si="52"/>
        <v>0.6</v>
      </c>
      <c r="T182" s="124">
        <f t="shared" si="53"/>
        <v>0.6</v>
      </c>
      <c r="U182" s="124">
        <f t="shared" si="53"/>
        <v>0.6</v>
      </c>
      <c r="V182" s="124">
        <f t="shared" si="53"/>
        <v>0.6</v>
      </c>
      <c r="W182" s="124">
        <f t="shared" si="53"/>
        <v>0.6</v>
      </c>
      <c r="X182" s="124">
        <f t="shared" si="53"/>
        <v>0.6</v>
      </c>
      <c r="Y182" s="124">
        <f t="shared" si="53"/>
        <v>0.6</v>
      </c>
      <c r="Z182" s="124">
        <f t="shared" si="53"/>
        <v>0.6</v>
      </c>
      <c r="AA182" s="124">
        <f t="shared" si="53"/>
        <v>0.6</v>
      </c>
      <c r="AB182" s="124">
        <f t="shared" si="53"/>
        <v>0.6</v>
      </c>
      <c r="AC182" s="124">
        <f t="shared" si="53"/>
        <v>0.6</v>
      </c>
      <c r="AD182" s="124">
        <f t="shared" si="53"/>
        <v>0.6</v>
      </c>
      <c r="AE182" s="124">
        <f t="shared" si="53"/>
        <v>0.6</v>
      </c>
      <c r="AF182" s="124">
        <f t="shared" si="5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51"/>
        <v>0.6</v>
      </c>
      <c r="C183" s="125">
        <v>0.6</v>
      </c>
      <c r="D183" s="124">
        <f t="shared" si="52"/>
        <v>0.6</v>
      </c>
      <c r="E183" s="124">
        <f t="shared" si="52"/>
        <v>0.6</v>
      </c>
      <c r="F183" s="124">
        <f t="shared" si="52"/>
        <v>0.6</v>
      </c>
      <c r="G183" s="124">
        <f t="shared" si="52"/>
        <v>0.6</v>
      </c>
      <c r="H183" s="124">
        <f t="shared" si="52"/>
        <v>0.6</v>
      </c>
      <c r="I183" s="124">
        <f t="shared" si="52"/>
        <v>0.6</v>
      </c>
      <c r="J183" s="124">
        <f t="shared" si="52"/>
        <v>0.6</v>
      </c>
      <c r="K183" s="124">
        <f t="shared" si="52"/>
        <v>0.6</v>
      </c>
      <c r="L183" s="124">
        <f t="shared" si="52"/>
        <v>0.6</v>
      </c>
      <c r="M183" s="124">
        <f t="shared" si="52"/>
        <v>0.6</v>
      </c>
      <c r="N183" s="124">
        <f t="shared" si="52"/>
        <v>0.6</v>
      </c>
      <c r="O183" s="124">
        <f t="shared" si="52"/>
        <v>0.6</v>
      </c>
      <c r="P183" s="124">
        <f t="shared" si="52"/>
        <v>0.6</v>
      </c>
      <c r="Q183" s="124">
        <f t="shared" si="52"/>
        <v>0.6</v>
      </c>
      <c r="R183" s="124">
        <f t="shared" si="52"/>
        <v>0.6</v>
      </c>
      <c r="S183" s="124">
        <f t="shared" si="52"/>
        <v>0.6</v>
      </c>
      <c r="T183" s="124">
        <f t="shared" si="53"/>
        <v>0.6</v>
      </c>
      <c r="U183" s="124">
        <f t="shared" si="53"/>
        <v>0.6</v>
      </c>
      <c r="V183" s="124">
        <f t="shared" si="53"/>
        <v>0.6</v>
      </c>
      <c r="W183" s="124">
        <f t="shared" si="53"/>
        <v>0.6</v>
      </c>
      <c r="X183" s="124">
        <f t="shared" si="53"/>
        <v>0.6</v>
      </c>
      <c r="Y183" s="124">
        <f t="shared" si="53"/>
        <v>0.6</v>
      </c>
      <c r="Z183" s="124">
        <f t="shared" si="53"/>
        <v>0.6</v>
      </c>
      <c r="AA183" s="124">
        <f t="shared" si="53"/>
        <v>0.6</v>
      </c>
      <c r="AB183" s="124">
        <f t="shared" si="53"/>
        <v>0.6</v>
      </c>
      <c r="AC183" s="124">
        <f t="shared" si="53"/>
        <v>0.6</v>
      </c>
      <c r="AD183" s="124">
        <f t="shared" si="53"/>
        <v>0.6</v>
      </c>
      <c r="AE183" s="124">
        <f t="shared" si="53"/>
        <v>0.6</v>
      </c>
      <c r="AF183" s="124">
        <f t="shared" si="5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51"/>
        <v>0.35</v>
      </c>
      <c r="C184" s="125">
        <v>0.35</v>
      </c>
      <c r="D184" s="124">
        <f t="shared" si="52"/>
        <v>0.35</v>
      </c>
      <c r="E184" s="124">
        <f t="shared" si="52"/>
        <v>0.35</v>
      </c>
      <c r="F184" s="124">
        <f t="shared" si="52"/>
        <v>0.35</v>
      </c>
      <c r="G184" s="124">
        <f t="shared" si="52"/>
        <v>0.35</v>
      </c>
      <c r="H184" s="124">
        <f t="shared" si="52"/>
        <v>0.35</v>
      </c>
      <c r="I184" s="124">
        <f t="shared" si="52"/>
        <v>0.35</v>
      </c>
      <c r="J184" s="124">
        <f t="shared" si="52"/>
        <v>0.35</v>
      </c>
      <c r="K184" s="124">
        <f t="shared" si="52"/>
        <v>0.35</v>
      </c>
      <c r="L184" s="124">
        <f t="shared" si="52"/>
        <v>0.35</v>
      </c>
      <c r="M184" s="124">
        <f t="shared" si="52"/>
        <v>0.35</v>
      </c>
      <c r="N184" s="124">
        <f t="shared" si="52"/>
        <v>0.35</v>
      </c>
      <c r="O184" s="124">
        <f t="shared" si="52"/>
        <v>0.35</v>
      </c>
      <c r="P184" s="124">
        <f t="shared" si="52"/>
        <v>0.35</v>
      </c>
      <c r="Q184" s="124">
        <f t="shared" si="52"/>
        <v>0.35</v>
      </c>
      <c r="R184" s="124">
        <f t="shared" si="52"/>
        <v>0.35</v>
      </c>
      <c r="S184" s="124">
        <f t="shared" si="52"/>
        <v>0.35</v>
      </c>
      <c r="T184" s="124">
        <f t="shared" si="53"/>
        <v>0.35</v>
      </c>
      <c r="U184" s="124">
        <f t="shared" si="53"/>
        <v>0.35</v>
      </c>
      <c r="V184" s="124">
        <f t="shared" si="53"/>
        <v>0.35</v>
      </c>
      <c r="W184" s="124">
        <f t="shared" si="53"/>
        <v>0.35</v>
      </c>
      <c r="X184" s="124">
        <f t="shared" si="53"/>
        <v>0.35</v>
      </c>
      <c r="Y184" s="124">
        <f t="shared" si="53"/>
        <v>0.35</v>
      </c>
      <c r="Z184" s="124">
        <f t="shared" si="53"/>
        <v>0.35</v>
      </c>
      <c r="AA184" s="124">
        <f t="shared" si="53"/>
        <v>0.35</v>
      </c>
      <c r="AB184" s="124">
        <f t="shared" si="53"/>
        <v>0.35</v>
      </c>
      <c r="AC184" s="124">
        <f t="shared" si="53"/>
        <v>0.35</v>
      </c>
      <c r="AD184" s="124">
        <f t="shared" si="53"/>
        <v>0.35</v>
      </c>
      <c r="AE184" s="124">
        <f t="shared" si="53"/>
        <v>0.35</v>
      </c>
      <c r="AF184" s="124">
        <f t="shared" si="5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51"/>
        <v>0.28999999999999998</v>
      </c>
      <c r="C185" s="125">
        <v>0.28999999999999998</v>
      </c>
      <c r="D185" s="124">
        <f t="shared" si="52"/>
        <v>0.28999999999999998</v>
      </c>
      <c r="E185" s="124">
        <f t="shared" si="52"/>
        <v>0.28999999999999998</v>
      </c>
      <c r="F185" s="124">
        <f t="shared" si="52"/>
        <v>0.28999999999999998</v>
      </c>
      <c r="G185" s="124">
        <f t="shared" si="52"/>
        <v>0.28999999999999998</v>
      </c>
      <c r="H185" s="124">
        <f t="shared" si="52"/>
        <v>0.28999999999999998</v>
      </c>
      <c r="I185" s="124">
        <f t="shared" si="52"/>
        <v>0.28999999999999998</v>
      </c>
      <c r="J185" s="124">
        <f t="shared" si="52"/>
        <v>0.28999999999999998</v>
      </c>
      <c r="K185" s="124">
        <f t="shared" si="52"/>
        <v>0.28999999999999998</v>
      </c>
      <c r="L185" s="124">
        <f t="shared" si="52"/>
        <v>0.28999999999999998</v>
      </c>
      <c r="M185" s="124">
        <f t="shared" si="52"/>
        <v>0.28999999999999998</v>
      </c>
      <c r="N185" s="124">
        <f t="shared" si="52"/>
        <v>0.28999999999999998</v>
      </c>
      <c r="O185" s="124">
        <f t="shared" si="52"/>
        <v>0.28999999999999998</v>
      </c>
      <c r="P185" s="124">
        <f t="shared" si="52"/>
        <v>0.28999999999999998</v>
      </c>
      <c r="Q185" s="124">
        <f t="shared" si="52"/>
        <v>0.28999999999999998</v>
      </c>
      <c r="R185" s="124">
        <f t="shared" si="52"/>
        <v>0.28999999999999998</v>
      </c>
      <c r="S185" s="124">
        <f t="shared" si="52"/>
        <v>0.28999999999999998</v>
      </c>
      <c r="T185" s="124">
        <f t="shared" si="53"/>
        <v>0.28999999999999998</v>
      </c>
      <c r="U185" s="124">
        <f t="shared" si="53"/>
        <v>0.28999999999999998</v>
      </c>
      <c r="V185" s="124">
        <f t="shared" si="53"/>
        <v>0.28999999999999998</v>
      </c>
      <c r="W185" s="124">
        <f t="shared" si="53"/>
        <v>0.28999999999999998</v>
      </c>
      <c r="X185" s="124">
        <f t="shared" si="53"/>
        <v>0.28999999999999998</v>
      </c>
      <c r="Y185" s="124">
        <f t="shared" si="53"/>
        <v>0.28999999999999998</v>
      </c>
      <c r="Z185" s="124">
        <f t="shared" si="53"/>
        <v>0.28999999999999998</v>
      </c>
      <c r="AA185" s="124">
        <f t="shared" si="53"/>
        <v>0.28999999999999998</v>
      </c>
      <c r="AB185" s="124">
        <f t="shared" si="53"/>
        <v>0.28999999999999998</v>
      </c>
      <c r="AC185" s="124">
        <f t="shared" si="53"/>
        <v>0.28999999999999998</v>
      </c>
      <c r="AD185" s="124">
        <f t="shared" si="53"/>
        <v>0.28999999999999998</v>
      </c>
      <c r="AE185" s="124">
        <f t="shared" si="53"/>
        <v>0.28999999999999998</v>
      </c>
      <c r="AF185" s="124">
        <f t="shared" si="5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51"/>
        <v>0.06</v>
      </c>
      <c r="C186" s="125">
        <v>0.06</v>
      </c>
      <c r="D186" s="124">
        <f t="shared" si="52"/>
        <v>0.06</v>
      </c>
      <c r="E186" s="124">
        <f t="shared" si="52"/>
        <v>0.06</v>
      </c>
      <c r="F186" s="124">
        <f t="shared" si="52"/>
        <v>0.06</v>
      </c>
      <c r="G186" s="124">
        <f t="shared" si="52"/>
        <v>0.06</v>
      </c>
      <c r="H186" s="124">
        <f t="shared" si="52"/>
        <v>0.06</v>
      </c>
      <c r="I186" s="124">
        <f t="shared" si="52"/>
        <v>0.06</v>
      </c>
      <c r="J186" s="124">
        <f t="shared" si="52"/>
        <v>0.06</v>
      </c>
      <c r="K186" s="124">
        <f t="shared" si="52"/>
        <v>0.06</v>
      </c>
      <c r="L186" s="124">
        <f t="shared" si="52"/>
        <v>0.06</v>
      </c>
      <c r="M186" s="124">
        <f t="shared" si="52"/>
        <v>0.06</v>
      </c>
      <c r="N186" s="124">
        <f t="shared" si="52"/>
        <v>0.06</v>
      </c>
      <c r="O186" s="124">
        <f t="shared" si="52"/>
        <v>0.06</v>
      </c>
      <c r="P186" s="124">
        <f t="shared" si="52"/>
        <v>0.06</v>
      </c>
      <c r="Q186" s="124">
        <f t="shared" si="52"/>
        <v>0.06</v>
      </c>
      <c r="R186" s="124">
        <f t="shared" si="52"/>
        <v>0.06</v>
      </c>
      <c r="S186" s="124">
        <f t="shared" si="52"/>
        <v>0.06</v>
      </c>
      <c r="T186" s="124">
        <f t="shared" si="53"/>
        <v>0.06</v>
      </c>
      <c r="U186" s="124">
        <f t="shared" si="53"/>
        <v>0.06</v>
      </c>
      <c r="V186" s="124">
        <f t="shared" si="53"/>
        <v>0.06</v>
      </c>
      <c r="W186" s="124">
        <f t="shared" si="53"/>
        <v>0.06</v>
      </c>
      <c r="X186" s="124">
        <f t="shared" si="53"/>
        <v>0.06</v>
      </c>
      <c r="Y186" s="124">
        <f t="shared" si="53"/>
        <v>0.06</v>
      </c>
      <c r="Z186" s="124">
        <f t="shared" si="53"/>
        <v>0.06</v>
      </c>
      <c r="AA186" s="124">
        <f t="shared" si="53"/>
        <v>0.06</v>
      </c>
      <c r="AB186" s="124">
        <f t="shared" si="53"/>
        <v>0.06</v>
      </c>
      <c r="AC186" s="124">
        <f t="shared" si="53"/>
        <v>0.06</v>
      </c>
      <c r="AD186" s="124">
        <f t="shared" si="53"/>
        <v>0.06</v>
      </c>
      <c r="AE186" s="124">
        <f t="shared" si="53"/>
        <v>0.06</v>
      </c>
      <c r="AF186" s="124">
        <f t="shared" si="5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51"/>
        <v>0.11</v>
      </c>
      <c r="C187" s="125">
        <v>0.11</v>
      </c>
      <c r="D187" s="124">
        <f t="shared" si="52"/>
        <v>0.11</v>
      </c>
      <c r="E187" s="124">
        <f t="shared" si="52"/>
        <v>0.11</v>
      </c>
      <c r="F187" s="124">
        <f t="shared" si="52"/>
        <v>0.11</v>
      </c>
      <c r="G187" s="124">
        <f t="shared" si="52"/>
        <v>0.11</v>
      </c>
      <c r="H187" s="124">
        <f t="shared" si="52"/>
        <v>0.11</v>
      </c>
      <c r="I187" s="124">
        <f t="shared" si="52"/>
        <v>0.11</v>
      </c>
      <c r="J187" s="124">
        <f t="shared" si="52"/>
        <v>0.11</v>
      </c>
      <c r="K187" s="124">
        <f t="shared" si="52"/>
        <v>0.11</v>
      </c>
      <c r="L187" s="124">
        <f t="shared" si="52"/>
        <v>0.11</v>
      </c>
      <c r="M187" s="124">
        <f t="shared" si="52"/>
        <v>0.11</v>
      </c>
      <c r="N187" s="124">
        <f t="shared" si="52"/>
        <v>0.11</v>
      </c>
      <c r="O187" s="124">
        <f t="shared" si="52"/>
        <v>0.11</v>
      </c>
      <c r="P187" s="124">
        <f t="shared" si="52"/>
        <v>0.11</v>
      </c>
      <c r="Q187" s="124">
        <f t="shared" si="52"/>
        <v>0.11</v>
      </c>
      <c r="R187" s="124">
        <f t="shared" si="52"/>
        <v>0.11</v>
      </c>
      <c r="S187" s="124">
        <f t="shared" si="52"/>
        <v>0.11</v>
      </c>
      <c r="T187" s="124">
        <f t="shared" si="53"/>
        <v>0.11</v>
      </c>
      <c r="U187" s="124">
        <f t="shared" si="53"/>
        <v>0.11</v>
      </c>
      <c r="V187" s="124">
        <f t="shared" si="53"/>
        <v>0.11</v>
      </c>
      <c r="W187" s="124">
        <f t="shared" si="53"/>
        <v>0.11</v>
      </c>
      <c r="X187" s="124">
        <f t="shared" si="53"/>
        <v>0.11</v>
      </c>
      <c r="Y187" s="124">
        <f t="shared" si="53"/>
        <v>0.11</v>
      </c>
      <c r="Z187" s="124">
        <f t="shared" si="53"/>
        <v>0.11</v>
      </c>
      <c r="AA187" s="124">
        <f t="shared" si="53"/>
        <v>0.11</v>
      </c>
      <c r="AB187" s="124">
        <f t="shared" si="53"/>
        <v>0.11</v>
      </c>
      <c r="AC187" s="124">
        <f t="shared" si="53"/>
        <v>0.11</v>
      </c>
      <c r="AD187" s="124">
        <f t="shared" si="53"/>
        <v>0.11</v>
      </c>
      <c r="AE187" s="124">
        <f t="shared" si="53"/>
        <v>0.11</v>
      </c>
      <c r="AF187" s="124">
        <f t="shared" si="5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51"/>
        <v>0.1</v>
      </c>
      <c r="C188" s="125">
        <v>0.1</v>
      </c>
      <c r="D188" s="124">
        <f t="shared" si="52"/>
        <v>0.1</v>
      </c>
      <c r="E188" s="124">
        <f t="shared" si="52"/>
        <v>0.1</v>
      </c>
      <c r="F188" s="124">
        <f t="shared" si="52"/>
        <v>0.1</v>
      </c>
      <c r="G188" s="124">
        <f t="shared" si="52"/>
        <v>0.1</v>
      </c>
      <c r="H188" s="124">
        <f t="shared" si="52"/>
        <v>0.1</v>
      </c>
      <c r="I188" s="124">
        <f t="shared" si="52"/>
        <v>0.1</v>
      </c>
      <c r="J188" s="124">
        <f t="shared" si="52"/>
        <v>0.1</v>
      </c>
      <c r="K188" s="124">
        <f t="shared" si="52"/>
        <v>0.1</v>
      </c>
      <c r="L188" s="124">
        <f t="shared" si="52"/>
        <v>0.1</v>
      </c>
      <c r="M188" s="124">
        <f t="shared" si="52"/>
        <v>0.1</v>
      </c>
      <c r="N188" s="124">
        <f t="shared" si="52"/>
        <v>0.1</v>
      </c>
      <c r="O188" s="124">
        <f t="shared" si="52"/>
        <v>0.1</v>
      </c>
      <c r="P188" s="124">
        <f t="shared" si="52"/>
        <v>0.1</v>
      </c>
      <c r="Q188" s="124">
        <f t="shared" si="52"/>
        <v>0.1</v>
      </c>
      <c r="R188" s="124">
        <f t="shared" si="52"/>
        <v>0.1</v>
      </c>
      <c r="S188" s="124">
        <f t="shared" si="53"/>
        <v>0.1</v>
      </c>
      <c r="T188" s="124">
        <f t="shared" si="53"/>
        <v>0.1</v>
      </c>
      <c r="U188" s="124">
        <f t="shared" si="53"/>
        <v>0.1</v>
      </c>
      <c r="V188" s="124">
        <f t="shared" si="53"/>
        <v>0.1</v>
      </c>
      <c r="W188" s="124">
        <f t="shared" si="53"/>
        <v>0.1</v>
      </c>
      <c r="X188" s="124">
        <f t="shared" si="53"/>
        <v>0.1</v>
      </c>
      <c r="Y188" s="124">
        <f t="shared" si="53"/>
        <v>0.1</v>
      </c>
      <c r="Z188" s="124">
        <f t="shared" si="53"/>
        <v>0.1</v>
      </c>
      <c r="AA188" s="124">
        <f t="shared" si="53"/>
        <v>0.1</v>
      </c>
      <c r="AB188" s="124">
        <f t="shared" si="53"/>
        <v>0.1</v>
      </c>
      <c r="AC188" s="124">
        <f t="shared" si="53"/>
        <v>0.1</v>
      </c>
      <c r="AD188" s="124">
        <f t="shared" si="53"/>
        <v>0.1</v>
      </c>
      <c r="AE188" s="124">
        <f t="shared" si="53"/>
        <v>0.1</v>
      </c>
      <c r="AF188" s="124">
        <f t="shared" si="5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51"/>
        <v>0.09</v>
      </c>
      <c r="C189" s="125">
        <v>0.09</v>
      </c>
      <c r="D189" s="124">
        <f t="shared" si="52"/>
        <v>0.09</v>
      </c>
      <c r="E189" s="124">
        <f t="shared" si="52"/>
        <v>0.09</v>
      </c>
      <c r="F189" s="124">
        <f t="shared" si="52"/>
        <v>0.09</v>
      </c>
      <c r="G189" s="124">
        <f t="shared" si="52"/>
        <v>0.09</v>
      </c>
      <c r="H189" s="124">
        <f t="shared" si="52"/>
        <v>0.09</v>
      </c>
      <c r="I189" s="124">
        <f t="shared" si="52"/>
        <v>0.09</v>
      </c>
      <c r="J189" s="124">
        <f t="shared" si="52"/>
        <v>0.09</v>
      </c>
      <c r="K189" s="124">
        <f t="shared" si="52"/>
        <v>0.09</v>
      </c>
      <c r="L189" s="124">
        <f t="shared" si="52"/>
        <v>0.09</v>
      </c>
      <c r="M189" s="124">
        <f t="shared" si="52"/>
        <v>0.09</v>
      </c>
      <c r="N189" s="124">
        <f t="shared" si="52"/>
        <v>0.09</v>
      </c>
      <c r="O189" s="124">
        <f t="shared" si="52"/>
        <v>0.09</v>
      </c>
      <c r="P189" s="124">
        <f t="shared" si="52"/>
        <v>0.09</v>
      </c>
      <c r="Q189" s="124">
        <f t="shared" si="52"/>
        <v>0.09</v>
      </c>
      <c r="R189" s="124">
        <f t="shared" si="52"/>
        <v>0.09</v>
      </c>
      <c r="S189" s="124">
        <f t="shared" si="53"/>
        <v>0.09</v>
      </c>
      <c r="T189" s="124">
        <f t="shared" si="53"/>
        <v>0.09</v>
      </c>
      <c r="U189" s="124">
        <f t="shared" si="53"/>
        <v>0.09</v>
      </c>
      <c r="V189" s="124">
        <f t="shared" si="53"/>
        <v>0.09</v>
      </c>
      <c r="W189" s="124">
        <f t="shared" si="53"/>
        <v>0.09</v>
      </c>
      <c r="X189" s="124">
        <f t="shared" si="53"/>
        <v>0.09</v>
      </c>
      <c r="Y189" s="124">
        <f t="shared" si="53"/>
        <v>0.09</v>
      </c>
      <c r="Z189" s="124">
        <f t="shared" si="53"/>
        <v>0.09</v>
      </c>
      <c r="AA189" s="124">
        <f t="shared" si="53"/>
        <v>0.09</v>
      </c>
      <c r="AB189" s="124">
        <f t="shared" si="53"/>
        <v>0.09</v>
      </c>
      <c r="AC189" s="124">
        <f t="shared" si="53"/>
        <v>0.09</v>
      </c>
      <c r="AD189" s="124">
        <f t="shared" si="53"/>
        <v>0.09</v>
      </c>
      <c r="AE189" s="124">
        <f t="shared" si="53"/>
        <v>0.09</v>
      </c>
      <c r="AF189" s="124">
        <f t="shared" si="5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51"/>
        <v>0.04</v>
      </c>
      <c r="C190" s="48">
        <v>0.04</v>
      </c>
      <c r="D190" s="124">
        <f t="shared" si="52"/>
        <v>0.04</v>
      </c>
      <c r="E190" s="124">
        <f t="shared" si="52"/>
        <v>0.04</v>
      </c>
      <c r="F190" s="124">
        <f t="shared" si="52"/>
        <v>0.04</v>
      </c>
      <c r="G190" s="124">
        <f t="shared" si="52"/>
        <v>0.04</v>
      </c>
      <c r="H190" s="124">
        <f t="shared" si="52"/>
        <v>0.04</v>
      </c>
      <c r="I190" s="124">
        <f t="shared" si="52"/>
        <v>0.04</v>
      </c>
      <c r="J190" s="124">
        <f t="shared" si="52"/>
        <v>0.04</v>
      </c>
      <c r="K190" s="124">
        <f t="shared" si="52"/>
        <v>0.04</v>
      </c>
      <c r="L190" s="124">
        <f t="shared" si="52"/>
        <v>0.04</v>
      </c>
      <c r="M190" s="124">
        <f t="shared" si="52"/>
        <v>0.04</v>
      </c>
      <c r="N190" s="124">
        <f t="shared" si="52"/>
        <v>0.04</v>
      </c>
      <c r="O190" s="124">
        <f t="shared" si="52"/>
        <v>0.04</v>
      </c>
      <c r="P190" s="124">
        <f t="shared" si="52"/>
        <v>0.04</v>
      </c>
      <c r="Q190" s="124">
        <f t="shared" si="52"/>
        <v>0.04</v>
      </c>
      <c r="R190" s="124">
        <f t="shared" si="52"/>
        <v>0.04</v>
      </c>
      <c r="S190" s="124">
        <f t="shared" si="53"/>
        <v>0.04</v>
      </c>
      <c r="T190" s="124">
        <f t="shared" si="53"/>
        <v>0.04</v>
      </c>
      <c r="U190" s="124">
        <f t="shared" si="53"/>
        <v>0.04</v>
      </c>
      <c r="V190" s="124">
        <f t="shared" si="53"/>
        <v>0.04</v>
      </c>
      <c r="W190" s="124">
        <f t="shared" si="53"/>
        <v>0.04</v>
      </c>
      <c r="X190" s="124">
        <f t="shared" si="53"/>
        <v>0.04</v>
      </c>
      <c r="Y190" s="124">
        <f t="shared" si="53"/>
        <v>0.04</v>
      </c>
      <c r="Z190" s="124">
        <f t="shared" si="53"/>
        <v>0.04</v>
      </c>
      <c r="AA190" s="124">
        <f t="shared" si="53"/>
        <v>0.04</v>
      </c>
      <c r="AB190" s="124">
        <f t="shared" si="53"/>
        <v>0.04</v>
      </c>
      <c r="AC190" s="124">
        <f t="shared" si="53"/>
        <v>0.04</v>
      </c>
      <c r="AD190" s="124">
        <f t="shared" si="53"/>
        <v>0.04</v>
      </c>
      <c r="AE190" s="124">
        <f t="shared" si="53"/>
        <v>0.04</v>
      </c>
      <c r="AF190" s="124">
        <f t="shared" si="5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51"/>
        <v>2.3E-2</v>
      </c>
      <c r="C191" s="48">
        <v>2.3E-2</v>
      </c>
      <c r="D191" s="124">
        <f>C191</f>
        <v>2.3E-2</v>
      </c>
      <c r="E191" s="124">
        <f t="shared" si="52"/>
        <v>2.3E-2</v>
      </c>
      <c r="F191" s="124">
        <f t="shared" si="52"/>
        <v>2.3E-2</v>
      </c>
      <c r="G191" s="124">
        <f t="shared" si="52"/>
        <v>2.3E-2</v>
      </c>
      <c r="H191" s="124">
        <f t="shared" si="52"/>
        <v>2.3E-2</v>
      </c>
      <c r="I191" s="124">
        <f t="shared" si="52"/>
        <v>2.3E-2</v>
      </c>
      <c r="J191" s="124">
        <f t="shared" si="52"/>
        <v>2.3E-2</v>
      </c>
      <c r="K191" s="124">
        <f t="shared" si="52"/>
        <v>2.3E-2</v>
      </c>
      <c r="L191" s="124">
        <f t="shared" si="52"/>
        <v>2.3E-2</v>
      </c>
      <c r="M191" s="124">
        <f t="shared" si="52"/>
        <v>2.3E-2</v>
      </c>
      <c r="N191" s="124">
        <f t="shared" si="52"/>
        <v>2.3E-2</v>
      </c>
      <c r="O191" s="124">
        <f t="shared" si="52"/>
        <v>2.3E-2</v>
      </c>
      <c r="P191" s="124">
        <f t="shared" si="52"/>
        <v>2.3E-2</v>
      </c>
      <c r="Q191" s="124">
        <f t="shared" si="52"/>
        <v>2.3E-2</v>
      </c>
      <c r="R191" s="124">
        <f t="shared" si="52"/>
        <v>2.3E-2</v>
      </c>
      <c r="S191" s="124">
        <f t="shared" si="53"/>
        <v>2.3E-2</v>
      </c>
      <c r="T191" s="124">
        <f t="shared" si="53"/>
        <v>2.3E-2</v>
      </c>
      <c r="U191" s="124">
        <f t="shared" si="53"/>
        <v>2.3E-2</v>
      </c>
      <c r="V191" s="124">
        <f t="shared" si="53"/>
        <v>2.3E-2</v>
      </c>
      <c r="W191" s="124">
        <f t="shared" si="53"/>
        <v>2.3E-2</v>
      </c>
      <c r="X191" s="124">
        <f t="shared" si="53"/>
        <v>2.3E-2</v>
      </c>
      <c r="Y191" s="124">
        <f t="shared" si="53"/>
        <v>2.3E-2</v>
      </c>
      <c r="Z191" s="124">
        <f t="shared" si="53"/>
        <v>2.3E-2</v>
      </c>
      <c r="AA191" s="124">
        <f t="shared" si="53"/>
        <v>2.3E-2</v>
      </c>
      <c r="AB191" s="124">
        <f t="shared" si="53"/>
        <v>2.3E-2</v>
      </c>
      <c r="AC191" s="124">
        <f t="shared" si="53"/>
        <v>2.3E-2</v>
      </c>
      <c r="AD191" s="124">
        <f t="shared" si="53"/>
        <v>2.3E-2</v>
      </c>
      <c r="AE191" s="124">
        <f t="shared" si="53"/>
        <v>2.3E-2</v>
      </c>
      <c r="AF191" s="124">
        <f t="shared" si="5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4">SUM(C102:C191)</f>
        <v>194.70600000000002</v>
      </c>
      <c r="D192" s="129">
        <f t="shared" si="54"/>
        <v>194.70600000000002</v>
      </c>
      <c r="E192" s="129">
        <f t="shared" si="54"/>
        <v>194.70600000000002</v>
      </c>
      <c r="F192" s="129">
        <f t="shared" si="54"/>
        <v>194.70600000000002</v>
      </c>
      <c r="G192" s="129">
        <f t="shared" si="54"/>
        <v>194.70600000000002</v>
      </c>
      <c r="H192" s="129">
        <f t="shared" si="54"/>
        <v>194.70600000000002</v>
      </c>
      <c r="I192" s="129">
        <f t="shared" si="54"/>
        <v>189.70600000000005</v>
      </c>
      <c r="J192" s="129">
        <f t="shared" si="54"/>
        <v>187.10600000000005</v>
      </c>
      <c r="K192" s="129">
        <f t="shared" si="54"/>
        <v>187.10600000000005</v>
      </c>
      <c r="L192" s="129">
        <f t="shared" si="54"/>
        <v>187.10600000000005</v>
      </c>
      <c r="M192" s="129">
        <f t="shared" si="54"/>
        <v>187.10600000000005</v>
      </c>
      <c r="N192" s="129">
        <f t="shared" si="54"/>
        <v>187.10600000000005</v>
      </c>
      <c r="O192" s="129">
        <f t="shared" si="54"/>
        <v>187.10600000000005</v>
      </c>
      <c r="P192" s="129">
        <f t="shared" si="54"/>
        <v>187.10600000000005</v>
      </c>
      <c r="Q192" s="129">
        <f t="shared" si="54"/>
        <v>187.10600000000005</v>
      </c>
      <c r="R192" s="129">
        <f t="shared" si="54"/>
        <v>187.10600000000005</v>
      </c>
      <c r="S192" s="129">
        <f t="shared" si="54"/>
        <v>187.10600000000005</v>
      </c>
      <c r="T192" s="129">
        <f t="shared" si="54"/>
        <v>187.10600000000005</v>
      </c>
      <c r="U192" s="129">
        <f t="shared" si="54"/>
        <v>187.10600000000005</v>
      </c>
      <c r="V192" s="129">
        <f t="shared" si="54"/>
        <v>187.10600000000005</v>
      </c>
      <c r="W192" s="129">
        <f t="shared" si="54"/>
        <v>187.10600000000005</v>
      </c>
      <c r="X192" s="129">
        <f t="shared" si="54"/>
        <v>187.10600000000005</v>
      </c>
      <c r="Y192" s="129">
        <f t="shared" si="54"/>
        <v>187.10600000000005</v>
      </c>
      <c r="Z192" s="129">
        <f t="shared" si="54"/>
        <v>187.10600000000005</v>
      </c>
      <c r="AA192" s="129">
        <f t="shared" si="54"/>
        <v>187.10600000000005</v>
      </c>
      <c r="AB192" s="129">
        <f t="shared" si="54"/>
        <v>187.10600000000005</v>
      </c>
      <c r="AC192" s="129">
        <f t="shared" si="54"/>
        <v>187.10600000000005</v>
      </c>
      <c r="AD192" s="129">
        <f t="shared" si="54"/>
        <v>187.10600000000005</v>
      </c>
      <c r="AE192" s="129">
        <f t="shared" si="54"/>
        <v>187.10600000000005</v>
      </c>
      <c r="AF192" s="129">
        <f t="shared" si="54"/>
        <v>187.10600000000005</v>
      </c>
      <c r="AG192" s="130">
        <f t="shared" si="5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5">AF194</f>
        <v>0.3</v>
      </c>
      <c r="C194" s="131">
        <v>0.3</v>
      </c>
      <c r="D194" s="131">
        <f t="shared" ref="D194:S199" si="56">C194</f>
        <v>0.3</v>
      </c>
      <c r="E194" s="131">
        <f t="shared" si="56"/>
        <v>0.3</v>
      </c>
      <c r="F194" s="131">
        <f t="shared" si="56"/>
        <v>0.3</v>
      </c>
      <c r="G194" s="131">
        <f t="shared" si="56"/>
        <v>0.3</v>
      </c>
      <c r="H194" s="131">
        <f t="shared" si="56"/>
        <v>0.3</v>
      </c>
      <c r="I194" s="131">
        <f t="shared" si="56"/>
        <v>0.3</v>
      </c>
      <c r="J194" s="131">
        <f t="shared" si="56"/>
        <v>0.3</v>
      </c>
      <c r="K194" s="131">
        <f t="shared" si="56"/>
        <v>0.3</v>
      </c>
      <c r="L194" s="131">
        <f t="shared" si="56"/>
        <v>0.3</v>
      </c>
      <c r="M194" s="131">
        <f t="shared" si="56"/>
        <v>0.3</v>
      </c>
      <c r="N194" s="131">
        <f t="shared" si="56"/>
        <v>0.3</v>
      </c>
      <c r="O194" s="131">
        <f t="shared" si="56"/>
        <v>0.3</v>
      </c>
      <c r="P194" s="131">
        <f t="shared" si="56"/>
        <v>0.3</v>
      </c>
      <c r="Q194" s="131">
        <f t="shared" si="56"/>
        <v>0.3</v>
      </c>
      <c r="R194" s="131">
        <f t="shared" si="56"/>
        <v>0.3</v>
      </c>
      <c r="S194" s="131">
        <f t="shared" si="56"/>
        <v>0.3</v>
      </c>
      <c r="T194" s="131">
        <f t="shared" ref="T194:AF199" si="57">S194</f>
        <v>0.3</v>
      </c>
      <c r="U194" s="131">
        <f t="shared" si="57"/>
        <v>0.3</v>
      </c>
      <c r="V194" s="131">
        <f t="shared" si="57"/>
        <v>0.3</v>
      </c>
      <c r="W194" s="131">
        <f t="shared" si="57"/>
        <v>0.3</v>
      </c>
      <c r="X194" s="131">
        <f t="shared" si="57"/>
        <v>0.3</v>
      </c>
      <c r="Y194" s="131">
        <f t="shared" si="57"/>
        <v>0.3</v>
      </c>
      <c r="Z194" s="131">
        <f t="shared" si="57"/>
        <v>0.3</v>
      </c>
      <c r="AA194" s="131">
        <f t="shared" si="57"/>
        <v>0.3</v>
      </c>
      <c r="AB194" s="131">
        <f t="shared" si="57"/>
        <v>0.3</v>
      </c>
      <c r="AC194" s="131">
        <f t="shared" si="57"/>
        <v>0.3</v>
      </c>
      <c r="AD194" s="131">
        <f t="shared" si="57"/>
        <v>0.3</v>
      </c>
      <c r="AE194" s="131">
        <f t="shared" si="57"/>
        <v>0.3</v>
      </c>
      <c r="AF194" s="131">
        <f t="shared" si="5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5"/>
        <v>0.4</v>
      </c>
      <c r="C195" s="124">
        <v>0.4</v>
      </c>
      <c r="D195" s="124">
        <f t="shared" si="56"/>
        <v>0.4</v>
      </c>
      <c r="E195" s="124">
        <f t="shared" si="56"/>
        <v>0.4</v>
      </c>
      <c r="F195" s="124">
        <f t="shared" si="56"/>
        <v>0.4</v>
      </c>
      <c r="G195" s="124">
        <f t="shared" si="56"/>
        <v>0.4</v>
      </c>
      <c r="H195" s="124">
        <f t="shared" si="56"/>
        <v>0.4</v>
      </c>
      <c r="I195" s="124">
        <f t="shared" si="56"/>
        <v>0.4</v>
      </c>
      <c r="J195" s="124">
        <f t="shared" si="56"/>
        <v>0.4</v>
      </c>
      <c r="K195" s="124">
        <f t="shared" si="56"/>
        <v>0.4</v>
      </c>
      <c r="L195" s="124">
        <f t="shared" si="56"/>
        <v>0.4</v>
      </c>
      <c r="M195" s="124">
        <f t="shared" si="56"/>
        <v>0.4</v>
      </c>
      <c r="N195" s="124">
        <f t="shared" si="56"/>
        <v>0.4</v>
      </c>
      <c r="O195" s="124">
        <f t="shared" si="56"/>
        <v>0.4</v>
      </c>
      <c r="P195" s="124">
        <f t="shared" si="56"/>
        <v>0.4</v>
      </c>
      <c r="Q195" s="124">
        <f t="shared" si="56"/>
        <v>0.4</v>
      </c>
      <c r="R195" s="124">
        <f t="shared" si="56"/>
        <v>0.4</v>
      </c>
      <c r="S195" s="124">
        <f t="shared" si="56"/>
        <v>0.4</v>
      </c>
      <c r="T195" s="124">
        <f t="shared" si="57"/>
        <v>0.4</v>
      </c>
      <c r="U195" s="124">
        <f t="shared" si="57"/>
        <v>0.4</v>
      </c>
      <c r="V195" s="124">
        <f t="shared" si="57"/>
        <v>0.4</v>
      </c>
      <c r="W195" s="124">
        <f>V195</f>
        <v>0.4</v>
      </c>
      <c r="X195" s="124">
        <f>W195</f>
        <v>0.4</v>
      </c>
      <c r="Y195" s="124">
        <f t="shared" si="57"/>
        <v>0.4</v>
      </c>
      <c r="Z195" s="124">
        <f t="shared" si="57"/>
        <v>0.4</v>
      </c>
      <c r="AA195" s="124">
        <f t="shared" si="57"/>
        <v>0.4</v>
      </c>
      <c r="AB195" s="124">
        <f t="shared" si="57"/>
        <v>0.4</v>
      </c>
      <c r="AC195" s="124">
        <f t="shared" si="57"/>
        <v>0.4</v>
      </c>
      <c r="AD195" s="124">
        <f t="shared" si="57"/>
        <v>0.4</v>
      </c>
      <c r="AE195" s="124">
        <f t="shared" si="57"/>
        <v>0.4</v>
      </c>
      <c r="AF195" s="124">
        <f t="shared" si="5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5"/>
        <v>1.5</v>
      </c>
      <c r="C196" s="124">
        <v>1.5</v>
      </c>
      <c r="D196" s="124">
        <f t="shared" si="56"/>
        <v>1.5</v>
      </c>
      <c r="E196" s="124">
        <f t="shared" si="56"/>
        <v>1.5</v>
      </c>
      <c r="F196" s="124">
        <f t="shared" si="56"/>
        <v>1.5</v>
      </c>
      <c r="G196" s="124">
        <f t="shared" si="56"/>
        <v>1.5</v>
      </c>
      <c r="H196" s="124">
        <f t="shared" si="56"/>
        <v>1.5</v>
      </c>
      <c r="I196" s="124">
        <f t="shared" si="56"/>
        <v>1.5</v>
      </c>
      <c r="J196" s="124">
        <f t="shared" si="56"/>
        <v>1.5</v>
      </c>
      <c r="K196" s="124">
        <f t="shared" si="56"/>
        <v>1.5</v>
      </c>
      <c r="L196" s="124">
        <f t="shared" si="56"/>
        <v>1.5</v>
      </c>
      <c r="M196" s="124">
        <f t="shared" si="56"/>
        <v>1.5</v>
      </c>
      <c r="N196" s="124">
        <f t="shared" si="56"/>
        <v>1.5</v>
      </c>
      <c r="O196" s="124">
        <f t="shared" si="56"/>
        <v>1.5</v>
      </c>
      <c r="P196" s="124">
        <f t="shared" si="56"/>
        <v>1.5</v>
      </c>
      <c r="Q196" s="124">
        <f t="shared" si="56"/>
        <v>1.5</v>
      </c>
      <c r="R196" s="124">
        <f t="shared" si="56"/>
        <v>1.5</v>
      </c>
      <c r="S196" s="124">
        <f t="shared" si="56"/>
        <v>1.5</v>
      </c>
      <c r="T196" s="124">
        <f t="shared" si="57"/>
        <v>1.5</v>
      </c>
      <c r="U196" s="124">
        <f t="shared" si="57"/>
        <v>1.5</v>
      </c>
      <c r="V196" s="124">
        <f t="shared" si="57"/>
        <v>1.5</v>
      </c>
      <c r="W196" s="124">
        <f t="shared" si="57"/>
        <v>1.5</v>
      </c>
      <c r="X196" s="124">
        <f t="shared" si="57"/>
        <v>1.5</v>
      </c>
      <c r="Y196" s="124">
        <f t="shared" si="57"/>
        <v>1.5</v>
      </c>
      <c r="Z196" s="124">
        <f t="shared" si="57"/>
        <v>1.5</v>
      </c>
      <c r="AA196" s="124">
        <f t="shared" si="57"/>
        <v>1.5</v>
      </c>
      <c r="AB196" s="124">
        <f t="shared" si="57"/>
        <v>1.5</v>
      </c>
      <c r="AC196" s="124">
        <f t="shared" si="57"/>
        <v>1.5</v>
      </c>
      <c r="AD196" s="124">
        <f t="shared" si="57"/>
        <v>1.5</v>
      </c>
      <c r="AE196" s="124">
        <f t="shared" si="57"/>
        <v>1.5</v>
      </c>
      <c r="AF196" s="124">
        <f t="shared" si="5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5"/>
        <v>0.3</v>
      </c>
      <c r="C197" s="124">
        <v>0.3</v>
      </c>
      <c r="D197" s="124">
        <f t="shared" si="56"/>
        <v>0.3</v>
      </c>
      <c r="E197" s="124">
        <f t="shared" si="56"/>
        <v>0.3</v>
      </c>
      <c r="F197" s="124">
        <f t="shared" si="56"/>
        <v>0.3</v>
      </c>
      <c r="G197" s="124">
        <f t="shared" si="56"/>
        <v>0.3</v>
      </c>
      <c r="H197" s="124">
        <f t="shared" si="56"/>
        <v>0.3</v>
      </c>
      <c r="I197" s="124">
        <f t="shared" si="56"/>
        <v>0.3</v>
      </c>
      <c r="J197" s="124">
        <f t="shared" si="56"/>
        <v>0.3</v>
      </c>
      <c r="K197" s="124">
        <f t="shared" si="56"/>
        <v>0.3</v>
      </c>
      <c r="L197" s="124">
        <f t="shared" si="56"/>
        <v>0.3</v>
      </c>
      <c r="M197" s="124">
        <f t="shared" si="56"/>
        <v>0.3</v>
      </c>
      <c r="N197" s="124">
        <f t="shared" si="56"/>
        <v>0.3</v>
      </c>
      <c r="O197" s="124">
        <f t="shared" si="56"/>
        <v>0.3</v>
      </c>
      <c r="P197" s="124">
        <f t="shared" si="56"/>
        <v>0.3</v>
      </c>
      <c r="Q197" s="124">
        <f t="shared" si="56"/>
        <v>0.3</v>
      </c>
      <c r="R197" s="124">
        <f t="shared" si="56"/>
        <v>0.3</v>
      </c>
      <c r="S197" s="124">
        <f t="shared" si="56"/>
        <v>0.3</v>
      </c>
      <c r="T197" s="124">
        <f t="shared" si="57"/>
        <v>0.3</v>
      </c>
      <c r="U197" s="124">
        <f t="shared" si="57"/>
        <v>0.3</v>
      </c>
      <c r="V197" s="124">
        <f t="shared" si="57"/>
        <v>0.3</v>
      </c>
      <c r="W197" s="124">
        <f t="shared" si="57"/>
        <v>0.3</v>
      </c>
      <c r="X197" s="124">
        <f t="shared" si="57"/>
        <v>0.3</v>
      </c>
      <c r="Y197" s="124">
        <f t="shared" si="57"/>
        <v>0.3</v>
      </c>
      <c r="Z197" s="124">
        <f t="shared" si="57"/>
        <v>0.3</v>
      </c>
      <c r="AA197" s="124">
        <f t="shared" si="57"/>
        <v>0.3</v>
      </c>
      <c r="AB197" s="124">
        <f t="shared" si="57"/>
        <v>0.3</v>
      </c>
      <c r="AC197" s="124">
        <f t="shared" si="57"/>
        <v>0.3</v>
      </c>
      <c r="AD197" s="124">
        <f t="shared" si="57"/>
        <v>0.3</v>
      </c>
      <c r="AE197" s="124">
        <f t="shared" si="57"/>
        <v>0.3</v>
      </c>
      <c r="AF197" s="124">
        <f t="shared" si="5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5"/>
        <v>0.4</v>
      </c>
      <c r="C198" s="124">
        <v>0.4</v>
      </c>
      <c r="D198" s="124">
        <f t="shared" si="56"/>
        <v>0.4</v>
      </c>
      <c r="E198" s="124">
        <f t="shared" si="56"/>
        <v>0.4</v>
      </c>
      <c r="F198" s="124">
        <f t="shared" si="56"/>
        <v>0.4</v>
      </c>
      <c r="G198" s="124">
        <f t="shared" si="56"/>
        <v>0.4</v>
      </c>
      <c r="H198" s="124">
        <f t="shared" si="56"/>
        <v>0.4</v>
      </c>
      <c r="I198" s="124">
        <f t="shared" si="56"/>
        <v>0.4</v>
      </c>
      <c r="J198" s="124">
        <f t="shared" si="56"/>
        <v>0.4</v>
      </c>
      <c r="K198" s="124">
        <f t="shared" si="56"/>
        <v>0.4</v>
      </c>
      <c r="L198" s="124">
        <f t="shared" si="56"/>
        <v>0.4</v>
      </c>
      <c r="M198" s="124">
        <f t="shared" si="56"/>
        <v>0.4</v>
      </c>
      <c r="N198" s="124">
        <f t="shared" si="56"/>
        <v>0.4</v>
      </c>
      <c r="O198" s="124">
        <f t="shared" si="56"/>
        <v>0.4</v>
      </c>
      <c r="P198" s="124">
        <f t="shared" si="56"/>
        <v>0.4</v>
      </c>
      <c r="Q198" s="124">
        <f t="shared" si="56"/>
        <v>0.4</v>
      </c>
      <c r="R198" s="124">
        <f t="shared" si="56"/>
        <v>0.4</v>
      </c>
      <c r="S198" s="124">
        <f t="shared" si="56"/>
        <v>0.4</v>
      </c>
      <c r="T198" s="124">
        <f t="shared" si="57"/>
        <v>0.4</v>
      </c>
      <c r="U198" s="124">
        <f t="shared" si="57"/>
        <v>0.4</v>
      </c>
      <c r="V198" s="124">
        <f t="shared" si="57"/>
        <v>0.4</v>
      </c>
      <c r="W198" s="124">
        <f t="shared" si="57"/>
        <v>0.4</v>
      </c>
      <c r="X198" s="124">
        <f t="shared" si="57"/>
        <v>0.4</v>
      </c>
      <c r="Y198" s="124">
        <f t="shared" si="57"/>
        <v>0.4</v>
      </c>
      <c r="Z198" s="124">
        <f t="shared" si="57"/>
        <v>0.4</v>
      </c>
      <c r="AA198" s="124">
        <f t="shared" si="57"/>
        <v>0.4</v>
      </c>
      <c r="AB198" s="124">
        <f t="shared" si="57"/>
        <v>0.4</v>
      </c>
      <c r="AC198" s="124">
        <f t="shared" si="57"/>
        <v>0.4</v>
      </c>
      <c r="AD198" s="124">
        <f t="shared" si="57"/>
        <v>0.4</v>
      </c>
      <c r="AE198" s="124">
        <f t="shared" si="57"/>
        <v>0.4</v>
      </c>
      <c r="AF198" s="124">
        <f t="shared" si="5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5"/>
        <v>0.64</v>
      </c>
      <c r="C199" s="134">
        <v>0.64</v>
      </c>
      <c r="D199" s="134">
        <f t="shared" si="56"/>
        <v>0.64</v>
      </c>
      <c r="E199" s="134">
        <f t="shared" si="56"/>
        <v>0.64</v>
      </c>
      <c r="F199" s="134">
        <f t="shared" si="56"/>
        <v>0.64</v>
      </c>
      <c r="G199" s="134">
        <f t="shared" si="56"/>
        <v>0.64</v>
      </c>
      <c r="H199" s="134">
        <f t="shared" si="56"/>
        <v>0.64</v>
      </c>
      <c r="I199" s="134">
        <f t="shared" si="56"/>
        <v>0.64</v>
      </c>
      <c r="J199" s="134">
        <f t="shared" si="56"/>
        <v>0.64</v>
      </c>
      <c r="K199" s="134">
        <f t="shared" si="56"/>
        <v>0.64</v>
      </c>
      <c r="L199" s="134">
        <f t="shared" si="56"/>
        <v>0.64</v>
      </c>
      <c r="M199" s="134">
        <f t="shared" si="56"/>
        <v>0.64</v>
      </c>
      <c r="N199" s="134">
        <f t="shared" si="56"/>
        <v>0.64</v>
      </c>
      <c r="O199" s="134">
        <f t="shared" si="56"/>
        <v>0.64</v>
      </c>
      <c r="P199" s="134">
        <f t="shared" si="56"/>
        <v>0.64</v>
      </c>
      <c r="Q199" s="134">
        <f t="shared" si="56"/>
        <v>0.64</v>
      </c>
      <c r="R199" s="134">
        <f t="shared" si="56"/>
        <v>0.64</v>
      </c>
      <c r="S199" s="134">
        <f t="shared" si="56"/>
        <v>0.64</v>
      </c>
      <c r="T199" s="134">
        <f t="shared" si="57"/>
        <v>0.64</v>
      </c>
      <c r="U199" s="134">
        <f t="shared" si="57"/>
        <v>0.64</v>
      </c>
      <c r="V199" s="134">
        <f t="shared" si="57"/>
        <v>0.64</v>
      </c>
      <c r="W199" s="134">
        <f t="shared" si="57"/>
        <v>0.64</v>
      </c>
      <c r="X199" s="134">
        <f t="shared" si="57"/>
        <v>0.64</v>
      </c>
      <c r="Y199" s="134">
        <f t="shared" si="57"/>
        <v>0.64</v>
      </c>
      <c r="Z199" s="134">
        <f t="shared" si="57"/>
        <v>0.64</v>
      </c>
      <c r="AA199" s="134">
        <f t="shared" si="57"/>
        <v>0.64</v>
      </c>
      <c r="AB199" s="134">
        <f t="shared" si="57"/>
        <v>0.64</v>
      </c>
      <c r="AC199" s="134">
        <f t="shared" si="57"/>
        <v>0.64</v>
      </c>
      <c r="AD199" s="134">
        <f t="shared" si="57"/>
        <v>0.64</v>
      </c>
      <c r="AE199" s="134">
        <f t="shared" si="57"/>
        <v>0.64</v>
      </c>
      <c r="AF199" s="134">
        <f t="shared" si="5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8">SUM(D194:D199)</f>
        <v>3.54</v>
      </c>
      <c r="E200" s="137">
        <f t="shared" si="58"/>
        <v>3.54</v>
      </c>
      <c r="F200" s="137">
        <f t="shared" si="58"/>
        <v>3.54</v>
      </c>
      <c r="G200" s="137">
        <f t="shared" si="58"/>
        <v>3.54</v>
      </c>
      <c r="H200" s="137">
        <f t="shared" si="58"/>
        <v>3.54</v>
      </c>
      <c r="I200" s="137">
        <f t="shared" si="58"/>
        <v>3.54</v>
      </c>
      <c r="J200" s="137">
        <f t="shared" si="58"/>
        <v>3.54</v>
      </c>
      <c r="K200" s="137">
        <f t="shared" si="58"/>
        <v>3.54</v>
      </c>
      <c r="L200" s="137">
        <f t="shared" si="58"/>
        <v>3.54</v>
      </c>
      <c r="M200" s="137">
        <f>SUM(M194:M199)</f>
        <v>3.54</v>
      </c>
      <c r="N200" s="137">
        <f t="shared" ref="N200:S200" si="59">SUM(N194:N199)</f>
        <v>3.54</v>
      </c>
      <c r="O200" s="137">
        <f t="shared" si="59"/>
        <v>3.54</v>
      </c>
      <c r="P200" s="137">
        <f t="shared" si="59"/>
        <v>3.54</v>
      </c>
      <c r="Q200" s="137">
        <f t="shared" si="59"/>
        <v>3.54</v>
      </c>
      <c r="R200" s="137">
        <f t="shared" si="59"/>
        <v>3.54</v>
      </c>
      <c r="S200" s="137">
        <f t="shared" si="59"/>
        <v>3.54</v>
      </c>
      <c r="T200" s="137">
        <f>SUM(T194:T199)</f>
        <v>3.54</v>
      </c>
      <c r="U200" s="137">
        <f t="shared" ref="U200:AG200" si="60">SUM(U194:U199)</f>
        <v>3.54</v>
      </c>
      <c r="V200" s="137">
        <f t="shared" si="60"/>
        <v>3.54</v>
      </c>
      <c r="W200" s="137">
        <f t="shared" si="60"/>
        <v>3.54</v>
      </c>
      <c r="X200" s="137">
        <f t="shared" si="60"/>
        <v>3.54</v>
      </c>
      <c r="Y200" s="137">
        <f t="shared" si="60"/>
        <v>3.54</v>
      </c>
      <c r="Z200" s="137">
        <f t="shared" si="60"/>
        <v>3.54</v>
      </c>
      <c r="AA200" s="137">
        <f t="shared" si="60"/>
        <v>3.54</v>
      </c>
      <c r="AB200" s="137">
        <f t="shared" si="60"/>
        <v>3.54</v>
      </c>
      <c r="AC200" s="137">
        <f t="shared" si="60"/>
        <v>3.54</v>
      </c>
      <c r="AD200" s="137">
        <f t="shared" si="60"/>
        <v>3.54</v>
      </c>
      <c r="AE200" s="137">
        <f t="shared" si="60"/>
        <v>3.54</v>
      </c>
      <c r="AF200" s="137">
        <f t="shared" si="60"/>
        <v>3.54</v>
      </c>
      <c r="AG200" s="138">
        <f t="shared" si="6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1493.3400000000001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13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2079/01/13)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2079/01/13)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1">B75</f>
        <v>1317.54</v>
      </c>
      <c r="U214" s="161">
        <f t="shared" si="61"/>
        <v>1302.94</v>
      </c>
      <c r="V214" s="161">
        <f t="shared" si="61"/>
        <v>1262.54</v>
      </c>
      <c r="W214" s="161">
        <f t="shared" si="61"/>
        <v>1237.04</v>
      </c>
      <c r="X214" s="161">
        <f t="shared" si="61"/>
        <v>1244.74</v>
      </c>
      <c r="Y214" s="161">
        <f t="shared" si="61"/>
        <v>1267.54</v>
      </c>
      <c r="Z214" s="161">
        <f t="shared" si="61"/>
        <v>1260.74</v>
      </c>
      <c r="AA214" s="161">
        <f t="shared" si="61"/>
        <v>1279.3400000000001</v>
      </c>
      <c r="AB214" s="161">
        <f t="shared" si="61"/>
        <v>1350.94</v>
      </c>
      <c r="AC214" s="161">
        <f t="shared" si="61"/>
        <v>1224.44</v>
      </c>
      <c r="AD214" s="161">
        <f t="shared" si="61"/>
        <v>1384.3400000000001</v>
      </c>
      <c r="AE214" s="161">
        <f t="shared" si="61"/>
        <v>1493.3400000000001</v>
      </c>
      <c r="AF214" s="161">
        <f t="shared" si="61"/>
        <v>1485.34</v>
      </c>
      <c r="AG214" s="161">
        <f t="shared" si="61"/>
        <v>1555.54</v>
      </c>
      <c r="AH214" s="161">
        <f t="shared" si="61"/>
        <v>1578.9399999999998</v>
      </c>
      <c r="AI214" s="161">
        <f t="shared" si="61"/>
        <v>1591.1399999999999</v>
      </c>
      <c r="AJ214" s="161">
        <f t="shared" si="61"/>
        <v>1584.2399999999998</v>
      </c>
      <c r="AK214" s="161">
        <f t="shared" si="61"/>
        <v>1521.84</v>
      </c>
      <c r="AL214" s="161">
        <f t="shared" si="61"/>
        <v>1609.54</v>
      </c>
      <c r="AM214" s="161">
        <f t="shared" si="61"/>
        <v>1620.84</v>
      </c>
      <c r="AN214" s="161">
        <f t="shared" si="61"/>
        <v>1344.24</v>
      </c>
      <c r="AO214" s="161">
        <f t="shared" si="61"/>
        <v>1449.94</v>
      </c>
      <c r="AP214" s="161">
        <f t="shared" si="61"/>
        <v>1475.6399999999999</v>
      </c>
      <c r="AQ214" s="161">
        <f t="shared" si="61"/>
        <v>1523.24</v>
      </c>
      <c r="AR214" s="161">
        <f t="shared" si="61"/>
        <v>1570.74</v>
      </c>
      <c r="AS214" s="161">
        <f t="shared" si="61"/>
        <v>1663.24</v>
      </c>
      <c r="AT214" s="161">
        <f t="shared" si="61"/>
        <v>1619.24</v>
      </c>
      <c r="AU214" s="161">
        <f t="shared" si="61"/>
        <v>1583.94</v>
      </c>
      <c r="AV214" s="161">
        <f t="shared" si="61"/>
        <v>1557.24</v>
      </c>
      <c r="AW214" s="161">
        <f t="shared" si="61"/>
        <v>1474.07</v>
      </c>
      <c r="AX214" s="161">
        <f t="shared" si="61"/>
        <v>1383.6399999999999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3">IF(C203&lt;100,"",C203-520)</f>
        <v/>
      </c>
      <c r="D236" s="109" t="str">
        <f t="shared" si="63"/>
        <v/>
      </c>
      <c r="E236" s="109" t="str">
        <f t="shared" si="63"/>
        <v/>
      </c>
      <c r="F236" s="109" t="str">
        <f t="shared" si="63"/>
        <v/>
      </c>
      <c r="G236" s="109" t="str">
        <f t="shared" si="63"/>
        <v/>
      </c>
      <c r="H236" s="109" t="str">
        <f t="shared" si="63"/>
        <v/>
      </c>
      <c r="I236" s="109" t="str">
        <f t="shared" si="63"/>
        <v/>
      </c>
      <c r="J236" s="109" t="str">
        <f t="shared" si="63"/>
        <v/>
      </c>
      <c r="K236" s="109" t="str">
        <f t="shared" si="63"/>
        <v/>
      </c>
      <c r="L236" s="109" t="str">
        <f t="shared" si="63"/>
        <v/>
      </c>
      <c r="M236" s="109" t="str">
        <f t="shared" si="63"/>
        <v/>
      </c>
      <c r="N236" s="109" t="str">
        <f t="shared" si="63"/>
        <v/>
      </c>
      <c r="O236" s="109" t="str">
        <f t="shared" si="63"/>
        <v/>
      </c>
      <c r="P236" s="109" t="str">
        <f t="shared" si="63"/>
        <v/>
      </c>
      <c r="Q236" s="109" t="str">
        <f t="shared" si="63"/>
        <v/>
      </c>
      <c r="R236" s="109" t="str">
        <f t="shared" si="63"/>
        <v/>
      </c>
      <c r="S236" s="109" t="str">
        <f t="shared" si="63"/>
        <v/>
      </c>
      <c r="T236" s="109" t="str">
        <f t="shared" si="63"/>
        <v/>
      </c>
      <c r="U236" s="109" t="str">
        <f t="shared" si="63"/>
        <v/>
      </c>
      <c r="V236" s="109" t="str">
        <f t="shared" si="63"/>
        <v/>
      </c>
      <c r="W236" s="109" t="str">
        <f t="shared" si="63"/>
        <v/>
      </c>
      <c r="X236" s="109" t="str">
        <f t="shared" si="63"/>
        <v/>
      </c>
      <c r="Y236" s="109" t="str">
        <f t="shared" si="63"/>
        <v/>
      </c>
      <c r="Z236" s="109" t="str">
        <f t="shared" si="63"/>
        <v/>
      </c>
      <c r="AA236" s="109" t="str">
        <f t="shared" si="63"/>
        <v/>
      </c>
      <c r="AB236" s="109" t="str">
        <f t="shared" si="63"/>
        <v/>
      </c>
      <c r="AC236" s="109" t="str">
        <f t="shared" si="63"/>
        <v/>
      </c>
      <c r="AD236" s="109" t="str">
        <f t="shared" si="63"/>
        <v/>
      </c>
      <c r="AE236" s="109" t="str">
        <f t="shared" si="63"/>
        <v/>
      </c>
      <c r="AF236" s="109" t="str">
        <f t="shared" si="6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4">IF(B204&lt;100,"",B204-620)</f>
        <v/>
      </c>
      <c r="C237" s="109" t="str">
        <f t="shared" si="64"/>
        <v/>
      </c>
      <c r="D237" s="109" t="str">
        <f t="shared" si="64"/>
        <v/>
      </c>
      <c r="E237" s="109" t="str">
        <f t="shared" si="64"/>
        <v/>
      </c>
      <c r="F237" s="109" t="str">
        <f t="shared" si="64"/>
        <v/>
      </c>
      <c r="G237" s="109" t="str">
        <f t="shared" si="64"/>
        <v/>
      </c>
      <c r="H237" s="109" t="str">
        <f t="shared" si="64"/>
        <v/>
      </c>
      <c r="I237" s="109" t="str">
        <f t="shared" si="64"/>
        <v/>
      </c>
      <c r="J237" s="109" t="str">
        <f t="shared" si="64"/>
        <v/>
      </c>
      <c r="K237" s="109" t="str">
        <f t="shared" si="64"/>
        <v/>
      </c>
      <c r="L237" s="109" t="str">
        <f t="shared" si="64"/>
        <v/>
      </c>
      <c r="M237" s="109" t="str">
        <f t="shared" si="64"/>
        <v/>
      </c>
      <c r="N237" s="109" t="str">
        <f t="shared" si="64"/>
        <v/>
      </c>
      <c r="O237" s="109" t="str">
        <f t="shared" si="64"/>
        <v/>
      </c>
      <c r="P237" s="109" t="str">
        <f t="shared" si="64"/>
        <v/>
      </c>
      <c r="Q237" s="109" t="str">
        <f t="shared" si="64"/>
        <v/>
      </c>
      <c r="R237" s="109" t="str">
        <f t="shared" si="64"/>
        <v/>
      </c>
      <c r="S237" s="109" t="str">
        <f t="shared" si="64"/>
        <v/>
      </c>
      <c r="T237" s="109" t="str">
        <f t="shared" si="64"/>
        <v/>
      </c>
      <c r="U237" s="109" t="str">
        <f t="shared" si="64"/>
        <v/>
      </c>
      <c r="V237" s="109" t="str">
        <f t="shared" si="64"/>
        <v/>
      </c>
      <c r="W237" s="109" t="str">
        <f t="shared" si="64"/>
        <v/>
      </c>
      <c r="X237" s="109" t="str">
        <f t="shared" si="64"/>
        <v/>
      </c>
      <c r="Y237" s="109" t="str">
        <f t="shared" si="64"/>
        <v/>
      </c>
      <c r="Z237" s="109" t="str">
        <f t="shared" si="64"/>
        <v/>
      </c>
      <c r="AA237" s="109" t="str">
        <f t="shared" si="64"/>
        <v/>
      </c>
      <c r="AB237" s="109" t="str">
        <f t="shared" si="64"/>
        <v/>
      </c>
      <c r="AC237" s="109" t="str">
        <f t="shared" si="64"/>
        <v/>
      </c>
      <c r="AD237" s="109" t="str">
        <f t="shared" si="64"/>
        <v/>
      </c>
      <c r="AE237" s="109" t="str">
        <f t="shared" si="64"/>
        <v/>
      </c>
      <c r="AF237" s="109" t="str">
        <f t="shared" si="6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5">IF(B205&lt;100,"",B205-330)</f>
        <v/>
      </c>
      <c r="C238" s="109" t="str">
        <f t="shared" si="65"/>
        <v/>
      </c>
      <c r="D238" s="109" t="str">
        <f t="shared" si="65"/>
        <v/>
      </c>
      <c r="E238" s="109" t="str">
        <f t="shared" si="65"/>
        <v/>
      </c>
      <c r="F238" s="109" t="str">
        <f t="shared" si="65"/>
        <v/>
      </c>
      <c r="G238" s="109" t="str">
        <f t="shared" si="65"/>
        <v/>
      </c>
      <c r="H238" s="109" t="str">
        <f t="shared" si="65"/>
        <v/>
      </c>
      <c r="I238" s="109" t="str">
        <f t="shared" si="65"/>
        <v/>
      </c>
      <c r="J238" s="109" t="str">
        <f t="shared" si="65"/>
        <v/>
      </c>
      <c r="K238" s="109" t="str">
        <f t="shared" si="65"/>
        <v/>
      </c>
      <c r="L238" s="109" t="str">
        <f t="shared" si="65"/>
        <v/>
      </c>
      <c r="M238" s="109" t="str">
        <f t="shared" si="65"/>
        <v/>
      </c>
      <c r="N238" s="109" t="str">
        <f t="shared" si="65"/>
        <v/>
      </c>
      <c r="O238" s="109" t="str">
        <f t="shared" si="65"/>
        <v/>
      </c>
      <c r="P238" s="109" t="str">
        <f t="shared" si="65"/>
        <v/>
      </c>
      <c r="Q238" s="109" t="str">
        <f t="shared" si="65"/>
        <v/>
      </c>
      <c r="R238" s="109" t="str">
        <f t="shared" si="65"/>
        <v/>
      </c>
      <c r="S238" s="109" t="str">
        <f t="shared" si="65"/>
        <v/>
      </c>
      <c r="T238" s="109" t="str">
        <f t="shared" si="65"/>
        <v/>
      </c>
      <c r="U238" s="109" t="str">
        <f t="shared" si="65"/>
        <v/>
      </c>
      <c r="V238" s="109" t="str">
        <f t="shared" si="65"/>
        <v/>
      </c>
      <c r="W238" s="109" t="str">
        <f t="shared" si="65"/>
        <v/>
      </c>
      <c r="X238" s="109" t="str">
        <f t="shared" si="65"/>
        <v/>
      </c>
      <c r="Y238" s="109" t="str">
        <f t="shared" si="65"/>
        <v/>
      </c>
      <c r="Z238" s="109" t="str">
        <f t="shared" si="65"/>
        <v/>
      </c>
      <c r="AA238" s="109" t="str">
        <f t="shared" si="65"/>
        <v/>
      </c>
      <c r="AB238" s="109" t="str">
        <f t="shared" si="65"/>
        <v/>
      </c>
      <c r="AC238" s="109" t="str">
        <f t="shared" si="65"/>
        <v/>
      </c>
      <c r="AD238" s="109" t="str">
        <f t="shared" si="65"/>
        <v/>
      </c>
      <c r="AE238" s="109" t="str">
        <f t="shared" si="65"/>
        <v/>
      </c>
      <c r="AF238" s="109" t="str">
        <f t="shared" si="6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6">IF(C206&lt;100,"",C206-1500)</f>
        <v/>
      </c>
      <c r="D239" s="109" t="str">
        <f t="shared" si="66"/>
        <v/>
      </c>
      <c r="E239" s="109" t="str">
        <f t="shared" si="66"/>
        <v/>
      </c>
      <c r="F239" s="109" t="str">
        <f t="shared" si="66"/>
        <v/>
      </c>
      <c r="G239" s="109" t="str">
        <f t="shared" si="66"/>
        <v/>
      </c>
      <c r="H239" s="109" t="str">
        <f t="shared" si="66"/>
        <v/>
      </c>
      <c r="I239" s="109" t="str">
        <f t="shared" si="66"/>
        <v/>
      </c>
      <c r="J239" s="109" t="str">
        <f t="shared" si="66"/>
        <v/>
      </c>
      <c r="K239" s="109" t="str">
        <f t="shared" si="66"/>
        <v/>
      </c>
      <c r="L239" s="109" t="str">
        <f t="shared" si="66"/>
        <v/>
      </c>
      <c r="M239" s="109" t="str">
        <f t="shared" si="66"/>
        <v/>
      </c>
      <c r="N239" s="109" t="str">
        <f t="shared" si="66"/>
        <v/>
      </c>
      <c r="O239" s="109" t="str">
        <f t="shared" si="66"/>
        <v/>
      </c>
      <c r="P239" s="109" t="str">
        <f t="shared" si="66"/>
        <v/>
      </c>
      <c r="Q239" s="109" t="str">
        <f t="shared" si="66"/>
        <v/>
      </c>
      <c r="R239" s="109" t="str">
        <f t="shared" si="66"/>
        <v/>
      </c>
      <c r="S239" s="109" t="str">
        <f t="shared" si="66"/>
        <v/>
      </c>
      <c r="T239" s="109" t="str">
        <f t="shared" si="66"/>
        <v/>
      </c>
      <c r="U239" s="109" t="str">
        <f t="shared" si="66"/>
        <v/>
      </c>
      <c r="V239" s="109" t="str">
        <f t="shared" si="66"/>
        <v/>
      </c>
      <c r="W239" s="109" t="str">
        <f t="shared" si="66"/>
        <v/>
      </c>
      <c r="X239" s="109" t="str">
        <f t="shared" si="66"/>
        <v/>
      </c>
      <c r="Y239" s="109" t="str">
        <f t="shared" si="66"/>
        <v/>
      </c>
      <c r="Z239" s="109" t="str">
        <f t="shared" si="66"/>
        <v/>
      </c>
      <c r="AA239" s="109" t="str">
        <f t="shared" si="66"/>
        <v/>
      </c>
      <c r="AB239" s="109" t="str">
        <f t="shared" si="66"/>
        <v/>
      </c>
      <c r="AC239" s="109" t="str">
        <f t="shared" si="66"/>
        <v/>
      </c>
      <c r="AD239" s="109" t="str">
        <f t="shared" si="66"/>
        <v/>
      </c>
      <c r="AE239" s="109" t="str">
        <f t="shared" si="66"/>
        <v/>
      </c>
      <c r="AF239" s="109" t="str">
        <f t="shared" si="6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671" priority="252">
      <formula>$AH11=0</formula>
    </cfRule>
  </conditionalFormatting>
  <conditionalFormatting sqref="A34:A201">
    <cfRule type="expression" dxfId="669" priority="232">
      <formula>$AH34=0</formula>
    </cfRule>
  </conditionalFormatting>
  <conditionalFormatting sqref="B8 M8 S8 AB8">
    <cfRule type="expression" dxfId="668" priority="272">
      <formula>AND(C$9&gt;=14/24,C$9&lt;20/24)</formula>
    </cfRule>
    <cfRule type="expression" dxfId="667" priority="273">
      <formula>AND(C$9&gt;=8/24,C$9&lt;14/24)</formula>
    </cfRule>
    <cfRule type="expression" dxfId="666" priority="274">
      <formula>C$9&lt;8/24</formula>
    </cfRule>
  </conditionalFormatting>
  <conditionalFormatting sqref="B44:B50 C45:T50">
    <cfRule type="expression" dxfId="665" priority="13">
      <formula>AND(B$9&gt;=8/24,B$9&lt;14/24)</formula>
    </cfRule>
    <cfRule type="expression" dxfId="664" priority="11">
      <formula>B$9&gt;=20/24</formula>
    </cfRule>
    <cfRule type="expression" dxfId="663" priority="12">
      <formula>AND(B$9&gt;=14/24,B$9&lt;20/24)</formula>
    </cfRule>
    <cfRule type="expression" dxfId="662" priority="14">
      <formula>B$9&lt;8/24</formula>
    </cfRule>
  </conditionalFormatting>
  <conditionalFormatting sqref="B11:D11 B94:AF100">
    <cfRule type="expression" dxfId="661" priority="62">
      <formula>B$9&lt;8/24</formula>
    </cfRule>
    <cfRule type="expression" dxfId="660" priority="61">
      <formula>AND(B$9&gt;=8/24,B$9&lt;14/24)</formula>
    </cfRule>
    <cfRule type="expression" dxfId="659" priority="60">
      <formula>AND(B$9&gt;=14/24,B$9&lt;20/24)</formula>
    </cfRule>
    <cfRule type="expression" dxfId="658" priority="59">
      <formula>B$9&gt;=20/24</formula>
    </cfRule>
  </conditionalFormatting>
  <conditionalFormatting sqref="B11:D11">
    <cfRule type="expression" dxfId="657" priority="54">
      <formula>B11&gt;$AG11</formula>
    </cfRule>
  </conditionalFormatting>
  <conditionalFormatting sqref="B39:L41">
    <cfRule type="expression" dxfId="656" priority="43">
      <formula>AND(B$9&gt;=14/24,B$9&lt;20/24)</formula>
    </cfRule>
    <cfRule type="expression" dxfId="655" priority="45">
      <formula>B$9&lt;8/24</formula>
    </cfRule>
    <cfRule type="expression" dxfId="654" priority="44">
      <formula>AND(B$9&gt;=8/24,B$9&lt;14/24)</formula>
    </cfRule>
    <cfRule type="expression" dxfId="653" priority="42">
      <formula>B$9&gt;=20/24</formula>
    </cfRule>
  </conditionalFormatting>
  <conditionalFormatting sqref="B12:M14 N14 B16:U16 B24:U26 B53:AF91">
    <cfRule type="expression" dxfId="652" priority="39">
      <formula>AND(B$9&gt;=8/24,B$9&lt;14/24)</formula>
    </cfRule>
    <cfRule type="expression" dxfId="651" priority="40">
      <formula>B$9&lt;8/24</formula>
    </cfRule>
    <cfRule type="expression" dxfId="650" priority="38">
      <formula>AND(B$9&gt;=14/24,B$9&lt;20/24)</formula>
    </cfRule>
  </conditionalFormatting>
  <conditionalFormatting sqref="B12:M14 N14 B16:U16 B24:AF26 B53:AF91">
    <cfRule type="expression" dxfId="649" priority="37">
      <formula>B$9&gt;=20/24</formula>
    </cfRule>
  </conditionalFormatting>
  <conditionalFormatting sqref="B12:M16 N14:N16 O15:O16 B34:AF35 P16:U16">
    <cfRule type="expression" dxfId="648" priority="28">
      <formula>B12&gt;$AG12</formula>
    </cfRule>
  </conditionalFormatting>
  <conditionalFormatting sqref="B17:U23">
    <cfRule type="expression" dxfId="647" priority="3">
      <formula>AND(B$9&gt;=14/24,B$9&lt;20/24)</formula>
    </cfRule>
    <cfRule type="expression" dxfId="646" priority="4">
      <formula>AND(B$9&gt;=8/24,B$9&lt;14/24)</formula>
    </cfRule>
    <cfRule type="expression" dxfId="645" priority="5">
      <formula>B$9&lt;8/24</formula>
    </cfRule>
  </conditionalFormatting>
  <conditionalFormatting sqref="B9:AF10 V11:AF11 AG73 B192:AF192 B194:B200 D194:AF200 U213:AF213">
    <cfRule type="expression" dxfId="644" priority="266">
      <formula>AND(B$9&gt;=8/24,B$9&lt;14/24)</formula>
    </cfRule>
    <cfRule type="expression" dxfId="643" priority="265">
      <formula>AND(B$9&gt;=14/24,B$9&lt;20/24)</formula>
    </cfRule>
    <cfRule type="expression" dxfId="642" priority="267">
      <formula>B$9&lt;8/24</formula>
    </cfRule>
  </conditionalFormatting>
  <conditionalFormatting sqref="B15:AF15">
    <cfRule type="expression" dxfId="641" priority="23">
      <formula>B$9&lt;8/24</formula>
    </cfRule>
    <cfRule type="expression" dxfId="640" priority="22">
      <formula>AND(B$9&gt;=8/24,B$9&lt;14/24)</formula>
    </cfRule>
    <cfRule type="expression" dxfId="639" priority="21">
      <formula>AND(B$9&gt;=14/24,B$9&lt;20/24)</formula>
    </cfRule>
    <cfRule type="expression" dxfId="638" priority="20">
      <formula>B$9&gt;=20/24</formula>
    </cfRule>
  </conditionalFormatting>
  <conditionalFormatting sqref="B17:AF23">
    <cfRule type="expression" dxfId="637" priority="2">
      <formula>B$9&gt;=20/24</formula>
    </cfRule>
    <cfRule type="expression" dxfId="636" priority="1">
      <formula>B17&gt;$AG17</formula>
    </cfRule>
  </conditionalFormatting>
  <conditionalFormatting sqref="B24:AF33">
    <cfRule type="expression" dxfId="635" priority="15">
      <formula>B24&gt;$AG24</formula>
    </cfRule>
  </conditionalFormatting>
  <conditionalFormatting sqref="B27:AF27">
    <cfRule type="expression" dxfId="634" priority="6">
      <formula>B$9&gt;=20/24</formula>
    </cfRule>
    <cfRule type="expression" dxfId="633" priority="8">
      <formula>AND(B$9&gt;=8/24,B$9&lt;14/24)</formula>
    </cfRule>
    <cfRule type="expression" dxfId="632" priority="9">
      <formula>B$9&lt;8/24</formula>
    </cfRule>
    <cfRule type="expression" dxfId="631" priority="7">
      <formula>AND(B$9&gt;=14/24,B$9&lt;20/24)</formula>
    </cfRule>
  </conditionalFormatting>
  <conditionalFormatting sqref="B28:AF34">
    <cfRule type="expression" dxfId="630" priority="19">
      <formula>B$9&lt;8/24</formula>
    </cfRule>
    <cfRule type="expression" dxfId="629" priority="18">
      <formula>AND(B$9&gt;=8/24,B$9&lt;14/24)</formula>
    </cfRule>
    <cfRule type="expression" dxfId="628" priority="17">
      <formula>AND(B$9&gt;=14/24,B$9&lt;20/24)</formula>
    </cfRule>
    <cfRule type="expression" dxfId="627" priority="16">
      <formula>B$9&gt;=20/24</formula>
    </cfRule>
  </conditionalFormatting>
  <conditionalFormatting sqref="B35:AF37">
    <cfRule type="expression" dxfId="626" priority="30">
      <formula>AND(B$9&gt;=14/24,B$9&lt;20/24)</formula>
    </cfRule>
    <cfRule type="expression" dxfId="625" priority="31">
      <formula>AND(B$9&gt;=8/24,B$9&lt;14/24)</formula>
    </cfRule>
    <cfRule type="expression" dxfId="624" priority="32">
      <formula>B$9&lt;8/24</formula>
    </cfRule>
    <cfRule type="expression" dxfId="623" priority="29">
      <formula>B$9&gt;=20/24</formula>
    </cfRule>
  </conditionalFormatting>
  <conditionalFormatting sqref="B36:AF56">
    <cfRule type="expression" dxfId="622" priority="10">
      <formula>B36&gt;$AG36</formula>
    </cfRule>
  </conditionalFormatting>
  <conditionalFormatting sqref="C44:R44">
    <cfRule type="expression" dxfId="621" priority="138">
      <formula>C$9&lt;8/24</formula>
    </cfRule>
    <cfRule type="expression" dxfId="620" priority="135">
      <formula>C$9&gt;=20/24</formula>
    </cfRule>
    <cfRule type="expression" dxfId="619" priority="136">
      <formula>AND(C$9&gt;=14/24,C$9&lt;20/24)</formula>
    </cfRule>
    <cfRule type="expression" dxfId="618" priority="137">
      <formula>AND(C$9&gt;=8/24,C$9&lt;14/24)</formula>
    </cfRule>
  </conditionalFormatting>
  <conditionalFormatting sqref="E11:I11">
    <cfRule type="expression" dxfId="617" priority="228">
      <formula>E$9&gt;=20/24</formula>
    </cfRule>
    <cfRule type="expression" dxfId="616" priority="229">
      <formula>AND(E$9&gt;=14/24,E$9&lt;20/24)</formula>
    </cfRule>
    <cfRule type="expression" dxfId="615" priority="230">
      <formula>AND(E$9&gt;=8/24,E$9&lt;14/24)</formula>
    </cfRule>
    <cfRule type="expression" dxfId="614" priority="231">
      <formula>E$9&lt;8/24</formula>
    </cfRule>
  </conditionalFormatting>
  <conditionalFormatting sqref="E11:AF11">
    <cfRule type="expression" dxfId="613" priority="223">
      <formula>E11&gt;$AG11</formula>
    </cfRule>
  </conditionalFormatting>
  <conditionalFormatting sqref="M11:R11 S11:U14 N12:R13 V12:AF14 O14:R14 V16:AF16">
    <cfRule type="expression" dxfId="612" priority="220">
      <formula>AND(M$9&gt;=14/24,M$9&lt;20/24)</formula>
    </cfRule>
    <cfRule type="expression" dxfId="611" priority="221">
      <formula>AND(M$9&gt;=8/24,M$9&lt;14/24)</formula>
    </cfRule>
    <cfRule type="expression" dxfId="610" priority="222">
      <formula>M$9&lt;8/24</formula>
    </cfRule>
    <cfRule type="expression" dxfId="609" priority="219">
      <formula>M$9&gt;=20/24</formula>
    </cfRule>
  </conditionalFormatting>
  <conditionalFormatting sqref="M39:R42 S39:T44 U39:AF50 P43:R43">
    <cfRule type="expression" dxfId="608" priority="187">
      <formula>M$9&lt;8/24</formula>
    </cfRule>
    <cfRule type="expression" dxfId="607" priority="186">
      <formula>AND(M$9&gt;=8/24,M$9&lt;14/24)</formula>
    </cfRule>
    <cfRule type="expression" dxfId="606" priority="185">
      <formula>AND(M$9&gt;=14/24,M$9&lt;20/24)</formula>
    </cfRule>
    <cfRule type="expression" dxfId="605" priority="184">
      <formula>M$9&gt;=20/24</formula>
    </cfRule>
  </conditionalFormatting>
  <conditionalFormatting sqref="O3:P3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04" priority="271">
      <formula>C$9&gt;=20/24</formula>
    </cfRule>
  </conditionalFormatting>
  <conditionalFormatting sqref="S8">
    <cfRule type="expression" dxfId="603" priority="237">
      <formula>U$9&gt;=20/24</formula>
    </cfRule>
    <cfRule type="expression" dxfId="602" priority="238">
      <formula>AND(U$9&gt;=14/24,U$9&lt;20/24)</formula>
    </cfRule>
    <cfRule type="expression" dxfId="601" priority="239">
      <formula>AND(U$9&gt;=8/24,U$9&lt;14/24)</formula>
    </cfRule>
    <cfRule type="expression" dxfId="600" priority="240">
      <formula>U$9&lt;8/24</formula>
    </cfRule>
  </conditionalFormatting>
  <conditionalFormatting sqref="S11:U15 V12:AF16 Q14:R15 P15 M11:R11 N12:R13 O14:P14">
    <cfRule type="expression" dxfId="599" priority="210">
      <formula>M11&gt;$AG11</formula>
    </cfRule>
  </conditionalFormatting>
  <conditionalFormatting sqref="T213">
    <cfRule type="expression" dxfId="598" priority="285">
      <formula>AND(AX$9&gt;=14/24,AX$9&lt;20/24)</formula>
    </cfRule>
    <cfRule type="expression" dxfId="597" priority="284">
      <formula>AX$9&gt;=20/24</formula>
    </cfRule>
    <cfRule type="expression" dxfId="596" priority="287">
      <formula>AX$9&lt;8/24</formula>
    </cfRule>
    <cfRule type="expression" dxfId="595" priority="286">
      <formula>AND(AX$9&gt;=8/24,AX$9&lt;14/24)</formula>
    </cfRule>
  </conditionalFormatting>
  <conditionalFormatting sqref="V3 AB3">
    <cfRule type="iconSet" priority="269">
      <iconSet iconSet="3TrafficLights2" reverse="1">
        <cfvo type="percent" val="0"/>
        <cfvo type="num" val="1"/>
        <cfvo type="num" val="1"/>
      </iconSet>
    </cfRule>
  </conditionalFormatting>
  <conditionalFormatting sqref="V11:AF11 B9:AF10 AG73 B192:AF192 B194:B200 D194:AF200 U213:AF213">
    <cfRule type="expression" dxfId="594" priority="264">
      <formula>B$9&gt;=20/24</formula>
    </cfRule>
  </conditionalFormatting>
  <conditionalFormatting sqref="V17:AF26">
    <cfRule type="expression" dxfId="593" priority="178">
      <formula>V$9&lt;8/24</formula>
    </cfRule>
    <cfRule type="expression" dxfId="592" priority="176">
      <formula>AND(V$9&gt;=14/24,V$9&lt;20/24)</formula>
    </cfRule>
    <cfRule type="expression" dxfId="591" priority="177">
      <formula>AND(V$9&gt;=8/24,V$9&lt;14/24)</formula>
    </cfRule>
  </conditionalFormatting>
  <conditionalFormatting sqref="AB8">
    <cfRule type="expression" dxfId="590" priority="236">
      <formula>AD$9&lt;8/24</formula>
    </cfRule>
    <cfRule type="expression" dxfId="589" priority="235">
      <formula>AND(AD$9&gt;=8/24,AD$9&lt;14/24)</formula>
    </cfRule>
    <cfRule type="expression" dxfId="588" priority="234">
      <formula>AND(AD$9&gt;=14/24,AD$9&lt;20/24)</formula>
    </cfRule>
    <cfRule type="expression" dxfId="587" priority="233">
      <formula>AD$9&gt;=20/24</formula>
    </cfRule>
  </conditionalFormatting>
  <conditionalFormatting sqref="AG51">
    <cfRule type="expression" dxfId="586" priority="258">
      <formula>AG51&gt;$AG51</formula>
    </cfRule>
  </conditionalFormatting>
  <conditionalFormatting sqref="AG213">
    <cfRule type="expression" dxfId="585" priority="276">
      <formula>B$9&gt;=20/24</formula>
    </cfRule>
    <cfRule type="expression" dxfId="584" priority="277">
      <formula>AND(B$9&gt;=14/24,B$9&lt;20/24)</formula>
    </cfRule>
    <cfRule type="expression" dxfId="583" priority="278">
      <formula>AND(B$9&gt;=8/24,B$9&lt;14/24)</formula>
    </cfRule>
    <cfRule type="expression" dxfId="582" priority="279">
      <formula>B$9&lt;8/24</formula>
    </cfRule>
  </conditionalFormatting>
  <conditionalFormatting sqref="AH213:AX213">
    <cfRule type="expression" dxfId="581" priority="280">
      <formula>AG$9&gt;=20/24</formula>
    </cfRule>
    <cfRule type="expression" dxfId="580" priority="281">
      <formula>AND(AG$9&gt;=14/24,AG$9&lt;20/24)</formula>
    </cfRule>
    <cfRule type="expression" dxfId="579" priority="282">
      <formula>AND(AG$9&gt;=8/24,AG$9&lt;14/24)</formula>
    </cfRule>
    <cfRule type="expression" dxfId="578" priority="283">
      <formula>AG$9&lt;8/24</formula>
    </cfRule>
  </conditionalFormatting>
  <conditionalFormatting sqref="AL4:AL6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25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70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2" id="{4836EB49-704B-421C-982F-8A626086DFC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J246"/>
  <sheetViews>
    <sheetView zoomScaleNormal="10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E65" sqref="E6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2" width="6" bestFit="1" customWidth="1"/>
    <col min="13" max="13" width="6.42578125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2079/01/14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223.9</v>
      </c>
      <c r="C5" s="29">
        <f t="shared" si="0"/>
        <v>249.3</v>
      </c>
      <c r="D5" s="29">
        <f t="shared" si="0"/>
        <v>212.7</v>
      </c>
      <c r="E5" s="29">
        <f t="shared" si="0"/>
        <v>221.9</v>
      </c>
      <c r="F5" s="29">
        <f t="shared" si="0"/>
        <v>239.60000000000002</v>
      </c>
      <c r="G5" s="29">
        <f t="shared" si="0"/>
        <v>234.7</v>
      </c>
      <c r="H5" s="29">
        <f t="shared" si="0"/>
        <v>239.10000000000002</v>
      </c>
      <c r="I5" s="29">
        <f t="shared" si="0"/>
        <v>274.60000000000002</v>
      </c>
      <c r="J5" s="29">
        <f t="shared" si="0"/>
        <v>379.90000000000003</v>
      </c>
      <c r="K5" s="29">
        <f t="shared" si="0"/>
        <v>510.3</v>
      </c>
      <c r="L5" s="29">
        <f t="shared" si="0"/>
        <v>630.1</v>
      </c>
      <c r="M5" s="29">
        <f t="shared" si="0"/>
        <v>750.1</v>
      </c>
      <c r="N5" s="29">
        <f t="shared" si="0"/>
        <v>709.4</v>
      </c>
      <c r="O5" s="29">
        <f t="shared" si="0"/>
        <v>644.79999999999995</v>
      </c>
      <c r="P5" s="29">
        <f t="shared" si="0"/>
        <v>421.4</v>
      </c>
      <c r="Q5" s="29">
        <f t="shared" si="0"/>
        <v>418.2</v>
      </c>
      <c r="R5" s="29">
        <f t="shared" si="0"/>
        <v>433.5</v>
      </c>
      <c r="S5" s="29">
        <f t="shared" si="0"/>
        <v>357.9</v>
      </c>
      <c r="T5" s="29">
        <f t="shared" si="0"/>
        <v>396.59999999999997</v>
      </c>
      <c r="U5" s="29">
        <f t="shared" si="0"/>
        <v>355.9</v>
      </c>
      <c r="V5" s="29">
        <f t="shared" si="0"/>
        <v>341.29999999999995</v>
      </c>
      <c r="W5" s="29">
        <f t="shared" si="0"/>
        <v>334.5</v>
      </c>
      <c r="X5" s="29">
        <f t="shared" si="0"/>
        <v>334.5</v>
      </c>
      <c r="Y5" s="29">
        <f t="shared" si="0"/>
        <v>350.5</v>
      </c>
      <c r="Z5" s="29">
        <f t="shared" si="0"/>
        <v>282.7</v>
      </c>
      <c r="AA5" s="29">
        <f t="shared" si="0"/>
        <v>265.89999999999998</v>
      </c>
      <c r="AB5" s="29">
        <f t="shared" si="0"/>
        <v>280.89999999999998</v>
      </c>
      <c r="AC5" s="29">
        <f t="shared" si="0"/>
        <v>271.89999999999998</v>
      </c>
      <c r="AD5" s="29">
        <f t="shared" si="0"/>
        <v>278.3</v>
      </c>
      <c r="AE5" s="29">
        <f t="shared" si="0"/>
        <v>282</v>
      </c>
      <c r="AF5" s="29">
        <f>B68</f>
        <v>219.6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1532MW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Load=1274</v>
      </c>
      <c r="B7" s="34">
        <f>B75</f>
        <v>1342.1399999999999</v>
      </c>
      <c r="C7" s="34">
        <f t="shared" ref="C7:AF7" si="1">C75</f>
        <v>1324.1399999999999</v>
      </c>
      <c r="D7" s="34">
        <f t="shared" si="1"/>
        <v>1329.54</v>
      </c>
      <c r="E7" s="34">
        <f t="shared" si="1"/>
        <v>1291.94</v>
      </c>
      <c r="F7" s="34">
        <f t="shared" si="1"/>
        <v>1276.94</v>
      </c>
      <c r="G7" s="34">
        <f t="shared" si="1"/>
        <v>1274.24</v>
      </c>
      <c r="H7" s="34">
        <f t="shared" si="1"/>
        <v>1295.1400000000001</v>
      </c>
      <c r="I7" s="34">
        <f t="shared" si="1"/>
        <v>1295.1400000000001</v>
      </c>
      <c r="J7" s="34">
        <f t="shared" si="1"/>
        <v>1382.64</v>
      </c>
      <c r="K7" s="34">
        <f t="shared" si="1"/>
        <v>1398.04</v>
      </c>
      <c r="L7" s="34">
        <f t="shared" si="1"/>
        <v>1433.84</v>
      </c>
      <c r="M7" s="34">
        <f t="shared" si="1"/>
        <v>1502.74</v>
      </c>
      <c r="N7" s="34">
        <f t="shared" si="1"/>
        <v>1531.8399999999997</v>
      </c>
      <c r="O7" s="34">
        <f t="shared" si="1"/>
        <v>1534.1399999999999</v>
      </c>
      <c r="P7" s="34">
        <f t="shared" si="1"/>
        <v>1541.9399999999998</v>
      </c>
      <c r="Q7" s="34">
        <f t="shared" si="1"/>
        <v>1600.94</v>
      </c>
      <c r="R7" s="34">
        <f t="shared" si="1"/>
        <v>1593.6399999999999</v>
      </c>
      <c r="S7" s="34">
        <f t="shared" si="1"/>
        <v>1588.84</v>
      </c>
      <c r="T7" s="34">
        <f t="shared" si="1"/>
        <v>1557.1399999999999</v>
      </c>
      <c r="U7" s="34">
        <f t="shared" si="1"/>
        <v>1545.54</v>
      </c>
      <c r="V7" s="34">
        <f t="shared" si="1"/>
        <v>1502.8400000000001</v>
      </c>
      <c r="W7" s="34">
        <f t="shared" si="1"/>
        <v>1487.44</v>
      </c>
      <c r="X7" s="34">
        <f t="shared" si="1"/>
        <v>1476.44</v>
      </c>
      <c r="Y7" s="34">
        <f t="shared" si="1"/>
        <v>1517.4399999999998</v>
      </c>
      <c r="Z7" s="34">
        <f t="shared" si="1"/>
        <v>1610.8400000000001</v>
      </c>
      <c r="AA7" s="34">
        <f t="shared" si="1"/>
        <v>1666.44</v>
      </c>
      <c r="AB7" s="34">
        <f t="shared" si="1"/>
        <v>1639.6399999999999</v>
      </c>
      <c r="AC7" s="34">
        <f t="shared" si="1"/>
        <v>1570.94</v>
      </c>
      <c r="AD7" s="34">
        <f t="shared" si="1"/>
        <v>1554.8400000000001</v>
      </c>
      <c r="AE7" s="34">
        <f t="shared" si="1"/>
        <v>1460.44</v>
      </c>
      <c r="AF7" s="34">
        <f t="shared" si="1"/>
        <v>1396.8400000000001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204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205">
        <v>0</v>
      </c>
      <c r="C9" s="207">
        <v>4.1666666666666664E-2</v>
      </c>
      <c r="D9" s="209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206"/>
      <c r="C10" s="208"/>
      <c r="D10" s="210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160</v>
      </c>
      <c r="C11" s="44">
        <v>120</v>
      </c>
      <c r="D11" s="47">
        <v>100</v>
      </c>
      <c r="E11" s="44">
        <v>100</v>
      </c>
      <c r="F11" s="44">
        <v>90</v>
      </c>
      <c r="G11" s="44">
        <v>90</v>
      </c>
      <c r="H11" s="44">
        <v>90</v>
      </c>
      <c r="I11" s="44">
        <v>80</v>
      </c>
      <c r="J11" s="45">
        <v>100</v>
      </c>
      <c r="K11" s="45">
        <v>60</v>
      </c>
      <c r="L11" s="45">
        <v>60</v>
      </c>
      <c r="M11" s="44">
        <v>40</v>
      </c>
      <c r="N11" s="44">
        <v>12</v>
      </c>
      <c r="O11" s="44">
        <v>12</v>
      </c>
      <c r="P11" s="44">
        <v>20</v>
      </c>
      <c r="Q11" s="44">
        <v>156</v>
      </c>
      <c r="R11" s="44">
        <v>140</v>
      </c>
      <c r="S11" s="46">
        <v>150</v>
      </c>
      <c r="T11" s="46">
        <f>76*2</f>
        <v>152</v>
      </c>
      <c r="U11" s="46">
        <v>152</v>
      </c>
      <c r="V11" s="46">
        <v>130</v>
      </c>
      <c r="W11" s="46">
        <v>130</v>
      </c>
      <c r="X11" s="46">
        <v>130</v>
      </c>
      <c r="Y11" s="46">
        <v>152</v>
      </c>
      <c r="Z11" s="46">
        <v>170</v>
      </c>
      <c r="AA11" s="46">
        <v>260</v>
      </c>
      <c r="AB11" s="46">
        <v>260</v>
      </c>
      <c r="AC11" s="46">
        <v>202</v>
      </c>
      <c r="AD11" s="46">
        <v>202</v>
      </c>
      <c r="AE11" s="46">
        <v>150</v>
      </c>
      <c r="AF11" s="46">
        <v>120</v>
      </c>
      <c r="AG11" s="48">
        <v>456</v>
      </c>
      <c r="AH11" s="49">
        <f>MAX(B11:AF11)</f>
        <v>260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23</v>
      </c>
      <c r="C12" s="44">
        <v>23</v>
      </c>
      <c r="D12" s="44">
        <v>23</v>
      </c>
      <c r="E12" s="44">
        <v>23</v>
      </c>
      <c r="F12" s="44">
        <v>23</v>
      </c>
      <c r="G12" s="44">
        <v>23</v>
      </c>
      <c r="H12" s="44">
        <v>23</v>
      </c>
      <c r="I12" s="44">
        <v>23</v>
      </c>
      <c r="J12" s="44">
        <v>23</v>
      </c>
      <c r="K12" s="44">
        <v>23</v>
      </c>
      <c r="L12" s="44">
        <v>23</v>
      </c>
      <c r="M12" s="44">
        <v>23</v>
      </c>
      <c r="N12" s="44">
        <v>23</v>
      </c>
      <c r="O12" s="44">
        <v>23</v>
      </c>
      <c r="P12" s="44">
        <v>23</v>
      </c>
      <c r="Q12" s="44">
        <v>23</v>
      </c>
      <c r="R12" s="44">
        <v>23</v>
      </c>
      <c r="S12" s="44">
        <v>23</v>
      </c>
      <c r="T12" s="44">
        <v>23</v>
      </c>
      <c r="U12" s="44">
        <v>23</v>
      </c>
      <c r="V12" s="44">
        <v>23</v>
      </c>
      <c r="W12" s="44">
        <v>23</v>
      </c>
      <c r="X12" s="44">
        <v>23</v>
      </c>
      <c r="Y12" s="44">
        <v>23</v>
      </c>
      <c r="Z12" s="44">
        <v>23</v>
      </c>
      <c r="AA12" s="44">
        <v>23</v>
      </c>
      <c r="AB12" s="44">
        <v>23</v>
      </c>
      <c r="AC12" s="44">
        <v>23</v>
      </c>
      <c r="AD12" s="44">
        <v>23</v>
      </c>
      <c r="AE12" s="44">
        <v>23</v>
      </c>
      <c r="AF12" s="44">
        <v>23</v>
      </c>
      <c r="AG12" s="53">
        <v>60</v>
      </c>
      <c r="AH12" s="49">
        <f t="shared" ref="AH12:AH75" si="2">MAX(B12:AF12)</f>
        <v>23</v>
      </c>
      <c r="AI12" s="50">
        <f t="shared" ref="AI12:AI75" si="3">MIN(B12:AF12)</f>
        <v>23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12</v>
      </c>
      <c r="C13" s="44">
        <v>12</v>
      </c>
      <c r="D13" s="44">
        <v>12</v>
      </c>
      <c r="E13" s="44">
        <v>12</v>
      </c>
      <c r="F13" s="44">
        <v>12</v>
      </c>
      <c r="G13" s="44">
        <v>12</v>
      </c>
      <c r="H13" s="44">
        <v>12</v>
      </c>
      <c r="I13" s="44">
        <v>12</v>
      </c>
      <c r="J13" s="44">
        <v>12</v>
      </c>
      <c r="K13" s="44">
        <v>12</v>
      </c>
      <c r="L13" s="44">
        <v>12</v>
      </c>
      <c r="M13" s="44">
        <v>14.9</v>
      </c>
      <c r="N13" s="44">
        <v>15</v>
      </c>
      <c r="O13" s="44">
        <v>18.399999999999999</v>
      </c>
      <c r="P13" s="44">
        <v>17.100000000000001</v>
      </c>
      <c r="Q13" s="44">
        <v>0</v>
      </c>
      <c r="R13" s="44">
        <v>16.2</v>
      </c>
      <c r="S13" s="44">
        <v>16.2</v>
      </c>
      <c r="T13" s="44">
        <v>16.2</v>
      </c>
      <c r="U13" s="44">
        <v>16.2</v>
      </c>
      <c r="V13" s="44">
        <v>16.2</v>
      </c>
      <c r="W13" s="44">
        <v>16.2</v>
      </c>
      <c r="X13" s="44">
        <v>16.2</v>
      </c>
      <c r="Y13" s="44">
        <v>16.2</v>
      </c>
      <c r="Z13" s="44">
        <v>15.3</v>
      </c>
      <c r="AA13" s="44">
        <v>15.3</v>
      </c>
      <c r="AB13" s="44">
        <v>15.3</v>
      </c>
      <c r="AC13" s="44">
        <v>15.3</v>
      </c>
      <c r="AD13" s="44">
        <v>14</v>
      </c>
      <c r="AE13" s="44">
        <v>14</v>
      </c>
      <c r="AF13" s="44">
        <v>14</v>
      </c>
      <c r="AG13" s="53">
        <v>52.4</v>
      </c>
      <c r="AH13" s="49">
        <f t="shared" si="2"/>
        <v>18.399999999999999</v>
      </c>
      <c r="AI13" s="50">
        <f t="shared" si="3"/>
        <v>0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50.2</v>
      </c>
      <c r="D14" s="44">
        <v>50.2</v>
      </c>
      <c r="E14" s="44">
        <v>50.2</v>
      </c>
      <c r="F14" s="44">
        <v>50.2</v>
      </c>
      <c r="G14" s="44">
        <v>50.2</v>
      </c>
      <c r="H14" s="44">
        <v>50.2</v>
      </c>
      <c r="I14" s="44">
        <v>50.2</v>
      </c>
      <c r="J14" s="44">
        <v>50.2</v>
      </c>
      <c r="K14" s="44">
        <v>50.2</v>
      </c>
      <c r="L14" s="44">
        <v>50.2</v>
      </c>
      <c r="M14" s="44">
        <v>50.7</v>
      </c>
      <c r="N14" s="44">
        <v>50.7</v>
      </c>
      <c r="O14" s="44">
        <v>50.4</v>
      </c>
      <c r="P14" s="44">
        <v>50.2</v>
      </c>
      <c r="Q14" s="44">
        <v>50.6</v>
      </c>
      <c r="R14" s="44">
        <v>50.6</v>
      </c>
      <c r="S14" s="44">
        <v>50.6</v>
      </c>
      <c r="T14" s="44">
        <v>50.6</v>
      </c>
      <c r="U14" s="44">
        <v>50.6</v>
      </c>
      <c r="V14" s="44">
        <v>50.6</v>
      </c>
      <c r="W14" s="44">
        <v>50.6</v>
      </c>
      <c r="X14" s="44">
        <v>50.6</v>
      </c>
      <c r="Y14" s="44">
        <v>50.6</v>
      </c>
      <c r="Z14" s="44">
        <v>50.7</v>
      </c>
      <c r="AA14" s="44">
        <v>50.7</v>
      </c>
      <c r="AB14" s="44">
        <v>50.7</v>
      </c>
      <c r="AC14" s="44">
        <v>50.7</v>
      </c>
      <c r="AD14" s="44">
        <v>50.6</v>
      </c>
      <c r="AE14" s="44">
        <v>50.6</v>
      </c>
      <c r="AF14" s="44">
        <v>50.6</v>
      </c>
      <c r="AG14" s="53">
        <v>50</v>
      </c>
      <c r="AH14" s="49">
        <f t="shared" si="2"/>
        <v>50.7</v>
      </c>
      <c r="AI14" s="50">
        <f t="shared" si="3"/>
        <v>50.2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</v>
      </c>
      <c r="C15" s="44">
        <v>23</v>
      </c>
      <c r="D15" s="44">
        <v>23</v>
      </c>
      <c r="E15" s="44">
        <v>23</v>
      </c>
      <c r="F15" s="44">
        <v>23</v>
      </c>
      <c r="G15" s="44">
        <v>23</v>
      </c>
      <c r="H15" s="44">
        <v>23</v>
      </c>
      <c r="I15" s="44">
        <v>23</v>
      </c>
      <c r="J15" s="44">
        <v>23</v>
      </c>
      <c r="K15" s="44">
        <v>23</v>
      </c>
      <c r="L15" s="44">
        <v>23</v>
      </c>
      <c r="M15" s="44">
        <v>23.9</v>
      </c>
      <c r="N15" s="44">
        <v>23.5</v>
      </c>
      <c r="O15" s="44">
        <v>23.5</v>
      </c>
      <c r="P15" s="44">
        <v>23.2</v>
      </c>
      <c r="Q15" s="44">
        <v>23.6</v>
      </c>
      <c r="R15" s="44">
        <v>22.8</v>
      </c>
      <c r="S15" s="44">
        <v>22.8</v>
      </c>
      <c r="T15" s="44">
        <v>22.8</v>
      </c>
      <c r="U15" s="44">
        <v>22.8</v>
      </c>
      <c r="V15" s="44">
        <v>22.8</v>
      </c>
      <c r="W15" s="44">
        <v>22.8</v>
      </c>
      <c r="X15" s="44">
        <v>22.8</v>
      </c>
      <c r="Y15" s="44">
        <v>22.8</v>
      </c>
      <c r="Z15" s="44">
        <v>23.5</v>
      </c>
      <c r="AA15" s="44">
        <v>23.5</v>
      </c>
      <c r="AB15" s="44">
        <v>23.5</v>
      </c>
      <c r="AC15" s="44">
        <v>23.5</v>
      </c>
      <c r="AD15" s="44">
        <v>23.9</v>
      </c>
      <c r="AE15" s="44">
        <v>23.9</v>
      </c>
      <c r="AF15" s="44">
        <v>23.9</v>
      </c>
      <c r="AG15" s="56">
        <v>45</v>
      </c>
      <c r="AH15" s="49">
        <f t="shared" si="2"/>
        <v>23.9</v>
      </c>
      <c r="AI15" s="50">
        <f t="shared" si="3"/>
        <v>22.8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11</v>
      </c>
      <c r="C16" s="44">
        <v>11</v>
      </c>
      <c r="D16" s="44">
        <v>11</v>
      </c>
      <c r="E16" s="44">
        <v>11</v>
      </c>
      <c r="F16" s="44">
        <v>11</v>
      </c>
      <c r="G16" s="44">
        <v>11</v>
      </c>
      <c r="H16" s="44">
        <v>11</v>
      </c>
      <c r="I16" s="44">
        <v>11</v>
      </c>
      <c r="J16" s="44">
        <v>11</v>
      </c>
      <c r="K16" s="44">
        <v>11</v>
      </c>
      <c r="L16" s="44">
        <v>11</v>
      </c>
      <c r="M16" s="44">
        <v>10</v>
      </c>
      <c r="N16" s="44">
        <v>10</v>
      </c>
      <c r="O16" s="44">
        <v>10</v>
      </c>
      <c r="P16" s="44">
        <v>10</v>
      </c>
      <c r="Q16" s="44">
        <v>10</v>
      </c>
      <c r="R16" s="44">
        <v>10</v>
      </c>
      <c r="S16" s="44">
        <v>10</v>
      </c>
      <c r="T16" s="44">
        <v>10</v>
      </c>
      <c r="U16" s="44">
        <v>10</v>
      </c>
      <c r="V16" s="44">
        <v>10</v>
      </c>
      <c r="W16" s="44">
        <v>10</v>
      </c>
      <c r="X16" s="44">
        <v>10</v>
      </c>
      <c r="Y16" s="44">
        <v>10</v>
      </c>
      <c r="Z16" s="44">
        <v>11</v>
      </c>
      <c r="AA16" s="44">
        <v>11</v>
      </c>
      <c r="AB16" s="44">
        <v>11</v>
      </c>
      <c r="AC16" s="44">
        <v>11</v>
      </c>
      <c r="AD16" s="44">
        <v>11</v>
      </c>
      <c r="AE16" s="44">
        <v>11</v>
      </c>
      <c r="AF16" s="44">
        <v>11</v>
      </c>
      <c r="AG16" s="53">
        <v>45</v>
      </c>
      <c r="AH16" s="49">
        <f t="shared" si="2"/>
        <v>11</v>
      </c>
      <c r="AI16" s="50">
        <f t="shared" si="3"/>
        <v>10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12.9</v>
      </c>
      <c r="C19" s="44">
        <v>12.9</v>
      </c>
      <c r="D19" s="44">
        <v>12.9</v>
      </c>
      <c r="E19" s="44">
        <v>12.9</v>
      </c>
      <c r="F19" s="44">
        <v>12.9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13.3</v>
      </c>
      <c r="AA19" s="44">
        <v>13.3</v>
      </c>
      <c r="AB19" s="44">
        <v>13.3</v>
      </c>
      <c r="AC19" s="44">
        <v>13.3</v>
      </c>
      <c r="AD19" s="44">
        <v>13.3</v>
      </c>
      <c r="AE19" s="44">
        <v>13.3</v>
      </c>
      <c r="AF19" s="44">
        <v>13.3</v>
      </c>
      <c r="AG19" s="53">
        <v>30</v>
      </c>
      <c r="AH19" s="49">
        <f t="shared" si="2"/>
        <v>13.3</v>
      </c>
      <c r="AI19" s="50">
        <f t="shared" si="3"/>
        <v>12.9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0</v>
      </c>
      <c r="C22" s="44">
        <v>22.7</v>
      </c>
      <c r="D22" s="44">
        <v>22.7</v>
      </c>
      <c r="E22" s="44">
        <v>22.7</v>
      </c>
      <c r="F22" s="44">
        <v>22.7</v>
      </c>
      <c r="G22" s="44">
        <v>22.7</v>
      </c>
      <c r="H22" s="44">
        <v>22.7</v>
      </c>
      <c r="I22" s="44">
        <v>22.7</v>
      </c>
      <c r="J22" s="44">
        <v>22.7</v>
      </c>
      <c r="K22" s="44">
        <v>22.7</v>
      </c>
      <c r="L22" s="44">
        <v>22.7</v>
      </c>
      <c r="M22" s="44">
        <v>22.7</v>
      </c>
      <c r="N22" s="44">
        <v>22.7</v>
      </c>
      <c r="O22" s="44">
        <v>22.7</v>
      </c>
      <c r="P22" s="44">
        <v>22.7</v>
      </c>
      <c r="Q22" s="44">
        <v>22.7</v>
      </c>
      <c r="R22" s="44">
        <v>22.7</v>
      </c>
      <c r="S22" s="44">
        <v>22.7</v>
      </c>
      <c r="T22" s="44">
        <v>22.7</v>
      </c>
      <c r="U22" s="44">
        <v>22.7</v>
      </c>
      <c r="V22" s="44">
        <v>22.7</v>
      </c>
      <c r="W22" s="44">
        <v>22.7</v>
      </c>
      <c r="X22" s="44">
        <v>22.7</v>
      </c>
      <c r="Y22" s="44">
        <v>22.7</v>
      </c>
      <c r="Z22" s="44">
        <v>18.899999999999999</v>
      </c>
      <c r="AA22" s="44">
        <v>18.899999999999999</v>
      </c>
      <c r="AB22" s="44">
        <v>18.899999999999999</v>
      </c>
      <c r="AC22" s="44">
        <v>18.899999999999999</v>
      </c>
      <c r="AD22" s="44">
        <v>18.899999999999999</v>
      </c>
      <c r="AE22" s="44">
        <v>18.899999999999999</v>
      </c>
      <c r="AF22" s="44">
        <v>18.899999999999999</v>
      </c>
      <c r="AG22" s="53">
        <v>25</v>
      </c>
      <c r="AH22" s="49">
        <f t="shared" si="2"/>
        <v>22.7</v>
      </c>
      <c r="AI22" s="50">
        <f t="shared" si="3"/>
        <v>0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7</v>
      </c>
      <c r="C24" s="44">
        <v>7</v>
      </c>
      <c r="D24" s="44">
        <v>7</v>
      </c>
      <c r="E24" s="44">
        <v>7</v>
      </c>
      <c r="F24" s="44">
        <v>7</v>
      </c>
      <c r="G24" s="44">
        <v>7.6</v>
      </c>
      <c r="H24" s="44">
        <v>7.6</v>
      </c>
      <c r="I24" s="44">
        <v>7.6</v>
      </c>
      <c r="J24" s="44">
        <v>7.6</v>
      </c>
      <c r="K24" s="44">
        <v>7.6</v>
      </c>
      <c r="L24" s="44">
        <v>7.6</v>
      </c>
      <c r="M24" s="44">
        <v>7.6</v>
      </c>
      <c r="N24" s="44">
        <v>7.6</v>
      </c>
      <c r="O24" s="44">
        <v>7.6</v>
      </c>
      <c r="P24" s="44">
        <v>7.6</v>
      </c>
      <c r="Q24" s="44">
        <v>7.6</v>
      </c>
      <c r="R24" s="44">
        <v>7.6</v>
      </c>
      <c r="S24" s="44">
        <v>7.6</v>
      </c>
      <c r="T24" s="44">
        <v>7.6</v>
      </c>
      <c r="U24" s="44">
        <v>7.6</v>
      </c>
      <c r="V24" s="44">
        <v>7.6</v>
      </c>
      <c r="W24" s="44">
        <v>7.6</v>
      </c>
      <c r="X24" s="44">
        <v>7.6</v>
      </c>
      <c r="Y24" s="44">
        <v>7.6</v>
      </c>
      <c r="Z24" s="44">
        <v>6.8</v>
      </c>
      <c r="AA24" s="44">
        <v>6.8</v>
      </c>
      <c r="AB24" s="44">
        <v>6.8</v>
      </c>
      <c r="AC24" s="44">
        <v>6.8</v>
      </c>
      <c r="AD24" s="44">
        <v>6.8</v>
      </c>
      <c r="AE24" s="44">
        <v>6.8</v>
      </c>
      <c r="AF24" s="44">
        <v>6.8</v>
      </c>
      <c r="AG24" s="53">
        <v>25</v>
      </c>
      <c r="AH24" s="49">
        <f t="shared" si="2"/>
        <v>7.6</v>
      </c>
      <c r="AI24" s="50">
        <f t="shared" si="3"/>
        <v>6.8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>
        <v>4</v>
      </c>
      <c r="I34" s="44">
        <v>4</v>
      </c>
      <c r="J34" s="44">
        <v>4</v>
      </c>
      <c r="K34" s="44">
        <v>4</v>
      </c>
      <c r="L34" s="44">
        <v>4</v>
      </c>
      <c r="M34" s="44">
        <v>4</v>
      </c>
      <c r="N34" s="44">
        <v>4</v>
      </c>
      <c r="O34" s="44">
        <v>4</v>
      </c>
      <c r="P34" s="44">
        <v>4</v>
      </c>
      <c r="Q34" s="44">
        <v>4</v>
      </c>
      <c r="R34" s="44">
        <v>4</v>
      </c>
      <c r="S34" s="44">
        <v>4</v>
      </c>
      <c r="T34" s="44">
        <v>4</v>
      </c>
      <c r="U34" s="44">
        <v>4</v>
      </c>
      <c r="V34" s="44">
        <v>4</v>
      </c>
      <c r="W34" s="44">
        <v>4</v>
      </c>
      <c r="X34" s="44">
        <v>4</v>
      </c>
      <c r="Y34" s="44">
        <v>4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4</v>
      </c>
      <c r="AI34" s="50">
        <f t="shared" si="3"/>
        <v>4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170</v>
      </c>
      <c r="C36" s="55">
        <v>170</v>
      </c>
      <c r="D36" s="55">
        <v>170</v>
      </c>
      <c r="E36" s="55">
        <v>170</v>
      </c>
      <c r="F36" s="55">
        <v>170</v>
      </c>
      <c r="G36" s="55">
        <v>170</v>
      </c>
      <c r="H36" s="55">
        <v>170</v>
      </c>
      <c r="I36" s="55">
        <v>170</v>
      </c>
      <c r="J36" s="55">
        <v>170</v>
      </c>
      <c r="K36" s="55">
        <v>170</v>
      </c>
      <c r="L36" s="55">
        <v>170</v>
      </c>
      <c r="M36" s="55">
        <v>170</v>
      </c>
      <c r="N36" s="55">
        <v>170</v>
      </c>
      <c r="O36" s="55">
        <v>170</v>
      </c>
      <c r="P36" s="55">
        <v>170</v>
      </c>
      <c r="Q36" s="55">
        <v>170</v>
      </c>
      <c r="R36" s="55">
        <v>170</v>
      </c>
      <c r="S36" s="55">
        <v>170</v>
      </c>
      <c r="T36" s="55">
        <v>170</v>
      </c>
      <c r="U36" s="55">
        <v>170</v>
      </c>
      <c r="V36" s="55">
        <v>170</v>
      </c>
      <c r="W36" s="55">
        <v>170</v>
      </c>
      <c r="X36" s="55">
        <v>170</v>
      </c>
      <c r="Y36" s="55">
        <v>170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170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60.3</v>
      </c>
      <c r="C37" s="55">
        <v>49</v>
      </c>
      <c r="D37" s="55">
        <v>52</v>
      </c>
      <c r="E37" s="55">
        <f>39.1+15.3</f>
        <v>54.400000000000006</v>
      </c>
      <c r="F37" s="55">
        <f>34.3+15.6</f>
        <v>49.9</v>
      </c>
      <c r="G37" s="55">
        <f>34.3+15.6</f>
        <v>49.9</v>
      </c>
      <c r="H37" s="55">
        <f>36.5+13.9</f>
        <v>50.4</v>
      </c>
      <c r="I37" s="55">
        <f>37.4+13.5</f>
        <v>50.9</v>
      </c>
      <c r="J37" s="55">
        <f>36.9+13.2</f>
        <v>50.099999999999994</v>
      </c>
      <c r="K37" s="55">
        <f>33.7+12.9</f>
        <v>46.6</v>
      </c>
      <c r="L37" s="55">
        <f>27.6+11.9</f>
        <v>39.5</v>
      </c>
      <c r="M37" s="174">
        <v>41.5</v>
      </c>
      <c r="N37" s="174">
        <v>43.3</v>
      </c>
      <c r="O37" s="174">
        <v>47.3</v>
      </c>
      <c r="P37" s="174">
        <v>45.1</v>
      </c>
      <c r="Q37" s="174">
        <v>44.3</v>
      </c>
      <c r="R37" s="174">
        <v>42.8</v>
      </c>
      <c r="S37" s="174">
        <v>42.8</v>
      </c>
      <c r="T37" s="174">
        <v>42.8</v>
      </c>
      <c r="U37" s="174">
        <v>43.6</v>
      </c>
      <c r="V37" s="174">
        <v>43.6</v>
      </c>
      <c r="W37" s="174">
        <v>43.6</v>
      </c>
      <c r="X37" s="174">
        <v>43.6</v>
      </c>
      <c r="Y37" s="174">
        <v>43.6</v>
      </c>
      <c r="Z37" s="61">
        <v>0</v>
      </c>
      <c r="AA37" s="61">
        <v>37</v>
      </c>
      <c r="AB37" s="61">
        <f>27.6+11.1</f>
        <v>38.700000000000003</v>
      </c>
      <c r="AC37" s="61">
        <f>27.6+11.1</f>
        <v>38.700000000000003</v>
      </c>
      <c r="AD37" s="61">
        <f>27.6+11.1</f>
        <v>38.700000000000003</v>
      </c>
      <c r="AE37" s="61">
        <v>45</v>
      </c>
      <c r="AF37" s="61">
        <v>45</v>
      </c>
      <c r="AG37" s="58">
        <v>240</v>
      </c>
      <c r="AH37" s="49">
        <f t="shared" si="2"/>
        <v>60.3</v>
      </c>
      <c r="AI37" s="50">
        <f t="shared" si="3"/>
        <v>0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556.59999999999991</v>
      </c>
      <c r="C38" s="63">
        <f t="shared" si="4"/>
        <v>539.29999999999995</v>
      </c>
      <c r="D38" s="63">
        <f t="shared" si="4"/>
        <v>519.29999999999995</v>
      </c>
      <c r="E38" s="63">
        <f t="shared" si="4"/>
        <v>519.29999999999995</v>
      </c>
      <c r="F38" s="63">
        <f t="shared" si="4"/>
        <v>509.3</v>
      </c>
      <c r="G38" s="63">
        <f t="shared" si="4"/>
        <v>510.2</v>
      </c>
      <c r="H38" s="63">
        <f t="shared" si="4"/>
        <v>510.2</v>
      </c>
      <c r="I38" s="63">
        <f t="shared" si="4"/>
        <v>500.2</v>
      </c>
      <c r="J38" s="63">
        <f t="shared" si="4"/>
        <v>520.20000000000005</v>
      </c>
      <c r="K38" s="63">
        <f t="shared" si="4"/>
        <v>480.2</v>
      </c>
      <c r="L38" s="63">
        <f t="shared" si="4"/>
        <v>480.2</v>
      </c>
      <c r="M38" s="63">
        <f t="shared" si="4"/>
        <v>463.5</v>
      </c>
      <c r="N38" s="63">
        <f t="shared" si="4"/>
        <v>435.19999999999993</v>
      </c>
      <c r="O38" s="63">
        <f t="shared" si="4"/>
        <v>438.29999999999995</v>
      </c>
      <c r="P38" s="63">
        <f t="shared" si="4"/>
        <v>444.5</v>
      </c>
      <c r="Q38" s="63">
        <f t="shared" si="4"/>
        <v>564.20000000000005</v>
      </c>
      <c r="R38" s="63">
        <f t="shared" si="4"/>
        <v>563.6</v>
      </c>
      <c r="S38" s="63">
        <f t="shared" si="4"/>
        <v>573.59999999999991</v>
      </c>
      <c r="T38" s="63">
        <f t="shared" si="4"/>
        <v>575.59999999999991</v>
      </c>
      <c r="U38" s="63">
        <f t="shared" si="4"/>
        <v>575.59999999999991</v>
      </c>
      <c r="V38" s="63">
        <f t="shared" si="4"/>
        <v>553.6</v>
      </c>
      <c r="W38" s="63">
        <f t="shared" si="4"/>
        <v>553.6</v>
      </c>
      <c r="X38" s="63">
        <f t="shared" si="4"/>
        <v>553.6</v>
      </c>
      <c r="Y38" s="63">
        <f t="shared" si="4"/>
        <v>575.59999999999991</v>
      </c>
      <c r="Z38" s="63">
        <f t="shared" si="4"/>
        <v>580</v>
      </c>
      <c r="AA38" s="63">
        <f t="shared" si="4"/>
        <v>670</v>
      </c>
      <c r="AB38" s="63">
        <f t="shared" si="4"/>
        <v>670</v>
      </c>
      <c r="AC38" s="63">
        <f t="shared" si="4"/>
        <v>612</v>
      </c>
      <c r="AD38" s="63">
        <f t="shared" si="4"/>
        <v>611</v>
      </c>
      <c r="AE38" s="63">
        <f t="shared" si="4"/>
        <v>559</v>
      </c>
      <c r="AF38" s="63">
        <f t="shared" si="4"/>
        <v>529</v>
      </c>
      <c r="AG38" s="58">
        <f>SUM(AG11:AG37)</f>
        <v>1492.8299999999997</v>
      </c>
      <c r="AH38" s="49">
        <f t="shared" si="2"/>
        <v>670</v>
      </c>
      <c r="AI38" s="50">
        <f t="shared" si="3"/>
        <v>435.19999999999993</v>
      </c>
      <c r="AK38" s="51"/>
    </row>
    <row r="39" spans="1:88" x14ac:dyDescent="0.25">
      <c r="A39" s="52" t="s">
        <v>47</v>
      </c>
      <c r="B39" s="44">
        <v>71</v>
      </c>
      <c r="C39" s="44">
        <v>71</v>
      </c>
      <c r="D39" s="44">
        <v>71</v>
      </c>
      <c r="E39" s="44">
        <v>70.8</v>
      </c>
      <c r="F39" s="44">
        <v>62</v>
      </c>
      <c r="G39" s="44">
        <v>40.299999999999997</v>
      </c>
      <c r="H39" s="44">
        <v>40.299999999999997</v>
      </c>
      <c r="I39" s="44">
        <v>40.4</v>
      </c>
      <c r="J39" s="44">
        <v>48.5</v>
      </c>
      <c r="K39" s="44">
        <v>80.900000000000006</v>
      </c>
      <c r="L39" s="44">
        <v>94</v>
      </c>
      <c r="M39" s="44">
        <v>103.1</v>
      </c>
      <c r="N39" s="44">
        <v>85.8</v>
      </c>
      <c r="O39" s="44">
        <v>106.2</v>
      </c>
      <c r="P39" s="44">
        <v>81</v>
      </c>
      <c r="Q39" s="44">
        <v>80.8</v>
      </c>
      <c r="R39" s="44">
        <v>81</v>
      </c>
      <c r="S39" s="44">
        <v>81</v>
      </c>
      <c r="T39" s="44">
        <v>96.6</v>
      </c>
      <c r="U39" s="44">
        <v>70.8</v>
      </c>
      <c r="V39" s="44">
        <v>71.099999999999994</v>
      </c>
      <c r="W39" s="44">
        <v>71.3</v>
      </c>
      <c r="X39" s="44">
        <v>71</v>
      </c>
      <c r="Y39" s="44">
        <v>90</v>
      </c>
      <c r="Z39" s="44">
        <v>131.5</v>
      </c>
      <c r="AA39" s="44">
        <v>144.9</v>
      </c>
      <c r="AB39" s="44">
        <v>144.9</v>
      </c>
      <c r="AC39" s="44">
        <v>130</v>
      </c>
      <c r="AD39" s="44">
        <v>130</v>
      </c>
      <c r="AE39" s="44">
        <v>90.9</v>
      </c>
      <c r="AF39" s="44">
        <v>70.900000000000006</v>
      </c>
      <c r="AG39" s="56">
        <v>144</v>
      </c>
      <c r="AH39" s="49">
        <f t="shared" si="2"/>
        <v>144.9</v>
      </c>
      <c r="AI39" s="50">
        <f t="shared" si="3"/>
        <v>40.299999999999997</v>
      </c>
      <c r="AK39" s="51"/>
    </row>
    <row r="40" spans="1:88" x14ac:dyDescent="0.25">
      <c r="A40" s="57" t="s">
        <v>48</v>
      </c>
      <c r="B40" s="64">
        <v>62.2</v>
      </c>
      <c r="C40" s="64">
        <v>62.2</v>
      </c>
      <c r="D40" s="64">
        <v>62.2</v>
      </c>
      <c r="E40" s="64">
        <v>60</v>
      </c>
      <c r="F40" s="64">
        <v>59</v>
      </c>
      <c r="G40" s="64">
        <v>50.6</v>
      </c>
      <c r="H40" s="64">
        <v>52</v>
      </c>
      <c r="I40" s="64">
        <v>51</v>
      </c>
      <c r="J40" s="64">
        <v>66.2</v>
      </c>
      <c r="K40" s="64">
        <v>63.7</v>
      </c>
      <c r="L40" s="64">
        <v>55.1</v>
      </c>
      <c r="M40" s="44">
        <v>45.8</v>
      </c>
      <c r="N40" s="44">
        <v>47.1</v>
      </c>
      <c r="O40" s="44">
        <v>48.1</v>
      </c>
      <c r="P40" s="44">
        <v>46.9</v>
      </c>
      <c r="Q40" s="44">
        <v>48</v>
      </c>
      <c r="R40" s="44">
        <v>47</v>
      </c>
      <c r="S40" s="44">
        <v>47</v>
      </c>
      <c r="T40" s="64">
        <v>59.6</v>
      </c>
      <c r="U40" s="64">
        <v>34.9</v>
      </c>
      <c r="V40" s="64">
        <v>34.799999999999997</v>
      </c>
      <c r="W40" s="64">
        <v>34</v>
      </c>
      <c r="X40" s="64">
        <v>34.799999999999997</v>
      </c>
      <c r="Y40" s="64">
        <v>34.799999999999997</v>
      </c>
      <c r="Z40" s="64">
        <v>61.8</v>
      </c>
      <c r="AA40" s="64">
        <v>71.3</v>
      </c>
      <c r="AB40" s="64">
        <v>71.3</v>
      </c>
      <c r="AC40" s="64">
        <v>61</v>
      </c>
      <c r="AD40" s="64">
        <v>62.9</v>
      </c>
      <c r="AE40" s="64">
        <v>52.5</v>
      </c>
      <c r="AF40" s="64">
        <v>46.7</v>
      </c>
      <c r="AG40" s="58">
        <v>70</v>
      </c>
      <c r="AH40" s="49">
        <f t="shared" si="2"/>
        <v>71.3</v>
      </c>
      <c r="AI40" s="50">
        <f t="shared" si="3"/>
        <v>34</v>
      </c>
      <c r="AK40" s="51"/>
    </row>
    <row r="41" spans="1:88" x14ac:dyDescent="0.25">
      <c r="A41" s="57" t="s">
        <v>49</v>
      </c>
      <c r="B41" s="64">
        <v>63.5</v>
      </c>
      <c r="C41" s="64">
        <v>61.5</v>
      </c>
      <c r="D41" s="64">
        <v>61.5</v>
      </c>
      <c r="E41" s="64">
        <v>59.8</v>
      </c>
      <c r="F41" s="64">
        <v>55.2</v>
      </c>
      <c r="G41" s="64">
        <v>55.2</v>
      </c>
      <c r="H41" s="64">
        <v>55.5</v>
      </c>
      <c r="I41" s="64">
        <v>55.6</v>
      </c>
      <c r="J41" s="64">
        <v>60.7</v>
      </c>
      <c r="K41" s="64">
        <v>60.9</v>
      </c>
      <c r="L41" s="64">
        <v>61.4</v>
      </c>
      <c r="M41" s="44">
        <v>52.1</v>
      </c>
      <c r="N41" s="44">
        <v>32.6</v>
      </c>
      <c r="O41" s="44">
        <v>43.9</v>
      </c>
      <c r="P41" s="44">
        <v>44.8</v>
      </c>
      <c r="Q41" s="44">
        <v>44.6</v>
      </c>
      <c r="R41" s="44">
        <v>44.8</v>
      </c>
      <c r="S41" s="44">
        <v>44.8</v>
      </c>
      <c r="T41" s="64">
        <v>44.5</v>
      </c>
      <c r="U41" s="64">
        <v>44.7</v>
      </c>
      <c r="V41" s="64">
        <v>68.900000000000006</v>
      </c>
      <c r="W41" s="64">
        <v>68.900000000000006</v>
      </c>
      <c r="X41" s="64">
        <v>64.2</v>
      </c>
      <c r="Y41" s="64">
        <v>64.2</v>
      </c>
      <c r="Z41" s="64">
        <v>64.5</v>
      </c>
      <c r="AA41" s="64">
        <v>68.5</v>
      </c>
      <c r="AB41" s="64">
        <v>68.5</v>
      </c>
      <c r="AC41" s="64">
        <v>68</v>
      </c>
      <c r="AD41" s="64">
        <v>60</v>
      </c>
      <c r="AE41" s="64">
        <v>60.7</v>
      </c>
      <c r="AF41" s="64">
        <v>61.5</v>
      </c>
      <c r="AG41" s="58">
        <v>69</v>
      </c>
      <c r="AH41" s="49">
        <f t="shared" si="2"/>
        <v>68.900000000000006</v>
      </c>
      <c r="AI41" s="50">
        <f t="shared" si="3"/>
        <v>32.6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60.7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44">
        <v>60.9</v>
      </c>
      <c r="N42" s="44">
        <v>60.7</v>
      </c>
      <c r="O42" s="44">
        <v>60</v>
      </c>
      <c r="P42" s="44">
        <v>60.7</v>
      </c>
      <c r="Q42" s="44">
        <v>60.7</v>
      </c>
      <c r="R42" s="44">
        <v>60.9</v>
      </c>
      <c r="S42" s="44">
        <v>60.9</v>
      </c>
      <c r="T42" s="44">
        <v>60.9</v>
      </c>
      <c r="U42" s="44">
        <v>60.9</v>
      </c>
      <c r="V42" s="44">
        <v>60.9</v>
      </c>
      <c r="W42" s="44">
        <v>60.9</v>
      </c>
      <c r="X42" s="44">
        <v>60.9</v>
      </c>
      <c r="Y42" s="44">
        <v>60.9</v>
      </c>
      <c r="Z42" s="64">
        <v>60.9</v>
      </c>
      <c r="AA42" s="64">
        <v>60.9</v>
      </c>
      <c r="AB42" s="64">
        <v>60.9</v>
      </c>
      <c r="AC42" s="64">
        <v>60.9</v>
      </c>
      <c r="AD42" s="64">
        <v>60.9</v>
      </c>
      <c r="AE42" s="64">
        <v>60.9</v>
      </c>
      <c r="AF42" s="55">
        <v>60.9</v>
      </c>
      <c r="AG42" s="58">
        <v>60</v>
      </c>
      <c r="AH42" s="49">
        <f t="shared" si="2"/>
        <v>60.9</v>
      </c>
      <c r="AI42" s="50">
        <f t="shared" si="3"/>
        <v>60</v>
      </c>
      <c r="AK42" s="51"/>
    </row>
    <row r="43" spans="1:88" x14ac:dyDescent="0.25">
      <c r="A43" s="57" t="s">
        <v>51</v>
      </c>
      <c r="B43" s="55">
        <v>13</v>
      </c>
      <c r="C43" s="55">
        <v>10</v>
      </c>
      <c r="D43" s="55">
        <v>10</v>
      </c>
      <c r="E43" s="55">
        <v>8</v>
      </c>
      <c r="F43" s="55">
        <v>8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44">
        <v>0</v>
      </c>
      <c r="N43" s="44">
        <v>15</v>
      </c>
      <c r="O43" s="44">
        <v>22</v>
      </c>
      <c r="P43" s="44">
        <v>22</v>
      </c>
      <c r="Q43" s="44">
        <v>24</v>
      </c>
      <c r="R43" s="44">
        <v>20</v>
      </c>
      <c r="S43" s="44">
        <v>20</v>
      </c>
      <c r="T43" s="44">
        <v>6</v>
      </c>
      <c r="U43" s="44">
        <v>6</v>
      </c>
      <c r="V43" s="44">
        <v>0</v>
      </c>
      <c r="W43" s="44">
        <v>0</v>
      </c>
      <c r="X43" s="44">
        <v>0</v>
      </c>
      <c r="Y43" s="44">
        <v>0</v>
      </c>
      <c r="Z43" s="64">
        <v>16.100000000000001</v>
      </c>
      <c r="AA43" s="64">
        <v>22.3</v>
      </c>
      <c r="AB43" s="64">
        <v>22.3</v>
      </c>
      <c r="AC43" s="64">
        <v>22.3</v>
      </c>
      <c r="AD43" s="64">
        <v>22.3</v>
      </c>
      <c r="AE43" s="64">
        <v>22.3</v>
      </c>
      <c r="AF43" s="55">
        <v>10</v>
      </c>
      <c r="AG43" s="58">
        <v>30</v>
      </c>
      <c r="AH43" s="49">
        <f t="shared" si="2"/>
        <v>24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55">
        <v>0</v>
      </c>
      <c r="L44" s="55">
        <v>0</v>
      </c>
      <c r="M44" s="174">
        <v>4</v>
      </c>
      <c r="N44" s="173">
        <v>4</v>
      </c>
      <c r="O44" s="173">
        <v>5</v>
      </c>
      <c r="P44" s="44">
        <v>7</v>
      </c>
      <c r="Q44" s="44">
        <v>7</v>
      </c>
      <c r="R44" s="44">
        <v>7</v>
      </c>
      <c r="S44" s="44">
        <v>7</v>
      </c>
      <c r="T44" s="44">
        <v>7</v>
      </c>
      <c r="U44" s="44">
        <v>7</v>
      </c>
      <c r="V44" s="44">
        <v>7</v>
      </c>
      <c r="W44" s="44">
        <v>7</v>
      </c>
      <c r="X44" s="44">
        <v>7</v>
      </c>
      <c r="Y44" s="44">
        <v>7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7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11</v>
      </c>
      <c r="C45" s="64">
        <v>11</v>
      </c>
      <c r="D45" s="64">
        <v>11</v>
      </c>
      <c r="E45" s="64">
        <v>15.8</v>
      </c>
      <c r="F45" s="64">
        <v>15.8</v>
      </c>
      <c r="G45" s="64">
        <v>15.8</v>
      </c>
      <c r="H45" s="64">
        <v>15.8</v>
      </c>
      <c r="I45" s="64">
        <v>15.8</v>
      </c>
      <c r="J45" s="64">
        <v>15.8</v>
      </c>
      <c r="K45" s="64">
        <v>15.8</v>
      </c>
      <c r="L45" s="64">
        <v>15.8</v>
      </c>
      <c r="M45" s="64">
        <v>15.8</v>
      </c>
      <c r="N45" s="64">
        <v>15.8</v>
      </c>
      <c r="O45" s="64">
        <v>15.8</v>
      </c>
      <c r="P45" s="64">
        <v>15.8</v>
      </c>
      <c r="Q45" s="64">
        <v>15.8</v>
      </c>
      <c r="R45" s="64">
        <v>15.8</v>
      </c>
      <c r="S45" s="64">
        <v>15.8</v>
      </c>
      <c r="T45" s="64">
        <v>15.8</v>
      </c>
      <c r="U45" s="64">
        <v>15.8</v>
      </c>
      <c r="V45" s="64">
        <v>15.8</v>
      </c>
      <c r="W45" s="64">
        <v>15.8</v>
      </c>
      <c r="X45" s="64">
        <v>15.8</v>
      </c>
      <c r="Y45" s="64">
        <v>15.8</v>
      </c>
      <c r="Z45" s="44">
        <v>16.5</v>
      </c>
      <c r="AA45" s="44">
        <v>16.5</v>
      </c>
      <c r="AB45" s="44">
        <v>16.5</v>
      </c>
      <c r="AC45" s="44">
        <v>16.5</v>
      </c>
      <c r="AD45" s="44">
        <v>16.5</v>
      </c>
      <c r="AE45" s="44">
        <v>16.5</v>
      </c>
      <c r="AF45" s="44">
        <v>16.5</v>
      </c>
      <c r="AG45" s="58">
        <v>24</v>
      </c>
      <c r="AH45" s="49">
        <f t="shared" si="2"/>
        <v>16.5</v>
      </c>
      <c r="AI45" s="50">
        <f t="shared" si="3"/>
        <v>11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64">
        <v>12</v>
      </c>
      <c r="N47" s="64">
        <v>12</v>
      </c>
      <c r="O47" s="64">
        <v>12</v>
      </c>
      <c r="P47" s="64">
        <v>12</v>
      </c>
      <c r="Q47" s="64">
        <v>12</v>
      </c>
      <c r="R47" s="64">
        <v>12</v>
      </c>
      <c r="S47" s="64">
        <v>12</v>
      </c>
      <c r="T47" s="64">
        <v>12</v>
      </c>
      <c r="U47" s="64">
        <v>12</v>
      </c>
      <c r="V47" s="64">
        <v>12</v>
      </c>
      <c r="W47" s="64">
        <v>12</v>
      </c>
      <c r="X47" s="64">
        <v>12</v>
      </c>
      <c r="Y47" s="64">
        <v>12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12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64">
        <v>6.9</v>
      </c>
      <c r="N48" s="64">
        <v>6.9</v>
      </c>
      <c r="O48" s="64">
        <v>6.9</v>
      </c>
      <c r="P48" s="64">
        <v>6.9</v>
      </c>
      <c r="Q48" s="64">
        <v>6.9</v>
      </c>
      <c r="R48" s="64">
        <v>6.9</v>
      </c>
      <c r="S48" s="64">
        <v>6.9</v>
      </c>
      <c r="T48" s="64">
        <v>6.9</v>
      </c>
      <c r="U48" s="64">
        <v>6.9</v>
      </c>
      <c r="V48" s="64">
        <v>6.9</v>
      </c>
      <c r="W48" s="64">
        <v>6.9</v>
      </c>
      <c r="X48" s="64">
        <v>6.9</v>
      </c>
      <c r="Y48" s="64">
        <v>6.9</v>
      </c>
      <c r="Z48" s="44">
        <v>6.3</v>
      </c>
      <c r="AA48" s="44">
        <v>6.3</v>
      </c>
      <c r="AB48" s="44">
        <v>6.3</v>
      </c>
      <c r="AC48" s="44">
        <v>6.3</v>
      </c>
      <c r="AD48" s="44">
        <v>6.3</v>
      </c>
      <c r="AE48" s="44">
        <v>6.3</v>
      </c>
      <c r="AF48" s="44">
        <v>6.3</v>
      </c>
      <c r="AG48" s="58">
        <v>14</v>
      </c>
      <c r="AH48" s="49">
        <f t="shared" si="2"/>
        <v>6.9</v>
      </c>
      <c r="AI48" s="50">
        <f t="shared" si="3"/>
        <v>6.3</v>
      </c>
      <c r="AK48" s="51"/>
    </row>
    <row r="49" spans="1:37" x14ac:dyDescent="0.25">
      <c r="A49" s="57" t="s">
        <v>57</v>
      </c>
      <c r="B49" s="64">
        <v>9.1999999999999993</v>
      </c>
      <c r="C49" s="64">
        <v>9.1999999999999993</v>
      </c>
      <c r="D49" s="64">
        <v>9.1999999999999993</v>
      </c>
      <c r="E49" s="64">
        <v>9.1999999999999993</v>
      </c>
      <c r="F49" s="64">
        <v>9.1999999999999993</v>
      </c>
      <c r="G49" s="64">
        <v>9.1999999999999993</v>
      </c>
      <c r="H49" s="64">
        <v>9.1999999999999993</v>
      </c>
      <c r="I49" s="64">
        <v>9.1999999999999993</v>
      </c>
      <c r="J49" s="64">
        <v>9.1999999999999993</v>
      </c>
      <c r="K49" s="64">
        <v>9.1999999999999993</v>
      </c>
      <c r="L49" s="64">
        <v>9.1999999999999993</v>
      </c>
      <c r="M49" s="64">
        <v>9.1999999999999993</v>
      </c>
      <c r="N49" s="64">
        <v>9.1999999999999993</v>
      </c>
      <c r="O49" s="64">
        <v>9.1999999999999993</v>
      </c>
      <c r="P49" s="64">
        <v>9.1999999999999993</v>
      </c>
      <c r="Q49" s="64">
        <v>9.1999999999999993</v>
      </c>
      <c r="R49" s="64">
        <v>9.1999999999999993</v>
      </c>
      <c r="S49" s="64">
        <v>9.1999999999999993</v>
      </c>
      <c r="T49" s="64">
        <v>9.1999999999999993</v>
      </c>
      <c r="U49" s="64">
        <v>9.1999999999999993</v>
      </c>
      <c r="V49" s="64">
        <v>9.1999999999999993</v>
      </c>
      <c r="W49" s="64">
        <v>9.1999999999999993</v>
      </c>
      <c r="X49" s="64">
        <v>9.1999999999999993</v>
      </c>
      <c r="Y49" s="64">
        <v>9.1999999999999993</v>
      </c>
      <c r="Z49" s="44">
        <v>6.2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58">
        <v>10.050000000000001</v>
      </c>
      <c r="AH49" s="49">
        <f t="shared" si="2"/>
        <v>9.1999999999999993</v>
      </c>
      <c r="AI49" s="50">
        <f t="shared" si="3"/>
        <v>6.2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64">
        <v>3</v>
      </c>
      <c r="N50" s="64">
        <v>3</v>
      </c>
      <c r="O50" s="64">
        <v>3</v>
      </c>
      <c r="P50" s="64">
        <v>3</v>
      </c>
      <c r="Q50" s="64">
        <v>3</v>
      </c>
      <c r="R50" s="64">
        <v>3</v>
      </c>
      <c r="S50" s="64">
        <v>3</v>
      </c>
      <c r="T50" s="64">
        <v>3</v>
      </c>
      <c r="U50" s="64">
        <v>3</v>
      </c>
      <c r="V50" s="64">
        <v>3</v>
      </c>
      <c r="W50" s="64">
        <v>3</v>
      </c>
      <c r="X50" s="64">
        <v>3</v>
      </c>
      <c r="Y50" s="6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315.73999999999995</v>
      </c>
      <c r="C52" s="63">
        <f t="shared" si="6"/>
        <v>310.74</v>
      </c>
      <c r="D52" s="63">
        <f t="shared" si="6"/>
        <v>310.74</v>
      </c>
      <c r="E52" s="63">
        <f t="shared" si="6"/>
        <v>309.74</v>
      </c>
      <c r="F52" s="63">
        <f t="shared" si="6"/>
        <v>295.53999999999996</v>
      </c>
      <c r="G52" s="63">
        <f t="shared" si="6"/>
        <v>257.44000000000005</v>
      </c>
      <c r="H52" s="63">
        <f t="shared" si="6"/>
        <v>259.14000000000004</v>
      </c>
      <c r="I52" s="63">
        <f t="shared" si="6"/>
        <v>258.34000000000003</v>
      </c>
      <c r="J52" s="63">
        <f t="shared" si="6"/>
        <v>286.74</v>
      </c>
      <c r="K52" s="63">
        <f t="shared" si="6"/>
        <v>316.84000000000003</v>
      </c>
      <c r="L52" s="63">
        <f t="shared" si="6"/>
        <v>321.83999999999997</v>
      </c>
      <c r="M52" s="63">
        <f t="shared" si="6"/>
        <v>316.33999999999997</v>
      </c>
      <c r="N52" s="63">
        <f t="shared" si="6"/>
        <v>295.64</v>
      </c>
      <c r="O52" s="63">
        <f t="shared" si="6"/>
        <v>335.64000000000004</v>
      </c>
      <c r="P52" s="63">
        <f t="shared" si="6"/>
        <v>312.83999999999997</v>
      </c>
      <c r="Q52" s="63">
        <f t="shared" si="6"/>
        <v>315.54000000000002</v>
      </c>
      <c r="R52" s="63">
        <f t="shared" si="6"/>
        <v>311.14000000000004</v>
      </c>
      <c r="S52" s="63">
        <f t="shared" si="6"/>
        <v>311.14000000000004</v>
      </c>
      <c r="T52" s="63">
        <f t="shared" si="6"/>
        <v>325.03999999999996</v>
      </c>
      <c r="U52" s="63">
        <f t="shared" si="6"/>
        <v>274.74</v>
      </c>
      <c r="V52" s="63">
        <f t="shared" si="6"/>
        <v>293.14</v>
      </c>
      <c r="W52" s="63">
        <f t="shared" si="6"/>
        <v>292.53999999999996</v>
      </c>
      <c r="X52" s="63">
        <f>SUM(X39:X51)</f>
        <v>288.34000000000003</v>
      </c>
      <c r="Y52" s="63">
        <f t="shared" si="6"/>
        <v>307.33999999999997</v>
      </c>
      <c r="Z52" s="63">
        <f t="shared" si="6"/>
        <v>380.34000000000003</v>
      </c>
      <c r="AA52" s="63">
        <f t="shared" si="6"/>
        <v>413.44</v>
      </c>
      <c r="AB52" s="63">
        <f t="shared" si="6"/>
        <v>413.44</v>
      </c>
      <c r="AC52" s="63">
        <f t="shared" si="6"/>
        <v>387.74</v>
      </c>
      <c r="AD52" s="63">
        <f t="shared" si="6"/>
        <v>381.64000000000004</v>
      </c>
      <c r="AE52" s="63">
        <f t="shared" si="6"/>
        <v>332.84000000000003</v>
      </c>
      <c r="AF52" s="63">
        <f t="shared" si="6"/>
        <v>295.54000000000002</v>
      </c>
      <c r="AG52" s="68">
        <f>SUM(AG39:AG51)</f>
        <v>489.91</v>
      </c>
      <c r="AH52" s="49">
        <f t="shared" si="2"/>
        <v>413.44</v>
      </c>
      <c r="AI52" s="50">
        <f t="shared" si="3"/>
        <v>257.44000000000005</v>
      </c>
      <c r="AK52" s="51"/>
    </row>
    <row r="53" spans="1:37" x14ac:dyDescent="0.25">
      <c r="A53" s="52" t="s">
        <v>61</v>
      </c>
      <c r="B53" s="44">
        <v>30</v>
      </c>
      <c r="C53" s="44">
        <v>30</v>
      </c>
      <c r="D53" s="44">
        <v>30</v>
      </c>
      <c r="E53" s="44">
        <v>30</v>
      </c>
      <c r="F53" s="44">
        <v>30</v>
      </c>
      <c r="G53" s="44">
        <v>40</v>
      </c>
      <c r="H53" s="44">
        <v>55</v>
      </c>
      <c r="I53" s="44">
        <v>60</v>
      </c>
      <c r="J53" s="44">
        <v>60</v>
      </c>
      <c r="K53" s="44">
        <v>40</v>
      </c>
      <c r="L53" s="44">
        <v>40</v>
      </c>
      <c r="M53" s="44">
        <v>60</v>
      </c>
      <c r="N53" s="44">
        <v>30</v>
      </c>
      <c r="O53" s="44">
        <v>30</v>
      </c>
      <c r="P53" s="44">
        <v>30</v>
      </c>
      <c r="Q53" s="44">
        <v>30</v>
      </c>
      <c r="R53" s="44">
        <v>30</v>
      </c>
      <c r="S53" s="44">
        <v>14</v>
      </c>
      <c r="T53" s="44">
        <v>30</v>
      </c>
      <c r="U53" s="44">
        <v>30</v>
      </c>
      <c r="V53" s="44">
        <v>30</v>
      </c>
      <c r="W53" s="44">
        <v>29.8</v>
      </c>
      <c r="X53" s="44">
        <v>29.8</v>
      </c>
      <c r="Y53" s="44">
        <v>29.8</v>
      </c>
      <c r="Z53" s="44">
        <v>29.8</v>
      </c>
      <c r="AA53" s="44">
        <v>29.8</v>
      </c>
      <c r="AB53" s="44">
        <v>29.8</v>
      </c>
      <c r="AC53" s="44">
        <v>29.8</v>
      </c>
      <c r="AD53" s="44">
        <v>29.8</v>
      </c>
      <c r="AE53" s="44">
        <v>29.8</v>
      </c>
      <c r="AF53" s="44">
        <v>29.8</v>
      </c>
      <c r="AG53" s="56">
        <v>60</v>
      </c>
      <c r="AH53" s="49">
        <f t="shared" si="2"/>
        <v>60</v>
      </c>
      <c r="AI53" s="50">
        <f t="shared" si="3"/>
        <v>14</v>
      </c>
      <c r="AK53" s="51"/>
    </row>
    <row r="54" spans="1:37" x14ac:dyDescent="0.25">
      <c r="A54" s="57" t="s">
        <v>62</v>
      </c>
      <c r="B54" s="64">
        <v>14.8</v>
      </c>
      <c r="C54" s="64">
        <v>14.8</v>
      </c>
      <c r="D54" s="64">
        <v>14.8</v>
      </c>
      <c r="E54" s="64">
        <v>14.8</v>
      </c>
      <c r="F54" s="64">
        <v>14.8</v>
      </c>
      <c r="G54" s="64">
        <v>19.8</v>
      </c>
      <c r="H54" s="64">
        <v>26.5</v>
      </c>
      <c r="I54" s="64">
        <v>27.5</v>
      </c>
      <c r="J54" s="64">
        <v>30.1</v>
      </c>
      <c r="K54" s="64">
        <v>30.1</v>
      </c>
      <c r="L54" s="64">
        <v>15.5</v>
      </c>
      <c r="M54" s="64">
        <v>24</v>
      </c>
      <c r="N54" s="64">
        <v>15.3</v>
      </c>
      <c r="O54" s="64">
        <v>15.2</v>
      </c>
      <c r="P54" s="64">
        <v>14.5</v>
      </c>
      <c r="Q54" s="64">
        <v>14.5</v>
      </c>
      <c r="R54" s="64">
        <v>15.2</v>
      </c>
      <c r="S54" s="64">
        <v>4.8</v>
      </c>
      <c r="T54" s="64">
        <v>13.6</v>
      </c>
      <c r="U54" s="64">
        <v>13.6</v>
      </c>
      <c r="V54" s="64">
        <v>15.2</v>
      </c>
      <c r="W54" s="64">
        <v>14.8</v>
      </c>
      <c r="X54" s="64">
        <v>14.8</v>
      </c>
      <c r="Y54" s="64">
        <v>14.8</v>
      </c>
      <c r="Z54" s="64">
        <v>14.8</v>
      </c>
      <c r="AA54" s="64">
        <v>15</v>
      </c>
      <c r="AB54" s="64">
        <v>15</v>
      </c>
      <c r="AC54" s="64">
        <v>15</v>
      </c>
      <c r="AD54" s="64">
        <v>15</v>
      </c>
      <c r="AE54" s="64">
        <v>15</v>
      </c>
      <c r="AF54" s="64">
        <v>15</v>
      </c>
      <c r="AG54" s="58">
        <v>32</v>
      </c>
      <c r="AH54" s="49">
        <f t="shared" si="2"/>
        <v>30.1</v>
      </c>
      <c r="AI54" s="50">
        <f t="shared" si="3"/>
        <v>4.8</v>
      </c>
      <c r="AK54" s="51"/>
    </row>
    <row r="55" spans="1:37" ht="15.75" thickBot="1" x14ac:dyDescent="0.3">
      <c r="A55" s="66" t="s">
        <v>63</v>
      </c>
      <c r="B55" s="70">
        <v>5.4</v>
      </c>
      <c r="C55" s="70">
        <v>5.4</v>
      </c>
      <c r="D55" s="70">
        <v>5.4</v>
      </c>
      <c r="E55" s="70">
        <v>5.4</v>
      </c>
      <c r="F55" s="70">
        <v>5.4</v>
      </c>
      <c r="G55" s="70">
        <v>7.2</v>
      </c>
      <c r="H55" s="70">
        <v>9.6</v>
      </c>
      <c r="I55" s="70">
        <v>10</v>
      </c>
      <c r="J55" s="70">
        <v>11</v>
      </c>
      <c r="K55" s="70">
        <v>11</v>
      </c>
      <c r="L55" s="70">
        <v>6</v>
      </c>
      <c r="M55" s="70">
        <v>8.8000000000000007</v>
      </c>
      <c r="N55" s="70">
        <v>5.6</v>
      </c>
      <c r="O55" s="70">
        <v>5.6</v>
      </c>
      <c r="P55" s="70">
        <v>5.3</v>
      </c>
      <c r="Q55" s="70">
        <v>5.3</v>
      </c>
      <c r="R55" s="70">
        <v>5.5</v>
      </c>
      <c r="S55" s="70">
        <v>1.8</v>
      </c>
      <c r="T55" s="70">
        <v>5</v>
      </c>
      <c r="U55" s="70">
        <v>5</v>
      </c>
      <c r="V55" s="70">
        <v>5</v>
      </c>
      <c r="W55" s="70">
        <v>5.4</v>
      </c>
      <c r="X55" s="70">
        <v>5.4</v>
      </c>
      <c r="Y55" s="70">
        <v>5.4</v>
      </c>
      <c r="Z55" s="70">
        <v>5.4</v>
      </c>
      <c r="AA55" s="70">
        <v>5.5</v>
      </c>
      <c r="AB55" s="70">
        <v>5.5</v>
      </c>
      <c r="AC55" s="70">
        <v>5.5</v>
      </c>
      <c r="AD55" s="70">
        <v>5.5</v>
      </c>
      <c r="AE55" s="70">
        <v>5.5</v>
      </c>
      <c r="AF55" s="70">
        <v>5.5</v>
      </c>
      <c r="AG55" s="73">
        <v>14</v>
      </c>
      <c r="AH55" s="49">
        <f t="shared" si="2"/>
        <v>11</v>
      </c>
      <c r="AI55" s="50">
        <f t="shared" si="3"/>
        <v>1.8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50.199999999999996</v>
      </c>
      <c r="C56" s="63">
        <f t="shared" si="7"/>
        <v>50.199999999999996</v>
      </c>
      <c r="D56" s="63">
        <f t="shared" si="7"/>
        <v>50.199999999999996</v>
      </c>
      <c r="E56" s="63">
        <f t="shared" si="7"/>
        <v>50.199999999999996</v>
      </c>
      <c r="F56" s="63">
        <f t="shared" si="7"/>
        <v>50.199999999999996</v>
      </c>
      <c r="G56" s="63">
        <f t="shared" si="7"/>
        <v>67</v>
      </c>
      <c r="H56" s="63">
        <f t="shared" si="7"/>
        <v>91.1</v>
      </c>
      <c r="I56" s="63">
        <f t="shared" si="7"/>
        <v>97.5</v>
      </c>
      <c r="J56" s="63">
        <f t="shared" si="7"/>
        <v>101.1</v>
      </c>
      <c r="K56" s="63">
        <f t="shared" si="7"/>
        <v>81.099999999999994</v>
      </c>
      <c r="L56" s="63">
        <f t="shared" si="7"/>
        <v>61.5</v>
      </c>
      <c r="M56" s="63">
        <f t="shared" si="7"/>
        <v>92.8</v>
      </c>
      <c r="N56" s="63">
        <f t="shared" si="7"/>
        <v>50.9</v>
      </c>
      <c r="O56" s="63">
        <f t="shared" si="7"/>
        <v>50.800000000000004</v>
      </c>
      <c r="P56" s="63">
        <f t="shared" si="7"/>
        <v>49.8</v>
      </c>
      <c r="Q56" s="63">
        <f t="shared" si="7"/>
        <v>49.8</v>
      </c>
      <c r="R56" s="63">
        <f t="shared" si="7"/>
        <v>50.7</v>
      </c>
      <c r="S56" s="63">
        <f t="shared" si="7"/>
        <v>20.6</v>
      </c>
      <c r="T56" s="63">
        <f t="shared" si="7"/>
        <v>48.6</v>
      </c>
      <c r="U56" s="63">
        <f t="shared" si="7"/>
        <v>48.6</v>
      </c>
      <c r="V56" s="63">
        <f t="shared" si="7"/>
        <v>50.2</v>
      </c>
      <c r="W56" s="63">
        <f t="shared" si="7"/>
        <v>50</v>
      </c>
      <c r="X56" s="63">
        <f t="shared" si="7"/>
        <v>50</v>
      </c>
      <c r="Y56" s="63">
        <f t="shared" si="7"/>
        <v>50</v>
      </c>
      <c r="Z56" s="63">
        <f t="shared" si="7"/>
        <v>50</v>
      </c>
      <c r="AA56" s="63">
        <f t="shared" si="7"/>
        <v>50.3</v>
      </c>
      <c r="AB56" s="63">
        <f t="shared" si="7"/>
        <v>50.3</v>
      </c>
      <c r="AC56" s="63">
        <f t="shared" si="7"/>
        <v>50.3</v>
      </c>
      <c r="AD56" s="63">
        <f t="shared" si="7"/>
        <v>50.3</v>
      </c>
      <c r="AE56" s="63">
        <f t="shared" si="7"/>
        <v>50.3</v>
      </c>
      <c r="AF56" s="63">
        <f t="shared" si="7"/>
        <v>50.3</v>
      </c>
      <c r="AG56" s="68">
        <f>SUM(AG53:AG55)</f>
        <v>106</v>
      </c>
      <c r="AH56" s="49">
        <f t="shared" si="2"/>
        <v>101.1</v>
      </c>
      <c r="AI56" s="50">
        <f t="shared" si="3"/>
        <v>20.6</v>
      </c>
      <c r="AK56" s="51"/>
    </row>
    <row r="57" spans="1:37" x14ac:dyDescent="0.25">
      <c r="A57" s="52" t="s">
        <v>65</v>
      </c>
      <c r="B57" s="44">
        <v>59.7</v>
      </c>
      <c r="C57" s="44">
        <v>68.900000000000006</v>
      </c>
      <c r="D57" s="44">
        <v>68.900000000000006</v>
      </c>
      <c r="E57" s="44">
        <v>68.7</v>
      </c>
      <c r="F57" s="44">
        <v>64.7</v>
      </c>
      <c r="G57" s="44">
        <v>69.3</v>
      </c>
      <c r="H57" s="44">
        <v>66.599999999999994</v>
      </c>
      <c r="I57" s="44">
        <v>64.599999999999994</v>
      </c>
      <c r="J57" s="44">
        <v>67.7</v>
      </c>
      <c r="K57" s="44">
        <v>65.7</v>
      </c>
      <c r="L57" s="44">
        <v>66.8</v>
      </c>
      <c r="M57" s="44">
        <v>65.099999999999994</v>
      </c>
      <c r="N57" s="44">
        <v>76.099999999999994</v>
      </c>
      <c r="O57" s="44">
        <v>73.599999999999994</v>
      </c>
      <c r="P57" s="44">
        <v>77.5</v>
      </c>
      <c r="Q57" s="44">
        <v>75</v>
      </c>
      <c r="R57" s="44">
        <v>78</v>
      </c>
      <c r="S57" s="44">
        <v>78</v>
      </c>
      <c r="T57" s="44">
        <v>76</v>
      </c>
      <c r="U57" s="44">
        <v>68.7</v>
      </c>
      <c r="V57" s="44">
        <v>67</v>
      </c>
      <c r="W57" s="44">
        <v>73.400000000000006</v>
      </c>
      <c r="X57" s="44">
        <v>75.599999999999994</v>
      </c>
      <c r="Y57" s="44">
        <v>75.599999999999994</v>
      </c>
      <c r="Z57" s="44">
        <v>63.8</v>
      </c>
      <c r="AA57" s="44">
        <v>71</v>
      </c>
      <c r="AB57" s="44">
        <v>75</v>
      </c>
      <c r="AC57" s="44">
        <v>75</v>
      </c>
      <c r="AD57" s="44">
        <v>73</v>
      </c>
      <c r="AE57" s="44">
        <v>77</v>
      </c>
      <c r="AF57" s="44">
        <v>77.7</v>
      </c>
      <c r="AG57" s="56"/>
      <c r="AH57" s="49">
        <f t="shared" si="2"/>
        <v>78</v>
      </c>
      <c r="AI57" s="50">
        <f t="shared" si="3"/>
        <v>59.7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f>89.4+1</f>
        <v>90.4</v>
      </c>
      <c r="L58" s="64">
        <f>111+6</f>
        <v>117</v>
      </c>
      <c r="M58" s="64">
        <v>140</v>
      </c>
      <c r="N58" s="64">
        <v>124.9</v>
      </c>
      <c r="O58" s="64">
        <v>164</v>
      </c>
      <c r="P58" s="64">
        <v>165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165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107.3</v>
      </c>
      <c r="C59" s="64">
        <v>102.5</v>
      </c>
      <c r="D59" s="64">
        <v>130.6</v>
      </c>
      <c r="E59" s="64">
        <v>94.3</v>
      </c>
      <c r="F59" s="64">
        <v>108.2</v>
      </c>
      <c r="G59" s="64">
        <v>121</v>
      </c>
      <c r="H59" s="64">
        <v>116.4</v>
      </c>
      <c r="I59" s="64">
        <v>123.2</v>
      </c>
      <c r="J59" s="64">
        <v>158</v>
      </c>
      <c r="K59" s="64">
        <v>125</v>
      </c>
      <c r="L59" s="64">
        <v>192</v>
      </c>
      <c r="M59" s="64">
        <v>276</v>
      </c>
      <c r="N59" s="64">
        <v>392.5</v>
      </c>
      <c r="O59" s="64">
        <v>333.3</v>
      </c>
      <c r="P59" s="64">
        <v>301.3</v>
      </c>
      <c r="Q59" s="64">
        <v>298</v>
      </c>
      <c r="R59" s="64">
        <v>290.7</v>
      </c>
      <c r="S59" s="64">
        <v>306</v>
      </c>
      <c r="T59" s="64">
        <v>232</v>
      </c>
      <c r="U59" s="64">
        <v>278</v>
      </c>
      <c r="V59" s="64">
        <v>239</v>
      </c>
      <c r="W59" s="64">
        <v>218</v>
      </c>
      <c r="X59" s="64">
        <v>209</v>
      </c>
      <c r="Y59" s="64">
        <v>209</v>
      </c>
      <c r="Z59" s="64">
        <v>237</v>
      </c>
      <c r="AA59" s="64">
        <v>162</v>
      </c>
      <c r="AB59" s="64">
        <v>140</v>
      </c>
      <c r="AC59" s="64">
        <v>155</v>
      </c>
      <c r="AD59" s="64">
        <v>148</v>
      </c>
      <c r="AE59" s="64">
        <v>151</v>
      </c>
      <c r="AF59" s="64">
        <v>154</v>
      </c>
      <c r="AG59" s="77"/>
      <c r="AH59" s="49">
        <f t="shared" si="2"/>
        <v>392.5</v>
      </c>
      <c r="AI59" s="50">
        <f t="shared" si="3"/>
        <v>94.3</v>
      </c>
      <c r="AK59" s="51"/>
    </row>
    <row r="60" spans="1:37" x14ac:dyDescent="0.25">
      <c r="A60" s="57" t="s">
        <v>68</v>
      </c>
      <c r="B60" s="54">
        <v>22.1</v>
      </c>
      <c r="C60" s="54">
        <v>22</v>
      </c>
      <c r="D60" s="54">
        <v>19.3</v>
      </c>
      <c r="E60" s="54">
        <v>19.2</v>
      </c>
      <c r="F60" s="54">
        <v>18.5</v>
      </c>
      <c r="G60" s="54">
        <v>18.8</v>
      </c>
      <c r="H60" s="54">
        <v>21.2</v>
      </c>
      <c r="I60" s="54">
        <v>20.8</v>
      </c>
      <c r="J60" s="54">
        <v>18.399999999999999</v>
      </c>
      <c r="K60" s="54">
        <v>45</v>
      </c>
      <c r="L60" s="54">
        <v>48.9</v>
      </c>
      <c r="M60" s="54">
        <v>51.7</v>
      </c>
      <c r="N60" s="54">
        <v>55.4</v>
      </c>
      <c r="O60" s="54">
        <v>56.8</v>
      </c>
      <c r="P60" s="54">
        <v>19.3</v>
      </c>
      <c r="Q60" s="54">
        <v>17.899999999999999</v>
      </c>
      <c r="R60" s="54">
        <v>19</v>
      </c>
      <c r="S60" s="54">
        <v>19</v>
      </c>
      <c r="T60" s="54">
        <v>19.399999999999999</v>
      </c>
      <c r="U60" s="54">
        <v>19.399999999999999</v>
      </c>
      <c r="V60" s="54">
        <v>19.399999999999999</v>
      </c>
      <c r="W60" s="54">
        <v>19.399999999999999</v>
      </c>
      <c r="X60" s="54">
        <v>19.399999999999999</v>
      </c>
      <c r="Y60" s="54">
        <v>19.399999999999999</v>
      </c>
      <c r="Z60" s="54">
        <v>19.2</v>
      </c>
      <c r="AA60" s="54">
        <v>19.2</v>
      </c>
      <c r="AB60" s="54">
        <v>20.399999999999999</v>
      </c>
      <c r="AC60" s="54">
        <v>20.399999999999999</v>
      </c>
      <c r="AD60" s="54">
        <v>20.399999999999999</v>
      </c>
      <c r="AE60" s="54">
        <v>19.8</v>
      </c>
      <c r="AF60" s="54">
        <v>19.8</v>
      </c>
      <c r="AG60" s="77"/>
      <c r="AH60" s="49">
        <f t="shared" si="2"/>
        <v>56.8</v>
      </c>
      <c r="AI60" s="50">
        <f t="shared" si="3"/>
        <v>17.899999999999999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23.3</v>
      </c>
      <c r="L61" s="44">
        <v>55.1</v>
      </c>
      <c r="M61" s="44">
        <v>66.8</v>
      </c>
      <c r="N61" s="44">
        <v>70.7</v>
      </c>
      <c r="O61" s="44">
        <v>51.2</v>
      </c>
      <c r="P61" s="44">
        <v>51.2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70.7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8.5</v>
      </c>
      <c r="C64" s="54">
        <v>8.5</v>
      </c>
      <c r="D64" s="54">
        <v>8.5</v>
      </c>
      <c r="E64" s="54">
        <v>8.5</v>
      </c>
      <c r="F64" s="54">
        <v>8.5</v>
      </c>
      <c r="G64" s="54">
        <v>8.5</v>
      </c>
      <c r="H64" s="54">
        <v>8.5</v>
      </c>
      <c r="I64" s="54">
        <v>8.5</v>
      </c>
      <c r="J64" s="54">
        <v>8.5</v>
      </c>
      <c r="K64" s="54">
        <v>8.5</v>
      </c>
      <c r="L64" s="54">
        <v>8.5</v>
      </c>
      <c r="M64" s="54">
        <v>8.5</v>
      </c>
      <c r="N64" s="54">
        <v>8.5</v>
      </c>
      <c r="O64" s="54">
        <v>8.5</v>
      </c>
      <c r="P64" s="54">
        <v>8.5</v>
      </c>
      <c r="Q64" s="54">
        <v>8.5</v>
      </c>
      <c r="R64" s="54">
        <v>8.5</v>
      </c>
      <c r="S64" s="54">
        <v>8.5</v>
      </c>
      <c r="T64" s="54">
        <v>8.5</v>
      </c>
      <c r="U64" s="54">
        <v>8.5</v>
      </c>
      <c r="V64" s="54">
        <v>8.5</v>
      </c>
      <c r="W64" s="54">
        <v>8.5</v>
      </c>
      <c r="X64" s="54">
        <v>8.5</v>
      </c>
      <c r="Y64" s="54">
        <v>8.5</v>
      </c>
      <c r="Z64" s="54">
        <v>8.5</v>
      </c>
      <c r="AA64" s="54">
        <v>8.5</v>
      </c>
      <c r="AB64" s="54">
        <v>8.5</v>
      </c>
      <c r="AC64" s="54">
        <v>8.5</v>
      </c>
      <c r="AD64" s="54">
        <v>8.5</v>
      </c>
      <c r="AE64" s="54">
        <v>8.5</v>
      </c>
      <c r="AF64" s="54">
        <v>8.5</v>
      </c>
      <c r="AG64" s="77"/>
      <c r="AH64" s="49">
        <f t="shared" si="2"/>
        <v>8.5</v>
      </c>
      <c r="AI64" s="50">
        <f t="shared" si="3"/>
        <v>8.5</v>
      </c>
      <c r="AK64" s="51"/>
    </row>
    <row r="65" spans="1:37" x14ac:dyDescent="0.25">
      <c r="A65" s="57" t="s">
        <v>73</v>
      </c>
      <c r="B65" s="54">
        <v>2</v>
      </c>
      <c r="C65" s="54">
        <v>2</v>
      </c>
      <c r="D65" s="54">
        <v>2</v>
      </c>
      <c r="E65" s="54">
        <v>2</v>
      </c>
      <c r="F65" s="54">
        <v>2</v>
      </c>
      <c r="G65" s="54">
        <v>2</v>
      </c>
      <c r="H65" s="54">
        <v>2</v>
      </c>
      <c r="I65" s="54">
        <v>2</v>
      </c>
      <c r="J65" s="54">
        <v>2</v>
      </c>
      <c r="K65" s="54">
        <v>2</v>
      </c>
      <c r="L65" s="54">
        <v>2</v>
      </c>
      <c r="M65" s="54">
        <v>2</v>
      </c>
      <c r="N65" s="54">
        <v>2</v>
      </c>
      <c r="O65" s="54">
        <v>2</v>
      </c>
      <c r="P65" s="54">
        <v>2</v>
      </c>
      <c r="Q65" s="54">
        <v>2</v>
      </c>
      <c r="R65" s="54">
        <v>2</v>
      </c>
      <c r="S65" s="54">
        <v>2</v>
      </c>
      <c r="T65" s="54">
        <v>2</v>
      </c>
      <c r="U65" s="54">
        <v>2</v>
      </c>
      <c r="V65" s="54">
        <v>2</v>
      </c>
      <c r="W65" s="54">
        <v>2</v>
      </c>
      <c r="X65" s="54">
        <v>2</v>
      </c>
      <c r="Y65" s="54">
        <v>2</v>
      </c>
      <c r="Z65" s="54">
        <v>2</v>
      </c>
      <c r="AA65" s="54">
        <v>2</v>
      </c>
      <c r="AB65" s="54">
        <v>2</v>
      </c>
      <c r="AC65" s="54">
        <v>2</v>
      </c>
      <c r="AD65" s="54">
        <v>2</v>
      </c>
      <c r="AE65" s="54">
        <v>2</v>
      </c>
      <c r="AF65" s="54">
        <v>2</v>
      </c>
      <c r="AG65" s="77"/>
      <c r="AH65" s="49">
        <f t="shared" si="2"/>
        <v>2</v>
      </c>
      <c r="AI65" s="50">
        <f t="shared" si="3"/>
        <v>2</v>
      </c>
      <c r="AK65" s="51"/>
    </row>
    <row r="66" spans="1:37" x14ac:dyDescent="0.25">
      <c r="A66" s="79" t="s">
        <v>74</v>
      </c>
      <c r="B66" s="80">
        <v>12</v>
      </c>
      <c r="C66" s="80">
        <v>12</v>
      </c>
      <c r="D66" s="80">
        <v>12</v>
      </c>
      <c r="E66" s="80">
        <v>12</v>
      </c>
      <c r="F66" s="80">
        <v>12</v>
      </c>
      <c r="G66" s="80">
        <v>12</v>
      </c>
      <c r="H66" s="80">
        <v>12</v>
      </c>
      <c r="I66" s="80">
        <v>12</v>
      </c>
      <c r="J66" s="80">
        <v>12</v>
      </c>
      <c r="K66" s="80">
        <v>12</v>
      </c>
      <c r="L66" s="80">
        <v>12</v>
      </c>
      <c r="M66" s="80">
        <v>12</v>
      </c>
      <c r="N66" s="80">
        <v>12</v>
      </c>
      <c r="O66" s="80">
        <v>12</v>
      </c>
      <c r="P66" s="80">
        <v>12</v>
      </c>
      <c r="Q66" s="80">
        <v>12</v>
      </c>
      <c r="R66" s="80">
        <v>12</v>
      </c>
      <c r="S66" s="80">
        <v>12</v>
      </c>
      <c r="T66" s="80">
        <v>12</v>
      </c>
      <c r="U66" s="80">
        <v>12</v>
      </c>
      <c r="V66" s="80">
        <v>12</v>
      </c>
      <c r="W66" s="80">
        <v>12</v>
      </c>
      <c r="X66" s="80">
        <v>12</v>
      </c>
      <c r="Y66" s="80">
        <v>12</v>
      </c>
      <c r="Z66" s="80">
        <v>12</v>
      </c>
      <c r="AA66" s="80">
        <v>12</v>
      </c>
      <c r="AB66" s="80">
        <v>12</v>
      </c>
      <c r="AC66" s="80">
        <v>12</v>
      </c>
      <c r="AD66" s="80">
        <v>12</v>
      </c>
      <c r="AE66" s="80">
        <v>12</v>
      </c>
      <c r="AF66" s="80">
        <v>12</v>
      </c>
      <c r="AG66" s="81"/>
      <c r="AH66" s="49">
        <f t="shared" si="2"/>
        <v>12</v>
      </c>
      <c r="AI66" s="50">
        <f t="shared" si="3"/>
        <v>12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219.6</v>
      </c>
      <c r="C68" s="63">
        <f t="shared" si="8"/>
        <v>223.9</v>
      </c>
      <c r="D68" s="63">
        <f t="shared" si="8"/>
        <v>249.3</v>
      </c>
      <c r="E68" s="63">
        <f t="shared" si="8"/>
        <v>212.7</v>
      </c>
      <c r="F68" s="63">
        <f t="shared" si="8"/>
        <v>221.9</v>
      </c>
      <c r="G68" s="63">
        <f t="shared" si="8"/>
        <v>239.60000000000002</v>
      </c>
      <c r="H68" s="63">
        <f t="shared" si="8"/>
        <v>234.7</v>
      </c>
      <c r="I68" s="63">
        <f t="shared" si="8"/>
        <v>239.10000000000002</v>
      </c>
      <c r="J68" s="63">
        <f t="shared" si="8"/>
        <v>274.60000000000002</v>
      </c>
      <c r="K68" s="63">
        <f t="shared" si="8"/>
        <v>379.90000000000003</v>
      </c>
      <c r="L68" s="63">
        <f t="shared" si="8"/>
        <v>510.3</v>
      </c>
      <c r="M68" s="63">
        <f t="shared" si="8"/>
        <v>630.1</v>
      </c>
      <c r="N68" s="63">
        <f t="shared" si="8"/>
        <v>750.1</v>
      </c>
      <c r="O68" s="63">
        <f t="shared" si="8"/>
        <v>709.4</v>
      </c>
      <c r="P68" s="63">
        <f t="shared" si="8"/>
        <v>644.79999999999995</v>
      </c>
      <c r="Q68" s="63">
        <f t="shared" si="8"/>
        <v>421.4</v>
      </c>
      <c r="R68" s="63">
        <f t="shared" si="8"/>
        <v>418.2</v>
      </c>
      <c r="S68" s="63">
        <f t="shared" si="8"/>
        <v>433.5</v>
      </c>
      <c r="T68" s="63">
        <f t="shared" si="8"/>
        <v>357.9</v>
      </c>
      <c r="U68" s="63">
        <f t="shared" si="8"/>
        <v>396.59999999999997</v>
      </c>
      <c r="V68" s="63">
        <f>SUM(V57:V67)</f>
        <v>355.9</v>
      </c>
      <c r="W68" s="63">
        <f t="shared" si="8"/>
        <v>341.29999999999995</v>
      </c>
      <c r="X68" s="63">
        <f t="shared" si="8"/>
        <v>334.5</v>
      </c>
      <c r="Y68" s="63">
        <f t="shared" si="8"/>
        <v>334.5</v>
      </c>
      <c r="Z68" s="63">
        <f t="shared" si="8"/>
        <v>350.5</v>
      </c>
      <c r="AA68" s="63">
        <f t="shared" si="8"/>
        <v>282.7</v>
      </c>
      <c r="AB68" s="63">
        <f t="shared" si="8"/>
        <v>265.89999999999998</v>
      </c>
      <c r="AC68" s="63">
        <f t="shared" si="8"/>
        <v>280.89999999999998</v>
      </c>
      <c r="AD68" s="63">
        <f t="shared" si="8"/>
        <v>271.89999999999998</v>
      </c>
      <c r="AE68" s="63">
        <f t="shared" si="8"/>
        <v>278.3</v>
      </c>
      <c r="AF68" s="63">
        <f t="shared" si="8"/>
        <v>282</v>
      </c>
      <c r="AG68" s="68">
        <f>SUM(AG57:AG67)</f>
        <v>0</v>
      </c>
      <c r="AH68" s="49">
        <f t="shared" si="2"/>
        <v>750.1</v>
      </c>
      <c r="AI68" s="50">
        <f t="shared" si="3"/>
        <v>212.7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200</v>
      </c>
      <c r="C74" s="85">
        <v>200</v>
      </c>
      <c r="D74" s="85">
        <v>200</v>
      </c>
      <c r="E74" s="85">
        <v>200</v>
      </c>
      <c r="F74" s="85">
        <v>200</v>
      </c>
      <c r="G74" s="85">
        <v>200</v>
      </c>
      <c r="H74" s="85">
        <v>200</v>
      </c>
      <c r="I74" s="85">
        <v>200</v>
      </c>
      <c r="J74" s="85">
        <v>200</v>
      </c>
      <c r="K74" s="85">
        <v>140</v>
      </c>
      <c r="L74" s="85">
        <v>60</v>
      </c>
      <c r="M74" s="85">
        <v>0</v>
      </c>
      <c r="N74" s="85"/>
      <c r="O74" s="85"/>
      <c r="P74" s="85">
        <v>90</v>
      </c>
      <c r="Q74" s="85">
        <v>250</v>
      </c>
      <c r="R74" s="85">
        <v>250</v>
      </c>
      <c r="S74" s="85">
        <v>250</v>
      </c>
      <c r="T74" s="85">
        <v>250</v>
      </c>
      <c r="U74" s="85">
        <v>250</v>
      </c>
      <c r="V74" s="85">
        <v>250</v>
      </c>
      <c r="W74" s="85">
        <v>250</v>
      </c>
      <c r="X74" s="85">
        <v>250</v>
      </c>
      <c r="Y74" s="85">
        <v>250</v>
      </c>
      <c r="Z74" s="85">
        <v>250</v>
      </c>
      <c r="AA74" s="85">
        <v>250</v>
      </c>
      <c r="AB74" s="85">
        <v>240</v>
      </c>
      <c r="AC74" s="85">
        <v>240</v>
      </c>
      <c r="AD74" s="85">
        <v>240</v>
      </c>
      <c r="AE74" s="85">
        <v>240</v>
      </c>
      <c r="AF74" s="85">
        <v>240</v>
      </c>
      <c r="AG74" s="68"/>
      <c r="AH74" s="49">
        <f t="shared" si="2"/>
        <v>250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1342.1399999999999</v>
      </c>
      <c r="C75" s="83">
        <f t="shared" si="10"/>
        <v>1324.1399999999999</v>
      </c>
      <c r="D75" s="83">
        <f t="shared" si="10"/>
        <v>1329.54</v>
      </c>
      <c r="E75" s="83">
        <f t="shared" si="10"/>
        <v>1291.94</v>
      </c>
      <c r="F75" s="83">
        <f t="shared" si="10"/>
        <v>1276.94</v>
      </c>
      <c r="G75" s="83">
        <f t="shared" si="10"/>
        <v>1274.24</v>
      </c>
      <c r="H75" s="83">
        <f t="shared" si="10"/>
        <v>1295.1400000000001</v>
      </c>
      <c r="I75" s="83">
        <f t="shared" si="10"/>
        <v>1295.1400000000001</v>
      </c>
      <c r="J75" s="83">
        <f t="shared" si="10"/>
        <v>1382.64</v>
      </c>
      <c r="K75" s="83">
        <f t="shared" si="10"/>
        <v>1398.04</v>
      </c>
      <c r="L75" s="83">
        <f t="shared" si="10"/>
        <v>1433.84</v>
      </c>
      <c r="M75" s="83">
        <f t="shared" si="10"/>
        <v>1502.74</v>
      </c>
      <c r="N75" s="83">
        <f t="shared" si="10"/>
        <v>1531.8399999999997</v>
      </c>
      <c r="O75" s="83">
        <f t="shared" si="10"/>
        <v>1534.1399999999999</v>
      </c>
      <c r="P75" s="83">
        <f t="shared" si="10"/>
        <v>1541.9399999999998</v>
      </c>
      <c r="Q75" s="83">
        <f t="shared" si="10"/>
        <v>1600.94</v>
      </c>
      <c r="R75" s="83">
        <f t="shared" si="10"/>
        <v>1593.6399999999999</v>
      </c>
      <c r="S75" s="83">
        <f t="shared" si="10"/>
        <v>1588.84</v>
      </c>
      <c r="T75" s="83">
        <f t="shared" si="10"/>
        <v>1557.1399999999999</v>
      </c>
      <c r="U75" s="83">
        <f t="shared" si="10"/>
        <v>1545.54</v>
      </c>
      <c r="V75" s="83">
        <f t="shared" si="10"/>
        <v>1502.8400000000001</v>
      </c>
      <c r="W75" s="83">
        <f t="shared" si="10"/>
        <v>1487.44</v>
      </c>
      <c r="X75" s="83">
        <f t="shared" si="10"/>
        <v>1476.44</v>
      </c>
      <c r="Y75" s="83">
        <f t="shared" si="10"/>
        <v>1517.4399999999998</v>
      </c>
      <c r="Z75" s="83">
        <f t="shared" si="10"/>
        <v>1610.8400000000001</v>
      </c>
      <c r="AA75" s="83">
        <f t="shared" si="10"/>
        <v>1666.44</v>
      </c>
      <c r="AB75" s="83">
        <f t="shared" si="10"/>
        <v>1639.6399999999999</v>
      </c>
      <c r="AC75" s="83">
        <f t="shared" si="10"/>
        <v>1570.94</v>
      </c>
      <c r="AD75" s="83">
        <f t="shared" si="10"/>
        <v>1554.8400000000001</v>
      </c>
      <c r="AE75" s="83">
        <f t="shared" si="10"/>
        <v>1460.44</v>
      </c>
      <c r="AF75" s="83">
        <f t="shared" si="10"/>
        <v>1396.8400000000001</v>
      </c>
      <c r="AG75" s="68">
        <f>AG72+AG68+AG56+AG52+AG38+AG74</f>
        <v>2144.14</v>
      </c>
      <c r="AH75" s="49">
        <f t="shared" si="2"/>
        <v>1666.44</v>
      </c>
      <c r="AI75" s="50">
        <f t="shared" si="3"/>
        <v>1274.24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2744.0299999999997</v>
      </c>
      <c r="C83" s="63">
        <f t="shared" si="14"/>
        <v>2726.0299999999997</v>
      </c>
      <c r="D83" s="63">
        <f t="shared" si="14"/>
        <v>2731.43</v>
      </c>
      <c r="E83" s="63">
        <f t="shared" si="14"/>
        <v>2693.83</v>
      </c>
      <c r="F83" s="63">
        <f t="shared" si="14"/>
        <v>2678.83</v>
      </c>
      <c r="G83" s="63">
        <f t="shared" si="14"/>
        <v>2676.13</v>
      </c>
      <c r="H83" s="63">
        <f t="shared" si="14"/>
        <v>2697.0299999999997</v>
      </c>
      <c r="I83" s="63">
        <f t="shared" si="14"/>
        <v>2697.0299999999997</v>
      </c>
      <c r="J83" s="63">
        <f t="shared" si="14"/>
        <v>2784.5299999999997</v>
      </c>
      <c r="K83" s="63">
        <f t="shared" si="14"/>
        <v>2739.93</v>
      </c>
      <c r="L83" s="63">
        <f t="shared" si="14"/>
        <v>2695.7299999999996</v>
      </c>
      <c r="M83" s="63">
        <f t="shared" si="14"/>
        <v>2704.63</v>
      </c>
      <c r="N83" s="63">
        <f t="shared" si="14"/>
        <v>2733.7299999999996</v>
      </c>
      <c r="O83" s="63">
        <f t="shared" si="14"/>
        <v>2736.0299999999997</v>
      </c>
      <c r="P83" s="63">
        <f t="shared" si="14"/>
        <v>2833.83</v>
      </c>
      <c r="Q83" s="63">
        <f t="shared" si="14"/>
        <v>3052.83</v>
      </c>
      <c r="R83" s="63">
        <f t="shared" si="14"/>
        <v>3045.5299999999997</v>
      </c>
      <c r="S83" s="63">
        <f t="shared" si="14"/>
        <v>3040.7299999999996</v>
      </c>
      <c r="T83" s="63">
        <f t="shared" si="14"/>
        <v>3009.0299999999997</v>
      </c>
      <c r="U83" s="63">
        <f t="shared" si="14"/>
        <v>2997.43</v>
      </c>
      <c r="V83" s="63">
        <f t="shared" si="14"/>
        <v>2954.73</v>
      </c>
      <c r="W83" s="63">
        <f t="shared" si="14"/>
        <v>2939.33</v>
      </c>
      <c r="X83" s="63">
        <f t="shared" si="14"/>
        <v>2928.33</v>
      </c>
      <c r="Y83" s="63">
        <f t="shared" si="14"/>
        <v>2969.33</v>
      </c>
      <c r="Z83" s="63">
        <f t="shared" si="14"/>
        <v>3062.73</v>
      </c>
      <c r="AA83" s="63">
        <f t="shared" si="14"/>
        <v>3118.33</v>
      </c>
      <c r="AB83" s="63">
        <f t="shared" si="14"/>
        <v>3081.5299999999997</v>
      </c>
      <c r="AC83" s="63">
        <f t="shared" si="14"/>
        <v>3012.83</v>
      </c>
      <c r="AD83" s="63">
        <f t="shared" si="14"/>
        <v>2996.73</v>
      </c>
      <c r="AE83" s="63">
        <f t="shared" si="14"/>
        <v>2902.33</v>
      </c>
      <c r="AF83" s="63">
        <f t="shared" si="14"/>
        <v>2838.73</v>
      </c>
      <c r="AG83" s="68">
        <f t="shared" si="14"/>
        <v>4360.08</v>
      </c>
      <c r="AH83" s="49">
        <f t="shared" si="11"/>
        <v>3118.33</v>
      </c>
      <c r="AI83" s="50">
        <f t="shared" si="12"/>
        <v>2676.13</v>
      </c>
    </row>
    <row r="84" spans="1:37" x14ac:dyDescent="0.25">
      <c r="A84" s="88" t="s">
        <v>89</v>
      </c>
      <c r="B84" s="89">
        <v>49.807000000000002</v>
      </c>
      <c r="C84" s="89">
        <v>49.734999999999999</v>
      </c>
      <c r="D84" s="89">
        <v>50.018000000000001</v>
      </c>
      <c r="E84" s="89">
        <v>49.991</v>
      </c>
      <c r="F84" s="89">
        <v>50.024999999999999</v>
      </c>
      <c r="G84" s="89">
        <v>49.942</v>
      </c>
      <c r="H84" s="89">
        <v>49.838000000000001</v>
      </c>
      <c r="I84" s="89">
        <v>49.898000000000003</v>
      </c>
      <c r="J84" s="89">
        <v>49.814999999999998</v>
      </c>
      <c r="K84" s="89">
        <v>49.968000000000004</v>
      </c>
      <c r="L84" s="89">
        <v>50.015999999999998</v>
      </c>
      <c r="M84" s="89">
        <v>50.006</v>
      </c>
      <c r="N84" s="89">
        <v>49.982999999999997</v>
      </c>
      <c r="O84" s="89">
        <v>49.908000000000001</v>
      </c>
      <c r="P84" s="89">
        <v>49.962000000000003</v>
      </c>
      <c r="Q84" s="89">
        <v>49.883000000000003</v>
      </c>
      <c r="R84" s="89">
        <v>49.942</v>
      </c>
      <c r="S84" s="89">
        <v>49.911000000000001</v>
      </c>
      <c r="T84" s="89">
        <v>49.582000000000001</v>
      </c>
      <c r="U84" s="89">
        <v>49.890999999999998</v>
      </c>
      <c r="V84" s="89">
        <v>49.914000000000001</v>
      </c>
      <c r="W84" s="89">
        <v>49.914000000000001</v>
      </c>
      <c r="X84" s="89">
        <v>49.823999999999998</v>
      </c>
      <c r="Y84" s="89">
        <v>49.823999999999998</v>
      </c>
      <c r="Z84" s="89">
        <v>49.823999999999998</v>
      </c>
      <c r="AA84" s="89">
        <v>49.743000000000002</v>
      </c>
      <c r="AB84" s="89">
        <v>49.9</v>
      </c>
      <c r="AC84" s="89">
        <v>49.878999999999998</v>
      </c>
      <c r="AD84" s="89">
        <v>49.66</v>
      </c>
      <c r="AE84" s="89">
        <v>49.713999999999999</v>
      </c>
      <c r="AF84" s="89">
        <v>49.853000000000002</v>
      </c>
      <c r="AG84" s="90"/>
      <c r="AH84" s="49">
        <f t="shared" si="11"/>
        <v>50.024999999999999</v>
      </c>
      <c r="AI84" s="50">
        <f t="shared" si="12"/>
        <v>49.582000000000001</v>
      </c>
    </row>
    <row r="85" spans="1:37" x14ac:dyDescent="0.25">
      <c r="A85" s="91" t="s">
        <v>90</v>
      </c>
      <c r="B85" s="64">
        <v>129</v>
      </c>
      <c r="C85" s="64">
        <v>129.4</v>
      </c>
      <c r="D85" s="64">
        <v>129.6</v>
      </c>
      <c r="E85" s="64">
        <v>130</v>
      </c>
      <c r="F85" s="64">
        <v>130.19999999999999</v>
      </c>
      <c r="G85" s="64">
        <v>130.1</v>
      </c>
      <c r="H85" s="64">
        <v>130</v>
      </c>
      <c r="I85" s="64">
        <v>129.4</v>
      </c>
      <c r="J85" s="64">
        <v>128.19999999999999</v>
      </c>
      <c r="K85" s="64">
        <v>128</v>
      </c>
      <c r="L85" s="64">
        <v>126.1</v>
      </c>
      <c r="M85" s="64">
        <v>123.1</v>
      </c>
      <c r="N85" s="64">
        <v>122.4</v>
      </c>
      <c r="O85" s="64">
        <v>122</v>
      </c>
      <c r="P85" s="64">
        <v>124.9</v>
      </c>
      <c r="Q85" s="64">
        <v>124.2</v>
      </c>
      <c r="R85" s="64">
        <v>125.3</v>
      </c>
      <c r="S85" s="64">
        <v>123.9</v>
      </c>
      <c r="T85" s="64">
        <v>125.6</v>
      </c>
      <c r="U85" s="64">
        <v>125</v>
      </c>
      <c r="V85" s="64">
        <v>127</v>
      </c>
      <c r="W85" s="64">
        <v>127</v>
      </c>
      <c r="X85" s="64">
        <v>127.5</v>
      </c>
      <c r="Y85" s="64">
        <v>127.5</v>
      </c>
      <c r="Z85" s="64">
        <v>127.5</v>
      </c>
      <c r="AA85" s="64">
        <v>127</v>
      </c>
      <c r="AB85" s="64">
        <v>127</v>
      </c>
      <c r="AC85" s="64">
        <v>127</v>
      </c>
      <c r="AD85" s="64">
        <v>127.5</v>
      </c>
      <c r="AE85" s="64">
        <v>128</v>
      </c>
      <c r="AF85" s="64">
        <v>128</v>
      </c>
      <c r="AG85" s="93"/>
      <c r="AH85" s="49">
        <f t="shared" si="11"/>
        <v>130.19999999999999</v>
      </c>
      <c r="AI85" s="50">
        <f t="shared" si="12"/>
        <v>122</v>
      </c>
    </row>
    <row r="86" spans="1:37" x14ac:dyDescent="0.25">
      <c r="A86" s="91" t="s">
        <v>91</v>
      </c>
      <c r="B86" s="64">
        <v>132.80000000000001</v>
      </c>
      <c r="C86" s="64">
        <v>133</v>
      </c>
      <c r="D86" s="64">
        <v>133.5</v>
      </c>
      <c r="E86" s="64">
        <v>133.69999999999999</v>
      </c>
      <c r="F86" s="64">
        <v>133.80000000000001</v>
      </c>
      <c r="G86" s="64">
        <v>133.5</v>
      </c>
      <c r="H86" s="64">
        <v>133</v>
      </c>
      <c r="I86" s="64">
        <v>132</v>
      </c>
      <c r="J86" s="64">
        <v>130.6</v>
      </c>
      <c r="K86" s="64">
        <v>129.69999999999999</v>
      </c>
      <c r="L86" s="64">
        <v>128.6</v>
      </c>
      <c r="M86" s="64">
        <v>124.4</v>
      </c>
      <c r="N86" s="64">
        <v>126.1</v>
      </c>
      <c r="O86" s="64">
        <v>125.3</v>
      </c>
      <c r="P86" s="64">
        <v>127.7</v>
      </c>
      <c r="Q86" s="64">
        <v>126.9</v>
      </c>
      <c r="R86" s="64">
        <v>128.19999999999999</v>
      </c>
      <c r="S86" s="64">
        <v>126.9</v>
      </c>
      <c r="T86" s="64">
        <v>128</v>
      </c>
      <c r="U86" s="64">
        <v>128</v>
      </c>
      <c r="V86" s="64">
        <v>130</v>
      </c>
      <c r="W86" s="64">
        <v>130</v>
      </c>
      <c r="X86" s="64">
        <v>129.5</v>
      </c>
      <c r="Y86" s="64">
        <v>129.5</v>
      </c>
      <c r="Z86" s="64">
        <v>129.5</v>
      </c>
      <c r="AA86" s="64">
        <v>129</v>
      </c>
      <c r="AB86" s="64">
        <v>129</v>
      </c>
      <c r="AC86" s="64">
        <v>130</v>
      </c>
      <c r="AD86" s="64">
        <v>130</v>
      </c>
      <c r="AE86" s="64">
        <v>131</v>
      </c>
      <c r="AF86" s="64">
        <v>131</v>
      </c>
      <c r="AG86" s="93"/>
      <c r="AH86" s="49">
        <f t="shared" si="11"/>
        <v>133.80000000000001</v>
      </c>
      <c r="AI86" s="50">
        <f t="shared" si="12"/>
        <v>124.4</v>
      </c>
    </row>
    <row r="87" spans="1:37" x14ac:dyDescent="0.25">
      <c r="A87" s="91" t="s">
        <v>92</v>
      </c>
      <c r="B87" s="64">
        <v>129.19999999999999</v>
      </c>
      <c r="C87" s="64">
        <v>128.69999999999999</v>
      </c>
      <c r="D87" s="64">
        <v>131.69999999999999</v>
      </c>
      <c r="E87" s="64">
        <v>132.4</v>
      </c>
      <c r="F87" s="64">
        <v>132.69999999999999</v>
      </c>
      <c r="G87" s="64">
        <v>133.30000000000001</v>
      </c>
      <c r="H87" s="64">
        <v>133.19999999999999</v>
      </c>
      <c r="I87" s="64">
        <v>133.19999999999999</v>
      </c>
      <c r="J87" s="64">
        <v>127.4</v>
      </c>
      <c r="K87" s="64">
        <v>129.9</v>
      </c>
      <c r="L87" s="64">
        <v>128.80000000000001</v>
      </c>
      <c r="M87" s="64">
        <v>124.9</v>
      </c>
      <c r="N87" s="64">
        <v>124.8</v>
      </c>
      <c r="O87" s="64">
        <v>125.3</v>
      </c>
      <c r="P87" s="64">
        <v>124.8</v>
      </c>
      <c r="Q87" s="64">
        <v>128.4</v>
      </c>
      <c r="R87" s="64">
        <v>127.8</v>
      </c>
      <c r="S87" s="64">
        <v>127.4</v>
      </c>
      <c r="T87" s="64">
        <v>128.80000000000001</v>
      </c>
      <c r="U87" s="64">
        <v>129</v>
      </c>
      <c r="V87" s="64">
        <v>124</v>
      </c>
      <c r="W87" s="64">
        <v>124</v>
      </c>
      <c r="X87" s="64">
        <v>130</v>
      </c>
      <c r="Y87" s="64">
        <v>130</v>
      </c>
      <c r="Z87" s="64">
        <v>130</v>
      </c>
      <c r="AA87" s="64">
        <v>129.9</v>
      </c>
      <c r="AB87" s="64">
        <v>129.9</v>
      </c>
      <c r="AC87" s="64">
        <v>130</v>
      </c>
      <c r="AD87" s="64">
        <v>129</v>
      </c>
      <c r="AE87" s="64">
        <v>130</v>
      </c>
      <c r="AF87" s="64">
        <v>130</v>
      </c>
      <c r="AG87" s="93"/>
      <c r="AH87" s="49">
        <f t="shared" si="11"/>
        <v>133.30000000000001</v>
      </c>
      <c r="AI87" s="50">
        <f t="shared" si="12"/>
        <v>124</v>
      </c>
    </row>
    <row r="88" spans="1:37" x14ac:dyDescent="0.25">
      <c r="A88" s="94" t="s">
        <v>93</v>
      </c>
      <c r="B88" s="64">
        <v>133</v>
      </c>
      <c r="C88" s="64">
        <v>130.6</v>
      </c>
      <c r="D88" s="64">
        <v>133.69999999999999</v>
      </c>
      <c r="E88" s="64">
        <v>134.5</v>
      </c>
      <c r="F88" s="64">
        <v>134.9</v>
      </c>
      <c r="G88" s="64">
        <v>135.5</v>
      </c>
      <c r="H88" s="64">
        <v>135.30000000000001</v>
      </c>
      <c r="I88" s="64">
        <v>135</v>
      </c>
      <c r="J88" s="64">
        <v>128.69999999999999</v>
      </c>
      <c r="K88" s="64">
        <v>132</v>
      </c>
      <c r="L88" s="64">
        <v>130</v>
      </c>
      <c r="M88" s="64">
        <v>127.4</v>
      </c>
      <c r="N88" s="64">
        <v>128.19999999999999</v>
      </c>
      <c r="O88" s="64">
        <v>127.3</v>
      </c>
      <c r="P88" s="64">
        <v>1258</v>
      </c>
      <c r="Q88" s="64">
        <v>129</v>
      </c>
      <c r="R88" s="64">
        <v>129.6</v>
      </c>
      <c r="S88" s="64">
        <v>128.1</v>
      </c>
      <c r="T88" s="64">
        <v>128.6</v>
      </c>
      <c r="U88" s="64">
        <v>129</v>
      </c>
      <c r="V88" s="64">
        <v>127</v>
      </c>
      <c r="W88" s="64">
        <v>127</v>
      </c>
      <c r="X88" s="64">
        <v>131.69999999999999</v>
      </c>
      <c r="Y88" s="64">
        <v>131.69999999999999</v>
      </c>
      <c r="Z88" s="64">
        <v>131.69999999999999</v>
      </c>
      <c r="AA88" s="64">
        <v>130.69999999999999</v>
      </c>
      <c r="AB88" s="64">
        <v>130.69999999999999</v>
      </c>
      <c r="AC88" s="64">
        <v>132</v>
      </c>
      <c r="AD88" s="64">
        <v>131</v>
      </c>
      <c r="AE88" s="64">
        <v>133</v>
      </c>
      <c r="AF88" s="64">
        <v>133</v>
      </c>
      <c r="AG88" s="93"/>
      <c r="AH88" s="49">
        <f t="shared" si="11"/>
        <v>1258</v>
      </c>
      <c r="AI88" s="50">
        <f t="shared" si="12"/>
        <v>127</v>
      </c>
    </row>
    <row r="89" spans="1:37" x14ac:dyDescent="0.25">
      <c r="A89" s="94" t="s">
        <v>94</v>
      </c>
      <c r="B89" s="95">
        <v>131.6</v>
      </c>
      <c r="C89" s="95">
        <v>132.30000000000001</v>
      </c>
      <c r="D89" s="95">
        <v>133</v>
      </c>
      <c r="E89" s="95">
        <v>133.9</v>
      </c>
      <c r="F89" s="95">
        <v>133.80000000000001</v>
      </c>
      <c r="G89" s="95">
        <v>130.19999999999999</v>
      </c>
      <c r="H89" s="95">
        <v>133.69999999999999</v>
      </c>
      <c r="I89" s="95">
        <v>128.30000000000001</v>
      </c>
      <c r="J89" s="95">
        <v>131.6</v>
      </c>
      <c r="K89" s="95">
        <v>131.30000000000001</v>
      </c>
      <c r="L89" s="95">
        <v>130.69999999999999</v>
      </c>
      <c r="M89" s="95">
        <v>128.80000000000001</v>
      </c>
      <c r="N89" s="95">
        <v>130.6</v>
      </c>
      <c r="O89" s="95">
        <v>128.1</v>
      </c>
      <c r="P89" s="95">
        <v>130.6</v>
      </c>
      <c r="Q89" s="95">
        <v>130.1</v>
      </c>
      <c r="R89" s="95">
        <v>132</v>
      </c>
      <c r="S89" s="95">
        <v>130.69999999999999</v>
      </c>
      <c r="T89" s="95">
        <v>129.9</v>
      </c>
      <c r="U89" s="95">
        <v>128</v>
      </c>
      <c r="V89" s="95">
        <v>128</v>
      </c>
      <c r="W89" s="95">
        <v>128</v>
      </c>
      <c r="X89" s="95">
        <v>133</v>
      </c>
      <c r="Y89" s="95">
        <v>133</v>
      </c>
      <c r="Z89" s="95">
        <v>133</v>
      </c>
      <c r="AA89" s="95">
        <v>135.5</v>
      </c>
      <c r="AB89" s="95">
        <v>135.5</v>
      </c>
      <c r="AC89" s="95">
        <v>132</v>
      </c>
      <c r="AD89" s="95">
        <v>132</v>
      </c>
      <c r="AE89" s="95">
        <v>131</v>
      </c>
      <c r="AF89" s="95">
        <v>131</v>
      </c>
      <c r="AG89" s="96"/>
      <c r="AH89" s="49">
        <f t="shared" si="11"/>
        <v>135.5</v>
      </c>
      <c r="AI89" s="50">
        <f t="shared" si="12"/>
        <v>128</v>
      </c>
    </row>
    <row r="90" spans="1:37" x14ac:dyDescent="0.25">
      <c r="A90" s="91" t="s">
        <v>95</v>
      </c>
      <c r="B90" s="64">
        <v>132.5</v>
      </c>
      <c r="C90" s="64">
        <v>130.9</v>
      </c>
      <c r="D90" s="64">
        <v>134</v>
      </c>
      <c r="E90" s="64">
        <v>132.80000000000001</v>
      </c>
      <c r="F90" s="64">
        <v>136.69999999999999</v>
      </c>
      <c r="G90" s="64">
        <v>134.80000000000001</v>
      </c>
      <c r="H90" s="64">
        <v>131.69999999999999</v>
      </c>
      <c r="I90" s="64">
        <v>131.1</v>
      </c>
      <c r="J90" s="64">
        <v>136.19999999999999</v>
      </c>
      <c r="K90" s="64">
        <v>134.1</v>
      </c>
      <c r="L90" s="64">
        <v>134</v>
      </c>
      <c r="M90" s="64">
        <v>130.69999999999999</v>
      </c>
      <c r="N90" s="64">
        <v>130.30000000000001</v>
      </c>
      <c r="O90" s="64">
        <v>126.8</v>
      </c>
      <c r="P90" s="64">
        <v>130.4</v>
      </c>
      <c r="Q90" s="64">
        <v>130.6</v>
      </c>
      <c r="R90" s="64">
        <v>136.5</v>
      </c>
      <c r="S90" s="64">
        <v>130.4</v>
      </c>
      <c r="T90" s="64">
        <v>128.80000000000001</v>
      </c>
      <c r="U90" s="64">
        <v>128</v>
      </c>
      <c r="V90" s="64">
        <v>128</v>
      </c>
      <c r="W90" s="64">
        <v>128</v>
      </c>
      <c r="X90" s="64">
        <v>135</v>
      </c>
      <c r="Y90" s="64">
        <v>135</v>
      </c>
      <c r="Z90" s="64">
        <v>135</v>
      </c>
      <c r="AA90" s="64">
        <v>127</v>
      </c>
      <c r="AB90" s="64">
        <v>127</v>
      </c>
      <c r="AC90" s="64">
        <v>133</v>
      </c>
      <c r="AD90" s="64">
        <v>129</v>
      </c>
      <c r="AE90" s="64">
        <v>130</v>
      </c>
      <c r="AF90" s="64">
        <v>130</v>
      </c>
      <c r="AG90" s="93"/>
      <c r="AH90" s="49">
        <f t="shared" si="11"/>
        <v>136.69999999999999</v>
      </c>
      <c r="AI90" s="50">
        <f t="shared" si="12"/>
        <v>126.8</v>
      </c>
    </row>
    <row r="91" spans="1:37" ht="15.75" thickBot="1" x14ac:dyDescent="0.3">
      <c r="A91" s="91" t="s">
        <v>96</v>
      </c>
      <c r="B91" s="97">
        <v>67.2</v>
      </c>
      <c r="C91" s="97">
        <v>67.099999999999994</v>
      </c>
      <c r="D91" s="97">
        <v>67.5</v>
      </c>
      <c r="E91" s="97">
        <v>67.599999999999994</v>
      </c>
      <c r="F91" s="97">
        <v>67.7</v>
      </c>
      <c r="G91" s="97">
        <v>67.5</v>
      </c>
      <c r="H91" s="97">
        <v>67.2</v>
      </c>
      <c r="I91" s="97">
        <v>66.599999999999994</v>
      </c>
      <c r="J91" s="97">
        <v>66.2</v>
      </c>
      <c r="K91" s="97">
        <v>65.599999999999994</v>
      </c>
      <c r="L91" s="97">
        <v>64.900000000000006</v>
      </c>
      <c r="M91" s="97">
        <v>61.4</v>
      </c>
      <c r="N91" s="97">
        <v>63.5</v>
      </c>
      <c r="O91" s="97">
        <v>63.4</v>
      </c>
      <c r="P91" s="97">
        <v>63.7</v>
      </c>
      <c r="Q91" s="97">
        <v>63.8</v>
      </c>
      <c r="R91" s="97">
        <v>64.3</v>
      </c>
      <c r="S91" s="97">
        <v>63.6</v>
      </c>
      <c r="T91" s="97">
        <v>64.400000000000006</v>
      </c>
      <c r="U91" s="97">
        <v>64</v>
      </c>
      <c r="V91" s="97">
        <v>64</v>
      </c>
      <c r="W91" s="97">
        <v>64</v>
      </c>
      <c r="X91" s="97">
        <v>65</v>
      </c>
      <c r="Y91" s="97">
        <v>65</v>
      </c>
      <c r="Z91" s="97">
        <v>65</v>
      </c>
      <c r="AA91" s="97">
        <v>64.900000000000006</v>
      </c>
      <c r="AB91" s="97">
        <v>64.900000000000006</v>
      </c>
      <c r="AC91" s="97">
        <v>65.5</v>
      </c>
      <c r="AD91" s="97">
        <v>65.7</v>
      </c>
      <c r="AE91" s="97">
        <v>65.900000000000006</v>
      </c>
      <c r="AF91" s="97">
        <v>65.900000000000006</v>
      </c>
      <c r="AG91" s="98"/>
      <c r="AH91" s="49">
        <f t="shared" si="11"/>
        <v>67.7</v>
      </c>
      <c r="AI91" s="50">
        <f t="shared" si="12"/>
        <v>61.4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187.94</v>
      </c>
      <c r="C93" s="102">
        <f t="shared" si="15"/>
        <v>188.33999999999997</v>
      </c>
      <c r="D93" s="102">
        <f t="shared" si="15"/>
        <v>178.63999999999996</v>
      </c>
      <c r="E93" s="102">
        <f t="shared" si="15"/>
        <v>177.83999999999997</v>
      </c>
      <c r="F93" s="102">
        <f t="shared" si="15"/>
        <v>182.73999999999998</v>
      </c>
      <c r="G93" s="102">
        <f t="shared" si="15"/>
        <v>204.43999999999997</v>
      </c>
      <c r="H93" s="102">
        <f t="shared" si="15"/>
        <v>234.43999999999997</v>
      </c>
      <c r="I93" s="102">
        <f t="shared" si="15"/>
        <v>257.74000000000007</v>
      </c>
      <c r="J93" s="102">
        <f t="shared" si="15"/>
        <v>290.44</v>
      </c>
      <c r="K93" s="102">
        <f t="shared" si="15"/>
        <v>318.54000000000002</v>
      </c>
      <c r="L93" s="102">
        <f t="shared" si="15"/>
        <v>289.04000000000002</v>
      </c>
      <c r="M93" s="102">
        <f>SUM(M15,M18,M21:M22,M42,M44:M45,M47,M49,M94:M97,M103,M109,M115,M124,M126,M138,M145,M148:M149,M156,M158,M160,M164:M166,M168:M170,M175,M181:M182,M184:M186,M194,M199)</f>
        <v>340.54</v>
      </c>
      <c r="N93" s="102">
        <f>SUM(N15,N18,N21:N22,N42,N44:N45,N47,N49,N94:N97,N103,N109,N115,N124,N126,N138,N145,N148:N149,N156,N158,N160,N164:N166,N168:N170,N175,N181:N182,N184:N186,N194,N199)</f>
        <v>341.74000000000007</v>
      </c>
      <c r="O93" s="102">
        <f t="shared" si="15"/>
        <v>352.34000000000003</v>
      </c>
      <c r="P93" s="102">
        <f t="shared" si="15"/>
        <v>345.44000000000005</v>
      </c>
      <c r="Q93" s="102">
        <f t="shared" si="15"/>
        <v>338.14000000000004</v>
      </c>
      <c r="R93" s="102">
        <f t="shared" si="15"/>
        <v>336.84000000000003</v>
      </c>
      <c r="S93" s="102">
        <f t="shared" si="15"/>
        <v>347.54000000000008</v>
      </c>
      <c r="T93" s="102">
        <f t="shared" si="15"/>
        <v>347.54</v>
      </c>
      <c r="U93" s="102">
        <f t="shared" si="15"/>
        <v>350.44000000000005</v>
      </c>
      <c r="V93" s="102">
        <f t="shared" si="15"/>
        <v>344.14000000000004</v>
      </c>
      <c r="W93" s="102">
        <f>SUM(W15,W18,W21:W22,W42,W44:W45,W47,W49,W94:W97,W103,W109,W115,W124,W126,W138,W145,W148:W149,W156,W158,W160,W164:W166,W168:W170,W175,W181:W182,W184:W186,W194,W199)</f>
        <v>342.54</v>
      </c>
      <c r="X93" s="102">
        <f>SUM(X15,X18,X21:X22,X42,X44:X45,X47,X49,X94:X97,X103,X109,X115,X124,X126,X138,X145,X148:X149,X156,X158,X160,X164:X166,X168:X170,X175,X181:X182,X184:X186,X194,X199)</f>
        <v>344.34000000000003</v>
      </c>
      <c r="Y93" s="102">
        <f t="shared" si="15"/>
        <v>387.34000000000003</v>
      </c>
      <c r="Z93" s="102">
        <f t="shared" si="15"/>
        <v>393.84000000000003</v>
      </c>
      <c r="AA93" s="102">
        <f t="shared" si="15"/>
        <v>391.64</v>
      </c>
      <c r="AB93" s="102">
        <f t="shared" si="15"/>
        <v>335.34000000000003</v>
      </c>
      <c r="AC93" s="102">
        <f t="shared" si="15"/>
        <v>332.64000000000004</v>
      </c>
      <c r="AD93" s="102">
        <f t="shared" si="15"/>
        <v>315.53999999999996</v>
      </c>
      <c r="AE93" s="102">
        <f t="shared" si="15"/>
        <v>248.23999999999995</v>
      </c>
      <c r="AF93" s="102">
        <f t="shared" si="15"/>
        <v>215.03999999999994</v>
      </c>
      <c r="AG93" s="104"/>
      <c r="AH93" s="49">
        <f>MAX(C93:AF93)</f>
        <v>393.84000000000003</v>
      </c>
      <c r="AI93" s="50">
        <f>MIN(C93:AF93)</f>
        <v>177.83999999999997</v>
      </c>
    </row>
    <row r="94" spans="1:37" x14ac:dyDescent="0.25">
      <c r="A94" s="105" t="s">
        <v>98</v>
      </c>
      <c r="B94" s="106">
        <v>29.3</v>
      </c>
      <c r="C94" s="106">
        <v>33</v>
      </c>
      <c r="D94" s="106">
        <v>31.8</v>
      </c>
      <c r="E94" s="106">
        <v>36.9</v>
      </c>
      <c r="F94" s="106">
        <v>34.200000000000003</v>
      </c>
      <c r="G94" s="106">
        <v>22</v>
      </c>
      <c r="H94" s="106">
        <v>22.8</v>
      </c>
      <c r="I94" s="106">
        <v>19.600000000000001</v>
      </c>
      <c r="J94" s="106">
        <v>23</v>
      </c>
      <c r="K94" s="106">
        <v>36.299999999999997</v>
      </c>
      <c r="L94" s="106">
        <v>27.6</v>
      </c>
      <c r="M94" s="106">
        <v>20.100000000000001</v>
      </c>
      <c r="N94" s="106">
        <v>1.6</v>
      </c>
      <c r="O94" s="106">
        <v>8</v>
      </c>
      <c r="P94" s="106">
        <v>4.8</v>
      </c>
      <c r="Q94" s="106">
        <v>2.2999999999999998</v>
      </c>
      <c r="R94" s="106">
        <v>3</v>
      </c>
      <c r="S94" s="106">
        <v>13.3</v>
      </c>
      <c r="T94" s="106">
        <v>23.2</v>
      </c>
      <c r="U94" s="106">
        <v>-4.8</v>
      </c>
      <c r="V94" s="106">
        <v>13.6</v>
      </c>
      <c r="W94" s="106">
        <v>15.2</v>
      </c>
      <c r="X94" s="106">
        <v>21.6</v>
      </c>
      <c r="Y94" s="106">
        <v>50.4</v>
      </c>
      <c r="Z94" s="106">
        <v>41.5</v>
      </c>
      <c r="AA94" s="106">
        <v>47.7</v>
      </c>
      <c r="AB94" s="106">
        <v>48</v>
      </c>
      <c r="AC94" s="106">
        <v>48</v>
      </c>
      <c r="AD94" s="106">
        <v>46.6</v>
      </c>
      <c r="AE94" s="106">
        <v>36.700000000000003</v>
      </c>
      <c r="AF94" s="106">
        <v>29.7</v>
      </c>
      <c r="AG94" s="109">
        <v>75</v>
      </c>
      <c r="AH94" s="49">
        <f t="shared" ref="AH94:AH100" si="16">IF(ABS(MAX(C94:AF94))&gt;ABS(MIN(C94:AF94)),MAX(C94:AF94),MIN(C94:AF94))</f>
        <v>50.4</v>
      </c>
      <c r="AI94" s="110">
        <f t="shared" ref="AI94:AI100" si="17">INDEX($C$9:$AF$9,1,MATCH(AH94,C94:AF94,0))</f>
        <v>0.77083333333333337</v>
      </c>
    </row>
    <row r="95" spans="1:37" x14ac:dyDescent="0.25">
      <c r="A95" s="111" t="s">
        <v>99</v>
      </c>
      <c r="B95" s="112">
        <v>-50</v>
      </c>
      <c r="C95" s="112">
        <v>-57</v>
      </c>
      <c r="D95" s="112">
        <v>-63</v>
      </c>
      <c r="E95" s="112">
        <v>-64</v>
      </c>
      <c r="F95" s="112">
        <v>-60</v>
      </c>
      <c r="G95" s="112">
        <v>-48</v>
      </c>
      <c r="H95" s="112">
        <v>-31</v>
      </c>
      <c r="I95" s="112">
        <v>-19</v>
      </c>
      <c r="J95" s="112">
        <v>-6</v>
      </c>
      <c r="K95" s="112">
        <v>5.5</v>
      </c>
      <c r="L95" s="112">
        <v>4.3</v>
      </c>
      <c r="M95" s="112">
        <v>29.7</v>
      </c>
      <c r="N95" s="112">
        <v>13.8</v>
      </c>
      <c r="O95" s="112">
        <v>17.8</v>
      </c>
      <c r="P95" s="112">
        <v>7.2</v>
      </c>
      <c r="Q95" s="112">
        <v>3.8</v>
      </c>
      <c r="R95" s="112">
        <v>4.5</v>
      </c>
      <c r="S95" s="112">
        <v>3.8</v>
      </c>
      <c r="T95" s="112">
        <v>7</v>
      </c>
      <c r="U95" s="112">
        <v>30</v>
      </c>
      <c r="V95" s="112">
        <v>10</v>
      </c>
      <c r="W95" s="112">
        <v>10</v>
      </c>
      <c r="X95" s="112">
        <v>6</v>
      </c>
      <c r="Y95" s="112">
        <v>-3.8</v>
      </c>
      <c r="Z95" s="112">
        <v>10</v>
      </c>
      <c r="AA95" s="112">
        <v>3.1</v>
      </c>
      <c r="AB95" s="112">
        <v>-18</v>
      </c>
      <c r="AC95" s="112">
        <v>-19</v>
      </c>
      <c r="AD95" s="112">
        <v>-23.8</v>
      </c>
      <c r="AE95" s="112">
        <v>-40</v>
      </c>
      <c r="AF95" s="112">
        <v>-47</v>
      </c>
      <c r="AG95" s="109">
        <v>240</v>
      </c>
      <c r="AH95" s="49">
        <f t="shared" si="16"/>
        <v>-64</v>
      </c>
      <c r="AI95" s="110">
        <f t="shared" si="17"/>
        <v>0.125</v>
      </c>
    </row>
    <row r="96" spans="1:37" x14ac:dyDescent="0.25">
      <c r="A96" s="111" t="s">
        <v>100</v>
      </c>
      <c r="B96" s="112">
        <v>16.7</v>
      </c>
      <c r="C96" s="112">
        <v>16.3</v>
      </c>
      <c r="D96" s="112">
        <v>14.7</v>
      </c>
      <c r="E96" s="112">
        <v>15.2</v>
      </c>
      <c r="F96" s="112">
        <v>15</v>
      </c>
      <c r="G96" s="112">
        <v>24.4</v>
      </c>
      <c r="H96" s="112">
        <v>32</v>
      </c>
      <c r="I96" s="112">
        <v>36.4</v>
      </c>
      <c r="J96" s="112">
        <v>41.9</v>
      </c>
      <c r="K96" s="112">
        <v>41.8</v>
      </c>
      <c r="L96" s="112"/>
      <c r="M96" s="112">
        <v>0</v>
      </c>
      <c r="N96" s="112">
        <v>26.8</v>
      </c>
      <c r="O96" s="112">
        <v>32.5</v>
      </c>
      <c r="P96" s="112">
        <v>37.200000000000003</v>
      </c>
      <c r="Q96" s="112">
        <v>38.6</v>
      </c>
      <c r="R96" s="112">
        <v>33.799999999999997</v>
      </c>
      <c r="S96" s="112">
        <v>24.7</v>
      </c>
      <c r="T96" s="112">
        <v>33.6</v>
      </c>
      <c r="U96" s="112">
        <v>37.9</v>
      </c>
      <c r="V96" s="112">
        <v>33.799999999999997</v>
      </c>
      <c r="W96" s="112">
        <v>37.4</v>
      </c>
      <c r="X96" s="112">
        <v>36</v>
      </c>
      <c r="Y96" s="112">
        <v>36</v>
      </c>
      <c r="Z96" s="112">
        <v>39</v>
      </c>
      <c r="AA96" s="112">
        <v>37.6</v>
      </c>
      <c r="AB96" s="112">
        <v>32</v>
      </c>
      <c r="AC96" s="112">
        <v>31.9</v>
      </c>
      <c r="AD96" s="112">
        <v>30.4</v>
      </c>
      <c r="AE96" s="112">
        <v>25</v>
      </c>
      <c r="AF96" s="112">
        <v>21.9</v>
      </c>
      <c r="AG96" s="109">
        <v>60</v>
      </c>
      <c r="AH96" s="49">
        <f t="shared" si="16"/>
        <v>41.9</v>
      </c>
      <c r="AI96" s="110">
        <f t="shared" si="17"/>
        <v>0.27083333333333331</v>
      </c>
    </row>
    <row r="97" spans="1:37" x14ac:dyDescent="0.25">
      <c r="A97" s="113" t="s">
        <v>101</v>
      </c>
      <c r="B97" s="114">
        <v>30</v>
      </c>
      <c r="C97" s="114">
        <v>11.4</v>
      </c>
      <c r="D97" s="114">
        <v>10.5</v>
      </c>
      <c r="E97" s="114">
        <v>0</v>
      </c>
      <c r="F97" s="114">
        <v>3.6</v>
      </c>
      <c r="G97" s="114">
        <v>16.100000000000001</v>
      </c>
      <c r="H97" s="114">
        <v>20.7</v>
      </c>
      <c r="I97" s="114">
        <v>30.8</v>
      </c>
      <c r="J97" s="114">
        <v>41.6</v>
      </c>
      <c r="K97" s="114">
        <v>45</v>
      </c>
      <c r="L97" s="114">
        <v>67.2</v>
      </c>
      <c r="M97" s="114">
        <v>95.9</v>
      </c>
      <c r="N97" s="114">
        <v>105.3</v>
      </c>
      <c r="O97" s="114">
        <v>99.5</v>
      </c>
      <c r="P97" s="114">
        <v>99.3</v>
      </c>
      <c r="Q97" s="114">
        <v>96.1</v>
      </c>
      <c r="R97" s="114">
        <v>98.8</v>
      </c>
      <c r="S97" s="114">
        <v>109</v>
      </c>
      <c r="T97" s="114">
        <v>87</v>
      </c>
      <c r="U97" s="114">
        <v>90.6</v>
      </c>
      <c r="V97" s="114">
        <v>90</v>
      </c>
      <c r="W97" s="114">
        <v>83.2</v>
      </c>
      <c r="X97" s="114">
        <v>84</v>
      </c>
      <c r="Y97" s="114">
        <v>108</v>
      </c>
      <c r="Z97" s="114">
        <v>121</v>
      </c>
      <c r="AA97" s="114">
        <v>120.9</v>
      </c>
      <c r="AB97" s="114">
        <v>91</v>
      </c>
      <c r="AC97" s="114">
        <v>89.4</v>
      </c>
      <c r="AD97" s="114">
        <v>79.599999999999994</v>
      </c>
      <c r="AE97" s="114">
        <v>43.8</v>
      </c>
      <c r="AF97" s="114">
        <v>27.7</v>
      </c>
      <c r="AG97" s="116">
        <v>120</v>
      </c>
      <c r="AH97" s="49">
        <f t="shared" si="16"/>
        <v>121</v>
      </c>
      <c r="AI97" s="110">
        <f t="shared" si="17"/>
        <v>0.79166666666666663</v>
      </c>
    </row>
    <row r="98" spans="1:37" x14ac:dyDescent="0.25">
      <c r="A98" s="113" t="s">
        <v>102</v>
      </c>
      <c r="B98" s="114">
        <v>36</v>
      </c>
      <c r="C98" s="114">
        <v>15.6</v>
      </c>
      <c r="D98" s="114">
        <v>28</v>
      </c>
      <c r="E98" s="114">
        <v>17.899999999999999</v>
      </c>
      <c r="F98" s="114">
        <v>18.3</v>
      </c>
      <c r="G98" s="114">
        <v>27.9</v>
      </c>
      <c r="H98" s="114">
        <v>26.8</v>
      </c>
      <c r="I98" s="114">
        <v>32.9</v>
      </c>
      <c r="J98" s="114">
        <v>75.099999999999994</v>
      </c>
      <c r="K98" s="114">
        <v>38.200000000000003</v>
      </c>
      <c r="L98" s="114">
        <v>62.9</v>
      </c>
      <c r="M98" s="114">
        <v>88.8</v>
      </c>
      <c r="N98" s="114">
        <v>101.8</v>
      </c>
      <c r="O98" s="114">
        <v>99.8</v>
      </c>
      <c r="P98" s="114">
        <v>106</v>
      </c>
      <c r="Q98" s="114">
        <v>93.1</v>
      </c>
      <c r="R98" s="114">
        <v>91.9</v>
      </c>
      <c r="S98" s="114">
        <v>100</v>
      </c>
      <c r="T98" s="114">
        <v>69</v>
      </c>
      <c r="U98" s="114">
        <v>94.7</v>
      </c>
      <c r="V98" s="114">
        <v>67</v>
      </c>
      <c r="W98" s="114">
        <v>61</v>
      </c>
      <c r="X98" s="114">
        <v>57</v>
      </c>
      <c r="Y98" s="114">
        <v>43</v>
      </c>
      <c r="Z98" s="114">
        <v>63</v>
      </c>
      <c r="AA98" s="114">
        <v>54</v>
      </c>
      <c r="AB98" s="114">
        <v>38</v>
      </c>
      <c r="AC98" s="114">
        <v>37.799999999999997</v>
      </c>
      <c r="AD98" s="114">
        <v>35.9</v>
      </c>
      <c r="AE98" s="114">
        <v>27</v>
      </c>
      <c r="AF98" s="114">
        <v>31.5</v>
      </c>
      <c r="AG98" s="116"/>
      <c r="AH98" s="49">
        <f t="shared" si="16"/>
        <v>106</v>
      </c>
      <c r="AI98" s="110">
        <f t="shared" si="17"/>
        <v>0.45833333333333298</v>
      </c>
    </row>
    <row r="99" spans="1:37" x14ac:dyDescent="0.25">
      <c r="A99" s="113" t="s">
        <v>103</v>
      </c>
      <c r="B99" s="114">
        <v>67.2</v>
      </c>
      <c r="C99" s="114">
        <v>65.099999999999994</v>
      </c>
      <c r="D99" s="114">
        <v>65.099999999999994</v>
      </c>
      <c r="E99" s="114">
        <v>58.4</v>
      </c>
      <c r="F99" s="114">
        <v>58.3</v>
      </c>
      <c r="G99" s="114">
        <v>68.900000000000006</v>
      </c>
      <c r="H99" s="114">
        <v>66.5</v>
      </c>
      <c r="I99" s="114">
        <v>68.2</v>
      </c>
      <c r="J99" s="114">
        <v>71.5</v>
      </c>
      <c r="K99" s="114">
        <v>52.5</v>
      </c>
      <c r="L99" s="114">
        <v>59.7</v>
      </c>
      <c r="M99" s="114">
        <v>60.7</v>
      </c>
      <c r="N99" s="114">
        <v>69.900000000000006</v>
      </c>
      <c r="O99" s="114">
        <v>66</v>
      </c>
      <c r="P99" s="114">
        <v>65.7</v>
      </c>
      <c r="Q99" s="114">
        <v>69.400000000000006</v>
      </c>
      <c r="R99" s="114">
        <v>62.1</v>
      </c>
      <c r="S99" s="114">
        <v>63</v>
      </c>
      <c r="T99" s="114">
        <v>56.9</v>
      </c>
      <c r="U99" s="114">
        <v>68.599999999999994</v>
      </c>
      <c r="V99" s="114">
        <v>65</v>
      </c>
      <c r="W99" s="114">
        <v>61</v>
      </c>
      <c r="X99" s="114">
        <v>52</v>
      </c>
      <c r="Y99" s="114">
        <v>32</v>
      </c>
      <c r="Z99" s="114">
        <v>42</v>
      </c>
      <c r="AA99" s="114">
        <v>40</v>
      </c>
      <c r="AB99" s="114">
        <v>39.4</v>
      </c>
      <c r="AC99" s="114">
        <v>39.700000000000003</v>
      </c>
      <c r="AD99" s="114">
        <v>42</v>
      </c>
      <c r="AE99" s="114">
        <v>52.6</v>
      </c>
      <c r="AF99" s="114">
        <v>56.5</v>
      </c>
      <c r="AG99" s="100"/>
      <c r="AH99" s="49">
        <f t="shared" si="16"/>
        <v>71.5</v>
      </c>
      <c r="AI99" s="110">
        <f t="shared" si="17"/>
        <v>0.27083333333333331</v>
      </c>
    </row>
    <row r="100" spans="1:37" ht="15.75" thickBot="1" x14ac:dyDescent="0.3">
      <c r="A100" s="117" t="s">
        <v>104</v>
      </c>
      <c r="B100" s="95">
        <v>84</v>
      </c>
      <c r="C100" s="95">
        <v>83.3</v>
      </c>
      <c r="D100" s="95">
        <v>77</v>
      </c>
      <c r="E100" s="95">
        <v>73.400000000000006</v>
      </c>
      <c r="F100" s="95">
        <v>72.7</v>
      </c>
      <c r="G100" s="95">
        <v>68.400000000000006</v>
      </c>
      <c r="H100" s="95">
        <v>65.3</v>
      </c>
      <c r="I100" s="95">
        <v>57.2</v>
      </c>
      <c r="J100" s="95">
        <v>75.7</v>
      </c>
      <c r="K100" s="95">
        <v>38</v>
      </c>
      <c r="L100" s="95">
        <v>43</v>
      </c>
      <c r="M100" s="95">
        <v>53</v>
      </c>
      <c r="N100" s="95">
        <v>53.7</v>
      </c>
      <c r="O100" s="95">
        <v>58.7</v>
      </c>
      <c r="P100" s="95">
        <v>44</v>
      </c>
      <c r="Q100" s="95">
        <v>73.900000000000006</v>
      </c>
      <c r="R100" s="95">
        <v>77.099999999999994</v>
      </c>
      <c r="S100" s="95">
        <v>78</v>
      </c>
      <c r="T100" s="95">
        <v>79</v>
      </c>
      <c r="U100" s="95">
        <v>77.099999999999994</v>
      </c>
      <c r="V100" s="95">
        <v>74</v>
      </c>
      <c r="W100" s="95">
        <v>71</v>
      </c>
      <c r="X100" s="95">
        <v>73.599999999999994</v>
      </c>
      <c r="Y100" s="95">
        <v>84</v>
      </c>
      <c r="Z100" s="95">
        <v>35</v>
      </c>
      <c r="AA100" s="95">
        <v>88.9</v>
      </c>
      <c r="AB100" s="95">
        <v>89</v>
      </c>
      <c r="AC100" s="95">
        <v>90.6</v>
      </c>
      <c r="AD100" s="95">
        <v>88.9</v>
      </c>
      <c r="AE100" s="95">
        <v>87</v>
      </c>
      <c r="AF100" s="95">
        <v>86</v>
      </c>
      <c r="AG100" s="100"/>
      <c r="AH100" s="49">
        <f t="shared" si="16"/>
        <v>90.6</v>
      </c>
      <c r="AI100" s="110">
        <f t="shared" si="17"/>
        <v>0.85416666666666663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1531.8399999999997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14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2079/01/14)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2079/01/14)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1342.1399999999999</v>
      </c>
      <c r="U214" s="161">
        <f t="shared" si="54"/>
        <v>1324.1399999999999</v>
      </c>
      <c r="V214" s="161">
        <f t="shared" si="54"/>
        <v>1329.54</v>
      </c>
      <c r="W214" s="161">
        <f t="shared" si="54"/>
        <v>1291.94</v>
      </c>
      <c r="X214" s="161">
        <f t="shared" si="54"/>
        <v>1276.94</v>
      </c>
      <c r="Y214" s="161">
        <f t="shared" si="54"/>
        <v>1274.24</v>
      </c>
      <c r="Z214" s="161">
        <f t="shared" si="54"/>
        <v>1295.1400000000001</v>
      </c>
      <c r="AA214" s="161">
        <f t="shared" si="54"/>
        <v>1295.1400000000001</v>
      </c>
      <c r="AB214" s="161">
        <f t="shared" si="54"/>
        <v>1382.64</v>
      </c>
      <c r="AC214" s="161">
        <f t="shared" si="54"/>
        <v>1398.04</v>
      </c>
      <c r="AD214" s="161">
        <f t="shared" si="54"/>
        <v>1433.84</v>
      </c>
      <c r="AE214" s="161">
        <f t="shared" si="54"/>
        <v>1502.74</v>
      </c>
      <c r="AF214" s="161">
        <f t="shared" si="54"/>
        <v>1531.8399999999997</v>
      </c>
      <c r="AG214" s="161">
        <f t="shared" si="54"/>
        <v>1534.1399999999999</v>
      </c>
      <c r="AH214" s="161">
        <f t="shared" si="54"/>
        <v>1541.9399999999998</v>
      </c>
      <c r="AI214" s="161">
        <f t="shared" si="54"/>
        <v>1600.94</v>
      </c>
      <c r="AJ214" s="161">
        <f t="shared" si="54"/>
        <v>1593.6399999999999</v>
      </c>
      <c r="AK214" s="161">
        <f t="shared" si="54"/>
        <v>1588.84</v>
      </c>
      <c r="AL214" s="161">
        <f t="shared" si="54"/>
        <v>1557.1399999999999</v>
      </c>
      <c r="AM214" s="161">
        <f t="shared" si="54"/>
        <v>1545.54</v>
      </c>
      <c r="AN214" s="161">
        <f t="shared" si="54"/>
        <v>1502.8400000000001</v>
      </c>
      <c r="AO214" s="161">
        <f t="shared" si="54"/>
        <v>1487.44</v>
      </c>
      <c r="AP214" s="161">
        <f t="shared" si="54"/>
        <v>1476.44</v>
      </c>
      <c r="AQ214" s="161">
        <f t="shared" si="54"/>
        <v>1517.4399999999998</v>
      </c>
      <c r="AR214" s="161">
        <f t="shared" si="54"/>
        <v>1610.8400000000001</v>
      </c>
      <c r="AS214" s="161">
        <f t="shared" si="54"/>
        <v>1666.44</v>
      </c>
      <c r="AT214" s="161">
        <f t="shared" si="54"/>
        <v>1639.6399999999999</v>
      </c>
      <c r="AU214" s="161">
        <f t="shared" si="54"/>
        <v>1570.94</v>
      </c>
      <c r="AV214" s="161">
        <f t="shared" si="54"/>
        <v>1554.8400000000001</v>
      </c>
      <c r="AW214" s="161">
        <f t="shared" si="54"/>
        <v>1460.44</v>
      </c>
      <c r="AX214" s="161">
        <f t="shared" si="54"/>
        <v>1396.8400000000001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577" priority="190">
      <formula>$AH11=0</formula>
    </cfRule>
  </conditionalFormatting>
  <conditionalFormatting sqref="A34:A201">
    <cfRule type="expression" dxfId="575" priority="170">
      <formula>$AH34=0</formula>
    </cfRule>
  </conditionalFormatting>
  <conditionalFormatting sqref="B8 M8 S8 AB8">
    <cfRule type="expression" dxfId="574" priority="210">
      <formula>AND(C$9&gt;=14/24,C$9&lt;20/24)</formula>
    </cfRule>
    <cfRule type="expression" dxfId="573" priority="212">
      <formula>C$9&lt;8/24</formula>
    </cfRule>
    <cfRule type="expression" dxfId="572" priority="211">
      <formula>AND(C$9&gt;=8/24,C$9&lt;14/24)</formula>
    </cfRule>
  </conditionalFormatting>
  <conditionalFormatting sqref="B37">
    <cfRule type="expression" dxfId="571" priority="55">
      <formula>B$9&gt;=20/24</formula>
    </cfRule>
    <cfRule type="expression" dxfId="570" priority="58">
      <formula>B$9&lt;8/24</formula>
    </cfRule>
    <cfRule type="expression" dxfId="569" priority="57">
      <formula>AND(B$9&gt;=8/24,B$9&lt;14/24)</formula>
    </cfRule>
    <cfRule type="expression" dxfId="568" priority="56">
      <formula>AND(B$9&gt;=14/24,B$9&lt;20/24)</formula>
    </cfRule>
  </conditionalFormatting>
  <conditionalFormatting sqref="B11:D11 B94:AF100">
    <cfRule type="expression" dxfId="567" priority="61">
      <formula>AND(B$9&gt;=8/24,B$9&lt;14/24)</formula>
    </cfRule>
    <cfRule type="expression" dxfId="566" priority="62">
      <formula>B$9&lt;8/24</formula>
    </cfRule>
    <cfRule type="expression" dxfId="565" priority="60">
      <formula>AND(B$9&gt;=14/24,B$9&lt;20/24)</formula>
    </cfRule>
    <cfRule type="expression" dxfId="564" priority="59">
      <formula>B$9&gt;=20/24</formula>
    </cfRule>
  </conditionalFormatting>
  <conditionalFormatting sqref="B11:D11">
    <cfRule type="expression" dxfId="563" priority="54">
      <formula>B11&gt;$AG11</formula>
    </cfRule>
  </conditionalFormatting>
  <conditionalFormatting sqref="B39:D41">
    <cfRule type="expression" dxfId="562" priority="42">
      <formula>B$9&gt;=20/24</formula>
    </cfRule>
    <cfRule type="expression" dxfId="561" priority="43">
      <formula>AND(B$9&gt;=14/24,B$9&lt;20/24)</formula>
    </cfRule>
    <cfRule type="expression" dxfId="560" priority="44">
      <formula>AND(B$9&gt;=8/24,B$9&lt;14/24)</formula>
    </cfRule>
    <cfRule type="expression" dxfId="559" priority="45">
      <formula>B$9&lt;8/24</formula>
    </cfRule>
  </conditionalFormatting>
  <conditionalFormatting sqref="B44:J44">
    <cfRule type="expression" dxfId="558" priority="76">
      <formula>B$9&lt;8/24</formula>
    </cfRule>
    <cfRule type="expression" dxfId="557" priority="75">
      <formula>AND(B$9&gt;=8/24,B$9&lt;14/24)</formula>
    </cfRule>
    <cfRule type="expression" dxfId="556" priority="74">
      <formula>AND(B$9&gt;=14/24,B$9&lt;20/24)</formula>
    </cfRule>
    <cfRule type="expression" dxfId="555" priority="73">
      <formula>B$9&gt;=20/24</formula>
    </cfRule>
  </conditionalFormatting>
  <conditionalFormatting sqref="B44:K44">
    <cfRule type="expression" dxfId="554" priority="72">
      <formula>B44&gt;$AG44</formula>
    </cfRule>
  </conditionalFormatting>
  <conditionalFormatting sqref="B12:L14 B16:Y16 B24:Y26 C53:AF57 B53:B73 C61:J67 K62:Y67 B74:AF91">
    <cfRule type="expression" dxfId="553" priority="38">
      <formula>AND(B$9&gt;=14/24,B$9&lt;20/24)</formula>
    </cfRule>
    <cfRule type="expression" dxfId="552" priority="39">
      <formula>AND(B$9&gt;=8/24,B$9&lt;14/24)</formula>
    </cfRule>
    <cfRule type="expression" dxfId="551" priority="40">
      <formula>B$9&lt;8/24</formula>
    </cfRule>
  </conditionalFormatting>
  <conditionalFormatting sqref="B12:L14 B16:Y16 C53:AF57 B53:B73 B24:AF26 C61:J67 K62:Y67 B74:AF91">
    <cfRule type="expression" dxfId="550" priority="37">
      <formula>B$9&gt;=20/24</formula>
    </cfRule>
  </conditionalFormatting>
  <conditionalFormatting sqref="B12:L16 B34:AF38 M16:AD16 B39:D43 B51:AF56">
    <cfRule type="expression" dxfId="549" priority="28">
      <formula>B12&gt;$AG12</formula>
    </cfRule>
  </conditionalFormatting>
  <conditionalFormatting sqref="B35:Y36">
    <cfRule type="expression" dxfId="548" priority="29">
      <formula>B$9&gt;=20/24</formula>
    </cfRule>
    <cfRule type="expression" dxfId="547" priority="30">
      <formula>AND(B$9&gt;=14/24,B$9&lt;20/24)</formula>
    </cfRule>
    <cfRule type="expression" dxfId="546" priority="31">
      <formula>AND(B$9&gt;=8/24,B$9&lt;14/24)</formula>
    </cfRule>
    <cfRule type="expression" dxfId="545" priority="32">
      <formula>B$9&lt;8/24</formula>
    </cfRule>
  </conditionalFormatting>
  <conditionalFormatting sqref="B45:Y50">
    <cfRule type="expression" dxfId="544" priority="13">
      <formula>AND(B$9&gt;=8/24,B$9&lt;14/24)</formula>
    </cfRule>
    <cfRule type="expression" dxfId="543" priority="14">
      <formula>B$9&lt;8/24</formula>
    </cfRule>
    <cfRule type="expression" dxfId="542" priority="12">
      <formula>AND(B$9&gt;=14/24,B$9&lt;20/24)</formula>
    </cfRule>
    <cfRule type="expression" dxfId="541" priority="10">
      <formula>B45&gt;$AG45</formula>
    </cfRule>
    <cfRule type="expression" dxfId="540" priority="11">
      <formula>B$9&gt;=20/24</formula>
    </cfRule>
  </conditionalFormatting>
  <conditionalFormatting sqref="B9:AF10 T11:AF11 AG73 B192:AF192 B194:B200 D194:AF200 U213:AF213">
    <cfRule type="expression" dxfId="539" priority="203">
      <formula>AND(B$9&gt;=14/24,B$9&lt;20/24)</formula>
    </cfRule>
    <cfRule type="expression" dxfId="538" priority="204">
      <formula>AND(B$9&gt;=8/24,B$9&lt;14/24)</formula>
    </cfRule>
    <cfRule type="expression" dxfId="537" priority="205">
      <formula>B$9&lt;8/24</formula>
    </cfRule>
  </conditionalFormatting>
  <conditionalFormatting sqref="B15:AF15">
    <cfRule type="expression" dxfId="536" priority="21">
      <formula>AND(B$9&gt;=14/24,B$9&lt;20/24)</formula>
    </cfRule>
    <cfRule type="expression" dxfId="535" priority="22">
      <formula>AND(B$9&gt;=8/24,B$9&lt;14/24)</formula>
    </cfRule>
    <cfRule type="expression" dxfId="534" priority="23">
      <formula>B$9&lt;8/24</formula>
    </cfRule>
    <cfRule type="expression" dxfId="533" priority="20">
      <formula>B$9&gt;=20/24</formula>
    </cfRule>
  </conditionalFormatting>
  <conditionalFormatting sqref="B17:AF17 B18:Y23">
    <cfRule type="expression" dxfId="532" priority="3">
      <formula>AND(B$9&gt;=14/24,B$9&lt;20/24)</formula>
    </cfRule>
    <cfRule type="expression" dxfId="531" priority="4">
      <formula>AND(B$9&gt;=8/24,B$9&lt;14/24)</formula>
    </cfRule>
    <cfRule type="expression" dxfId="530" priority="5">
      <formula>B$9&lt;8/24</formula>
    </cfRule>
  </conditionalFormatting>
  <conditionalFormatting sqref="B17:AF23">
    <cfRule type="expression" dxfId="529" priority="2">
      <formula>B$9&gt;=20/24</formula>
    </cfRule>
    <cfRule type="expression" dxfId="528" priority="1">
      <formula>B17&gt;$AG17</formula>
    </cfRule>
  </conditionalFormatting>
  <conditionalFormatting sqref="B24:AF33">
    <cfRule type="expression" dxfId="527" priority="15">
      <formula>B24&gt;$AG24</formula>
    </cfRule>
  </conditionalFormatting>
  <conditionalFormatting sqref="B27:AF27">
    <cfRule type="expression" dxfId="526" priority="9">
      <formula>B$9&lt;8/24</formula>
    </cfRule>
    <cfRule type="expression" dxfId="525" priority="6">
      <formula>B$9&gt;=20/24</formula>
    </cfRule>
    <cfRule type="expression" dxfId="524" priority="7">
      <formula>AND(B$9&gt;=14/24,B$9&lt;20/24)</formula>
    </cfRule>
    <cfRule type="expression" dxfId="523" priority="8">
      <formula>AND(B$9&gt;=8/24,B$9&lt;14/24)</formula>
    </cfRule>
  </conditionalFormatting>
  <conditionalFormatting sqref="B28:AF34">
    <cfRule type="expression" dxfId="522" priority="18">
      <formula>AND(B$9&gt;=8/24,B$9&lt;14/24)</formula>
    </cfRule>
    <cfRule type="expression" dxfId="521" priority="17">
      <formula>AND(B$9&gt;=14/24,B$9&lt;20/24)</formula>
    </cfRule>
    <cfRule type="expression" dxfId="520" priority="16">
      <formula>B$9&gt;=20/24</formula>
    </cfRule>
    <cfRule type="expression" dxfId="519" priority="19">
      <formula>B$9&lt;8/24</formula>
    </cfRule>
  </conditionalFormatting>
  <conditionalFormatting sqref="E11:I11">
    <cfRule type="expression" dxfId="518" priority="167">
      <formula>AND(E$9&gt;=14/24,E$9&lt;20/24)</formula>
    </cfRule>
    <cfRule type="expression" dxfId="517" priority="166">
      <formula>E$9&gt;=20/24</formula>
    </cfRule>
    <cfRule type="expression" dxfId="516" priority="169">
      <formula>E$9&lt;8/24</formula>
    </cfRule>
    <cfRule type="expression" dxfId="515" priority="168">
      <formula>AND(E$9&gt;=8/24,E$9&lt;14/24)</formula>
    </cfRule>
  </conditionalFormatting>
  <conditionalFormatting sqref="E39:L41 Z39:AF41">
    <cfRule type="expression" dxfId="514" priority="165">
      <formula>E$9&lt;8/24</formula>
    </cfRule>
    <cfRule type="expression" dxfId="513" priority="164">
      <formula>AND(E$9&gt;=8/24,E$9&lt;14/24)</formula>
    </cfRule>
    <cfRule type="expression" dxfId="512" priority="163">
      <formula>AND(E$9&gt;=14/24,E$9&lt;20/24)</formula>
    </cfRule>
    <cfRule type="expression" dxfId="511" priority="162">
      <formula>E$9&gt;=20/24</formula>
    </cfRule>
  </conditionalFormatting>
  <conditionalFormatting sqref="E11:AF11">
    <cfRule type="expression" dxfId="510" priority="161">
      <formula>E11&gt;$AG11</formula>
    </cfRule>
  </conditionalFormatting>
  <conditionalFormatting sqref="M11:R14 S12:AF14 Z16:AF16 C58:P60 Q58:Y61 Z58:AF67 K61:P61 C68:AF73">
    <cfRule type="expression" dxfId="509" priority="160">
      <formula>C$9&lt;8/24</formula>
    </cfRule>
    <cfRule type="expression" dxfId="508" priority="159">
      <formula>AND(C$9&gt;=8/24,C$9&lt;14/24)</formula>
    </cfRule>
    <cfRule type="expression" dxfId="507" priority="158">
      <formula>AND(C$9&gt;=14/24,C$9&lt;20/24)</formula>
    </cfRule>
    <cfRule type="expression" dxfId="506" priority="157">
      <formula>C$9&gt;=20/24</formula>
    </cfRule>
  </conditionalFormatting>
  <conditionalFormatting sqref="M11:R15 S12:AD15 AE12:AF16 E39:L42 E43:K43 L43:L44">
    <cfRule type="expression" dxfId="505" priority="148">
      <formula>E11&gt;$AG11</formula>
    </cfRule>
  </conditionalFormatting>
  <conditionalFormatting sqref="M39:R43 N44:R44 Z44:AF50">
    <cfRule type="expression" dxfId="504" priority="123">
      <formula>AND(M$9&gt;=14/24,M$9&lt;20/24)</formula>
    </cfRule>
    <cfRule type="expression" dxfId="503" priority="124">
      <formula>AND(M$9&gt;=8/24,M$9&lt;14/24)</formula>
    </cfRule>
    <cfRule type="expression" dxfId="502" priority="125">
      <formula>M$9&lt;8/24</formula>
    </cfRule>
  </conditionalFormatting>
  <conditionalFormatting sqref="M39:Y44">
    <cfRule type="expression" dxfId="501" priority="63">
      <formula>M39&gt;$AG39</formula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500" priority="209">
      <formula>C$9&gt;=20/24</formula>
    </cfRule>
  </conditionalFormatting>
  <conditionalFormatting sqref="S8">
    <cfRule type="expression" dxfId="499" priority="177">
      <formula>AND(U$9&gt;=8/24,U$9&lt;14/24)</formula>
    </cfRule>
    <cfRule type="expression" dxfId="498" priority="178">
      <formula>U$9&lt;8/24</formula>
    </cfRule>
    <cfRule type="expression" dxfId="497" priority="175">
      <formula>U$9&gt;=20/24</formula>
    </cfRule>
    <cfRule type="expression" dxfId="496" priority="176">
      <formula>AND(U$9&gt;=14/24,U$9&lt;20/24)</formula>
    </cfRule>
  </conditionalFormatting>
  <conditionalFormatting sqref="S11">
    <cfRule type="expression" dxfId="495" priority="131">
      <formula>S$9&gt;=20/24</formula>
    </cfRule>
    <cfRule type="expression" dxfId="494" priority="134">
      <formula>S$9&lt;8/24</formula>
    </cfRule>
    <cfRule type="expression" dxfId="493" priority="133">
      <formula>AND(S$9&gt;=8/24,S$9&lt;14/24)</formula>
    </cfRule>
    <cfRule type="expression" dxfId="492" priority="132">
      <formula>AND(S$9&gt;=14/24,S$9&lt;20/24)</formula>
    </cfRule>
  </conditionalFormatting>
  <conditionalFormatting sqref="S39:Y44">
    <cfRule type="expression" dxfId="491" priority="67">
      <formula>S$9&lt;8/24</formula>
    </cfRule>
    <cfRule type="expression" dxfId="490" priority="66">
      <formula>AND(S$9&gt;=8/24,S$9&lt;14/24)</formula>
    </cfRule>
    <cfRule type="expression" dxfId="489" priority="64">
      <formula>S$9&gt;=20/24</formula>
    </cfRule>
    <cfRule type="expression" dxfId="488" priority="65">
      <formula>AND(S$9&gt;=14/24,S$9&lt;20/24)</formula>
    </cfRule>
  </conditionalFormatting>
  <conditionalFormatting sqref="T213">
    <cfRule type="expression" dxfId="487" priority="225">
      <formula>AX$9&lt;8/24</formula>
    </cfRule>
    <cfRule type="expression" dxfId="486" priority="222">
      <formula>AX$9&gt;=20/24</formula>
    </cfRule>
    <cfRule type="expression" dxfId="485" priority="223">
      <formula>AND(AX$9&gt;=14/24,AX$9&lt;20/24)</formula>
    </cfRule>
    <cfRule type="expression" dxfId="484" priority="224">
      <formula>AND(AX$9&gt;=8/24,AX$9&lt;14/24)</formula>
    </cfRule>
  </conditionalFormatting>
  <conditionalFormatting sqref="T11:AF11 B9:AF10 AG73 B192:AF192 B194:B200 D194:AF200 U213:AF213">
    <cfRule type="expression" dxfId="483" priority="202">
      <formula>B$9&gt;=20/24</formula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Z42:AE43">
    <cfRule type="expression" dxfId="482" priority="130">
      <formula>Z$9&lt;8/24</formula>
    </cfRule>
    <cfRule type="expression" dxfId="481" priority="129">
      <formula>AND(Z$9&gt;=8/24,Z$9&lt;14/24)</formula>
    </cfRule>
    <cfRule type="expression" dxfId="480" priority="128">
      <formula>AND(Z$9&gt;=14/24,Z$9&lt;20/24)</formula>
    </cfRule>
    <cfRule type="expression" dxfId="479" priority="127">
      <formula>Z$9&gt;=20/24</formula>
    </cfRule>
  </conditionalFormatting>
  <conditionalFormatting sqref="Z18:AF26">
    <cfRule type="expression" dxfId="478" priority="116">
      <formula>Z$9&lt;8/24</formula>
    </cfRule>
    <cfRule type="expression" dxfId="477" priority="115">
      <formula>AND(Z$9&gt;=8/24,Z$9&lt;14/24)</formula>
    </cfRule>
    <cfRule type="expression" dxfId="476" priority="114">
      <formula>AND(Z$9&gt;=14/24,Z$9&lt;20/24)</formula>
    </cfRule>
  </conditionalFormatting>
  <conditionalFormatting sqref="Z35:AF37">
    <cfRule type="expression" dxfId="475" priority="150">
      <formula>AND(Z$9&gt;=14/24,Z$9&lt;20/24)</formula>
    </cfRule>
    <cfRule type="expression" dxfId="474" priority="151">
      <formula>AND(Z$9&gt;=8/24,Z$9&lt;14/24)</formula>
    </cfRule>
    <cfRule type="expression" dxfId="473" priority="152">
      <formula>Z$9&lt;8/24</formula>
    </cfRule>
    <cfRule type="expression" dxfId="472" priority="149">
      <formula>Z$9&gt;=20/24</formula>
    </cfRule>
  </conditionalFormatting>
  <conditionalFormatting sqref="Z39:AF50">
    <cfRule type="expression" dxfId="471" priority="121">
      <formula>Z39&gt;$AG39</formula>
    </cfRule>
  </conditionalFormatting>
  <conditionalFormatting sqref="Z44:AF50 M39:R43 N44:R44">
    <cfRule type="expression" dxfId="470" priority="122">
      <formula>M$9&gt;=20/24</formula>
    </cfRule>
  </conditionalFormatting>
  <conditionalFormatting sqref="AB8">
    <cfRule type="expression" dxfId="469" priority="173">
      <formula>AND(AD$9&gt;=8/24,AD$9&lt;14/24)</formula>
    </cfRule>
    <cfRule type="expression" dxfId="468" priority="174">
      <formula>AD$9&lt;8/24</formula>
    </cfRule>
    <cfRule type="expression" dxfId="467" priority="171">
      <formula>AD$9&gt;=20/24</formula>
    </cfRule>
    <cfRule type="expression" dxfId="466" priority="172">
      <formula>AND(AD$9&gt;=14/24,AD$9&lt;20/24)</formula>
    </cfRule>
  </conditionalFormatting>
  <conditionalFormatting sqref="AG51">
    <cfRule type="expression" dxfId="465" priority="196">
      <formula>AG51&gt;$AG51</formula>
    </cfRule>
  </conditionalFormatting>
  <conditionalFormatting sqref="AG213">
    <cfRule type="expression" dxfId="464" priority="214">
      <formula>B$9&gt;=20/24</formula>
    </cfRule>
    <cfRule type="expression" dxfId="463" priority="215">
      <formula>AND(B$9&gt;=14/24,B$9&lt;20/24)</formula>
    </cfRule>
    <cfRule type="expression" dxfId="462" priority="216">
      <formula>AND(B$9&gt;=8/24,B$9&lt;14/24)</formula>
    </cfRule>
    <cfRule type="expression" dxfId="461" priority="217">
      <formula>B$9&lt;8/24</formula>
    </cfRule>
  </conditionalFormatting>
  <conditionalFormatting sqref="AH213:AX213">
    <cfRule type="expression" dxfId="460" priority="218">
      <formula>AG$9&gt;=20/24</formula>
    </cfRule>
    <cfRule type="expression" dxfId="459" priority="219">
      <formula>AND(AG$9&gt;=14/24,AG$9&lt;20/24)</formula>
    </cfRule>
    <cfRule type="expression" dxfId="458" priority="220">
      <formula>AND(AG$9&gt;=8/24,AG$9&lt;14/24)</formula>
    </cfRule>
    <cfRule type="expression" dxfId="457" priority="221">
      <formula>AG$9&lt;8/24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B3F19E4D-E31B-4615-8CA7-84E38F115AF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246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O30" sqref="O3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2079/01/15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344.3</v>
      </c>
      <c r="C5" s="29">
        <f t="shared" si="0"/>
        <v>339.5</v>
      </c>
      <c r="D5" s="29">
        <f t="shared" si="0"/>
        <v>294.09999999999997</v>
      </c>
      <c r="E5" s="29">
        <f t="shared" si="0"/>
        <v>303.09999999999997</v>
      </c>
      <c r="F5" s="29">
        <f t="shared" si="0"/>
        <v>267.79999999999995</v>
      </c>
      <c r="G5" s="29">
        <f t="shared" si="0"/>
        <v>295.3</v>
      </c>
      <c r="H5" s="29">
        <f t="shared" si="0"/>
        <v>313.59999999999997</v>
      </c>
      <c r="I5" s="29">
        <f t="shared" si="0"/>
        <v>267.89999999999998</v>
      </c>
      <c r="J5" s="29">
        <f t="shared" si="0"/>
        <v>290</v>
      </c>
      <c r="K5" s="29">
        <f t="shared" si="0"/>
        <v>286.10000000000002</v>
      </c>
      <c r="L5" s="29">
        <f t="shared" si="0"/>
        <v>311.60000000000002</v>
      </c>
      <c r="M5" s="29">
        <f t="shared" si="0"/>
        <v>383.50000000000006</v>
      </c>
      <c r="N5" s="29">
        <f t="shared" si="0"/>
        <v>422.3</v>
      </c>
      <c r="O5" s="29">
        <f t="shared" si="0"/>
        <v>422</v>
      </c>
      <c r="P5" s="29">
        <f t="shared" si="0"/>
        <v>422.7</v>
      </c>
      <c r="Q5" s="29">
        <f t="shared" si="0"/>
        <v>392.7</v>
      </c>
      <c r="R5" s="29">
        <f t="shared" si="0"/>
        <v>448.5</v>
      </c>
      <c r="S5" s="29">
        <f t="shared" si="0"/>
        <v>337.7</v>
      </c>
      <c r="T5" s="29">
        <f t="shared" si="0"/>
        <v>231.7</v>
      </c>
      <c r="U5" s="29">
        <f t="shared" si="0"/>
        <v>210.2</v>
      </c>
      <c r="V5" s="29">
        <f t="shared" si="0"/>
        <v>196.29999999999998</v>
      </c>
      <c r="W5" s="29">
        <f t="shared" si="0"/>
        <v>221.29999999999998</v>
      </c>
      <c r="X5" s="29">
        <f t="shared" si="0"/>
        <v>177.3</v>
      </c>
      <c r="Y5" s="29">
        <f t="shared" si="0"/>
        <v>210</v>
      </c>
      <c r="Z5" s="29">
        <f t="shared" si="0"/>
        <v>118</v>
      </c>
      <c r="AA5" s="29">
        <f t="shared" si="0"/>
        <v>122</v>
      </c>
      <c r="AB5" s="29">
        <f t="shared" si="0"/>
        <v>160.80000000000001</v>
      </c>
      <c r="AC5" s="29">
        <f t="shared" si="0"/>
        <v>149.80000000000001</v>
      </c>
      <c r="AD5" s="29">
        <f t="shared" si="0"/>
        <v>165.9</v>
      </c>
      <c r="AE5" s="29">
        <f t="shared" si="0"/>
        <v>149.80000000000001</v>
      </c>
      <c r="AF5" s="29">
        <f>B68</f>
        <v>320.3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1388MW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Load=1283</v>
      </c>
      <c r="B7" s="34">
        <f>B75</f>
        <v>1396.74</v>
      </c>
      <c r="C7" s="34">
        <f t="shared" ref="C7:AF7" si="1">C75</f>
        <v>1342.44</v>
      </c>
      <c r="D7" s="34">
        <f t="shared" si="1"/>
        <v>1317.04</v>
      </c>
      <c r="E7" s="34">
        <f t="shared" si="1"/>
        <v>1283.04</v>
      </c>
      <c r="F7" s="34">
        <f t="shared" si="1"/>
        <v>1290.54</v>
      </c>
      <c r="G7" s="34">
        <f t="shared" si="1"/>
        <v>1299.04</v>
      </c>
      <c r="H7" s="34">
        <f t="shared" si="1"/>
        <v>1302.24</v>
      </c>
      <c r="I7" s="34">
        <f t="shared" si="1"/>
        <v>1338.2399999999998</v>
      </c>
      <c r="J7" s="34">
        <f t="shared" si="1"/>
        <v>1326.6399999999999</v>
      </c>
      <c r="K7" s="34">
        <f t="shared" si="1"/>
        <v>1365.7400000000002</v>
      </c>
      <c r="L7" s="34">
        <f t="shared" si="1"/>
        <v>1343.04</v>
      </c>
      <c r="M7" s="34">
        <f t="shared" si="1"/>
        <v>1344.3400000000001</v>
      </c>
      <c r="N7" s="34">
        <f t="shared" si="1"/>
        <v>1387.8400000000001</v>
      </c>
      <c r="O7" s="34">
        <f t="shared" si="1"/>
        <v>1426.64</v>
      </c>
      <c r="P7" s="34">
        <f t="shared" si="1"/>
        <v>1457.94</v>
      </c>
      <c r="Q7" s="34">
        <f t="shared" si="1"/>
        <v>1441.1399999999999</v>
      </c>
      <c r="R7" s="34">
        <f t="shared" si="1"/>
        <v>1447.6399999999999</v>
      </c>
      <c r="S7" s="34">
        <f t="shared" si="1"/>
        <v>1505.1399999999999</v>
      </c>
      <c r="T7" s="34">
        <f t="shared" si="1"/>
        <v>1539.54</v>
      </c>
      <c r="U7" s="34">
        <f t="shared" si="1"/>
        <v>1464.34</v>
      </c>
      <c r="V7" s="34">
        <f t="shared" si="1"/>
        <v>1510.54</v>
      </c>
      <c r="W7" s="34">
        <f t="shared" si="1"/>
        <v>1551.9399999999998</v>
      </c>
      <c r="X7" s="34">
        <f t="shared" si="1"/>
        <v>1576.9399999999998</v>
      </c>
      <c r="Y7" s="34">
        <f t="shared" si="1"/>
        <v>1596.74</v>
      </c>
      <c r="Z7" s="34">
        <f t="shared" si="1"/>
        <v>1719.8400000000001</v>
      </c>
      <c r="AA7" s="34">
        <f t="shared" si="1"/>
        <v>1694.04</v>
      </c>
      <c r="AB7" s="34">
        <f t="shared" si="1"/>
        <v>1670.1399999999999</v>
      </c>
      <c r="AC7" s="34">
        <f t="shared" si="1"/>
        <v>1661.8400000000001</v>
      </c>
      <c r="AD7" s="34">
        <f t="shared" si="1"/>
        <v>1625.3400000000001</v>
      </c>
      <c r="AE7" s="34">
        <f t="shared" si="1"/>
        <v>1541.6399999999999</v>
      </c>
      <c r="AF7" s="34">
        <f t="shared" si="1"/>
        <v>1460.34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130</v>
      </c>
      <c r="C11" s="47">
        <v>90</v>
      </c>
      <c r="D11" s="47">
        <v>75</v>
      </c>
      <c r="E11" s="47">
        <v>90</v>
      </c>
      <c r="F11" s="47">
        <v>90</v>
      </c>
      <c r="G11" s="44">
        <v>90</v>
      </c>
      <c r="H11" s="44">
        <v>60</v>
      </c>
      <c r="I11" s="44">
        <v>60</v>
      </c>
      <c r="J11" s="44">
        <v>60</v>
      </c>
      <c r="K11" s="44">
        <v>100</v>
      </c>
      <c r="L11" s="44">
        <v>97</v>
      </c>
      <c r="M11" s="44">
        <v>99</v>
      </c>
      <c r="N11" s="44">
        <v>60</v>
      </c>
      <c r="O11" s="44">
        <v>60</v>
      </c>
      <c r="P11" s="44">
        <v>100</v>
      </c>
      <c r="Q11" s="44">
        <v>100</v>
      </c>
      <c r="R11" s="44">
        <v>120</v>
      </c>
      <c r="S11" s="46">
        <v>130</v>
      </c>
      <c r="T11" s="46">
        <v>152</v>
      </c>
      <c r="U11" s="46">
        <v>160</v>
      </c>
      <c r="V11" s="46">
        <v>180</v>
      </c>
      <c r="W11" s="46">
        <v>180</v>
      </c>
      <c r="X11" s="46">
        <v>180</v>
      </c>
      <c r="Y11" s="46">
        <v>228</v>
      </c>
      <c r="Z11" s="46">
        <v>305</v>
      </c>
      <c r="AA11" s="46">
        <v>380</v>
      </c>
      <c r="AB11" s="46">
        <v>350</v>
      </c>
      <c r="AC11" s="46">
        <v>320</v>
      </c>
      <c r="AD11" s="46">
        <v>300</v>
      </c>
      <c r="AE11" s="46">
        <v>190</v>
      </c>
      <c r="AF11" s="46">
        <v>120</v>
      </c>
      <c r="AG11" s="48">
        <v>456</v>
      </c>
      <c r="AH11" s="49">
        <f>MAX(B11:AF11)</f>
        <v>380</v>
      </c>
      <c r="AI11" s="50">
        <f>MIN(B11:AF11)</f>
        <v>60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23</v>
      </c>
      <c r="C12" s="44">
        <v>23</v>
      </c>
      <c r="D12" s="44">
        <v>23</v>
      </c>
      <c r="E12" s="44">
        <v>23</v>
      </c>
      <c r="F12" s="44">
        <v>23</v>
      </c>
      <c r="G12" s="44">
        <v>23</v>
      </c>
      <c r="H12" s="44">
        <v>23</v>
      </c>
      <c r="I12" s="44">
        <v>23</v>
      </c>
      <c r="J12" s="44">
        <v>23</v>
      </c>
      <c r="K12" s="44">
        <v>23</v>
      </c>
      <c r="L12" s="44">
        <v>23</v>
      </c>
      <c r="M12" s="44">
        <v>23</v>
      </c>
      <c r="N12" s="44">
        <v>23</v>
      </c>
      <c r="O12" s="44">
        <v>23</v>
      </c>
      <c r="P12" s="44">
        <v>23</v>
      </c>
      <c r="Q12" s="44">
        <v>23</v>
      </c>
      <c r="R12" s="44">
        <v>23</v>
      </c>
      <c r="S12" s="44">
        <v>23</v>
      </c>
      <c r="T12" s="44">
        <v>23</v>
      </c>
      <c r="U12" s="44">
        <v>23</v>
      </c>
      <c r="V12" s="44">
        <v>23</v>
      </c>
      <c r="W12" s="44">
        <v>23</v>
      </c>
      <c r="X12" s="44">
        <v>23</v>
      </c>
      <c r="Y12" s="44">
        <v>23</v>
      </c>
      <c r="Z12" s="44">
        <v>23</v>
      </c>
      <c r="AA12" s="44">
        <v>23</v>
      </c>
      <c r="AB12" s="44">
        <v>23</v>
      </c>
      <c r="AC12" s="44">
        <v>23</v>
      </c>
      <c r="AD12" s="44">
        <v>23</v>
      </c>
      <c r="AE12" s="44">
        <v>23</v>
      </c>
      <c r="AF12" s="44">
        <v>23</v>
      </c>
      <c r="AG12" s="53">
        <v>60</v>
      </c>
      <c r="AH12" s="49">
        <f t="shared" ref="AH12:AH75" si="2">MAX(B12:AF12)</f>
        <v>23</v>
      </c>
      <c r="AI12" s="50">
        <f t="shared" ref="AI12:AI75" si="3">MIN(B12:AF12)</f>
        <v>23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14.8</v>
      </c>
      <c r="C13" s="44">
        <v>14.8</v>
      </c>
      <c r="D13" s="44">
        <v>14.8</v>
      </c>
      <c r="E13" s="44">
        <v>14.8</v>
      </c>
      <c r="F13" s="44">
        <v>14.8</v>
      </c>
      <c r="G13" s="44">
        <v>14.8</v>
      </c>
      <c r="H13" s="44">
        <v>14.8</v>
      </c>
      <c r="I13" s="44">
        <v>14.8</v>
      </c>
      <c r="J13" s="44">
        <v>14.8</v>
      </c>
      <c r="K13" s="44">
        <v>14.8</v>
      </c>
      <c r="L13" s="44">
        <v>14.8</v>
      </c>
      <c r="M13" s="44">
        <v>16.600000000000001</v>
      </c>
      <c r="N13" s="44">
        <v>16.600000000000001</v>
      </c>
      <c r="O13" s="44">
        <v>16.600000000000001</v>
      </c>
      <c r="P13" s="44">
        <v>14.7</v>
      </c>
      <c r="Q13" s="44">
        <v>14.7</v>
      </c>
      <c r="R13" s="44">
        <v>14.7</v>
      </c>
      <c r="S13" s="44">
        <v>14.7</v>
      </c>
      <c r="T13" s="44">
        <v>14.7</v>
      </c>
      <c r="U13" s="44">
        <v>14.7</v>
      </c>
      <c r="V13" s="44">
        <v>14.7</v>
      </c>
      <c r="W13" s="44">
        <v>14.7</v>
      </c>
      <c r="X13" s="44">
        <v>14.7</v>
      </c>
      <c r="Y13" s="44">
        <v>14.7</v>
      </c>
      <c r="Z13" s="44">
        <v>12.8</v>
      </c>
      <c r="AA13" s="44">
        <v>12.8</v>
      </c>
      <c r="AB13" s="44">
        <v>14.7</v>
      </c>
      <c r="AC13" s="44">
        <v>14.8</v>
      </c>
      <c r="AD13" s="44">
        <v>14.8</v>
      </c>
      <c r="AE13" s="44">
        <v>14.7</v>
      </c>
      <c r="AF13" s="44">
        <v>14.5</v>
      </c>
      <c r="AG13" s="53">
        <v>52.4</v>
      </c>
      <c r="AH13" s="49">
        <f t="shared" si="2"/>
        <v>16.600000000000001</v>
      </c>
      <c r="AI13" s="50">
        <f t="shared" si="3"/>
        <v>12.8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50.6</v>
      </c>
      <c r="C14" s="44">
        <v>50.6</v>
      </c>
      <c r="D14" s="44">
        <v>50.6</v>
      </c>
      <c r="E14" s="44">
        <v>50.6</v>
      </c>
      <c r="F14" s="44">
        <v>50.6</v>
      </c>
      <c r="G14" s="44">
        <v>50.6</v>
      </c>
      <c r="H14" s="44">
        <v>50.6</v>
      </c>
      <c r="I14" s="44">
        <v>50.6</v>
      </c>
      <c r="J14" s="44">
        <v>50.6</v>
      </c>
      <c r="K14" s="44">
        <v>50.6</v>
      </c>
      <c r="L14" s="44">
        <v>50.6</v>
      </c>
      <c r="M14" s="44">
        <v>50.5</v>
      </c>
      <c r="N14" s="44">
        <v>50.5</v>
      </c>
      <c r="O14" s="44">
        <v>50.5</v>
      </c>
      <c r="P14" s="44">
        <v>50.5</v>
      </c>
      <c r="Q14" s="44">
        <v>50.5</v>
      </c>
      <c r="R14" s="44">
        <v>50.5</v>
      </c>
      <c r="S14" s="44">
        <v>50.5</v>
      </c>
      <c r="T14" s="44">
        <v>50.5</v>
      </c>
      <c r="U14" s="44">
        <v>50.5</v>
      </c>
      <c r="V14" s="44">
        <v>50.5</v>
      </c>
      <c r="W14" s="44">
        <v>50.5</v>
      </c>
      <c r="X14" s="44">
        <v>50.5</v>
      </c>
      <c r="Y14" s="44">
        <v>50.5</v>
      </c>
      <c r="Z14" s="44">
        <v>50.7</v>
      </c>
      <c r="AA14" s="44">
        <v>50.7</v>
      </c>
      <c r="AB14" s="44">
        <v>50.5</v>
      </c>
      <c r="AC14" s="44">
        <v>50.3</v>
      </c>
      <c r="AD14" s="44">
        <v>50.4</v>
      </c>
      <c r="AE14" s="44">
        <v>50.3</v>
      </c>
      <c r="AF14" s="44">
        <v>50.3</v>
      </c>
      <c r="AG14" s="53">
        <v>50</v>
      </c>
      <c r="AH14" s="49">
        <f t="shared" si="2"/>
        <v>50.7</v>
      </c>
      <c r="AI14" s="50">
        <f t="shared" si="3"/>
        <v>50.3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23.9</v>
      </c>
      <c r="C15" s="44">
        <v>23.9</v>
      </c>
      <c r="D15" s="44">
        <v>23.9</v>
      </c>
      <c r="E15" s="44">
        <v>23.9</v>
      </c>
      <c r="F15" s="44">
        <v>23.9</v>
      </c>
      <c r="G15" s="44">
        <v>23.9</v>
      </c>
      <c r="H15" s="44">
        <v>23.9</v>
      </c>
      <c r="I15" s="44">
        <v>23.9</v>
      </c>
      <c r="J15" s="44">
        <v>23.9</v>
      </c>
      <c r="K15" s="44">
        <v>23.9</v>
      </c>
      <c r="L15" s="44">
        <v>23.9</v>
      </c>
      <c r="M15" s="44">
        <v>23.8</v>
      </c>
      <c r="N15" s="44">
        <v>23.8</v>
      </c>
      <c r="O15" s="44">
        <v>23.8</v>
      </c>
      <c r="P15" s="44">
        <v>23.8</v>
      </c>
      <c r="Q15" s="44">
        <v>23.8</v>
      </c>
      <c r="R15" s="44">
        <v>23.8</v>
      </c>
      <c r="S15" s="44">
        <v>23.8</v>
      </c>
      <c r="T15" s="44">
        <v>23.8</v>
      </c>
      <c r="U15" s="44">
        <v>23.8</v>
      </c>
      <c r="V15" s="44">
        <v>23.8</v>
      </c>
      <c r="W15" s="44">
        <v>23.8</v>
      </c>
      <c r="X15" s="44">
        <v>23.8</v>
      </c>
      <c r="Y15" s="44">
        <v>23.8</v>
      </c>
      <c r="Z15" s="44">
        <v>23.5</v>
      </c>
      <c r="AA15" s="44">
        <v>23.5</v>
      </c>
      <c r="AB15" s="44">
        <v>23.5</v>
      </c>
      <c r="AC15" s="44">
        <v>23.7</v>
      </c>
      <c r="AD15" s="44">
        <v>23.8</v>
      </c>
      <c r="AE15" s="44">
        <v>23.8</v>
      </c>
      <c r="AF15" s="44">
        <v>23.8</v>
      </c>
      <c r="AG15" s="56">
        <v>45</v>
      </c>
      <c r="AH15" s="49">
        <f t="shared" si="2"/>
        <v>23.9</v>
      </c>
      <c r="AI15" s="50">
        <f t="shared" si="3"/>
        <v>23.5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5</v>
      </c>
      <c r="C16" s="44">
        <v>10</v>
      </c>
      <c r="D16" s="44">
        <v>10</v>
      </c>
      <c r="E16" s="44">
        <v>10</v>
      </c>
      <c r="F16" s="44">
        <v>10</v>
      </c>
      <c r="G16" s="44">
        <v>10</v>
      </c>
      <c r="H16" s="44">
        <v>10</v>
      </c>
      <c r="I16" s="44">
        <v>10</v>
      </c>
      <c r="J16" s="44">
        <v>10</v>
      </c>
      <c r="K16" s="44">
        <v>10</v>
      </c>
      <c r="L16" s="44">
        <v>10</v>
      </c>
      <c r="M16" s="44">
        <v>10</v>
      </c>
      <c r="N16" s="44">
        <v>10</v>
      </c>
      <c r="O16" s="44">
        <v>10</v>
      </c>
      <c r="P16" s="44">
        <v>10</v>
      </c>
      <c r="Q16" s="44">
        <v>10</v>
      </c>
      <c r="R16" s="44">
        <v>10</v>
      </c>
      <c r="S16" s="44">
        <v>10</v>
      </c>
      <c r="T16" s="44">
        <v>10</v>
      </c>
      <c r="U16" s="44">
        <v>10</v>
      </c>
      <c r="V16" s="44">
        <v>10</v>
      </c>
      <c r="W16" s="44">
        <v>10</v>
      </c>
      <c r="X16" s="44">
        <v>10</v>
      </c>
      <c r="Y16" s="44">
        <v>10</v>
      </c>
      <c r="Z16" s="44">
        <v>11</v>
      </c>
      <c r="AA16" s="44">
        <v>11</v>
      </c>
      <c r="AB16" s="44">
        <v>11</v>
      </c>
      <c r="AC16" s="44">
        <v>11</v>
      </c>
      <c r="AD16" s="44">
        <v>11</v>
      </c>
      <c r="AE16" s="44">
        <v>11</v>
      </c>
      <c r="AF16" s="44">
        <v>11</v>
      </c>
      <c r="AG16" s="53">
        <v>45</v>
      </c>
      <c r="AH16" s="49">
        <f t="shared" si="2"/>
        <v>11</v>
      </c>
      <c r="AI16" s="50">
        <f t="shared" si="3"/>
        <v>5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13.3</v>
      </c>
      <c r="C19" s="44">
        <v>13.3</v>
      </c>
      <c r="D19" s="44">
        <v>13.3</v>
      </c>
      <c r="E19" s="44">
        <v>13.3</v>
      </c>
      <c r="F19" s="44">
        <v>13.3</v>
      </c>
      <c r="G19" s="44">
        <v>13.3</v>
      </c>
      <c r="H19" s="44">
        <v>13.3</v>
      </c>
      <c r="I19" s="44">
        <v>13.3</v>
      </c>
      <c r="J19" s="44">
        <v>13.3</v>
      </c>
      <c r="K19" s="44">
        <v>13.3</v>
      </c>
      <c r="L19" s="44">
        <v>13.3</v>
      </c>
      <c r="M19" s="44">
        <v>13.3</v>
      </c>
      <c r="N19" s="44">
        <v>13.3</v>
      </c>
      <c r="O19" s="44">
        <v>13.3</v>
      </c>
      <c r="P19" s="44">
        <v>13.3</v>
      </c>
      <c r="Q19" s="44">
        <v>13.3</v>
      </c>
      <c r="R19" s="44">
        <v>13.3</v>
      </c>
      <c r="S19" s="44">
        <v>13.3</v>
      </c>
      <c r="T19" s="44">
        <v>13.3</v>
      </c>
      <c r="U19" s="44">
        <v>13.3</v>
      </c>
      <c r="V19" s="44">
        <v>13.3</v>
      </c>
      <c r="W19" s="44">
        <v>13.3</v>
      </c>
      <c r="X19" s="44">
        <v>13.3</v>
      </c>
      <c r="Y19" s="44">
        <v>13.3</v>
      </c>
      <c r="Z19" s="44">
        <v>13.3</v>
      </c>
      <c r="AA19" s="44">
        <v>13.3</v>
      </c>
      <c r="AB19" s="44">
        <v>13.3</v>
      </c>
      <c r="AC19" s="44">
        <v>13.3</v>
      </c>
      <c r="AD19" s="44">
        <v>13.3</v>
      </c>
      <c r="AE19" s="44">
        <v>13.3</v>
      </c>
      <c r="AF19" s="44">
        <v>13.3</v>
      </c>
      <c r="AG19" s="53">
        <v>30</v>
      </c>
      <c r="AH19" s="49">
        <f t="shared" si="2"/>
        <v>13.3</v>
      </c>
      <c r="AI19" s="50">
        <f t="shared" si="3"/>
        <v>13.3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20</v>
      </c>
      <c r="C22" s="44">
        <v>20</v>
      </c>
      <c r="D22" s="44">
        <v>20</v>
      </c>
      <c r="E22" s="44">
        <v>20</v>
      </c>
      <c r="F22" s="44">
        <v>20</v>
      </c>
      <c r="G22" s="44">
        <v>20</v>
      </c>
      <c r="H22" s="44">
        <v>20</v>
      </c>
      <c r="I22" s="44">
        <v>20</v>
      </c>
      <c r="J22" s="44">
        <v>20</v>
      </c>
      <c r="K22" s="44">
        <v>20</v>
      </c>
      <c r="L22" s="44">
        <v>20</v>
      </c>
      <c r="M22" s="44">
        <v>20</v>
      </c>
      <c r="N22" s="44">
        <v>20</v>
      </c>
      <c r="O22" s="44">
        <v>20</v>
      </c>
      <c r="P22" s="44">
        <v>20</v>
      </c>
      <c r="Q22" s="44">
        <v>20</v>
      </c>
      <c r="R22" s="44">
        <v>20</v>
      </c>
      <c r="S22" s="44">
        <v>20</v>
      </c>
      <c r="T22" s="44">
        <v>20</v>
      </c>
      <c r="U22" s="44">
        <v>20</v>
      </c>
      <c r="V22" s="44">
        <v>20</v>
      </c>
      <c r="W22" s="44">
        <v>20</v>
      </c>
      <c r="X22" s="44">
        <v>20</v>
      </c>
      <c r="Y22" s="44">
        <v>20</v>
      </c>
      <c r="Z22" s="44">
        <v>18.899999999999999</v>
      </c>
      <c r="AA22" s="44">
        <v>18.899999999999999</v>
      </c>
      <c r="AB22" s="44">
        <v>18.899999999999999</v>
      </c>
      <c r="AC22" s="44">
        <v>18.899999999999999</v>
      </c>
      <c r="AD22" s="44">
        <v>18.899999999999999</v>
      </c>
      <c r="AE22" s="44">
        <v>18.899999999999999</v>
      </c>
      <c r="AF22" s="44">
        <v>18.899999999999999</v>
      </c>
      <c r="AG22" s="53">
        <v>25</v>
      </c>
      <c r="AH22" s="49">
        <f t="shared" si="2"/>
        <v>20</v>
      </c>
      <c r="AI22" s="50">
        <f t="shared" si="3"/>
        <v>18.899999999999999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8</v>
      </c>
      <c r="C24" s="44">
        <v>8</v>
      </c>
      <c r="D24" s="44">
        <v>8</v>
      </c>
      <c r="E24" s="44">
        <v>8</v>
      </c>
      <c r="F24" s="44">
        <v>8</v>
      </c>
      <c r="G24" s="44">
        <v>8</v>
      </c>
      <c r="H24" s="44">
        <v>8</v>
      </c>
      <c r="I24" s="44">
        <v>8</v>
      </c>
      <c r="J24" s="44">
        <v>8</v>
      </c>
      <c r="K24" s="44">
        <v>8</v>
      </c>
      <c r="L24" s="44">
        <v>8</v>
      </c>
      <c r="M24" s="44">
        <v>8</v>
      </c>
      <c r="N24" s="44">
        <v>8</v>
      </c>
      <c r="O24" s="44">
        <v>8</v>
      </c>
      <c r="P24" s="44">
        <v>8</v>
      </c>
      <c r="Q24" s="44">
        <v>8</v>
      </c>
      <c r="R24" s="44">
        <v>8</v>
      </c>
      <c r="S24" s="44">
        <v>8</v>
      </c>
      <c r="T24" s="44">
        <v>8</v>
      </c>
      <c r="U24" s="44">
        <v>8</v>
      </c>
      <c r="V24" s="44">
        <v>8</v>
      </c>
      <c r="W24" s="44">
        <v>8</v>
      </c>
      <c r="X24" s="44">
        <v>8</v>
      </c>
      <c r="Y24" s="44">
        <v>8</v>
      </c>
      <c r="Z24" s="44">
        <v>6</v>
      </c>
      <c r="AA24" s="44">
        <v>6</v>
      </c>
      <c r="AB24" s="44">
        <v>6</v>
      </c>
      <c r="AC24" s="44">
        <v>6</v>
      </c>
      <c r="AD24" s="44">
        <v>6</v>
      </c>
      <c r="AE24" s="44">
        <v>6</v>
      </c>
      <c r="AF24" s="44">
        <v>6</v>
      </c>
      <c r="AG24" s="53">
        <v>25</v>
      </c>
      <c r="AH24" s="49">
        <f t="shared" si="2"/>
        <v>8</v>
      </c>
      <c r="AI24" s="50">
        <f t="shared" si="3"/>
        <v>6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5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>
        <v>4</v>
      </c>
      <c r="I34" s="44">
        <v>4</v>
      </c>
      <c r="J34" s="44">
        <v>4</v>
      </c>
      <c r="K34" s="44">
        <v>4</v>
      </c>
      <c r="L34" s="44">
        <v>4</v>
      </c>
      <c r="M34" s="44">
        <v>4</v>
      </c>
      <c r="N34" s="44">
        <v>4</v>
      </c>
      <c r="O34" s="44">
        <v>4</v>
      </c>
      <c r="P34" s="44">
        <v>4</v>
      </c>
      <c r="Q34" s="44">
        <v>4</v>
      </c>
      <c r="R34" s="44">
        <v>4</v>
      </c>
      <c r="S34" s="44">
        <v>4</v>
      </c>
      <c r="T34" s="44">
        <v>4</v>
      </c>
      <c r="U34" s="44">
        <v>4</v>
      </c>
      <c r="V34" s="44">
        <v>4</v>
      </c>
      <c r="W34" s="44">
        <v>4</v>
      </c>
      <c r="X34" s="44">
        <v>4</v>
      </c>
      <c r="Y34" s="44">
        <v>4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4</v>
      </c>
      <c r="AI34" s="50">
        <f t="shared" si="3"/>
        <v>4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38</v>
      </c>
      <c r="C37" s="61">
        <v>38</v>
      </c>
      <c r="D37" s="61">
        <v>39</v>
      </c>
      <c r="E37" s="61">
        <f>27.2+13.5</f>
        <v>40.700000000000003</v>
      </c>
      <c r="F37" s="61">
        <f>27.2+13.5</f>
        <v>40.700000000000003</v>
      </c>
      <c r="G37" s="61">
        <f>27.2+13.5</f>
        <v>40.700000000000003</v>
      </c>
      <c r="H37" s="61">
        <f>27.2+12</f>
        <v>39.200000000000003</v>
      </c>
      <c r="I37" s="61">
        <f>27.2+12</f>
        <v>39.200000000000003</v>
      </c>
      <c r="J37" s="61">
        <f>27.2+12</f>
        <v>39.200000000000003</v>
      </c>
      <c r="K37" s="61">
        <f>28.8+13.2</f>
        <v>42</v>
      </c>
      <c r="L37" s="61">
        <f>28.8+13.2</f>
        <v>42</v>
      </c>
      <c r="M37" s="55">
        <f>28+13.5</f>
        <v>41.5</v>
      </c>
      <c r="N37" s="55">
        <f>26.3+13.8</f>
        <v>40.1</v>
      </c>
      <c r="O37" s="55">
        <f>26.4+13.9</f>
        <v>40.299999999999997</v>
      </c>
      <c r="P37" s="55">
        <f>26.4+13.9</f>
        <v>40.299999999999997</v>
      </c>
      <c r="Q37" s="55">
        <f>28.1+12.6</f>
        <v>40.700000000000003</v>
      </c>
      <c r="R37" s="55">
        <f>27.2+12.3</f>
        <v>39.5</v>
      </c>
      <c r="S37" s="55">
        <f t="shared" ref="S37:Y37" si="4">26+14</f>
        <v>40</v>
      </c>
      <c r="T37" s="55">
        <f t="shared" si="4"/>
        <v>40</v>
      </c>
      <c r="U37" s="55">
        <f t="shared" si="4"/>
        <v>40</v>
      </c>
      <c r="V37" s="55">
        <f t="shared" si="4"/>
        <v>40</v>
      </c>
      <c r="W37" s="55">
        <f t="shared" si="4"/>
        <v>40</v>
      </c>
      <c r="X37" s="55">
        <f t="shared" si="4"/>
        <v>40</v>
      </c>
      <c r="Y37" s="55">
        <f t="shared" si="4"/>
        <v>40</v>
      </c>
      <c r="Z37" s="61">
        <v>33</v>
      </c>
      <c r="AA37" s="61">
        <v>33</v>
      </c>
      <c r="AB37" s="61">
        <v>34</v>
      </c>
      <c r="AC37" s="61">
        <v>35.299999999999997</v>
      </c>
      <c r="AD37" s="61">
        <v>34.4</v>
      </c>
      <c r="AE37" s="61">
        <v>37.4</v>
      </c>
      <c r="AF37" s="61">
        <v>39.5</v>
      </c>
      <c r="AG37" s="58">
        <v>240</v>
      </c>
      <c r="AH37" s="49">
        <f t="shared" si="2"/>
        <v>42</v>
      </c>
      <c r="AI37" s="50">
        <f t="shared" si="3"/>
        <v>33</v>
      </c>
      <c r="AK37" s="51"/>
    </row>
    <row r="38" spans="1:88" ht="15.75" thickBot="1" x14ac:dyDescent="0.3">
      <c r="A38" s="62" t="s">
        <v>46</v>
      </c>
      <c r="B38" s="63">
        <f t="shared" ref="B38:AF38" si="5">SUM(B11:B36)</f>
        <v>531.1</v>
      </c>
      <c r="C38" s="63">
        <f t="shared" si="5"/>
        <v>501.1</v>
      </c>
      <c r="D38" s="63">
        <f t="shared" si="5"/>
        <v>486.1</v>
      </c>
      <c r="E38" s="63">
        <f t="shared" si="5"/>
        <v>501.1</v>
      </c>
      <c r="F38" s="63">
        <f t="shared" si="5"/>
        <v>501.1</v>
      </c>
      <c r="G38" s="63">
        <f t="shared" si="5"/>
        <v>501.1</v>
      </c>
      <c r="H38" s="63">
        <f t="shared" si="5"/>
        <v>471.1</v>
      </c>
      <c r="I38" s="63">
        <f t="shared" si="5"/>
        <v>471.1</v>
      </c>
      <c r="J38" s="63">
        <f t="shared" si="5"/>
        <v>471.1</v>
      </c>
      <c r="K38" s="63">
        <f t="shared" si="5"/>
        <v>511.1</v>
      </c>
      <c r="L38" s="63">
        <f t="shared" si="5"/>
        <v>508.1</v>
      </c>
      <c r="M38" s="63">
        <f t="shared" si="5"/>
        <v>511.7</v>
      </c>
      <c r="N38" s="63">
        <f t="shared" si="5"/>
        <v>472.70000000000005</v>
      </c>
      <c r="O38" s="63">
        <f t="shared" si="5"/>
        <v>472.70000000000005</v>
      </c>
      <c r="P38" s="63">
        <f t="shared" si="5"/>
        <v>510.8</v>
      </c>
      <c r="Q38" s="63">
        <f t="shared" si="5"/>
        <v>510.8</v>
      </c>
      <c r="R38" s="63">
        <f t="shared" si="5"/>
        <v>530.79999999999995</v>
      </c>
      <c r="S38" s="63">
        <f t="shared" si="5"/>
        <v>540.79999999999995</v>
      </c>
      <c r="T38" s="63">
        <f t="shared" si="5"/>
        <v>562.79999999999995</v>
      </c>
      <c r="U38" s="63">
        <f t="shared" si="5"/>
        <v>570.79999999999995</v>
      </c>
      <c r="V38" s="63">
        <f t="shared" si="5"/>
        <v>590.79999999999995</v>
      </c>
      <c r="W38" s="63">
        <f>SUM(W11:W36)</f>
        <v>590.79999999999995</v>
      </c>
      <c r="X38" s="63">
        <f>SUM(X11:X36)</f>
        <v>590.79999999999995</v>
      </c>
      <c r="Y38" s="63">
        <f t="shared" si="5"/>
        <v>638.79999999999995</v>
      </c>
      <c r="Z38" s="63">
        <f t="shared" si="5"/>
        <v>711.7</v>
      </c>
      <c r="AA38" s="63">
        <f t="shared" si="5"/>
        <v>786.69999999999993</v>
      </c>
      <c r="AB38" s="63">
        <f t="shared" si="5"/>
        <v>758.4</v>
      </c>
      <c r="AC38" s="63">
        <f t="shared" si="5"/>
        <v>728.5</v>
      </c>
      <c r="AD38" s="63">
        <f t="shared" si="5"/>
        <v>708.7</v>
      </c>
      <c r="AE38" s="63">
        <f t="shared" si="5"/>
        <v>598.5</v>
      </c>
      <c r="AF38" s="63">
        <f t="shared" si="5"/>
        <v>528.29999999999995</v>
      </c>
      <c r="AG38" s="58">
        <f>SUM(AG11:AG37)</f>
        <v>1492.8299999999997</v>
      </c>
      <c r="AH38" s="49">
        <f t="shared" si="2"/>
        <v>786.69999999999993</v>
      </c>
      <c r="AI38" s="50">
        <f t="shared" si="3"/>
        <v>471.1</v>
      </c>
      <c r="AK38" s="51"/>
    </row>
    <row r="39" spans="1:88" x14ac:dyDescent="0.25">
      <c r="A39" s="52" t="s">
        <v>47</v>
      </c>
      <c r="B39" s="44">
        <v>48.6</v>
      </c>
      <c r="C39" s="44">
        <v>36</v>
      </c>
      <c r="D39" s="44">
        <v>36</v>
      </c>
      <c r="E39" s="44">
        <v>36.700000000000003</v>
      </c>
      <c r="F39" s="44">
        <v>35.200000000000003</v>
      </c>
      <c r="G39" s="44">
        <v>35.200000000000003</v>
      </c>
      <c r="H39" s="44">
        <v>48.4</v>
      </c>
      <c r="I39" s="44">
        <v>48.5</v>
      </c>
      <c r="J39" s="44">
        <v>70</v>
      </c>
      <c r="K39" s="44">
        <v>70.5</v>
      </c>
      <c r="L39" s="44">
        <v>100.9</v>
      </c>
      <c r="M39" s="44">
        <v>101.2</v>
      </c>
      <c r="N39" s="44">
        <v>91.3</v>
      </c>
      <c r="O39" s="44">
        <v>91.3</v>
      </c>
      <c r="P39" s="44">
        <v>90.7</v>
      </c>
      <c r="Q39" s="44">
        <v>91.1</v>
      </c>
      <c r="R39" s="44">
        <v>120.8</v>
      </c>
      <c r="S39" s="44">
        <v>131.4</v>
      </c>
      <c r="T39" s="44">
        <v>145</v>
      </c>
      <c r="U39" s="44">
        <v>145</v>
      </c>
      <c r="V39" s="44">
        <v>144.9</v>
      </c>
      <c r="W39" s="44">
        <v>144.80000000000001</v>
      </c>
      <c r="X39" s="44">
        <v>144.80000000000001</v>
      </c>
      <c r="Y39" s="44">
        <v>144.69999999999999</v>
      </c>
      <c r="Z39" s="44">
        <v>144.6</v>
      </c>
      <c r="AA39" s="44">
        <v>144.5</v>
      </c>
      <c r="AB39" s="44">
        <v>144.30000000000001</v>
      </c>
      <c r="AC39" s="44">
        <v>131.5</v>
      </c>
      <c r="AD39" s="44">
        <v>131.5</v>
      </c>
      <c r="AE39" s="44">
        <v>131.19999999999999</v>
      </c>
      <c r="AF39" s="44">
        <v>131.19999999999999</v>
      </c>
      <c r="AG39" s="56">
        <v>144</v>
      </c>
      <c r="AH39" s="49">
        <f t="shared" si="2"/>
        <v>145</v>
      </c>
      <c r="AI39" s="50">
        <f t="shared" si="3"/>
        <v>35.200000000000003</v>
      </c>
      <c r="AK39" s="51"/>
    </row>
    <row r="40" spans="1:88" x14ac:dyDescent="0.25">
      <c r="A40" s="57" t="s">
        <v>48</v>
      </c>
      <c r="B40" s="64">
        <v>35</v>
      </c>
      <c r="C40" s="64">
        <v>25</v>
      </c>
      <c r="D40" s="64">
        <v>25</v>
      </c>
      <c r="E40" s="64">
        <v>22.4</v>
      </c>
      <c r="F40" s="64">
        <v>22.5</v>
      </c>
      <c r="G40" s="64">
        <v>48.1</v>
      </c>
      <c r="H40" s="64">
        <v>49.8</v>
      </c>
      <c r="I40" s="64">
        <v>40</v>
      </c>
      <c r="J40" s="64">
        <v>51.8</v>
      </c>
      <c r="K40" s="64">
        <v>53.2</v>
      </c>
      <c r="L40" s="64">
        <v>51.7</v>
      </c>
      <c r="M40" s="44">
        <v>51.6</v>
      </c>
      <c r="N40" s="44">
        <v>72.400000000000006</v>
      </c>
      <c r="O40" s="44">
        <v>72.400000000000006</v>
      </c>
      <c r="P40" s="44">
        <v>70</v>
      </c>
      <c r="Q40" s="44">
        <v>56.7</v>
      </c>
      <c r="R40" s="44">
        <v>51.5</v>
      </c>
      <c r="S40" s="64">
        <v>51.3</v>
      </c>
      <c r="T40" s="64">
        <v>64.5</v>
      </c>
      <c r="U40" s="64">
        <v>64.900000000000006</v>
      </c>
      <c r="V40" s="64">
        <v>59</v>
      </c>
      <c r="W40" s="64">
        <v>60</v>
      </c>
      <c r="X40" s="64">
        <v>60</v>
      </c>
      <c r="Y40" s="64">
        <v>60</v>
      </c>
      <c r="Z40" s="64">
        <v>66.3</v>
      </c>
      <c r="AA40" s="64">
        <v>65</v>
      </c>
      <c r="AB40" s="64">
        <v>62.5</v>
      </c>
      <c r="AC40" s="64">
        <v>60.3</v>
      </c>
      <c r="AD40" s="64">
        <v>60.6</v>
      </c>
      <c r="AE40" s="64">
        <v>61.5</v>
      </c>
      <c r="AF40" s="64">
        <v>61.5</v>
      </c>
      <c r="AG40" s="58">
        <v>70</v>
      </c>
      <c r="AH40" s="49">
        <f t="shared" si="2"/>
        <v>72.400000000000006</v>
      </c>
      <c r="AI40" s="50">
        <f t="shared" si="3"/>
        <v>22.4</v>
      </c>
      <c r="AK40" s="51"/>
    </row>
    <row r="41" spans="1:88" x14ac:dyDescent="0.25">
      <c r="A41" s="57" t="s">
        <v>49</v>
      </c>
      <c r="B41" s="64">
        <v>59</v>
      </c>
      <c r="C41" s="64">
        <v>60.9</v>
      </c>
      <c r="D41" s="64">
        <v>61</v>
      </c>
      <c r="E41" s="64">
        <v>60.9</v>
      </c>
      <c r="F41" s="64">
        <v>60.8</v>
      </c>
      <c r="G41" s="64">
        <v>51.7</v>
      </c>
      <c r="H41" s="64">
        <v>37.299999999999997</v>
      </c>
      <c r="I41" s="64">
        <v>44.5</v>
      </c>
      <c r="J41" s="64">
        <v>45.5</v>
      </c>
      <c r="K41" s="64">
        <v>40.299999999999997</v>
      </c>
      <c r="L41" s="64">
        <v>40.299999999999997</v>
      </c>
      <c r="M41" s="44">
        <v>40.200000000000003</v>
      </c>
      <c r="N41" s="44">
        <v>39.700000000000003</v>
      </c>
      <c r="O41" s="44">
        <v>39.700000000000003</v>
      </c>
      <c r="P41" s="44">
        <v>36.200000000000003</v>
      </c>
      <c r="Q41" s="44">
        <v>36.200000000000003</v>
      </c>
      <c r="R41" s="44">
        <v>35.9</v>
      </c>
      <c r="S41" s="64">
        <v>36</v>
      </c>
      <c r="T41" s="64">
        <v>32.6</v>
      </c>
      <c r="U41" s="64">
        <v>45</v>
      </c>
      <c r="V41" s="64">
        <v>45.7</v>
      </c>
      <c r="W41" s="64">
        <v>45.7</v>
      </c>
      <c r="X41" s="64">
        <v>45.7</v>
      </c>
      <c r="Y41" s="64">
        <v>62.5</v>
      </c>
      <c r="Z41" s="64">
        <v>65.8</v>
      </c>
      <c r="AA41" s="64">
        <v>65.599999999999994</v>
      </c>
      <c r="AB41" s="64">
        <v>65.400000000000006</v>
      </c>
      <c r="AC41" s="64">
        <v>67.3</v>
      </c>
      <c r="AD41" s="64">
        <v>67.7</v>
      </c>
      <c r="AE41" s="64">
        <v>68.5</v>
      </c>
      <c r="AF41" s="64">
        <v>68.5</v>
      </c>
      <c r="AG41" s="58">
        <v>69</v>
      </c>
      <c r="AH41" s="49">
        <f t="shared" si="2"/>
        <v>68.5</v>
      </c>
      <c r="AI41" s="50">
        <f t="shared" si="3"/>
        <v>32.6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44">
        <v>60.7</v>
      </c>
      <c r="N42" s="44">
        <v>60.9</v>
      </c>
      <c r="O42" s="44">
        <v>60.9</v>
      </c>
      <c r="P42" s="44">
        <v>60.9</v>
      </c>
      <c r="Q42" s="44">
        <v>60.7</v>
      </c>
      <c r="R42" s="44">
        <v>60.7</v>
      </c>
      <c r="S42" s="44">
        <v>60.7</v>
      </c>
      <c r="T42" s="44">
        <v>60.7</v>
      </c>
      <c r="U42" s="44">
        <v>60.7</v>
      </c>
      <c r="V42" s="44">
        <v>60.7</v>
      </c>
      <c r="W42" s="44">
        <v>60.7</v>
      </c>
      <c r="X42" s="44">
        <v>60.7</v>
      </c>
      <c r="Y42" s="44">
        <v>60.7</v>
      </c>
      <c r="Z42" s="64">
        <v>60.9</v>
      </c>
      <c r="AA42" s="64">
        <v>60.9</v>
      </c>
      <c r="AB42" s="55">
        <v>60.7</v>
      </c>
      <c r="AC42" s="55">
        <v>60.7</v>
      </c>
      <c r="AD42" s="55">
        <v>60.9</v>
      </c>
      <c r="AE42" s="55">
        <v>60.7</v>
      </c>
      <c r="AF42" s="55">
        <v>60.7</v>
      </c>
      <c r="AG42" s="58">
        <v>60</v>
      </c>
      <c r="AH42" s="49">
        <f t="shared" si="2"/>
        <v>60.9</v>
      </c>
      <c r="AI42" s="50">
        <f t="shared" si="3"/>
        <v>60.7</v>
      </c>
      <c r="AK42" s="51"/>
    </row>
    <row r="43" spans="1:88" x14ac:dyDescent="0.25">
      <c r="A43" s="57" t="s">
        <v>51</v>
      </c>
      <c r="B43" s="55">
        <v>6</v>
      </c>
      <c r="C43" s="55">
        <v>6</v>
      </c>
      <c r="D43" s="55">
        <v>0</v>
      </c>
      <c r="E43" s="55">
        <v>0</v>
      </c>
      <c r="F43" s="55">
        <v>0</v>
      </c>
      <c r="G43" s="55">
        <v>0</v>
      </c>
      <c r="H43" s="55">
        <v>13.3</v>
      </c>
      <c r="I43" s="55">
        <v>13.5</v>
      </c>
      <c r="J43" s="55">
        <v>13.5</v>
      </c>
      <c r="K43" s="55">
        <v>13.5</v>
      </c>
      <c r="L43" s="55">
        <v>13.5</v>
      </c>
      <c r="M43" s="44">
        <v>22.2</v>
      </c>
      <c r="N43" s="44">
        <v>22.2</v>
      </c>
      <c r="O43" s="44">
        <v>22.2</v>
      </c>
      <c r="P43" s="44">
        <v>22.2</v>
      </c>
      <c r="Q43" s="44">
        <v>18</v>
      </c>
      <c r="R43" s="44">
        <v>18.8</v>
      </c>
      <c r="S43" s="44">
        <v>0</v>
      </c>
      <c r="T43" s="44">
        <v>0</v>
      </c>
      <c r="U43" s="44">
        <v>0</v>
      </c>
      <c r="V43" s="44">
        <v>6.7</v>
      </c>
      <c r="W43" s="44">
        <v>6.7</v>
      </c>
      <c r="X43" s="44">
        <v>6.7</v>
      </c>
      <c r="Y43" s="44">
        <v>6.7</v>
      </c>
      <c r="Z43" s="64">
        <v>14.6</v>
      </c>
      <c r="AA43" s="64">
        <v>24.3</v>
      </c>
      <c r="AB43" s="55">
        <v>30</v>
      </c>
      <c r="AC43" s="55">
        <v>25</v>
      </c>
      <c r="AD43" s="55">
        <v>25</v>
      </c>
      <c r="AE43" s="55">
        <v>25</v>
      </c>
      <c r="AF43" s="55">
        <v>15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16.5</v>
      </c>
      <c r="C45" s="64">
        <v>16.5</v>
      </c>
      <c r="D45" s="64">
        <v>16.5</v>
      </c>
      <c r="E45" s="64">
        <v>16.5</v>
      </c>
      <c r="F45" s="64">
        <v>16.5</v>
      </c>
      <c r="G45" s="64">
        <v>16.5</v>
      </c>
      <c r="H45" s="64">
        <v>16.2</v>
      </c>
      <c r="I45" s="64">
        <v>16.2</v>
      </c>
      <c r="J45" s="64">
        <v>16.2</v>
      </c>
      <c r="K45" s="64">
        <v>16.2</v>
      </c>
      <c r="L45" s="64">
        <v>16.2</v>
      </c>
      <c r="M45" s="44">
        <v>16.100000000000001</v>
      </c>
      <c r="N45" s="44">
        <v>16.100000000000001</v>
      </c>
      <c r="O45" s="44">
        <v>16.100000000000001</v>
      </c>
      <c r="P45" s="44">
        <v>16.100000000000001</v>
      </c>
      <c r="Q45" s="44">
        <v>15.9</v>
      </c>
      <c r="R45" s="44">
        <v>17.399999999999999</v>
      </c>
      <c r="S45" s="44">
        <v>17.399999999999999</v>
      </c>
      <c r="T45" s="44">
        <v>17.399999999999999</v>
      </c>
      <c r="U45" s="44">
        <v>17.399999999999999</v>
      </c>
      <c r="V45" s="44">
        <v>17.399999999999999</v>
      </c>
      <c r="W45" s="44">
        <v>17.399999999999999</v>
      </c>
      <c r="X45" s="44">
        <v>17.399999999999999</v>
      </c>
      <c r="Y45" s="44">
        <v>17.399999999999999</v>
      </c>
      <c r="Z45" s="44">
        <v>17.2</v>
      </c>
      <c r="AA45" s="44">
        <v>17.2</v>
      </c>
      <c r="AB45" s="44">
        <v>17.2</v>
      </c>
      <c r="AC45" s="44">
        <v>17.2</v>
      </c>
      <c r="AD45" s="44">
        <v>17.2</v>
      </c>
      <c r="AE45" s="44">
        <v>17.2</v>
      </c>
      <c r="AF45" s="44">
        <v>17.2</v>
      </c>
      <c r="AG45" s="58">
        <v>24</v>
      </c>
      <c r="AH45" s="49">
        <f t="shared" si="2"/>
        <v>17.399999999999999</v>
      </c>
      <c r="AI45" s="50">
        <f t="shared" si="3"/>
        <v>15.9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10</v>
      </c>
      <c r="T47" s="44">
        <v>10</v>
      </c>
      <c r="U47" s="44">
        <v>10</v>
      </c>
      <c r="V47" s="4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10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6.3</v>
      </c>
      <c r="C48" s="64">
        <v>6.3</v>
      </c>
      <c r="D48" s="64">
        <v>6.3</v>
      </c>
      <c r="E48" s="64">
        <v>6.3</v>
      </c>
      <c r="F48" s="64">
        <v>6.3</v>
      </c>
      <c r="G48" s="64">
        <v>6.3</v>
      </c>
      <c r="H48" s="64">
        <v>6.3</v>
      </c>
      <c r="I48" s="64">
        <v>6.3</v>
      </c>
      <c r="J48" s="64">
        <v>6.3</v>
      </c>
      <c r="K48" s="64">
        <v>6.3</v>
      </c>
      <c r="L48" s="64">
        <v>6.3</v>
      </c>
      <c r="M48" s="44">
        <v>6.3</v>
      </c>
      <c r="N48" s="44">
        <v>6.3</v>
      </c>
      <c r="O48" s="44">
        <v>6.3</v>
      </c>
      <c r="P48" s="44">
        <v>6.3</v>
      </c>
      <c r="Q48" s="44">
        <v>6.3</v>
      </c>
      <c r="R48" s="44">
        <v>6.3</v>
      </c>
      <c r="S48" s="44">
        <v>6.3</v>
      </c>
      <c r="T48" s="44">
        <v>6.3</v>
      </c>
      <c r="U48" s="44">
        <v>6.3</v>
      </c>
      <c r="V48" s="44">
        <v>6.3</v>
      </c>
      <c r="W48" s="44">
        <v>6.3</v>
      </c>
      <c r="X48" s="44">
        <v>6.3</v>
      </c>
      <c r="Y48" s="44">
        <v>6.3</v>
      </c>
      <c r="Z48" s="44">
        <v>6.3</v>
      </c>
      <c r="AA48" s="44">
        <v>6.3</v>
      </c>
      <c r="AB48" s="44">
        <v>6.3</v>
      </c>
      <c r="AC48" s="44">
        <v>6.3</v>
      </c>
      <c r="AD48" s="44">
        <v>6.3</v>
      </c>
      <c r="AE48" s="44">
        <v>6.3</v>
      </c>
      <c r="AF48" s="44">
        <v>6.3</v>
      </c>
      <c r="AG48" s="58">
        <v>14</v>
      </c>
      <c r="AH48" s="49">
        <f t="shared" si="2"/>
        <v>6.3</v>
      </c>
      <c r="AI48" s="50">
        <f t="shared" si="3"/>
        <v>6.3</v>
      </c>
      <c r="AK48" s="51"/>
    </row>
    <row r="49" spans="1:37" x14ac:dyDescent="0.25">
      <c r="A49" s="57" t="s">
        <v>57</v>
      </c>
      <c r="B49" s="64">
        <v>6.2</v>
      </c>
      <c r="C49" s="64">
        <v>6.2</v>
      </c>
      <c r="D49" s="64">
        <v>6.2</v>
      </c>
      <c r="E49" s="64">
        <v>6.2</v>
      </c>
      <c r="F49" s="64">
        <v>6.2</v>
      </c>
      <c r="G49" s="64">
        <v>6.2</v>
      </c>
      <c r="H49" s="64">
        <v>6.2</v>
      </c>
      <c r="I49" s="64">
        <v>6.2</v>
      </c>
      <c r="J49" s="64">
        <v>6.2</v>
      </c>
      <c r="K49" s="64">
        <v>6.2</v>
      </c>
      <c r="L49" s="64">
        <v>6.2</v>
      </c>
      <c r="M49" s="44">
        <v>6.2</v>
      </c>
      <c r="N49" s="44">
        <v>6.2</v>
      </c>
      <c r="O49" s="44">
        <v>6.2</v>
      </c>
      <c r="P49" s="44">
        <v>6.2</v>
      </c>
      <c r="Q49" s="44">
        <v>6.2</v>
      </c>
      <c r="R49" s="44">
        <v>6.2</v>
      </c>
      <c r="S49" s="44">
        <v>6.2</v>
      </c>
      <c r="T49" s="44">
        <v>6.2</v>
      </c>
      <c r="U49" s="44">
        <v>6.2</v>
      </c>
      <c r="V49" s="44">
        <v>6.2</v>
      </c>
      <c r="W49" s="44">
        <v>6.2</v>
      </c>
      <c r="X49" s="44">
        <v>6.2</v>
      </c>
      <c r="Y49" s="44">
        <v>6.2</v>
      </c>
      <c r="Z49" s="44">
        <v>6.2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58">
        <v>10.050000000000001</v>
      </c>
      <c r="AH49" s="49">
        <f t="shared" si="2"/>
        <v>6.2</v>
      </c>
      <c r="AI49" s="50">
        <f t="shared" si="3"/>
        <v>6.2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7">SUM(B39:B51)</f>
        <v>255.04</v>
      </c>
      <c r="C52" s="63">
        <f t="shared" si="7"/>
        <v>234.34</v>
      </c>
      <c r="D52" s="63">
        <f t="shared" si="7"/>
        <v>228.44</v>
      </c>
      <c r="E52" s="63">
        <f t="shared" si="7"/>
        <v>226.44</v>
      </c>
      <c r="F52" s="63">
        <f t="shared" si="7"/>
        <v>224.94</v>
      </c>
      <c r="G52" s="63">
        <f t="shared" si="7"/>
        <v>241.44</v>
      </c>
      <c r="H52" s="63">
        <f t="shared" si="7"/>
        <v>254.94</v>
      </c>
      <c r="I52" s="63">
        <f t="shared" ref="I52" si="8">SUM(I39:I51)</f>
        <v>252.64</v>
      </c>
      <c r="J52" s="63">
        <f t="shared" si="7"/>
        <v>286.94000000000005</v>
      </c>
      <c r="K52" s="63">
        <f t="shared" si="7"/>
        <v>283.64000000000004</v>
      </c>
      <c r="L52" s="63">
        <f t="shared" si="7"/>
        <v>312.54000000000008</v>
      </c>
      <c r="M52" s="63">
        <f t="shared" si="7"/>
        <v>321.04000000000002</v>
      </c>
      <c r="N52" s="63">
        <f t="shared" si="7"/>
        <v>331.64</v>
      </c>
      <c r="O52" s="63">
        <f t="shared" si="7"/>
        <v>331.64</v>
      </c>
      <c r="P52" s="63">
        <f t="shared" si="7"/>
        <v>325.14</v>
      </c>
      <c r="Q52" s="63">
        <f t="shared" si="7"/>
        <v>307.64</v>
      </c>
      <c r="R52" s="63">
        <f t="shared" si="7"/>
        <v>334.14000000000004</v>
      </c>
      <c r="S52" s="63">
        <f t="shared" ref="S52" si="9">SUM(S39:S51)</f>
        <v>325.83999999999997</v>
      </c>
      <c r="T52" s="63">
        <f t="shared" si="7"/>
        <v>349.24</v>
      </c>
      <c r="U52" s="63">
        <f t="shared" si="7"/>
        <v>362.04</v>
      </c>
      <c r="V52" s="63">
        <f t="shared" si="7"/>
        <v>363.44</v>
      </c>
      <c r="W52" s="63">
        <f t="shared" si="7"/>
        <v>364.34</v>
      </c>
      <c r="X52" s="63">
        <f>SUM(X39:X51)</f>
        <v>364.34</v>
      </c>
      <c r="Y52" s="63">
        <f t="shared" si="7"/>
        <v>381.03999999999996</v>
      </c>
      <c r="Z52" s="63">
        <f t="shared" si="7"/>
        <v>398.44</v>
      </c>
      <c r="AA52" s="63">
        <f t="shared" si="7"/>
        <v>406.54</v>
      </c>
      <c r="AB52" s="63">
        <f t="shared" si="7"/>
        <v>409.14000000000004</v>
      </c>
      <c r="AC52" s="63">
        <f t="shared" si="7"/>
        <v>391.04</v>
      </c>
      <c r="AD52" s="63">
        <f t="shared" si="7"/>
        <v>391.94</v>
      </c>
      <c r="AE52" s="63">
        <f t="shared" si="7"/>
        <v>393.14</v>
      </c>
      <c r="AF52" s="63">
        <f t="shared" si="7"/>
        <v>383.14</v>
      </c>
      <c r="AG52" s="68">
        <f>SUM(AG39:AG51)</f>
        <v>489.91</v>
      </c>
      <c r="AH52" s="49">
        <f t="shared" si="2"/>
        <v>409.14000000000004</v>
      </c>
      <c r="AI52" s="50">
        <f t="shared" si="3"/>
        <v>224.94</v>
      </c>
      <c r="AK52" s="51"/>
    </row>
    <row r="53" spans="1:37" x14ac:dyDescent="0.25">
      <c r="A53" s="52" t="s">
        <v>61</v>
      </c>
      <c r="B53" s="44">
        <v>29.8</v>
      </c>
      <c r="C53" s="44">
        <v>14</v>
      </c>
      <c r="D53" s="44">
        <v>14</v>
      </c>
      <c r="E53" s="44">
        <v>14</v>
      </c>
      <c r="F53" s="44">
        <v>14</v>
      </c>
      <c r="G53" s="44">
        <v>30</v>
      </c>
      <c r="H53" s="44">
        <v>30</v>
      </c>
      <c r="I53" s="44">
        <v>30</v>
      </c>
      <c r="J53" s="44">
        <v>30</v>
      </c>
      <c r="K53" s="44">
        <v>30</v>
      </c>
      <c r="L53" s="44">
        <v>14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59.7</v>
      </c>
      <c r="U53" s="44">
        <v>59.7</v>
      </c>
      <c r="V53" s="44">
        <v>58</v>
      </c>
      <c r="W53" s="44">
        <v>60</v>
      </c>
      <c r="X53" s="44">
        <v>60</v>
      </c>
      <c r="Y53" s="44">
        <v>59.5</v>
      </c>
      <c r="Z53" s="44">
        <v>59.3</v>
      </c>
      <c r="AA53" s="44">
        <v>49.6</v>
      </c>
      <c r="AB53" s="44">
        <v>48.9</v>
      </c>
      <c r="AC53" s="44">
        <v>50</v>
      </c>
      <c r="AD53" s="44">
        <v>40</v>
      </c>
      <c r="AE53" s="44">
        <v>40</v>
      </c>
      <c r="AF53" s="44">
        <v>40</v>
      </c>
      <c r="AG53" s="56">
        <v>60</v>
      </c>
      <c r="AH53" s="49">
        <f t="shared" si="2"/>
        <v>60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15</v>
      </c>
      <c r="C54" s="64">
        <v>5.7</v>
      </c>
      <c r="D54" s="64">
        <v>6</v>
      </c>
      <c r="E54" s="64">
        <v>5.4</v>
      </c>
      <c r="F54" s="64">
        <v>5.4</v>
      </c>
      <c r="G54" s="64">
        <v>13.7</v>
      </c>
      <c r="H54" s="64">
        <v>15.3</v>
      </c>
      <c r="I54" s="64">
        <v>15.3</v>
      </c>
      <c r="J54" s="64">
        <v>15.2</v>
      </c>
      <c r="K54" s="64">
        <v>15.4</v>
      </c>
      <c r="L54" s="64">
        <v>9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29.8</v>
      </c>
      <c r="U54" s="64">
        <v>29.8</v>
      </c>
      <c r="V54" s="64">
        <v>27.9</v>
      </c>
      <c r="W54" s="64">
        <v>29.7</v>
      </c>
      <c r="X54" s="64">
        <v>29.7</v>
      </c>
      <c r="Y54" s="64">
        <v>29.4</v>
      </c>
      <c r="Z54" s="64">
        <v>29.6</v>
      </c>
      <c r="AA54" s="64">
        <v>24.3</v>
      </c>
      <c r="AB54" s="64">
        <v>23.2</v>
      </c>
      <c r="AC54" s="64">
        <v>23.1</v>
      </c>
      <c r="AD54" s="64">
        <v>18.2</v>
      </c>
      <c r="AE54" s="64">
        <v>17.7</v>
      </c>
      <c r="AF54" s="64">
        <v>17.7</v>
      </c>
      <c r="AG54" s="58">
        <v>32</v>
      </c>
      <c r="AH54" s="49">
        <f t="shared" si="2"/>
        <v>29.8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5.5</v>
      </c>
      <c r="C55" s="70">
        <v>3</v>
      </c>
      <c r="D55" s="70">
        <v>3</v>
      </c>
      <c r="E55" s="70">
        <v>2</v>
      </c>
      <c r="F55" s="70">
        <v>2</v>
      </c>
      <c r="G55" s="70">
        <v>5</v>
      </c>
      <c r="H55" s="70">
        <v>5.6</v>
      </c>
      <c r="I55" s="70">
        <v>5.6</v>
      </c>
      <c r="J55" s="70">
        <v>5.5</v>
      </c>
      <c r="K55" s="70">
        <v>5.6</v>
      </c>
      <c r="L55" s="70">
        <v>3.3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0">
        <v>10.3</v>
      </c>
      <c r="U55" s="70">
        <v>10.3</v>
      </c>
      <c r="V55" s="70">
        <v>10.199999999999999</v>
      </c>
      <c r="W55" s="70">
        <v>10.8</v>
      </c>
      <c r="X55" s="70">
        <v>10.8</v>
      </c>
      <c r="Y55" s="70">
        <v>10.7</v>
      </c>
      <c r="Z55" s="70">
        <v>10.8</v>
      </c>
      <c r="AA55" s="70">
        <v>8.9</v>
      </c>
      <c r="AB55" s="70">
        <v>8.5</v>
      </c>
      <c r="AC55" s="70">
        <v>8.4</v>
      </c>
      <c r="AD55" s="70">
        <v>6.7</v>
      </c>
      <c r="AE55" s="70">
        <v>6.4</v>
      </c>
      <c r="AF55" s="70">
        <v>6.4</v>
      </c>
      <c r="AG55" s="73">
        <v>14</v>
      </c>
      <c r="AH55" s="49">
        <f t="shared" si="2"/>
        <v>10.8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10">SUM(B53:B55)</f>
        <v>50.3</v>
      </c>
      <c r="C56" s="63">
        <f t="shared" si="10"/>
        <v>22.7</v>
      </c>
      <c r="D56" s="63">
        <f t="shared" si="10"/>
        <v>23</v>
      </c>
      <c r="E56" s="63">
        <f t="shared" si="10"/>
        <v>21.4</v>
      </c>
      <c r="F56" s="63">
        <f t="shared" si="10"/>
        <v>21.4</v>
      </c>
      <c r="G56" s="63">
        <f t="shared" si="10"/>
        <v>48.7</v>
      </c>
      <c r="H56" s="63">
        <f t="shared" si="10"/>
        <v>50.9</v>
      </c>
      <c r="I56" s="63">
        <f t="shared" ref="I56" si="11">SUM(I53:I55)</f>
        <v>50.9</v>
      </c>
      <c r="J56" s="63">
        <f t="shared" si="10"/>
        <v>50.7</v>
      </c>
      <c r="K56" s="63">
        <f t="shared" si="10"/>
        <v>51</v>
      </c>
      <c r="L56" s="63">
        <f t="shared" si="10"/>
        <v>26.3</v>
      </c>
      <c r="M56" s="63">
        <f t="shared" si="10"/>
        <v>0</v>
      </c>
      <c r="N56" s="63">
        <f t="shared" si="10"/>
        <v>0</v>
      </c>
      <c r="O56" s="63">
        <f t="shared" si="10"/>
        <v>0</v>
      </c>
      <c r="P56" s="63">
        <f t="shared" si="10"/>
        <v>0</v>
      </c>
      <c r="Q56" s="63">
        <f t="shared" si="10"/>
        <v>0</v>
      </c>
      <c r="R56" s="63">
        <f t="shared" si="10"/>
        <v>0</v>
      </c>
      <c r="S56" s="63">
        <f t="shared" si="10"/>
        <v>0</v>
      </c>
      <c r="T56" s="63">
        <f t="shared" si="10"/>
        <v>99.8</v>
      </c>
      <c r="U56" s="63">
        <f t="shared" si="10"/>
        <v>99.8</v>
      </c>
      <c r="V56" s="63">
        <f t="shared" si="10"/>
        <v>96.100000000000009</v>
      </c>
      <c r="W56" s="63">
        <f t="shared" si="10"/>
        <v>100.5</v>
      </c>
      <c r="X56" s="63">
        <f t="shared" si="10"/>
        <v>100.5</v>
      </c>
      <c r="Y56" s="63">
        <f t="shared" si="10"/>
        <v>99.600000000000009</v>
      </c>
      <c r="Z56" s="63">
        <f t="shared" si="10"/>
        <v>99.7</v>
      </c>
      <c r="AA56" s="63">
        <f t="shared" si="10"/>
        <v>82.800000000000011</v>
      </c>
      <c r="AB56" s="63">
        <f t="shared" si="10"/>
        <v>80.599999999999994</v>
      </c>
      <c r="AC56" s="63">
        <f t="shared" si="10"/>
        <v>81.5</v>
      </c>
      <c r="AD56" s="63">
        <f t="shared" si="10"/>
        <v>64.900000000000006</v>
      </c>
      <c r="AE56" s="63">
        <f t="shared" si="10"/>
        <v>64.100000000000009</v>
      </c>
      <c r="AF56" s="63">
        <f t="shared" si="10"/>
        <v>64.100000000000009</v>
      </c>
      <c r="AG56" s="68">
        <f>SUM(AG53:AG55)</f>
        <v>106</v>
      </c>
      <c r="AH56" s="49">
        <f t="shared" si="2"/>
        <v>100.5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79</v>
      </c>
      <c r="C57" s="44">
        <v>74.8</v>
      </c>
      <c r="D57" s="44">
        <v>76</v>
      </c>
      <c r="E57" s="44">
        <v>75.7</v>
      </c>
      <c r="F57" s="44">
        <v>72.400000000000006</v>
      </c>
      <c r="G57" s="44">
        <v>71.099999999999994</v>
      </c>
      <c r="H57" s="44">
        <v>53.6</v>
      </c>
      <c r="I57" s="44">
        <v>51.9</v>
      </c>
      <c r="J57" s="44">
        <v>49.1</v>
      </c>
      <c r="K57" s="44">
        <v>56.2</v>
      </c>
      <c r="L57" s="44">
        <v>64</v>
      </c>
      <c r="M57" s="44">
        <v>64.8</v>
      </c>
      <c r="N57" s="44">
        <v>73.599999999999994</v>
      </c>
      <c r="O57" s="44">
        <v>73.8</v>
      </c>
      <c r="P57" s="44">
        <v>78.2</v>
      </c>
      <c r="Q57" s="44">
        <v>77.099999999999994</v>
      </c>
      <c r="R57" s="44">
        <v>76</v>
      </c>
      <c r="S57" s="44">
        <v>67</v>
      </c>
      <c r="T57" s="44">
        <v>73</v>
      </c>
      <c r="U57" s="44">
        <v>72</v>
      </c>
      <c r="V57" s="44">
        <v>71.5</v>
      </c>
      <c r="W57" s="44">
        <v>70.599999999999994</v>
      </c>
      <c r="X57" s="44">
        <v>70.599999999999994</v>
      </c>
      <c r="Y57" s="44">
        <v>70.3</v>
      </c>
      <c r="Z57" s="44">
        <v>65</v>
      </c>
      <c r="AA57" s="44">
        <v>60</v>
      </c>
      <c r="AB57" s="44">
        <v>59.4</v>
      </c>
      <c r="AC57" s="44">
        <v>64.5</v>
      </c>
      <c r="AD57" s="44">
        <v>65</v>
      </c>
      <c r="AE57" s="44">
        <v>62</v>
      </c>
      <c r="AF57" s="44">
        <v>65</v>
      </c>
      <c r="AG57" s="56"/>
      <c r="AH57" s="49">
        <f t="shared" si="2"/>
        <v>79</v>
      </c>
      <c r="AI57" s="50">
        <f t="shared" si="3"/>
        <v>49.1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193</v>
      </c>
      <c r="C59" s="64">
        <v>219</v>
      </c>
      <c r="D59" s="64">
        <v>213</v>
      </c>
      <c r="E59" s="64">
        <v>176</v>
      </c>
      <c r="F59" s="64">
        <v>191</v>
      </c>
      <c r="G59" s="64">
        <v>157</v>
      </c>
      <c r="H59" s="64">
        <v>202</v>
      </c>
      <c r="I59" s="64">
        <v>222</v>
      </c>
      <c r="J59" s="64">
        <v>179</v>
      </c>
      <c r="K59" s="64">
        <v>194</v>
      </c>
      <c r="L59" s="64">
        <v>182.3</v>
      </c>
      <c r="M59" s="64">
        <v>199.3</v>
      </c>
      <c r="N59" s="64">
        <v>262.60000000000002</v>
      </c>
      <c r="O59" s="64">
        <v>301.2</v>
      </c>
      <c r="P59" s="64">
        <v>296</v>
      </c>
      <c r="Q59" s="64">
        <v>297.8</v>
      </c>
      <c r="R59" s="64">
        <v>269.2</v>
      </c>
      <c r="S59" s="64">
        <v>334</v>
      </c>
      <c r="T59" s="64">
        <v>217</v>
      </c>
      <c r="U59" s="64">
        <v>112</v>
      </c>
      <c r="V59" s="64">
        <v>91</v>
      </c>
      <c r="W59" s="64">
        <v>78</v>
      </c>
      <c r="X59" s="64">
        <v>103</v>
      </c>
      <c r="Y59" s="64">
        <v>87</v>
      </c>
      <c r="Z59" s="64">
        <v>125</v>
      </c>
      <c r="AA59" s="64">
        <v>38</v>
      </c>
      <c r="AB59" s="64">
        <v>42.6</v>
      </c>
      <c r="AC59" s="64">
        <v>76.3</v>
      </c>
      <c r="AD59" s="64">
        <v>64.8</v>
      </c>
      <c r="AE59" s="64">
        <v>83.9</v>
      </c>
      <c r="AF59" s="64">
        <v>64.8</v>
      </c>
      <c r="AG59" s="77"/>
      <c r="AH59" s="49">
        <f t="shared" si="2"/>
        <v>334</v>
      </c>
      <c r="AI59" s="50">
        <f t="shared" si="3"/>
        <v>38</v>
      </c>
      <c r="AK59" s="51"/>
    </row>
    <row r="60" spans="1:37" x14ac:dyDescent="0.25">
      <c r="A60" s="57" t="s">
        <v>68</v>
      </c>
      <c r="B60" s="54">
        <v>19.8</v>
      </c>
      <c r="C60" s="54">
        <v>22</v>
      </c>
      <c r="D60" s="54">
        <v>22</v>
      </c>
      <c r="E60" s="54">
        <v>21.9</v>
      </c>
      <c r="F60" s="54">
        <v>19.2</v>
      </c>
      <c r="G60" s="54">
        <v>19.2</v>
      </c>
      <c r="H60" s="54">
        <v>19.2</v>
      </c>
      <c r="I60" s="54">
        <v>19.2</v>
      </c>
      <c r="J60" s="54">
        <v>19.3</v>
      </c>
      <c r="K60" s="54">
        <v>19.3</v>
      </c>
      <c r="L60" s="54">
        <v>19.3</v>
      </c>
      <c r="M60" s="54">
        <v>19</v>
      </c>
      <c r="N60" s="54">
        <v>18.8</v>
      </c>
      <c r="O60" s="54">
        <v>18.8</v>
      </c>
      <c r="P60" s="54">
        <v>19.3</v>
      </c>
      <c r="Q60" s="54">
        <v>19.3</v>
      </c>
      <c r="R60" s="54">
        <v>19</v>
      </c>
      <c r="S60" s="54">
        <v>19</v>
      </c>
      <c r="T60" s="54">
        <v>19.2</v>
      </c>
      <c r="U60" s="54">
        <v>19.2</v>
      </c>
      <c r="V60" s="54">
        <v>19.2</v>
      </c>
      <c r="W60" s="54">
        <v>19.2</v>
      </c>
      <c r="X60" s="54">
        <v>19.2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22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8.5</v>
      </c>
      <c r="C64" s="54">
        <v>8.5</v>
      </c>
      <c r="D64" s="54">
        <v>8.5</v>
      </c>
      <c r="E64" s="54">
        <v>8.5</v>
      </c>
      <c r="F64" s="54">
        <v>8.5</v>
      </c>
      <c r="G64" s="54">
        <v>8.5</v>
      </c>
      <c r="H64" s="54">
        <v>8.5</v>
      </c>
      <c r="I64" s="54">
        <v>8.5</v>
      </c>
      <c r="J64" s="54">
        <v>8.5</v>
      </c>
      <c r="K64" s="54">
        <v>8.5</v>
      </c>
      <c r="L64" s="54">
        <v>8.5</v>
      </c>
      <c r="M64" s="54">
        <v>8.5</v>
      </c>
      <c r="N64" s="54">
        <v>8.5</v>
      </c>
      <c r="O64" s="54">
        <v>8.5</v>
      </c>
      <c r="P64" s="54">
        <v>8.5</v>
      </c>
      <c r="Q64" s="54">
        <v>8.5</v>
      </c>
      <c r="R64" s="54">
        <v>8.5</v>
      </c>
      <c r="S64" s="54">
        <v>8.5</v>
      </c>
      <c r="T64" s="54">
        <v>8.5</v>
      </c>
      <c r="U64" s="54">
        <v>8.5</v>
      </c>
      <c r="V64" s="54">
        <v>8.5</v>
      </c>
      <c r="W64" s="54">
        <v>8.5</v>
      </c>
      <c r="X64" s="54">
        <v>8.5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8.5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12</v>
      </c>
      <c r="C66" s="80">
        <v>12</v>
      </c>
      <c r="D66" s="80">
        <v>12</v>
      </c>
      <c r="E66" s="80">
        <v>12</v>
      </c>
      <c r="F66" s="80">
        <v>12</v>
      </c>
      <c r="G66" s="80">
        <v>12</v>
      </c>
      <c r="H66" s="80">
        <v>12</v>
      </c>
      <c r="I66" s="80">
        <v>12</v>
      </c>
      <c r="J66" s="80">
        <v>12</v>
      </c>
      <c r="K66" s="80">
        <v>12</v>
      </c>
      <c r="L66" s="80">
        <v>12</v>
      </c>
      <c r="M66" s="80">
        <v>12</v>
      </c>
      <c r="N66" s="80">
        <v>12</v>
      </c>
      <c r="O66" s="80">
        <v>12</v>
      </c>
      <c r="P66" s="80">
        <v>12</v>
      </c>
      <c r="Q66" s="80">
        <v>12</v>
      </c>
      <c r="R66" s="80">
        <v>12</v>
      </c>
      <c r="S66" s="80">
        <v>12</v>
      </c>
      <c r="T66" s="80">
        <v>12</v>
      </c>
      <c r="U66" s="80">
        <v>12</v>
      </c>
      <c r="V66" s="80">
        <v>12</v>
      </c>
      <c r="W66" s="80">
        <v>12</v>
      </c>
      <c r="X66" s="80">
        <v>12</v>
      </c>
      <c r="Y66" s="80">
        <v>12</v>
      </c>
      <c r="Z66" s="80">
        <v>12</v>
      </c>
      <c r="AA66" s="80">
        <v>12</v>
      </c>
      <c r="AB66" s="80">
        <v>12</v>
      </c>
      <c r="AC66" s="80">
        <v>12</v>
      </c>
      <c r="AD66" s="80">
        <v>12</v>
      </c>
      <c r="AE66" s="80">
        <v>12</v>
      </c>
      <c r="AF66" s="80">
        <v>12</v>
      </c>
      <c r="AG66" s="81"/>
      <c r="AH66" s="49">
        <f t="shared" si="2"/>
        <v>12</v>
      </c>
      <c r="AI66" s="50">
        <f t="shared" si="3"/>
        <v>12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12">SUM(B57:B67)</f>
        <v>320.3</v>
      </c>
      <c r="C68" s="63">
        <f t="shared" si="12"/>
        <v>344.3</v>
      </c>
      <c r="D68" s="63">
        <f t="shared" si="12"/>
        <v>339.5</v>
      </c>
      <c r="E68" s="63">
        <f t="shared" si="12"/>
        <v>294.09999999999997</v>
      </c>
      <c r="F68" s="63">
        <f t="shared" si="12"/>
        <v>303.09999999999997</v>
      </c>
      <c r="G68" s="63">
        <f t="shared" si="12"/>
        <v>267.79999999999995</v>
      </c>
      <c r="H68" s="63">
        <f t="shared" si="12"/>
        <v>295.3</v>
      </c>
      <c r="I68" s="63">
        <f t="shared" si="12"/>
        <v>313.59999999999997</v>
      </c>
      <c r="J68" s="63">
        <f t="shared" si="12"/>
        <v>267.89999999999998</v>
      </c>
      <c r="K68" s="63">
        <f t="shared" si="12"/>
        <v>290</v>
      </c>
      <c r="L68" s="63">
        <f t="shared" si="12"/>
        <v>286.10000000000002</v>
      </c>
      <c r="M68" s="63">
        <f t="shared" si="12"/>
        <v>311.60000000000002</v>
      </c>
      <c r="N68" s="63">
        <f t="shared" si="12"/>
        <v>383.50000000000006</v>
      </c>
      <c r="O68" s="63">
        <f t="shared" si="12"/>
        <v>422.3</v>
      </c>
      <c r="P68" s="63">
        <f t="shared" si="12"/>
        <v>422</v>
      </c>
      <c r="Q68" s="63">
        <f t="shared" si="12"/>
        <v>422.7</v>
      </c>
      <c r="R68" s="63">
        <f t="shared" si="12"/>
        <v>392.7</v>
      </c>
      <c r="S68" s="63">
        <f t="shared" si="12"/>
        <v>448.5</v>
      </c>
      <c r="T68" s="63">
        <f t="shared" si="12"/>
        <v>337.7</v>
      </c>
      <c r="U68" s="63">
        <f t="shared" si="12"/>
        <v>231.7</v>
      </c>
      <c r="V68" s="63">
        <f>SUM(V57:V67)</f>
        <v>210.2</v>
      </c>
      <c r="W68" s="63">
        <f t="shared" si="12"/>
        <v>196.29999999999998</v>
      </c>
      <c r="X68" s="63">
        <f t="shared" si="12"/>
        <v>221.29999999999998</v>
      </c>
      <c r="Y68" s="63">
        <f t="shared" si="12"/>
        <v>177.3</v>
      </c>
      <c r="Z68" s="63">
        <f t="shared" si="12"/>
        <v>210</v>
      </c>
      <c r="AA68" s="63">
        <f t="shared" si="12"/>
        <v>118</v>
      </c>
      <c r="AB68" s="63">
        <f t="shared" si="12"/>
        <v>122</v>
      </c>
      <c r="AC68" s="63">
        <f t="shared" si="12"/>
        <v>160.80000000000001</v>
      </c>
      <c r="AD68" s="63">
        <f t="shared" si="12"/>
        <v>149.80000000000001</v>
      </c>
      <c r="AE68" s="63">
        <f t="shared" si="12"/>
        <v>165.9</v>
      </c>
      <c r="AF68" s="63">
        <f t="shared" si="12"/>
        <v>149.80000000000001</v>
      </c>
      <c r="AG68" s="68">
        <f>SUM(AG57:AG67)</f>
        <v>0</v>
      </c>
      <c r="AH68" s="49">
        <f t="shared" si="2"/>
        <v>448.5</v>
      </c>
      <c r="AI68" s="50">
        <f t="shared" si="3"/>
        <v>118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240</v>
      </c>
      <c r="C74" s="85">
        <v>240</v>
      </c>
      <c r="D74" s="85">
        <v>240</v>
      </c>
      <c r="E74" s="85">
        <v>240</v>
      </c>
      <c r="F74" s="85">
        <v>240</v>
      </c>
      <c r="G74" s="85">
        <v>240</v>
      </c>
      <c r="H74" s="85">
        <v>230</v>
      </c>
      <c r="I74" s="85">
        <v>250</v>
      </c>
      <c r="J74" s="85">
        <v>250</v>
      </c>
      <c r="K74" s="85">
        <v>230</v>
      </c>
      <c r="L74" s="85">
        <v>210</v>
      </c>
      <c r="M74" s="85">
        <v>200</v>
      </c>
      <c r="N74" s="85">
        <v>200</v>
      </c>
      <c r="O74" s="85">
        <v>200</v>
      </c>
      <c r="P74" s="85">
        <v>200</v>
      </c>
      <c r="Q74" s="85">
        <v>200</v>
      </c>
      <c r="R74" s="85">
        <v>190</v>
      </c>
      <c r="S74" s="85">
        <v>190</v>
      </c>
      <c r="T74" s="85">
        <v>190</v>
      </c>
      <c r="U74" s="85">
        <v>200</v>
      </c>
      <c r="V74" s="85">
        <v>250</v>
      </c>
      <c r="W74" s="85">
        <v>300</v>
      </c>
      <c r="X74" s="85">
        <v>300</v>
      </c>
      <c r="Y74" s="85">
        <v>300</v>
      </c>
      <c r="Z74" s="85">
        <v>300</v>
      </c>
      <c r="AA74" s="85">
        <v>300</v>
      </c>
      <c r="AB74" s="85">
        <v>300</v>
      </c>
      <c r="AC74" s="85">
        <v>300</v>
      </c>
      <c r="AD74" s="85">
        <v>310</v>
      </c>
      <c r="AE74" s="85">
        <v>320</v>
      </c>
      <c r="AF74" s="85">
        <v>335</v>
      </c>
      <c r="AG74" s="68"/>
      <c r="AH74" s="49">
        <f t="shared" si="2"/>
        <v>335</v>
      </c>
      <c r="AI74" s="50">
        <f t="shared" si="3"/>
        <v>190</v>
      </c>
    </row>
    <row r="75" spans="1:37" ht="15.75" thickBot="1" x14ac:dyDescent="0.3">
      <c r="A75" s="62" t="s">
        <v>83</v>
      </c>
      <c r="B75" s="83">
        <f t="shared" ref="B75:AF75" si="14">B72+B68+B56+B52+B38+B74</f>
        <v>1396.74</v>
      </c>
      <c r="C75" s="83">
        <f t="shared" si="14"/>
        <v>1342.44</v>
      </c>
      <c r="D75" s="83">
        <f t="shared" si="14"/>
        <v>1317.04</v>
      </c>
      <c r="E75" s="83">
        <f t="shared" si="14"/>
        <v>1283.04</v>
      </c>
      <c r="F75" s="83">
        <f t="shared" si="14"/>
        <v>1290.54</v>
      </c>
      <c r="G75" s="83">
        <f t="shared" si="14"/>
        <v>1299.04</v>
      </c>
      <c r="H75" s="83">
        <f t="shared" si="14"/>
        <v>1302.24</v>
      </c>
      <c r="I75" s="83">
        <f t="shared" si="14"/>
        <v>1338.2399999999998</v>
      </c>
      <c r="J75" s="83">
        <f t="shared" si="14"/>
        <v>1326.6399999999999</v>
      </c>
      <c r="K75" s="83">
        <f t="shared" si="14"/>
        <v>1365.7400000000002</v>
      </c>
      <c r="L75" s="83">
        <f t="shared" si="14"/>
        <v>1343.04</v>
      </c>
      <c r="M75" s="83">
        <f t="shared" si="14"/>
        <v>1344.3400000000001</v>
      </c>
      <c r="N75" s="83">
        <f t="shared" si="14"/>
        <v>1387.8400000000001</v>
      </c>
      <c r="O75" s="83">
        <f t="shared" si="14"/>
        <v>1426.64</v>
      </c>
      <c r="P75" s="83">
        <f t="shared" si="14"/>
        <v>1457.94</v>
      </c>
      <c r="Q75" s="83">
        <f t="shared" si="14"/>
        <v>1441.1399999999999</v>
      </c>
      <c r="R75" s="83">
        <f t="shared" si="14"/>
        <v>1447.6399999999999</v>
      </c>
      <c r="S75" s="83">
        <f t="shared" si="14"/>
        <v>1505.1399999999999</v>
      </c>
      <c r="T75" s="83">
        <f t="shared" si="14"/>
        <v>1539.54</v>
      </c>
      <c r="U75" s="83">
        <f t="shared" si="14"/>
        <v>1464.34</v>
      </c>
      <c r="V75" s="83">
        <f t="shared" si="14"/>
        <v>1510.54</v>
      </c>
      <c r="W75" s="83">
        <f t="shared" si="14"/>
        <v>1551.9399999999998</v>
      </c>
      <c r="X75" s="83">
        <f t="shared" si="14"/>
        <v>1576.9399999999998</v>
      </c>
      <c r="Y75" s="83">
        <f t="shared" si="14"/>
        <v>1596.74</v>
      </c>
      <c r="Z75" s="83">
        <f t="shared" si="14"/>
        <v>1719.8400000000001</v>
      </c>
      <c r="AA75" s="83">
        <f t="shared" si="14"/>
        <v>1694.04</v>
      </c>
      <c r="AB75" s="83">
        <f t="shared" si="14"/>
        <v>1670.1399999999999</v>
      </c>
      <c r="AC75" s="83">
        <f t="shared" si="14"/>
        <v>1661.8400000000001</v>
      </c>
      <c r="AD75" s="83">
        <f t="shared" si="14"/>
        <v>1625.3400000000001</v>
      </c>
      <c r="AE75" s="83">
        <f t="shared" si="14"/>
        <v>1541.6399999999999</v>
      </c>
      <c r="AF75" s="83">
        <f t="shared" si="14"/>
        <v>1460.34</v>
      </c>
      <c r="AG75" s="68">
        <f>AG72+AG68+AG56+AG52+AG38+AG74</f>
        <v>2144.14</v>
      </c>
      <c r="AH75" s="49">
        <f t="shared" si="2"/>
        <v>1719.8400000000001</v>
      </c>
      <c r="AI75" s="50">
        <f t="shared" si="3"/>
        <v>1283.04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5">MAX(B76:AF76)</f>
        <v>0</v>
      </c>
      <c r="AI76" s="50">
        <f t="shared" ref="AI76:AI91" si="16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5"/>
        <v>0</v>
      </c>
      <c r="AI77" s="50">
        <f t="shared" si="16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5"/>
        <v>0</v>
      </c>
      <c r="AI78" s="50">
        <f t="shared" si="16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5"/>
        <v>0</v>
      </c>
      <c r="AI79" s="50">
        <f t="shared" si="16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5"/>
        <v>0</v>
      </c>
      <c r="AI80" s="50">
        <f t="shared" si="16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5"/>
        <v>0</v>
      </c>
      <c r="AI81" s="50">
        <f t="shared" si="16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7">SUM(AG76:AG81)</f>
        <v>0</v>
      </c>
      <c r="AH82" s="49">
        <f t="shared" si="15"/>
        <v>0</v>
      </c>
      <c r="AI82" s="50">
        <f t="shared" si="16"/>
        <v>0</v>
      </c>
      <c r="AK82" s="51"/>
    </row>
    <row r="83" spans="1:37" ht="15.75" thickBot="1" x14ac:dyDescent="0.3">
      <c r="A83" s="62" t="s">
        <v>88</v>
      </c>
      <c r="B83" s="63">
        <f t="shared" ref="B83:AG83" si="18">SUM(B70:B82)</f>
        <v>2838.63</v>
      </c>
      <c r="C83" s="63">
        <f t="shared" si="18"/>
        <v>2784.33</v>
      </c>
      <c r="D83" s="63">
        <f t="shared" si="18"/>
        <v>2758.93</v>
      </c>
      <c r="E83" s="63">
        <f t="shared" si="18"/>
        <v>2724.93</v>
      </c>
      <c r="F83" s="63">
        <f t="shared" si="18"/>
        <v>2732.43</v>
      </c>
      <c r="G83" s="63">
        <f t="shared" si="18"/>
        <v>2740.93</v>
      </c>
      <c r="H83" s="63">
        <f t="shared" si="18"/>
        <v>2734.13</v>
      </c>
      <c r="I83" s="63">
        <f t="shared" si="18"/>
        <v>2790.1299999999997</v>
      </c>
      <c r="J83" s="63">
        <f t="shared" si="18"/>
        <v>2778.5299999999997</v>
      </c>
      <c r="K83" s="63">
        <f t="shared" si="18"/>
        <v>2797.63</v>
      </c>
      <c r="L83" s="63">
        <f t="shared" si="18"/>
        <v>2754.93</v>
      </c>
      <c r="M83" s="63">
        <f t="shared" si="18"/>
        <v>2746.23</v>
      </c>
      <c r="N83" s="63">
        <f t="shared" si="18"/>
        <v>2789.73</v>
      </c>
      <c r="O83" s="63">
        <f t="shared" si="18"/>
        <v>2828.5299999999997</v>
      </c>
      <c r="P83" s="63">
        <f t="shared" si="18"/>
        <v>2859.83</v>
      </c>
      <c r="Q83" s="63">
        <f t="shared" si="18"/>
        <v>2843.0299999999997</v>
      </c>
      <c r="R83" s="63">
        <f t="shared" si="18"/>
        <v>2839.5299999999997</v>
      </c>
      <c r="S83" s="63">
        <f t="shared" si="18"/>
        <v>2897.0299999999997</v>
      </c>
      <c r="T83" s="63">
        <f t="shared" si="18"/>
        <v>2931.43</v>
      </c>
      <c r="U83" s="63">
        <f t="shared" si="18"/>
        <v>2866.2299999999996</v>
      </c>
      <c r="V83" s="63">
        <f t="shared" si="18"/>
        <v>2962.43</v>
      </c>
      <c r="W83" s="63">
        <f t="shared" si="18"/>
        <v>3053.83</v>
      </c>
      <c r="X83" s="63">
        <f t="shared" si="18"/>
        <v>3078.83</v>
      </c>
      <c r="Y83" s="63">
        <f t="shared" si="18"/>
        <v>3098.63</v>
      </c>
      <c r="Z83" s="63">
        <f t="shared" si="18"/>
        <v>3221.73</v>
      </c>
      <c r="AA83" s="63">
        <f t="shared" si="18"/>
        <v>3195.93</v>
      </c>
      <c r="AB83" s="63">
        <f t="shared" si="18"/>
        <v>3172.0299999999997</v>
      </c>
      <c r="AC83" s="63">
        <f t="shared" si="18"/>
        <v>3163.73</v>
      </c>
      <c r="AD83" s="63">
        <f t="shared" si="18"/>
        <v>3137.23</v>
      </c>
      <c r="AE83" s="63">
        <f t="shared" si="18"/>
        <v>3063.5299999999997</v>
      </c>
      <c r="AF83" s="63">
        <f t="shared" si="18"/>
        <v>2997.2299999999996</v>
      </c>
      <c r="AG83" s="68">
        <f t="shared" si="18"/>
        <v>4360.08</v>
      </c>
      <c r="AH83" s="49">
        <f t="shared" si="15"/>
        <v>3221.73</v>
      </c>
      <c r="AI83" s="50">
        <f t="shared" si="16"/>
        <v>2724.93</v>
      </c>
    </row>
    <row r="84" spans="1:37" x14ac:dyDescent="0.25">
      <c r="A84" s="88" t="s">
        <v>89</v>
      </c>
      <c r="B84" s="89">
        <v>49.966000000000001</v>
      </c>
      <c r="C84" s="89">
        <v>49.915999999999997</v>
      </c>
      <c r="D84" s="89">
        <v>49.96</v>
      </c>
      <c r="E84" s="89">
        <v>49.89</v>
      </c>
      <c r="F84" s="89">
        <v>49.83</v>
      </c>
      <c r="G84" s="89">
        <v>49.88</v>
      </c>
      <c r="H84" s="89">
        <v>49.88</v>
      </c>
      <c r="I84" s="89">
        <v>49.88</v>
      </c>
      <c r="J84" s="89">
        <v>49.87</v>
      </c>
      <c r="K84" s="89">
        <v>49.83</v>
      </c>
      <c r="L84" s="89">
        <v>49.95</v>
      </c>
      <c r="M84" s="89">
        <v>50.029000000000003</v>
      </c>
      <c r="N84" s="89">
        <v>49.86</v>
      </c>
      <c r="O84" s="89">
        <v>49.914000000000001</v>
      </c>
      <c r="P84" s="89">
        <v>49.914000000000001</v>
      </c>
      <c r="Q84" s="89">
        <v>49.8</v>
      </c>
      <c r="R84" s="89">
        <v>50.055</v>
      </c>
      <c r="S84" s="89">
        <v>49.936</v>
      </c>
      <c r="T84" s="89">
        <v>49.587000000000003</v>
      </c>
      <c r="U84" s="89">
        <v>49.518999999999998</v>
      </c>
      <c r="V84" s="89">
        <v>50.018000000000001</v>
      </c>
      <c r="W84" s="89">
        <v>49.973999999999997</v>
      </c>
      <c r="X84" s="89">
        <v>49.914000000000001</v>
      </c>
      <c r="Y84" s="89">
        <v>49.914000000000001</v>
      </c>
      <c r="Z84" s="89">
        <v>49.838000000000001</v>
      </c>
      <c r="AA84" s="89">
        <v>49.460999999999999</v>
      </c>
      <c r="AB84" s="89">
        <v>49.893000000000001</v>
      </c>
      <c r="AC84" s="89">
        <v>50.026000000000003</v>
      </c>
      <c r="AD84" s="89">
        <v>49.991</v>
      </c>
      <c r="AE84" s="89">
        <v>49.902999999999999</v>
      </c>
      <c r="AF84" s="89">
        <v>49.929000000000002</v>
      </c>
      <c r="AG84" s="90"/>
      <c r="AH84" s="49">
        <f t="shared" si="15"/>
        <v>50.055</v>
      </c>
      <c r="AI84" s="50">
        <f t="shared" si="16"/>
        <v>49.460999999999999</v>
      </c>
    </row>
    <row r="85" spans="1:37" x14ac:dyDescent="0.25">
      <c r="A85" s="91" t="s">
        <v>90</v>
      </c>
      <c r="B85" s="64">
        <v>129</v>
      </c>
      <c r="C85" s="64">
        <v>129</v>
      </c>
      <c r="D85" s="64">
        <v>129</v>
      </c>
      <c r="E85" s="64">
        <v>130.5</v>
      </c>
      <c r="F85" s="64">
        <v>130.19999999999999</v>
      </c>
      <c r="G85" s="64">
        <v>130.69999999999999</v>
      </c>
      <c r="H85" s="64">
        <v>130.69999999999999</v>
      </c>
      <c r="I85" s="64">
        <v>130.69999999999999</v>
      </c>
      <c r="J85" s="64">
        <v>127.7</v>
      </c>
      <c r="K85" s="64">
        <v>126.6</v>
      </c>
      <c r="L85" s="64">
        <v>126.4</v>
      </c>
      <c r="M85" s="64">
        <v>125.1</v>
      </c>
      <c r="N85" s="64">
        <v>123.8</v>
      </c>
      <c r="O85" s="64">
        <v>124</v>
      </c>
      <c r="P85" s="64">
        <v>124</v>
      </c>
      <c r="Q85" s="64">
        <v>123.6</v>
      </c>
      <c r="R85" s="64">
        <v>126.5</v>
      </c>
      <c r="S85" s="64">
        <v>123.1</v>
      </c>
      <c r="T85" s="64">
        <v>126</v>
      </c>
      <c r="U85" s="64">
        <v>127.8</v>
      </c>
      <c r="V85" s="64">
        <v>129</v>
      </c>
      <c r="W85" s="64">
        <v>129</v>
      </c>
      <c r="X85" s="64">
        <v>129.4</v>
      </c>
      <c r="Y85" s="64">
        <v>129.4</v>
      </c>
      <c r="Z85" s="64">
        <v>128</v>
      </c>
      <c r="AA85" s="64">
        <v>127.8</v>
      </c>
      <c r="AB85" s="64">
        <v>128.4</v>
      </c>
      <c r="AC85" s="64">
        <v>128.69999999999999</v>
      </c>
      <c r="AD85" s="64">
        <v>128.9</v>
      </c>
      <c r="AE85" s="64">
        <v>128.69999999999999</v>
      </c>
      <c r="AF85" s="64">
        <v>129.4</v>
      </c>
      <c r="AG85" s="93"/>
      <c r="AH85" s="49">
        <f t="shared" si="15"/>
        <v>130.69999999999999</v>
      </c>
      <c r="AI85" s="50">
        <f t="shared" si="16"/>
        <v>123.1</v>
      </c>
    </row>
    <row r="86" spans="1:37" x14ac:dyDescent="0.25">
      <c r="A86" s="91" t="s">
        <v>91</v>
      </c>
      <c r="B86" s="64">
        <v>132</v>
      </c>
      <c r="C86" s="64">
        <v>132</v>
      </c>
      <c r="D86" s="64">
        <v>132</v>
      </c>
      <c r="E86" s="64">
        <v>133.5</v>
      </c>
      <c r="F86" s="64">
        <v>133.1</v>
      </c>
      <c r="G86" s="64">
        <v>133.4</v>
      </c>
      <c r="H86" s="64">
        <v>133.4</v>
      </c>
      <c r="I86" s="64">
        <v>133.4</v>
      </c>
      <c r="J86" s="64">
        <v>128.5</v>
      </c>
      <c r="K86" s="64">
        <v>128.4</v>
      </c>
      <c r="L86" s="64">
        <v>128.1</v>
      </c>
      <c r="M86" s="64">
        <v>127.1</v>
      </c>
      <c r="N86" s="64">
        <v>126.4</v>
      </c>
      <c r="O86" s="64">
        <v>126.6</v>
      </c>
      <c r="P86" s="64">
        <v>126.6</v>
      </c>
      <c r="Q86" s="64">
        <v>126.3</v>
      </c>
      <c r="R86" s="64">
        <v>127.7</v>
      </c>
      <c r="S86" s="64">
        <v>126.5</v>
      </c>
      <c r="T86" s="64">
        <v>129</v>
      </c>
      <c r="U86" s="64">
        <v>130.1</v>
      </c>
      <c r="V86" s="64">
        <v>131</v>
      </c>
      <c r="W86" s="64">
        <v>131</v>
      </c>
      <c r="X86" s="64">
        <v>131</v>
      </c>
      <c r="Y86" s="64">
        <v>131</v>
      </c>
      <c r="Z86" s="64">
        <v>130.6</v>
      </c>
      <c r="AA86" s="64">
        <v>130.19999999999999</v>
      </c>
      <c r="AB86" s="64">
        <v>130.69999999999999</v>
      </c>
      <c r="AC86" s="64">
        <v>131.30000000000001</v>
      </c>
      <c r="AD86" s="64">
        <v>131.6</v>
      </c>
      <c r="AE86" s="64">
        <v>131.69999999999999</v>
      </c>
      <c r="AF86" s="64">
        <v>132.6</v>
      </c>
      <c r="AG86" s="93"/>
      <c r="AH86" s="49">
        <f t="shared" si="15"/>
        <v>133.5</v>
      </c>
      <c r="AI86" s="50">
        <f t="shared" si="16"/>
        <v>126.3</v>
      </c>
    </row>
    <row r="87" spans="1:37" x14ac:dyDescent="0.25">
      <c r="A87" s="91" t="s">
        <v>92</v>
      </c>
      <c r="B87" s="64">
        <v>130</v>
      </c>
      <c r="C87" s="64">
        <v>130</v>
      </c>
      <c r="D87" s="64">
        <v>130</v>
      </c>
      <c r="E87" s="64">
        <v>131.30000000000001</v>
      </c>
      <c r="F87" s="64">
        <v>131.19999999999999</v>
      </c>
      <c r="G87" s="64">
        <v>131.30000000000001</v>
      </c>
      <c r="H87" s="64">
        <v>131.30000000000001</v>
      </c>
      <c r="I87" s="64">
        <v>131.30000000000001</v>
      </c>
      <c r="J87" s="64">
        <v>128</v>
      </c>
      <c r="K87" s="64">
        <v>129.19999999999999</v>
      </c>
      <c r="L87" s="64">
        <v>129.80000000000001</v>
      </c>
      <c r="M87" s="64">
        <v>127.5</v>
      </c>
      <c r="N87" s="64">
        <v>128.1</v>
      </c>
      <c r="O87" s="64">
        <v>127.4</v>
      </c>
      <c r="P87" s="64">
        <v>127.4</v>
      </c>
      <c r="Q87" s="64">
        <v>127.8</v>
      </c>
      <c r="R87" s="64">
        <v>125.3</v>
      </c>
      <c r="S87" s="64">
        <v>122.9</v>
      </c>
      <c r="T87" s="64">
        <v>128.19999999999999</v>
      </c>
      <c r="U87" s="64">
        <v>128.19999999999999</v>
      </c>
      <c r="V87" s="64">
        <v>130</v>
      </c>
      <c r="W87" s="64">
        <v>131</v>
      </c>
      <c r="X87" s="64">
        <v>131</v>
      </c>
      <c r="Y87" s="64">
        <v>131</v>
      </c>
      <c r="Z87" s="64">
        <v>132.80000000000001</v>
      </c>
      <c r="AA87" s="64">
        <v>126.3</v>
      </c>
      <c r="AB87" s="64">
        <v>127.3</v>
      </c>
      <c r="AC87" s="64">
        <v>127.3</v>
      </c>
      <c r="AD87" s="64">
        <v>127.4</v>
      </c>
      <c r="AE87" s="64">
        <v>127.2</v>
      </c>
      <c r="AF87" s="64">
        <v>130</v>
      </c>
      <c r="AG87" s="93"/>
      <c r="AH87" s="49">
        <f t="shared" si="15"/>
        <v>132.80000000000001</v>
      </c>
      <c r="AI87" s="50">
        <f t="shared" si="16"/>
        <v>122.9</v>
      </c>
    </row>
    <row r="88" spans="1:37" x14ac:dyDescent="0.25">
      <c r="A88" s="94" t="s">
        <v>93</v>
      </c>
      <c r="B88" s="64">
        <v>132</v>
      </c>
      <c r="C88" s="64">
        <v>132</v>
      </c>
      <c r="D88" s="64">
        <v>132</v>
      </c>
      <c r="E88" s="64">
        <v>133.5</v>
      </c>
      <c r="F88" s="64">
        <v>133.5</v>
      </c>
      <c r="G88" s="64">
        <v>133.5</v>
      </c>
      <c r="H88" s="64">
        <v>133.5</v>
      </c>
      <c r="I88" s="64">
        <v>133.5</v>
      </c>
      <c r="J88" s="64">
        <v>131.5</v>
      </c>
      <c r="K88" s="64">
        <v>131.1</v>
      </c>
      <c r="L88" s="64">
        <v>130.69999999999999</v>
      </c>
      <c r="M88" s="64">
        <v>130.1</v>
      </c>
      <c r="N88" s="64">
        <v>128.5</v>
      </c>
      <c r="O88" s="64">
        <v>126.6</v>
      </c>
      <c r="P88" s="64">
        <v>126.6</v>
      </c>
      <c r="Q88" s="64">
        <v>128.80000000000001</v>
      </c>
      <c r="R88" s="64">
        <v>128.80000000000001</v>
      </c>
      <c r="S88" s="64">
        <v>123.3</v>
      </c>
      <c r="T88" s="64">
        <v>122</v>
      </c>
      <c r="U88" s="64">
        <v>128</v>
      </c>
      <c r="V88" s="64">
        <v>131</v>
      </c>
      <c r="W88" s="64">
        <v>132</v>
      </c>
      <c r="X88" s="64">
        <v>132</v>
      </c>
      <c r="Y88" s="64">
        <v>132</v>
      </c>
      <c r="Z88" s="64">
        <v>127</v>
      </c>
      <c r="AA88" s="64">
        <v>126.8</v>
      </c>
      <c r="AB88" s="64">
        <v>130.4</v>
      </c>
      <c r="AC88" s="64">
        <v>130.80000000000001</v>
      </c>
      <c r="AD88" s="64">
        <v>131.1</v>
      </c>
      <c r="AE88" s="64">
        <v>131.80000000000001</v>
      </c>
      <c r="AF88" s="64">
        <v>134.6</v>
      </c>
      <c r="AG88" s="93"/>
      <c r="AH88" s="49">
        <f t="shared" si="15"/>
        <v>134.6</v>
      </c>
      <c r="AI88" s="50">
        <f t="shared" si="16"/>
        <v>122</v>
      </c>
    </row>
    <row r="89" spans="1:37" x14ac:dyDescent="0.25">
      <c r="A89" s="94" t="s">
        <v>94</v>
      </c>
      <c r="B89" s="95">
        <v>131</v>
      </c>
      <c r="C89" s="95">
        <v>131</v>
      </c>
      <c r="D89" s="95">
        <v>131</v>
      </c>
      <c r="E89" s="95">
        <v>132.4</v>
      </c>
      <c r="F89" s="95">
        <v>131.80000000000001</v>
      </c>
      <c r="G89" s="95">
        <v>134.4</v>
      </c>
      <c r="H89" s="95">
        <v>134.4</v>
      </c>
      <c r="I89" s="95">
        <v>134.4</v>
      </c>
      <c r="J89" s="95">
        <v>131.4</v>
      </c>
      <c r="K89" s="95">
        <v>131.4</v>
      </c>
      <c r="L89" s="95">
        <v>134</v>
      </c>
      <c r="M89" s="95">
        <v>132.5</v>
      </c>
      <c r="N89" s="95">
        <v>130.30000000000001</v>
      </c>
      <c r="O89" s="95">
        <v>130.30000000000001</v>
      </c>
      <c r="P89" s="95">
        <v>130.30000000000001</v>
      </c>
      <c r="Q89" s="95">
        <v>131.30000000000001</v>
      </c>
      <c r="R89" s="95">
        <v>131.30000000000001</v>
      </c>
      <c r="S89" s="95">
        <v>134.4</v>
      </c>
      <c r="T89" s="95">
        <v>133</v>
      </c>
      <c r="U89" s="95">
        <v>132.9</v>
      </c>
      <c r="V89" s="95">
        <v>134</v>
      </c>
      <c r="W89" s="95">
        <v>134.80000000000001</v>
      </c>
      <c r="X89" s="95">
        <v>135</v>
      </c>
      <c r="Y89" s="95">
        <v>135</v>
      </c>
      <c r="Z89" s="95">
        <v>132.6</v>
      </c>
      <c r="AA89" s="95">
        <v>134.4</v>
      </c>
      <c r="AB89" s="95">
        <v>131.5</v>
      </c>
      <c r="AC89" s="95">
        <v>131.4</v>
      </c>
      <c r="AD89" s="95">
        <v>131.9</v>
      </c>
      <c r="AE89" s="95">
        <v>132.4</v>
      </c>
      <c r="AF89" s="95">
        <v>132.6</v>
      </c>
      <c r="AG89" s="96"/>
      <c r="AH89" s="49">
        <f t="shared" si="15"/>
        <v>135</v>
      </c>
      <c r="AI89" s="50">
        <f t="shared" si="16"/>
        <v>130.30000000000001</v>
      </c>
    </row>
    <row r="90" spans="1:37" x14ac:dyDescent="0.25">
      <c r="A90" s="91" t="s">
        <v>95</v>
      </c>
      <c r="B90" s="64">
        <v>128</v>
      </c>
      <c r="C90" s="64">
        <v>128</v>
      </c>
      <c r="D90" s="64">
        <v>128</v>
      </c>
      <c r="E90" s="64">
        <v>130.69999999999999</v>
      </c>
      <c r="F90" s="64">
        <v>129.80000000000001</v>
      </c>
      <c r="G90" s="64">
        <v>133.1</v>
      </c>
      <c r="H90" s="64">
        <v>133.1</v>
      </c>
      <c r="I90" s="64">
        <v>133.1</v>
      </c>
      <c r="J90" s="64">
        <v>132.6</v>
      </c>
      <c r="K90" s="64">
        <v>132</v>
      </c>
      <c r="L90" s="64">
        <v>132</v>
      </c>
      <c r="M90" s="64">
        <v>129.5</v>
      </c>
      <c r="N90" s="64">
        <v>126.6</v>
      </c>
      <c r="O90" s="64">
        <v>122.3</v>
      </c>
      <c r="P90" s="64">
        <v>122.3</v>
      </c>
      <c r="Q90" s="64">
        <v>132.4</v>
      </c>
      <c r="R90" s="64">
        <v>132.4</v>
      </c>
      <c r="S90" s="64">
        <v>129</v>
      </c>
      <c r="T90" s="64">
        <v>129.19999999999999</v>
      </c>
      <c r="U90" s="64">
        <v>132</v>
      </c>
      <c r="V90" s="64">
        <v>134</v>
      </c>
      <c r="W90" s="64">
        <v>133.80000000000001</v>
      </c>
      <c r="X90" s="64">
        <v>135</v>
      </c>
      <c r="Y90" s="64">
        <v>135</v>
      </c>
      <c r="Z90" s="64">
        <v>135.69999999999999</v>
      </c>
      <c r="AA90" s="64">
        <v>135</v>
      </c>
      <c r="AB90" s="64">
        <v>137.69999999999999</v>
      </c>
      <c r="AC90" s="64">
        <v>137.30000000000001</v>
      </c>
      <c r="AD90" s="64">
        <v>137.6</v>
      </c>
      <c r="AE90" s="64">
        <v>136.80000000000001</v>
      </c>
      <c r="AF90" s="64">
        <v>139.4</v>
      </c>
      <c r="AG90" s="93"/>
      <c r="AH90" s="49">
        <f t="shared" si="15"/>
        <v>139.4</v>
      </c>
      <c r="AI90" s="50">
        <f t="shared" si="16"/>
        <v>122.3</v>
      </c>
    </row>
    <row r="91" spans="1:37" ht="15.75" thickBot="1" x14ac:dyDescent="0.3">
      <c r="A91" s="91" t="s">
        <v>96</v>
      </c>
      <c r="B91" s="97">
        <v>67</v>
      </c>
      <c r="C91" s="97">
        <v>67</v>
      </c>
      <c r="D91" s="97">
        <v>67</v>
      </c>
      <c r="E91" s="97">
        <v>67.599999999999994</v>
      </c>
      <c r="F91" s="97">
        <v>67.400000000000006</v>
      </c>
      <c r="G91" s="97">
        <v>67.400000000000006</v>
      </c>
      <c r="H91" s="97">
        <v>67.400000000000006</v>
      </c>
      <c r="I91" s="97">
        <v>67.400000000000006</v>
      </c>
      <c r="J91" s="97">
        <v>65.099999999999994</v>
      </c>
      <c r="K91" s="97">
        <v>65.099999999999994</v>
      </c>
      <c r="L91" s="97">
        <v>64.599999999999994</v>
      </c>
      <c r="M91" s="97">
        <v>64</v>
      </c>
      <c r="N91" s="97">
        <v>63.3</v>
      </c>
      <c r="O91" s="97">
        <v>63.5</v>
      </c>
      <c r="P91" s="97">
        <v>63.5</v>
      </c>
      <c r="Q91" s="97">
        <v>63.2</v>
      </c>
      <c r="R91" s="97">
        <v>63.2</v>
      </c>
      <c r="S91" s="97">
        <v>63.2</v>
      </c>
      <c r="T91" s="97">
        <v>64.7</v>
      </c>
      <c r="U91" s="97">
        <v>65.2</v>
      </c>
      <c r="V91" s="97">
        <v>65.7</v>
      </c>
      <c r="W91" s="97">
        <v>65.8</v>
      </c>
      <c r="X91" s="97">
        <v>66</v>
      </c>
      <c r="Y91" s="97">
        <v>66</v>
      </c>
      <c r="Z91" s="97">
        <v>65.7</v>
      </c>
      <c r="AA91" s="97">
        <v>65.599999999999994</v>
      </c>
      <c r="AB91" s="97">
        <v>66.099999999999994</v>
      </c>
      <c r="AC91" s="97">
        <v>66.5</v>
      </c>
      <c r="AD91" s="97">
        <v>66.7</v>
      </c>
      <c r="AE91" s="97">
        <v>66.400000000000006</v>
      </c>
      <c r="AF91" s="97">
        <v>66.900000000000006</v>
      </c>
      <c r="AG91" s="98"/>
      <c r="AH91" s="49">
        <f t="shared" si="15"/>
        <v>67.599999999999994</v>
      </c>
      <c r="AI91" s="50">
        <f t="shared" si="16"/>
        <v>63.2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9">SUM(B15,B18,B21:B22,B42,B44:B45,B47,B49,B94:B97,B103,B109,B115,B124,B126,B138,B145,B148:B149,B156,B158,B160,B164:B166,B168:B170,B175,B181:B182,B184:B186,B194,B199)</f>
        <v>196.33999999999997</v>
      </c>
      <c r="C93" s="102">
        <f t="shared" si="19"/>
        <v>189.14</v>
      </c>
      <c r="D93" s="102">
        <f t="shared" si="19"/>
        <v>183.93999999999997</v>
      </c>
      <c r="E93" s="102">
        <f t="shared" si="19"/>
        <v>178.63999999999996</v>
      </c>
      <c r="F93" s="102">
        <f t="shared" si="19"/>
        <v>184.23999999999998</v>
      </c>
      <c r="G93" s="102">
        <f t="shared" si="19"/>
        <v>206.44</v>
      </c>
      <c r="H93" s="102">
        <f t="shared" si="19"/>
        <v>207.14</v>
      </c>
      <c r="I93" s="102">
        <f t="shared" si="19"/>
        <v>269.64</v>
      </c>
      <c r="J93" s="102">
        <f t="shared" si="19"/>
        <v>325.14</v>
      </c>
      <c r="K93" s="102">
        <f t="shared" si="19"/>
        <v>328.04</v>
      </c>
      <c r="L93" s="102">
        <f t="shared" si="19"/>
        <v>330.84000000000003</v>
      </c>
      <c r="M93" s="102">
        <f t="shared" si="19"/>
        <v>330.44</v>
      </c>
      <c r="N93" s="102">
        <f t="shared" si="19"/>
        <v>332.04</v>
      </c>
      <c r="O93" s="102">
        <f t="shared" si="19"/>
        <v>339.34000000000003</v>
      </c>
      <c r="P93" s="102">
        <f t="shared" si="19"/>
        <v>331.34000000000003</v>
      </c>
      <c r="Q93" s="102">
        <f t="shared" si="19"/>
        <v>331.64000000000004</v>
      </c>
      <c r="R93" s="102">
        <f t="shared" si="19"/>
        <v>324.24</v>
      </c>
      <c r="S93" s="102">
        <f t="shared" si="19"/>
        <v>333.64</v>
      </c>
      <c r="T93" s="102">
        <f t="shared" si="19"/>
        <v>204.93999999999997</v>
      </c>
      <c r="U93" s="102">
        <f t="shared" si="19"/>
        <v>341.84000000000003</v>
      </c>
      <c r="V93" s="102">
        <f t="shared" si="19"/>
        <v>332.44000000000005</v>
      </c>
      <c r="W93" s="102">
        <f>SUM(W15,W18,W21:W22,W42,W44:W45,W47,W49,W94:W97,W103,W109,W115,W124,W126,W138,W145,W148:W149,W156,W158,W160,W164:W166,W168:W170,W175,W181:W182,W184:W186,W194,W199)</f>
        <v>342.04000000000008</v>
      </c>
      <c r="X93" s="102">
        <f>SUM(X15,X18,X21:X22,X42,X44:X45,X47,X49,X94:X97,X103,X109,X115,X124,X126,X138,X145,X148:X149,X156,X158,X160,X164:X166,X168:X170,X175,X181:X182,X184:X186,X194,X199)</f>
        <v>349.74</v>
      </c>
      <c r="Y93" s="102">
        <f t="shared" si="19"/>
        <v>369.94000000000005</v>
      </c>
      <c r="Z93" s="102">
        <f t="shared" si="19"/>
        <v>394.94</v>
      </c>
      <c r="AA93" s="102">
        <f t="shared" si="19"/>
        <v>388.44000000000005</v>
      </c>
      <c r="AB93" s="102">
        <f t="shared" si="19"/>
        <v>358.34000000000003</v>
      </c>
      <c r="AC93" s="102">
        <f t="shared" si="19"/>
        <v>328.94000000000005</v>
      </c>
      <c r="AD93" s="102">
        <f t="shared" si="19"/>
        <v>310.44000000000005</v>
      </c>
      <c r="AE93" s="102">
        <f t="shared" si="19"/>
        <v>254.03999999999996</v>
      </c>
      <c r="AF93" s="102">
        <f t="shared" si="19"/>
        <v>248.43999999999994</v>
      </c>
      <c r="AG93" s="104"/>
      <c r="AH93" s="49">
        <f>MAX(C93:AF93)</f>
        <v>394.94</v>
      </c>
      <c r="AI93" s="50">
        <f>MIN(C93:AF93)</f>
        <v>178.63999999999996</v>
      </c>
    </row>
    <row r="94" spans="1:37" x14ac:dyDescent="0.25">
      <c r="A94" s="105" t="s">
        <v>98</v>
      </c>
      <c r="B94" s="106">
        <v>2.6</v>
      </c>
      <c r="C94" s="106">
        <v>12</v>
      </c>
      <c r="D94" s="106">
        <v>15.2</v>
      </c>
      <c r="E94" s="106">
        <v>16.7</v>
      </c>
      <c r="F94" s="106">
        <v>12</v>
      </c>
      <c r="G94" s="106">
        <v>21.5</v>
      </c>
      <c r="H94" s="106">
        <v>22.5</v>
      </c>
      <c r="I94" s="106">
        <v>22.7</v>
      </c>
      <c r="J94" s="106">
        <v>42.1</v>
      </c>
      <c r="K94" s="106">
        <v>42.7</v>
      </c>
      <c r="L94" s="106">
        <v>49.9</v>
      </c>
      <c r="M94" s="106">
        <v>49.6</v>
      </c>
      <c r="N94" s="106">
        <v>45.7</v>
      </c>
      <c r="O94" s="106">
        <v>42.9</v>
      </c>
      <c r="P94" s="106">
        <v>41</v>
      </c>
      <c r="Q94" s="106">
        <v>34.5</v>
      </c>
      <c r="R94" s="106">
        <v>49.1</v>
      </c>
      <c r="S94" s="106">
        <v>29.8</v>
      </c>
      <c r="T94" s="106">
        <v>27.5</v>
      </c>
      <c r="U94" s="106">
        <v>39.700000000000003</v>
      </c>
      <c r="V94" s="106">
        <v>33.4</v>
      </c>
      <c r="W94" s="106">
        <v>36.200000000000003</v>
      </c>
      <c r="X94" s="106">
        <v>35.799999999999997</v>
      </c>
      <c r="Y94" s="106">
        <v>38</v>
      </c>
      <c r="Z94" s="106">
        <v>41.1</v>
      </c>
      <c r="AA94" s="106">
        <v>48.8</v>
      </c>
      <c r="AB94" s="106">
        <v>47.7</v>
      </c>
      <c r="AC94" s="106">
        <v>43</v>
      </c>
      <c r="AD94" s="106">
        <v>37.4</v>
      </c>
      <c r="AE94" s="106">
        <v>52.9</v>
      </c>
      <c r="AF94" s="106">
        <v>47.3</v>
      </c>
      <c r="AG94" s="109">
        <v>75</v>
      </c>
      <c r="AH94" s="49">
        <f t="shared" ref="AH94:AH100" si="20">IF(ABS(MAX(C94:AF94))&gt;ABS(MIN(C94:AF94)),MAX(C94:AF94),MIN(C94:AF94))</f>
        <v>52.9</v>
      </c>
      <c r="AI94" s="110">
        <f t="shared" ref="AI94:AI100" si="21">INDEX($C$9:$AF$9,1,MATCH(AH94,C94:AF94,0))</f>
        <v>0.91666666666666696</v>
      </c>
    </row>
    <row r="95" spans="1:37" x14ac:dyDescent="0.25">
      <c r="A95" s="111" t="s">
        <v>99</v>
      </c>
      <c r="B95" s="112">
        <v>-46</v>
      </c>
      <c r="C95" s="112">
        <v>-52</v>
      </c>
      <c r="D95" s="112">
        <v>-53</v>
      </c>
      <c r="E95" s="112">
        <f>-24.5-30.7</f>
        <v>-55.2</v>
      </c>
      <c r="F95" s="112">
        <f>-23.3-28.8</f>
        <v>-52.1</v>
      </c>
      <c r="G95" s="112">
        <f>-17.6-24.9</f>
        <v>-42.5</v>
      </c>
      <c r="H95" s="112">
        <f t="shared" ref="H95" si="22">-17.6-24.9</f>
        <v>-42.5</v>
      </c>
      <c r="I95" s="112">
        <f>-2.1-7.9</f>
        <v>-10</v>
      </c>
      <c r="J95" s="112">
        <f>6+2.5</f>
        <v>8.5</v>
      </c>
      <c r="K95" s="112">
        <f>6.7+2.7</f>
        <v>9.4</v>
      </c>
      <c r="L95" s="112">
        <f>6.2+4.8</f>
        <v>11</v>
      </c>
      <c r="M95" s="112">
        <v>6.1</v>
      </c>
      <c r="N95" s="112">
        <v>5</v>
      </c>
      <c r="O95" s="112">
        <v>7</v>
      </c>
      <c r="P95" s="112">
        <v>5</v>
      </c>
      <c r="Q95" s="112">
        <v>2.5</v>
      </c>
      <c r="R95" s="112">
        <v>11.9</v>
      </c>
      <c r="S95" s="112">
        <v>-2.2999999999999998</v>
      </c>
      <c r="T95" s="112">
        <v>-11</v>
      </c>
      <c r="U95" s="112">
        <v>-20</v>
      </c>
      <c r="V95" s="112">
        <v>-26</v>
      </c>
      <c r="W95" s="112">
        <v>-24</v>
      </c>
      <c r="X95" s="112">
        <v>-13</v>
      </c>
      <c r="Y95" s="112">
        <v>-9</v>
      </c>
      <c r="Z95" s="112">
        <v>0</v>
      </c>
      <c r="AA95" s="112">
        <v>-6.3</v>
      </c>
      <c r="AB95" s="112">
        <v>-18.600000000000001</v>
      </c>
      <c r="AC95" s="112">
        <v>-20.100000000000001</v>
      </c>
      <c r="AD95" s="112">
        <v>-23.1</v>
      </c>
      <c r="AE95" s="112">
        <v>-57.3</v>
      </c>
      <c r="AF95" s="112">
        <v>-57.3</v>
      </c>
      <c r="AG95" s="109">
        <v>240</v>
      </c>
      <c r="AH95" s="49">
        <f t="shared" si="20"/>
        <v>-57.3</v>
      </c>
      <c r="AI95" s="110">
        <f t="shared" si="21"/>
        <v>0.91666666666666696</v>
      </c>
    </row>
    <row r="96" spans="1:37" x14ac:dyDescent="0.25">
      <c r="A96" s="111" t="s">
        <v>100</v>
      </c>
      <c r="B96" s="112">
        <v>21</v>
      </c>
      <c r="C96" s="112">
        <v>13</v>
      </c>
      <c r="D96" s="112">
        <v>12.9</v>
      </c>
      <c r="E96" s="112">
        <v>12.3</v>
      </c>
      <c r="F96" s="112">
        <v>12.8</v>
      </c>
      <c r="G96" s="112">
        <v>22.3</v>
      </c>
      <c r="H96" s="112">
        <v>22.3</v>
      </c>
      <c r="I96" s="112">
        <v>30</v>
      </c>
      <c r="J96" s="112">
        <v>35.5</v>
      </c>
      <c r="K96" s="112">
        <v>36</v>
      </c>
      <c r="L96" s="112">
        <v>25.5</v>
      </c>
      <c r="M96" s="112">
        <v>23</v>
      </c>
      <c r="N96" s="112">
        <v>22.8</v>
      </c>
      <c r="O96" s="112">
        <v>24</v>
      </c>
      <c r="P96" s="112">
        <v>23</v>
      </c>
      <c r="Q96" s="112">
        <v>22.3</v>
      </c>
      <c r="R96" s="112">
        <v>0</v>
      </c>
      <c r="S96" s="112">
        <v>21.7</v>
      </c>
      <c r="T96" s="112">
        <v>4</v>
      </c>
      <c r="U96" s="112">
        <v>46.2</v>
      </c>
      <c r="V96" s="112">
        <v>45</v>
      </c>
      <c r="W96" s="112">
        <v>45.5</v>
      </c>
      <c r="X96" s="112">
        <v>47.3</v>
      </c>
      <c r="Y96" s="112">
        <v>48.5</v>
      </c>
      <c r="Z96" s="112">
        <v>49.8</v>
      </c>
      <c r="AA96" s="112">
        <v>43.9</v>
      </c>
      <c r="AB96" s="112">
        <v>41.1</v>
      </c>
      <c r="AC96" s="112">
        <v>34.9</v>
      </c>
      <c r="AD96" s="112">
        <v>34.4</v>
      </c>
      <c r="AE96" s="112">
        <v>28</v>
      </c>
      <c r="AF96" s="112">
        <v>28</v>
      </c>
      <c r="AG96" s="109">
        <v>60</v>
      </c>
      <c r="AH96" s="49">
        <f t="shared" si="20"/>
        <v>49.8</v>
      </c>
      <c r="AI96" s="110">
        <f t="shared" si="21"/>
        <v>0.79166666666666663</v>
      </c>
    </row>
    <row r="97" spans="1:37" x14ac:dyDescent="0.25">
      <c r="A97" s="113" t="s">
        <v>101</v>
      </c>
      <c r="B97" s="114">
        <v>34.9</v>
      </c>
      <c r="C97" s="114">
        <v>32.299999999999997</v>
      </c>
      <c r="D97" s="114">
        <v>25</v>
      </c>
      <c r="E97" s="114">
        <v>21</v>
      </c>
      <c r="F97" s="114">
        <v>27.7</v>
      </c>
      <c r="G97" s="114">
        <v>21.3</v>
      </c>
      <c r="H97" s="114">
        <v>21.3</v>
      </c>
      <c r="I97" s="114">
        <v>43.4</v>
      </c>
      <c r="J97" s="114">
        <v>55.5</v>
      </c>
      <c r="K97" s="114">
        <v>56.4</v>
      </c>
      <c r="L97" s="114">
        <v>60.9</v>
      </c>
      <c r="M97" s="114">
        <v>68.599999999999994</v>
      </c>
      <c r="N97" s="114">
        <v>75.2</v>
      </c>
      <c r="O97" s="114">
        <v>82.1</v>
      </c>
      <c r="P97" s="114">
        <v>79</v>
      </c>
      <c r="Q97" s="114">
        <v>89.4</v>
      </c>
      <c r="R97" s="114">
        <v>78.8</v>
      </c>
      <c r="S97" s="114">
        <v>100</v>
      </c>
      <c r="T97" s="114"/>
      <c r="U97" s="114">
        <v>91.5</v>
      </c>
      <c r="V97" s="114">
        <v>95.6</v>
      </c>
      <c r="W97" s="114">
        <v>99.9</v>
      </c>
      <c r="X97" s="114">
        <v>95.2</v>
      </c>
      <c r="Y97" s="114">
        <v>108</v>
      </c>
      <c r="Z97" s="114">
        <v>121</v>
      </c>
      <c r="AA97" s="114">
        <v>119</v>
      </c>
      <c r="AB97" s="114">
        <v>105.3</v>
      </c>
      <c r="AC97" s="114">
        <v>88.1</v>
      </c>
      <c r="AD97" s="114">
        <v>78.400000000000006</v>
      </c>
      <c r="AE97" s="114">
        <v>47.3</v>
      </c>
      <c r="AF97" s="114">
        <v>47.3</v>
      </c>
      <c r="AG97" s="116">
        <v>120</v>
      </c>
      <c r="AH97" s="49">
        <f t="shared" si="20"/>
        <v>121</v>
      </c>
      <c r="AI97" s="110">
        <f t="shared" si="21"/>
        <v>0.79166666666666663</v>
      </c>
    </row>
    <row r="98" spans="1:37" x14ac:dyDescent="0.25">
      <c r="A98" s="113" t="s">
        <v>102</v>
      </c>
      <c r="B98" s="114">
        <v>44.8</v>
      </c>
      <c r="C98" s="114">
        <v>44.8</v>
      </c>
      <c r="D98" s="114">
        <v>38.9</v>
      </c>
      <c r="E98" s="114">
        <v>37.4</v>
      </c>
      <c r="F98" s="114">
        <v>42.8</v>
      </c>
      <c r="G98" s="114">
        <v>31.4</v>
      </c>
      <c r="H98" s="114">
        <v>31.4</v>
      </c>
      <c r="I98" s="114">
        <v>43.8</v>
      </c>
      <c r="J98" s="114">
        <v>46.5</v>
      </c>
      <c r="K98" s="114">
        <v>47</v>
      </c>
      <c r="L98" s="114">
        <v>50.3</v>
      </c>
      <c r="M98" s="114">
        <v>59.5</v>
      </c>
      <c r="N98" s="114">
        <v>69</v>
      </c>
      <c r="O98" s="114">
        <v>77.2</v>
      </c>
      <c r="P98" s="114">
        <v>80</v>
      </c>
      <c r="Q98" s="114">
        <v>83.3</v>
      </c>
      <c r="R98" s="114">
        <v>66.3</v>
      </c>
      <c r="S98" s="114">
        <v>91</v>
      </c>
      <c r="T98" s="114"/>
      <c r="U98" s="114">
        <v>16.899999999999999</v>
      </c>
      <c r="V98" s="114">
        <v>13.8</v>
      </c>
      <c r="W98" s="114">
        <v>11.3</v>
      </c>
      <c r="X98" s="114">
        <v>19.399999999999999</v>
      </c>
      <c r="Y98" s="114">
        <v>23</v>
      </c>
      <c r="Z98" s="114">
        <v>34.4</v>
      </c>
      <c r="AA98" s="114">
        <v>39</v>
      </c>
      <c r="AB98" s="114">
        <v>25.5</v>
      </c>
      <c r="AC98" s="114">
        <v>32.5</v>
      </c>
      <c r="AD98" s="114">
        <v>42</v>
      </c>
      <c r="AE98" s="114">
        <v>6</v>
      </c>
      <c r="AF98" s="114">
        <v>6</v>
      </c>
      <c r="AG98" s="116"/>
      <c r="AH98" s="49">
        <f t="shared" si="20"/>
        <v>91</v>
      </c>
      <c r="AI98" s="110">
        <f t="shared" si="21"/>
        <v>0.58333333333333304</v>
      </c>
    </row>
    <row r="99" spans="1:37" x14ac:dyDescent="0.25">
      <c r="A99" s="113" t="s">
        <v>103</v>
      </c>
      <c r="B99" s="114">
        <v>67</v>
      </c>
      <c r="C99" s="114">
        <v>67.599999999999994</v>
      </c>
      <c r="D99" s="114">
        <v>66</v>
      </c>
      <c r="E99" s="114">
        <v>64.2</v>
      </c>
      <c r="F99" s="114">
        <v>66.8</v>
      </c>
      <c r="G99" s="114">
        <v>56.5</v>
      </c>
      <c r="H99" s="114">
        <v>56.5</v>
      </c>
      <c r="I99" s="114">
        <v>55.6</v>
      </c>
      <c r="J99" s="114">
        <v>22.1</v>
      </c>
      <c r="K99" s="114">
        <v>23.3</v>
      </c>
      <c r="L99" s="114">
        <v>15</v>
      </c>
      <c r="M99" s="114">
        <v>19.8</v>
      </c>
      <c r="N99" s="114">
        <v>32.9</v>
      </c>
      <c r="O99" s="114">
        <v>36.9</v>
      </c>
      <c r="P99" s="114">
        <v>45</v>
      </c>
      <c r="Q99" s="114">
        <v>39.200000000000003</v>
      </c>
      <c r="R99" s="114">
        <v>10.5</v>
      </c>
      <c r="S99" s="114">
        <v>48.3</v>
      </c>
      <c r="T99" s="114"/>
      <c r="U99" s="114">
        <v>40</v>
      </c>
      <c r="V99" s="114">
        <v>34.700000000000003</v>
      </c>
      <c r="W99" s="114">
        <v>30.8</v>
      </c>
      <c r="X99" s="114">
        <v>41</v>
      </c>
      <c r="Y99" s="114">
        <v>47.8</v>
      </c>
      <c r="Z99" s="114">
        <v>54</v>
      </c>
      <c r="AA99" s="114">
        <v>51</v>
      </c>
      <c r="AB99" s="114">
        <v>47</v>
      </c>
      <c r="AC99" s="114">
        <v>55.8</v>
      </c>
      <c r="AD99" s="114">
        <v>58.1</v>
      </c>
      <c r="AE99" s="114">
        <v>44.7</v>
      </c>
      <c r="AF99" s="114">
        <v>44.7</v>
      </c>
      <c r="AG99" s="100"/>
      <c r="AH99" s="49">
        <f t="shared" si="20"/>
        <v>67.599999999999994</v>
      </c>
      <c r="AI99" s="110">
        <f t="shared" si="21"/>
        <v>4.1666666666666664E-2</v>
      </c>
    </row>
    <row r="100" spans="1:37" ht="15.75" thickBot="1" x14ac:dyDescent="0.3">
      <c r="A100" s="117" t="s">
        <v>104</v>
      </c>
      <c r="B100" s="95">
        <v>90</v>
      </c>
      <c r="C100" s="95">
        <v>86.6</v>
      </c>
      <c r="D100" s="95">
        <v>83.6</v>
      </c>
      <c r="E100" s="95">
        <v>78.8</v>
      </c>
      <c r="F100" s="95">
        <v>76.5</v>
      </c>
      <c r="G100" s="95">
        <v>77.2</v>
      </c>
      <c r="H100" s="95">
        <v>77.2</v>
      </c>
      <c r="I100" s="95">
        <v>65</v>
      </c>
      <c r="J100" s="95">
        <v>63.2</v>
      </c>
      <c r="K100" s="95">
        <v>63.4</v>
      </c>
      <c r="L100" s="95">
        <v>65.3</v>
      </c>
      <c r="M100" s="95">
        <v>67.099999999999994</v>
      </c>
      <c r="N100" s="95">
        <v>65.599999999999994</v>
      </c>
      <c r="O100" s="95">
        <v>73.5</v>
      </c>
      <c r="P100" s="95">
        <v>75.599999999999994</v>
      </c>
      <c r="Q100" s="95">
        <v>78</v>
      </c>
      <c r="R100" s="95">
        <v>93.3</v>
      </c>
      <c r="S100" s="95">
        <v>98.9</v>
      </c>
      <c r="T100" s="95"/>
      <c r="U100" s="95">
        <v>77.7</v>
      </c>
      <c r="V100" s="95">
        <v>75</v>
      </c>
      <c r="W100" s="95">
        <v>72.400000000000006</v>
      </c>
      <c r="X100" s="95">
        <v>77</v>
      </c>
      <c r="Y100" s="95">
        <v>84</v>
      </c>
      <c r="Z100" s="95">
        <v>102</v>
      </c>
      <c r="AA100" s="95">
        <v>101</v>
      </c>
      <c r="AB100" s="95">
        <v>99.3</v>
      </c>
      <c r="AC100" s="95">
        <v>94.1</v>
      </c>
      <c r="AD100" s="95">
        <v>95.6</v>
      </c>
      <c r="AE100" s="95">
        <v>88.3</v>
      </c>
      <c r="AF100" s="95">
        <v>88.3</v>
      </c>
      <c r="AG100" s="100"/>
      <c r="AH100" s="49">
        <f t="shared" si="20"/>
        <v>102</v>
      </c>
      <c r="AI100" s="110">
        <f t="shared" si="21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3">AF102</f>
        <v>9.9</v>
      </c>
      <c r="C102" s="48">
        <v>9.9</v>
      </c>
      <c r="D102" s="122">
        <f t="shared" ref="D102:S107" si="24">C102</f>
        <v>9.9</v>
      </c>
      <c r="E102" s="122">
        <f t="shared" si="24"/>
        <v>9.9</v>
      </c>
      <c r="F102" s="122">
        <f t="shared" si="24"/>
        <v>9.9</v>
      </c>
      <c r="G102" s="122">
        <f t="shared" si="24"/>
        <v>9.9</v>
      </c>
      <c r="H102" s="122">
        <f t="shared" si="24"/>
        <v>9.9</v>
      </c>
      <c r="I102" s="122">
        <f t="shared" si="24"/>
        <v>9.9</v>
      </c>
      <c r="J102" s="122">
        <f t="shared" si="24"/>
        <v>9.9</v>
      </c>
      <c r="K102" s="122">
        <f t="shared" si="24"/>
        <v>9.9</v>
      </c>
      <c r="L102" s="122">
        <f t="shared" si="24"/>
        <v>9.9</v>
      </c>
      <c r="M102" s="122">
        <f t="shared" si="24"/>
        <v>9.9</v>
      </c>
      <c r="N102" s="122">
        <f t="shared" si="24"/>
        <v>9.9</v>
      </c>
      <c r="O102" s="122">
        <f t="shared" si="24"/>
        <v>9.9</v>
      </c>
      <c r="P102" s="122">
        <f t="shared" si="24"/>
        <v>9.9</v>
      </c>
      <c r="Q102" s="122">
        <f t="shared" si="24"/>
        <v>9.9</v>
      </c>
      <c r="R102" s="122">
        <f t="shared" si="24"/>
        <v>9.9</v>
      </c>
      <c r="S102" s="122">
        <f t="shared" si="24"/>
        <v>9.9</v>
      </c>
      <c r="T102" s="122">
        <f t="shared" ref="T102:AF107" si="25">S102</f>
        <v>9.9</v>
      </c>
      <c r="U102" s="122">
        <f t="shared" si="25"/>
        <v>9.9</v>
      </c>
      <c r="V102" s="122">
        <f t="shared" si="25"/>
        <v>9.9</v>
      </c>
      <c r="W102" s="122">
        <f t="shared" si="25"/>
        <v>9.9</v>
      </c>
      <c r="X102" s="122">
        <f t="shared" si="25"/>
        <v>9.9</v>
      </c>
      <c r="Y102" s="122">
        <f t="shared" si="25"/>
        <v>9.9</v>
      </c>
      <c r="Z102" s="122">
        <f t="shared" si="25"/>
        <v>9.9</v>
      </c>
      <c r="AA102" s="122">
        <f t="shared" si="25"/>
        <v>9.9</v>
      </c>
      <c r="AB102" s="122">
        <f t="shared" si="25"/>
        <v>9.9</v>
      </c>
      <c r="AC102" s="122">
        <f t="shared" si="25"/>
        <v>9.9</v>
      </c>
      <c r="AD102" s="122">
        <f t="shared" si="25"/>
        <v>9.9</v>
      </c>
      <c r="AE102" s="122">
        <f t="shared" si="25"/>
        <v>9.9</v>
      </c>
      <c r="AF102" s="122">
        <f t="shared" si="25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3"/>
        <v>9.6</v>
      </c>
      <c r="C103" s="125">
        <v>9.6</v>
      </c>
      <c r="D103" s="124">
        <f t="shared" si="24"/>
        <v>9.6</v>
      </c>
      <c r="E103" s="124">
        <f t="shared" si="24"/>
        <v>9.6</v>
      </c>
      <c r="F103" s="124">
        <f t="shared" si="24"/>
        <v>9.6</v>
      </c>
      <c r="G103" s="124">
        <f t="shared" si="24"/>
        <v>9.6</v>
      </c>
      <c r="H103" s="124">
        <f t="shared" si="24"/>
        <v>9.6</v>
      </c>
      <c r="I103" s="124">
        <f t="shared" si="24"/>
        <v>9.6</v>
      </c>
      <c r="J103" s="124">
        <f t="shared" si="24"/>
        <v>9.6</v>
      </c>
      <c r="K103" s="124">
        <f t="shared" si="24"/>
        <v>9.6</v>
      </c>
      <c r="L103" s="124">
        <f t="shared" si="24"/>
        <v>9.6</v>
      </c>
      <c r="M103" s="124">
        <f t="shared" si="24"/>
        <v>9.6</v>
      </c>
      <c r="N103" s="124">
        <f t="shared" si="24"/>
        <v>9.6</v>
      </c>
      <c r="O103" s="124">
        <f t="shared" si="24"/>
        <v>9.6</v>
      </c>
      <c r="P103" s="124">
        <f t="shared" si="24"/>
        <v>9.6</v>
      </c>
      <c r="Q103" s="124">
        <f t="shared" si="24"/>
        <v>9.6</v>
      </c>
      <c r="R103" s="124">
        <f t="shared" si="24"/>
        <v>9.6</v>
      </c>
      <c r="S103" s="124">
        <f t="shared" si="24"/>
        <v>9.6</v>
      </c>
      <c r="T103" s="124">
        <f t="shared" si="25"/>
        <v>9.6</v>
      </c>
      <c r="U103" s="124">
        <f t="shared" si="25"/>
        <v>9.6</v>
      </c>
      <c r="V103" s="124">
        <f t="shared" si="25"/>
        <v>9.6</v>
      </c>
      <c r="W103" s="124">
        <f t="shared" si="25"/>
        <v>9.6</v>
      </c>
      <c r="X103" s="124">
        <f t="shared" si="25"/>
        <v>9.6</v>
      </c>
      <c r="Y103" s="124">
        <f t="shared" si="25"/>
        <v>9.6</v>
      </c>
      <c r="Z103" s="124">
        <f t="shared" si="25"/>
        <v>9.6</v>
      </c>
      <c r="AA103" s="124">
        <f t="shared" si="25"/>
        <v>9.6</v>
      </c>
      <c r="AB103" s="124">
        <f t="shared" si="25"/>
        <v>9.6</v>
      </c>
      <c r="AC103" s="124">
        <f t="shared" si="25"/>
        <v>9.6</v>
      </c>
      <c r="AD103" s="124">
        <f t="shared" si="25"/>
        <v>9.6</v>
      </c>
      <c r="AE103" s="124">
        <f t="shared" si="25"/>
        <v>9.6</v>
      </c>
      <c r="AF103" s="124">
        <f t="shared" si="25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3"/>
        <v>9.98</v>
      </c>
      <c r="C104" s="125">
        <v>9.98</v>
      </c>
      <c r="D104" s="124">
        <f t="shared" si="24"/>
        <v>9.98</v>
      </c>
      <c r="E104" s="124">
        <f t="shared" si="24"/>
        <v>9.98</v>
      </c>
      <c r="F104" s="124">
        <f t="shared" si="24"/>
        <v>9.98</v>
      </c>
      <c r="G104" s="124">
        <f t="shared" si="24"/>
        <v>9.98</v>
      </c>
      <c r="H104" s="124">
        <f t="shared" si="24"/>
        <v>9.98</v>
      </c>
      <c r="I104" s="124">
        <f t="shared" si="24"/>
        <v>9.98</v>
      </c>
      <c r="J104" s="124">
        <f t="shared" si="24"/>
        <v>9.98</v>
      </c>
      <c r="K104" s="124">
        <f t="shared" si="24"/>
        <v>9.98</v>
      </c>
      <c r="L104" s="124">
        <f t="shared" si="24"/>
        <v>9.98</v>
      </c>
      <c r="M104" s="124">
        <f t="shared" si="24"/>
        <v>9.98</v>
      </c>
      <c r="N104" s="124">
        <f t="shared" si="24"/>
        <v>9.98</v>
      </c>
      <c r="O104" s="124">
        <f t="shared" si="24"/>
        <v>9.98</v>
      </c>
      <c r="P104" s="124">
        <f t="shared" si="24"/>
        <v>9.98</v>
      </c>
      <c r="Q104" s="124">
        <f t="shared" si="24"/>
        <v>9.98</v>
      </c>
      <c r="R104" s="124">
        <f t="shared" si="24"/>
        <v>9.98</v>
      </c>
      <c r="S104" s="124">
        <f t="shared" si="24"/>
        <v>9.98</v>
      </c>
      <c r="T104" s="124">
        <f t="shared" si="25"/>
        <v>9.98</v>
      </c>
      <c r="U104" s="124">
        <f t="shared" si="25"/>
        <v>9.98</v>
      </c>
      <c r="V104" s="124">
        <f t="shared" si="25"/>
        <v>9.98</v>
      </c>
      <c r="W104" s="124">
        <f t="shared" si="25"/>
        <v>9.98</v>
      </c>
      <c r="X104" s="124">
        <f t="shared" si="25"/>
        <v>9.98</v>
      </c>
      <c r="Y104" s="124">
        <f t="shared" si="25"/>
        <v>9.98</v>
      </c>
      <c r="Z104" s="124">
        <f t="shared" si="25"/>
        <v>9.98</v>
      </c>
      <c r="AA104" s="124">
        <f t="shared" si="25"/>
        <v>9.98</v>
      </c>
      <c r="AB104" s="124">
        <f t="shared" si="25"/>
        <v>9.98</v>
      </c>
      <c r="AC104" s="124">
        <f t="shared" si="25"/>
        <v>9.98</v>
      </c>
      <c r="AD104" s="124">
        <f t="shared" si="25"/>
        <v>9.98</v>
      </c>
      <c r="AE104" s="124">
        <f t="shared" si="25"/>
        <v>9.98</v>
      </c>
      <c r="AF104" s="124">
        <f t="shared" si="25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3"/>
        <v>9.1</v>
      </c>
      <c r="C105" s="125">
        <v>9.1</v>
      </c>
      <c r="D105" s="124">
        <f t="shared" si="24"/>
        <v>9.1</v>
      </c>
      <c r="E105" s="124">
        <f t="shared" si="24"/>
        <v>9.1</v>
      </c>
      <c r="F105" s="124">
        <f t="shared" si="24"/>
        <v>9.1</v>
      </c>
      <c r="G105" s="124">
        <f t="shared" si="24"/>
        <v>9.1</v>
      </c>
      <c r="H105" s="124">
        <f t="shared" si="24"/>
        <v>9.1</v>
      </c>
      <c r="I105" s="124">
        <f t="shared" si="24"/>
        <v>9.1</v>
      </c>
      <c r="J105" s="124">
        <f t="shared" si="24"/>
        <v>9.1</v>
      </c>
      <c r="K105" s="124">
        <f t="shared" si="24"/>
        <v>9.1</v>
      </c>
      <c r="L105" s="124">
        <f t="shared" si="24"/>
        <v>9.1</v>
      </c>
      <c r="M105" s="124">
        <f t="shared" si="24"/>
        <v>9.1</v>
      </c>
      <c r="N105" s="124">
        <f t="shared" si="24"/>
        <v>9.1</v>
      </c>
      <c r="O105" s="124">
        <f t="shared" si="24"/>
        <v>9.1</v>
      </c>
      <c r="P105" s="124">
        <f t="shared" si="24"/>
        <v>9.1</v>
      </c>
      <c r="Q105" s="124">
        <f t="shared" si="24"/>
        <v>9.1</v>
      </c>
      <c r="R105" s="124">
        <f t="shared" si="24"/>
        <v>9.1</v>
      </c>
      <c r="S105" s="124">
        <f t="shared" si="24"/>
        <v>9.1</v>
      </c>
      <c r="T105" s="124">
        <f t="shared" si="25"/>
        <v>9.1</v>
      </c>
      <c r="U105" s="124">
        <f t="shared" si="25"/>
        <v>9.1</v>
      </c>
      <c r="V105" s="124">
        <f t="shared" si="25"/>
        <v>9.1</v>
      </c>
      <c r="W105" s="124">
        <f t="shared" si="25"/>
        <v>9.1</v>
      </c>
      <c r="X105" s="124">
        <f t="shared" si="25"/>
        <v>9.1</v>
      </c>
      <c r="Y105" s="124">
        <f t="shared" si="25"/>
        <v>9.1</v>
      </c>
      <c r="Z105" s="124">
        <f t="shared" si="25"/>
        <v>9.1</v>
      </c>
      <c r="AA105" s="124">
        <f t="shared" si="25"/>
        <v>9.1</v>
      </c>
      <c r="AB105" s="124">
        <f t="shared" si="25"/>
        <v>9.1</v>
      </c>
      <c r="AC105" s="124">
        <f t="shared" si="25"/>
        <v>9.1</v>
      </c>
      <c r="AD105" s="124">
        <f t="shared" si="25"/>
        <v>9.1</v>
      </c>
      <c r="AE105" s="124">
        <f t="shared" si="25"/>
        <v>9.1</v>
      </c>
      <c r="AF105" s="124">
        <f t="shared" si="25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3"/>
        <v>9.18</v>
      </c>
      <c r="C106" s="125">
        <v>9.18</v>
      </c>
      <c r="D106" s="124">
        <f t="shared" si="24"/>
        <v>9.18</v>
      </c>
      <c r="E106" s="124">
        <f t="shared" si="24"/>
        <v>9.18</v>
      </c>
      <c r="F106" s="124">
        <f t="shared" si="24"/>
        <v>9.18</v>
      </c>
      <c r="G106" s="124">
        <f t="shared" si="24"/>
        <v>9.18</v>
      </c>
      <c r="H106" s="124">
        <f t="shared" si="24"/>
        <v>9.18</v>
      </c>
      <c r="I106" s="124">
        <f t="shared" si="24"/>
        <v>9.18</v>
      </c>
      <c r="J106" s="124">
        <f t="shared" si="24"/>
        <v>9.18</v>
      </c>
      <c r="K106" s="124">
        <f t="shared" si="24"/>
        <v>9.18</v>
      </c>
      <c r="L106" s="124">
        <f t="shared" si="24"/>
        <v>9.18</v>
      </c>
      <c r="M106" s="124">
        <f t="shared" si="24"/>
        <v>9.18</v>
      </c>
      <c r="N106" s="124">
        <f t="shared" si="24"/>
        <v>9.18</v>
      </c>
      <c r="O106" s="124">
        <f t="shared" si="24"/>
        <v>9.18</v>
      </c>
      <c r="P106" s="124">
        <f t="shared" si="24"/>
        <v>9.18</v>
      </c>
      <c r="Q106" s="124">
        <f t="shared" si="24"/>
        <v>9.18</v>
      </c>
      <c r="R106" s="124">
        <f t="shared" si="24"/>
        <v>9.18</v>
      </c>
      <c r="S106" s="124">
        <f t="shared" si="24"/>
        <v>9.18</v>
      </c>
      <c r="T106" s="124">
        <f t="shared" si="25"/>
        <v>9.18</v>
      </c>
      <c r="U106" s="124">
        <f t="shared" si="25"/>
        <v>9.18</v>
      </c>
      <c r="V106" s="124">
        <f t="shared" si="25"/>
        <v>9.18</v>
      </c>
      <c r="W106" s="124">
        <f t="shared" si="25"/>
        <v>9.18</v>
      </c>
      <c r="X106" s="124">
        <f t="shared" si="25"/>
        <v>9.18</v>
      </c>
      <c r="Y106" s="124">
        <f t="shared" si="25"/>
        <v>9.18</v>
      </c>
      <c r="Z106" s="124">
        <f t="shared" si="25"/>
        <v>9.18</v>
      </c>
      <c r="AA106" s="124">
        <f t="shared" si="25"/>
        <v>9.18</v>
      </c>
      <c r="AB106" s="124">
        <f t="shared" si="25"/>
        <v>9.18</v>
      </c>
      <c r="AC106" s="124">
        <f t="shared" si="25"/>
        <v>9.18</v>
      </c>
      <c r="AD106" s="124">
        <f t="shared" si="25"/>
        <v>9.18</v>
      </c>
      <c r="AE106" s="124">
        <f t="shared" si="25"/>
        <v>9.18</v>
      </c>
      <c r="AF106" s="124">
        <f t="shared" si="25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3"/>
        <v>7</v>
      </c>
      <c r="C107" s="125">
        <v>7</v>
      </c>
      <c r="D107" s="124">
        <f t="shared" si="24"/>
        <v>7</v>
      </c>
      <c r="E107" s="124">
        <f t="shared" si="24"/>
        <v>7</v>
      </c>
      <c r="F107" s="124">
        <f t="shared" si="24"/>
        <v>7</v>
      </c>
      <c r="G107" s="124">
        <f t="shared" si="24"/>
        <v>7</v>
      </c>
      <c r="H107" s="124">
        <f t="shared" si="24"/>
        <v>7</v>
      </c>
      <c r="I107" s="124">
        <f t="shared" si="24"/>
        <v>7</v>
      </c>
      <c r="J107" s="124">
        <f t="shared" si="24"/>
        <v>7</v>
      </c>
      <c r="K107" s="124">
        <f t="shared" si="24"/>
        <v>7</v>
      </c>
      <c r="L107" s="124">
        <f t="shared" si="24"/>
        <v>7</v>
      </c>
      <c r="M107" s="124">
        <f t="shared" si="24"/>
        <v>7</v>
      </c>
      <c r="N107" s="124">
        <f t="shared" si="24"/>
        <v>7</v>
      </c>
      <c r="O107" s="124">
        <f t="shared" si="24"/>
        <v>7</v>
      </c>
      <c r="P107" s="124">
        <f t="shared" si="24"/>
        <v>7</v>
      </c>
      <c r="Q107" s="124">
        <f t="shared" si="24"/>
        <v>7</v>
      </c>
      <c r="R107" s="124">
        <f t="shared" si="24"/>
        <v>7</v>
      </c>
      <c r="S107" s="124">
        <f t="shared" si="24"/>
        <v>7</v>
      </c>
      <c r="T107" s="124">
        <f t="shared" si="25"/>
        <v>7</v>
      </c>
      <c r="U107" s="124">
        <f t="shared" si="25"/>
        <v>7</v>
      </c>
      <c r="V107" s="124">
        <f t="shared" si="25"/>
        <v>7</v>
      </c>
      <c r="W107" s="124">
        <f t="shared" si="25"/>
        <v>7</v>
      </c>
      <c r="X107" s="124">
        <f t="shared" si="25"/>
        <v>7</v>
      </c>
      <c r="Y107" s="124">
        <f t="shared" si="25"/>
        <v>7</v>
      </c>
      <c r="Z107" s="124">
        <f t="shared" si="25"/>
        <v>7</v>
      </c>
      <c r="AA107" s="124">
        <f t="shared" si="25"/>
        <v>7</v>
      </c>
      <c r="AB107" s="124">
        <f t="shared" si="25"/>
        <v>7</v>
      </c>
      <c r="AC107" s="124">
        <f t="shared" si="25"/>
        <v>7</v>
      </c>
      <c r="AD107" s="124">
        <f t="shared" si="25"/>
        <v>7</v>
      </c>
      <c r="AE107" s="124">
        <f t="shared" si="25"/>
        <v>7</v>
      </c>
      <c r="AF107" s="124">
        <f t="shared" si="25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6">C109</f>
        <v>2.25</v>
      </c>
      <c r="E109" s="124">
        <f t="shared" si="26"/>
        <v>2.25</v>
      </c>
      <c r="F109" s="124">
        <f t="shared" si="26"/>
        <v>2.25</v>
      </c>
      <c r="G109" s="124">
        <f t="shared" si="26"/>
        <v>2.25</v>
      </c>
      <c r="H109" s="124">
        <f t="shared" si="26"/>
        <v>2.25</v>
      </c>
      <c r="I109" s="124">
        <f t="shared" si="26"/>
        <v>2.25</v>
      </c>
      <c r="J109" s="124">
        <f t="shared" si="26"/>
        <v>2.25</v>
      </c>
      <c r="K109" s="124">
        <f t="shared" si="26"/>
        <v>2.25</v>
      </c>
      <c r="L109" s="124">
        <f t="shared" si="26"/>
        <v>2.25</v>
      </c>
      <c r="M109" s="124">
        <f t="shared" si="26"/>
        <v>2.25</v>
      </c>
      <c r="N109" s="124">
        <f t="shared" si="26"/>
        <v>2.25</v>
      </c>
      <c r="O109" s="124">
        <f t="shared" si="26"/>
        <v>2.25</v>
      </c>
      <c r="P109" s="124">
        <f t="shared" si="26"/>
        <v>2.25</v>
      </c>
      <c r="Q109" s="124">
        <f t="shared" si="26"/>
        <v>2.25</v>
      </c>
      <c r="R109" s="124">
        <f t="shared" si="26"/>
        <v>2.25</v>
      </c>
      <c r="S109" s="124">
        <f t="shared" si="26"/>
        <v>2.25</v>
      </c>
      <c r="T109" s="124">
        <f t="shared" ref="T109:AF110" si="27">S109</f>
        <v>2.25</v>
      </c>
      <c r="U109" s="124">
        <f t="shared" si="27"/>
        <v>2.25</v>
      </c>
      <c r="V109" s="124">
        <f t="shared" si="27"/>
        <v>2.25</v>
      </c>
      <c r="W109" s="124">
        <f t="shared" si="27"/>
        <v>2.25</v>
      </c>
      <c r="X109" s="124">
        <f t="shared" si="27"/>
        <v>2.25</v>
      </c>
      <c r="Y109" s="124">
        <f t="shared" si="27"/>
        <v>2.25</v>
      </c>
      <c r="Z109" s="124">
        <f t="shared" si="27"/>
        <v>2.25</v>
      </c>
      <c r="AA109" s="124">
        <f t="shared" si="27"/>
        <v>2.25</v>
      </c>
      <c r="AB109" s="124">
        <f t="shared" si="27"/>
        <v>2.25</v>
      </c>
      <c r="AC109" s="124">
        <f t="shared" si="27"/>
        <v>2.25</v>
      </c>
      <c r="AD109" s="124">
        <f t="shared" si="27"/>
        <v>2.25</v>
      </c>
      <c r="AE109" s="124">
        <f t="shared" si="27"/>
        <v>2.25</v>
      </c>
      <c r="AF109" s="124">
        <f t="shared" si="27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6"/>
        <v>1.64</v>
      </c>
      <c r="E110" s="124">
        <f t="shared" si="26"/>
        <v>1.64</v>
      </c>
      <c r="F110" s="124">
        <f t="shared" si="26"/>
        <v>1.64</v>
      </c>
      <c r="G110" s="124">
        <f t="shared" si="26"/>
        <v>1.64</v>
      </c>
      <c r="H110" s="124">
        <f t="shared" si="26"/>
        <v>1.64</v>
      </c>
      <c r="I110" s="124">
        <f t="shared" si="26"/>
        <v>1.64</v>
      </c>
      <c r="J110" s="124">
        <f t="shared" si="26"/>
        <v>1.64</v>
      </c>
      <c r="K110" s="124">
        <f t="shared" si="26"/>
        <v>1.64</v>
      </c>
      <c r="L110" s="124">
        <f t="shared" si="26"/>
        <v>1.64</v>
      </c>
      <c r="M110" s="124">
        <f t="shared" si="26"/>
        <v>1.64</v>
      </c>
      <c r="N110" s="124">
        <f t="shared" si="26"/>
        <v>1.64</v>
      </c>
      <c r="O110" s="124">
        <f t="shared" si="26"/>
        <v>1.64</v>
      </c>
      <c r="P110" s="124">
        <f t="shared" si="26"/>
        <v>1.64</v>
      </c>
      <c r="Q110" s="124">
        <f t="shared" si="26"/>
        <v>1.64</v>
      </c>
      <c r="R110" s="124">
        <f t="shared" si="26"/>
        <v>1.64</v>
      </c>
      <c r="S110" s="124">
        <f t="shared" si="26"/>
        <v>1.64</v>
      </c>
      <c r="T110" s="124">
        <f t="shared" si="27"/>
        <v>1.64</v>
      </c>
      <c r="U110" s="124">
        <f t="shared" si="27"/>
        <v>1.64</v>
      </c>
      <c r="V110" s="124">
        <f t="shared" si="27"/>
        <v>1.64</v>
      </c>
      <c r="W110" s="124">
        <f t="shared" si="27"/>
        <v>1.64</v>
      </c>
      <c r="X110" s="124">
        <f t="shared" si="27"/>
        <v>1.64</v>
      </c>
      <c r="Y110" s="124">
        <f t="shared" si="27"/>
        <v>1.64</v>
      </c>
      <c r="Z110" s="124">
        <f t="shared" si="27"/>
        <v>1.64</v>
      </c>
      <c r="AA110" s="124">
        <f t="shared" si="27"/>
        <v>1.64</v>
      </c>
      <c r="AB110" s="124">
        <f t="shared" si="27"/>
        <v>1.64</v>
      </c>
      <c r="AC110" s="124">
        <f t="shared" si="27"/>
        <v>1.64</v>
      </c>
      <c r="AD110" s="124">
        <f t="shared" si="27"/>
        <v>1.64</v>
      </c>
      <c r="AE110" s="124">
        <f t="shared" si="27"/>
        <v>1.64</v>
      </c>
      <c r="AF110" s="124">
        <f t="shared" si="27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8">AF112</f>
        <v>1.62</v>
      </c>
      <c r="C112" s="125">
        <v>1.62</v>
      </c>
      <c r="D112" s="124">
        <f t="shared" ref="D112:S119" si="29">C112</f>
        <v>1.62</v>
      </c>
      <c r="E112" s="124">
        <f t="shared" si="29"/>
        <v>1.62</v>
      </c>
      <c r="F112" s="124">
        <f t="shared" si="29"/>
        <v>1.62</v>
      </c>
      <c r="G112" s="124">
        <f t="shared" si="29"/>
        <v>1.62</v>
      </c>
      <c r="H112" s="124">
        <f t="shared" si="29"/>
        <v>1.62</v>
      </c>
      <c r="I112" s="124">
        <f t="shared" si="29"/>
        <v>1.62</v>
      </c>
      <c r="J112" s="124">
        <f t="shared" si="29"/>
        <v>1.62</v>
      </c>
      <c r="K112" s="124">
        <f t="shared" si="29"/>
        <v>1.62</v>
      </c>
      <c r="L112" s="124">
        <f t="shared" si="29"/>
        <v>1.62</v>
      </c>
      <c r="M112" s="124">
        <f t="shared" si="29"/>
        <v>1.62</v>
      </c>
      <c r="N112" s="124">
        <f t="shared" si="29"/>
        <v>1.62</v>
      </c>
      <c r="O112" s="124">
        <f t="shared" si="29"/>
        <v>1.62</v>
      </c>
      <c r="P112" s="124">
        <f t="shared" si="29"/>
        <v>1.62</v>
      </c>
      <c r="Q112" s="124">
        <f t="shared" si="29"/>
        <v>1.62</v>
      </c>
      <c r="R112" s="124">
        <f t="shared" si="29"/>
        <v>1.62</v>
      </c>
      <c r="S112" s="124">
        <f t="shared" si="29"/>
        <v>1.62</v>
      </c>
      <c r="T112" s="124">
        <f t="shared" ref="T112:AF127" si="30">S112</f>
        <v>1.62</v>
      </c>
      <c r="U112" s="124">
        <f t="shared" si="30"/>
        <v>1.62</v>
      </c>
      <c r="V112" s="124">
        <f t="shared" si="30"/>
        <v>1.62</v>
      </c>
      <c r="W112" s="124">
        <f t="shared" si="30"/>
        <v>1.62</v>
      </c>
      <c r="X112" s="124">
        <f t="shared" si="30"/>
        <v>1.62</v>
      </c>
      <c r="Y112" s="124">
        <f t="shared" si="30"/>
        <v>1.62</v>
      </c>
      <c r="Z112" s="124">
        <f t="shared" si="30"/>
        <v>1.62</v>
      </c>
      <c r="AA112" s="124">
        <f t="shared" si="30"/>
        <v>1.62</v>
      </c>
      <c r="AB112" s="124">
        <f t="shared" si="30"/>
        <v>1.62</v>
      </c>
      <c r="AC112" s="124">
        <f t="shared" si="30"/>
        <v>1.62</v>
      </c>
      <c r="AD112" s="124">
        <f t="shared" si="30"/>
        <v>1.62</v>
      </c>
      <c r="AE112" s="124">
        <f t="shared" si="30"/>
        <v>1.62</v>
      </c>
      <c r="AF112" s="124">
        <f t="shared" si="30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8"/>
        <v>8.36</v>
      </c>
      <c r="C113" s="125">
        <v>8.36</v>
      </c>
      <c r="D113" s="124">
        <f t="shared" si="29"/>
        <v>8.36</v>
      </c>
      <c r="E113" s="124">
        <f t="shared" si="29"/>
        <v>8.36</v>
      </c>
      <c r="F113" s="124">
        <f t="shared" si="29"/>
        <v>8.36</v>
      </c>
      <c r="G113" s="124">
        <f t="shared" si="29"/>
        <v>8.36</v>
      </c>
      <c r="H113" s="124">
        <f t="shared" si="29"/>
        <v>8.36</v>
      </c>
      <c r="I113" s="124">
        <f t="shared" si="29"/>
        <v>8.36</v>
      </c>
      <c r="J113" s="124">
        <f t="shared" si="29"/>
        <v>8.36</v>
      </c>
      <c r="K113" s="124">
        <f t="shared" si="29"/>
        <v>8.36</v>
      </c>
      <c r="L113" s="124">
        <f t="shared" si="29"/>
        <v>8.36</v>
      </c>
      <c r="M113" s="124">
        <f t="shared" si="29"/>
        <v>8.36</v>
      </c>
      <c r="N113" s="124">
        <f t="shared" si="29"/>
        <v>8.36</v>
      </c>
      <c r="O113" s="124">
        <f t="shared" si="29"/>
        <v>8.36</v>
      </c>
      <c r="P113" s="124">
        <f t="shared" si="29"/>
        <v>8.36</v>
      </c>
      <c r="Q113" s="124">
        <f t="shared" si="29"/>
        <v>8.36</v>
      </c>
      <c r="R113" s="124">
        <f t="shared" si="29"/>
        <v>8.36</v>
      </c>
      <c r="S113" s="124">
        <f t="shared" si="29"/>
        <v>8.36</v>
      </c>
      <c r="T113" s="124">
        <f t="shared" si="30"/>
        <v>8.36</v>
      </c>
      <c r="U113" s="124">
        <f t="shared" si="30"/>
        <v>8.36</v>
      </c>
      <c r="V113" s="124">
        <f t="shared" si="30"/>
        <v>8.36</v>
      </c>
      <c r="W113" s="124">
        <f t="shared" si="30"/>
        <v>8.36</v>
      </c>
      <c r="X113" s="124">
        <f t="shared" si="30"/>
        <v>8.36</v>
      </c>
      <c r="Y113" s="124">
        <f t="shared" si="30"/>
        <v>8.36</v>
      </c>
      <c r="Z113" s="124">
        <f t="shared" si="30"/>
        <v>8.36</v>
      </c>
      <c r="AA113" s="124">
        <f t="shared" si="30"/>
        <v>8.36</v>
      </c>
      <c r="AB113" s="124">
        <f t="shared" si="30"/>
        <v>8.36</v>
      </c>
      <c r="AC113" s="124">
        <f t="shared" si="30"/>
        <v>8.36</v>
      </c>
      <c r="AD113" s="124">
        <f t="shared" si="30"/>
        <v>8.36</v>
      </c>
      <c r="AE113" s="124">
        <f t="shared" si="30"/>
        <v>8.36</v>
      </c>
      <c r="AF113" s="124">
        <f t="shared" si="30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8"/>
        <v>5.4</v>
      </c>
      <c r="C114" s="125">
        <v>8</v>
      </c>
      <c r="D114" s="124">
        <f t="shared" si="29"/>
        <v>8</v>
      </c>
      <c r="E114" s="124">
        <f t="shared" si="29"/>
        <v>8</v>
      </c>
      <c r="F114" s="124">
        <f t="shared" si="29"/>
        <v>8</v>
      </c>
      <c r="G114" s="124">
        <f t="shared" si="29"/>
        <v>8</v>
      </c>
      <c r="H114" s="124">
        <f t="shared" si="29"/>
        <v>8</v>
      </c>
      <c r="I114" s="124">
        <f t="shared" si="29"/>
        <v>8</v>
      </c>
      <c r="J114" s="124">
        <v>5.4</v>
      </c>
      <c r="K114" s="124">
        <f t="shared" si="29"/>
        <v>5.4</v>
      </c>
      <c r="L114" s="124">
        <f t="shared" si="29"/>
        <v>5.4</v>
      </c>
      <c r="M114" s="124">
        <f t="shared" si="29"/>
        <v>5.4</v>
      </c>
      <c r="N114" s="124">
        <f t="shared" si="29"/>
        <v>5.4</v>
      </c>
      <c r="O114" s="124">
        <f t="shared" si="29"/>
        <v>5.4</v>
      </c>
      <c r="P114" s="124">
        <f t="shared" si="29"/>
        <v>5.4</v>
      </c>
      <c r="Q114" s="124">
        <f t="shared" si="29"/>
        <v>5.4</v>
      </c>
      <c r="R114" s="124">
        <f t="shared" si="29"/>
        <v>5.4</v>
      </c>
      <c r="S114" s="124">
        <f t="shared" si="29"/>
        <v>5.4</v>
      </c>
      <c r="T114" s="124">
        <f t="shared" si="30"/>
        <v>5.4</v>
      </c>
      <c r="U114" s="124">
        <f t="shared" si="30"/>
        <v>5.4</v>
      </c>
      <c r="V114" s="124">
        <f t="shared" si="30"/>
        <v>5.4</v>
      </c>
      <c r="W114" s="124">
        <f t="shared" si="30"/>
        <v>5.4</v>
      </c>
      <c r="X114" s="124">
        <f t="shared" si="30"/>
        <v>5.4</v>
      </c>
      <c r="Y114" s="124">
        <f t="shared" si="30"/>
        <v>5.4</v>
      </c>
      <c r="Z114" s="124">
        <f t="shared" si="30"/>
        <v>5.4</v>
      </c>
      <c r="AA114" s="124">
        <f t="shared" si="30"/>
        <v>5.4</v>
      </c>
      <c r="AB114" s="124">
        <f t="shared" si="30"/>
        <v>5.4</v>
      </c>
      <c r="AC114" s="124">
        <f t="shared" si="30"/>
        <v>5.4</v>
      </c>
      <c r="AD114" s="124">
        <f t="shared" si="30"/>
        <v>5.4</v>
      </c>
      <c r="AE114" s="124">
        <f t="shared" si="30"/>
        <v>5.4</v>
      </c>
      <c r="AF114" s="124">
        <f t="shared" si="30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8"/>
        <v>6.57</v>
      </c>
      <c r="C115" s="125">
        <v>6.57</v>
      </c>
      <c r="D115" s="124">
        <f t="shared" si="29"/>
        <v>6.57</v>
      </c>
      <c r="E115" s="124">
        <f t="shared" si="29"/>
        <v>6.57</v>
      </c>
      <c r="F115" s="124">
        <f t="shared" si="29"/>
        <v>6.57</v>
      </c>
      <c r="G115" s="124">
        <f t="shared" si="29"/>
        <v>6.57</v>
      </c>
      <c r="H115" s="124">
        <f t="shared" si="29"/>
        <v>6.57</v>
      </c>
      <c r="I115" s="124">
        <f t="shared" si="29"/>
        <v>6.57</v>
      </c>
      <c r="J115" s="124">
        <f t="shared" si="29"/>
        <v>6.57</v>
      </c>
      <c r="K115" s="124">
        <f t="shared" si="29"/>
        <v>6.57</v>
      </c>
      <c r="L115" s="124">
        <f t="shared" si="29"/>
        <v>6.57</v>
      </c>
      <c r="M115" s="124">
        <f t="shared" si="29"/>
        <v>6.57</v>
      </c>
      <c r="N115" s="124">
        <f t="shared" si="29"/>
        <v>6.57</v>
      </c>
      <c r="O115" s="124">
        <f t="shared" si="29"/>
        <v>6.57</v>
      </c>
      <c r="P115" s="124">
        <f t="shared" si="29"/>
        <v>6.57</v>
      </c>
      <c r="Q115" s="124">
        <f t="shared" si="29"/>
        <v>6.57</v>
      </c>
      <c r="R115" s="124">
        <f t="shared" si="29"/>
        <v>6.57</v>
      </c>
      <c r="S115" s="124">
        <f t="shared" si="29"/>
        <v>6.57</v>
      </c>
      <c r="T115" s="124">
        <f t="shared" si="30"/>
        <v>6.57</v>
      </c>
      <c r="U115" s="124">
        <f t="shared" si="30"/>
        <v>6.57</v>
      </c>
      <c r="V115" s="124">
        <f t="shared" si="30"/>
        <v>6.57</v>
      </c>
      <c r="W115" s="124">
        <f t="shared" si="30"/>
        <v>6.57</v>
      </c>
      <c r="X115" s="124">
        <f t="shared" si="30"/>
        <v>6.57</v>
      </c>
      <c r="Y115" s="124">
        <f t="shared" si="30"/>
        <v>6.57</v>
      </c>
      <c r="Z115" s="124">
        <f t="shared" si="30"/>
        <v>6.57</v>
      </c>
      <c r="AA115" s="124">
        <f t="shared" si="30"/>
        <v>6.57</v>
      </c>
      <c r="AB115" s="124">
        <f t="shared" si="30"/>
        <v>6.57</v>
      </c>
      <c r="AC115" s="124">
        <f t="shared" si="30"/>
        <v>6.57</v>
      </c>
      <c r="AD115" s="124">
        <f t="shared" si="30"/>
        <v>6.57</v>
      </c>
      <c r="AE115" s="124">
        <f t="shared" si="30"/>
        <v>6.57</v>
      </c>
      <c r="AF115" s="124">
        <f t="shared" si="30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8"/>
        <v>3.43</v>
      </c>
      <c r="C116" s="125">
        <v>3.43</v>
      </c>
      <c r="D116" s="124">
        <f t="shared" si="29"/>
        <v>3.43</v>
      </c>
      <c r="E116" s="124">
        <f t="shared" si="29"/>
        <v>3.43</v>
      </c>
      <c r="F116" s="124">
        <f t="shared" si="29"/>
        <v>3.43</v>
      </c>
      <c r="G116" s="124">
        <f t="shared" si="29"/>
        <v>3.43</v>
      </c>
      <c r="H116" s="124">
        <f t="shared" si="29"/>
        <v>3.43</v>
      </c>
      <c r="I116" s="124">
        <f t="shared" si="29"/>
        <v>3.43</v>
      </c>
      <c r="J116" s="124">
        <f t="shared" si="29"/>
        <v>3.43</v>
      </c>
      <c r="K116" s="124">
        <f t="shared" si="29"/>
        <v>3.43</v>
      </c>
      <c r="L116" s="124">
        <f t="shared" si="29"/>
        <v>3.43</v>
      </c>
      <c r="M116" s="124">
        <f t="shared" si="29"/>
        <v>3.43</v>
      </c>
      <c r="N116" s="124">
        <f t="shared" si="29"/>
        <v>3.43</v>
      </c>
      <c r="O116" s="124">
        <f t="shared" si="29"/>
        <v>3.43</v>
      </c>
      <c r="P116" s="124">
        <f t="shared" si="29"/>
        <v>3.43</v>
      </c>
      <c r="Q116" s="124">
        <f t="shared" si="29"/>
        <v>3.43</v>
      </c>
      <c r="R116" s="124">
        <f t="shared" si="29"/>
        <v>3.43</v>
      </c>
      <c r="S116" s="124">
        <f t="shared" si="29"/>
        <v>3.43</v>
      </c>
      <c r="T116" s="124">
        <f t="shared" si="30"/>
        <v>3.43</v>
      </c>
      <c r="U116" s="124">
        <f t="shared" si="30"/>
        <v>3.43</v>
      </c>
      <c r="V116" s="124">
        <f t="shared" si="30"/>
        <v>3.43</v>
      </c>
      <c r="W116" s="124">
        <f t="shared" si="30"/>
        <v>3.43</v>
      </c>
      <c r="X116" s="124">
        <f t="shared" si="30"/>
        <v>3.43</v>
      </c>
      <c r="Y116" s="124">
        <f t="shared" si="30"/>
        <v>3.43</v>
      </c>
      <c r="Z116" s="124">
        <f t="shared" si="30"/>
        <v>3.43</v>
      </c>
      <c r="AA116" s="124">
        <f t="shared" si="30"/>
        <v>3.43</v>
      </c>
      <c r="AB116" s="124">
        <f t="shared" si="30"/>
        <v>3.43</v>
      </c>
      <c r="AC116" s="124">
        <f t="shared" si="30"/>
        <v>3.43</v>
      </c>
      <c r="AD116" s="124">
        <f t="shared" si="30"/>
        <v>3.43</v>
      </c>
      <c r="AE116" s="124">
        <f t="shared" si="30"/>
        <v>3.43</v>
      </c>
      <c r="AF116" s="124">
        <f t="shared" si="30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8"/>
        <v>2.96</v>
      </c>
      <c r="C117" s="125">
        <v>2.96</v>
      </c>
      <c r="D117" s="124">
        <f t="shared" si="29"/>
        <v>2.96</v>
      </c>
      <c r="E117" s="124">
        <f t="shared" si="29"/>
        <v>2.96</v>
      </c>
      <c r="F117" s="124">
        <f t="shared" si="29"/>
        <v>2.96</v>
      </c>
      <c r="G117" s="124">
        <f t="shared" si="29"/>
        <v>2.96</v>
      </c>
      <c r="H117" s="124">
        <f t="shared" si="29"/>
        <v>2.96</v>
      </c>
      <c r="I117" s="124">
        <f t="shared" si="29"/>
        <v>2.96</v>
      </c>
      <c r="J117" s="124">
        <f t="shared" si="29"/>
        <v>2.96</v>
      </c>
      <c r="K117" s="124">
        <f t="shared" si="29"/>
        <v>2.96</v>
      </c>
      <c r="L117" s="124">
        <f t="shared" si="29"/>
        <v>2.96</v>
      </c>
      <c r="M117" s="124">
        <f t="shared" si="29"/>
        <v>2.96</v>
      </c>
      <c r="N117" s="124">
        <f t="shared" si="29"/>
        <v>2.96</v>
      </c>
      <c r="O117" s="124">
        <f t="shared" si="29"/>
        <v>2.96</v>
      </c>
      <c r="P117" s="124">
        <f t="shared" si="29"/>
        <v>2.96</v>
      </c>
      <c r="Q117" s="124">
        <f t="shared" si="29"/>
        <v>2.96</v>
      </c>
      <c r="R117" s="124">
        <f t="shared" si="29"/>
        <v>2.96</v>
      </c>
      <c r="S117" s="124">
        <f t="shared" si="29"/>
        <v>2.96</v>
      </c>
      <c r="T117" s="124">
        <f t="shared" si="30"/>
        <v>2.96</v>
      </c>
      <c r="U117" s="124">
        <f t="shared" si="30"/>
        <v>2.96</v>
      </c>
      <c r="V117" s="124">
        <f t="shared" si="30"/>
        <v>2.96</v>
      </c>
      <c r="W117" s="124">
        <f t="shared" si="30"/>
        <v>2.96</v>
      </c>
      <c r="X117" s="124">
        <f t="shared" si="30"/>
        <v>2.96</v>
      </c>
      <c r="Y117" s="124">
        <f t="shared" si="30"/>
        <v>2.96</v>
      </c>
      <c r="Z117" s="124">
        <f t="shared" si="30"/>
        <v>2.96</v>
      </c>
      <c r="AA117" s="124">
        <f t="shared" si="30"/>
        <v>2.96</v>
      </c>
      <c r="AB117" s="124">
        <f t="shared" si="30"/>
        <v>2.96</v>
      </c>
      <c r="AC117" s="124">
        <f t="shared" si="30"/>
        <v>2.96</v>
      </c>
      <c r="AD117" s="124">
        <f t="shared" si="30"/>
        <v>2.96</v>
      </c>
      <c r="AE117" s="124">
        <f t="shared" si="30"/>
        <v>2.96</v>
      </c>
      <c r="AF117" s="124">
        <f t="shared" si="30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8"/>
        <v>8</v>
      </c>
      <c r="C118" s="125">
        <v>8</v>
      </c>
      <c r="D118" s="124">
        <f t="shared" si="29"/>
        <v>8</v>
      </c>
      <c r="E118" s="124">
        <f t="shared" si="29"/>
        <v>8</v>
      </c>
      <c r="F118" s="124">
        <f t="shared" si="29"/>
        <v>8</v>
      </c>
      <c r="G118" s="124">
        <f t="shared" si="29"/>
        <v>8</v>
      </c>
      <c r="H118" s="124">
        <f t="shared" si="29"/>
        <v>8</v>
      </c>
      <c r="I118" s="124">
        <f t="shared" si="29"/>
        <v>8</v>
      </c>
      <c r="J118" s="124">
        <f t="shared" si="29"/>
        <v>8</v>
      </c>
      <c r="K118" s="124">
        <f t="shared" si="29"/>
        <v>8</v>
      </c>
      <c r="L118" s="124">
        <f t="shared" si="29"/>
        <v>8</v>
      </c>
      <c r="M118" s="124">
        <f t="shared" si="29"/>
        <v>8</v>
      </c>
      <c r="N118" s="124">
        <f t="shared" si="29"/>
        <v>8</v>
      </c>
      <c r="O118" s="124">
        <f t="shared" si="29"/>
        <v>8</v>
      </c>
      <c r="P118" s="124">
        <f t="shared" si="29"/>
        <v>8</v>
      </c>
      <c r="Q118" s="124">
        <f t="shared" si="29"/>
        <v>8</v>
      </c>
      <c r="R118" s="124">
        <f t="shared" si="29"/>
        <v>8</v>
      </c>
      <c r="S118" s="124">
        <f t="shared" si="29"/>
        <v>8</v>
      </c>
      <c r="T118" s="124">
        <f t="shared" si="30"/>
        <v>8</v>
      </c>
      <c r="U118" s="124">
        <f t="shared" si="30"/>
        <v>8</v>
      </c>
      <c r="V118" s="124">
        <f t="shared" si="30"/>
        <v>8</v>
      </c>
      <c r="W118" s="124">
        <f t="shared" si="30"/>
        <v>8</v>
      </c>
      <c r="X118" s="124">
        <f t="shared" si="30"/>
        <v>8</v>
      </c>
      <c r="Y118" s="124">
        <f t="shared" si="30"/>
        <v>8</v>
      </c>
      <c r="Z118" s="124">
        <f t="shared" si="30"/>
        <v>8</v>
      </c>
      <c r="AA118" s="124">
        <f t="shared" si="30"/>
        <v>8</v>
      </c>
      <c r="AB118" s="124">
        <f t="shared" si="30"/>
        <v>8</v>
      </c>
      <c r="AC118" s="124">
        <f t="shared" si="30"/>
        <v>8</v>
      </c>
      <c r="AD118" s="124">
        <f t="shared" si="30"/>
        <v>8</v>
      </c>
      <c r="AE118" s="124">
        <f t="shared" si="30"/>
        <v>8</v>
      </c>
      <c r="AF118" s="124">
        <f t="shared" si="30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8"/>
        <v>7</v>
      </c>
      <c r="C119" s="125">
        <v>7</v>
      </c>
      <c r="D119" s="124">
        <f>C119</f>
        <v>7</v>
      </c>
      <c r="E119" s="124">
        <f t="shared" si="29"/>
        <v>7</v>
      </c>
      <c r="F119" s="124">
        <f t="shared" si="29"/>
        <v>7</v>
      </c>
      <c r="G119" s="124">
        <f t="shared" si="29"/>
        <v>7</v>
      </c>
      <c r="H119" s="124">
        <f t="shared" si="29"/>
        <v>7</v>
      </c>
      <c r="I119" s="124">
        <f t="shared" si="29"/>
        <v>7</v>
      </c>
      <c r="J119" s="124">
        <f t="shared" si="29"/>
        <v>7</v>
      </c>
      <c r="K119" s="124">
        <f t="shared" si="29"/>
        <v>7</v>
      </c>
      <c r="L119" s="124">
        <f t="shared" si="29"/>
        <v>7</v>
      </c>
      <c r="M119" s="124">
        <f t="shared" si="29"/>
        <v>7</v>
      </c>
      <c r="N119" s="124">
        <f t="shared" si="29"/>
        <v>7</v>
      </c>
      <c r="O119" s="124">
        <f t="shared" si="29"/>
        <v>7</v>
      </c>
      <c r="P119" s="124">
        <f t="shared" si="29"/>
        <v>7</v>
      </c>
      <c r="Q119" s="124">
        <f t="shared" si="29"/>
        <v>7</v>
      </c>
      <c r="R119" s="124">
        <f t="shared" si="29"/>
        <v>7</v>
      </c>
      <c r="S119" s="124">
        <f t="shared" si="29"/>
        <v>7</v>
      </c>
      <c r="T119" s="124">
        <f t="shared" si="30"/>
        <v>7</v>
      </c>
      <c r="U119" s="124">
        <f t="shared" si="30"/>
        <v>7</v>
      </c>
      <c r="V119" s="124">
        <f t="shared" si="30"/>
        <v>7</v>
      </c>
      <c r="W119" s="124">
        <f t="shared" si="30"/>
        <v>7</v>
      </c>
      <c r="X119" s="124">
        <f t="shared" si="30"/>
        <v>7</v>
      </c>
      <c r="Y119" s="124">
        <f t="shared" si="30"/>
        <v>7</v>
      </c>
      <c r="Z119" s="124">
        <f t="shared" si="30"/>
        <v>7</v>
      </c>
      <c r="AA119" s="124">
        <f t="shared" si="30"/>
        <v>7</v>
      </c>
      <c r="AB119" s="124">
        <f t="shared" si="30"/>
        <v>7</v>
      </c>
      <c r="AC119" s="124">
        <f t="shared" si="30"/>
        <v>7</v>
      </c>
      <c r="AD119" s="124">
        <f t="shared" si="30"/>
        <v>7</v>
      </c>
      <c r="AE119" s="124">
        <f t="shared" si="30"/>
        <v>7</v>
      </c>
      <c r="AF119" s="124">
        <f t="shared" si="30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8"/>
        <v>3.47</v>
      </c>
      <c r="C120" s="125">
        <v>3.47</v>
      </c>
      <c r="D120" s="124">
        <f t="shared" ref="D120:S129" si="31">C120</f>
        <v>3.47</v>
      </c>
      <c r="E120" s="124">
        <f t="shared" si="31"/>
        <v>3.47</v>
      </c>
      <c r="F120" s="124">
        <f t="shared" si="31"/>
        <v>3.47</v>
      </c>
      <c r="G120" s="124">
        <f t="shared" si="31"/>
        <v>3.47</v>
      </c>
      <c r="H120" s="124">
        <f t="shared" si="31"/>
        <v>3.47</v>
      </c>
      <c r="I120" s="124">
        <f t="shared" si="31"/>
        <v>3.47</v>
      </c>
      <c r="J120" s="124">
        <f t="shared" si="31"/>
        <v>3.47</v>
      </c>
      <c r="K120" s="124">
        <f t="shared" si="31"/>
        <v>3.47</v>
      </c>
      <c r="L120" s="124">
        <f t="shared" si="31"/>
        <v>3.47</v>
      </c>
      <c r="M120" s="124">
        <f t="shared" si="31"/>
        <v>3.47</v>
      </c>
      <c r="N120" s="124">
        <f t="shared" si="31"/>
        <v>3.47</v>
      </c>
      <c r="O120" s="124">
        <f t="shared" si="31"/>
        <v>3.47</v>
      </c>
      <c r="P120" s="124">
        <f t="shared" si="31"/>
        <v>3.47</v>
      </c>
      <c r="Q120" s="124">
        <f t="shared" si="31"/>
        <v>3.47</v>
      </c>
      <c r="R120" s="124">
        <f t="shared" si="31"/>
        <v>3.47</v>
      </c>
      <c r="S120" s="124">
        <f t="shared" si="31"/>
        <v>3.47</v>
      </c>
      <c r="T120" s="124">
        <f t="shared" si="30"/>
        <v>3.47</v>
      </c>
      <c r="U120" s="124">
        <f t="shared" si="30"/>
        <v>3.47</v>
      </c>
      <c r="V120" s="124">
        <f t="shared" si="30"/>
        <v>3.47</v>
      </c>
      <c r="W120" s="124">
        <f t="shared" si="30"/>
        <v>3.47</v>
      </c>
      <c r="X120" s="124">
        <f t="shared" si="30"/>
        <v>3.47</v>
      </c>
      <c r="Y120" s="124">
        <f t="shared" si="30"/>
        <v>3.47</v>
      </c>
      <c r="Z120" s="124">
        <f t="shared" si="30"/>
        <v>3.47</v>
      </c>
      <c r="AA120" s="124">
        <f t="shared" si="30"/>
        <v>3.47</v>
      </c>
      <c r="AB120" s="124">
        <f t="shared" si="30"/>
        <v>3.47</v>
      </c>
      <c r="AC120" s="124">
        <f t="shared" si="30"/>
        <v>3.47</v>
      </c>
      <c r="AD120" s="124">
        <f t="shared" si="30"/>
        <v>3.47</v>
      </c>
      <c r="AE120" s="124">
        <f t="shared" si="30"/>
        <v>3.47</v>
      </c>
      <c r="AF120" s="124">
        <f t="shared" si="30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8"/>
        <v>2.1</v>
      </c>
      <c r="C121" s="125">
        <v>2.1</v>
      </c>
      <c r="D121" s="124">
        <f t="shared" si="31"/>
        <v>2.1</v>
      </c>
      <c r="E121" s="124">
        <f t="shared" si="31"/>
        <v>2.1</v>
      </c>
      <c r="F121" s="124">
        <f t="shared" si="31"/>
        <v>2.1</v>
      </c>
      <c r="G121" s="124">
        <f t="shared" si="31"/>
        <v>2.1</v>
      </c>
      <c r="H121" s="124">
        <f t="shared" si="31"/>
        <v>2.1</v>
      </c>
      <c r="I121" s="124">
        <f t="shared" si="31"/>
        <v>2.1</v>
      </c>
      <c r="J121" s="124">
        <f t="shared" si="31"/>
        <v>2.1</v>
      </c>
      <c r="K121" s="124">
        <f t="shared" si="31"/>
        <v>2.1</v>
      </c>
      <c r="L121" s="124">
        <f t="shared" si="31"/>
        <v>2.1</v>
      </c>
      <c r="M121" s="124">
        <f t="shared" si="31"/>
        <v>2.1</v>
      </c>
      <c r="N121" s="124">
        <f t="shared" si="31"/>
        <v>2.1</v>
      </c>
      <c r="O121" s="124">
        <f t="shared" si="31"/>
        <v>2.1</v>
      </c>
      <c r="P121" s="124">
        <f t="shared" si="31"/>
        <v>2.1</v>
      </c>
      <c r="Q121" s="124">
        <f t="shared" si="31"/>
        <v>2.1</v>
      </c>
      <c r="R121" s="124">
        <f t="shared" si="31"/>
        <v>2.1</v>
      </c>
      <c r="S121" s="124">
        <f t="shared" si="31"/>
        <v>2.1</v>
      </c>
      <c r="T121" s="124">
        <f t="shared" si="30"/>
        <v>2.1</v>
      </c>
      <c r="U121" s="124">
        <f t="shared" si="30"/>
        <v>2.1</v>
      </c>
      <c r="V121" s="124">
        <f t="shared" si="30"/>
        <v>2.1</v>
      </c>
      <c r="W121" s="124">
        <f t="shared" si="30"/>
        <v>2.1</v>
      </c>
      <c r="X121" s="124">
        <f t="shared" si="30"/>
        <v>2.1</v>
      </c>
      <c r="Y121" s="124">
        <f t="shared" si="30"/>
        <v>2.1</v>
      </c>
      <c r="Z121" s="124">
        <f t="shared" si="30"/>
        <v>2.1</v>
      </c>
      <c r="AA121" s="124">
        <f t="shared" si="30"/>
        <v>2.1</v>
      </c>
      <c r="AB121" s="124">
        <f t="shared" si="30"/>
        <v>2.1</v>
      </c>
      <c r="AC121" s="124">
        <f t="shared" si="30"/>
        <v>2.1</v>
      </c>
      <c r="AD121" s="124">
        <f t="shared" si="30"/>
        <v>2.1</v>
      </c>
      <c r="AE121" s="124">
        <f t="shared" si="30"/>
        <v>2.1</v>
      </c>
      <c r="AF121" s="124">
        <f t="shared" si="30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8"/>
        <v>9.3000000000000007</v>
      </c>
      <c r="C122" s="125">
        <v>9.3000000000000007</v>
      </c>
      <c r="D122" s="124">
        <f t="shared" si="31"/>
        <v>9.3000000000000007</v>
      </c>
      <c r="E122" s="124">
        <f t="shared" si="31"/>
        <v>9.3000000000000007</v>
      </c>
      <c r="F122" s="124">
        <f t="shared" si="31"/>
        <v>9.3000000000000007</v>
      </c>
      <c r="G122" s="124">
        <f t="shared" si="31"/>
        <v>9.3000000000000007</v>
      </c>
      <c r="H122" s="124">
        <f t="shared" si="31"/>
        <v>9.3000000000000007</v>
      </c>
      <c r="I122" s="124">
        <f t="shared" si="31"/>
        <v>9.3000000000000007</v>
      </c>
      <c r="J122" s="124">
        <f t="shared" si="31"/>
        <v>9.3000000000000007</v>
      </c>
      <c r="K122" s="124">
        <f t="shared" si="31"/>
        <v>9.3000000000000007</v>
      </c>
      <c r="L122" s="124">
        <f t="shared" si="31"/>
        <v>9.3000000000000007</v>
      </c>
      <c r="M122" s="124">
        <f t="shared" si="31"/>
        <v>9.3000000000000007</v>
      </c>
      <c r="N122" s="124">
        <f t="shared" si="31"/>
        <v>9.3000000000000007</v>
      </c>
      <c r="O122" s="124">
        <f t="shared" si="31"/>
        <v>9.3000000000000007</v>
      </c>
      <c r="P122" s="124">
        <f t="shared" si="31"/>
        <v>9.3000000000000007</v>
      </c>
      <c r="Q122" s="124">
        <f t="shared" si="31"/>
        <v>9.3000000000000007</v>
      </c>
      <c r="R122" s="124">
        <f t="shared" si="31"/>
        <v>9.3000000000000007</v>
      </c>
      <c r="S122" s="124">
        <f t="shared" si="31"/>
        <v>9.3000000000000007</v>
      </c>
      <c r="T122" s="124">
        <f t="shared" si="30"/>
        <v>9.3000000000000007</v>
      </c>
      <c r="U122" s="124">
        <f t="shared" si="30"/>
        <v>9.3000000000000007</v>
      </c>
      <c r="V122" s="124">
        <f t="shared" si="30"/>
        <v>9.3000000000000007</v>
      </c>
      <c r="W122" s="124">
        <f t="shared" si="30"/>
        <v>9.3000000000000007</v>
      </c>
      <c r="X122" s="124">
        <f t="shared" si="30"/>
        <v>9.3000000000000007</v>
      </c>
      <c r="Y122" s="124">
        <f t="shared" si="30"/>
        <v>9.3000000000000007</v>
      </c>
      <c r="Z122" s="124">
        <f t="shared" si="30"/>
        <v>9.3000000000000007</v>
      </c>
      <c r="AA122" s="124">
        <f t="shared" si="30"/>
        <v>9.3000000000000007</v>
      </c>
      <c r="AB122" s="124">
        <f t="shared" si="30"/>
        <v>9.3000000000000007</v>
      </c>
      <c r="AC122" s="124">
        <f t="shared" si="30"/>
        <v>9.3000000000000007</v>
      </c>
      <c r="AD122" s="124">
        <f t="shared" si="30"/>
        <v>9.3000000000000007</v>
      </c>
      <c r="AE122" s="124">
        <f t="shared" si="30"/>
        <v>9.3000000000000007</v>
      </c>
      <c r="AF122" s="124">
        <f t="shared" si="30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8"/>
        <v>0</v>
      </c>
      <c r="C123" s="125">
        <v>0</v>
      </c>
      <c r="D123" s="124">
        <f t="shared" si="31"/>
        <v>0</v>
      </c>
      <c r="E123" s="124">
        <f t="shared" si="31"/>
        <v>0</v>
      </c>
      <c r="F123" s="124">
        <f t="shared" si="31"/>
        <v>0</v>
      </c>
      <c r="G123" s="124">
        <f t="shared" si="31"/>
        <v>0</v>
      </c>
      <c r="H123" s="124">
        <f t="shared" si="31"/>
        <v>0</v>
      </c>
      <c r="I123" s="124">
        <f t="shared" si="31"/>
        <v>0</v>
      </c>
      <c r="J123" s="124">
        <f t="shared" si="31"/>
        <v>0</v>
      </c>
      <c r="K123" s="124">
        <f t="shared" si="31"/>
        <v>0</v>
      </c>
      <c r="L123" s="124">
        <f t="shared" si="31"/>
        <v>0</v>
      </c>
      <c r="M123" s="124">
        <f t="shared" si="31"/>
        <v>0</v>
      </c>
      <c r="N123" s="124">
        <f t="shared" si="31"/>
        <v>0</v>
      </c>
      <c r="O123" s="124">
        <f t="shared" si="31"/>
        <v>0</v>
      </c>
      <c r="P123" s="124">
        <f t="shared" si="31"/>
        <v>0</v>
      </c>
      <c r="Q123" s="124">
        <f t="shared" si="31"/>
        <v>0</v>
      </c>
      <c r="R123" s="124">
        <f t="shared" si="31"/>
        <v>0</v>
      </c>
      <c r="S123" s="124">
        <f t="shared" si="31"/>
        <v>0</v>
      </c>
      <c r="T123" s="124">
        <f t="shared" si="30"/>
        <v>0</v>
      </c>
      <c r="U123" s="124">
        <f t="shared" si="30"/>
        <v>0</v>
      </c>
      <c r="V123" s="124">
        <f t="shared" si="30"/>
        <v>0</v>
      </c>
      <c r="W123" s="124">
        <f t="shared" si="30"/>
        <v>0</v>
      </c>
      <c r="X123" s="124">
        <f t="shared" si="30"/>
        <v>0</v>
      </c>
      <c r="Y123" s="124">
        <f t="shared" si="30"/>
        <v>0</v>
      </c>
      <c r="Z123" s="124">
        <f t="shared" si="30"/>
        <v>0</v>
      </c>
      <c r="AA123" s="124">
        <f t="shared" si="30"/>
        <v>0</v>
      </c>
      <c r="AB123" s="124">
        <f t="shared" si="30"/>
        <v>0</v>
      </c>
      <c r="AC123" s="124">
        <f t="shared" si="30"/>
        <v>0</v>
      </c>
      <c r="AD123" s="124">
        <f t="shared" si="30"/>
        <v>0</v>
      </c>
      <c r="AE123" s="124">
        <f t="shared" si="30"/>
        <v>0</v>
      </c>
      <c r="AF123" s="124">
        <f t="shared" si="30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8"/>
        <v>0</v>
      </c>
      <c r="C124" s="125">
        <v>0</v>
      </c>
      <c r="D124" s="124">
        <f t="shared" si="31"/>
        <v>0</v>
      </c>
      <c r="E124" s="124">
        <f t="shared" si="31"/>
        <v>0</v>
      </c>
      <c r="F124" s="124">
        <f t="shared" si="31"/>
        <v>0</v>
      </c>
      <c r="G124" s="124">
        <f t="shared" si="31"/>
        <v>0</v>
      </c>
      <c r="H124" s="124">
        <f t="shared" si="31"/>
        <v>0</v>
      </c>
      <c r="I124" s="124">
        <f t="shared" si="31"/>
        <v>0</v>
      </c>
      <c r="J124" s="124">
        <f t="shared" si="31"/>
        <v>0</v>
      </c>
      <c r="K124" s="124">
        <f t="shared" si="31"/>
        <v>0</v>
      </c>
      <c r="L124" s="124">
        <f t="shared" si="31"/>
        <v>0</v>
      </c>
      <c r="M124" s="124">
        <f t="shared" si="31"/>
        <v>0</v>
      </c>
      <c r="N124" s="124">
        <f t="shared" si="31"/>
        <v>0</v>
      </c>
      <c r="O124" s="124">
        <f t="shared" si="31"/>
        <v>0</v>
      </c>
      <c r="P124" s="124">
        <f t="shared" si="31"/>
        <v>0</v>
      </c>
      <c r="Q124" s="124">
        <f t="shared" si="31"/>
        <v>0</v>
      </c>
      <c r="R124" s="124">
        <f t="shared" si="31"/>
        <v>0</v>
      </c>
      <c r="S124" s="124">
        <f t="shared" si="31"/>
        <v>0</v>
      </c>
      <c r="T124" s="124">
        <f t="shared" si="30"/>
        <v>0</v>
      </c>
      <c r="U124" s="124">
        <f t="shared" si="30"/>
        <v>0</v>
      </c>
      <c r="V124" s="124">
        <f t="shared" si="30"/>
        <v>0</v>
      </c>
      <c r="W124" s="124">
        <f t="shared" si="30"/>
        <v>0</v>
      </c>
      <c r="X124" s="124">
        <f t="shared" si="30"/>
        <v>0</v>
      </c>
      <c r="Y124" s="124">
        <f t="shared" si="30"/>
        <v>0</v>
      </c>
      <c r="Z124" s="124">
        <f t="shared" si="30"/>
        <v>0</v>
      </c>
      <c r="AA124" s="124">
        <f t="shared" si="30"/>
        <v>0</v>
      </c>
      <c r="AB124" s="124">
        <f t="shared" si="30"/>
        <v>0</v>
      </c>
      <c r="AC124" s="124">
        <f t="shared" si="30"/>
        <v>0</v>
      </c>
      <c r="AD124" s="124">
        <f t="shared" si="30"/>
        <v>0</v>
      </c>
      <c r="AE124" s="124">
        <f t="shared" si="30"/>
        <v>0</v>
      </c>
      <c r="AF124" s="124">
        <f t="shared" si="30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8"/>
        <v>;/</v>
      </c>
      <c r="C125" s="125">
        <v>5</v>
      </c>
      <c r="D125" s="124">
        <f t="shared" si="31"/>
        <v>5</v>
      </c>
      <c r="E125" s="124">
        <f t="shared" si="31"/>
        <v>5</v>
      </c>
      <c r="F125" s="124">
        <f t="shared" si="31"/>
        <v>5</v>
      </c>
      <c r="G125" s="124">
        <f t="shared" si="31"/>
        <v>5</v>
      </c>
      <c r="H125" s="124">
        <f t="shared" si="31"/>
        <v>5</v>
      </c>
      <c r="I125" s="124" t="s">
        <v>220</v>
      </c>
      <c r="J125" s="124" t="str">
        <f t="shared" si="31"/>
        <v>;/</v>
      </c>
      <c r="K125" s="124" t="str">
        <f t="shared" si="31"/>
        <v>;/</v>
      </c>
      <c r="L125" s="124" t="str">
        <f t="shared" si="31"/>
        <v>;/</v>
      </c>
      <c r="M125" s="124" t="str">
        <f t="shared" si="31"/>
        <v>;/</v>
      </c>
      <c r="N125" s="124" t="str">
        <f t="shared" si="31"/>
        <v>;/</v>
      </c>
      <c r="O125" s="124" t="str">
        <f t="shared" si="31"/>
        <v>;/</v>
      </c>
      <c r="P125" s="124" t="str">
        <f t="shared" si="31"/>
        <v>;/</v>
      </c>
      <c r="Q125" s="124" t="str">
        <f t="shared" si="31"/>
        <v>;/</v>
      </c>
      <c r="R125" s="124" t="str">
        <f t="shared" si="31"/>
        <v>;/</v>
      </c>
      <c r="S125" s="124" t="str">
        <f t="shared" si="31"/>
        <v>;/</v>
      </c>
      <c r="T125" s="124" t="str">
        <f t="shared" si="30"/>
        <v>;/</v>
      </c>
      <c r="U125" s="124" t="str">
        <f t="shared" si="30"/>
        <v>;/</v>
      </c>
      <c r="V125" s="124" t="str">
        <f t="shared" si="30"/>
        <v>;/</v>
      </c>
      <c r="W125" s="124" t="str">
        <f t="shared" si="30"/>
        <v>;/</v>
      </c>
      <c r="X125" s="124" t="str">
        <f t="shared" si="30"/>
        <v>;/</v>
      </c>
      <c r="Y125" s="124" t="str">
        <f t="shared" si="30"/>
        <v>;/</v>
      </c>
      <c r="Z125" s="124" t="str">
        <f t="shared" si="30"/>
        <v>;/</v>
      </c>
      <c r="AA125" s="124" t="str">
        <f t="shared" si="30"/>
        <v>;/</v>
      </c>
      <c r="AB125" s="124" t="str">
        <f t="shared" si="30"/>
        <v>;/</v>
      </c>
      <c r="AC125" s="124" t="str">
        <f t="shared" si="30"/>
        <v>;/</v>
      </c>
      <c r="AD125" s="124" t="str">
        <f t="shared" si="30"/>
        <v>;/</v>
      </c>
      <c r="AE125" s="124" t="str">
        <f t="shared" si="30"/>
        <v>;/</v>
      </c>
      <c r="AF125" s="124" t="str">
        <f t="shared" si="30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8"/>
        <v>1</v>
      </c>
      <c r="C126" s="125">
        <v>1</v>
      </c>
      <c r="D126" s="124">
        <f t="shared" si="31"/>
        <v>1</v>
      </c>
      <c r="E126" s="124">
        <f t="shared" si="31"/>
        <v>1</v>
      </c>
      <c r="F126" s="124">
        <f t="shared" si="31"/>
        <v>1</v>
      </c>
      <c r="G126" s="124">
        <f t="shared" si="31"/>
        <v>1</v>
      </c>
      <c r="H126" s="124">
        <f t="shared" si="31"/>
        <v>1</v>
      </c>
      <c r="I126" s="124">
        <f t="shared" si="31"/>
        <v>1</v>
      </c>
      <c r="J126" s="124">
        <f t="shared" si="31"/>
        <v>1</v>
      </c>
      <c r="K126" s="124">
        <f t="shared" si="31"/>
        <v>1</v>
      </c>
      <c r="L126" s="124">
        <f t="shared" si="31"/>
        <v>1</v>
      </c>
      <c r="M126" s="124">
        <f t="shared" si="31"/>
        <v>1</v>
      </c>
      <c r="N126" s="124">
        <f t="shared" si="31"/>
        <v>1</v>
      </c>
      <c r="O126" s="124">
        <f t="shared" si="31"/>
        <v>1</v>
      </c>
      <c r="P126" s="124">
        <f t="shared" si="31"/>
        <v>1</v>
      </c>
      <c r="Q126" s="124">
        <f t="shared" si="31"/>
        <v>1</v>
      </c>
      <c r="R126" s="124">
        <f t="shared" si="31"/>
        <v>1</v>
      </c>
      <c r="S126" s="124">
        <f t="shared" si="31"/>
        <v>1</v>
      </c>
      <c r="T126" s="124">
        <f t="shared" si="30"/>
        <v>1</v>
      </c>
      <c r="U126" s="124">
        <f t="shared" si="30"/>
        <v>1</v>
      </c>
      <c r="V126" s="124">
        <f t="shared" si="30"/>
        <v>1</v>
      </c>
      <c r="W126" s="124">
        <f t="shared" si="30"/>
        <v>1</v>
      </c>
      <c r="X126" s="124">
        <f t="shared" si="30"/>
        <v>1</v>
      </c>
      <c r="Y126" s="124">
        <f t="shared" si="30"/>
        <v>1</v>
      </c>
      <c r="Z126" s="124">
        <f t="shared" si="30"/>
        <v>1</v>
      </c>
      <c r="AA126" s="124">
        <f t="shared" si="30"/>
        <v>1</v>
      </c>
      <c r="AB126" s="124">
        <f t="shared" si="30"/>
        <v>1</v>
      </c>
      <c r="AC126" s="124">
        <f t="shared" si="30"/>
        <v>1</v>
      </c>
      <c r="AD126" s="124">
        <f t="shared" si="30"/>
        <v>1</v>
      </c>
      <c r="AE126" s="124">
        <f t="shared" si="30"/>
        <v>1</v>
      </c>
      <c r="AF126" s="124">
        <f t="shared" si="30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8"/>
        <v>1.58</v>
      </c>
      <c r="C127" s="125">
        <v>1.58</v>
      </c>
      <c r="D127" s="124">
        <f t="shared" si="31"/>
        <v>1.58</v>
      </c>
      <c r="E127" s="124">
        <f t="shared" si="31"/>
        <v>1.58</v>
      </c>
      <c r="F127" s="124">
        <f t="shared" si="31"/>
        <v>1.58</v>
      </c>
      <c r="G127" s="124">
        <f t="shared" si="31"/>
        <v>1.58</v>
      </c>
      <c r="H127" s="124">
        <f t="shared" si="31"/>
        <v>1.58</v>
      </c>
      <c r="I127" s="124">
        <f t="shared" si="31"/>
        <v>1.58</v>
      </c>
      <c r="J127" s="124">
        <f t="shared" si="31"/>
        <v>1.58</v>
      </c>
      <c r="K127" s="124">
        <f t="shared" si="31"/>
        <v>1.58</v>
      </c>
      <c r="L127" s="124">
        <f t="shared" si="31"/>
        <v>1.58</v>
      </c>
      <c r="M127" s="124">
        <f t="shared" si="31"/>
        <v>1.58</v>
      </c>
      <c r="N127" s="124">
        <f t="shared" si="31"/>
        <v>1.58</v>
      </c>
      <c r="O127" s="124">
        <f t="shared" si="31"/>
        <v>1.58</v>
      </c>
      <c r="P127" s="124">
        <f t="shared" si="31"/>
        <v>1.58</v>
      </c>
      <c r="Q127" s="124">
        <f t="shared" si="31"/>
        <v>1.58</v>
      </c>
      <c r="R127" s="124">
        <f t="shared" si="31"/>
        <v>1.58</v>
      </c>
      <c r="S127" s="124">
        <f t="shared" si="31"/>
        <v>1.58</v>
      </c>
      <c r="T127" s="124">
        <f t="shared" si="30"/>
        <v>1.58</v>
      </c>
      <c r="U127" s="124">
        <f t="shared" si="30"/>
        <v>1.58</v>
      </c>
      <c r="V127" s="124">
        <f t="shared" si="30"/>
        <v>1.58</v>
      </c>
      <c r="W127" s="124">
        <f t="shared" si="30"/>
        <v>1.58</v>
      </c>
      <c r="X127" s="124">
        <f t="shared" si="30"/>
        <v>1.58</v>
      </c>
      <c r="Y127" s="124">
        <f t="shared" si="30"/>
        <v>1.58</v>
      </c>
      <c r="Z127" s="124">
        <f t="shared" si="30"/>
        <v>1.58</v>
      </c>
      <c r="AA127" s="124">
        <f t="shared" si="30"/>
        <v>1.58</v>
      </c>
      <c r="AB127" s="124">
        <f t="shared" si="30"/>
        <v>1.58</v>
      </c>
      <c r="AC127" s="124">
        <f t="shared" si="30"/>
        <v>1.58</v>
      </c>
      <c r="AD127" s="124">
        <f t="shared" si="30"/>
        <v>1.58</v>
      </c>
      <c r="AE127" s="124">
        <f t="shared" si="30"/>
        <v>1.58</v>
      </c>
      <c r="AF127" s="124">
        <f t="shared" si="30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8"/>
        <v>1.46</v>
      </c>
      <c r="C128" s="125">
        <v>1.46</v>
      </c>
      <c r="D128" s="124">
        <f t="shared" si="31"/>
        <v>1.46</v>
      </c>
      <c r="E128" s="124">
        <f t="shared" si="31"/>
        <v>1.46</v>
      </c>
      <c r="F128" s="124">
        <f t="shared" si="31"/>
        <v>1.46</v>
      </c>
      <c r="G128" s="124">
        <f t="shared" si="31"/>
        <v>1.46</v>
      </c>
      <c r="H128" s="124">
        <f t="shared" si="31"/>
        <v>1.46</v>
      </c>
      <c r="I128" s="124">
        <f t="shared" si="31"/>
        <v>1.46</v>
      </c>
      <c r="J128" s="124">
        <f t="shared" si="31"/>
        <v>1.46</v>
      </c>
      <c r="K128" s="124">
        <f t="shared" si="31"/>
        <v>1.46</v>
      </c>
      <c r="L128" s="124">
        <f t="shared" si="31"/>
        <v>1.46</v>
      </c>
      <c r="M128" s="124">
        <f t="shared" si="31"/>
        <v>1.46</v>
      </c>
      <c r="N128" s="124">
        <f t="shared" si="31"/>
        <v>1.46</v>
      </c>
      <c r="O128" s="124">
        <f t="shared" si="31"/>
        <v>1.46</v>
      </c>
      <c r="P128" s="124">
        <f t="shared" si="31"/>
        <v>1.46</v>
      </c>
      <c r="Q128" s="124">
        <f t="shared" si="31"/>
        <v>1.46</v>
      </c>
      <c r="R128" s="124">
        <f t="shared" si="31"/>
        <v>1.46</v>
      </c>
      <c r="S128" s="124">
        <f t="shared" si="31"/>
        <v>1.46</v>
      </c>
      <c r="T128" s="124">
        <f t="shared" ref="T128:AF129" si="32">S128</f>
        <v>1.46</v>
      </c>
      <c r="U128" s="124">
        <f t="shared" si="32"/>
        <v>1.46</v>
      </c>
      <c r="V128" s="124">
        <f t="shared" si="32"/>
        <v>1.46</v>
      </c>
      <c r="W128" s="124">
        <f t="shared" si="32"/>
        <v>1.46</v>
      </c>
      <c r="X128" s="124">
        <f t="shared" si="32"/>
        <v>1.46</v>
      </c>
      <c r="Y128" s="124">
        <f t="shared" si="32"/>
        <v>1.46</v>
      </c>
      <c r="Z128" s="124">
        <f t="shared" si="32"/>
        <v>1.46</v>
      </c>
      <c r="AA128" s="124">
        <f t="shared" si="32"/>
        <v>1.46</v>
      </c>
      <c r="AB128" s="124">
        <f t="shared" si="32"/>
        <v>1.46</v>
      </c>
      <c r="AC128" s="124">
        <f t="shared" si="32"/>
        <v>1.46</v>
      </c>
      <c r="AD128" s="124">
        <f t="shared" si="32"/>
        <v>1.46</v>
      </c>
      <c r="AE128" s="124">
        <f t="shared" si="32"/>
        <v>1.46</v>
      </c>
      <c r="AF128" s="124">
        <f t="shared" si="32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8"/>
        <v>1.48</v>
      </c>
      <c r="C129" s="125">
        <v>1.48</v>
      </c>
      <c r="D129" s="124">
        <f t="shared" si="31"/>
        <v>1.48</v>
      </c>
      <c r="E129" s="124">
        <f t="shared" si="31"/>
        <v>1.48</v>
      </c>
      <c r="F129" s="124">
        <f t="shared" si="31"/>
        <v>1.48</v>
      </c>
      <c r="G129" s="124">
        <f t="shared" si="31"/>
        <v>1.48</v>
      </c>
      <c r="H129" s="124">
        <f t="shared" si="31"/>
        <v>1.48</v>
      </c>
      <c r="I129" s="124">
        <f t="shared" si="31"/>
        <v>1.48</v>
      </c>
      <c r="J129" s="124">
        <f t="shared" si="31"/>
        <v>1.48</v>
      </c>
      <c r="K129" s="124">
        <f t="shared" si="31"/>
        <v>1.48</v>
      </c>
      <c r="L129" s="124">
        <f t="shared" si="31"/>
        <v>1.48</v>
      </c>
      <c r="M129" s="124">
        <f t="shared" si="31"/>
        <v>1.48</v>
      </c>
      <c r="N129" s="124">
        <f t="shared" si="31"/>
        <v>1.48</v>
      </c>
      <c r="O129" s="124">
        <f t="shared" si="31"/>
        <v>1.48</v>
      </c>
      <c r="P129" s="124">
        <f t="shared" si="31"/>
        <v>1.48</v>
      </c>
      <c r="Q129" s="124">
        <f t="shared" si="31"/>
        <v>1.48</v>
      </c>
      <c r="R129" s="124">
        <f t="shared" si="31"/>
        <v>1.48</v>
      </c>
      <c r="S129" s="124">
        <f t="shared" si="31"/>
        <v>1.48</v>
      </c>
      <c r="T129" s="124">
        <f t="shared" si="32"/>
        <v>1.48</v>
      </c>
      <c r="U129" s="124">
        <f t="shared" si="32"/>
        <v>1.48</v>
      </c>
      <c r="V129" s="124">
        <f t="shared" si="32"/>
        <v>1.48</v>
      </c>
      <c r="W129" s="124">
        <f t="shared" si="32"/>
        <v>1.48</v>
      </c>
      <c r="X129" s="124">
        <f t="shared" si="32"/>
        <v>1.48</v>
      </c>
      <c r="Y129" s="124">
        <f t="shared" si="32"/>
        <v>1.48</v>
      </c>
      <c r="Z129" s="124">
        <f t="shared" si="32"/>
        <v>1.48</v>
      </c>
      <c r="AA129" s="124">
        <f t="shared" si="32"/>
        <v>1.48</v>
      </c>
      <c r="AB129" s="124">
        <f t="shared" si="32"/>
        <v>1.48</v>
      </c>
      <c r="AC129" s="124">
        <f t="shared" si="32"/>
        <v>1.48</v>
      </c>
      <c r="AD129" s="124">
        <f t="shared" si="32"/>
        <v>1.48</v>
      </c>
      <c r="AE129" s="124">
        <f t="shared" si="32"/>
        <v>1.48</v>
      </c>
      <c r="AF129" s="124">
        <f t="shared" si="32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3">AF131</f>
        <v>2.2000000000000002</v>
      </c>
      <c r="C131" s="125">
        <v>2.2000000000000002</v>
      </c>
      <c r="D131" s="124">
        <f t="shared" ref="D131:S138" si="34">C131</f>
        <v>2.2000000000000002</v>
      </c>
      <c r="E131" s="124">
        <f t="shared" si="34"/>
        <v>2.2000000000000002</v>
      </c>
      <c r="F131" s="124">
        <f t="shared" si="34"/>
        <v>2.2000000000000002</v>
      </c>
      <c r="G131" s="124">
        <f t="shared" si="34"/>
        <v>2.2000000000000002</v>
      </c>
      <c r="H131" s="124">
        <f t="shared" si="34"/>
        <v>2.2000000000000002</v>
      </c>
      <c r="I131" s="124">
        <f t="shared" si="34"/>
        <v>2.2000000000000002</v>
      </c>
      <c r="J131" s="124">
        <f t="shared" si="34"/>
        <v>2.2000000000000002</v>
      </c>
      <c r="K131" s="124">
        <f t="shared" si="34"/>
        <v>2.2000000000000002</v>
      </c>
      <c r="L131" s="124">
        <f t="shared" si="34"/>
        <v>2.2000000000000002</v>
      </c>
      <c r="M131" s="124">
        <f t="shared" si="34"/>
        <v>2.2000000000000002</v>
      </c>
      <c r="N131" s="124">
        <f t="shared" si="34"/>
        <v>2.2000000000000002</v>
      </c>
      <c r="O131" s="124">
        <f t="shared" si="34"/>
        <v>2.2000000000000002</v>
      </c>
      <c r="P131" s="124">
        <f t="shared" si="34"/>
        <v>2.2000000000000002</v>
      </c>
      <c r="Q131" s="124">
        <f t="shared" si="34"/>
        <v>2.2000000000000002</v>
      </c>
      <c r="R131" s="124">
        <f t="shared" si="34"/>
        <v>2.2000000000000002</v>
      </c>
      <c r="S131" s="124">
        <f t="shared" si="34"/>
        <v>2.2000000000000002</v>
      </c>
      <c r="T131" s="124">
        <f t="shared" ref="T131:AF138" si="35">S131</f>
        <v>2.2000000000000002</v>
      </c>
      <c r="U131" s="124">
        <f t="shared" si="35"/>
        <v>2.2000000000000002</v>
      </c>
      <c r="V131" s="124">
        <f t="shared" si="35"/>
        <v>2.2000000000000002</v>
      </c>
      <c r="W131" s="124">
        <f t="shared" si="35"/>
        <v>2.2000000000000002</v>
      </c>
      <c r="X131" s="124">
        <f t="shared" si="35"/>
        <v>2.2000000000000002</v>
      </c>
      <c r="Y131" s="124">
        <f t="shared" si="35"/>
        <v>2.2000000000000002</v>
      </c>
      <c r="Z131" s="124">
        <f t="shared" si="35"/>
        <v>2.2000000000000002</v>
      </c>
      <c r="AA131" s="124">
        <f t="shared" si="35"/>
        <v>2.2000000000000002</v>
      </c>
      <c r="AB131" s="124">
        <f t="shared" si="35"/>
        <v>2.2000000000000002</v>
      </c>
      <c r="AC131" s="124">
        <f t="shared" si="35"/>
        <v>2.2000000000000002</v>
      </c>
      <c r="AD131" s="124">
        <f t="shared" si="35"/>
        <v>2.2000000000000002</v>
      </c>
      <c r="AE131" s="124">
        <f t="shared" si="35"/>
        <v>2.2000000000000002</v>
      </c>
      <c r="AF131" s="124">
        <f t="shared" si="35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3"/>
        <v>2</v>
      </c>
      <c r="C132" s="125">
        <v>2</v>
      </c>
      <c r="D132" s="124">
        <f t="shared" si="34"/>
        <v>2</v>
      </c>
      <c r="E132" s="124">
        <f t="shared" si="34"/>
        <v>2</v>
      </c>
      <c r="F132" s="124">
        <f t="shared" si="34"/>
        <v>2</v>
      </c>
      <c r="G132" s="124">
        <f t="shared" si="34"/>
        <v>2</v>
      </c>
      <c r="H132" s="124">
        <f t="shared" si="34"/>
        <v>2</v>
      </c>
      <c r="I132" s="124">
        <f t="shared" si="34"/>
        <v>2</v>
      </c>
      <c r="J132" s="124">
        <f t="shared" si="34"/>
        <v>2</v>
      </c>
      <c r="K132" s="124">
        <f t="shared" si="34"/>
        <v>2</v>
      </c>
      <c r="L132" s="124">
        <f t="shared" si="34"/>
        <v>2</v>
      </c>
      <c r="M132" s="124">
        <f t="shared" si="34"/>
        <v>2</v>
      </c>
      <c r="N132" s="124">
        <f t="shared" si="34"/>
        <v>2</v>
      </c>
      <c r="O132" s="124">
        <f t="shared" si="34"/>
        <v>2</v>
      </c>
      <c r="P132" s="124">
        <f t="shared" si="34"/>
        <v>2</v>
      </c>
      <c r="Q132" s="124">
        <f t="shared" si="34"/>
        <v>2</v>
      </c>
      <c r="R132" s="124">
        <f t="shared" si="34"/>
        <v>2</v>
      </c>
      <c r="S132" s="124">
        <f t="shared" si="34"/>
        <v>2</v>
      </c>
      <c r="T132" s="124">
        <f t="shared" si="35"/>
        <v>2</v>
      </c>
      <c r="U132" s="124">
        <f t="shared" si="35"/>
        <v>2</v>
      </c>
      <c r="V132" s="124">
        <f t="shared" si="35"/>
        <v>2</v>
      </c>
      <c r="W132" s="124">
        <f t="shared" si="35"/>
        <v>2</v>
      </c>
      <c r="X132" s="124">
        <f t="shared" si="35"/>
        <v>2</v>
      </c>
      <c r="Y132" s="124">
        <f t="shared" si="35"/>
        <v>2</v>
      </c>
      <c r="Z132" s="124">
        <f t="shared" si="35"/>
        <v>2</v>
      </c>
      <c r="AA132" s="124">
        <f t="shared" si="35"/>
        <v>2</v>
      </c>
      <c r="AB132" s="124">
        <f t="shared" si="35"/>
        <v>2</v>
      </c>
      <c r="AC132" s="124">
        <f t="shared" si="35"/>
        <v>2</v>
      </c>
      <c r="AD132" s="124">
        <f t="shared" si="35"/>
        <v>2</v>
      </c>
      <c r="AE132" s="124">
        <f t="shared" si="35"/>
        <v>2</v>
      </c>
      <c r="AF132" s="124">
        <f t="shared" si="35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3"/>
        <v>1.25</v>
      </c>
      <c r="C133" s="125">
        <v>1.25</v>
      </c>
      <c r="D133" s="124">
        <f t="shared" si="34"/>
        <v>1.25</v>
      </c>
      <c r="E133" s="124">
        <f t="shared" si="34"/>
        <v>1.25</v>
      </c>
      <c r="F133" s="124">
        <f t="shared" si="34"/>
        <v>1.25</v>
      </c>
      <c r="G133" s="124">
        <f t="shared" si="34"/>
        <v>1.25</v>
      </c>
      <c r="H133" s="124">
        <f t="shared" si="34"/>
        <v>1.25</v>
      </c>
      <c r="I133" s="124">
        <f t="shared" si="34"/>
        <v>1.25</v>
      </c>
      <c r="J133" s="124">
        <f t="shared" si="34"/>
        <v>1.25</v>
      </c>
      <c r="K133" s="124">
        <f t="shared" si="34"/>
        <v>1.25</v>
      </c>
      <c r="L133" s="124">
        <f t="shared" si="34"/>
        <v>1.25</v>
      </c>
      <c r="M133" s="124">
        <f t="shared" si="34"/>
        <v>1.25</v>
      </c>
      <c r="N133" s="124">
        <f t="shared" si="34"/>
        <v>1.25</v>
      </c>
      <c r="O133" s="124">
        <f t="shared" si="34"/>
        <v>1.25</v>
      </c>
      <c r="P133" s="124">
        <f t="shared" si="34"/>
        <v>1.25</v>
      </c>
      <c r="Q133" s="124">
        <f t="shared" si="34"/>
        <v>1.25</v>
      </c>
      <c r="R133" s="124">
        <f t="shared" si="34"/>
        <v>1.25</v>
      </c>
      <c r="S133" s="124">
        <f t="shared" si="34"/>
        <v>1.25</v>
      </c>
      <c r="T133" s="124">
        <f t="shared" si="35"/>
        <v>1.25</v>
      </c>
      <c r="U133" s="124">
        <f t="shared" si="35"/>
        <v>1.25</v>
      </c>
      <c r="V133" s="124">
        <f t="shared" si="35"/>
        <v>1.25</v>
      </c>
      <c r="W133" s="124">
        <f t="shared" si="35"/>
        <v>1.25</v>
      </c>
      <c r="X133" s="124">
        <f t="shared" si="35"/>
        <v>1.25</v>
      </c>
      <c r="Y133" s="124">
        <f t="shared" si="35"/>
        <v>1.25</v>
      </c>
      <c r="Z133" s="124">
        <f t="shared" si="35"/>
        <v>1.25</v>
      </c>
      <c r="AA133" s="124">
        <f t="shared" si="35"/>
        <v>1.25</v>
      </c>
      <c r="AB133" s="124">
        <f t="shared" si="35"/>
        <v>1.25</v>
      </c>
      <c r="AC133" s="124">
        <f t="shared" si="35"/>
        <v>1.25</v>
      </c>
      <c r="AD133" s="124">
        <f t="shared" si="35"/>
        <v>1.25</v>
      </c>
      <c r="AE133" s="124">
        <f t="shared" si="35"/>
        <v>1.25</v>
      </c>
      <c r="AF133" s="124">
        <f t="shared" si="35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3"/>
        <v>1.1499999999999999</v>
      </c>
      <c r="C134" s="125">
        <v>1.1499999999999999</v>
      </c>
      <c r="D134" s="124">
        <f t="shared" si="34"/>
        <v>1.1499999999999999</v>
      </c>
      <c r="E134" s="124">
        <f t="shared" si="34"/>
        <v>1.1499999999999999</v>
      </c>
      <c r="F134" s="124">
        <f t="shared" si="34"/>
        <v>1.1499999999999999</v>
      </c>
      <c r="G134" s="124">
        <f t="shared" si="34"/>
        <v>1.1499999999999999</v>
      </c>
      <c r="H134" s="124">
        <f t="shared" si="34"/>
        <v>1.1499999999999999</v>
      </c>
      <c r="I134" s="124">
        <f t="shared" si="34"/>
        <v>1.1499999999999999</v>
      </c>
      <c r="J134" s="124">
        <f t="shared" si="34"/>
        <v>1.1499999999999999</v>
      </c>
      <c r="K134" s="124">
        <f t="shared" si="34"/>
        <v>1.1499999999999999</v>
      </c>
      <c r="L134" s="124">
        <f t="shared" si="34"/>
        <v>1.1499999999999999</v>
      </c>
      <c r="M134" s="124">
        <f t="shared" si="34"/>
        <v>1.1499999999999999</v>
      </c>
      <c r="N134" s="124">
        <f t="shared" si="34"/>
        <v>1.1499999999999999</v>
      </c>
      <c r="O134" s="124">
        <f t="shared" si="34"/>
        <v>1.1499999999999999</v>
      </c>
      <c r="P134" s="124">
        <f t="shared" si="34"/>
        <v>1.1499999999999999</v>
      </c>
      <c r="Q134" s="124">
        <f t="shared" si="34"/>
        <v>1.1499999999999999</v>
      </c>
      <c r="R134" s="124">
        <f t="shared" si="34"/>
        <v>1.1499999999999999</v>
      </c>
      <c r="S134" s="124">
        <f t="shared" si="34"/>
        <v>1.1499999999999999</v>
      </c>
      <c r="T134" s="124">
        <f t="shared" si="35"/>
        <v>1.1499999999999999</v>
      </c>
      <c r="U134" s="124">
        <f t="shared" si="35"/>
        <v>1.1499999999999999</v>
      </c>
      <c r="V134" s="124">
        <f t="shared" si="35"/>
        <v>1.1499999999999999</v>
      </c>
      <c r="W134" s="124">
        <f t="shared" si="35"/>
        <v>1.1499999999999999</v>
      </c>
      <c r="X134" s="124">
        <f t="shared" si="35"/>
        <v>1.1499999999999999</v>
      </c>
      <c r="Y134" s="124">
        <f t="shared" si="35"/>
        <v>1.1499999999999999</v>
      </c>
      <c r="Z134" s="124">
        <f t="shared" si="35"/>
        <v>1.1499999999999999</v>
      </c>
      <c r="AA134" s="124">
        <f t="shared" si="35"/>
        <v>1.1499999999999999</v>
      </c>
      <c r="AB134" s="124">
        <f t="shared" si="35"/>
        <v>1.1499999999999999</v>
      </c>
      <c r="AC134" s="124">
        <f t="shared" si="35"/>
        <v>1.1499999999999999</v>
      </c>
      <c r="AD134" s="124">
        <f t="shared" si="35"/>
        <v>1.1499999999999999</v>
      </c>
      <c r="AE134" s="124">
        <f t="shared" si="35"/>
        <v>1.1499999999999999</v>
      </c>
      <c r="AF134" s="124">
        <f t="shared" si="35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3"/>
        <v>2.133</v>
      </c>
      <c r="C135" s="125">
        <v>2.133</v>
      </c>
      <c r="D135" s="124">
        <f t="shared" si="34"/>
        <v>2.133</v>
      </c>
      <c r="E135" s="124">
        <f t="shared" si="34"/>
        <v>2.133</v>
      </c>
      <c r="F135" s="124">
        <f t="shared" si="34"/>
        <v>2.133</v>
      </c>
      <c r="G135" s="124">
        <f t="shared" si="34"/>
        <v>2.133</v>
      </c>
      <c r="H135" s="124">
        <f t="shared" si="34"/>
        <v>2.133</v>
      </c>
      <c r="I135" s="124">
        <f t="shared" si="34"/>
        <v>2.133</v>
      </c>
      <c r="J135" s="124">
        <f t="shared" si="34"/>
        <v>2.133</v>
      </c>
      <c r="K135" s="124">
        <f t="shared" si="34"/>
        <v>2.133</v>
      </c>
      <c r="L135" s="124">
        <f t="shared" si="34"/>
        <v>2.133</v>
      </c>
      <c r="M135" s="124">
        <f t="shared" si="34"/>
        <v>2.133</v>
      </c>
      <c r="N135" s="124">
        <f t="shared" si="34"/>
        <v>2.133</v>
      </c>
      <c r="O135" s="124">
        <f t="shared" si="34"/>
        <v>2.133</v>
      </c>
      <c r="P135" s="124">
        <f t="shared" si="34"/>
        <v>2.133</v>
      </c>
      <c r="Q135" s="124">
        <f t="shared" si="34"/>
        <v>2.133</v>
      </c>
      <c r="R135" s="124">
        <f t="shared" si="34"/>
        <v>2.133</v>
      </c>
      <c r="S135" s="124">
        <f t="shared" si="34"/>
        <v>2.133</v>
      </c>
      <c r="T135" s="124">
        <f t="shared" si="35"/>
        <v>2.133</v>
      </c>
      <c r="U135" s="124">
        <f t="shared" si="35"/>
        <v>2.133</v>
      </c>
      <c r="V135" s="124">
        <f t="shared" si="35"/>
        <v>2.133</v>
      </c>
      <c r="W135" s="124">
        <f t="shared" si="35"/>
        <v>2.133</v>
      </c>
      <c r="X135" s="124">
        <f t="shared" si="35"/>
        <v>2.133</v>
      </c>
      <c r="Y135" s="124">
        <f t="shared" si="35"/>
        <v>2.133</v>
      </c>
      <c r="Z135" s="124">
        <f t="shared" si="35"/>
        <v>2.133</v>
      </c>
      <c r="AA135" s="124">
        <f t="shared" si="35"/>
        <v>2.133</v>
      </c>
      <c r="AB135" s="124">
        <f t="shared" si="35"/>
        <v>2.133</v>
      </c>
      <c r="AC135" s="124">
        <f t="shared" si="35"/>
        <v>2.133</v>
      </c>
      <c r="AD135" s="124">
        <f t="shared" si="35"/>
        <v>2.133</v>
      </c>
      <c r="AE135" s="124">
        <f t="shared" si="35"/>
        <v>2.133</v>
      </c>
      <c r="AF135" s="124">
        <f t="shared" si="35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3"/>
        <v>2.09</v>
      </c>
      <c r="C136" s="125">
        <v>2.09</v>
      </c>
      <c r="D136" s="124">
        <f t="shared" si="34"/>
        <v>2.09</v>
      </c>
      <c r="E136" s="124">
        <f t="shared" si="34"/>
        <v>2.09</v>
      </c>
      <c r="F136" s="124">
        <f t="shared" si="34"/>
        <v>2.09</v>
      </c>
      <c r="G136" s="124">
        <f t="shared" si="34"/>
        <v>2.09</v>
      </c>
      <c r="H136" s="124">
        <f t="shared" si="34"/>
        <v>2.09</v>
      </c>
      <c r="I136" s="124">
        <f t="shared" si="34"/>
        <v>2.09</v>
      </c>
      <c r="J136" s="124">
        <f t="shared" si="34"/>
        <v>2.09</v>
      </c>
      <c r="K136" s="124">
        <f t="shared" si="34"/>
        <v>2.09</v>
      </c>
      <c r="L136" s="124">
        <f t="shared" si="34"/>
        <v>2.09</v>
      </c>
      <c r="M136" s="124">
        <f t="shared" si="34"/>
        <v>2.09</v>
      </c>
      <c r="N136" s="124">
        <f t="shared" si="34"/>
        <v>2.09</v>
      </c>
      <c r="O136" s="124">
        <f t="shared" si="34"/>
        <v>2.09</v>
      </c>
      <c r="P136" s="124">
        <f t="shared" si="34"/>
        <v>2.09</v>
      </c>
      <c r="Q136" s="124">
        <f t="shared" si="34"/>
        <v>2.09</v>
      </c>
      <c r="R136" s="124">
        <f t="shared" si="34"/>
        <v>2.09</v>
      </c>
      <c r="S136" s="124">
        <f t="shared" si="34"/>
        <v>2.09</v>
      </c>
      <c r="T136" s="124">
        <f t="shared" si="35"/>
        <v>2.09</v>
      </c>
      <c r="U136" s="124">
        <f t="shared" si="35"/>
        <v>2.09</v>
      </c>
      <c r="V136" s="124">
        <f t="shared" si="35"/>
        <v>2.09</v>
      </c>
      <c r="W136" s="124">
        <f t="shared" si="35"/>
        <v>2.09</v>
      </c>
      <c r="X136" s="124">
        <f t="shared" si="35"/>
        <v>2.09</v>
      </c>
      <c r="Y136" s="124">
        <f t="shared" si="35"/>
        <v>2.09</v>
      </c>
      <c r="Z136" s="124">
        <f t="shared" si="35"/>
        <v>2.09</v>
      </c>
      <c r="AA136" s="124">
        <f t="shared" si="35"/>
        <v>2.09</v>
      </c>
      <c r="AB136" s="124">
        <f t="shared" si="35"/>
        <v>2.09</v>
      </c>
      <c r="AC136" s="124">
        <f t="shared" si="35"/>
        <v>2.09</v>
      </c>
      <c r="AD136" s="124">
        <f t="shared" si="35"/>
        <v>2.09</v>
      </c>
      <c r="AE136" s="124">
        <f t="shared" si="35"/>
        <v>2.09</v>
      </c>
      <c r="AF136" s="124">
        <f t="shared" si="35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3"/>
        <v>1.1399999999999999</v>
      </c>
      <c r="C137" s="125">
        <v>1.1399999999999999</v>
      </c>
      <c r="D137" s="124">
        <f t="shared" si="34"/>
        <v>1.1399999999999999</v>
      </c>
      <c r="E137" s="124">
        <f t="shared" si="34"/>
        <v>1.1399999999999999</v>
      </c>
      <c r="F137" s="124">
        <f t="shared" si="34"/>
        <v>1.1399999999999999</v>
      </c>
      <c r="G137" s="124">
        <f t="shared" si="34"/>
        <v>1.1399999999999999</v>
      </c>
      <c r="H137" s="124">
        <f t="shared" si="34"/>
        <v>1.1399999999999999</v>
      </c>
      <c r="I137" s="124">
        <f t="shared" si="34"/>
        <v>1.1399999999999999</v>
      </c>
      <c r="J137" s="124">
        <f t="shared" si="34"/>
        <v>1.1399999999999999</v>
      </c>
      <c r="K137" s="124">
        <f t="shared" si="34"/>
        <v>1.1399999999999999</v>
      </c>
      <c r="L137" s="124">
        <f t="shared" si="34"/>
        <v>1.1399999999999999</v>
      </c>
      <c r="M137" s="124">
        <f t="shared" si="34"/>
        <v>1.1399999999999999</v>
      </c>
      <c r="N137" s="124">
        <f t="shared" si="34"/>
        <v>1.1399999999999999</v>
      </c>
      <c r="O137" s="124">
        <f t="shared" si="34"/>
        <v>1.1399999999999999</v>
      </c>
      <c r="P137" s="124">
        <f t="shared" si="34"/>
        <v>1.1399999999999999</v>
      </c>
      <c r="Q137" s="124">
        <f t="shared" si="34"/>
        <v>1.1399999999999999</v>
      </c>
      <c r="R137" s="124">
        <f t="shared" si="34"/>
        <v>1.1399999999999999</v>
      </c>
      <c r="S137" s="124">
        <f t="shared" si="34"/>
        <v>1.1399999999999999</v>
      </c>
      <c r="T137" s="124">
        <f t="shared" si="35"/>
        <v>1.1399999999999999</v>
      </c>
      <c r="U137" s="124">
        <f t="shared" si="35"/>
        <v>1.1399999999999999</v>
      </c>
      <c r="V137" s="124">
        <f t="shared" si="35"/>
        <v>1.1399999999999999</v>
      </c>
      <c r="W137" s="124">
        <f t="shared" si="35"/>
        <v>1.1399999999999999</v>
      </c>
      <c r="X137" s="124">
        <f t="shared" si="35"/>
        <v>1.1399999999999999</v>
      </c>
      <c r="Y137" s="124">
        <f t="shared" si="35"/>
        <v>1.1399999999999999</v>
      </c>
      <c r="Z137" s="124">
        <f t="shared" si="35"/>
        <v>1.1399999999999999</v>
      </c>
      <c r="AA137" s="124">
        <f t="shared" si="35"/>
        <v>1.1399999999999999</v>
      </c>
      <c r="AB137" s="124">
        <f t="shared" si="35"/>
        <v>1.1399999999999999</v>
      </c>
      <c r="AC137" s="124">
        <f t="shared" si="35"/>
        <v>1.1399999999999999</v>
      </c>
      <c r="AD137" s="124">
        <f t="shared" si="35"/>
        <v>1.1399999999999999</v>
      </c>
      <c r="AE137" s="124">
        <f t="shared" si="35"/>
        <v>1.1399999999999999</v>
      </c>
      <c r="AF137" s="124">
        <f t="shared" si="35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3"/>
        <v>0.82</v>
      </c>
      <c r="C138" s="125">
        <v>0.82</v>
      </c>
      <c r="D138" s="124">
        <f t="shared" si="34"/>
        <v>0.82</v>
      </c>
      <c r="E138" s="124">
        <f t="shared" si="34"/>
        <v>0.82</v>
      </c>
      <c r="F138" s="124">
        <f t="shared" si="34"/>
        <v>0.82</v>
      </c>
      <c r="G138" s="124">
        <f t="shared" si="34"/>
        <v>0.82</v>
      </c>
      <c r="H138" s="124">
        <f t="shared" si="34"/>
        <v>0.82</v>
      </c>
      <c r="I138" s="124">
        <f t="shared" si="34"/>
        <v>0.82</v>
      </c>
      <c r="J138" s="124">
        <f t="shared" si="34"/>
        <v>0.82</v>
      </c>
      <c r="K138" s="124">
        <f t="shared" si="34"/>
        <v>0.82</v>
      </c>
      <c r="L138" s="124">
        <f t="shared" si="34"/>
        <v>0.82</v>
      </c>
      <c r="M138" s="124">
        <f t="shared" si="34"/>
        <v>0.82</v>
      </c>
      <c r="N138" s="124">
        <f t="shared" si="34"/>
        <v>0.82</v>
      </c>
      <c r="O138" s="124">
        <f t="shared" si="34"/>
        <v>0.82</v>
      </c>
      <c r="P138" s="124">
        <f t="shared" si="34"/>
        <v>0.82</v>
      </c>
      <c r="Q138" s="124">
        <f t="shared" si="34"/>
        <v>0.82</v>
      </c>
      <c r="R138" s="124">
        <f t="shared" si="34"/>
        <v>0.82</v>
      </c>
      <c r="S138" s="124">
        <f t="shared" si="34"/>
        <v>0.82</v>
      </c>
      <c r="T138" s="124">
        <f t="shared" si="35"/>
        <v>0.82</v>
      </c>
      <c r="U138" s="124">
        <f t="shared" si="35"/>
        <v>0.82</v>
      </c>
      <c r="V138" s="124">
        <f t="shared" si="35"/>
        <v>0.82</v>
      </c>
      <c r="W138" s="124">
        <f t="shared" si="35"/>
        <v>0.82</v>
      </c>
      <c r="X138" s="124">
        <f t="shared" si="35"/>
        <v>0.82</v>
      </c>
      <c r="Y138" s="124">
        <f t="shared" si="35"/>
        <v>0.82</v>
      </c>
      <c r="Z138" s="124">
        <f t="shared" si="35"/>
        <v>0.82</v>
      </c>
      <c r="AA138" s="124">
        <f t="shared" si="35"/>
        <v>0.82</v>
      </c>
      <c r="AB138" s="124">
        <f t="shared" si="35"/>
        <v>0.82</v>
      </c>
      <c r="AC138" s="124">
        <f t="shared" si="35"/>
        <v>0.82</v>
      </c>
      <c r="AD138" s="124">
        <f t="shared" si="35"/>
        <v>0.82</v>
      </c>
      <c r="AE138" s="124">
        <f t="shared" si="35"/>
        <v>0.82</v>
      </c>
      <c r="AF138" s="124">
        <f t="shared" si="35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6">AF140</f>
        <v>2</v>
      </c>
      <c r="C140" s="125">
        <v>2</v>
      </c>
      <c r="D140" s="124">
        <f t="shared" ref="D140:S146" si="37">C140</f>
        <v>2</v>
      </c>
      <c r="E140" s="124">
        <f t="shared" si="37"/>
        <v>2</v>
      </c>
      <c r="F140" s="124">
        <f t="shared" si="37"/>
        <v>2</v>
      </c>
      <c r="G140" s="124">
        <f t="shared" si="37"/>
        <v>2</v>
      </c>
      <c r="H140" s="124">
        <f t="shared" si="37"/>
        <v>2</v>
      </c>
      <c r="I140" s="124">
        <f t="shared" si="37"/>
        <v>2</v>
      </c>
      <c r="J140" s="124">
        <f t="shared" si="37"/>
        <v>2</v>
      </c>
      <c r="K140" s="124">
        <f t="shared" si="37"/>
        <v>2</v>
      </c>
      <c r="L140" s="124">
        <f t="shared" si="37"/>
        <v>2</v>
      </c>
      <c r="M140" s="124">
        <f t="shared" si="37"/>
        <v>2</v>
      </c>
      <c r="N140" s="124">
        <f t="shared" si="37"/>
        <v>2</v>
      </c>
      <c r="O140" s="124">
        <f t="shared" si="37"/>
        <v>2</v>
      </c>
      <c r="P140" s="124">
        <f t="shared" si="37"/>
        <v>2</v>
      </c>
      <c r="Q140" s="124">
        <f t="shared" si="37"/>
        <v>2</v>
      </c>
      <c r="R140" s="124">
        <f t="shared" si="37"/>
        <v>2</v>
      </c>
      <c r="S140" s="124">
        <f t="shared" si="37"/>
        <v>2</v>
      </c>
      <c r="T140" s="124">
        <f t="shared" ref="T140:AF146" si="38">S140</f>
        <v>2</v>
      </c>
      <c r="U140" s="124">
        <f t="shared" si="38"/>
        <v>2</v>
      </c>
      <c r="V140" s="124">
        <f t="shared" si="38"/>
        <v>2</v>
      </c>
      <c r="W140" s="124">
        <f t="shared" si="38"/>
        <v>2</v>
      </c>
      <c r="X140" s="124">
        <f t="shared" si="38"/>
        <v>2</v>
      </c>
      <c r="Y140" s="124">
        <f t="shared" si="38"/>
        <v>2</v>
      </c>
      <c r="Z140" s="124">
        <f t="shared" si="38"/>
        <v>2</v>
      </c>
      <c r="AA140" s="124">
        <f t="shared" si="38"/>
        <v>2</v>
      </c>
      <c r="AB140" s="124">
        <f t="shared" si="38"/>
        <v>2</v>
      </c>
      <c r="AC140" s="124">
        <f t="shared" si="38"/>
        <v>2</v>
      </c>
      <c r="AD140" s="124">
        <f t="shared" si="38"/>
        <v>2</v>
      </c>
      <c r="AE140" s="124">
        <f t="shared" si="38"/>
        <v>2</v>
      </c>
      <c r="AF140" s="124">
        <f t="shared" si="38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6"/>
        <v>5.61</v>
      </c>
      <c r="C141" s="125">
        <v>5.61</v>
      </c>
      <c r="D141" s="124">
        <f t="shared" si="37"/>
        <v>5.61</v>
      </c>
      <c r="E141" s="124">
        <f t="shared" si="37"/>
        <v>5.61</v>
      </c>
      <c r="F141" s="124">
        <f t="shared" si="37"/>
        <v>5.61</v>
      </c>
      <c r="G141" s="124">
        <f t="shared" si="37"/>
        <v>5.61</v>
      </c>
      <c r="H141" s="124">
        <f t="shared" si="37"/>
        <v>5.61</v>
      </c>
      <c r="I141" s="124">
        <f t="shared" si="37"/>
        <v>5.61</v>
      </c>
      <c r="J141" s="124">
        <f t="shared" si="37"/>
        <v>5.61</v>
      </c>
      <c r="K141" s="124">
        <f t="shared" si="37"/>
        <v>5.61</v>
      </c>
      <c r="L141" s="124">
        <f t="shared" si="37"/>
        <v>5.61</v>
      </c>
      <c r="M141" s="124">
        <f t="shared" si="37"/>
        <v>5.61</v>
      </c>
      <c r="N141" s="124">
        <f t="shared" si="37"/>
        <v>5.61</v>
      </c>
      <c r="O141" s="124">
        <f t="shared" si="37"/>
        <v>5.61</v>
      </c>
      <c r="P141" s="124">
        <f t="shared" si="37"/>
        <v>5.61</v>
      </c>
      <c r="Q141" s="124">
        <f t="shared" si="37"/>
        <v>5.61</v>
      </c>
      <c r="R141" s="124">
        <f t="shared" si="37"/>
        <v>5.61</v>
      </c>
      <c r="S141" s="124">
        <f t="shared" si="37"/>
        <v>5.61</v>
      </c>
      <c r="T141" s="124">
        <f t="shared" si="38"/>
        <v>5.61</v>
      </c>
      <c r="U141" s="124">
        <f t="shared" si="38"/>
        <v>5.61</v>
      </c>
      <c r="V141" s="124">
        <f t="shared" si="38"/>
        <v>5.61</v>
      </c>
      <c r="W141" s="124">
        <f t="shared" si="38"/>
        <v>5.61</v>
      </c>
      <c r="X141" s="124">
        <f t="shared" si="38"/>
        <v>5.61</v>
      </c>
      <c r="Y141" s="124">
        <f t="shared" si="38"/>
        <v>5.61</v>
      </c>
      <c r="Z141" s="124">
        <f t="shared" si="38"/>
        <v>5.61</v>
      </c>
      <c r="AA141" s="124">
        <f t="shared" si="38"/>
        <v>5.61</v>
      </c>
      <c r="AB141" s="124">
        <f t="shared" si="38"/>
        <v>5.61</v>
      </c>
      <c r="AC141" s="124">
        <f t="shared" si="38"/>
        <v>5.61</v>
      </c>
      <c r="AD141" s="124">
        <f t="shared" si="38"/>
        <v>5.61</v>
      </c>
      <c r="AE141" s="124">
        <f t="shared" si="38"/>
        <v>5.61</v>
      </c>
      <c r="AF141" s="124">
        <f t="shared" si="38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6"/>
        <v>1.25</v>
      </c>
      <c r="C142" s="125">
        <v>1.25</v>
      </c>
      <c r="D142" s="124">
        <f t="shared" si="37"/>
        <v>1.25</v>
      </c>
      <c r="E142" s="124">
        <f t="shared" si="37"/>
        <v>1.25</v>
      </c>
      <c r="F142" s="124">
        <f t="shared" si="37"/>
        <v>1.25</v>
      </c>
      <c r="G142" s="124">
        <f t="shared" si="37"/>
        <v>1.25</v>
      </c>
      <c r="H142" s="124">
        <f t="shared" si="37"/>
        <v>1.25</v>
      </c>
      <c r="I142" s="124">
        <f t="shared" si="37"/>
        <v>1.25</v>
      </c>
      <c r="J142" s="124">
        <f t="shared" si="37"/>
        <v>1.25</v>
      </c>
      <c r="K142" s="124">
        <f t="shared" si="37"/>
        <v>1.25</v>
      </c>
      <c r="L142" s="124">
        <f t="shared" si="37"/>
        <v>1.25</v>
      </c>
      <c r="M142" s="124">
        <f t="shared" si="37"/>
        <v>1.25</v>
      </c>
      <c r="N142" s="124">
        <f t="shared" si="37"/>
        <v>1.25</v>
      </c>
      <c r="O142" s="124">
        <f t="shared" si="37"/>
        <v>1.25</v>
      </c>
      <c r="P142" s="124">
        <f t="shared" si="37"/>
        <v>1.25</v>
      </c>
      <c r="Q142" s="124">
        <f t="shared" si="37"/>
        <v>1.25</v>
      </c>
      <c r="R142" s="124">
        <f t="shared" si="37"/>
        <v>1.25</v>
      </c>
      <c r="S142" s="124">
        <f t="shared" si="37"/>
        <v>1.25</v>
      </c>
      <c r="T142" s="124">
        <f t="shared" si="38"/>
        <v>1.25</v>
      </c>
      <c r="U142" s="124">
        <f t="shared" si="38"/>
        <v>1.25</v>
      </c>
      <c r="V142" s="124">
        <f t="shared" si="38"/>
        <v>1.25</v>
      </c>
      <c r="W142" s="124">
        <f t="shared" si="38"/>
        <v>1.25</v>
      </c>
      <c r="X142" s="124">
        <f t="shared" si="38"/>
        <v>1.25</v>
      </c>
      <c r="Y142" s="124">
        <f t="shared" si="38"/>
        <v>1.25</v>
      </c>
      <c r="Z142" s="124">
        <f t="shared" si="38"/>
        <v>1.25</v>
      </c>
      <c r="AA142" s="124">
        <f t="shared" si="38"/>
        <v>1.25</v>
      </c>
      <c r="AB142" s="124">
        <f t="shared" si="38"/>
        <v>1.25</v>
      </c>
      <c r="AC142" s="124">
        <f t="shared" si="38"/>
        <v>1.25</v>
      </c>
      <c r="AD142" s="124">
        <f t="shared" si="38"/>
        <v>1.25</v>
      </c>
      <c r="AE142" s="124">
        <f t="shared" si="38"/>
        <v>1.25</v>
      </c>
      <c r="AF142" s="124">
        <f t="shared" si="38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6"/>
        <v>1.25</v>
      </c>
      <c r="C143" s="125">
        <v>1.25</v>
      </c>
      <c r="D143" s="124">
        <f t="shared" si="37"/>
        <v>1.25</v>
      </c>
      <c r="E143" s="124">
        <f t="shared" si="37"/>
        <v>1.25</v>
      </c>
      <c r="F143" s="124">
        <f t="shared" si="37"/>
        <v>1.25</v>
      </c>
      <c r="G143" s="124">
        <f t="shared" si="37"/>
        <v>1.25</v>
      </c>
      <c r="H143" s="124">
        <f t="shared" si="37"/>
        <v>1.25</v>
      </c>
      <c r="I143" s="124">
        <f t="shared" si="37"/>
        <v>1.25</v>
      </c>
      <c r="J143" s="124">
        <f t="shared" si="37"/>
        <v>1.25</v>
      </c>
      <c r="K143" s="124">
        <f t="shared" si="37"/>
        <v>1.25</v>
      </c>
      <c r="L143" s="124">
        <f t="shared" si="37"/>
        <v>1.25</v>
      </c>
      <c r="M143" s="124">
        <f t="shared" si="37"/>
        <v>1.25</v>
      </c>
      <c r="N143" s="124">
        <f t="shared" si="37"/>
        <v>1.25</v>
      </c>
      <c r="O143" s="124">
        <f t="shared" si="37"/>
        <v>1.25</v>
      </c>
      <c r="P143" s="124">
        <f t="shared" si="37"/>
        <v>1.25</v>
      </c>
      <c r="Q143" s="124">
        <f t="shared" si="37"/>
        <v>1.25</v>
      </c>
      <c r="R143" s="124">
        <f t="shared" si="37"/>
        <v>1.25</v>
      </c>
      <c r="S143" s="124">
        <f t="shared" si="37"/>
        <v>1.25</v>
      </c>
      <c r="T143" s="124">
        <f t="shared" si="38"/>
        <v>1.25</v>
      </c>
      <c r="U143" s="124">
        <f t="shared" si="38"/>
        <v>1.25</v>
      </c>
      <c r="V143" s="124">
        <f t="shared" si="38"/>
        <v>1.25</v>
      </c>
      <c r="W143" s="124">
        <f t="shared" si="38"/>
        <v>1.25</v>
      </c>
      <c r="X143" s="124">
        <f t="shared" si="38"/>
        <v>1.25</v>
      </c>
      <c r="Y143" s="124">
        <f t="shared" si="38"/>
        <v>1.25</v>
      </c>
      <c r="Z143" s="124">
        <f t="shared" si="38"/>
        <v>1.25</v>
      </c>
      <c r="AA143" s="124">
        <f t="shared" si="38"/>
        <v>1.25</v>
      </c>
      <c r="AB143" s="124">
        <f t="shared" si="38"/>
        <v>1.25</v>
      </c>
      <c r="AC143" s="124">
        <f t="shared" si="38"/>
        <v>1.25</v>
      </c>
      <c r="AD143" s="124">
        <f t="shared" si="38"/>
        <v>1.25</v>
      </c>
      <c r="AE143" s="124">
        <f t="shared" si="38"/>
        <v>1.25</v>
      </c>
      <c r="AF143" s="124">
        <f t="shared" si="38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6"/>
        <v>1.46</v>
      </c>
      <c r="C144" s="125">
        <v>1.46</v>
      </c>
      <c r="D144" s="124">
        <f t="shared" si="37"/>
        <v>1.46</v>
      </c>
      <c r="E144" s="124">
        <f t="shared" si="37"/>
        <v>1.46</v>
      </c>
      <c r="F144" s="124">
        <f t="shared" si="37"/>
        <v>1.46</v>
      </c>
      <c r="G144" s="124">
        <f t="shared" si="37"/>
        <v>1.46</v>
      </c>
      <c r="H144" s="124">
        <f t="shared" si="37"/>
        <v>1.46</v>
      </c>
      <c r="I144" s="124">
        <f t="shared" si="37"/>
        <v>1.46</v>
      </c>
      <c r="J144" s="124">
        <f t="shared" si="37"/>
        <v>1.46</v>
      </c>
      <c r="K144" s="124">
        <f t="shared" si="37"/>
        <v>1.46</v>
      </c>
      <c r="L144" s="124">
        <f t="shared" si="37"/>
        <v>1.46</v>
      </c>
      <c r="M144" s="124">
        <f t="shared" si="37"/>
        <v>1.46</v>
      </c>
      <c r="N144" s="124">
        <f t="shared" si="37"/>
        <v>1.46</v>
      </c>
      <c r="O144" s="124">
        <f t="shared" si="37"/>
        <v>1.46</v>
      </c>
      <c r="P144" s="124">
        <f t="shared" si="37"/>
        <v>1.46</v>
      </c>
      <c r="Q144" s="124">
        <f t="shared" si="37"/>
        <v>1.46</v>
      </c>
      <c r="R144" s="124">
        <f t="shared" si="37"/>
        <v>1.46</v>
      </c>
      <c r="S144" s="124">
        <f t="shared" si="37"/>
        <v>1.46</v>
      </c>
      <c r="T144" s="124">
        <f t="shared" si="38"/>
        <v>1.46</v>
      </c>
      <c r="U144" s="124">
        <f t="shared" si="38"/>
        <v>1.46</v>
      </c>
      <c r="V144" s="124">
        <f t="shared" si="38"/>
        <v>1.46</v>
      </c>
      <c r="W144" s="124">
        <f t="shared" si="38"/>
        <v>1.46</v>
      </c>
      <c r="X144" s="124">
        <f t="shared" si="38"/>
        <v>1.46</v>
      </c>
      <c r="Y144" s="124">
        <f t="shared" si="38"/>
        <v>1.46</v>
      </c>
      <c r="Z144" s="124">
        <f t="shared" si="38"/>
        <v>1.46</v>
      </c>
      <c r="AA144" s="124">
        <f t="shared" si="38"/>
        <v>1.46</v>
      </c>
      <c r="AB144" s="124">
        <f t="shared" si="38"/>
        <v>1.46</v>
      </c>
      <c r="AC144" s="124">
        <f t="shared" si="38"/>
        <v>1.46</v>
      </c>
      <c r="AD144" s="124">
        <f t="shared" si="38"/>
        <v>1.46</v>
      </c>
      <c r="AE144" s="124">
        <f t="shared" si="38"/>
        <v>1.46</v>
      </c>
      <c r="AF144" s="124">
        <f t="shared" si="38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6"/>
        <v>3</v>
      </c>
      <c r="C145" s="125">
        <v>3</v>
      </c>
      <c r="D145" s="124">
        <f t="shared" si="37"/>
        <v>3</v>
      </c>
      <c r="E145" s="124">
        <f t="shared" si="37"/>
        <v>3</v>
      </c>
      <c r="F145" s="124">
        <f t="shared" si="37"/>
        <v>3</v>
      </c>
      <c r="G145" s="124">
        <f t="shared" si="37"/>
        <v>3</v>
      </c>
      <c r="H145" s="124">
        <f t="shared" si="37"/>
        <v>3</v>
      </c>
      <c r="I145" s="124">
        <f t="shared" si="37"/>
        <v>3</v>
      </c>
      <c r="J145" s="124">
        <f t="shared" si="37"/>
        <v>3</v>
      </c>
      <c r="K145" s="124">
        <f t="shared" si="37"/>
        <v>3</v>
      </c>
      <c r="L145" s="124">
        <f t="shared" si="37"/>
        <v>3</v>
      </c>
      <c r="M145" s="124">
        <f t="shared" si="37"/>
        <v>3</v>
      </c>
      <c r="N145" s="124">
        <f t="shared" si="37"/>
        <v>3</v>
      </c>
      <c r="O145" s="124">
        <f t="shared" si="37"/>
        <v>3</v>
      </c>
      <c r="P145" s="124">
        <f t="shared" si="37"/>
        <v>3</v>
      </c>
      <c r="Q145" s="124">
        <f t="shared" si="37"/>
        <v>3</v>
      </c>
      <c r="R145" s="124">
        <f t="shared" si="37"/>
        <v>3</v>
      </c>
      <c r="S145" s="124">
        <f t="shared" si="37"/>
        <v>3</v>
      </c>
      <c r="T145" s="124">
        <f t="shared" si="38"/>
        <v>3</v>
      </c>
      <c r="U145" s="124">
        <f t="shared" si="38"/>
        <v>3</v>
      </c>
      <c r="V145" s="124">
        <f t="shared" si="38"/>
        <v>3</v>
      </c>
      <c r="W145" s="124">
        <f t="shared" si="38"/>
        <v>3</v>
      </c>
      <c r="X145" s="124">
        <f t="shared" si="38"/>
        <v>3</v>
      </c>
      <c r="Y145" s="124">
        <f t="shared" si="38"/>
        <v>3</v>
      </c>
      <c r="Z145" s="124">
        <f t="shared" si="38"/>
        <v>3</v>
      </c>
      <c r="AA145" s="124">
        <f t="shared" si="38"/>
        <v>3</v>
      </c>
      <c r="AB145" s="124">
        <f t="shared" si="38"/>
        <v>3</v>
      </c>
      <c r="AC145" s="124">
        <f t="shared" si="38"/>
        <v>3</v>
      </c>
      <c r="AD145" s="124">
        <f t="shared" si="38"/>
        <v>3</v>
      </c>
      <c r="AE145" s="124">
        <f t="shared" si="38"/>
        <v>3</v>
      </c>
      <c r="AF145" s="124">
        <f t="shared" si="38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6"/>
        <v>3.3</v>
      </c>
      <c r="C146" s="125">
        <v>3.3</v>
      </c>
      <c r="D146" s="124">
        <f t="shared" si="37"/>
        <v>3.3</v>
      </c>
      <c r="E146" s="124">
        <f t="shared" si="37"/>
        <v>3.3</v>
      </c>
      <c r="F146" s="124">
        <f t="shared" si="37"/>
        <v>3.3</v>
      </c>
      <c r="G146" s="124">
        <f t="shared" si="37"/>
        <v>3.3</v>
      </c>
      <c r="H146" s="124">
        <f t="shared" si="37"/>
        <v>3.3</v>
      </c>
      <c r="I146" s="124">
        <f t="shared" si="37"/>
        <v>3.3</v>
      </c>
      <c r="J146" s="124">
        <f t="shared" si="37"/>
        <v>3.3</v>
      </c>
      <c r="K146" s="124">
        <f t="shared" si="37"/>
        <v>3.3</v>
      </c>
      <c r="L146" s="124">
        <f t="shared" si="37"/>
        <v>3.3</v>
      </c>
      <c r="M146" s="124">
        <f t="shared" si="37"/>
        <v>3.3</v>
      </c>
      <c r="N146" s="124">
        <f t="shared" si="37"/>
        <v>3.3</v>
      </c>
      <c r="O146" s="124">
        <f t="shared" si="37"/>
        <v>3.3</v>
      </c>
      <c r="P146" s="124">
        <f t="shared" si="37"/>
        <v>3.3</v>
      </c>
      <c r="Q146" s="124">
        <f t="shared" si="37"/>
        <v>3.3</v>
      </c>
      <c r="R146" s="124">
        <f t="shared" si="37"/>
        <v>3.3</v>
      </c>
      <c r="S146" s="124">
        <f t="shared" si="37"/>
        <v>3.3</v>
      </c>
      <c r="T146" s="124">
        <f t="shared" si="38"/>
        <v>3.3</v>
      </c>
      <c r="U146" s="124">
        <f t="shared" si="38"/>
        <v>3.3</v>
      </c>
      <c r="V146" s="124">
        <f t="shared" si="38"/>
        <v>3.3</v>
      </c>
      <c r="W146" s="124">
        <f t="shared" si="38"/>
        <v>3.3</v>
      </c>
      <c r="X146" s="124">
        <f t="shared" si="38"/>
        <v>3.3</v>
      </c>
      <c r="Y146" s="124">
        <f t="shared" si="38"/>
        <v>3.3</v>
      </c>
      <c r="Z146" s="124">
        <f t="shared" si="38"/>
        <v>3.3</v>
      </c>
      <c r="AA146" s="124">
        <f t="shared" si="38"/>
        <v>3.3</v>
      </c>
      <c r="AB146" s="124">
        <f t="shared" si="38"/>
        <v>3.3</v>
      </c>
      <c r="AC146" s="124">
        <f t="shared" si="38"/>
        <v>3.3</v>
      </c>
      <c r="AD146" s="124">
        <f t="shared" si="38"/>
        <v>3.3</v>
      </c>
      <c r="AE146" s="124">
        <f t="shared" si="38"/>
        <v>3.3</v>
      </c>
      <c r="AF146" s="124">
        <f t="shared" si="38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9">C148</f>
        <v>1.76</v>
      </c>
      <c r="E148" s="124">
        <f t="shared" si="39"/>
        <v>1.76</v>
      </c>
      <c r="F148" s="124">
        <f t="shared" si="39"/>
        <v>1.76</v>
      </c>
      <c r="G148" s="124">
        <f t="shared" si="39"/>
        <v>1.76</v>
      </c>
      <c r="H148" s="124">
        <f t="shared" si="39"/>
        <v>1.76</v>
      </c>
      <c r="I148" s="124">
        <f t="shared" si="39"/>
        <v>1.76</v>
      </c>
      <c r="J148" s="124">
        <f t="shared" si="39"/>
        <v>1.76</v>
      </c>
      <c r="K148" s="124">
        <f t="shared" si="39"/>
        <v>1.76</v>
      </c>
      <c r="L148" s="124">
        <f t="shared" si="39"/>
        <v>1.76</v>
      </c>
      <c r="M148" s="124">
        <f t="shared" si="39"/>
        <v>1.76</v>
      </c>
      <c r="N148" s="124">
        <f t="shared" si="39"/>
        <v>1.76</v>
      </c>
      <c r="O148" s="124">
        <f t="shared" si="39"/>
        <v>1.76</v>
      </c>
      <c r="P148" s="124">
        <f t="shared" si="39"/>
        <v>1.76</v>
      </c>
      <c r="Q148" s="124">
        <f t="shared" si="39"/>
        <v>1.76</v>
      </c>
      <c r="R148" s="124">
        <f t="shared" si="39"/>
        <v>1.76</v>
      </c>
      <c r="S148" s="124">
        <f t="shared" si="39"/>
        <v>1.76</v>
      </c>
      <c r="T148" s="124">
        <f t="shared" ref="T148:AF149" si="40">S148</f>
        <v>1.76</v>
      </c>
      <c r="U148" s="124">
        <f t="shared" si="40"/>
        <v>1.76</v>
      </c>
      <c r="V148" s="124">
        <f t="shared" si="40"/>
        <v>1.76</v>
      </c>
      <c r="W148" s="124">
        <f t="shared" si="40"/>
        <v>1.76</v>
      </c>
      <c r="X148" s="124">
        <f t="shared" si="40"/>
        <v>1.76</v>
      </c>
      <c r="Y148" s="124">
        <f t="shared" si="40"/>
        <v>1.76</v>
      </c>
      <c r="Z148" s="124">
        <f t="shared" si="40"/>
        <v>1.76</v>
      </c>
      <c r="AA148" s="124">
        <f t="shared" si="40"/>
        <v>1.76</v>
      </c>
      <c r="AB148" s="124">
        <f t="shared" si="40"/>
        <v>1.76</v>
      </c>
      <c r="AC148" s="124">
        <f t="shared" si="40"/>
        <v>1.76</v>
      </c>
      <c r="AD148" s="124">
        <f t="shared" si="40"/>
        <v>1.76</v>
      </c>
      <c r="AE148" s="124">
        <f t="shared" si="40"/>
        <v>1.76</v>
      </c>
      <c r="AF148" s="124">
        <f t="shared" si="40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9"/>
        <v>0</v>
      </c>
      <c r="E149" s="124">
        <f t="shared" si="39"/>
        <v>0</v>
      </c>
      <c r="F149" s="124">
        <f t="shared" si="39"/>
        <v>0</v>
      </c>
      <c r="G149" s="124">
        <f t="shared" si="39"/>
        <v>0</v>
      </c>
      <c r="H149" s="124">
        <f t="shared" si="39"/>
        <v>0</v>
      </c>
      <c r="I149" s="124">
        <f t="shared" si="39"/>
        <v>0</v>
      </c>
      <c r="J149" s="124">
        <f t="shared" si="39"/>
        <v>0</v>
      </c>
      <c r="K149" s="124">
        <f t="shared" si="39"/>
        <v>0</v>
      </c>
      <c r="L149" s="124">
        <f t="shared" si="39"/>
        <v>0</v>
      </c>
      <c r="M149" s="124">
        <f t="shared" si="39"/>
        <v>0</v>
      </c>
      <c r="N149" s="124">
        <f t="shared" si="39"/>
        <v>0</v>
      </c>
      <c r="O149" s="124">
        <f t="shared" si="39"/>
        <v>0</v>
      </c>
      <c r="P149" s="124">
        <f t="shared" si="39"/>
        <v>0</v>
      </c>
      <c r="Q149" s="124">
        <f t="shared" si="39"/>
        <v>0</v>
      </c>
      <c r="R149" s="124">
        <f t="shared" si="39"/>
        <v>0</v>
      </c>
      <c r="S149" s="124">
        <f t="shared" si="39"/>
        <v>0</v>
      </c>
      <c r="T149" s="124">
        <f t="shared" si="40"/>
        <v>0</v>
      </c>
      <c r="U149" s="124">
        <f t="shared" si="40"/>
        <v>0</v>
      </c>
      <c r="V149" s="124">
        <f t="shared" si="40"/>
        <v>0</v>
      </c>
      <c r="W149" s="124">
        <f t="shared" si="40"/>
        <v>0</v>
      </c>
      <c r="X149" s="124">
        <f t="shared" si="40"/>
        <v>0</v>
      </c>
      <c r="Y149" s="124">
        <f t="shared" si="40"/>
        <v>0</v>
      </c>
      <c r="Z149" s="124">
        <f t="shared" si="40"/>
        <v>0</v>
      </c>
      <c r="AA149" s="124">
        <f t="shared" si="40"/>
        <v>0</v>
      </c>
      <c r="AB149" s="124">
        <f t="shared" si="40"/>
        <v>0</v>
      </c>
      <c r="AC149" s="124">
        <f t="shared" si="40"/>
        <v>0</v>
      </c>
      <c r="AD149" s="124">
        <f t="shared" si="40"/>
        <v>0</v>
      </c>
      <c r="AE149" s="124">
        <f t="shared" si="40"/>
        <v>0</v>
      </c>
      <c r="AF149" s="124">
        <f t="shared" si="40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1">C151</f>
        <v>0.1</v>
      </c>
      <c r="E151" s="124">
        <f t="shared" si="41"/>
        <v>0.1</v>
      </c>
      <c r="F151" s="124">
        <f t="shared" si="41"/>
        <v>0.1</v>
      </c>
      <c r="G151" s="124">
        <f t="shared" si="41"/>
        <v>0.1</v>
      </c>
      <c r="H151" s="124">
        <f t="shared" si="41"/>
        <v>0.1</v>
      </c>
      <c r="I151" s="124">
        <f t="shared" si="41"/>
        <v>0.1</v>
      </c>
      <c r="J151" s="124">
        <f t="shared" si="41"/>
        <v>0.1</v>
      </c>
      <c r="K151" s="124">
        <f t="shared" si="41"/>
        <v>0.1</v>
      </c>
      <c r="L151" s="124">
        <f t="shared" si="41"/>
        <v>0.1</v>
      </c>
      <c r="M151" s="124">
        <f t="shared" si="41"/>
        <v>0.1</v>
      </c>
      <c r="N151" s="124">
        <f t="shared" si="41"/>
        <v>0.1</v>
      </c>
      <c r="O151" s="124">
        <f t="shared" si="41"/>
        <v>0.1</v>
      </c>
      <c r="P151" s="124">
        <f t="shared" si="41"/>
        <v>0.1</v>
      </c>
      <c r="Q151" s="124">
        <f t="shared" si="41"/>
        <v>0.1</v>
      </c>
      <c r="R151" s="124">
        <f t="shared" si="41"/>
        <v>0.1</v>
      </c>
      <c r="S151" s="124">
        <f t="shared" si="41"/>
        <v>0.1</v>
      </c>
      <c r="T151" s="124">
        <f t="shared" ref="T151:AF154" si="42">S151</f>
        <v>0.1</v>
      </c>
      <c r="U151" s="124">
        <f t="shared" si="42"/>
        <v>0.1</v>
      </c>
      <c r="V151" s="124">
        <f t="shared" si="42"/>
        <v>0.1</v>
      </c>
      <c r="W151" s="124">
        <f t="shared" si="42"/>
        <v>0.1</v>
      </c>
      <c r="X151" s="124">
        <f t="shared" si="42"/>
        <v>0.1</v>
      </c>
      <c r="Y151" s="124">
        <f t="shared" si="42"/>
        <v>0.1</v>
      </c>
      <c r="Z151" s="124">
        <f t="shared" si="42"/>
        <v>0.1</v>
      </c>
      <c r="AA151" s="124">
        <f t="shared" si="42"/>
        <v>0.1</v>
      </c>
      <c r="AB151" s="124">
        <f t="shared" si="42"/>
        <v>0.1</v>
      </c>
      <c r="AC151" s="124">
        <f t="shared" si="42"/>
        <v>0.1</v>
      </c>
      <c r="AD151" s="124">
        <f t="shared" si="42"/>
        <v>0.1</v>
      </c>
      <c r="AE151" s="124">
        <f t="shared" si="42"/>
        <v>0.1</v>
      </c>
      <c r="AF151" s="124">
        <f t="shared" si="42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1"/>
        <v>2.0499999999999998</v>
      </c>
      <c r="E152" s="124">
        <f t="shared" si="41"/>
        <v>2.0499999999999998</v>
      </c>
      <c r="F152" s="124">
        <f t="shared" si="41"/>
        <v>2.0499999999999998</v>
      </c>
      <c r="G152" s="124">
        <f t="shared" si="41"/>
        <v>2.0499999999999998</v>
      </c>
      <c r="H152" s="124">
        <f t="shared" si="41"/>
        <v>2.0499999999999998</v>
      </c>
      <c r="I152" s="124">
        <f t="shared" si="41"/>
        <v>2.0499999999999998</v>
      </c>
      <c r="J152" s="124">
        <f t="shared" si="41"/>
        <v>2.0499999999999998</v>
      </c>
      <c r="K152" s="124">
        <f t="shared" si="41"/>
        <v>2.0499999999999998</v>
      </c>
      <c r="L152" s="124">
        <f t="shared" si="41"/>
        <v>2.0499999999999998</v>
      </c>
      <c r="M152" s="124">
        <f t="shared" si="41"/>
        <v>2.0499999999999998</v>
      </c>
      <c r="N152" s="124">
        <f t="shared" si="41"/>
        <v>2.0499999999999998</v>
      </c>
      <c r="O152" s="124">
        <f t="shared" si="41"/>
        <v>2.0499999999999998</v>
      </c>
      <c r="P152" s="124">
        <f t="shared" si="41"/>
        <v>2.0499999999999998</v>
      </c>
      <c r="Q152" s="124">
        <f t="shared" si="41"/>
        <v>2.0499999999999998</v>
      </c>
      <c r="R152" s="124">
        <f t="shared" si="41"/>
        <v>2.0499999999999998</v>
      </c>
      <c r="S152" s="124">
        <f t="shared" si="41"/>
        <v>2.0499999999999998</v>
      </c>
      <c r="T152" s="124">
        <f t="shared" si="42"/>
        <v>2.0499999999999998</v>
      </c>
      <c r="U152" s="124">
        <f t="shared" si="42"/>
        <v>2.0499999999999998</v>
      </c>
      <c r="V152" s="124">
        <f t="shared" si="42"/>
        <v>2.0499999999999998</v>
      </c>
      <c r="W152" s="124">
        <f t="shared" si="42"/>
        <v>2.0499999999999998</v>
      </c>
      <c r="X152" s="124">
        <f t="shared" si="42"/>
        <v>2.0499999999999998</v>
      </c>
      <c r="Y152" s="124">
        <f t="shared" si="42"/>
        <v>2.0499999999999998</v>
      </c>
      <c r="Z152" s="124">
        <f t="shared" si="42"/>
        <v>2.0499999999999998</v>
      </c>
      <c r="AA152" s="124">
        <f t="shared" si="42"/>
        <v>2.0499999999999998</v>
      </c>
      <c r="AB152" s="124">
        <f t="shared" si="42"/>
        <v>2.0499999999999998</v>
      </c>
      <c r="AC152" s="124">
        <f t="shared" si="42"/>
        <v>2.0499999999999998</v>
      </c>
      <c r="AD152" s="124">
        <f t="shared" si="42"/>
        <v>2.0499999999999998</v>
      </c>
      <c r="AE152" s="124">
        <f t="shared" si="42"/>
        <v>2.0499999999999998</v>
      </c>
      <c r="AF152" s="124">
        <f t="shared" si="42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1"/>
        <v>2.7</v>
      </c>
      <c r="E153" s="124">
        <f t="shared" si="41"/>
        <v>2.7</v>
      </c>
      <c r="F153" s="124">
        <f t="shared" si="41"/>
        <v>2.7</v>
      </c>
      <c r="G153" s="124">
        <f t="shared" si="41"/>
        <v>2.7</v>
      </c>
      <c r="H153" s="124">
        <f t="shared" si="41"/>
        <v>2.7</v>
      </c>
      <c r="I153" s="124">
        <f t="shared" si="41"/>
        <v>2.7</v>
      </c>
      <c r="J153" s="124">
        <f t="shared" si="41"/>
        <v>2.7</v>
      </c>
      <c r="K153" s="124">
        <f t="shared" si="41"/>
        <v>2.7</v>
      </c>
      <c r="L153" s="124">
        <f t="shared" si="41"/>
        <v>2.7</v>
      </c>
      <c r="M153" s="124">
        <f t="shared" si="41"/>
        <v>2.7</v>
      </c>
      <c r="N153" s="124">
        <f t="shared" si="41"/>
        <v>2.7</v>
      </c>
      <c r="O153" s="124">
        <f t="shared" si="41"/>
        <v>2.7</v>
      </c>
      <c r="P153" s="124">
        <f t="shared" si="41"/>
        <v>2.7</v>
      </c>
      <c r="Q153" s="124">
        <f t="shared" si="41"/>
        <v>2.7</v>
      </c>
      <c r="R153" s="124">
        <f t="shared" si="41"/>
        <v>2.7</v>
      </c>
      <c r="S153" s="124">
        <f t="shared" si="41"/>
        <v>2.7</v>
      </c>
      <c r="T153" s="124">
        <f t="shared" si="42"/>
        <v>2.7</v>
      </c>
      <c r="U153" s="124">
        <f t="shared" si="42"/>
        <v>2.7</v>
      </c>
      <c r="V153" s="124">
        <f t="shared" si="42"/>
        <v>2.7</v>
      </c>
      <c r="W153" s="124">
        <f t="shared" si="42"/>
        <v>2.7</v>
      </c>
      <c r="X153" s="124">
        <f t="shared" si="42"/>
        <v>2.7</v>
      </c>
      <c r="Y153" s="124">
        <f t="shared" si="42"/>
        <v>2.7</v>
      </c>
      <c r="Z153" s="124">
        <f t="shared" si="42"/>
        <v>2.7</v>
      </c>
      <c r="AA153" s="124">
        <f t="shared" si="42"/>
        <v>2.7</v>
      </c>
      <c r="AB153" s="124">
        <f t="shared" si="42"/>
        <v>2.7</v>
      </c>
      <c r="AC153" s="124">
        <f t="shared" si="42"/>
        <v>2.7</v>
      </c>
      <c r="AD153" s="124">
        <f t="shared" si="42"/>
        <v>2.7</v>
      </c>
      <c r="AE153" s="124">
        <f t="shared" si="42"/>
        <v>2.7</v>
      </c>
      <c r="AF153" s="124">
        <f t="shared" si="42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1"/>
        <v>2.15</v>
      </c>
      <c r="E154" s="124">
        <f t="shared" si="41"/>
        <v>2.15</v>
      </c>
      <c r="F154" s="124">
        <f t="shared" si="41"/>
        <v>2.15</v>
      </c>
      <c r="G154" s="124">
        <f t="shared" si="41"/>
        <v>2.15</v>
      </c>
      <c r="H154" s="124">
        <f t="shared" si="41"/>
        <v>2.15</v>
      </c>
      <c r="I154" s="124">
        <f t="shared" si="41"/>
        <v>2.15</v>
      </c>
      <c r="J154" s="124">
        <f t="shared" si="41"/>
        <v>2.15</v>
      </c>
      <c r="K154" s="124">
        <f t="shared" si="41"/>
        <v>2.15</v>
      </c>
      <c r="L154" s="124">
        <f t="shared" si="41"/>
        <v>2.15</v>
      </c>
      <c r="M154" s="124">
        <f t="shared" si="41"/>
        <v>2.15</v>
      </c>
      <c r="N154" s="124">
        <f t="shared" si="41"/>
        <v>2.15</v>
      </c>
      <c r="O154" s="124">
        <f t="shared" si="41"/>
        <v>2.15</v>
      </c>
      <c r="P154" s="124">
        <f t="shared" si="41"/>
        <v>2.15</v>
      </c>
      <c r="Q154" s="124">
        <f t="shared" si="41"/>
        <v>2.15</v>
      </c>
      <c r="R154" s="124">
        <f t="shared" si="41"/>
        <v>2.15</v>
      </c>
      <c r="S154" s="124">
        <f t="shared" si="41"/>
        <v>2.15</v>
      </c>
      <c r="T154" s="124">
        <f t="shared" si="42"/>
        <v>2.15</v>
      </c>
      <c r="U154" s="124">
        <f t="shared" si="42"/>
        <v>2.15</v>
      </c>
      <c r="V154" s="124">
        <f t="shared" si="42"/>
        <v>2.15</v>
      </c>
      <c r="W154" s="124">
        <f t="shared" si="42"/>
        <v>2.15</v>
      </c>
      <c r="X154" s="124">
        <f t="shared" si="42"/>
        <v>2.15</v>
      </c>
      <c r="Y154" s="124">
        <f t="shared" si="42"/>
        <v>2.15</v>
      </c>
      <c r="Z154" s="124">
        <f t="shared" si="42"/>
        <v>2.15</v>
      </c>
      <c r="AA154" s="124">
        <f t="shared" si="42"/>
        <v>2.15</v>
      </c>
      <c r="AB154" s="124">
        <f t="shared" si="42"/>
        <v>2.15</v>
      </c>
      <c r="AC154" s="124">
        <f t="shared" si="42"/>
        <v>2.15</v>
      </c>
      <c r="AD154" s="124">
        <f t="shared" si="42"/>
        <v>2.15</v>
      </c>
      <c r="AE154" s="124">
        <f t="shared" si="42"/>
        <v>2.15</v>
      </c>
      <c r="AF154" s="124">
        <f t="shared" si="42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3">AF156</f>
        <v>0.9</v>
      </c>
      <c r="C156" s="125">
        <v>0.9</v>
      </c>
      <c r="D156" s="124">
        <f t="shared" ref="D156:S168" si="44">C156</f>
        <v>0.9</v>
      </c>
      <c r="E156" s="124">
        <f t="shared" si="44"/>
        <v>0.9</v>
      </c>
      <c r="F156" s="124">
        <f t="shared" si="44"/>
        <v>0.9</v>
      </c>
      <c r="G156" s="124">
        <f t="shared" si="44"/>
        <v>0.9</v>
      </c>
      <c r="H156" s="124">
        <f t="shared" si="44"/>
        <v>0.9</v>
      </c>
      <c r="I156" s="124">
        <f t="shared" si="44"/>
        <v>0.9</v>
      </c>
      <c r="J156" s="124">
        <f t="shared" si="44"/>
        <v>0.9</v>
      </c>
      <c r="K156" s="124">
        <f t="shared" si="44"/>
        <v>0.9</v>
      </c>
      <c r="L156" s="124">
        <f t="shared" si="44"/>
        <v>0.9</v>
      </c>
      <c r="M156" s="124">
        <f t="shared" si="44"/>
        <v>0.9</v>
      </c>
      <c r="N156" s="124">
        <f t="shared" si="44"/>
        <v>0.9</v>
      </c>
      <c r="O156" s="124">
        <f t="shared" si="44"/>
        <v>0.9</v>
      </c>
      <c r="P156" s="124">
        <f t="shared" si="44"/>
        <v>0.9</v>
      </c>
      <c r="Q156" s="124">
        <f t="shared" si="44"/>
        <v>0.9</v>
      </c>
      <c r="R156" s="124">
        <f t="shared" si="44"/>
        <v>0.9</v>
      </c>
      <c r="S156" s="124">
        <f t="shared" si="44"/>
        <v>0.9</v>
      </c>
      <c r="T156" s="124">
        <f t="shared" ref="S156:AF168" si="45">S156</f>
        <v>0.9</v>
      </c>
      <c r="U156" s="124">
        <f t="shared" si="45"/>
        <v>0.9</v>
      </c>
      <c r="V156" s="124">
        <f t="shared" si="45"/>
        <v>0.9</v>
      </c>
      <c r="W156" s="124">
        <f t="shared" si="45"/>
        <v>0.9</v>
      </c>
      <c r="X156" s="124">
        <f t="shared" si="45"/>
        <v>0.9</v>
      </c>
      <c r="Y156" s="124">
        <f t="shared" si="45"/>
        <v>0.9</v>
      </c>
      <c r="Z156" s="124">
        <f t="shared" si="45"/>
        <v>0.9</v>
      </c>
      <c r="AA156" s="124">
        <f t="shared" si="45"/>
        <v>0.9</v>
      </c>
      <c r="AB156" s="124">
        <f t="shared" si="45"/>
        <v>0.9</v>
      </c>
      <c r="AC156" s="124">
        <f t="shared" si="45"/>
        <v>0.9</v>
      </c>
      <c r="AD156" s="124">
        <f t="shared" si="45"/>
        <v>0.9</v>
      </c>
      <c r="AE156" s="124">
        <f t="shared" si="45"/>
        <v>0.9</v>
      </c>
      <c r="AF156" s="124">
        <f t="shared" si="45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3"/>
        <v>1.08</v>
      </c>
      <c r="C157" s="125">
        <v>1.08</v>
      </c>
      <c r="D157" s="124">
        <f t="shared" si="44"/>
        <v>1.08</v>
      </c>
      <c r="E157" s="124">
        <f t="shared" si="44"/>
        <v>1.08</v>
      </c>
      <c r="F157" s="124">
        <f t="shared" si="44"/>
        <v>1.08</v>
      </c>
      <c r="G157" s="124">
        <f t="shared" si="44"/>
        <v>1.08</v>
      </c>
      <c r="H157" s="124">
        <f t="shared" si="44"/>
        <v>1.08</v>
      </c>
      <c r="I157" s="124">
        <f t="shared" si="44"/>
        <v>1.08</v>
      </c>
      <c r="J157" s="124">
        <f t="shared" si="44"/>
        <v>1.08</v>
      </c>
      <c r="K157" s="124">
        <f t="shared" si="44"/>
        <v>1.08</v>
      </c>
      <c r="L157" s="124">
        <f t="shared" si="44"/>
        <v>1.08</v>
      </c>
      <c r="M157" s="124">
        <f t="shared" si="44"/>
        <v>1.08</v>
      </c>
      <c r="N157" s="124">
        <f t="shared" si="44"/>
        <v>1.08</v>
      </c>
      <c r="O157" s="124">
        <f t="shared" si="44"/>
        <v>1.08</v>
      </c>
      <c r="P157" s="124">
        <f t="shared" si="44"/>
        <v>1.08</v>
      </c>
      <c r="Q157" s="124">
        <f t="shared" si="44"/>
        <v>1.08</v>
      </c>
      <c r="R157" s="124">
        <f t="shared" si="44"/>
        <v>1.08</v>
      </c>
      <c r="S157" s="124">
        <f t="shared" si="44"/>
        <v>1.08</v>
      </c>
      <c r="T157" s="124">
        <f t="shared" si="45"/>
        <v>1.08</v>
      </c>
      <c r="U157" s="124">
        <f t="shared" si="45"/>
        <v>1.08</v>
      </c>
      <c r="V157" s="124">
        <f t="shared" si="45"/>
        <v>1.08</v>
      </c>
      <c r="W157" s="124">
        <f t="shared" si="45"/>
        <v>1.08</v>
      </c>
      <c r="X157" s="124">
        <f t="shared" si="45"/>
        <v>1.08</v>
      </c>
      <c r="Y157" s="124">
        <f t="shared" si="45"/>
        <v>1.08</v>
      </c>
      <c r="Z157" s="124">
        <f t="shared" si="45"/>
        <v>1.08</v>
      </c>
      <c r="AA157" s="124">
        <f t="shared" si="45"/>
        <v>1.08</v>
      </c>
      <c r="AB157" s="124">
        <f t="shared" si="45"/>
        <v>1.08</v>
      </c>
      <c r="AC157" s="124">
        <f t="shared" si="45"/>
        <v>1.08</v>
      </c>
      <c r="AD157" s="124">
        <f t="shared" si="45"/>
        <v>1.08</v>
      </c>
      <c r="AE157" s="124">
        <f t="shared" si="45"/>
        <v>1.08</v>
      </c>
      <c r="AF157" s="124">
        <f t="shared" si="45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3"/>
        <v>2.37</v>
      </c>
      <c r="C158" s="125">
        <v>2.37</v>
      </c>
      <c r="D158" s="124">
        <f t="shared" si="44"/>
        <v>2.37</v>
      </c>
      <c r="E158" s="124">
        <f t="shared" si="44"/>
        <v>2.37</v>
      </c>
      <c r="F158" s="124">
        <f t="shared" si="44"/>
        <v>2.37</v>
      </c>
      <c r="G158" s="124">
        <f t="shared" si="44"/>
        <v>2.37</v>
      </c>
      <c r="H158" s="124">
        <f t="shared" si="44"/>
        <v>2.37</v>
      </c>
      <c r="I158" s="124">
        <f t="shared" si="44"/>
        <v>2.37</v>
      </c>
      <c r="J158" s="124">
        <f t="shared" si="44"/>
        <v>2.37</v>
      </c>
      <c r="K158" s="124">
        <f t="shared" si="44"/>
        <v>2.37</v>
      </c>
      <c r="L158" s="124">
        <f t="shared" si="44"/>
        <v>2.37</v>
      </c>
      <c r="M158" s="124">
        <f t="shared" si="44"/>
        <v>2.37</v>
      </c>
      <c r="N158" s="124">
        <f t="shared" si="44"/>
        <v>2.37</v>
      </c>
      <c r="O158" s="124">
        <f t="shared" si="44"/>
        <v>2.37</v>
      </c>
      <c r="P158" s="124">
        <f t="shared" si="44"/>
        <v>2.37</v>
      </c>
      <c r="Q158" s="124">
        <f t="shared" si="44"/>
        <v>2.37</v>
      </c>
      <c r="R158" s="124">
        <f t="shared" si="44"/>
        <v>2.37</v>
      </c>
      <c r="S158" s="124">
        <f t="shared" si="44"/>
        <v>2.37</v>
      </c>
      <c r="T158" s="124">
        <f t="shared" si="45"/>
        <v>2.37</v>
      </c>
      <c r="U158" s="124">
        <f t="shared" si="45"/>
        <v>2.37</v>
      </c>
      <c r="V158" s="124">
        <f t="shared" si="45"/>
        <v>2.37</v>
      </c>
      <c r="W158" s="124">
        <f t="shared" si="45"/>
        <v>2.37</v>
      </c>
      <c r="X158" s="124">
        <f t="shared" si="45"/>
        <v>2.37</v>
      </c>
      <c r="Y158" s="124">
        <f t="shared" si="45"/>
        <v>2.37</v>
      </c>
      <c r="Z158" s="124">
        <f t="shared" si="45"/>
        <v>2.37</v>
      </c>
      <c r="AA158" s="124">
        <f t="shared" si="45"/>
        <v>2.37</v>
      </c>
      <c r="AB158" s="124">
        <f t="shared" si="45"/>
        <v>2.37</v>
      </c>
      <c r="AC158" s="124">
        <f t="shared" si="45"/>
        <v>2.37</v>
      </c>
      <c r="AD158" s="124">
        <f t="shared" si="45"/>
        <v>2.37</v>
      </c>
      <c r="AE158" s="124">
        <f t="shared" si="45"/>
        <v>2.37</v>
      </c>
      <c r="AF158" s="124">
        <f t="shared" si="45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3"/>
        <v>1.81</v>
      </c>
      <c r="C159" s="125">
        <v>1.81</v>
      </c>
      <c r="D159" s="124">
        <f t="shared" si="44"/>
        <v>1.81</v>
      </c>
      <c r="E159" s="124">
        <f t="shared" si="44"/>
        <v>1.81</v>
      </c>
      <c r="F159" s="124">
        <f t="shared" si="44"/>
        <v>1.81</v>
      </c>
      <c r="G159" s="124">
        <f t="shared" si="44"/>
        <v>1.81</v>
      </c>
      <c r="H159" s="124">
        <f t="shared" si="44"/>
        <v>1.81</v>
      </c>
      <c r="I159" s="124">
        <f t="shared" si="44"/>
        <v>1.81</v>
      </c>
      <c r="J159" s="124">
        <f t="shared" si="44"/>
        <v>1.81</v>
      </c>
      <c r="K159" s="124">
        <f t="shared" si="44"/>
        <v>1.81</v>
      </c>
      <c r="L159" s="124">
        <f t="shared" si="44"/>
        <v>1.81</v>
      </c>
      <c r="M159" s="124">
        <f t="shared" si="44"/>
        <v>1.81</v>
      </c>
      <c r="N159" s="124">
        <f t="shared" si="44"/>
        <v>1.81</v>
      </c>
      <c r="O159" s="124">
        <f t="shared" si="44"/>
        <v>1.81</v>
      </c>
      <c r="P159" s="124">
        <f t="shared" si="44"/>
        <v>1.81</v>
      </c>
      <c r="Q159" s="124">
        <f t="shared" si="44"/>
        <v>1.81</v>
      </c>
      <c r="R159" s="124">
        <f t="shared" si="44"/>
        <v>1.81</v>
      </c>
      <c r="S159" s="124">
        <f t="shared" si="44"/>
        <v>1.81</v>
      </c>
      <c r="T159" s="124">
        <f t="shared" si="45"/>
        <v>1.81</v>
      </c>
      <c r="U159" s="124">
        <f t="shared" si="45"/>
        <v>1.81</v>
      </c>
      <c r="V159" s="124">
        <f t="shared" si="45"/>
        <v>1.81</v>
      </c>
      <c r="W159" s="124">
        <f t="shared" si="45"/>
        <v>1.81</v>
      </c>
      <c r="X159" s="124">
        <f t="shared" si="45"/>
        <v>1.81</v>
      </c>
      <c r="Y159" s="124">
        <f t="shared" si="45"/>
        <v>1.81</v>
      </c>
      <c r="Z159" s="124">
        <f t="shared" si="45"/>
        <v>1.81</v>
      </c>
      <c r="AA159" s="124">
        <f t="shared" si="45"/>
        <v>1.81</v>
      </c>
      <c r="AB159" s="124">
        <f t="shared" si="45"/>
        <v>1.81</v>
      </c>
      <c r="AC159" s="124">
        <f t="shared" si="45"/>
        <v>1.81</v>
      </c>
      <c r="AD159" s="124">
        <f t="shared" si="45"/>
        <v>1.81</v>
      </c>
      <c r="AE159" s="124">
        <f t="shared" si="45"/>
        <v>1.81</v>
      </c>
      <c r="AF159" s="124">
        <f t="shared" si="45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3"/>
        <v>1.0900000000000001</v>
      </c>
      <c r="C160" s="125">
        <v>1.0900000000000001</v>
      </c>
      <c r="D160" s="124">
        <f t="shared" si="44"/>
        <v>1.0900000000000001</v>
      </c>
      <c r="E160" s="124">
        <f t="shared" si="44"/>
        <v>1.0900000000000001</v>
      </c>
      <c r="F160" s="124">
        <f t="shared" si="44"/>
        <v>1.0900000000000001</v>
      </c>
      <c r="G160" s="124">
        <f t="shared" si="44"/>
        <v>1.0900000000000001</v>
      </c>
      <c r="H160" s="124">
        <f t="shared" si="44"/>
        <v>1.0900000000000001</v>
      </c>
      <c r="I160" s="124">
        <f t="shared" si="44"/>
        <v>1.0900000000000001</v>
      </c>
      <c r="J160" s="124">
        <f t="shared" si="44"/>
        <v>1.0900000000000001</v>
      </c>
      <c r="K160" s="124">
        <f t="shared" si="44"/>
        <v>1.0900000000000001</v>
      </c>
      <c r="L160" s="124">
        <f t="shared" si="44"/>
        <v>1.0900000000000001</v>
      </c>
      <c r="M160" s="124">
        <f t="shared" si="44"/>
        <v>1.0900000000000001</v>
      </c>
      <c r="N160" s="124">
        <f t="shared" si="44"/>
        <v>1.0900000000000001</v>
      </c>
      <c r="O160" s="124">
        <f t="shared" si="44"/>
        <v>1.0900000000000001</v>
      </c>
      <c r="P160" s="124">
        <f t="shared" si="44"/>
        <v>1.0900000000000001</v>
      </c>
      <c r="Q160" s="124">
        <f t="shared" si="44"/>
        <v>1.0900000000000001</v>
      </c>
      <c r="R160" s="124">
        <f t="shared" si="44"/>
        <v>1.0900000000000001</v>
      </c>
      <c r="S160" s="124">
        <f t="shared" si="44"/>
        <v>1.0900000000000001</v>
      </c>
      <c r="T160" s="124">
        <f t="shared" si="45"/>
        <v>1.0900000000000001</v>
      </c>
      <c r="U160" s="124">
        <f t="shared" si="45"/>
        <v>1.0900000000000001</v>
      </c>
      <c r="V160" s="124">
        <f t="shared" si="45"/>
        <v>1.0900000000000001</v>
      </c>
      <c r="W160" s="124">
        <f t="shared" si="45"/>
        <v>1.0900000000000001</v>
      </c>
      <c r="X160" s="124">
        <f t="shared" si="45"/>
        <v>1.0900000000000001</v>
      </c>
      <c r="Y160" s="124">
        <f t="shared" si="45"/>
        <v>1.0900000000000001</v>
      </c>
      <c r="Z160" s="124">
        <f t="shared" si="45"/>
        <v>1.0900000000000001</v>
      </c>
      <c r="AA160" s="124">
        <f t="shared" si="45"/>
        <v>1.0900000000000001</v>
      </c>
      <c r="AB160" s="124">
        <f t="shared" si="45"/>
        <v>1.0900000000000001</v>
      </c>
      <c r="AC160" s="124">
        <f t="shared" si="45"/>
        <v>1.0900000000000001</v>
      </c>
      <c r="AD160" s="124">
        <f t="shared" si="45"/>
        <v>1.0900000000000001</v>
      </c>
      <c r="AE160" s="124">
        <f t="shared" si="45"/>
        <v>1.0900000000000001</v>
      </c>
      <c r="AF160" s="124">
        <f t="shared" si="45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3"/>
        <v>1.58</v>
      </c>
      <c r="C161" s="125">
        <v>1.58</v>
      </c>
      <c r="D161" s="124">
        <f t="shared" si="44"/>
        <v>1.58</v>
      </c>
      <c r="E161" s="124">
        <f t="shared" si="44"/>
        <v>1.58</v>
      </c>
      <c r="F161" s="124">
        <f t="shared" si="44"/>
        <v>1.58</v>
      </c>
      <c r="G161" s="124">
        <f t="shared" si="44"/>
        <v>1.58</v>
      </c>
      <c r="H161" s="124">
        <f t="shared" si="44"/>
        <v>1.58</v>
      </c>
      <c r="I161" s="124">
        <f t="shared" si="44"/>
        <v>1.58</v>
      </c>
      <c r="J161" s="124">
        <f t="shared" si="44"/>
        <v>1.58</v>
      </c>
      <c r="K161" s="124">
        <f t="shared" si="44"/>
        <v>1.58</v>
      </c>
      <c r="L161" s="124">
        <f t="shared" si="44"/>
        <v>1.58</v>
      </c>
      <c r="M161" s="124">
        <f t="shared" si="44"/>
        <v>1.58</v>
      </c>
      <c r="N161" s="124">
        <f t="shared" si="44"/>
        <v>1.58</v>
      </c>
      <c r="O161" s="124">
        <f t="shared" si="44"/>
        <v>1.58</v>
      </c>
      <c r="P161" s="124">
        <f t="shared" si="44"/>
        <v>1.58</v>
      </c>
      <c r="Q161" s="124">
        <f t="shared" si="44"/>
        <v>1.58</v>
      </c>
      <c r="R161" s="124">
        <f t="shared" si="44"/>
        <v>1.58</v>
      </c>
      <c r="S161" s="124">
        <f t="shared" si="44"/>
        <v>1.58</v>
      </c>
      <c r="T161" s="124">
        <f t="shared" si="45"/>
        <v>1.58</v>
      </c>
      <c r="U161" s="124">
        <f t="shared" si="45"/>
        <v>1.58</v>
      </c>
      <c r="V161" s="124">
        <f t="shared" si="45"/>
        <v>1.58</v>
      </c>
      <c r="W161" s="124">
        <f t="shared" si="45"/>
        <v>1.58</v>
      </c>
      <c r="X161" s="124">
        <f t="shared" si="45"/>
        <v>1.58</v>
      </c>
      <c r="Y161" s="124">
        <f t="shared" si="45"/>
        <v>1.58</v>
      </c>
      <c r="Z161" s="124">
        <f t="shared" si="45"/>
        <v>1.58</v>
      </c>
      <c r="AA161" s="124">
        <f t="shared" si="45"/>
        <v>1.58</v>
      </c>
      <c r="AB161" s="124">
        <f t="shared" si="45"/>
        <v>1.58</v>
      </c>
      <c r="AC161" s="124">
        <f t="shared" si="45"/>
        <v>1.58</v>
      </c>
      <c r="AD161" s="124">
        <f t="shared" si="45"/>
        <v>1.58</v>
      </c>
      <c r="AE161" s="124">
        <f t="shared" si="45"/>
        <v>1.58</v>
      </c>
      <c r="AF161" s="124">
        <f t="shared" si="45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3"/>
        <v>2</v>
      </c>
      <c r="C162" s="125">
        <v>2</v>
      </c>
      <c r="D162" s="124">
        <f t="shared" si="44"/>
        <v>2</v>
      </c>
      <c r="E162" s="124">
        <f t="shared" si="44"/>
        <v>2</v>
      </c>
      <c r="F162" s="124">
        <f t="shared" si="44"/>
        <v>2</v>
      </c>
      <c r="G162" s="124">
        <f t="shared" si="44"/>
        <v>2</v>
      </c>
      <c r="H162" s="124">
        <f t="shared" si="44"/>
        <v>2</v>
      </c>
      <c r="I162" s="124">
        <f t="shared" si="44"/>
        <v>2</v>
      </c>
      <c r="J162" s="124">
        <f t="shared" si="44"/>
        <v>2</v>
      </c>
      <c r="K162" s="124">
        <f t="shared" si="44"/>
        <v>2</v>
      </c>
      <c r="L162" s="124">
        <f t="shared" si="44"/>
        <v>2</v>
      </c>
      <c r="M162" s="124">
        <f t="shared" si="44"/>
        <v>2</v>
      </c>
      <c r="N162" s="124">
        <f t="shared" si="44"/>
        <v>2</v>
      </c>
      <c r="O162" s="124">
        <f t="shared" si="44"/>
        <v>2</v>
      </c>
      <c r="P162" s="124">
        <f t="shared" si="44"/>
        <v>2</v>
      </c>
      <c r="Q162" s="124">
        <f t="shared" si="44"/>
        <v>2</v>
      </c>
      <c r="R162" s="124">
        <f t="shared" si="44"/>
        <v>2</v>
      </c>
      <c r="S162" s="124">
        <f t="shared" si="44"/>
        <v>2</v>
      </c>
      <c r="T162" s="124">
        <f t="shared" si="45"/>
        <v>2</v>
      </c>
      <c r="U162" s="124">
        <f t="shared" si="45"/>
        <v>2</v>
      </c>
      <c r="V162" s="124">
        <f t="shared" si="45"/>
        <v>2</v>
      </c>
      <c r="W162" s="124">
        <f t="shared" si="45"/>
        <v>2</v>
      </c>
      <c r="X162" s="124">
        <f t="shared" si="45"/>
        <v>2</v>
      </c>
      <c r="Y162" s="124">
        <f t="shared" si="45"/>
        <v>2</v>
      </c>
      <c r="Z162" s="124">
        <f t="shared" si="45"/>
        <v>2</v>
      </c>
      <c r="AA162" s="124">
        <f t="shared" si="45"/>
        <v>2</v>
      </c>
      <c r="AB162" s="124">
        <f t="shared" si="45"/>
        <v>2</v>
      </c>
      <c r="AC162" s="124">
        <f t="shared" si="45"/>
        <v>2</v>
      </c>
      <c r="AD162" s="124">
        <f t="shared" si="45"/>
        <v>2</v>
      </c>
      <c r="AE162" s="124">
        <f t="shared" si="45"/>
        <v>2</v>
      </c>
      <c r="AF162" s="124">
        <f t="shared" si="45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3"/>
        <v>0.47</v>
      </c>
      <c r="C163" s="125">
        <v>0.47</v>
      </c>
      <c r="D163" s="124">
        <f t="shared" si="44"/>
        <v>0.47</v>
      </c>
      <c r="E163" s="124">
        <f t="shared" si="44"/>
        <v>0.47</v>
      </c>
      <c r="F163" s="124">
        <f t="shared" si="44"/>
        <v>0.47</v>
      </c>
      <c r="G163" s="124">
        <f t="shared" si="44"/>
        <v>0.47</v>
      </c>
      <c r="H163" s="124">
        <f t="shared" si="44"/>
        <v>0.47</v>
      </c>
      <c r="I163" s="124">
        <f t="shared" si="44"/>
        <v>0.47</v>
      </c>
      <c r="J163" s="124">
        <f t="shared" si="44"/>
        <v>0.47</v>
      </c>
      <c r="K163" s="124">
        <f t="shared" si="44"/>
        <v>0.47</v>
      </c>
      <c r="L163" s="124">
        <f t="shared" si="44"/>
        <v>0.47</v>
      </c>
      <c r="M163" s="124">
        <f t="shared" si="44"/>
        <v>0.47</v>
      </c>
      <c r="N163" s="124">
        <f t="shared" si="44"/>
        <v>0.47</v>
      </c>
      <c r="O163" s="124">
        <f t="shared" si="44"/>
        <v>0.47</v>
      </c>
      <c r="P163" s="124">
        <f t="shared" si="44"/>
        <v>0.47</v>
      </c>
      <c r="Q163" s="124">
        <f t="shared" si="44"/>
        <v>0.47</v>
      </c>
      <c r="R163" s="124">
        <f t="shared" si="44"/>
        <v>0.47</v>
      </c>
      <c r="S163" s="124">
        <f t="shared" si="44"/>
        <v>0.47</v>
      </c>
      <c r="T163" s="124">
        <f t="shared" si="45"/>
        <v>0.47</v>
      </c>
      <c r="U163" s="124">
        <f t="shared" si="45"/>
        <v>0.47</v>
      </c>
      <c r="V163" s="124">
        <f t="shared" si="45"/>
        <v>0.47</v>
      </c>
      <c r="W163" s="124">
        <f t="shared" si="45"/>
        <v>0.47</v>
      </c>
      <c r="X163" s="124">
        <f t="shared" si="45"/>
        <v>0.47</v>
      </c>
      <c r="Y163" s="124">
        <f t="shared" si="45"/>
        <v>0.47</v>
      </c>
      <c r="Z163" s="124">
        <f t="shared" si="45"/>
        <v>0.47</v>
      </c>
      <c r="AA163" s="124">
        <f t="shared" si="45"/>
        <v>0.47</v>
      </c>
      <c r="AB163" s="124">
        <f t="shared" si="45"/>
        <v>0.47</v>
      </c>
      <c r="AC163" s="124">
        <f t="shared" si="45"/>
        <v>0.47</v>
      </c>
      <c r="AD163" s="124">
        <f t="shared" si="45"/>
        <v>0.47</v>
      </c>
      <c r="AE163" s="124">
        <f t="shared" si="45"/>
        <v>0.47</v>
      </c>
      <c r="AF163" s="124">
        <f t="shared" si="45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3"/>
        <v>0</v>
      </c>
      <c r="C164" s="125">
        <v>0</v>
      </c>
      <c r="D164" s="124">
        <f t="shared" si="44"/>
        <v>0</v>
      </c>
      <c r="E164" s="124">
        <f t="shared" si="44"/>
        <v>0</v>
      </c>
      <c r="F164" s="124">
        <f t="shared" si="44"/>
        <v>0</v>
      </c>
      <c r="G164" s="124">
        <f t="shared" si="44"/>
        <v>0</v>
      </c>
      <c r="H164" s="124">
        <f t="shared" si="44"/>
        <v>0</v>
      </c>
      <c r="I164" s="124">
        <f t="shared" si="44"/>
        <v>0</v>
      </c>
      <c r="J164" s="124">
        <f t="shared" si="44"/>
        <v>0</v>
      </c>
      <c r="K164" s="124">
        <f t="shared" si="44"/>
        <v>0</v>
      </c>
      <c r="L164" s="124">
        <f t="shared" si="44"/>
        <v>0</v>
      </c>
      <c r="M164" s="124">
        <f t="shared" si="44"/>
        <v>0</v>
      </c>
      <c r="N164" s="124">
        <f t="shared" si="44"/>
        <v>0</v>
      </c>
      <c r="O164" s="124">
        <f t="shared" si="44"/>
        <v>0</v>
      </c>
      <c r="P164" s="124">
        <f t="shared" si="44"/>
        <v>0</v>
      </c>
      <c r="Q164" s="124">
        <f t="shared" si="44"/>
        <v>0</v>
      </c>
      <c r="R164" s="124">
        <f t="shared" si="44"/>
        <v>0</v>
      </c>
      <c r="S164" s="124">
        <f t="shared" si="44"/>
        <v>0</v>
      </c>
      <c r="T164" s="124">
        <f t="shared" si="45"/>
        <v>0</v>
      </c>
      <c r="U164" s="124">
        <f t="shared" si="45"/>
        <v>0</v>
      </c>
      <c r="V164" s="124">
        <f t="shared" si="45"/>
        <v>0</v>
      </c>
      <c r="W164" s="124">
        <f t="shared" si="45"/>
        <v>0</v>
      </c>
      <c r="X164" s="124">
        <f t="shared" si="45"/>
        <v>0</v>
      </c>
      <c r="Y164" s="124">
        <f t="shared" si="45"/>
        <v>0</v>
      </c>
      <c r="Z164" s="124">
        <f t="shared" si="45"/>
        <v>0</v>
      </c>
      <c r="AA164" s="124">
        <f t="shared" si="45"/>
        <v>0</v>
      </c>
      <c r="AB164" s="124">
        <f t="shared" si="45"/>
        <v>0</v>
      </c>
      <c r="AC164" s="124">
        <f t="shared" si="45"/>
        <v>0</v>
      </c>
      <c r="AD164" s="124">
        <f t="shared" si="45"/>
        <v>0</v>
      </c>
      <c r="AE164" s="124">
        <f t="shared" si="45"/>
        <v>0</v>
      </c>
      <c r="AF164" s="124">
        <f t="shared" si="45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3"/>
        <v>0</v>
      </c>
      <c r="C165" s="125">
        <v>0</v>
      </c>
      <c r="D165" s="124">
        <f t="shared" si="44"/>
        <v>0</v>
      </c>
      <c r="E165" s="124">
        <f t="shared" si="44"/>
        <v>0</v>
      </c>
      <c r="F165" s="124">
        <f t="shared" si="44"/>
        <v>0</v>
      </c>
      <c r="G165" s="124">
        <f t="shared" si="44"/>
        <v>0</v>
      </c>
      <c r="H165" s="124">
        <f t="shared" si="44"/>
        <v>0</v>
      </c>
      <c r="I165" s="124">
        <f t="shared" si="44"/>
        <v>0</v>
      </c>
      <c r="J165" s="124">
        <f t="shared" si="44"/>
        <v>0</v>
      </c>
      <c r="K165" s="124">
        <f t="shared" si="44"/>
        <v>0</v>
      </c>
      <c r="L165" s="124">
        <f t="shared" si="44"/>
        <v>0</v>
      </c>
      <c r="M165" s="124">
        <f t="shared" si="44"/>
        <v>0</v>
      </c>
      <c r="N165" s="124">
        <f t="shared" si="44"/>
        <v>0</v>
      </c>
      <c r="O165" s="124">
        <f t="shared" si="44"/>
        <v>0</v>
      </c>
      <c r="P165" s="124">
        <f t="shared" si="44"/>
        <v>0</v>
      </c>
      <c r="Q165" s="124">
        <f t="shared" si="44"/>
        <v>0</v>
      </c>
      <c r="R165" s="124">
        <f t="shared" si="44"/>
        <v>0</v>
      </c>
      <c r="S165" s="124">
        <f t="shared" si="45"/>
        <v>0</v>
      </c>
      <c r="T165" s="124">
        <f t="shared" si="45"/>
        <v>0</v>
      </c>
      <c r="U165" s="124">
        <f t="shared" si="45"/>
        <v>0</v>
      </c>
      <c r="V165" s="124">
        <f t="shared" si="45"/>
        <v>0</v>
      </c>
      <c r="W165" s="124">
        <f t="shared" si="45"/>
        <v>0</v>
      </c>
      <c r="X165" s="124">
        <f t="shared" si="45"/>
        <v>0</v>
      </c>
      <c r="Y165" s="124">
        <f t="shared" si="45"/>
        <v>0</v>
      </c>
      <c r="Z165" s="124">
        <f t="shared" si="45"/>
        <v>0</v>
      </c>
      <c r="AA165" s="124">
        <f t="shared" si="45"/>
        <v>0</v>
      </c>
      <c r="AB165" s="124">
        <f t="shared" si="45"/>
        <v>0</v>
      </c>
      <c r="AC165" s="124">
        <f t="shared" si="45"/>
        <v>0</v>
      </c>
      <c r="AD165" s="124">
        <f t="shared" si="45"/>
        <v>0</v>
      </c>
      <c r="AE165" s="124">
        <f t="shared" si="45"/>
        <v>0</v>
      </c>
      <c r="AF165" s="124">
        <f t="shared" si="45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3"/>
        <v>0.8</v>
      </c>
      <c r="C166" s="125">
        <v>0.8</v>
      </c>
      <c r="D166" s="124">
        <f t="shared" si="44"/>
        <v>0.8</v>
      </c>
      <c r="E166" s="124">
        <f t="shared" si="44"/>
        <v>0.8</v>
      </c>
      <c r="F166" s="124">
        <f t="shared" si="44"/>
        <v>0.8</v>
      </c>
      <c r="G166" s="124">
        <f t="shared" si="44"/>
        <v>0.8</v>
      </c>
      <c r="H166" s="124">
        <f t="shared" si="44"/>
        <v>0.8</v>
      </c>
      <c r="I166" s="124">
        <f t="shared" si="44"/>
        <v>0.8</v>
      </c>
      <c r="J166" s="124">
        <f t="shared" si="44"/>
        <v>0.8</v>
      </c>
      <c r="K166" s="124">
        <f t="shared" si="44"/>
        <v>0.8</v>
      </c>
      <c r="L166" s="124">
        <f t="shared" si="44"/>
        <v>0.8</v>
      </c>
      <c r="M166" s="124">
        <f t="shared" si="44"/>
        <v>0.8</v>
      </c>
      <c r="N166" s="124">
        <f t="shared" si="44"/>
        <v>0.8</v>
      </c>
      <c r="O166" s="124">
        <f t="shared" si="44"/>
        <v>0.8</v>
      </c>
      <c r="P166" s="124">
        <f t="shared" si="44"/>
        <v>0.8</v>
      </c>
      <c r="Q166" s="124">
        <f t="shared" si="44"/>
        <v>0.8</v>
      </c>
      <c r="R166" s="124">
        <f t="shared" si="44"/>
        <v>0.8</v>
      </c>
      <c r="S166" s="124">
        <f t="shared" si="45"/>
        <v>0.8</v>
      </c>
      <c r="T166" s="124">
        <f t="shared" si="45"/>
        <v>0.8</v>
      </c>
      <c r="U166" s="124">
        <f t="shared" si="45"/>
        <v>0.8</v>
      </c>
      <c r="V166" s="124">
        <f t="shared" si="45"/>
        <v>0.8</v>
      </c>
      <c r="W166" s="124">
        <f t="shared" si="45"/>
        <v>0.8</v>
      </c>
      <c r="X166" s="124">
        <f t="shared" si="45"/>
        <v>0.8</v>
      </c>
      <c r="Y166" s="124">
        <f t="shared" si="45"/>
        <v>0.8</v>
      </c>
      <c r="Z166" s="124">
        <f t="shared" si="45"/>
        <v>0.8</v>
      </c>
      <c r="AA166" s="124">
        <f t="shared" si="45"/>
        <v>0.8</v>
      </c>
      <c r="AB166" s="124">
        <f t="shared" si="45"/>
        <v>0.8</v>
      </c>
      <c r="AC166" s="124">
        <f t="shared" si="45"/>
        <v>0.8</v>
      </c>
      <c r="AD166" s="124">
        <f t="shared" si="45"/>
        <v>0.8</v>
      </c>
      <c r="AE166" s="124">
        <f t="shared" si="45"/>
        <v>0.8</v>
      </c>
      <c r="AF166" s="124">
        <f t="shared" si="45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3"/>
        <v>1.5</v>
      </c>
      <c r="C167" s="125">
        <v>1.5</v>
      </c>
      <c r="D167" s="124">
        <f t="shared" si="44"/>
        <v>1.5</v>
      </c>
      <c r="E167" s="124">
        <f t="shared" si="44"/>
        <v>1.5</v>
      </c>
      <c r="F167" s="124">
        <f t="shared" si="44"/>
        <v>1.5</v>
      </c>
      <c r="G167" s="124">
        <f t="shared" si="44"/>
        <v>1.5</v>
      </c>
      <c r="H167" s="124">
        <f t="shared" si="44"/>
        <v>1.5</v>
      </c>
      <c r="I167" s="124">
        <f t="shared" si="44"/>
        <v>1.5</v>
      </c>
      <c r="J167" s="124">
        <f t="shared" si="44"/>
        <v>1.5</v>
      </c>
      <c r="K167" s="124">
        <f t="shared" si="44"/>
        <v>1.5</v>
      </c>
      <c r="L167" s="124">
        <f t="shared" si="44"/>
        <v>1.5</v>
      </c>
      <c r="M167" s="124">
        <f t="shared" si="44"/>
        <v>1.5</v>
      </c>
      <c r="N167" s="124">
        <f t="shared" si="44"/>
        <v>1.5</v>
      </c>
      <c r="O167" s="124">
        <f t="shared" si="44"/>
        <v>1.5</v>
      </c>
      <c r="P167" s="124">
        <f t="shared" si="44"/>
        <v>1.5</v>
      </c>
      <c r="Q167" s="124">
        <f t="shared" si="44"/>
        <v>1.5</v>
      </c>
      <c r="R167" s="124">
        <f t="shared" si="44"/>
        <v>1.5</v>
      </c>
      <c r="S167" s="124">
        <f t="shared" si="45"/>
        <v>1.5</v>
      </c>
      <c r="T167" s="124">
        <f t="shared" si="45"/>
        <v>1.5</v>
      </c>
      <c r="U167" s="124">
        <f t="shared" si="45"/>
        <v>1.5</v>
      </c>
      <c r="V167" s="124">
        <f t="shared" si="45"/>
        <v>1.5</v>
      </c>
      <c r="W167" s="124">
        <f t="shared" si="45"/>
        <v>1.5</v>
      </c>
      <c r="X167" s="124">
        <f t="shared" si="45"/>
        <v>1.5</v>
      </c>
      <c r="Y167" s="124">
        <f t="shared" si="45"/>
        <v>1.5</v>
      </c>
      <c r="Z167" s="124">
        <f t="shared" si="45"/>
        <v>1.5</v>
      </c>
      <c r="AA167" s="124">
        <f t="shared" si="45"/>
        <v>1.5</v>
      </c>
      <c r="AB167" s="124">
        <f t="shared" si="45"/>
        <v>1.5</v>
      </c>
      <c r="AC167" s="124">
        <f t="shared" si="45"/>
        <v>1.5</v>
      </c>
      <c r="AD167" s="124">
        <f t="shared" si="45"/>
        <v>1.5</v>
      </c>
      <c r="AE167" s="124">
        <f t="shared" si="45"/>
        <v>1.5</v>
      </c>
      <c r="AF167" s="124">
        <f t="shared" si="45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3"/>
        <v>1</v>
      </c>
      <c r="C168" s="125">
        <v>1</v>
      </c>
      <c r="D168" s="124">
        <f t="shared" si="44"/>
        <v>1</v>
      </c>
      <c r="E168" s="124">
        <f t="shared" si="44"/>
        <v>1</v>
      </c>
      <c r="F168" s="124">
        <f t="shared" si="44"/>
        <v>1</v>
      </c>
      <c r="G168" s="124">
        <f t="shared" si="44"/>
        <v>1</v>
      </c>
      <c r="H168" s="124">
        <f t="shared" si="44"/>
        <v>1</v>
      </c>
      <c r="I168" s="124">
        <f t="shared" si="44"/>
        <v>1</v>
      </c>
      <c r="J168" s="124">
        <f t="shared" si="44"/>
        <v>1</v>
      </c>
      <c r="K168" s="124">
        <f t="shared" si="44"/>
        <v>1</v>
      </c>
      <c r="L168" s="124">
        <f t="shared" si="44"/>
        <v>1</v>
      </c>
      <c r="M168" s="124">
        <f t="shared" si="44"/>
        <v>1</v>
      </c>
      <c r="N168" s="124">
        <f t="shared" si="44"/>
        <v>1</v>
      </c>
      <c r="O168" s="124">
        <f t="shared" si="44"/>
        <v>1</v>
      </c>
      <c r="P168" s="124">
        <f t="shared" si="44"/>
        <v>1</v>
      </c>
      <c r="Q168" s="124">
        <f t="shared" si="44"/>
        <v>1</v>
      </c>
      <c r="R168" s="124">
        <f t="shared" si="44"/>
        <v>1</v>
      </c>
      <c r="S168" s="124">
        <f t="shared" si="45"/>
        <v>1</v>
      </c>
      <c r="T168" s="124">
        <f t="shared" si="45"/>
        <v>1</v>
      </c>
      <c r="U168" s="124">
        <f t="shared" si="45"/>
        <v>1</v>
      </c>
      <c r="V168" s="124">
        <f t="shared" si="45"/>
        <v>1</v>
      </c>
      <c r="W168" s="124">
        <f t="shared" si="45"/>
        <v>1</v>
      </c>
      <c r="X168" s="124">
        <f t="shared" si="45"/>
        <v>1</v>
      </c>
      <c r="Y168" s="124">
        <f t="shared" si="45"/>
        <v>1</v>
      </c>
      <c r="Z168" s="124">
        <f t="shared" si="45"/>
        <v>1</v>
      </c>
      <c r="AA168" s="124">
        <f t="shared" si="45"/>
        <v>1</v>
      </c>
      <c r="AB168" s="124">
        <f t="shared" si="45"/>
        <v>1</v>
      </c>
      <c r="AC168" s="124">
        <f t="shared" si="45"/>
        <v>1</v>
      </c>
      <c r="AD168" s="124">
        <f t="shared" si="45"/>
        <v>1</v>
      </c>
      <c r="AE168" s="124">
        <f t="shared" si="45"/>
        <v>1</v>
      </c>
      <c r="AF168" s="124">
        <f t="shared" si="45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6">AF170</f>
        <v>1</v>
      </c>
      <c r="C170" s="125">
        <v>1</v>
      </c>
      <c r="D170" s="124">
        <f t="shared" ref="D170:S177" si="47">C170</f>
        <v>1</v>
      </c>
      <c r="E170" s="124">
        <f t="shared" si="47"/>
        <v>1</v>
      </c>
      <c r="F170" s="124">
        <f t="shared" si="47"/>
        <v>1</v>
      </c>
      <c r="G170" s="124">
        <f t="shared" si="47"/>
        <v>1</v>
      </c>
      <c r="H170" s="124">
        <f t="shared" si="47"/>
        <v>1</v>
      </c>
      <c r="I170" s="124">
        <f t="shared" si="47"/>
        <v>1</v>
      </c>
      <c r="J170" s="124">
        <f t="shared" si="47"/>
        <v>1</v>
      </c>
      <c r="K170" s="124">
        <f t="shared" si="47"/>
        <v>1</v>
      </c>
      <c r="L170" s="124">
        <f t="shared" si="47"/>
        <v>1</v>
      </c>
      <c r="M170" s="124">
        <f t="shared" si="47"/>
        <v>1</v>
      </c>
      <c r="N170" s="124">
        <f t="shared" si="47"/>
        <v>1</v>
      </c>
      <c r="O170" s="124">
        <f t="shared" si="47"/>
        <v>1</v>
      </c>
      <c r="P170" s="124">
        <f t="shared" si="47"/>
        <v>1</v>
      </c>
      <c r="Q170" s="124">
        <f t="shared" si="47"/>
        <v>1</v>
      </c>
      <c r="R170" s="124">
        <f t="shared" si="47"/>
        <v>1</v>
      </c>
      <c r="S170" s="124">
        <f t="shared" si="47"/>
        <v>1</v>
      </c>
      <c r="T170" s="124">
        <f t="shared" ref="S170:AF177" si="48">S170</f>
        <v>1</v>
      </c>
      <c r="U170" s="124">
        <f t="shared" si="48"/>
        <v>1</v>
      </c>
      <c r="V170" s="124">
        <f t="shared" si="48"/>
        <v>1</v>
      </c>
      <c r="W170" s="124">
        <f t="shared" si="48"/>
        <v>1</v>
      </c>
      <c r="X170" s="124">
        <f t="shared" si="48"/>
        <v>1</v>
      </c>
      <c r="Y170" s="124">
        <f t="shared" si="48"/>
        <v>1</v>
      </c>
      <c r="Z170" s="124">
        <f t="shared" si="48"/>
        <v>1</v>
      </c>
      <c r="AA170" s="124">
        <f t="shared" si="48"/>
        <v>1</v>
      </c>
      <c r="AB170" s="124">
        <f t="shared" si="48"/>
        <v>1</v>
      </c>
      <c r="AC170" s="124">
        <f t="shared" si="48"/>
        <v>1</v>
      </c>
      <c r="AD170" s="124">
        <f t="shared" si="48"/>
        <v>1</v>
      </c>
      <c r="AE170" s="124">
        <f t="shared" si="48"/>
        <v>1</v>
      </c>
      <c r="AF170" s="124">
        <f t="shared" si="48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6"/>
        <v>0.42</v>
      </c>
      <c r="C171" s="125">
        <v>0.42</v>
      </c>
      <c r="D171" s="124">
        <f t="shared" si="47"/>
        <v>0.42</v>
      </c>
      <c r="E171" s="124">
        <f t="shared" si="47"/>
        <v>0.42</v>
      </c>
      <c r="F171" s="124">
        <f t="shared" si="47"/>
        <v>0.42</v>
      </c>
      <c r="G171" s="124">
        <f t="shared" si="47"/>
        <v>0.42</v>
      </c>
      <c r="H171" s="124">
        <f t="shared" si="47"/>
        <v>0.42</v>
      </c>
      <c r="I171" s="124">
        <f t="shared" si="47"/>
        <v>0.42</v>
      </c>
      <c r="J171" s="124">
        <f t="shared" si="47"/>
        <v>0.42</v>
      </c>
      <c r="K171" s="124">
        <f t="shared" si="47"/>
        <v>0.42</v>
      </c>
      <c r="L171" s="124">
        <f t="shared" si="47"/>
        <v>0.42</v>
      </c>
      <c r="M171" s="124">
        <f t="shared" si="47"/>
        <v>0.42</v>
      </c>
      <c r="N171" s="124">
        <f t="shared" si="47"/>
        <v>0.42</v>
      </c>
      <c r="O171" s="124">
        <f t="shared" si="47"/>
        <v>0.42</v>
      </c>
      <c r="P171" s="124">
        <f t="shared" si="47"/>
        <v>0.42</v>
      </c>
      <c r="Q171" s="124">
        <f t="shared" si="47"/>
        <v>0.42</v>
      </c>
      <c r="R171" s="124">
        <f t="shared" si="47"/>
        <v>0.42</v>
      </c>
      <c r="S171" s="124">
        <f t="shared" si="48"/>
        <v>0.42</v>
      </c>
      <c r="T171" s="124">
        <f t="shared" si="48"/>
        <v>0.42</v>
      </c>
      <c r="U171" s="124">
        <f t="shared" si="48"/>
        <v>0.42</v>
      </c>
      <c r="V171" s="124">
        <f t="shared" si="48"/>
        <v>0.42</v>
      </c>
      <c r="W171" s="124">
        <f t="shared" si="48"/>
        <v>0.42</v>
      </c>
      <c r="X171" s="124">
        <f t="shared" si="48"/>
        <v>0.42</v>
      </c>
      <c r="Y171" s="124">
        <f t="shared" si="48"/>
        <v>0.42</v>
      </c>
      <c r="Z171" s="124">
        <f t="shared" si="48"/>
        <v>0.42</v>
      </c>
      <c r="AA171" s="124">
        <f t="shared" si="48"/>
        <v>0.42</v>
      </c>
      <c r="AB171" s="124">
        <f t="shared" si="48"/>
        <v>0.42</v>
      </c>
      <c r="AC171" s="124">
        <f t="shared" si="48"/>
        <v>0.42</v>
      </c>
      <c r="AD171" s="124">
        <f t="shared" si="48"/>
        <v>0.42</v>
      </c>
      <c r="AE171" s="124">
        <f t="shared" si="48"/>
        <v>0.42</v>
      </c>
      <c r="AF171" s="124">
        <f t="shared" si="48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6"/>
        <v>0.46</v>
      </c>
      <c r="C172" s="125">
        <v>0.46</v>
      </c>
      <c r="D172" s="124">
        <f t="shared" si="47"/>
        <v>0.46</v>
      </c>
      <c r="E172" s="124">
        <f t="shared" si="47"/>
        <v>0.46</v>
      </c>
      <c r="F172" s="124">
        <f t="shared" si="47"/>
        <v>0.46</v>
      </c>
      <c r="G172" s="124">
        <f t="shared" si="47"/>
        <v>0.46</v>
      </c>
      <c r="H172" s="124">
        <f t="shared" si="47"/>
        <v>0.46</v>
      </c>
      <c r="I172" s="124">
        <f t="shared" si="47"/>
        <v>0.46</v>
      </c>
      <c r="J172" s="124">
        <f t="shared" si="47"/>
        <v>0.46</v>
      </c>
      <c r="K172" s="124">
        <f t="shared" si="47"/>
        <v>0.46</v>
      </c>
      <c r="L172" s="124">
        <f t="shared" si="47"/>
        <v>0.46</v>
      </c>
      <c r="M172" s="124">
        <f t="shared" si="47"/>
        <v>0.46</v>
      </c>
      <c r="N172" s="124">
        <f t="shared" si="47"/>
        <v>0.46</v>
      </c>
      <c r="O172" s="124">
        <f t="shared" si="47"/>
        <v>0.46</v>
      </c>
      <c r="P172" s="124">
        <f t="shared" si="47"/>
        <v>0.46</v>
      </c>
      <c r="Q172" s="124">
        <f t="shared" si="47"/>
        <v>0.46</v>
      </c>
      <c r="R172" s="124">
        <f t="shared" si="47"/>
        <v>0.46</v>
      </c>
      <c r="S172" s="124">
        <f t="shared" si="48"/>
        <v>0.46</v>
      </c>
      <c r="T172" s="124">
        <f t="shared" si="48"/>
        <v>0.46</v>
      </c>
      <c r="U172" s="124">
        <f t="shared" si="48"/>
        <v>0.46</v>
      </c>
      <c r="V172" s="124">
        <f t="shared" si="48"/>
        <v>0.46</v>
      </c>
      <c r="W172" s="124">
        <f t="shared" si="48"/>
        <v>0.46</v>
      </c>
      <c r="X172" s="124">
        <f t="shared" si="48"/>
        <v>0.46</v>
      </c>
      <c r="Y172" s="124">
        <f t="shared" si="48"/>
        <v>0.46</v>
      </c>
      <c r="Z172" s="124">
        <f t="shared" si="48"/>
        <v>0.46</v>
      </c>
      <c r="AA172" s="124">
        <f t="shared" si="48"/>
        <v>0.46</v>
      </c>
      <c r="AB172" s="124">
        <f t="shared" si="48"/>
        <v>0.46</v>
      </c>
      <c r="AC172" s="124">
        <f t="shared" si="48"/>
        <v>0.46</v>
      </c>
      <c r="AD172" s="124">
        <f t="shared" si="48"/>
        <v>0.46</v>
      </c>
      <c r="AE172" s="124">
        <f t="shared" si="48"/>
        <v>0.46</v>
      </c>
      <c r="AF172" s="124">
        <f t="shared" si="48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6"/>
        <v>0.85</v>
      </c>
      <c r="C173" s="125">
        <v>0.85</v>
      </c>
      <c r="D173" s="124">
        <f t="shared" si="47"/>
        <v>0.85</v>
      </c>
      <c r="E173" s="124">
        <f t="shared" si="47"/>
        <v>0.85</v>
      </c>
      <c r="F173" s="124">
        <f t="shared" si="47"/>
        <v>0.85</v>
      </c>
      <c r="G173" s="124">
        <f t="shared" si="47"/>
        <v>0.85</v>
      </c>
      <c r="H173" s="124">
        <f t="shared" si="47"/>
        <v>0.85</v>
      </c>
      <c r="I173" s="124">
        <f t="shared" si="47"/>
        <v>0.85</v>
      </c>
      <c r="J173" s="124">
        <f t="shared" si="47"/>
        <v>0.85</v>
      </c>
      <c r="K173" s="124">
        <f t="shared" si="47"/>
        <v>0.85</v>
      </c>
      <c r="L173" s="124">
        <f t="shared" si="47"/>
        <v>0.85</v>
      </c>
      <c r="M173" s="124">
        <f t="shared" si="47"/>
        <v>0.85</v>
      </c>
      <c r="N173" s="124">
        <f t="shared" si="47"/>
        <v>0.85</v>
      </c>
      <c r="O173" s="124">
        <f t="shared" si="47"/>
        <v>0.85</v>
      </c>
      <c r="P173" s="124">
        <f t="shared" si="47"/>
        <v>0.85</v>
      </c>
      <c r="Q173" s="124">
        <f t="shared" si="47"/>
        <v>0.85</v>
      </c>
      <c r="R173" s="124">
        <f t="shared" si="47"/>
        <v>0.85</v>
      </c>
      <c r="S173" s="124">
        <f t="shared" si="48"/>
        <v>0.85</v>
      </c>
      <c r="T173" s="124">
        <f t="shared" si="48"/>
        <v>0.85</v>
      </c>
      <c r="U173" s="124">
        <f t="shared" si="48"/>
        <v>0.85</v>
      </c>
      <c r="V173" s="124">
        <f t="shared" si="48"/>
        <v>0.85</v>
      </c>
      <c r="W173" s="124">
        <f t="shared" si="48"/>
        <v>0.85</v>
      </c>
      <c r="X173" s="124">
        <f t="shared" si="48"/>
        <v>0.85</v>
      </c>
      <c r="Y173" s="124">
        <f t="shared" si="48"/>
        <v>0.85</v>
      </c>
      <c r="Z173" s="124">
        <f t="shared" si="48"/>
        <v>0.85</v>
      </c>
      <c r="AA173" s="124">
        <f t="shared" si="48"/>
        <v>0.85</v>
      </c>
      <c r="AB173" s="124">
        <f t="shared" si="48"/>
        <v>0.85</v>
      </c>
      <c r="AC173" s="124">
        <f t="shared" si="48"/>
        <v>0.85</v>
      </c>
      <c r="AD173" s="124">
        <f t="shared" si="48"/>
        <v>0.85</v>
      </c>
      <c r="AE173" s="124">
        <f t="shared" si="48"/>
        <v>0.85</v>
      </c>
      <c r="AF173" s="124">
        <f t="shared" si="48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6"/>
        <v>0.9</v>
      </c>
      <c r="C174" s="125">
        <v>0.9</v>
      </c>
      <c r="D174" s="124">
        <f t="shared" si="47"/>
        <v>0.9</v>
      </c>
      <c r="E174" s="124">
        <f t="shared" si="47"/>
        <v>0.9</v>
      </c>
      <c r="F174" s="124">
        <f t="shared" si="47"/>
        <v>0.9</v>
      </c>
      <c r="G174" s="124">
        <f t="shared" si="47"/>
        <v>0.9</v>
      </c>
      <c r="H174" s="124">
        <f t="shared" si="47"/>
        <v>0.9</v>
      </c>
      <c r="I174" s="124">
        <f t="shared" si="47"/>
        <v>0.9</v>
      </c>
      <c r="J174" s="124">
        <f t="shared" si="47"/>
        <v>0.9</v>
      </c>
      <c r="K174" s="124">
        <f t="shared" si="47"/>
        <v>0.9</v>
      </c>
      <c r="L174" s="124">
        <f t="shared" si="47"/>
        <v>0.9</v>
      </c>
      <c r="M174" s="124">
        <f t="shared" si="47"/>
        <v>0.9</v>
      </c>
      <c r="N174" s="124">
        <f t="shared" si="47"/>
        <v>0.9</v>
      </c>
      <c r="O174" s="124">
        <f t="shared" si="47"/>
        <v>0.9</v>
      </c>
      <c r="P174" s="124">
        <f t="shared" si="47"/>
        <v>0.9</v>
      </c>
      <c r="Q174" s="124">
        <f t="shared" si="47"/>
        <v>0.9</v>
      </c>
      <c r="R174" s="124">
        <f t="shared" si="47"/>
        <v>0.9</v>
      </c>
      <c r="S174" s="124">
        <f t="shared" si="48"/>
        <v>0.9</v>
      </c>
      <c r="T174" s="124">
        <f t="shared" si="48"/>
        <v>0.9</v>
      </c>
      <c r="U174" s="124">
        <f t="shared" si="48"/>
        <v>0.9</v>
      </c>
      <c r="V174" s="124">
        <f t="shared" si="48"/>
        <v>0.9</v>
      </c>
      <c r="W174" s="124">
        <f t="shared" si="48"/>
        <v>0.9</v>
      </c>
      <c r="X174" s="124">
        <f t="shared" si="48"/>
        <v>0.9</v>
      </c>
      <c r="Y174" s="124">
        <f t="shared" si="48"/>
        <v>0.9</v>
      </c>
      <c r="Z174" s="124">
        <f t="shared" si="48"/>
        <v>0.9</v>
      </c>
      <c r="AA174" s="124">
        <f t="shared" si="48"/>
        <v>0.9</v>
      </c>
      <c r="AB174" s="124">
        <f t="shared" si="48"/>
        <v>0.9</v>
      </c>
      <c r="AC174" s="124">
        <f t="shared" si="48"/>
        <v>0.9</v>
      </c>
      <c r="AD174" s="124">
        <f t="shared" si="48"/>
        <v>0.9</v>
      </c>
      <c r="AE174" s="124">
        <f t="shared" si="48"/>
        <v>0.9</v>
      </c>
      <c r="AF174" s="124">
        <f t="shared" si="48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6"/>
        <v>0.44</v>
      </c>
      <c r="C175" s="125">
        <v>0.44</v>
      </c>
      <c r="D175" s="124">
        <f t="shared" si="47"/>
        <v>0.44</v>
      </c>
      <c r="E175" s="124">
        <f t="shared" si="47"/>
        <v>0.44</v>
      </c>
      <c r="F175" s="124">
        <f t="shared" si="47"/>
        <v>0.44</v>
      </c>
      <c r="G175" s="124">
        <f t="shared" si="47"/>
        <v>0.44</v>
      </c>
      <c r="H175" s="124">
        <f t="shared" si="47"/>
        <v>0.44</v>
      </c>
      <c r="I175" s="124">
        <f t="shared" si="47"/>
        <v>0.44</v>
      </c>
      <c r="J175" s="124">
        <f t="shared" si="47"/>
        <v>0.44</v>
      </c>
      <c r="K175" s="124">
        <f t="shared" si="47"/>
        <v>0.44</v>
      </c>
      <c r="L175" s="124">
        <f t="shared" si="47"/>
        <v>0.44</v>
      </c>
      <c r="M175" s="124">
        <f t="shared" si="47"/>
        <v>0.44</v>
      </c>
      <c r="N175" s="124">
        <f t="shared" si="47"/>
        <v>0.44</v>
      </c>
      <c r="O175" s="124">
        <f t="shared" si="47"/>
        <v>0.44</v>
      </c>
      <c r="P175" s="124">
        <f t="shared" si="47"/>
        <v>0.44</v>
      </c>
      <c r="Q175" s="124">
        <f t="shared" si="47"/>
        <v>0.44</v>
      </c>
      <c r="R175" s="124">
        <f t="shared" si="47"/>
        <v>0.44</v>
      </c>
      <c r="S175" s="124">
        <f t="shared" si="48"/>
        <v>0.44</v>
      </c>
      <c r="T175" s="124">
        <f t="shared" si="48"/>
        <v>0.44</v>
      </c>
      <c r="U175" s="124">
        <f t="shared" si="48"/>
        <v>0.44</v>
      </c>
      <c r="V175" s="124">
        <f t="shared" si="48"/>
        <v>0.44</v>
      </c>
      <c r="W175" s="124">
        <f t="shared" si="48"/>
        <v>0.44</v>
      </c>
      <c r="X175" s="124">
        <f t="shared" si="48"/>
        <v>0.44</v>
      </c>
      <c r="Y175" s="124">
        <f t="shared" si="48"/>
        <v>0.44</v>
      </c>
      <c r="Z175" s="124">
        <f t="shared" si="48"/>
        <v>0.44</v>
      </c>
      <c r="AA175" s="124">
        <f t="shared" si="48"/>
        <v>0.44</v>
      </c>
      <c r="AB175" s="124">
        <f t="shared" si="48"/>
        <v>0.44</v>
      </c>
      <c r="AC175" s="124">
        <f t="shared" si="48"/>
        <v>0.44</v>
      </c>
      <c r="AD175" s="124">
        <f t="shared" si="48"/>
        <v>0.44</v>
      </c>
      <c r="AE175" s="124">
        <f t="shared" si="48"/>
        <v>0.44</v>
      </c>
      <c r="AF175" s="124">
        <f t="shared" si="48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6"/>
        <v>2.1</v>
      </c>
      <c r="C176" s="125">
        <v>2.1</v>
      </c>
      <c r="D176" s="124">
        <f t="shared" si="47"/>
        <v>2.1</v>
      </c>
      <c r="E176" s="124">
        <f t="shared" si="47"/>
        <v>2.1</v>
      </c>
      <c r="F176" s="124">
        <f t="shared" si="47"/>
        <v>2.1</v>
      </c>
      <c r="G176" s="124">
        <f t="shared" si="47"/>
        <v>2.1</v>
      </c>
      <c r="H176" s="124">
        <f t="shared" si="47"/>
        <v>2.1</v>
      </c>
      <c r="I176" s="124">
        <f t="shared" si="47"/>
        <v>2.1</v>
      </c>
      <c r="J176" s="124">
        <f t="shared" si="47"/>
        <v>2.1</v>
      </c>
      <c r="K176" s="124">
        <f t="shared" si="47"/>
        <v>2.1</v>
      </c>
      <c r="L176" s="124">
        <f t="shared" si="47"/>
        <v>2.1</v>
      </c>
      <c r="M176" s="124">
        <f t="shared" si="47"/>
        <v>2.1</v>
      </c>
      <c r="N176" s="124">
        <f t="shared" si="47"/>
        <v>2.1</v>
      </c>
      <c r="O176" s="124">
        <f t="shared" si="47"/>
        <v>2.1</v>
      </c>
      <c r="P176" s="124">
        <f t="shared" si="47"/>
        <v>2.1</v>
      </c>
      <c r="Q176" s="124">
        <f t="shared" si="47"/>
        <v>2.1</v>
      </c>
      <c r="R176" s="124">
        <f t="shared" si="47"/>
        <v>2.1</v>
      </c>
      <c r="S176" s="124">
        <f t="shared" si="48"/>
        <v>2.1</v>
      </c>
      <c r="T176" s="124">
        <f t="shared" si="48"/>
        <v>2.1</v>
      </c>
      <c r="U176" s="124">
        <f t="shared" si="48"/>
        <v>2.1</v>
      </c>
      <c r="V176" s="124">
        <f t="shared" si="48"/>
        <v>2.1</v>
      </c>
      <c r="W176" s="124">
        <f t="shared" si="48"/>
        <v>2.1</v>
      </c>
      <c r="X176" s="124">
        <f t="shared" si="48"/>
        <v>2.1</v>
      </c>
      <c r="Y176" s="124">
        <f t="shared" si="48"/>
        <v>2.1</v>
      </c>
      <c r="Z176" s="124">
        <f t="shared" si="48"/>
        <v>2.1</v>
      </c>
      <c r="AA176" s="124">
        <f t="shared" si="48"/>
        <v>2.1</v>
      </c>
      <c r="AB176" s="124">
        <f t="shared" si="48"/>
        <v>2.1</v>
      </c>
      <c r="AC176" s="124">
        <f t="shared" si="48"/>
        <v>2.1</v>
      </c>
      <c r="AD176" s="124">
        <f t="shared" si="48"/>
        <v>2.1</v>
      </c>
      <c r="AE176" s="124">
        <f t="shared" si="48"/>
        <v>2.1</v>
      </c>
      <c r="AF176" s="124">
        <f t="shared" si="48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6"/>
        <v>0.9</v>
      </c>
      <c r="C177" s="125">
        <v>0.9</v>
      </c>
      <c r="D177" s="124">
        <f t="shared" si="47"/>
        <v>0.9</v>
      </c>
      <c r="E177" s="124">
        <f t="shared" si="47"/>
        <v>0.9</v>
      </c>
      <c r="F177" s="124">
        <f t="shared" si="47"/>
        <v>0.9</v>
      </c>
      <c r="G177" s="124">
        <f t="shared" si="47"/>
        <v>0.9</v>
      </c>
      <c r="H177" s="124">
        <f t="shared" si="47"/>
        <v>0.9</v>
      </c>
      <c r="I177" s="124">
        <f t="shared" si="47"/>
        <v>0.9</v>
      </c>
      <c r="J177" s="124">
        <f t="shared" si="47"/>
        <v>0.9</v>
      </c>
      <c r="K177" s="124">
        <f t="shared" si="47"/>
        <v>0.9</v>
      </c>
      <c r="L177" s="124">
        <f t="shared" si="47"/>
        <v>0.9</v>
      </c>
      <c r="M177" s="124">
        <f t="shared" si="47"/>
        <v>0.9</v>
      </c>
      <c r="N177" s="124">
        <f t="shared" si="47"/>
        <v>0.9</v>
      </c>
      <c r="O177" s="124">
        <f t="shared" si="47"/>
        <v>0.9</v>
      </c>
      <c r="P177" s="124">
        <f t="shared" si="47"/>
        <v>0.9</v>
      </c>
      <c r="Q177" s="124">
        <f t="shared" si="47"/>
        <v>0.9</v>
      </c>
      <c r="R177" s="124">
        <f t="shared" si="47"/>
        <v>0.9</v>
      </c>
      <c r="S177" s="124">
        <f t="shared" si="48"/>
        <v>0.9</v>
      </c>
      <c r="T177" s="124">
        <f t="shared" si="48"/>
        <v>0.9</v>
      </c>
      <c r="U177" s="124">
        <f t="shared" si="48"/>
        <v>0.9</v>
      </c>
      <c r="V177" s="124">
        <f t="shared" si="48"/>
        <v>0.9</v>
      </c>
      <c r="W177" s="124">
        <f t="shared" si="48"/>
        <v>0.9</v>
      </c>
      <c r="X177" s="124">
        <f t="shared" si="48"/>
        <v>0.9</v>
      </c>
      <c r="Y177" s="124">
        <f t="shared" si="48"/>
        <v>0.9</v>
      </c>
      <c r="Z177" s="124">
        <f t="shared" si="48"/>
        <v>0.9</v>
      </c>
      <c r="AA177" s="124">
        <f t="shared" si="48"/>
        <v>0.9</v>
      </c>
      <c r="AB177" s="124">
        <f t="shared" si="48"/>
        <v>0.9</v>
      </c>
      <c r="AC177" s="124">
        <f t="shared" si="48"/>
        <v>0.9</v>
      </c>
      <c r="AD177" s="124">
        <f t="shared" si="48"/>
        <v>0.9</v>
      </c>
      <c r="AE177" s="124">
        <f t="shared" si="48"/>
        <v>0.9</v>
      </c>
      <c r="AF177" s="124">
        <f t="shared" si="48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9">AF179</f>
        <v>0.57999999999999996</v>
      </c>
      <c r="C179" s="125">
        <v>0.57999999999999996</v>
      </c>
      <c r="D179" s="124">
        <f t="shared" ref="D179:S191" si="50">C179</f>
        <v>0.57999999999999996</v>
      </c>
      <c r="E179" s="124">
        <f t="shared" si="50"/>
        <v>0.57999999999999996</v>
      </c>
      <c r="F179" s="124">
        <f t="shared" si="50"/>
        <v>0.57999999999999996</v>
      </c>
      <c r="G179" s="124">
        <f t="shared" si="50"/>
        <v>0.57999999999999996</v>
      </c>
      <c r="H179" s="124">
        <f t="shared" si="50"/>
        <v>0.57999999999999996</v>
      </c>
      <c r="I179" s="124">
        <f t="shared" si="50"/>
        <v>0.57999999999999996</v>
      </c>
      <c r="J179" s="124">
        <f t="shared" si="50"/>
        <v>0.57999999999999996</v>
      </c>
      <c r="K179" s="124">
        <f t="shared" si="50"/>
        <v>0.57999999999999996</v>
      </c>
      <c r="L179" s="124">
        <f t="shared" si="50"/>
        <v>0.57999999999999996</v>
      </c>
      <c r="M179" s="124">
        <f t="shared" si="50"/>
        <v>0.57999999999999996</v>
      </c>
      <c r="N179" s="124">
        <f t="shared" si="50"/>
        <v>0.57999999999999996</v>
      </c>
      <c r="O179" s="124">
        <f t="shared" si="50"/>
        <v>0.57999999999999996</v>
      </c>
      <c r="P179" s="124">
        <f t="shared" si="50"/>
        <v>0.57999999999999996</v>
      </c>
      <c r="Q179" s="124">
        <f t="shared" si="50"/>
        <v>0.57999999999999996</v>
      </c>
      <c r="R179" s="124">
        <f t="shared" si="50"/>
        <v>0.57999999999999996</v>
      </c>
      <c r="S179" s="124">
        <f t="shared" si="50"/>
        <v>0.57999999999999996</v>
      </c>
      <c r="T179" s="124">
        <f t="shared" ref="S179:AF191" si="51">S179</f>
        <v>0.57999999999999996</v>
      </c>
      <c r="U179" s="124">
        <f t="shared" si="51"/>
        <v>0.57999999999999996</v>
      </c>
      <c r="V179" s="124">
        <f t="shared" si="51"/>
        <v>0.57999999999999996</v>
      </c>
      <c r="W179" s="124">
        <f t="shared" si="51"/>
        <v>0.57999999999999996</v>
      </c>
      <c r="X179" s="124">
        <f t="shared" si="51"/>
        <v>0.57999999999999996</v>
      </c>
      <c r="Y179" s="124">
        <f t="shared" si="51"/>
        <v>0.57999999999999996</v>
      </c>
      <c r="Z179" s="124">
        <f t="shared" si="51"/>
        <v>0.57999999999999996</v>
      </c>
      <c r="AA179" s="124">
        <f t="shared" si="51"/>
        <v>0.57999999999999996</v>
      </c>
      <c r="AB179" s="124">
        <f t="shared" si="51"/>
        <v>0.57999999999999996</v>
      </c>
      <c r="AC179" s="124">
        <f t="shared" si="51"/>
        <v>0.57999999999999996</v>
      </c>
      <c r="AD179" s="124">
        <f t="shared" si="51"/>
        <v>0.57999999999999996</v>
      </c>
      <c r="AE179" s="124">
        <f t="shared" si="51"/>
        <v>0.57999999999999996</v>
      </c>
      <c r="AF179" s="124">
        <f t="shared" si="51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9"/>
        <v>0.8</v>
      </c>
      <c r="C180" s="125">
        <v>0.8</v>
      </c>
      <c r="D180" s="124">
        <f t="shared" si="50"/>
        <v>0.8</v>
      </c>
      <c r="E180" s="124">
        <f t="shared" si="50"/>
        <v>0.8</v>
      </c>
      <c r="F180" s="124">
        <f t="shared" si="50"/>
        <v>0.8</v>
      </c>
      <c r="G180" s="124">
        <f t="shared" si="50"/>
        <v>0.8</v>
      </c>
      <c r="H180" s="124">
        <f t="shared" si="50"/>
        <v>0.8</v>
      </c>
      <c r="I180" s="124">
        <f t="shared" si="50"/>
        <v>0.8</v>
      </c>
      <c r="J180" s="124">
        <f t="shared" si="50"/>
        <v>0.8</v>
      </c>
      <c r="K180" s="124">
        <f t="shared" si="50"/>
        <v>0.8</v>
      </c>
      <c r="L180" s="124">
        <f t="shared" si="50"/>
        <v>0.8</v>
      </c>
      <c r="M180" s="124">
        <f t="shared" si="50"/>
        <v>0.8</v>
      </c>
      <c r="N180" s="124">
        <f t="shared" si="50"/>
        <v>0.8</v>
      </c>
      <c r="O180" s="124">
        <f t="shared" si="50"/>
        <v>0.8</v>
      </c>
      <c r="P180" s="124">
        <f t="shared" si="50"/>
        <v>0.8</v>
      </c>
      <c r="Q180" s="124">
        <f t="shared" si="50"/>
        <v>0.8</v>
      </c>
      <c r="R180" s="124">
        <f t="shared" si="50"/>
        <v>0.8</v>
      </c>
      <c r="S180" s="124">
        <f t="shared" si="50"/>
        <v>0.8</v>
      </c>
      <c r="T180" s="124">
        <f t="shared" si="51"/>
        <v>0.8</v>
      </c>
      <c r="U180" s="124">
        <f t="shared" si="51"/>
        <v>0.8</v>
      </c>
      <c r="V180" s="124">
        <f t="shared" si="51"/>
        <v>0.8</v>
      </c>
      <c r="W180" s="124">
        <f t="shared" si="51"/>
        <v>0.8</v>
      </c>
      <c r="X180" s="124">
        <f t="shared" si="51"/>
        <v>0.8</v>
      </c>
      <c r="Y180" s="124">
        <f t="shared" si="51"/>
        <v>0.8</v>
      </c>
      <c r="Z180" s="124">
        <f t="shared" si="51"/>
        <v>0.8</v>
      </c>
      <c r="AA180" s="124">
        <f t="shared" si="51"/>
        <v>0.8</v>
      </c>
      <c r="AB180" s="124">
        <f t="shared" si="51"/>
        <v>0.8</v>
      </c>
      <c r="AC180" s="124">
        <f t="shared" si="51"/>
        <v>0.8</v>
      </c>
      <c r="AD180" s="124">
        <f t="shared" si="51"/>
        <v>0.8</v>
      </c>
      <c r="AE180" s="124">
        <f t="shared" si="51"/>
        <v>0.8</v>
      </c>
      <c r="AF180" s="124">
        <f t="shared" si="51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9"/>
        <v>0</v>
      </c>
      <c r="C181" s="125">
        <v>0</v>
      </c>
      <c r="D181" s="124">
        <f t="shared" si="50"/>
        <v>0</v>
      </c>
      <c r="E181" s="124">
        <f t="shared" si="50"/>
        <v>0</v>
      </c>
      <c r="F181" s="124">
        <f t="shared" si="50"/>
        <v>0</v>
      </c>
      <c r="G181" s="124">
        <f t="shared" si="50"/>
        <v>0</v>
      </c>
      <c r="H181" s="124">
        <f t="shared" si="50"/>
        <v>0</v>
      </c>
      <c r="I181" s="124">
        <f t="shared" si="50"/>
        <v>0</v>
      </c>
      <c r="J181" s="124">
        <f t="shared" si="50"/>
        <v>0</v>
      </c>
      <c r="K181" s="124">
        <f t="shared" si="50"/>
        <v>0</v>
      </c>
      <c r="L181" s="124">
        <f t="shared" si="50"/>
        <v>0</v>
      </c>
      <c r="M181" s="124">
        <f t="shared" si="50"/>
        <v>0</v>
      </c>
      <c r="N181" s="124">
        <f t="shared" si="50"/>
        <v>0</v>
      </c>
      <c r="O181" s="124">
        <f t="shared" si="50"/>
        <v>0</v>
      </c>
      <c r="P181" s="124">
        <f t="shared" si="50"/>
        <v>0</v>
      </c>
      <c r="Q181" s="124">
        <f t="shared" si="50"/>
        <v>0</v>
      </c>
      <c r="R181" s="124">
        <f t="shared" si="50"/>
        <v>0</v>
      </c>
      <c r="S181" s="124">
        <f t="shared" si="50"/>
        <v>0</v>
      </c>
      <c r="T181" s="124">
        <f t="shared" si="51"/>
        <v>0</v>
      </c>
      <c r="U181" s="124">
        <f t="shared" si="51"/>
        <v>0</v>
      </c>
      <c r="V181" s="124">
        <f t="shared" si="51"/>
        <v>0</v>
      </c>
      <c r="W181" s="124">
        <f t="shared" si="51"/>
        <v>0</v>
      </c>
      <c r="X181" s="124">
        <f t="shared" si="51"/>
        <v>0</v>
      </c>
      <c r="Y181" s="124">
        <f t="shared" si="51"/>
        <v>0</v>
      </c>
      <c r="Z181" s="124">
        <f t="shared" si="51"/>
        <v>0</v>
      </c>
      <c r="AA181" s="124">
        <f t="shared" si="51"/>
        <v>0</v>
      </c>
      <c r="AB181" s="124">
        <f t="shared" si="51"/>
        <v>0</v>
      </c>
      <c r="AC181" s="124">
        <f t="shared" si="51"/>
        <v>0</v>
      </c>
      <c r="AD181" s="124">
        <f t="shared" si="51"/>
        <v>0</v>
      </c>
      <c r="AE181" s="124">
        <f t="shared" si="51"/>
        <v>0</v>
      </c>
      <c r="AF181" s="124">
        <f t="shared" si="51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9"/>
        <v>0.6</v>
      </c>
      <c r="C182" s="125">
        <v>0.6</v>
      </c>
      <c r="D182" s="124">
        <f t="shared" si="50"/>
        <v>0.6</v>
      </c>
      <c r="E182" s="124">
        <f t="shared" si="50"/>
        <v>0.6</v>
      </c>
      <c r="F182" s="124">
        <f t="shared" si="50"/>
        <v>0.6</v>
      </c>
      <c r="G182" s="124">
        <f t="shared" si="50"/>
        <v>0.6</v>
      </c>
      <c r="H182" s="124">
        <f t="shared" si="50"/>
        <v>0.6</v>
      </c>
      <c r="I182" s="124">
        <f t="shared" si="50"/>
        <v>0.6</v>
      </c>
      <c r="J182" s="124">
        <f t="shared" si="50"/>
        <v>0.6</v>
      </c>
      <c r="K182" s="124">
        <f t="shared" si="50"/>
        <v>0.6</v>
      </c>
      <c r="L182" s="124">
        <f t="shared" si="50"/>
        <v>0.6</v>
      </c>
      <c r="M182" s="124">
        <f t="shared" si="50"/>
        <v>0.6</v>
      </c>
      <c r="N182" s="124">
        <f t="shared" si="50"/>
        <v>0.6</v>
      </c>
      <c r="O182" s="124">
        <f t="shared" si="50"/>
        <v>0.6</v>
      </c>
      <c r="P182" s="124">
        <f t="shared" si="50"/>
        <v>0.6</v>
      </c>
      <c r="Q182" s="124">
        <f t="shared" si="50"/>
        <v>0.6</v>
      </c>
      <c r="R182" s="124">
        <f t="shared" si="50"/>
        <v>0.6</v>
      </c>
      <c r="S182" s="124">
        <f t="shared" si="50"/>
        <v>0.6</v>
      </c>
      <c r="T182" s="124">
        <f t="shared" si="51"/>
        <v>0.6</v>
      </c>
      <c r="U182" s="124">
        <f t="shared" si="51"/>
        <v>0.6</v>
      </c>
      <c r="V182" s="124">
        <f t="shared" si="51"/>
        <v>0.6</v>
      </c>
      <c r="W182" s="124">
        <f t="shared" si="51"/>
        <v>0.6</v>
      </c>
      <c r="X182" s="124">
        <f t="shared" si="51"/>
        <v>0.6</v>
      </c>
      <c r="Y182" s="124">
        <f t="shared" si="51"/>
        <v>0.6</v>
      </c>
      <c r="Z182" s="124">
        <f t="shared" si="51"/>
        <v>0.6</v>
      </c>
      <c r="AA182" s="124">
        <f t="shared" si="51"/>
        <v>0.6</v>
      </c>
      <c r="AB182" s="124">
        <f t="shared" si="51"/>
        <v>0.6</v>
      </c>
      <c r="AC182" s="124">
        <f t="shared" si="51"/>
        <v>0.6</v>
      </c>
      <c r="AD182" s="124">
        <f t="shared" si="51"/>
        <v>0.6</v>
      </c>
      <c r="AE182" s="124">
        <f t="shared" si="51"/>
        <v>0.6</v>
      </c>
      <c r="AF182" s="124">
        <f t="shared" si="51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9"/>
        <v>0.6</v>
      </c>
      <c r="C183" s="125">
        <v>0.6</v>
      </c>
      <c r="D183" s="124">
        <f t="shared" si="50"/>
        <v>0.6</v>
      </c>
      <c r="E183" s="124">
        <f t="shared" si="50"/>
        <v>0.6</v>
      </c>
      <c r="F183" s="124">
        <f t="shared" si="50"/>
        <v>0.6</v>
      </c>
      <c r="G183" s="124">
        <f t="shared" si="50"/>
        <v>0.6</v>
      </c>
      <c r="H183" s="124">
        <f t="shared" si="50"/>
        <v>0.6</v>
      </c>
      <c r="I183" s="124">
        <f t="shared" si="50"/>
        <v>0.6</v>
      </c>
      <c r="J183" s="124">
        <f t="shared" si="50"/>
        <v>0.6</v>
      </c>
      <c r="K183" s="124">
        <f t="shared" si="50"/>
        <v>0.6</v>
      </c>
      <c r="L183" s="124">
        <f t="shared" si="50"/>
        <v>0.6</v>
      </c>
      <c r="M183" s="124">
        <f t="shared" si="50"/>
        <v>0.6</v>
      </c>
      <c r="N183" s="124">
        <f t="shared" si="50"/>
        <v>0.6</v>
      </c>
      <c r="O183" s="124">
        <f t="shared" si="50"/>
        <v>0.6</v>
      </c>
      <c r="P183" s="124">
        <f t="shared" si="50"/>
        <v>0.6</v>
      </c>
      <c r="Q183" s="124">
        <f t="shared" si="50"/>
        <v>0.6</v>
      </c>
      <c r="R183" s="124">
        <f t="shared" si="50"/>
        <v>0.6</v>
      </c>
      <c r="S183" s="124">
        <f t="shared" si="50"/>
        <v>0.6</v>
      </c>
      <c r="T183" s="124">
        <f t="shared" si="51"/>
        <v>0.6</v>
      </c>
      <c r="U183" s="124">
        <f t="shared" si="51"/>
        <v>0.6</v>
      </c>
      <c r="V183" s="124">
        <f t="shared" si="51"/>
        <v>0.6</v>
      </c>
      <c r="W183" s="124">
        <f t="shared" si="51"/>
        <v>0.6</v>
      </c>
      <c r="X183" s="124">
        <f t="shared" si="51"/>
        <v>0.6</v>
      </c>
      <c r="Y183" s="124">
        <f t="shared" si="51"/>
        <v>0.6</v>
      </c>
      <c r="Z183" s="124">
        <f t="shared" si="51"/>
        <v>0.6</v>
      </c>
      <c r="AA183" s="124">
        <f t="shared" si="51"/>
        <v>0.6</v>
      </c>
      <c r="AB183" s="124">
        <f t="shared" si="51"/>
        <v>0.6</v>
      </c>
      <c r="AC183" s="124">
        <f t="shared" si="51"/>
        <v>0.6</v>
      </c>
      <c r="AD183" s="124">
        <f t="shared" si="51"/>
        <v>0.6</v>
      </c>
      <c r="AE183" s="124">
        <f t="shared" si="51"/>
        <v>0.6</v>
      </c>
      <c r="AF183" s="124">
        <f t="shared" si="51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9"/>
        <v>0.35</v>
      </c>
      <c r="C184" s="125">
        <v>0.35</v>
      </c>
      <c r="D184" s="124">
        <f t="shared" si="50"/>
        <v>0.35</v>
      </c>
      <c r="E184" s="124">
        <f t="shared" si="50"/>
        <v>0.35</v>
      </c>
      <c r="F184" s="124">
        <f t="shared" si="50"/>
        <v>0.35</v>
      </c>
      <c r="G184" s="124">
        <f t="shared" si="50"/>
        <v>0.35</v>
      </c>
      <c r="H184" s="124">
        <f t="shared" si="50"/>
        <v>0.35</v>
      </c>
      <c r="I184" s="124">
        <f t="shared" si="50"/>
        <v>0.35</v>
      </c>
      <c r="J184" s="124">
        <f t="shared" si="50"/>
        <v>0.35</v>
      </c>
      <c r="K184" s="124">
        <f t="shared" si="50"/>
        <v>0.35</v>
      </c>
      <c r="L184" s="124">
        <f t="shared" si="50"/>
        <v>0.35</v>
      </c>
      <c r="M184" s="124">
        <f t="shared" si="50"/>
        <v>0.35</v>
      </c>
      <c r="N184" s="124">
        <f t="shared" si="50"/>
        <v>0.35</v>
      </c>
      <c r="O184" s="124">
        <f t="shared" si="50"/>
        <v>0.35</v>
      </c>
      <c r="P184" s="124">
        <f t="shared" si="50"/>
        <v>0.35</v>
      </c>
      <c r="Q184" s="124">
        <f t="shared" si="50"/>
        <v>0.35</v>
      </c>
      <c r="R184" s="124">
        <f t="shared" si="50"/>
        <v>0.35</v>
      </c>
      <c r="S184" s="124">
        <f t="shared" si="50"/>
        <v>0.35</v>
      </c>
      <c r="T184" s="124">
        <f t="shared" si="51"/>
        <v>0.35</v>
      </c>
      <c r="U184" s="124">
        <f t="shared" si="51"/>
        <v>0.35</v>
      </c>
      <c r="V184" s="124">
        <f t="shared" si="51"/>
        <v>0.35</v>
      </c>
      <c r="W184" s="124">
        <f t="shared" si="51"/>
        <v>0.35</v>
      </c>
      <c r="X184" s="124">
        <f t="shared" si="51"/>
        <v>0.35</v>
      </c>
      <c r="Y184" s="124">
        <f t="shared" si="51"/>
        <v>0.35</v>
      </c>
      <c r="Z184" s="124">
        <f t="shared" si="51"/>
        <v>0.35</v>
      </c>
      <c r="AA184" s="124">
        <f t="shared" si="51"/>
        <v>0.35</v>
      </c>
      <c r="AB184" s="124">
        <f t="shared" si="51"/>
        <v>0.35</v>
      </c>
      <c r="AC184" s="124">
        <f t="shared" si="51"/>
        <v>0.35</v>
      </c>
      <c r="AD184" s="124">
        <f t="shared" si="51"/>
        <v>0.35</v>
      </c>
      <c r="AE184" s="124">
        <f t="shared" si="51"/>
        <v>0.35</v>
      </c>
      <c r="AF184" s="124">
        <f t="shared" si="51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9"/>
        <v>0.28999999999999998</v>
      </c>
      <c r="C185" s="125">
        <v>0.28999999999999998</v>
      </c>
      <c r="D185" s="124">
        <f t="shared" si="50"/>
        <v>0.28999999999999998</v>
      </c>
      <c r="E185" s="124">
        <f t="shared" si="50"/>
        <v>0.28999999999999998</v>
      </c>
      <c r="F185" s="124">
        <f t="shared" si="50"/>
        <v>0.28999999999999998</v>
      </c>
      <c r="G185" s="124">
        <f t="shared" si="50"/>
        <v>0.28999999999999998</v>
      </c>
      <c r="H185" s="124">
        <f t="shared" si="50"/>
        <v>0.28999999999999998</v>
      </c>
      <c r="I185" s="124">
        <f t="shared" si="50"/>
        <v>0.28999999999999998</v>
      </c>
      <c r="J185" s="124">
        <f t="shared" si="50"/>
        <v>0.28999999999999998</v>
      </c>
      <c r="K185" s="124">
        <f t="shared" si="50"/>
        <v>0.28999999999999998</v>
      </c>
      <c r="L185" s="124">
        <f t="shared" si="50"/>
        <v>0.28999999999999998</v>
      </c>
      <c r="M185" s="124">
        <f t="shared" si="50"/>
        <v>0.28999999999999998</v>
      </c>
      <c r="N185" s="124">
        <f t="shared" si="50"/>
        <v>0.28999999999999998</v>
      </c>
      <c r="O185" s="124">
        <f t="shared" si="50"/>
        <v>0.28999999999999998</v>
      </c>
      <c r="P185" s="124">
        <f t="shared" si="50"/>
        <v>0.28999999999999998</v>
      </c>
      <c r="Q185" s="124">
        <f t="shared" si="50"/>
        <v>0.28999999999999998</v>
      </c>
      <c r="R185" s="124">
        <f t="shared" si="50"/>
        <v>0.28999999999999998</v>
      </c>
      <c r="S185" s="124">
        <f t="shared" si="50"/>
        <v>0.28999999999999998</v>
      </c>
      <c r="T185" s="124">
        <f t="shared" si="51"/>
        <v>0.28999999999999998</v>
      </c>
      <c r="U185" s="124">
        <f t="shared" si="51"/>
        <v>0.28999999999999998</v>
      </c>
      <c r="V185" s="124">
        <f t="shared" si="51"/>
        <v>0.28999999999999998</v>
      </c>
      <c r="W185" s="124">
        <f t="shared" si="51"/>
        <v>0.28999999999999998</v>
      </c>
      <c r="X185" s="124">
        <f t="shared" si="51"/>
        <v>0.28999999999999998</v>
      </c>
      <c r="Y185" s="124">
        <f t="shared" si="51"/>
        <v>0.28999999999999998</v>
      </c>
      <c r="Z185" s="124">
        <f t="shared" si="51"/>
        <v>0.28999999999999998</v>
      </c>
      <c r="AA185" s="124">
        <f t="shared" si="51"/>
        <v>0.28999999999999998</v>
      </c>
      <c r="AB185" s="124">
        <f t="shared" si="51"/>
        <v>0.28999999999999998</v>
      </c>
      <c r="AC185" s="124">
        <f t="shared" si="51"/>
        <v>0.28999999999999998</v>
      </c>
      <c r="AD185" s="124">
        <f t="shared" si="51"/>
        <v>0.28999999999999998</v>
      </c>
      <c r="AE185" s="124">
        <f t="shared" si="51"/>
        <v>0.28999999999999998</v>
      </c>
      <c r="AF185" s="124">
        <f t="shared" si="51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9"/>
        <v>0.06</v>
      </c>
      <c r="C186" s="125">
        <v>0.06</v>
      </c>
      <c r="D186" s="124">
        <f t="shared" si="50"/>
        <v>0.06</v>
      </c>
      <c r="E186" s="124">
        <f t="shared" si="50"/>
        <v>0.06</v>
      </c>
      <c r="F186" s="124">
        <f t="shared" si="50"/>
        <v>0.06</v>
      </c>
      <c r="G186" s="124">
        <f t="shared" si="50"/>
        <v>0.06</v>
      </c>
      <c r="H186" s="124">
        <f t="shared" si="50"/>
        <v>0.06</v>
      </c>
      <c r="I186" s="124">
        <f t="shared" si="50"/>
        <v>0.06</v>
      </c>
      <c r="J186" s="124">
        <f t="shared" si="50"/>
        <v>0.06</v>
      </c>
      <c r="K186" s="124">
        <f t="shared" si="50"/>
        <v>0.06</v>
      </c>
      <c r="L186" s="124">
        <f t="shared" si="50"/>
        <v>0.06</v>
      </c>
      <c r="M186" s="124">
        <f t="shared" si="50"/>
        <v>0.06</v>
      </c>
      <c r="N186" s="124">
        <f t="shared" si="50"/>
        <v>0.06</v>
      </c>
      <c r="O186" s="124">
        <f t="shared" si="50"/>
        <v>0.06</v>
      </c>
      <c r="P186" s="124">
        <f t="shared" si="50"/>
        <v>0.06</v>
      </c>
      <c r="Q186" s="124">
        <f t="shared" si="50"/>
        <v>0.06</v>
      </c>
      <c r="R186" s="124">
        <f t="shared" si="50"/>
        <v>0.06</v>
      </c>
      <c r="S186" s="124">
        <f t="shared" si="50"/>
        <v>0.06</v>
      </c>
      <c r="T186" s="124">
        <f t="shared" si="51"/>
        <v>0.06</v>
      </c>
      <c r="U186" s="124">
        <f t="shared" si="51"/>
        <v>0.06</v>
      </c>
      <c r="V186" s="124">
        <f t="shared" si="51"/>
        <v>0.06</v>
      </c>
      <c r="W186" s="124">
        <f t="shared" si="51"/>
        <v>0.06</v>
      </c>
      <c r="X186" s="124">
        <f t="shared" si="51"/>
        <v>0.06</v>
      </c>
      <c r="Y186" s="124">
        <f t="shared" si="51"/>
        <v>0.06</v>
      </c>
      <c r="Z186" s="124">
        <f t="shared" si="51"/>
        <v>0.06</v>
      </c>
      <c r="AA186" s="124">
        <f t="shared" si="51"/>
        <v>0.06</v>
      </c>
      <c r="AB186" s="124">
        <f t="shared" si="51"/>
        <v>0.06</v>
      </c>
      <c r="AC186" s="124">
        <f t="shared" si="51"/>
        <v>0.06</v>
      </c>
      <c r="AD186" s="124">
        <f t="shared" si="51"/>
        <v>0.06</v>
      </c>
      <c r="AE186" s="124">
        <f t="shared" si="51"/>
        <v>0.06</v>
      </c>
      <c r="AF186" s="124">
        <f t="shared" si="51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9"/>
        <v>0.11</v>
      </c>
      <c r="C187" s="125">
        <v>0.11</v>
      </c>
      <c r="D187" s="124">
        <f t="shared" si="50"/>
        <v>0.11</v>
      </c>
      <c r="E187" s="124">
        <f t="shared" si="50"/>
        <v>0.11</v>
      </c>
      <c r="F187" s="124">
        <f t="shared" si="50"/>
        <v>0.11</v>
      </c>
      <c r="G187" s="124">
        <f t="shared" si="50"/>
        <v>0.11</v>
      </c>
      <c r="H187" s="124">
        <f t="shared" si="50"/>
        <v>0.11</v>
      </c>
      <c r="I187" s="124">
        <f t="shared" si="50"/>
        <v>0.11</v>
      </c>
      <c r="J187" s="124">
        <f t="shared" si="50"/>
        <v>0.11</v>
      </c>
      <c r="K187" s="124">
        <f t="shared" si="50"/>
        <v>0.11</v>
      </c>
      <c r="L187" s="124">
        <f t="shared" si="50"/>
        <v>0.11</v>
      </c>
      <c r="M187" s="124">
        <f t="shared" si="50"/>
        <v>0.11</v>
      </c>
      <c r="N187" s="124">
        <f t="shared" si="50"/>
        <v>0.11</v>
      </c>
      <c r="O187" s="124">
        <f t="shared" si="50"/>
        <v>0.11</v>
      </c>
      <c r="P187" s="124">
        <f t="shared" si="50"/>
        <v>0.11</v>
      </c>
      <c r="Q187" s="124">
        <f t="shared" si="50"/>
        <v>0.11</v>
      </c>
      <c r="R187" s="124">
        <f t="shared" si="50"/>
        <v>0.11</v>
      </c>
      <c r="S187" s="124">
        <f t="shared" si="50"/>
        <v>0.11</v>
      </c>
      <c r="T187" s="124">
        <f t="shared" si="51"/>
        <v>0.11</v>
      </c>
      <c r="U187" s="124">
        <f t="shared" si="51"/>
        <v>0.11</v>
      </c>
      <c r="V187" s="124">
        <f t="shared" si="51"/>
        <v>0.11</v>
      </c>
      <c r="W187" s="124">
        <f t="shared" si="51"/>
        <v>0.11</v>
      </c>
      <c r="X187" s="124">
        <f t="shared" si="51"/>
        <v>0.11</v>
      </c>
      <c r="Y187" s="124">
        <f t="shared" si="51"/>
        <v>0.11</v>
      </c>
      <c r="Z187" s="124">
        <f t="shared" si="51"/>
        <v>0.11</v>
      </c>
      <c r="AA187" s="124">
        <f t="shared" si="51"/>
        <v>0.11</v>
      </c>
      <c r="AB187" s="124">
        <f t="shared" si="51"/>
        <v>0.11</v>
      </c>
      <c r="AC187" s="124">
        <f t="shared" si="51"/>
        <v>0.11</v>
      </c>
      <c r="AD187" s="124">
        <f t="shared" si="51"/>
        <v>0.11</v>
      </c>
      <c r="AE187" s="124">
        <f t="shared" si="51"/>
        <v>0.11</v>
      </c>
      <c r="AF187" s="124">
        <f t="shared" si="51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9"/>
        <v>0.1</v>
      </c>
      <c r="C188" s="125">
        <v>0.1</v>
      </c>
      <c r="D188" s="124">
        <f t="shared" si="50"/>
        <v>0.1</v>
      </c>
      <c r="E188" s="124">
        <f t="shared" si="50"/>
        <v>0.1</v>
      </c>
      <c r="F188" s="124">
        <f t="shared" si="50"/>
        <v>0.1</v>
      </c>
      <c r="G188" s="124">
        <f t="shared" si="50"/>
        <v>0.1</v>
      </c>
      <c r="H188" s="124">
        <f t="shared" si="50"/>
        <v>0.1</v>
      </c>
      <c r="I188" s="124">
        <f t="shared" si="50"/>
        <v>0.1</v>
      </c>
      <c r="J188" s="124">
        <f t="shared" si="50"/>
        <v>0.1</v>
      </c>
      <c r="K188" s="124">
        <f t="shared" si="50"/>
        <v>0.1</v>
      </c>
      <c r="L188" s="124">
        <f t="shared" si="50"/>
        <v>0.1</v>
      </c>
      <c r="M188" s="124">
        <f t="shared" si="50"/>
        <v>0.1</v>
      </c>
      <c r="N188" s="124">
        <f t="shared" si="50"/>
        <v>0.1</v>
      </c>
      <c r="O188" s="124">
        <f t="shared" si="50"/>
        <v>0.1</v>
      </c>
      <c r="P188" s="124">
        <f t="shared" si="50"/>
        <v>0.1</v>
      </c>
      <c r="Q188" s="124">
        <f t="shared" si="50"/>
        <v>0.1</v>
      </c>
      <c r="R188" s="124">
        <f t="shared" si="50"/>
        <v>0.1</v>
      </c>
      <c r="S188" s="124">
        <f t="shared" si="51"/>
        <v>0.1</v>
      </c>
      <c r="T188" s="124">
        <f t="shared" si="51"/>
        <v>0.1</v>
      </c>
      <c r="U188" s="124">
        <f t="shared" si="51"/>
        <v>0.1</v>
      </c>
      <c r="V188" s="124">
        <f t="shared" si="51"/>
        <v>0.1</v>
      </c>
      <c r="W188" s="124">
        <f t="shared" si="51"/>
        <v>0.1</v>
      </c>
      <c r="X188" s="124">
        <f t="shared" si="51"/>
        <v>0.1</v>
      </c>
      <c r="Y188" s="124">
        <f t="shared" si="51"/>
        <v>0.1</v>
      </c>
      <c r="Z188" s="124">
        <f t="shared" si="51"/>
        <v>0.1</v>
      </c>
      <c r="AA188" s="124">
        <f t="shared" si="51"/>
        <v>0.1</v>
      </c>
      <c r="AB188" s="124">
        <f t="shared" si="51"/>
        <v>0.1</v>
      </c>
      <c r="AC188" s="124">
        <f t="shared" si="51"/>
        <v>0.1</v>
      </c>
      <c r="AD188" s="124">
        <f t="shared" si="51"/>
        <v>0.1</v>
      </c>
      <c r="AE188" s="124">
        <f t="shared" si="51"/>
        <v>0.1</v>
      </c>
      <c r="AF188" s="124">
        <f t="shared" si="51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9"/>
        <v>0.09</v>
      </c>
      <c r="C189" s="125">
        <v>0.09</v>
      </c>
      <c r="D189" s="124">
        <f t="shared" si="50"/>
        <v>0.09</v>
      </c>
      <c r="E189" s="124">
        <f t="shared" si="50"/>
        <v>0.09</v>
      </c>
      <c r="F189" s="124">
        <f t="shared" si="50"/>
        <v>0.09</v>
      </c>
      <c r="G189" s="124">
        <f t="shared" si="50"/>
        <v>0.09</v>
      </c>
      <c r="H189" s="124">
        <f t="shared" si="50"/>
        <v>0.09</v>
      </c>
      <c r="I189" s="124">
        <f t="shared" si="50"/>
        <v>0.09</v>
      </c>
      <c r="J189" s="124">
        <f t="shared" si="50"/>
        <v>0.09</v>
      </c>
      <c r="K189" s="124">
        <f t="shared" si="50"/>
        <v>0.09</v>
      </c>
      <c r="L189" s="124">
        <f t="shared" si="50"/>
        <v>0.09</v>
      </c>
      <c r="M189" s="124">
        <f t="shared" si="50"/>
        <v>0.09</v>
      </c>
      <c r="N189" s="124">
        <f t="shared" si="50"/>
        <v>0.09</v>
      </c>
      <c r="O189" s="124">
        <f t="shared" si="50"/>
        <v>0.09</v>
      </c>
      <c r="P189" s="124">
        <f t="shared" si="50"/>
        <v>0.09</v>
      </c>
      <c r="Q189" s="124">
        <f t="shared" si="50"/>
        <v>0.09</v>
      </c>
      <c r="R189" s="124">
        <f t="shared" si="50"/>
        <v>0.09</v>
      </c>
      <c r="S189" s="124">
        <f t="shared" si="51"/>
        <v>0.09</v>
      </c>
      <c r="T189" s="124">
        <f t="shared" si="51"/>
        <v>0.09</v>
      </c>
      <c r="U189" s="124">
        <f t="shared" si="51"/>
        <v>0.09</v>
      </c>
      <c r="V189" s="124">
        <f t="shared" si="51"/>
        <v>0.09</v>
      </c>
      <c r="W189" s="124">
        <f t="shared" si="51"/>
        <v>0.09</v>
      </c>
      <c r="X189" s="124">
        <f t="shared" si="51"/>
        <v>0.09</v>
      </c>
      <c r="Y189" s="124">
        <f t="shared" si="51"/>
        <v>0.09</v>
      </c>
      <c r="Z189" s="124">
        <f t="shared" si="51"/>
        <v>0.09</v>
      </c>
      <c r="AA189" s="124">
        <f t="shared" si="51"/>
        <v>0.09</v>
      </c>
      <c r="AB189" s="124">
        <f t="shared" si="51"/>
        <v>0.09</v>
      </c>
      <c r="AC189" s="124">
        <f t="shared" si="51"/>
        <v>0.09</v>
      </c>
      <c r="AD189" s="124">
        <f t="shared" si="51"/>
        <v>0.09</v>
      </c>
      <c r="AE189" s="124">
        <f t="shared" si="51"/>
        <v>0.09</v>
      </c>
      <c r="AF189" s="124">
        <f t="shared" si="51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9"/>
        <v>0.04</v>
      </c>
      <c r="C190" s="48">
        <v>0.04</v>
      </c>
      <c r="D190" s="124">
        <f t="shared" si="50"/>
        <v>0.04</v>
      </c>
      <c r="E190" s="124">
        <f t="shared" si="50"/>
        <v>0.04</v>
      </c>
      <c r="F190" s="124">
        <f t="shared" si="50"/>
        <v>0.04</v>
      </c>
      <c r="G190" s="124">
        <f t="shared" si="50"/>
        <v>0.04</v>
      </c>
      <c r="H190" s="124">
        <f t="shared" si="50"/>
        <v>0.04</v>
      </c>
      <c r="I190" s="124">
        <f t="shared" si="50"/>
        <v>0.04</v>
      </c>
      <c r="J190" s="124">
        <f t="shared" si="50"/>
        <v>0.04</v>
      </c>
      <c r="K190" s="124">
        <f t="shared" si="50"/>
        <v>0.04</v>
      </c>
      <c r="L190" s="124">
        <f t="shared" si="50"/>
        <v>0.04</v>
      </c>
      <c r="M190" s="124">
        <f t="shared" si="50"/>
        <v>0.04</v>
      </c>
      <c r="N190" s="124">
        <f t="shared" si="50"/>
        <v>0.04</v>
      </c>
      <c r="O190" s="124">
        <f t="shared" si="50"/>
        <v>0.04</v>
      </c>
      <c r="P190" s="124">
        <f t="shared" si="50"/>
        <v>0.04</v>
      </c>
      <c r="Q190" s="124">
        <f t="shared" si="50"/>
        <v>0.04</v>
      </c>
      <c r="R190" s="124">
        <f t="shared" si="50"/>
        <v>0.04</v>
      </c>
      <c r="S190" s="124">
        <f t="shared" si="51"/>
        <v>0.04</v>
      </c>
      <c r="T190" s="124">
        <f t="shared" si="51"/>
        <v>0.04</v>
      </c>
      <c r="U190" s="124">
        <f t="shared" si="51"/>
        <v>0.04</v>
      </c>
      <c r="V190" s="124">
        <f t="shared" si="51"/>
        <v>0.04</v>
      </c>
      <c r="W190" s="124">
        <f t="shared" si="51"/>
        <v>0.04</v>
      </c>
      <c r="X190" s="124">
        <f t="shared" si="51"/>
        <v>0.04</v>
      </c>
      <c r="Y190" s="124">
        <f t="shared" si="51"/>
        <v>0.04</v>
      </c>
      <c r="Z190" s="124">
        <f t="shared" si="51"/>
        <v>0.04</v>
      </c>
      <c r="AA190" s="124">
        <f t="shared" si="51"/>
        <v>0.04</v>
      </c>
      <c r="AB190" s="124">
        <f t="shared" si="51"/>
        <v>0.04</v>
      </c>
      <c r="AC190" s="124">
        <f t="shared" si="51"/>
        <v>0.04</v>
      </c>
      <c r="AD190" s="124">
        <f t="shared" si="51"/>
        <v>0.04</v>
      </c>
      <c r="AE190" s="124">
        <f t="shared" si="51"/>
        <v>0.04</v>
      </c>
      <c r="AF190" s="124">
        <f t="shared" si="51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9"/>
        <v>2.3E-2</v>
      </c>
      <c r="C191" s="48">
        <v>2.3E-2</v>
      </c>
      <c r="D191" s="124">
        <f>C191</f>
        <v>2.3E-2</v>
      </c>
      <c r="E191" s="124">
        <f t="shared" si="50"/>
        <v>2.3E-2</v>
      </c>
      <c r="F191" s="124">
        <f t="shared" si="50"/>
        <v>2.3E-2</v>
      </c>
      <c r="G191" s="124">
        <f t="shared" si="50"/>
        <v>2.3E-2</v>
      </c>
      <c r="H191" s="124">
        <f t="shared" si="50"/>
        <v>2.3E-2</v>
      </c>
      <c r="I191" s="124">
        <f t="shared" si="50"/>
        <v>2.3E-2</v>
      </c>
      <c r="J191" s="124">
        <f t="shared" si="50"/>
        <v>2.3E-2</v>
      </c>
      <c r="K191" s="124">
        <f t="shared" si="50"/>
        <v>2.3E-2</v>
      </c>
      <c r="L191" s="124">
        <f t="shared" si="50"/>
        <v>2.3E-2</v>
      </c>
      <c r="M191" s="124">
        <f t="shared" si="50"/>
        <v>2.3E-2</v>
      </c>
      <c r="N191" s="124">
        <f t="shared" si="50"/>
        <v>2.3E-2</v>
      </c>
      <c r="O191" s="124">
        <f t="shared" si="50"/>
        <v>2.3E-2</v>
      </c>
      <c r="P191" s="124">
        <f t="shared" si="50"/>
        <v>2.3E-2</v>
      </c>
      <c r="Q191" s="124">
        <f t="shared" si="50"/>
        <v>2.3E-2</v>
      </c>
      <c r="R191" s="124">
        <f t="shared" si="50"/>
        <v>2.3E-2</v>
      </c>
      <c r="S191" s="124">
        <f t="shared" si="51"/>
        <v>2.3E-2</v>
      </c>
      <c r="T191" s="124">
        <f t="shared" si="51"/>
        <v>2.3E-2</v>
      </c>
      <c r="U191" s="124">
        <f t="shared" si="51"/>
        <v>2.3E-2</v>
      </c>
      <c r="V191" s="124">
        <f t="shared" si="51"/>
        <v>2.3E-2</v>
      </c>
      <c r="W191" s="124">
        <f t="shared" si="51"/>
        <v>2.3E-2</v>
      </c>
      <c r="X191" s="124">
        <f t="shared" si="51"/>
        <v>2.3E-2</v>
      </c>
      <c r="Y191" s="124">
        <f t="shared" si="51"/>
        <v>2.3E-2</v>
      </c>
      <c r="Z191" s="124">
        <f t="shared" si="51"/>
        <v>2.3E-2</v>
      </c>
      <c r="AA191" s="124">
        <f t="shared" si="51"/>
        <v>2.3E-2</v>
      </c>
      <c r="AB191" s="124">
        <f t="shared" si="51"/>
        <v>2.3E-2</v>
      </c>
      <c r="AC191" s="124">
        <f t="shared" si="51"/>
        <v>2.3E-2</v>
      </c>
      <c r="AD191" s="124">
        <f t="shared" si="51"/>
        <v>2.3E-2</v>
      </c>
      <c r="AE191" s="124">
        <f t="shared" si="51"/>
        <v>2.3E-2</v>
      </c>
      <c r="AF191" s="124">
        <f t="shared" si="51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2">SUM(C102:C191)</f>
        <v>194.70600000000002</v>
      </c>
      <c r="D192" s="129">
        <f t="shared" si="52"/>
        <v>194.70600000000002</v>
      </c>
      <c r="E192" s="129">
        <f t="shared" si="52"/>
        <v>194.70600000000002</v>
      </c>
      <c r="F192" s="129">
        <f t="shared" si="52"/>
        <v>194.70600000000002</v>
      </c>
      <c r="G192" s="129">
        <f t="shared" si="52"/>
        <v>194.70600000000002</v>
      </c>
      <c r="H192" s="129">
        <f t="shared" si="52"/>
        <v>194.70600000000002</v>
      </c>
      <c r="I192" s="129">
        <f t="shared" si="52"/>
        <v>189.70600000000005</v>
      </c>
      <c r="J192" s="129">
        <f t="shared" si="52"/>
        <v>187.10600000000005</v>
      </c>
      <c r="K192" s="129">
        <f t="shared" si="52"/>
        <v>187.10600000000005</v>
      </c>
      <c r="L192" s="129">
        <f t="shared" si="52"/>
        <v>187.10600000000005</v>
      </c>
      <c r="M192" s="129">
        <f t="shared" si="52"/>
        <v>187.10600000000005</v>
      </c>
      <c r="N192" s="129">
        <f t="shared" si="52"/>
        <v>187.10600000000005</v>
      </c>
      <c r="O192" s="129">
        <f t="shared" si="52"/>
        <v>187.10600000000005</v>
      </c>
      <c r="P192" s="129">
        <f t="shared" si="52"/>
        <v>187.10600000000005</v>
      </c>
      <c r="Q192" s="129">
        <f t="shared" si="52"/>
        <v>187.10600000000005</v>
      </c>
      <c r="R192" s="129">
        <f t="shared" si="52"/>
        <v>187.10600000000005</v>
      </c>
      <c r="S192" s="129">
        <f t="shared" si="52"/>
        <v>187.10600000000005</v>
      </c>
      <c r="T192" s="129">
        <f t="shared" si="52"/>
        <v>187.10600000000005</v>
      </c>
      <c r="U192" s="129">
        <f t="shared" si="52"/>
        <v>187.10600000000005</v>
      </c>
      <c r="V192" s="129">
        <f t="shared" si="52"/>
        <v>187.10600000000005</v>
      </c>
      <c r="W192" s="129">
        <f t="shared" si="52"/>
        <v>187.10600000000005</v>
      </c>
      <c r="X192" s="129">
        <f t="shared" si="52"/>
        <v>187.10600000000005</v>
      </c>
      <c r="Y192" s="129">
        <f t="shared" si="52"/>
        <v>187.10600000000005</v>
      </c>
      <c r="Z192" s="129">
        <f t="shared" si="52"/>
        <v>187.10600000000005</v>
      </c>
      <c r="AA192" s="129">
        <f t="shared" si="52"/>
        <v>187.10600000000005</v>
      </c>
      <c r="AB192" s="129">
        <f t="shared" si="52"/>
        <v>187.10600000000005</v>
      </c>
      <c r="AC192" s="129">
        <f t="shared" si="52"/>
        <v>187.10600000000005</v>
      </c>
      <c r="AD192" s="129">
        <f t="shared" si="52"/>
        <v>187.10600000000005</v>
      </c>
      <c r="AE192" s="129">
        <f t="shared" si="52"/>
        <v>187.10600000000005</v>
      </c>
      <c r="AF192" s="129">
        <f t="shared" si="52"/>
        <v>187.10600000000005</v>
      </c>
      <c r="AG192" s="130">
        <f t="shared" si="52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3">AF194</f>
        <v>0.3</v>
      </c>
      <c r="C194" s="131">
        <v>0.3</v>
      </c>
      <c r="D194" s="131">
        <f t="shared" ref="D194:S199" si="54">C194</f>
        <v>0.3</v>
      </c>
      <c r="E194" s="131">
        <f t="shared" si="54"/>
        <v>0.3</v>
      </c>
      <c r="F194" s="131">
        <f t="shared" si="54"/>
        <v>0.3</v>
      </c>
      <c r="G194" s="131">
        <f t="shared" si="54"/>
        <v>0.3</v>
      </c>
      <c r="H194" s="131">
        <f t="shared" si="54"/>
        <v>0.3</v>
      </c>
      <c r="I194" s="131">
        <f t="shared" si="54"/>
        <v>0.3</v>
      </c>
      <c r="J194" s="131">
        <f t="shared" si="54"/>
        <v>0.3</v>
      </c>
      <c r="K194" s="131">
        <f t="shared" si="54"/>
        <v>0.3</v>
      </c>
      <c r="L194" s="131">
        <f t="shared" si="54"/>
        <v>0.3</v>
      </c>
      <c r="M194" s="131">
        <f t="shared" si="54"/>
        <v>0.3</v>
      </c>
      <c r="N194" s="131">
        <f t="shared" si="54"/>
        <v>0.3</v>
      </c>
      <c r="O194" s="131">
        <f t="shared" si="54"/>
        <v>0.3</v>
      </c>
      <c r="P194" s="131">
        <f t="shared" si="54"/>
        <v>0.3</v>
      </c>
      <c r="Q194" s="131">
        <f t="shared" si="54"/>
        <v>0.3</v>
      </c>
      <c r="R194" s="131">
        <f t="shared" si="54"/>
        <v>0.3</v>
      </c>
      <c r="S194" s="131">
        <f t="shared" si="54"/>
        <v>0.3</v>
      </c>
      <c r="T194" s="131">
        <f t="shared" ref="T194:AF199" si="55">S194</f>
        <v>0.3</v>
      </c>
      <c r="U194" s="131">
        <f t="shared" si="55"/>
        <v>0.3</v>
      </c>
      <c r="V194" s="131">
        <f t="shared" si="55"/>
        <v>0.3</v>
      </c>
      <c r="W194" s="131">
        <f t="shared" si="55"/>
        <v>0.3</v>
      </c>
      <c r="X194" s="131">
        <f t="shared" si="55"/>
        <v>0.3</v>
      </c>
      <c r="Y194" s="131">
        <f t="shared" si="55"/>
        <v>0.3</v>
      </c>
      <c r="Z194" s="131">
        <f t="shared" si="55"/>
        <v>0.3</v>
      </c>
      <c r="AA194" s="131">
        <f t="shared" si="55"/>
        <v>0.3</v>
      </c>
      <c r="AB194" s="131">
        <f t="shared" si="55"/>
        <v>0.3</v>
      </c>
      <c r="AC194" s="131">
        <f t="shared" si="55"/>
        <v>0.3</v>
      </c>
      <c r="AD194" s="131">
        <f t="shared" si="55"/>
        <v>0.3</v>
      </c>
      <c r="AE194" s="131">
        <f t="shared" si="55"/>
        <v>0.3</v>
      </c>
      <c r="AF194" s="131">
        <f t="shared" si="55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3"/>
        <v>0.4</v>
      </c>
      <c r="C195" s="124">
        <v>0.4</v>
      </c>
      <c r="D195" s="124">
        <f t="shared" si="54"/>
        <v>0.4</v>
      </c>
      <c r="E195" s="124">
        <f t="shared" si="54"/>
        <v>0.4</v>
      </c>
      <c r="F195" s="124">
        <f t="shared" si="54"/>
        <v>0.4</v>
      </c>
      <c r="G195" s="124">
        <f t="shared" si="54"/>
        <v>0.4</v>
      </c>
      <c r="H195" s="124">
        <f t="shared" si="54"/>
        <v>0.4</v>
      </c>
      <c r="I195" s="124">
        <f t="shared" si="54"/>
        <v>0.4</v>
      </c>
      <c r="J195" s="124">
        <f t="shared" si="54"/>
        <v>0.4</v>
      </c>
      <c r="K195" s="124">
        <f t="shared" si="54"/>
        <v>0.4</v>
      </c>
      <c r="L195" s="124">
        <f t="shared" si="54"/>
        <v>0.4</v>
      </c>
      <c r="M195" s="124">
        <f t="shared" si="54"/>
        <v>0.4</v>
      </c>
      <c r="N195" s="124">
        <f t="shared" si="54"/>
        <v>0.4</v>
      </c>
      <c r="O195" s="124">
        <f t="shared" si="54"/>
        <v>0.4</v>
      </c>
      <c r="P195" s="124">
        <f t="shared" si="54"/>
        <v>0.4</v>
      </c>
      <c r="Q195" s="124">
        <f t="shared" si="54"/>
        <v>0.4</v>
      </c>
      <c r="R195" s="124">
        <f t="shared" si="54"/>
        <v>0.4</v>
      </c>
      <c r="S195" s="124">
        <f t="shared" si="54"/>
        <v>0.4</v>
      </c>
      <c r="T195" s="124">
        <f t="shared" si="55"/>
        <v>0.4</v>
      </c>
      <c r="U195" s="124">
        <f t="shared" si="55"/>
        <v>0.4</v>
      </c>
      <c r="V195" s="124">
        <f t="shared" si="55"/>
        <v>0.4</v>
      </c>
      <c r="W195" s="124">
        <f>V195</f>
        <v>0.4</v>
      </c>
      <c r="X195" s="124">
        <f>W195</f>
        <v>0.4</v>
      </c>
      <c r="Y195" s="124">
        <f t="shared" si="55"/>
        <v>0.4</v>
      </c>
      <c r="Z195" s="124">
        <f t="shared" si="55"/>
        <v>0.4</v>
      </c>
      <c r="AA195" s="124">
        <f t="shared" si="55"/>
        <v>0.4</v>
      </c>
      <c r="AB195" s="124">
        <f t="shared" si="55"/>
        <v>0.4</v>
      </c>
      <c r="AC195" s="124">
        <f t="shared" si="55"/>
        <v>0.4</v>
      </c>
      <c r="AD195" s="124">
        <f t="shared" si="55"/>
        <v>0.4</v>
      </c>
      <c r="AE195" s="124">
        <f t="shared" si="55"/>
        <v>0.4</v>
      </c>
      <c r="AF195" s="124">
        <f t="shared" si="55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3"/>
        <v>1.5</v>
      </c>
      <c r="C196" s="124">
        <v>1.5</v>
      </c>
      <c r="D196" s="124">
        <f t="shared" si="54"/>
        <v>1.5</v>
      </c>
      <c r="E196" s="124">
        <f t="shared" si="54"/>
        <v>1.5</v>
      </c>
      <c r="F196" s="124">
        <f t="shared" si="54"/>
        <v>1.5</v>
      </c>
      <c r="G196" s="124">
        <f t="shared" si="54"/>
        <v>1.5</v>
      </c>
      <c r="H196" s="124">
        <f t="shared" si="54"/>
        <v>1.5</v>
      </c>
      <c r="I196" s="124">
        <f t="shared" si="54"/>
        <v>1.5</v>
      </c>
      <c r="J196" s="124">
        <f t="shared" si="54"/>
        <v>1.5</v>
      </c>
      <c r="K196" s="124">
        <f t="shared" si="54"/>
        <v>1.5</v>
      </c>
      <c r="L196" s="124">
        <f t="shared" si="54"/>
        <v>1.5</v>
      </c>
      <c r="M196" s="124">
        <f t="shared" si="54"/>
        <v>1.5</v>
      </c>
      <c r="N196" s="124">
        <f t="shared" si="54"/>
        <v>1.5</v>
      </c>
      <c r="O196" s="124">
        <f t="shared" si="54"/>
        <v>1.5</v>
      </c>
      <c r="P196" s="124">
        <f t="shared" si="54"/>
        <v>1.5</v>
      </c>
      <c r="Q196" s="124">
        <f t="shared" si="54"/>
        <v>1.5</v>
      </c>
      <c r="R196" s="124">
        <f t="shared" si="54"/>
        <v>1.5</v>
      </c>
      <c r="S196" s="124">
        <f t="shared" si="54"/>
        <v>1.5</v>
      </c>
      <c r="T196" s="124">
        <f t="shared" si="55"/>
        <v>1.5</v>
      </c>
      <c r="U196" s="124">
        <f t="shared" si="55"/>
        <v>1.5</v>
      </c>
      <c r="V196" s="124">
        <f t="shared" si="55"/>
        <v>1.5</v>
      </c>
      <c r="W196" s="124">
        <f t="shared" si="55"/>
        <v>1.5</v>
      </c>
      <c r="X196" s="124">
        <f t="shared" si="55"/>
        <v>1.5</v>
      </c>
      <c r="Y196" s="124">
        <f t="shared" si="55"/>
        <v>1.5</v>
      </c>
      <c r="Z196" s="124">
        <f t="shared" si="55"/>
        <v>1.5</v>
      </c>
      <c r="AA196" s="124">
        <f t="shared" si="55"/>
        <v>1.5</v>
      </c>
      <c r="AB196" s="124">
        <f t="shared" si="55"/>
        <v>1.5</v>
      </c>
      <c r="AC196" s="124">
        <f t="shared" si="55"/>
        <v>1.5</v>
      </c>
      <c r="AD196" s="124">
        <f t="shared" si="55"/>
        <v>1.5</v>
      </c>
      <c r="AE196" s="124">
        <f t="shared" si="55"/>
        <v>1.5</v>
      </c>
      <c r="AF196" s="124">
        <f t="shared" si="55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3"/>
        <v>0.3</v>
      </c>
      <c r="C197" s="124">
        <v>0.3</v>
      </c>
      <c r="D197" s="124">
        <f t="shared" si="54"/>
        <v>0.3</v>
      </c>
      <c r="E197" s="124">
        <f t="shared" si="54"/>
        <v>0.3</v>
      </c>
      <c r="F197" s="124">
        <f t="shared" si="54"/>
        <v>0.3</v>
      </c>
      <c r="G197" s="124">
        <f t="shared" si="54"/>
        <v>0.3</v>
      </c>
      <c r="H197" s="124">
        <f t="shared" si="54"/>
        <v>0.3</v>
      </c>
      <c r="I197" s="124">
        <f t="shared" si="54"/>
        <v>0.3</v>
      </c>
      <c r="J197" s="124">
        <f t="shared" si="54"/>
        <v>0.3</v>
      </c>
      <c r="K197" s="124">
        <f t="shared" si="54"/>
        <v>0.3</v>
      </c>
      <c r="L197" s="124">
        <f t="shared" si="54"/>
        <v>0.3</v>
      </c>
      <c r="M197" s="124">
        <f t="shared" si="54"/>
        <v>0.3</v>
      </c>
      <c r="N197" s="124">
        <f t="shared" si="54"/>
        <v>0.3</v>
      </c>
      <c r="O197" s="124">
        <f t="shared" si="54"/>
        <v>0.3</v>
      </c>
      <c r="P197" s="124">
        <f t="shared" si="54"/>
        <v>0.3</v>
      </c>
      <c r="Q197" s="124">
        <f t="shared" si="54"/>
        <v>0.3</v>
      </c>
      <c r="R197" s="124">
        <f t="shared" si="54"/>
        <v>0.3</v>
      </c>
      <c r="S197" s="124">
        <f t="shared" si="54"/>
        <v>0.3</v>
      </c>
      <c r="T197" s="124">
        <f t="shared" si="55"/>
        <v>0.3</v>
      </c>
      <c r="U197" s="124">
        <f t="shared" si="55"/>
        <v>0.3</v>
      </c>
      <c r="V197" s="124">
        <f t="shared" si="55"/>
        <v>0.3</v>
      </c>
      <c r="W197" s="124">
        <f t="shared" si="55"/>
        <v>0.3</v>
      </c>
      <c r="X197" s="124">
        <f t="shared" si="55"/>
        <v>0.3</v>
      </c>
      <c r="Y197" s="124">
        <f t="shared" si="55"/>
        <v>0.3</v>
      </c>
      <c r="Z197" s="124">
        <f t="shared" si="55"/>
        <v>0.3</v>
      </c>
      <c r="AA197" s="124">
        <f t="shared" si="55"/>
        <v>0.3</v>
      </c>
      <c r="AB197" s="124">
        <f t="shared" si="55"/>
        <v>0.3</v>
      </c>
      <c r="AC197" s="124">
        <f t="shared" si="55"/>
        <v>0.3</v>
      </c>
      <c r="AD197" s="124">
        <f t="shared" si="55"/>
        <v>0.3</v>
      </c>
      <c r="AE197" s="124">
        <f t="shared" si="55"/>
        <v>0.3</v>
      </c>
      <c r="AF197" s="124">
        <f t="shared" si="55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3"/>
        <v>0.4</v>
      </c>
      <c r="C198" s="124">
        <v>0.4</v>
      </c>
      <c r="D198" s="124">
        <f t="shared" si="54"/>
        <v>0.4</v>
      </c>
      <c r="E198" s="124">
        <f t="shared" si="54"/>
        <v>0.4</v>
      </c>
      <c r="F198" s="124">
        <f t="shared" si="54"/>
        <v>0.4</v>
      </c>
      <c r="G198" s="124">
        <f t="shared" si="54"/>
        <v>0.4</v>
      </c>
      <c r="H198" s="124">
        <f t="shared" si="54"/>
        <v>0.4</v>
      </c>
      <c r="I198" s="124">
        <f t="shared" si="54"/>
        <v>0.4</v>
      </c>
      <c r="J198" s="124">
        <f t="shared" si="54"/>
        <v>0.4</v>
      </c>
      <c r="K198" s="124">
        <f t="shared" si="54"/>
        <v>0.4</v>
      </c>
      <c r="L198" s="124">
        <f t="shared" si="54"/>
        <v>0.4</v>
      </c>
      <c r="M198" s="124">
        <f t="shared" si="54"/>
        <v>0.4</v>
      </c>
      <c r="N198" s="124">
        <f t="shared" si="54"/>
        <v>0.4</v>
      </c>
      <c r="O198" s="124">
        <f t="shared" si="54"/>
        <v>0.4</v>
      </c>
      <c r="P198" s="124">
        <f t="shared" si="54"/>
        <v>0.4</v>
      </c>
      <c r="Q198" s="124">
        <f t="shared" si="54"/>
        <v>0.4</v>
      </c>
      <c r="R198" s="124">
        <f t="shared" si="54"/>
        <v>0.4</v>
      </c>
      <c r="S198" s="124">
        <f t="shared" si="54"/>
        <v>0.4</v>
      </c>
      <c r="T198" s="124">
        <f t="shared" si="55"/>
        <v>0.4</v>
      </c>
      <c r="U198" s="124">
        <f t="shared" si="55"/>
        <v>0.4</v>
      </c>
      <c r="V198" s="124">
        <f t="shared" si="55"/>
        <v>0.4</v>
      </c>
      <c r="W198" s="124">
        <f t="shared" si="55"/>
        <v>0.4</v>
      </c>
      <c r="X198" s="124">
        <f t="shared" si="55"/>
        <v>0.4</v>
      </c>
      <c r="Y198" s="124">
        <f t="shared" si="55"/>
        <v>0.4</v>
      </c>
      <c r="Z198" s="124">
        <f t="shared" si="55"/>
        <v>0.4</v>
      </c>
      <c r="AA198" s="124">
        <f t="shared" si="55"/>
        <v>0.4</v>
      </c>
      <c r="AB198" s="124">
        <f t="shared" si="55"/>
        <v>0.4</v>
      </c>
      <c r="AC198" s="124">
        <f t="shared" si="55"/>
        <v>0.4</v>
      </c>
      <c r="AD198" s="124">
        <f t="shared" si="55"/>
        <v>0.4</v>
      </c>
      <c r="AE198" s="124">
        <f t="shared" si="55"/>
        <v>0.4</v>
      </c>
      <c r="AF198" s="124">
        <f t="shared" si="55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3"/>
        <v>0.64</v>
      </c>
      <c r="C199" s="134">
        <v>0.64</v>
      </c>
      <c r="D199" s="134">
        <f t="shared" si="54"/>
        <v>0.64</v>
      </c>
      <c r="E199" s="134">
        <f t="shared" si="54"/>
        <v>0.64</v>
      </c>
      <c r="F199" s="134">
        <f t="shared" si="54"/>
        <v>0.64</v>
      </c>
      <c r="G199" s="134">
        <f t="shared" si="54"/>
        <v>0.64</v>
      </c>
      <c r="H199" s="134">
        <f t="shared" si="54"/>
        <v>0.64</v>
      </c>
      <c r="I199" s="134">
        <f t="shared" si="54"/>
        <v>0.64</v>
      </c>
      <c r="J199" s="134">
        <f t="shared" si="54"/>
        <v>0.64</v>
      </c>
      <c r="K199" s="134">
        <f t="shared" si="54"/>
        <v>0.64</v>
      </c>
      <c r="L199" s="134">
        <f t="shared" si="54"/>
        <v>0.64</v>
      </c>
      <c r="M199" s="134">
        <f t="shared" si="54"/>
        <v>0.64</v>
      </c>
      <c r="N199" s="134">
        <f t="shared" si="54"/>
        <v>0.64</v>
      </c>
      <c r="O199" s="134">
        <f t="shared" si="54"/>
        <v>0.64</v>
      </c>
      <c r="P199" s="134">
        <f t="shared" si="54"/>
        <v>0.64</v>
      </c>
      <c r="Q199" s="134">
        <f t="shared" si="54"/>
        <v>0.64</v>
      </c>
      <c r="R199" s="134">
        <f t="shared" si="54"/>
        <v>0.64</v>
      </c>
      <c r="S199" s="134">
        <f t="shared" si="54"/>
        <v>0.64</v>
      </c>
      <c r="T199" s="134">
        <f t="shared" si="55"/>
        <v>0.64</v>
      </c>
      <c r="U199" s="134">
        <f t="shared" si="55"/>
        <v>0.64</v>
      </c>
      <c r="V199" s="134">
        <f t="shared" si="55"/>
        <v>0.64</v>
      </c>
      <c r="W199" s="134">
        <f t="shared" si="55"/>
        <v>0.64</v>
      </c>
      <c r="X199" s="134">
        <f t="shared" si="55"/>
        <v>0.64</v>
      </c>
      <c r="Y199" s="134">
        <f t="shared" si="55"/>
        <v>0.64</v>
      </c>
      <c r="Z199" s="134">
        <f t="shared" si="55"/>
        <v>0.64</v>
      </c>
      <c r="AA199" s="134">
        <f t="shared" si="55"/>
        <v>0.64</v>
      </c>
      <c r="AB199" s="134">
        <f t="shared" si="55"/>
        <v>0.64</v>
      </c>
      <c r="AC199" s="134">
        <f t="shared" si="55"/>
        <v>0.64</v>
      </c>
      <c r="AD199" s="134">
        <f t="shared" si="55"/>
        <v>0.64</v>
      </c>
      <c r="AE199" s="134">
        <f t="shared" si="55"/>
        <v>0.64</v>
      </c>
      <c r="AF199" s="134">
        <f t="shared" si="55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6">SUM(D194:D199)</f>
        <v>3.54</v>
      </c>
      <c r="E200" s="137">
        <f t="shared" si="56"/>
        <v>3.54</v>
      </c>
      <c r="F200" s="137">
        <f t="shared" si="56"/>
        <v>3.54</v>
      </c>
      <c r="G200" s="137">
        <f t="shared" si="56"/>
        <v>3.54</v>
      </c>
      <c r="H200" s="137">
        <f t="shared" si="56"/>
        <v>3.54</v>
      </c>
      <c r="I200" s="137">
        <f t="shared" si="56"/>
        <v>3.54</v>
      </c>
      <c r="J200" s="137">
        <f t="shared" si="56"/>
        <v>3.54</v>
      </c>
      <c r="K200" s="137">
        <f t="shared" si="56"/>
        <v>3.54</v>
      </c>
      <c r="L200" s="137">
        <f t="shared" si="56"/>
        <v>3.54</v>
      </c>
      <c r="M200" s="137">
        <f>SUM(M194:M199)</f>
        <v>3.54</v>
      </c>
      <c r="N200" s="137">
        <f t="shared" ref="N200:S200" si="57">SUM(N194:N199)</f>
        <v>3.54</v>
      </c>
      <c r="O200" s="137">
        <f t="shared" si="57"/>
        <v>3.54</v>
      </c>
      <c r="P200" s="137">
        <f t="shared" si="57"/>
        <v>3.54</v>
      </c>
      <c r="Q200" s="137">
        <f t="shared" si="57"/>
        <v>3.54</v>
      </c>
      <c r="R200" s="137">
        <f t="shared" si="57"/>
        <v>3.54</v>
      </c>
      <c r="S200" s="137">
        <f t="shared" si="57"/>
        <v>3.54</v>
      </c>
      <c r="T200" s="137">
        <f>SUM(T194:T199)</f>
        <v>3.54</v>
      </c>
      <c r="U200" s="137">
        <f t="shared" ref="U200:AG200" si="58">SUM(U194:U199)</f>
        <v>3.54</v>
      </c>
      <c r="V200" s="137">
        <f t="shared" si="58"/>
        <v>3.54</v>
      </c>
      <c r="W200" s="137">
        <f t="shared" si="58"/>
        <v>3.54</v>
      </c>
      <c r="X200" s="137">
        <f t="shared" si="58"/>
        <v>3.54</v>
      </c>
      <c r="Y200" s="137">
        <f t="shared" si="58"/>
        <v>3.54</v>
      </c>
      <c r="Z200" s="137">
        <f t="shared" si="58"/>
        <v>3.54</v>
      </c>
      <c r="AA200" s="137">
        <f t="shared" si="58"/>
        <v>3.54</v>
      </c>
      <c r="AB200" s="137">
        <f t="shared" si="58"/>
        <v>3.54</v>
      </c>
      <c r="AC200" s="137">
        <f t="shared" si="58"/>
        <v>3.54</v>
      </c>
      <c r="AD200" s="137">
        <f t="shared" si="58"/>
        <v>3.54</v>
      </c>
      <c r="AE200" s="137">
        <f t="shared" si="58"/>
        <v>3.54</v>
      </c>
      <c r="AF200" s="137">
        <f t="shared" si="58"/>
        <v>3.54</v>
      </c>
      <c r="AG200" s="138">
        <f t="shared" si="58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1387.8400000000001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15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2079/01/15)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2079/01/15)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9">B75</f>
        <v>1396.74</v>
      </c>
      <c r="U214" s="161">
        <f t="shared" si="59"/>
        <v>1342.44</v>
      </c>
      <c r="V214" s="161">
        <f t="shared" si="59"/>
        <v>1317.04</v>
      </c>
      <c r="W214" s="161">
        <f t="shared" si="59"/>
        <v>1283.04</v>
      </c>
      <c r="X214" s="161">
        <f t="shared" si="59"/>
        <v>1290.54</v>
      </c>
      <c r="Y214" s="161">
        <f t="shared" si="59"/>
        <v>1299.04</v>
      </c>
      <c r="Z214" s="161">
        <f t="shared" si="59"/>
        <v>1302.24</v>
      </c>
      <c r="AA214" s="161">
        <f t="shared" si="59"/>
        <v>1338.2399999999998</v>
      </c>
      <c r="AB214" s="161">
        <f t="shared" si="59"/>
        <v>1326.6399999999999</v>
      </c>
      <c r="AC214" s="161">
        <f t="shared" si="59"/>
        <v>1365.7400000000002</v>
      </c>
      <c r="AD214" s="161">
        <f t="shared" si="59"/>
        <v>1343.04</v>
      </c>
      <c r="AE214" s="161">
        <f t="shared" si="59"/>
        <v>1344.3400000000001</v>
      </c>
      <c r="AF214" s="161">
        <f t="shared" si="59"/>
        <v>1387.8400000000001</v>
      </c>
      <c r="AG214" s="161">
        <f t="shared" si="59"/>
        <v>1426.64</v>
      </c>
      <c r="AH214" s="161">
        <f t="shared" si="59"/>
        <v>1457.94</v>
      </c>
      <c r="AI214" s="161">
        <f t="shared" si="59"/>
        <v>1441.1399999999999</v>
      </c>
      <c r="AJ214" s="161">
        <f t="shared" si="59"/>
        <v>1447.6399999999999</v>
      </c>
      <c r="AK214" s="161">
        <f t="shared" si="59"/>
        <v>1505.1399999999999</v>
      </c>
      <c r="AL214" s="161">
        <f t="shared" si="59"/>
        <v>1539.54</v>
      </c>
      <c r="AM214" s="161">
        <f t="shared" si="59"/>
        <v>1464.34</v>
      </c>
      <c r="AN214" s="161">
        <f t="shared" si="59"/>
        <v>1510.54</v>
      </c>
      <c r="AO214" s="161">
        <f t="shared" si="59"/>
        <v>1551.9399999999998</v>
      </c>
      <c r="AP214" s="161">
        <f t="shared" si="59"/>
        <v>1576.9399999999998</v>
      </c>
      <c r="AQ214" s="161">
        <f t="shared" si="59"/>
        <v>1596.74</v>
      </c>
      <c r="AR214" s="161">
        <f t="shared" si="59"/>
        <v>1719.8400000000001</v>
      </c>
      <c r="AS214" s="161">
        <f t="shared" si="59"/>
        <v>1694.04</v>
      </c>
      <c r="AT214" s="161">
        <f t="shared" si="59"/>
        <v>1670.1399999999999</v>
      </c>
      <c r="AU214" s="161">
        <f t="shared" si="59"/>
        <v>1661.8400000000001</v>
      </c>
      <c r="AV214" s="161">
        <f t="shared" si="59"/>
        <v>1625.3400000000001</v>
      </c>
      <c r="AW214" s="161">
        <f t="shared" si="59"/>
        <v>1541.6399999999999</v>
      </c>
      <c r="AX214" s="161">
        <f t="shared" si="59"/>
        <v>1460.34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0">C199</f>
        <v>0.64</v>
      </c>
      <c r="C235" s="164">
        <f t="shared" si="60"/>
        <v>0.64</v>
      </c>
      <c r="D235" s="164">
        <f t="shared" si="60"/>
        <v>0.64</v>
      </c>
      <c r="E235" s="164">
        <f t="shared" si="60"/>
        <v>0.64</v>
      </c>
      <c r="F235" s="164">
        <f t="shared" si="60"/>
        <v>0.64</v>
      </c>
      <c r="G235" s="164">
        <f t="shared" si="60"/>
        <v>0.64</v>
      </c>
      <c r="H235" s="164">
        <f t="shared" si="60"/>
        <v>0.64</v>
      </c>
      <c r="I235" s="164">
        <f t="shared" si="60"/>
        <v>0.64</v>
      </c>
      <c r="J235" s="164">
        <f t="shared" si="60"/>
        <v>0.64</v>
      </c>
      <c r="K235" s="164">
        <f t="shared" si="60"/>
        <v>0.64</v>
      </c>
      <c r="L235" s="164">
        <f t="shared" si="60"/>
        <v>0.64</v>
      </c>
      <c r="M235" s="164">
        <f t="shared" si="60"/>
        <v>0.64</v>
      </c>
      <c r="N235" s="164">
        <f t="shared" si="60"/>
        <v>0.64</v>
      </c>
      <c r="O235" s="164">
        <f t="shared" si="60"/>
        <v>0.64</v>
      </c>
      <c r="P235" s="164">
        <f t="shared" si="60"/>
        <v>0.64</v>
      </c>
      <c r="Q235" s="164">
        <f t="shared" si="60"/>
        <v>0.64</v>
      </c>
      <c r="R235" s="164">
        <f t="shared" si="60"/>
        <v>0.64</v>
      </c>
      <c r="S235" s="164">
        <f t="shared" si="60"/>
        <v>0.64</v>
      </c>
      <c r="T235" s="164">
        <f t="shared" si="60"/>
        <v>0.64</v>
      </c>
      <c r="U235" s="164">
        <f t="shared" si="60"/>
        <v>0.64</v>
      </c>
      <c r="V235" s="164">
        <f t="shared" si="60"/>
        <v>0.64</v>
      </c>
      <c r="W235" s="164">
        <f t="shared" si="60"/>
        <v>0.64</v>
      </c>
      <c r="X235" s="164">
        <f t="shared" si="60"/>
        <v>0.64</v>
      </c>
      <c r="Y235" s="164">
        <f t="shared" si="60"/>
        <v>0.64</v>
      </c>
      <c r="Z235" s="164">
        <f t="shared" si="60"/>
        <v>0.64</v>
      </c>
      <c r="AA235" s="164">
        <f t="shared" si="60"/>
        <v>0.64</v>
      </c>
      <c r="AB235" s="164">
        <f t="shared" si="60"/>
        <v>0.64</v>
      </c>
      <c r="AC235" s="164">
        <f t="shared" si="60"/>
        <v>0.64</v>
      </c>
      <c r="AD235" s="164">
        <f t="shared" si="60"/>
        <v>0.64</v>
      </c>
      <c r="AE235" s="164">
        <f t="shared" si="60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1">IF(C203&lt;100,"",C203-520)</f>
        <v/>
      </c>
      <c r="D236" s="109" t="str">
        <f t="shared" si="61"/>
        <v/>
      </c>
      <c r="E236" s="109" t="str">
        <f t="shared" si="61"/>
        <v/>
      </c>
      <c r="F236" s="109" t="str">
        <f t="shared" si="61"/>
        <v/>
      </c>
      <c r="G236" s="109" t="str">
        <f t="shared" si="61"/>
        <v/>
      </c>
      <c r="H236" s="109" t="str">
        <f t="shared" si="61"/>
        <v/>
      </c>
      <c r="I236" s="109" t="str">
        <f t="shared" si="61"/>
        <v/>
      </c>
      <c r="J236" s="109" t="str">
        <f t="shared" si="61"/>
        <v/>
      </c>
      <c r="K236" s="109" t="str">
        <f t="shared" si="61"/>
        <v/>
      </c>
      <c r="L236" s="109" t="str">
        <f t="shared" si="61"/>
        <v/>
      </c>
      <c r="M236" s="109" t="str">
        <f t="shared" si="61"/>
        <v/>
      </c>
      <c r="N236" s="109" t="str">
        <f t="shared" si="61"/>
        <v/>
      </c>
      <c r="O236" s="109" t="str">
        <f t="shared" si="61"/>
        <v/>
      </c>
      <c r="P236" s="109" t="str">
        <f t="shared" si="61"/>
        <v/>
      </c>
      <c r="Q236" s="109" t="str">
        <f t="shared" si="61"/>
        <v/>
      </c>
      <c r="R236" s="109" t="str">
        <f t="shared" si="61"/>
        <v/>
      </c>
      <c r="S236" s="109" t="str">
        <f t="shared" si="61"/>
        <v/>
      </c>
      <c r="T236" s="109" t="str">
        <f t="shared" si="61"/>
        <v/>
      </c>
      <c r="U236" s="109" t="str">
        <f t="shared" si="61"/>
        <v/>
      </c>
      <c r="V236" s="109" t="str">
        <f t="shared" si="61"/>
        <v/>
      </c>
      <c r="W236" s="109" t="str">
        <f t="shared" si="61"/>
        <v/>
      </c>
      <c r="X236" s="109" t="str">
        <f t="shared" si="61"/>
        <v/>
      </c>
      <c r="Y236" s="109" t="str">
        <f t="shared" si="61"/>
        <v/>
      </c>
      <c r="Z236" s="109" t="str">
        <f t="shared" si="61"/>
        <v/>
      </c>
      <c r="AA236" s="109" t="str">
        <f t="shared" si="61"/>
        <v/>
      </c>
      <c r="AB236" s="109" t="str">
        <f t="shared" si="61"/>
        <v/>
      </c>
      <c r="AC236" s="109" t="str">
        <f t="shared" si="61"/>
        <v/>
      </c>
      <c r="AD236" s="109" t="str">
        <f t="shared" si="61"/>
        <v/>
      </c>
      <c r="AE236" s="109" t="str">
        <f t="shared" si="61"/>
        <v/>
      </c>
      <c r="AF236" s="109" t="str">
        <f t="shared" si="61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2">IF(B204&lt;100,"",B204-620)</f>
        <v/>
      </c>
      <c r="C237" s="109" t="str">
        <f t="shared" si="62"/>
        <v/>
      </c>
      <c r="D237" s="109" t="str">
        <f t="shared" si="62"/>
        <v/>
      </c>
      <c r="E237" s="109" t="str">
        <f t="shared" si="62"/>
        <v/>
      </c>
      <c r="F237" s="109" t="str">
        <f t="shared" si="62"/>
        <v/>
      </c>
      <c r="G237" s="109" t="str">
        <f t="shared" si="62"/>
        <v/>
      </c>
      <c r="H237" s="109" t="str">
        <f t="shared" si="62"/>
        <v/>
      </c>
      <c r="I237" s="109" t="str">
        <f t="shared" si="62"/>
        <v/>
      </c>
      <c r="J237" s="109" t="str">
        <f t="shared" si="62"/>
        <v/>
      </c>
      <c r="K237" s="109" t="str">
        <f t="shared" si="62"/>
        <v/>
      </c>
      <c r="L237" s="109" t="str">
        <f t="shared" si="62"/>
        <v/>
      </c>
      <c r="M237" s="109" t="str">
        <f t="shared" si="62"/>
        <v/>
      </c>
      <c r="N237" s="109" t="str">
        <f t="shared" si="62"/>
        <v/>
      </c>
      <c r="O237" s="109" t="str">
        <f t="shared" si="62"/>
        <v/>
      </c>
      <c r="P237" s="109" t="str">
        <f t="shared" si="62"/>
        <v/>
      </c>
      <c r="Q237" s="109" t="str">
        <f t="shared" si="62"/>
        <v/>
      </c>
      <c r="R237" s="109" t="str">
        <f t="shared" si="62"/>
        <v/>
      </c>
      <c r="S237" s="109" t="str">
        <f t="shared" si="62"/>
        <v/>
      </c>
      <c r="T237" s="109" t="str">
        <f t="shared" si="62"/>
        <v/>
      </c>
      <c r="U237" s="109" t="str">
        <f t="shared" si="62"/>
        <v/>
      </c>
      <c r="V237" s="109" t="str">
        <f t="shared" si="62"/>
        <v/>
      </c>
      <c r="W237" s="109" t="str">
        <f t="shared" si="62"/>
        <v/>
      </c>
      <c r="X237" s="109" t="str">
        <f t="shared" si="62"/>
        <v/>
      </c>
      <c r="Y237" s="109" t="str">
        <f t="shared" si="62"/>
        <v/>
      </c>
      <c r="Z237" s="109" t="str">
        <f t="shared" si="62"/>
        <v/>
      </c>
      <c r="AA237" s="109" t="str">
        <f t="shared" si="62"/>
        <v/>
      </c>
      <c r="AB237" s="109" t="str">
        <f t="shared" si="62"/>
        <v/>
      </c>
      <c r="AC237" s="109" t="str">
        <f t="shared" si="62"/>
        <v/>
      </c>
      <c r="AD237" s="109" t="str">
        <f t="shared" si="62"/>
        <v/>
      </c>
      <c r="AE237" s="109" t="str">
        <f t="shared" si="62"/>
        <v/>
      </c>
      <c r="AF237" s="109" t="str">
        <f t="shared" si="62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3">IF(B205&lt;100,"",B205-330)</f>
        <v/>
      </c>
      <c r="C238" s="109" t="str">
        <f t="shared" si="63"/>
        <v/>
      </c>
      <c r="D238" s="109" t="str">
        <f t="shared" si="63"/>
        <v/>
      </c>
      <c r="E238" s="109" t="str">
        <f t="shared" si="63"/>
        <v/>
      </c>
      <c r="F238" s="109" t="str">
        <f t="shared" si="63"/>
        <v/>
      </c>
      <c r="G238" s="109" t="str">
        <f t="shared" si="63"/>
        <v/>
      </c>
      <c r="H238" s="109" t="str">
        <f t="shared" si="63"/>
        <v/>
      </c>
      <c r="I238" s="109" t="str">
        <f t="shared" si="63"/>
        <v/>
      </c>
      <c r="J238" s="109" t="str">
        <f t="shared" si="63"/>
        <v/>
      </c>
      <c r="K238" s="109" t="str">
        <f t="shared" si="63"/>
        <v/>
      </c>
      <c r="L238" s="109" t="str">
        <f t="shared" si="63"/>
        <v/>
      </c>
      <c r="M238" s="109" t="str">
        <f t="shared" si="63"/>
        <v/>
      </c>
      <c r="N238" s="109" t="str">
        <f t="shared" si="63"/>
        <v/>
      </c>
      <c r="O238" s="109" t="str">
        <f t="shared" si="63"/>
        <v/>
      </c>
      <c r="P238" s="109" t="str">
        <f t="shared" si="63"/>
        <v/>
      </c>
      <c r="Q238" s="109" t="str">
        <f t="shared" si="63"/>
        <v/>
      </c>
      <c r="R238" s="109" t="str">
        <f t="shared" si="63"/>
        <v/>
      </c>
      <c r="S238" s="109" t="str">
        <f t="shared" si="63"/>
        <v/>
      </c>
      <c r="T238" s="109" t="str">
        <f t="shared" si="63"/>
        <v/>
      </c>
      <c r="U238" s="109" t="str">
        <f t="shared" si="63"/>
        <v/>
      </c>
      <c r="V238" s="109" t="str">
        <f t="shared" si="63"/>
        <v/>
      </c>
      <c r="W238" s="109" t="str">
        <f t="shared" si="63"/>
        <v/>
      </c>
      <c r="X238" s="109" t="str">
        <f t="shared" si="63"/>
        <v/>
      </c>
      <c r="Y238" s="109" t="str">
        <f t="shared" si="63"/>
        <v/>
      </c>
      <c r="Z238" s="109" t="str">
        <f t="shared" si="63"/>
        <v/>
      </c>
      <c r="AA238" s="109" t="str">
        <f t="shared" si="63"/>
        <v/>
      </c>
      <c r="AB238" s="109" t="str">
        <f t="shared" si="63"/>
        <v/>
      </c>
      <c r="AC238" s="109" t="str">
        <f t="shared" si="63"/>
        <v/>
      </c>
      <c r="AD238" s="109" t="str">
        <f t="shared" si="63"/>
        <v/>
      </c>
      <c r="AE238" s="109" t="str">
        <f t="shared" si="63"/>
        <v/>
      </c>
      <c r="AF238" s="109" t="str">
        <f t="shared" si="63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4">IF(C206&lt;100,"",C206-1500)</f>
        <v/>
      </c>
      <c r="D239" s="109" t="str">
        <f t="shared" si="64"/>
        <v/>
      </c>
      <c r="E239" s="109" t="str">
        <f t="shared" si="64"/>
        <v/>
      </c>
      <c r="F239" s="109" t="str">
        <f t="shared" si="64"/>
        <v/>
      </c>
      <c r="G239" s="109" t="str">
        <f t="shared" si="64"/>
        <v/>
      </c>
      <c r="H239" s="109" t="str">
        <f t="shared" si="64"/>
        <v/>
      </c>
      <c r="I239" s="109" t="str">
        <f t="shared" si="64"/>
        <v/>
      </c>
      <c r="J239" s="109" t="str">
        <f t="shared" si="64"/>
        <v/>
      </c>
      <c r="K239" s="109" t="str">
        <f t="shared" si="64"/>
        <v/>
      </c>
      <c r="L239" s="109" t="str">
        <f t="shared" si="64"/>
        <v/>
      </c>
      <c r="M239" s="109" t="str">
        <f t="shared" si="64"/>
        <v/>
      </c>
      <c r="N239" s="109" t="str">
        <f t="shared" si="64"/>
        <v/>
      </c>
      <c r="O239" s="109" t="str">
        <f t="shared" si="64"/>
        <v/>
      </c>
      <c r="P239" s="109" t="str">
        <f t="shared" si="64"/>
        <v/>
      </c>
      <c r="Q239" s="109" t="str">
        <f t="shared" si="64"/>
        <v/>
      </c>
      <c r="R239" s="109" t="str">
        <f t="shared" si="64"/>
        <v/>
      </c>
      <c r="S239" s="109" t="str">
        <f t="shared" si="64"/>
        <v/>
      </c>
      <c r="T239" s="109" t="str">
        <f t="shared" si="64"/>
        <v/>
      </c>
      <c r="U239" s="109" t="str">
        <f t="shared" si="64"/>
        <v/>
      </c>
      <c r="V239" s="109" t="str">
        <f t="shared" si="64"/>
        <v/>
      </c>
      <c r="W239" s="109" t="str">
        <f t="shared" si="64"/>
        <v/>
      </c>
      <c r="X239" s="109" t="str">
        <f t="shared" si="64"/>
        <v/>
      </c>
      <c r="Y239" s="109" t="str">
        <f t="shared" si="64"/>
        <v/>
      </c>
      <c r="Z239" s="109" t="str">
        <f t="shared" si="64"/>
        <v/>
      </c>
      <c r="AA239" s="109" t="str">
        <f t="shared" si="64"/>
        <v/>
      </c>
      <c r="AB239" s="109" t="str">
        <f t="shared" si="64"/>
        <v/>
      </c>
      <c r="AC239" s="109" t="str">
        <f t="shared" si="64"/>
        <v/>
      </c>
      <c r="AD239" s="109" t="str">
        <f t="shared" si="64"/>
        <v/>
      </c>
      <c r="AE239" s="109" t="str">
        <f t="shared" si="64"/>
        <v/>
      </c>
      <c r="AF239" s="109" t="str">
        <f t="shared" si="64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456" priority="190">
      <formula>$AH11=0</formula>
    </cfRule>
  </conditionalFormatting>
  <conditionalFormatting sqref="A34:A201">
    <cfRule type="expression" dxfId="454" priority="170">
      <formula>$AH34=0</formula>
    </cfRule>
  </conditionalFormatting>
  <conditionalFormatting sqref="B8 M8 S8 AB8">
    <cfRule type="expression" dxfId="453" priority="212">
      <formula>C$9&lt;8/24</formula>
    </cfRule>
    <cfRule type="expression" dxfId="452" priority="211">
      <formula>AND(C$9&gt;=8/24,C$9&lt;14/24)</formula>
    </cfRule>
    <cfRule type="expression" dxfId="451" priority="210">
      <formula>AND(C$9&gt;=14/24,C$9&lt;20/24)</formula>
    </cfRule>
  </conditionalFormatting>
  <conditionalFormatting sqref="B11:F11 B94:AF100">
    <cfRule type="expression" dxfId="450" priority="59">
      <formula>B$9&gt;=20/24</formula>
    </cfRule>
    <cfRule type="expression" dxfId="449" priority="62">
      <formula>B$9&lt;8/24</formula>
    </cfRule>
    <cfRule type="expression" dxfId="448" priority="61">
      <formula>AND(B$9&gt;=8/24,B$9&lt;14/24)</formula>
    </cfRule>
    <cfRule type="expression" dxfId="447" priority="60">
      <formula>AND(B$9&gt;=14/24,B$9&lt;20/24)</formula>
    </cfRule>
  </conditionalFormatting>
  <conditionalFormatting sqref="B11:F11">
    <cfRule type="expression" dxfId="446" priority="54">
      <formula>B11&gt;$AG11</formula>
    </cfRule>
  </conditionalFormatting>
  <conditionalFormatting sqref="B44:G50">
    <cfRule type="expression" dxfId="445" priority="12">
      <formula>AND(B$9&gt;=14/24,B$9&lt;20/24)</formula>
    </cfRule>
    <cfRule type="expression" dxfId="444" priority="11">
      <formula>B$9&gt;=20/24</formula>
    </cfRule>
    <cfRule type="expression" dxfId="443" priority="13">
      <formula>AND(B$9&gt;=8/24,B$9&lt;14/24)</formula>
    </cfRule>
    <cfRule type="expression" dxfId="442" priority="14">
      <formula>B$9&lt;8/24</formula>
    </cfRule>
  </conditionalFormatting>
  <conditionalFormatting sqref="B12:L14 B16:L16 B24:L26 B53:B84 C61:D67 B85:AF91">
    <cfRule type="expression" dxfId="441" priority="38">
      <formula>AND(B$9&gt;=14/24,B$9&lt;20/24)</formula>
    </cfRule>
    <cfRule type="expression" dxfId="440" priority="39">
      <formula>AND(B$9&gt;=8/24,B$9&lt;14/24)</formula>
    </cfRule>
    <cfRule type="expression" dxfId="439" priority="40">
      <formula>B$9&lt;8/24</formula>
    </cfRule>
  </conditionalFormatting>
  <conditionalFormatting sqref="B12:L14 B16:L16 B24:AF26 B53:B84 C61:D67 B85:AF91">
    <cfRule type="expression" dxfId="438" priority="37">
      <formula>B$9&gt;=20/24</formula>
    </cfRule>
  </conditionalFormatting>
  <conditionalFormatting sqref="B12:L16 B34:AF37">
    <cfRule type="expression" dxfId="437" priority="28">
      <formula>B12&gt;$AG12</formula>
    </cfRule>
  </conditionalFormatting>
  <conditionalFormatting sqref="B17:L23">
    <cfRule type="expression" dxfId="436" priority="3">
      <formula>AND(B$9&gt;=14/24,B$9&lt;20/24)</formula>
    </cfRule>
    <cfRule type="expression" dxfId="435" priority="4">
      <formula>AND(B$9&gt;=8/24,B$9&lt;14/24)</formula>
    </cfRule>
    <cfRule type="expression" dxfId="434" priority="5">
      <formula>B$9&lt;8/24</formula>
    </cfRule>
  </conditionalFormatting>
  <conditionalFormatting sqref="B35:L37">
    <cfRule type="expression" dxfId="433" priority="29">
      <formula>B$9&gt;=20/24</formula>
    </cfRule>
    <cfRule type="expression" dxfId="432" priority="30">
      <formula>AND(B$9&gt;=14/24,B$9&lt;20/24)</formula>
    </cfRule>
    <cfRule type="expression" dxfId="431" priority="31">
      <formula>AND(B$9&gt;=8/24,B$9&lt;14/24)</formula>
    </cfRule>
    <cfRule type="expression" dxfId="430" priority="32">
      <formula>B$9&lt;8/24</formula>
    </cfRule>
  </conditionalFormatting>
  <conditionalFormatting sqref="B39:L41">
    <cfRule type="expression" dxfId="429" priority="42">
      <formula>B$9&gt;=20/24</formula>
    </cfRule>
    <cfRule type="expression" dxfId="428" priority="43">
      <formula>AND(B$9&gt;=14/24,B$9&lt;20/24)</formula>
    </cfRule>
    <cfRule type="expression" dxfId="427" priority="44">
      <formula>AND(B$9&gt;=8/24,B$9&lt;14/24)</formula>
    </cfRule>
    <cfRule type="expression" dxfId="426" priority="45">
      <formula>B$9&lt;8/24</formula>
    </cfRule>
  </conditionalFormatting>
  <conditionalFormatting sqref="B9:AF10 T11:AF11 AG73 B192:AF192 B194:B200 D194:AF200 U213:AF213">
    <cfRule type="expression" dxfId="425" priority="205">
      <formula>B$9&lt;8/24</formula>
    </cfRule>
    <cfRule type="expression" dxfId="424" priority="204">
      <formula>AND(B$9&gt;=8/24,B$9&lt;14/24)</formula>
    </cfRule>
    <cfRule type="expression" dxfId="423" priority="203">
      <formula>AND(B$9&gt;=14/24,B$9&lt;20/24)</formula>
    </cfRule>
  </conditionalFormatting>
  <conditionalFormatting sqref="B15:AF15">
    <cfRule type="expression" dxfId="422" priority="22">
      <formula>AND(B$9&gt;=8/24,B$9&lt;14/24)</formula>
    </cfRule>
    <cfRule type="expression" dxfId="421" priority="23">
      <formula>B$9&lt;8/24</formula>
    </cfRule>
    <cfRule type="expression" dxfId="420" priority="20">
      <formula>B$9&gt;=20/24</formula>
    </cfRule>
    <cfRule type="expression" dxfId="419" priority="21">
      <formula>AND(B$9&gt;=14/24,B$9&lt;20/24)</formula>
    </cfRule>
  </conditionalFormatting>
  <conditionalFormatting sqref="B17:AF23">
    <cfRule type="expression" dxfId="418" priority="2">
      <formula>B$9&gt;=20/24</formula>
    </cfRule>
    <cfRule type="expression" dxfId="417" priority="1">
      <formula>B17&gt;$AG17</formula>
    </cfRule>
  </conditionalFormatting>
  <conditionalFormatting sqref="B24:AF33">
    <cfRule type="expression" dxfId="416" priority="15">
      <formula>B24&gt;$AG24</formula>
    </cfRule>
  </conditionalFormatting>
  <conditionalFormatting sqref="B27:AF27">
    <cfRule type="expression" dxfId="415" priority="6">
      <formula>B$9&gt;=20/24</formula>
    </cfRule>
    <cfRule type="expression" dxfId="414" priority="7">
      <formula>AND(B$9&gt;=14/24,B$9&lt;20/24)</formula>
    </cfRule>
    <cfRule type="expression" dxfId="413" priority="8">
      <formula>AND(B$9&gt;=8/24,B$9&lt;14/24)</formula>
    </cfRule>
    <cfRule type="expression" dxfId="412" priority="9">
      <formula>B$9&lt;8/24</formula>
    </cfRule>
  </conditionalFormatting>
  <conditionalFormatting sqref="B28:AF34">
    <cfRule type="expression" dxfId="411" priority="16">
      <formula>B$9&gt;=20/24</formula>
    </cfRule>
    <cfRule type="expression" dxfId="410" priority="17">
      <formula>AND(B$9&gt;=14/24,B$9&lt;20/24)</formula>
    </cfRule>
    <cfRule type="expression" dxfId="409" priority="18">
      <formula>AND(B$9&gt;=8/24,B$9&lt;14/24)</formula>
    </cfRule>
    <cfRule type="expression" dxfId="408" priority="19">
      <formula>B$9&lt;8/24</formula>
    </cfRule>
  </conditionalFormatting>
  <conditionalFormatting sqref="B38:AF56">
    <cfRule type="expression" dxfId="407" priority="10">
      <formula>B38&gt;$AG38</formula>
    </cfRule>
  </conditionalFormatting>
  <conditionalFormatting sqref="C68:AF84 M17:AF26">
    <cfRule type="expression" dxfId="406" priority="114">
      <formula>AND(C$9&gt;=14/24,C$9&lt;20/24)</formula>
    </cfRule>
  </conditionalFormatting>
  <conditionalFormatting sqref="C68:AF84">
    <cfRule type="expression" dxfId="405" priority="113">
      <formula>C$9&gt;=20/24</formula>
    </cfRule>
  </conditionalFormatting>
  <conditionalFormatting sqref="E64:M67">
    <cfRule type="expression" dxfId="404" priority="80">
      <formula>AND(E$9&gt;=8/24,E$9&lt;14/24)</formula>
    </cfRule>
    <cfRule type="expression" dxfId="403" priority="78">
      <formula>E$9&gt;=20/24</formula>
    </cfRule>
    <cfRule type="expression" dxfId="402" priority="79">
      <formula>AND(E$9&gt;=14/24,E$9&lt;20/24)</formula>
    </cfRule>
    <cfRule type="expression" dxfId="401" priority="81">
      <formula>E$9&lt;8/24</formula>
    </cfRule>
  </conditionalFormatting>
  <conditionalFormatting sqref="G11:L11 Z36:AF37">
    <cfRule type="expression" dxfId="400" priority="169">
      <formula>G$9&lt;8/24</formula>
    </cfRule>
    <cfRule type="expression" dxfId="399" priority="168">
      <formula>AND(G$9&gt;=8/24,G$9&lt;14/24)</formula>
    </cfRule>
    <cfRule type="expression" dxfId="398" priority="166">
      <formula>G$9&gt;=20/24</formula>
    </cfRule>
    <cfRule type="expression" dxfId="397" priority="167">
      <formula>AND(G$9&gt;=14/24,G$9&lt;20/24)</formula>
    </cfRule>
  </conditionalFormatting>
  <conditionalFormatting sqref="G11:AF11">
    <cfRule type="expression" dxfId="396" priority="161">
      <formula>G11&gt;$AG11</formula>
    </cfRule>
  </conditionalFormatting>
  <conditionalFormatting sqref="H45:L50">
    <cfRule type="expression" dxfId="395" priority="75">
      <formula>AND(H$9&gt;=8/24,H$9&lt;14/24)</formula>
    </cfRule>
    <cfRule type="expression" dxfId="394" priority="74">
      <formula>AND(H$9&gt;=14/24,H$9&lt;20/24)</formula>
    </cfRule>
    <cfRule type="expression" dxfId="393" priority="73">
      <formula>H$9&gt;=20/24</formula>
    </cfRule>
    <cfRule type="expression" dxfId="392" priority="76">
      <formula>H$9&lt;8/24</formula>
    </cfRule>
  </conditionalFormatting>
  <conditionalFormatting sqref="M11:R14 S12:AF14 M16:AF16 M36:Y36 C53:AF57 J58:W59 C58:F60 G58:I63 X58:AF67 J60:N61 O60:W67 E61:F63 J62:M63 N62:N67">
    <cfRule type="expression" dxfId="391" priority="160">
      <formula>C$9&lt;8/24</formula>
    </cfRule>
    <cfRule type="expression" dxfId="390" priority="159">
      <formula>AND(C$9&gt;=8/24,C$9&lt;14/24)</formula>
    </cfRule>
    <cfRule type="expression" dxfId="389" priority="158">
      <formula>AND(C$9&gt;=14/24,C$9&lt;20/24)</formula>
    </cfRule>
    <cfRule type="expression" dxfId="388" priority="157">
      <formula>C$9&gt;=20/24</formula>
    </cfRule>
  </conditionalFormatting>
  <conditionalFormatting sqref="M11:R16 S12:AF16">
    <cfRule type="expression" dxfId="387" priority="148">
      <formula>M11&gt;$AG11</formula>
    </cfRule>
  </conditionalFormatting>
  <conditionalFormatting sqref="M39:R50 S42:Y50 Z44:AF50">
    <cfRule type="expression" dxfId="386" priority="123">
      <formula>AND(M$9&gt;=14/24,M$9&lt;20/24)</formula>
    </cfRule>
    <cfRule type="expression" dxfId="385" priority="124">
      <formula>AND(M$9&gt;=8/24,M$9&lt;14/24)</formula>
    </cfRule>
    <cfRule type="expression" dxfId="384" priority="125">
      <formula>M$9&lt;8/24</formula>
    </cfRule>
    <cfRule type="expression" dxfId="383" priority="122">
      <formula>M$9&gt;=20/24</formula>
    </cfRule>
  </conditionalFormatting>
  <conditionalFormatting sqref="M17:AF26 C68:AF84">
    <cfRule type="expression" dxfId="382" priority="115">
      <formula>AND(C$9&gt;=8/24,C$9&lt;14/24)</formula>
    </cfRule>
    <cfRule type="expression" dxfId="381" priority="116">
      <formula>C$9&lt;8/24</formula>
    </cfRule>
  </conditionalFormatting>
  <conditionalFormatting sqref="M35:AF35">
    <cfRule type="expression" dxfId="380" priority="149">
      <formula>M$9&gt;=20/24</formula>
    </cfRule>
    <cfRule type="expression" dxfId="379" priority="152">
      <formula>M$9&lt;8/24</formula>
    </cfRule>
    <cfRule type="expression" dxfId="378" priority="150">
      <formula>AND(M$9&gt;=14/24,M$9&lt;20/24)</formula>
    </cfRule>
    <cfRule type="expression" dxfId="377" priority="151">
      <formula>AND(M$9&gt;=8/24,M$9&lt;14/24)</formula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76" priority="209">
      <formula>C$9&gt;=20/24</formula>
    </cfRule>
  </conditionalFormatting>
  <conditionalFormatting sqref="S8">
    <cfRule type="expression" dxfId="375" priority="175">
      <formula>U$9&gt;=20/24</formula>
    </cfRule>
    <cfRule type="expression" dxfId="374" priority="176">
      <formula>AND(U$9&gt;=14/24,U$9&lt;20/24)</formula>
    </cfRule>
    <cfRule type="expression" dxfId="373" priority="177">
      <formula>AND(U$9&gt;=8/24,U$9&lt;14/24)</formula>
    </cfRule>
    <cfRule type="expression" dxfId="372" priority="178">
      <formula>U$9&lt;8/24</formula>
    </cfRule>
  </conditionalFormatting>
  <conditionalFormatting sqref="S11">
    <cfRule type="expression" dxfId="371" priority="132">
      <formula>AND(S$9&gt;=14/24,S$9&lt;20/24)</formula>
    </cfRule>
    <cfRule type="expression" dxfId="370" priority="131">
      <formula>S$9&gt;=20/24</formula>
    </cfRule>
    <cfRule type="expression" dxfId="369" priority="134">
      <formula>S$9&lt;8/24</formula>
    </cfRule>
    <cfRule type="expression" dxfId="368" priority="133">
      <formula>AND(S$9&gt;=8/24,S$9&lt;14/24)</formula>
    </cfRule>
  </conditionalFormatting>
  <conditionalFormatting sqref="S39:AF41">
    <cfRule type="expression" dxfId="367" priority="64">
      <formula>S$9&gt;=20/24</formula>
    </cfRule>
    <cfRule type="expression" dxfId="366" priority="67">
      <formula>S$9&lt;8/24</formula>
    </cfRule>
    <cfRule type="expression" dxfId="365" priority="66">
      <formula>AND(S$9&gt;=8/24,S$9&lt;14/24)</formula>
    </cfRule>
    <cfRule type="expression" dxfId="364" priority="65">
      <formula>AND(S$9&gt;=14/24,S$9&lt;20/24)</formula>
    </cfRule>
  </conditionalFormatting>
  <conditionalFormatting sqref="T213">
    <cfRule type="expression" dxfId="363" priority="223">
      <formula>AND(AX$9&gt;=14/24,AX$9&lt;20/24)</formula>
    </cfRule>
    <cfRule type="expression" dxfId="362" priority="224">
      <formula>AND(AX$9&gt;=8/24,AX$9&lt;14/24)</formula>
    </cfRule>
    <cfRule type="expression" dxfId="361" priority="225">
      <formula>AX$9&lt;8/24</formula>
    </cfRule>
    <cfRule type="expression" dxfId="360" priority="222">
      <formula>AX$9&gt;=20/24</formula>
    </cfRule>
  </conditionalFormatting>
  <conditionalFormatting sqref="T11:AF11 B9:AF10 AG73 B192:AF192 B194:B200 D194:AF200 U213:AF213">
    <cfRule type="expression" dxfId="359" priority="202">
      <formula>B$9&gt;=20/24</formula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Z42:AA43">
    <cfRule type="expression" dxfId="358" priority="130">
      <formula>Z$9&lt;8/24</formula>
    </cfRule>
    <cfRule type="expression" dxfId="357" priority="127">
      <formula>Z$9&gt;=20/24</formula>
    </cfRule>
    <cfRule type="expression" dxfId="356" priority="128">
      <formula>AND(Z$9&gt;=14/24,Z$9&lt;20/24)</formula>
    </cfRule>
    <cfRule type="expression" dxfId="355" priority="129">
      <formula>AND(Z$9&gt;=8/24,Z$9&lt;14/24)</formula>
    </cfRule>
  </conditionalFormatting>
  <conditionalFormatting sqref="AB8">
    <cfRule type="expression" dxfId="354" priority="174">
      <formula>AD$9&lt;8/24</formula>
    </cfRule>
    <cfRule type="expression" dxfId="353" priority="171">
      <formula>AD$9&gt;=20/24</formula>
    </cfRule>
    <cfRule type="expression" dxfId="352" priority="172">
      <formula>AND(AD$9&gt;=14/24,AD$9&lt;20/24)</formula>
    </cfRule>
    <cfRule type="expression" dxfId="351" priority="173">
      <formula>AND(AD$9&gt;=8/24,AD$9&lt;14/24)</formula>
    </cfRule>
  </conditionalFormatting>
  <conditionalFormatting sqref="AG51">
    <cfRule type="expression" dxfId="350" priority="196">
      <formula>AG51&gt;$AG51</formula>
    </cfRule>
  </conditionalFormatting>
  <conditionalFormatting sqref="AG213">
    <cfRule type="expression" dxfId="349" priority="214">
      <formula>B$9&gt;=20/24</formula>
    </cfRule>
    <cfRule type="expression" dxfId="348" priority="215">
      <formula>AND(B$9&gt;=14/24,B$9&lt;20/24)</formula>
    </cfRule>
    <cfRule type="expression" dxfId="347" priority="216">
      <formula>AND(B$9&gt;=8/24,B$9&lt;14/24)</formula>
    </cfRule>
    <cfRule type="expression" dxfId="346" priority="217">
      <formula>B$9&lt;8/24</formula>
    </cfRule>
  </conditionalFormatting>
  <conditionalFormatting sqref="AH213:AX213">
    <cfRule type="expression" dxfId="345" priority="218">
      <formula>AG$9&gt;=20/24</formula>
    </cfRule>
    <cfRule type="expression" dxfId="344" priority="219">
      <formula>AND(AG$9&gt;=14/24,AG$9&lt;20/24)</formula>
    </cfRule>
    <cfRule type="expression" dxfId="343" priority="220">
      <formula>AND(AG$9&gt;=8/24,AG$9&lt;14/24)</formula>
    </cfRule>
    <cfRule type="expression" dxfId="342" priority="221">
      <formula>AG$9&lt;8/24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F0CA5786-5ADE-40FF-8047-29E10E92014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P9" sqref="P9:P10"/>
    </sheetView>
  </sheetViews>
  <sheetFormatPr defaultRowHeight="15" x14ac:dyDescent="0.25"/>
  <cols>
    <col min="1" max="1" width="32.85546875" bestFit="1" customWidth="1"/>
    <col min="2" max="2" width="8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2079/01/16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166.7</v>
      </c>
      <c r="C5" s="29">
        <f t="shared" si="0"/>
        <v>151.19999999999999</v>
      </c>
      <c r="D5" s="29">
        <f t="shared" si="0"/>
        <v>175.3</v>
      </c>
      <c r="E5" s="29">
        <f t="shared" si="0"/>
        <v>150</v>
      </c>
      <c r="F5" s="29">
        <f t="shared" si="0"/>
        <v>231.2</v>
      </c>
      <c r="G5" s="29">
        <f t="shared" si="0"/>
        <v>223.8</v>
      </c>
      <c r="H5" s="29">
        <f t="shared" si="0"/>
        <v>260.10000000000002</v>
      </c>
      <c r="I5" s="29">
        <f t="shared" si="0"/>
        <v>279.7</v>
      </c>
      <c r="J5" s="29">
        <f t="shared" si="0"/>
        <v>312.5</v>
      </c>
      <c r="K5" s="29">
        <f t="shared" si="0"/>
        <v>294</v>
      </c>
      <c r="L5" s="29">
        <f t="shared" si="0"/>
        <v>297.90000000000003</v>
      </c>
      <c r="M5" s="29">
        <f t="shared" si="0"/>
        <v>332.4</v>
      </c>
      <c r="N5" s="29">
        <f t="shared" si="0"/>
        <v>359</v>
      </c>
      <c r="O5" s="29">
        <f t="shared" si="0"/>
        <v>330.6</v>
      </c>
      <c r="P5" s="29">
        <f t="shared" si="0"/>
        <v>324.39999999999998</v>
      </c>
      <c r="Q5" s="29">
        <f t="shared" si="0"/>
        <v>323.7</v>
      </c>
      <c r="R5" s="29">
        <f t="shared" si="0"/>
        <v>327.3</v>
      </c>
      <c r="S5" s="29">
        <f t="shared" si="0"/>
        <v>248.5</v>
      </c>
      <c r="T5" s="29">
        <f t="shared" si="0"/>
        <v>263.89999999999998</v>
      </c>
      <c r="U5" s="29">
        <f t="shared" si="0"/>
        <v>215</v>
      </c>
      <c r="V5" s="29">
        <f t="shared" si="0"/>
        <v>242.3</v>
      </c>
      <c r="W5" s="29">
        <f t="shared" si="0"/>
        <v>146.1</v>
      </c>
      <c r="X5" s="29">
        <f t="shared" si="0"/>
        <v>177.3</v>
      </c>
      <c r="Y5" s="29">
        <f t="shared" si="0"/>
        <v>129</v>
      </c>
      <c r="Z5" s="29">
        <f t="shared" si="0"/>
        <v>104.5</v>
      </c>
      <c r="AA5" s="29">
        <f t="shared" si="0"/>
        <v>80</v>
      </c>
      <c r="AB5" s="29">
        <f t="shared" si="0"/>
        <v>80</v>
      </c>
      <c r="AC5" s="29">
        <f t="shared" si="0"/>
        <v>104</v>
      </c>
      <c r="AD5" s="29">
        <f t="shared" si="0"/>
        <v>85</v>
      </c>
      <c r="AE5" s="29">
        <f t="shared" si="0"/>
        <v>65</v>
      </c>
      <c r="AF5" s="29">
        <f>B68</f>
        <v>166.5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1490MW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Load=894</v>
      </c>
      <c r="B7" s="34">
        <f>B75</f>
        <v>1414.6399999999999</v>
      </c>
      <c r="C7" s="34">
        <f t="shared" ref="C7:AF7" si="1">C75</f>
        <v>1383.44</v>
      </c>
      <c r="D7" s="34">
        <f t="shared" si="1"/>
        <v>1367.24</v>
      </c>
      <c r="E7" s="34">
        <f t="shared" si="1"/>
        <v>1335.44</v>
      </c>
      <c r="F7" s="34">
        <f t="shared" si="1"/>
        <v>1297.54</v>
      </c>
      <c r="G7" s="34">
        <f t="shared" si="1"/>
        <v>1317.04</v>
      </c>
      <c r="H7" s="34">
        <f t="shared" si="1"/>
        <v>1319.94</v>
      </c>
      <c r="I7" s="34">
        <f t="shared" si="1"/>
        <v>1345.74</v>
      </c>
      <c r="J7" s="34">
        <f t="shared" si="1"/>
        <v>1388.94</v>
      </c>
      <c r="K7" s="34">
        <f t="shared" si="1"/>
        <v>1421.04</v>
      </c>
      <c r="L7" s="34">
        <f t="shared" si="1"/>
        <v>1439.94</v>
      </c>
      <c r="M7" s="34">
        <f t="shared" si="1"/>
        <v>1453.94</v>
      </c>
      <c r="N7" s="34">
        <f t="shared" si="1"/>
        <v>1489.94</v>
      </c>
      <c r="O7" s="34">
        <f t="shared" si="1"/>
        <v>1535.14</v>
      </c>
      <c r="P7" s="34">
        <f t="shared" si="1"/>
        <v>1501.2400000000002</v>
      </c>
      <c r="Q7" s="34">
        <f t="shared" si="1"/>
        <v>1501.74</v>
      </c>
      <c r="R7" s="34">
        <f t="shared" si="1"/>
        <v>1493.24</v>
      </c>
      <c r="S7" s="34">
        <f t="shared" si="1"/>
        <v>1499.6399999999999</v>
      </c>
      <c r="T7" s="34">
        <f t="shared" si="1"/>
        <v>1494.4399999999998</v>
      </c>
      <c r="U7" s="34">
        <f t="shared" si="1"/>
        <v>1495.94</v>
      </c>
      <c r="V7" s="34">
        <f t="shared" si="1"/>
        <v>1496.1399999999999</v>
      </c>
      <c r="W7" s="34">
        <f t="shared" si="1"/>
        <v>1507.84</v>
      </c>
      <c r="X7" s="34">
        <f t="shared" si="1"/>
        <v>1477.7399999999998</v>
      </c>
      <c r="Y7" s="34">
        <f t="shared" si="1"/>
        <v>1491.24</v>
      </c>
      <c r="Z7" s="34">
        <f t="shared" si="1"/>
        <v>1482.54</v>
      </c>
      <c r="AA7" s="34">
        <f t="shared" si="1"/>
        <v>1452.74</v>
      </c>
      <c r="AB7" s="34">
        <f t="shared" si="1"/>
        <v>1438.84</v>
      </c>
      <c r="AC7" s="34">
        <f t="shared" si="1"/>
        <v>1386.24</v>
      </c>
      <c r="AD7" s="34">
        <f t="shared" si="1"/>
        <v>1228.1400000000001</v>
      </c>
      <c r="AE7" s="34">
        <f t="shared" si="1"/>
        <v>1069.94</v>
      </c>
      <c r="AF7" s="34">
        <f t="shared" si="1"/>
        <v>894.04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120</v>
      </c>
      <c r="C11" s="47">
        <v>120</v>
      </c>
      <c r="D11" s="47">
        <v>120</v>
      </c>
      <c r="E11" s="44">
        <v>100</v>
      </c>
      <c r="F11" s="44">
        <v>80</v>
      </c>
      <c r="G11" s="44">
        <v>45</v>
      </c>
      <c r="H11" s="44">
        <v>45</v>
      </c>
      <c r="I11" s="44">
        <v>45</v>
      </c>
      <c r="J11" s="44">
        <v>45</v>
      </c>
      <c r="K11" s="45">
        <v>60</v>
      </c>
      <c r="L11" s="45">
        <v>80</v>
      </c>
      <c r="M11" s="44">
        <v>80</v>
      </c>
      <c r="N11" s="44">
        <v>80</v>
      </c>
      <c r="O11" s="44">
        <v>80</v>
      </c>
      <c r="P11" s="44">
        <v>80</v>
      </c>
      <c r="Q11" s="44">
        <v>80</v>
      </c>
      <c r="R11" s="44">
        <v>90</v>
      </c>
      <c r="S11" s="44">
        <v>90</v>
      </c>
      <c r="T11" s="44">
        <v>101</v>
      </c>
      <c r="U11" s="44">
        <v>101</v>
      </c>
      <c r="V11" s="44">
        <v>130</v>
      </c>
      <c r="W11" s="44">
        <v>170</v>
      </c>
      <c r="X11" s="44">
        <v>170</v>
      </c>
      <c r="Y11" s="44">
        <v>170</v>
      </c>
      <c r="Z11" s="46">
        <v>230</v>
      </c>
      <c r="AA11" s="46">
        <v>230</v>
      </c>
      <c r="AB11" s="46">
        <v>240</v>
      </c>
      <c r="AC11" s="46">
        <v>215</v>
      </c>
      <c r="AD11" s="46">
        <v>170</v>
      </c>
      <c r="AE11" s="46">
        <v>70</v>
      </c>
      <c r="AF11" s="46">
        <v>12</v>
      </c>
      <c r="AG11" s="48">
        <v>456</v>
      </c>
      <c r="AH11" s="49">
        <f>MAX(B11:AF11)</f>
        <v>240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23</v>
      </c>
      <c r="C12" s="44">
        <v>23</v>
      </c>
      <c r="D12" s="44">
        <v>23</v>
      </c>
      <c r="E12" s="44">
        <v>23</v>
      </c>
      <c r="F12" s="44">
        <v>23</v>
      </c>
      <c r="G12" s="44">
        <v>23</v>
      </c>
      <c r="H12" s="44">
        <v>23</v>
      </c>
      <c r="I12" s="44">
        <v>23</v>
      </c>
      <c r="J12" s="44">
        <v>23</v>
      </c>
      <c r="K12" s="44">
        <v>23</v>
      </c>
      <c r="L12" s="44">
        <v>23</v>
      </c>
      <c r="M12" s="44">
        <v>23</v>
      </c>
      <c r="N12" s="44">
        <v>23</v>
      </c>
      <c r="O12" s="44">
        <v>23</v>
      </c>
      <c r="P12" s="44">
        <v>23</v>
      </c>
      <c r="Q12" s="44">
        <v>23</v>
      </c>
      <c r="R12" s="44">
        <v>23</v>
      </c>
      <c r="S12" s="44">
        <v>23</v>
      </c>
      <c r="T12" s="44">
        <v>23</v>
      </c>
      <c r="U12" s="44">
        <v>23</v>
      </c>
      <c r="V12" s="44">
        <v>23</v>
      </c>
      <c r="W12" s="44">
        <v>23</v>
      </c>
      <c r="X12" s="44">
        <v>23</v>
      </c>
      <c r="Y12" s="44">
        <v>23</v>
      </c>
      <c r="Z12" s="44">
        <v>23</v>
      </c>
      <c r="AA12" s="44">
        <v>23</v>
      </c>
      <c r="AB12" s="44">
        <v>23</v>
      </c>
      <c r="AC12" s="44">
        <v>40</v>
      </c>
      <c r="AD12" s="44">
        <v>48</v>
      </c>
      <c r="AE12" s="44">
        <v>48</v>
      </c>
      <c r="AF12" s="44">
        <v>48</v>
      </c>
      <c r="AG12" s="53">
        <v>60</v>
      </c>
      <c r="AH12" s="49">
        <f t="shared" ref="AH12:AH75" si="2">MAX(B12:AF12)</f>
        <v>48</v>
      </c>
      <c r="AI12" s="50">
        <f t="shared" ref="AI12:AI75" si="3">MIN(B12:AF12)</f>
        <v>23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14.5</v>
      </c>
      <c r="C13" s="44">
        <v>14.6</v>
      </c>
      <c r="D13" s="44">
        <v>14.6</v>
      </c>
      <c r="E13" s="44">
        <v>14.5</v>
      </c>
      <c r="F13" s="44">
        <v>14.4</v>
      </c>
      <c r="G13" s="44">
        <v>14.4</v>
      </c>
      <c r="H13" s="44">
        <v>14.4</v>
      </c>
      <c r="I13" s="44">
        <v>15.8</v>
      </c>
      <c r="J13" s="44">
        <v>15.8</v>
      </c>
      <c r="K13" s="44">
        <v>15.8</v>
      </c>
      <c r="L13" s="44">
        <v>15.8</v>
      </c>
      <c r="M13" s="44">
        <v>15.8</v>
      </c>
      <c r="N13" s="44">
        <v>14.2</v>
      </c>
      <c r="O13" s="44">
        <v>14.2</v>
      </c>
      <c r="P13" s="44">
        <v>15.1</v>
      </c>
      <c r="Q13" s="44">
        <v>15.1</v>
      </c>
      <c r="R13" s="44">
        <v>13.5</v>
      </c>
      <c r="S13" s="44">
        <v>13.5</v>
      </c>
      <c r="T13" s="44">
        <v>13.5</v>
      </c>
      <c r="U13" s="44">
        <v>13.5</v>
      </c>
      <c r="V13" s="44">
        <v>13.5</v>
      </c>
      <c r="W13" s="44">
        <v>13.5</v>
      </c>
      <c r="X13" s="44">
        <v>13.5</v>
      </c>
      <c r="Y13" s="44">
        <v>13.5</v>
      </c>
      <c r="Z13" s="44">
        <v>19.100000000000001</v>
      </c>
      <c r="AA13" s="44">
        <v>19.100000000000001</v>
      </c>
      <c r="AB13" s="44">
        <v>19.100000000000001</v>
      </c>
      <c r="AC13" s="44">
        <v>19.100000000000001</v>
      </c>
      <c r="AD13" s="44">
        <v>19.100000000000001</v>
      </c>
      <c r="AE13" s="44">
        <v>24.7</v>
      </c>
      <c r="AF13" s="44">
        <v>19</v>
      </c>
      <c r="AG13" s="53">
        <v>52.4</v>
      </c>
      <c r="AH13" s="49">
        <f t="shared" si="2"/>
        <v>24.7</v>
      </c>
      <c r="AI13" s="50">
        <f t="shared" si="3"/>
        <v>13.5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50.7</v>
      </c>
      <c r="C14" s="44">
        <v>50.6</v>
      </c>
      <c r="D14" s="44">
        <v>50.6</v>
      </c>
      <c r="E14" s="44">
        <v>50.2</v>
      </c>
      <c r="F14" s="44">
        <v>50.3</v>
      </c>
      <c r="G14" s="44">
        <v>50.3</v>
      </c>
      <c r="H14" s="44">
        <v>50.3</v>
      </c>
      <c r="I14" s="44">
        <v>50.3</v>
      </c>
      <c r="J14" s="44">
        <v>50.3</v>
      </c>
      <c r="K14" s="44">
        <v>50.3</v>
      </c>
      <c r="L14" s="44">
        <v>50.3</v>
      </c>
      <c r="M14" s="44">
        <v>50.3</v>
      </c>
      <c r="N14" s="44">
        <v>50.5</v>
      </c>
      <c r="O14" s="44">
        <v>50.5</v>
      </c>
      <c r="P14" s="44">
        <v>50.4</v>
      </c>
      <c r="Q14" s="44">
        <v>50.5</v>
      </c>
      <c r="R14" s="44">
        <v>50.5</v>
      </c>
      <c r="S14" s="44">
        <v>50.5</v>
      </c>
      <c r="T14" s="44">
        <v>50.5</v>
      </c>
      <c r="U14" s="44">
        <v>50.5</v>
      </c>
      <c r="V14" s="44">
        <v>50.5</v>
      </c>
      <c r="W14" s="44">
        <v>50.5</v>
      </c>
      <c r="X14" s="44">
        <v>50.5</v>
      </c>
      <c r="Y14" s="44">
        <v>50.5</v>
      </c>
      <c r="Z14" s="44">
        <v>50.5</v>
      </c>
      <c r="AA14" s="44">
        <v>50.5</v>
      </c>
      <c r="AB14" s="44">
        <v>50.5</v>
      </c>
      <c r="AC14" s="44">
        <v>50.5</v>
      </c>
      <c r="AD14" s="44">
        <v>50</v>
      </c>
      <c r="AE14" s="44">
        <v>50</v>
      </c>
      <c r="AF14" s="44">
        <v>50</v>
      </c>
      <c r="AG14" s="53">
        <v>50</v>
      </c>
      <c r="AH14" s="49">
        <f t="shared" si="2"/>
        <v>50.7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23.9</v>
      </c>
      <c r="C15" s="44">
        <v>23.8</v>
      </c>
      <c r="D15" s="44">
        <v>23.8</v>
      </c>
      <c r="E15" s="44">
        <v>23.8</v>
      </c>
      <c r="F15" s="44">
        <v>23.8</v>
      </c>
      <c r="G15" s="44">
        <v>23.8</v>
      </c>
      <c r="H15" s="44">
        <v>23.8</v>
      </c>
      <c r="I15" s="44">
        <v>23.8</v>
      </c>
      <c r="J15" s="44">
        <v>23.8</v>
      </c>
      <c r="K15" s="44">
        <v>23.8</v>
      </c>
      <c r="L15" s="44">
        <v>23.8</v>
      </c>
      <c r="M15" s="44">
        <v>23.8</v>
      </c>
      <c r="N15" s="44">
        <v>23.9</v>
      </c>
      <c r="O15" s="44">
        <v>23.9</v>
      </c>
      <c r="P15" s="44">
        <v>23.8</v>
      </c>
      <c r="Q15" s="44">
        <v>23.8</v>
      </c>
      <c r="R15" s="44">
        <v>23.8</v>
      </c>
      <c r="S15" s="44">
        <v>23.8</v>
      </c>
      <c r="T15" s="44">
        <v>23.8</v>
      </c>
      <c r="U15" s="44">
        <v>23.8</v>
      </c>
      <c r="V15" s="44">
        <v>23.8</v>
      </c>
      <c r="W15" s="44">
        <v>23.8</v>
      </c>
      <c r="X15" s="44">
        <v>23.8</v>
      </c>
      <c r="Y15" s="44">
        <v>23.8</v>
      </c>
      <c r="Z15" s="44">
        <v>23.8</v>
      </c>
      <c r="AA15" s="44">
        <v>23.8</v>
      </c>
      <c r="AB15" s="44">
        <v>23.8</v>
      </c>
      <c r="AC15" s="44">
        <v>23.8</v>
      </c>
      <c r="AD15" s="44">
        <v>23.8</v>
      </c>
      <c r="AE15" s="44">
        <v>23.8</v>
      </c>
      <c r="AF15" s="44">
        <v>23.8</v>
      </c>
      <c r="AG15" s="56">
        <v>45</v>
      </c>
      <c r="AH15" s="49">
        <f t="shared" si="2"/>
        <v>23.9</v>
      </c>
      <c r="AI15" s="50">
        <f t="shared" si="3"/>
        <v>23.8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14</v>
      </c>
      <c r="C16" s="44">
        <v>14</v>
      </c>
      <c r="D16" s="44">
        <v>14</v>
      </c>
      <c r="E16" s="44">
        <v>14</v>
      </c>
      <c r="F16" s="44">
        <v>14</v>
      </c>
      <c r="G16" s="44">
        <v>14</v>
      </c>
      <c r="H16" s="44">
        <v>14</v>
      </c>
      <c r="I16" s="44">
        <v>14</v>
      </c>
      <c r="J16" s="44">
        <v>14</v>
      </c>
      <c r="K16" s="44">
        <v>14</v>
      </c>
      <c r="L16" s="44">
        <v>14</v>
      </c>
      <c r="M16" s="44">
        <v>14</v>
      </c>
      <c r="N16" s="44">
        <v>14</v>
      </c>
      <c r="O16" s="44">
        <v>14</v>
      </c>
      <c r="P16" s="44">
        <v>14</v>
      </c>
      <c r="Q16" s="44">
        <v>14</v>
      </c>
      <c r="R16" s="44">
        <v>14</v>
      </c>
      <c r="S16" s="44">
        <v>14</v>
      </c>
      <c r="T16" s="44">
        <v>14</v>
      </c>
      <c r="U16" s="44">
        <v>14</v>
      </c>
      <c r="V16" s="44">
        <v>14</v>
      </c>
      <c r="W16" s="44">
        <v>14</v>
      </c>
      <c r="X16" s="44">
        <v>14</v>
      </c>
      <c r="Y16" s="44">
        <v>14</v>
      </c>
      <c r="Z16" s="44">
        <v>14</v>
      </c>
      <c r="AA16" s="44">
        <v>14</v>
      </c>
      <c r="AB16" s="44">
        <v>0</v>
      </c>
      <c r="AC16" s="44">
        <v>0</v>
      </c>
      <c r="AD16" s="44">
        <v>13</v>
      </c>
      <c r="AE16" s="44">
        <v>13</v>
      </c>
      <c r="AF16" s="44">
        <v>13</v>
      </c>
      <c r="AG16" s="53">
        <v>45</v>
      </c>
      <c r="AH16" s="49">
        <f t="shared" si="2"/>
        <v>14</v>
      </c>
      <c r="AI16" s="50">
        <f t="shared" si="3"/>
        <v>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13.3</v>
      </c>
      <c r="C19" s="44">
        <v>13.3</v>
      </c>
      <c r="D19" s="44">
        <v>13.3</v>
      </c>
      <c r="E19" s="44">
        <v>13.3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13.3</v>
      </c>
      <c r="AI19" s="50">
        <f t="shared" si="3"/>
        <v>13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18.899999999999999</v>
      </c>
      <c r="C22" s="44">
        <v>18.899999999999999</v>
      </c>
      <c r="D22" s="44">
        <v>18.899999999999999</v>
      </c>
      <c r="E22" s="44">
        <v>18.899999999999999</v>
      </c>
      <c r="F22" s="44">
        <v>18.899999999999999</v>
      </c>
      <c r="G22" s="44">
        <v>18.899999999999999</v>
      </c>
      <c r="H22" s="44">
        <v>18.899999999999999</v>
      </c>
      <c r="I22" s="44">
        <v>18.899999999999999</v>
      </c>
      <c r="J22" s="44">
        <v>18.899999999999999</v>
      </c>
      <c r="K22" s="44">
        <v>18.899999999999999</v>
      </c>
      <c r="L22" s="44">
        <v>18.899999999999999</v>
      </c>
      <c r="M22" s="44">
        <v>18.899999999999999</v>
      </c>
      <c r="N22" s="44">
        <v>21.3</v>
      </c>
      <c r="O22" s="44">
        <v>21.3</v>
      </c>
      <c r="P22" s="44">
        <v>21.7</v>
      </c>
      <c r="Q22" s="44">
        <v>21.7</v>
      </c>
      <c r="R22" s="44">
        <v>21.7</v>
      </c>
      <c r="S22" s="44">
        <v>21.7</v>
      </c>
      <c r="T22" s="44">
        <v>21.7</v>
      </c>
      <c r="U22" s="44">
        <v>21.7</v>
      </c>
      <c r="V22" s="44">
        <v>21.7</v>
      </c>
      <c r="W22" s="44">
        <v>21.7</v>
      </c>
      <c r="X22" s="44">
        <v>21.7</v>
      </c>
      <c r="Y22" s="44">
        <v>21.7</v>
      </c>
      <c r="Z22" s="44">
        <v>21.7</v>
      </c>
      <c r="AA22" s="44">
        <v>21.7</v>
      </c>
      <c r="AB22" s="44">
        <v>21.7</v>
      </c>
      <c r="AC22" s="44">
        <v>21.7</v>
      </c>
      <c r="AD22" s="44">
        <v>21.7</v>
      </c>
      <c r="AE22" s="44">
        <v>21.7</v>
      </c>
      <c r="AF22" s="44">
        <v>21.7</v>
      </c>
      <c r="AG22" s="53">
        <v>25</v>
      </c>
      <c r="AH22" s="49">
        <f t="shared" si="2"/>
        <v>21.7</v>
      </c>
      <c r="AI22" s="50">
        <f t="shared" si="3"/>
        <v>18.899999999999999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6</v>
      </c>
      <c r="C24" s="44">
        <v>6</v>
      </c>
      <c r="D24" s="44">
        <v>6</v>
      </c>
      <c r="E24" s="44">
        <v>6</v>
      </c>
      <c r="F24" s="44">
        <v>8.3000000000000007</v>
      </c>
      <c r="G24" s="44">
        <v>8.3000000000000007</v>
      </c>
      <c r="H24" s="44">
        <v>8.3000000000000007</v>
      </c>
      <c r="I24" s="44">
        <v>8.3000000000000007</v>
      </c>
      <c r="J24" s="44">
        <v>8.3000000000000007</v>
      </c>
      <c r="K24" s="44">
        <v>8.3000000000000007</v>
      </c>
      <c r="L24" s="44">
        <v>8.3000000000000007</v>
      </c>
      <c r="M24" s="44">
        <v>8.3000000000000007</v>
      </c>
      <c r="N24" s="44">
        <v>7.9</v>
      </c>
      <c r="O24" s="44">
        <v>7.9</v>
      </c>
      <c r="P24" s="44">
        <v>7.9</v>
      </c>
      <c r="Q24" s="44">
        <v>6.4</v>
      </c>
      <c r="R24" s="44">
        <v>6.4</v>
      </c>
      <c r="S24" s="44">
        <v>6.4</v>
      </c>
      <c r="T24" s="44">
        <v>6.4</v>
      </c>
      <c r="U24" s="44">
        <v>6.4</v>
      </c>
      <c r="V24" s="44">
        <v>6.4</v>
      </c>
      <c r="W24" s="44">
        <v>6.4</v>
      </c>
      <c r="X24" s="44">
        <v>6.4</v>
      </c>
      <c r="Y24" s="44">
        <v>6.4</v>
      </c>
      <c r="Z24" s="44">
        <v>6.4</v>
      </c>
      <c r="AA24" s="44">
        <v>6.4</v>
      </c>
      <c r="AB24" s="44">
        <v>14</v>
      </c>
      <c r="AC24" s="44">
        <v>14</v>
      </c>
      <c r="AD24" s="44">
        <v>11.8</v>
      </c>
      <c r="AE24" s="44">
        <v>11.8</v>
      </c>
      <c r="AF24" s="44">
        <v>11.8</v>
      </c>
      <c r="AG24" s="53">
        <v>25</v>
      </c>
      <c r="AH24" s="49">
        <f t="shared" si="2"/>
        <v>14</v>
      </c>
      <c r="AI24" s="50">
        <f t="shared" si="3"/>
        <v>6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>
        <v>4</v>
      </c>
      <c r="I34" s="44">
        <v>4</v>
      </c>
      <c r="J34" s="44">
        <v>4</v>
      </c>
      <c r="K34" s="44">
        <v>4</v>
      </c>
      <c r="L34" s="44">
        <v>4</v>
      </c>
      <c r="M34" s="44">
        <v>4</v>
      </c>
      <c r="N34" s="44">
        <v>4</v>
      </c>
      <c r="O34" s="44">
        <v>4</v>
      </c>
      <c r="P34" s="44">
        <v>4</v>
      </c>
      <c r="Q34" s="44">
        <v>4</v>
      </c>
      <c r="R34" s="44">
        <v>4</v>
      </c>
      <c r="S34" s="44">
        <v>4</v>
      </c>
      <c r="T34" s="44">
        <v>4</v>
      </c>
      <c r="U34" s="44">
        <v>4</v>
      </c>
      <c r="V34" s="44">
        <v>4</v>
      </c>
      <c r="W34" s="44">
        <v>4</v>
      </c>
      <c r="X34" s="44">
        <v>4</v>
      </c>
      <c r="Y34" s="44">
        <v>4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4</v>
      </c>
      <c r="AI34" s="50">
        <f t="shared" si="3"/>
        <v>4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100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100</v>
      </c>
      <c r="AK36" s="51"/>
    </row>
    <row r="37" spans="1:88" ht="15.75" thickBot="1" x14ac:dyDescent="0.3">
      <c r="A37" s="60" t="s">
        <v>45</v>
      </c>
      <c r="B37" s="61">
        <v>39.5</v>
      </c>
      <c r="C37" s="55">
        <v>39.299999999999997</v>
      </c>
      <c r="D37" s="55">
        <v>39.5</v>
      </c>
      <c r="E37" s="55">
        <v>35.6</v>
      </c>
      <c r="F37" s="55">
        <f>12.9+26</f>
        <v>38.9</v>
      </c>
      <c r="G37" s="55">
        <f>12.6+27.5</f>
        <v>40.1</v>
      </c>
      <c r="H37" s="55">
        <f>12.3+27.8</f>
        <v>40.1</v>
      </c>
      <c r="I37" s="55">
        <f>11.8+27</f>
        <v>38.799999999999997</v>
      </c>
      <c r="J37" s="55">
        <f>11+26.7</f>
        <v>37.700000000000003</v>
      </c>
      <c r="K37" s="55">
        <f>26.8+11.5</f>
        <v>38.299999999999997</v>
      </c>
      <c r="L37" s="55">
        <f>11.7+26.8</f>
        <v>38.5</v>
      </c>
      <c r="M37" s="55">
        <f>25.4+12.3</f>
        <v>37.700000000000003</v>
      </c>
      <c r="N37" s="55">
        <f>25.1+12.3</f>
        <v>37.400000000000006</v>
      </c>
      <c r="O37" s="55">
        <f>15.4+12.7</f>
        <v>28.1</v>
      </c>
      <c r="P37" s="55">
        <f>16.9+13.7</f>
        <v>30.599999999999998</v>
      </c>
      <c r="Q37" s="55">
        <f>25.3+13</f>
        <v>38.299999999999997</v>
      </c>
      <c r="R37" s="55">
        <f>26.4+12.4</f>
        <v>38.799999999999997</v>
      </c>
      <c r="S37" s="61">
        <v>39</v>
      </c>
      <c r="T37" s="61">
        <v>39</v>
      </c>
      <c r="U37" s="61">
        <v>39.299999999999997</v>
      </c>
      <c r="V37" s="61">
        <v>39</v>
      </c>
      <c r="W37" s="61">
        <v>35.700000000000003</v>
      </c>
      <c r="X37" s="61">
        <v>36</v>
      </c>
      <c r="Y37" s="61">
        <v>37</v>
      </c>
      <c r="Z37" s="61">
        <v>37</v>
      </c>
      <c r="AA37" s="61">
        <v>37</v>
      </c>
      <c r="AB37" s="61">
        <f>27.6+11.4</f>
        <v>39</v>
      </c>
      <c r="AC37" s="61">
        <f>27.6+11.4</f>
        <v>39</v>
      </c>
      <c r="AD37" s="61">
        <f>27.6+11.4</f>
        <v>39</v>
      </c>
      <c r="AE37" s="61">
        <f>27.6+11.4</f>
        <v>39</v>
      </c>
      <c r="AF37" s="61">
        <f>27.6+11.4</f>
        <v>39</v>
      </c>
      <c r="AG37" s="58">
        <v>240</v>
      </c>
      <c r="AH37" s="49">
        <f t="shared" si="2"/>
        <v>40.1</v>
      </c>
      <c r="AI37" s="50">
        <f t="shared" si="3"/>
        <v>28.1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531.79999999999995</v>
      </c>
      <c r="C38" s="63">
        <f t="shared" ref="C38:AF38" si="5">SUM(C11:C36)</f>
        <v>531.70000000000005</v>
      </c>
      <c r="D38" s="63">
        <f t="shared" si="5"/>
        <v>531.70000000000005</v>
      </c>
      <c r="E38" s="63">
        <f t="shared" si="5"/>
        <v>511.2</v>
      </c>
      <c r="F38" s="63">
        <f t="shared" si="5"/>
        <v>493.4</v>
      </c>
      <c r="G38" s="63">
        <f t="shared" si="5"/>
        <v>458.4</v>
      </c>
      <c r="H38" s="63">
        <f t="shared" si="5"/>
        <v>458.4</v>
      </c>
      <c r="I38" s="63">
        <f t="shared" si="5"/>
        <v>459.8</v>
      </c>
      <c r="J38" s="63">
        <f t="shared" si="5"/>
        <v>459.8</v>
      </c>
      <c r="K38" s="63">
        <f t="shared" si="5"/>
        <v>474.8</v>
      </c>
      <c r="L38" s="63">
        <f t="shared" si="5"/>
        <v>494.8</v>
      </c>
      <c r="M38" s="63">
        <f t="shared" si="5"/>
        <v>494.8</v>
      </c>
      <c r="N38" s="63">
        <f t="shared" si="5"/>
        <v>495.49999999999994</v>
      </c>
      <c r="O38" s="63">
        <f t="shared" si="5"/>
        <v>495.49999999999994</v>
      </c>
      <c r="P38" s="63">
        <f t="shared" si="5"/>
        <v>496.4</v>
      </c>
      <c r="Q38" s="63">
        <f t="shared" si="5"/>
        <v>495.2</v>
      </c>
      <c r="R38" s="63">
        <f t="shared" si="5"/>
        <v>503.59999999999997</v>
      </c>
      <c r="S38" s="63">
        <f t="shared" si="5"/>
        <v>503.59999999999997</v>
      </c>
      <c r="T38" s="63">
        <f t="shared" si="5"/>
        <v>514.59999999999991</v>
      </c>
      <c r="U38" s="63">
        <f t="shared" si="5"/>
        <v>514.59999999999991</v>
      </c>
      <c r="V38" s="63">
        <f t="shared" si="5"/>
        <v>543.59999999999991</v>
      </c>
      <c r="W38" s="63">
        <f t="shared" si="5"/>
        <v>523.59999999999991</v>
      </c>
      <c r="X38" s="63">
        <f t="shared" si="5"/>
        <v>583.59999999999991</v>
      </c>
      <c r="Y38" s="63">
        <f t="shared" si="5"/>
        <v>583.59999999999991</v>
      </c>
      <c r="Z38" s="63">
        <f t="shared" si="5"/>
        <v>649.20000000000005</v>
      </c>
      <c r="AA38" s="63">
        <f t="shared" si="5"/>
        <v>649.20000000000005</v>
      </c>
      <c r="AB38" s="63">
        <f t="shared" si="5"/>
        <v>652.79999999999995</v>
      </c>
      <c r="AC38" s="63">
        <f t="shared" si="5"/>
        <v>644.79999999999995</v>
      </c>
      <c r="AD38" s="63">
        <f t="shared" si="5"/>
        <v>618.1</v>
      </c>
      <c r="AE38" s="63">
        <f t="shared" si="5"/>
        <v>523.70000000000005</v>
      </c>
      <c r="AF38" s="63">
        <f t="shared" si="5"/>
        <v>460</v>
      </c>
      <c r="AG38" s="58">
        <f>SUM(AG11:AG37)</f>
        <v>1492.8299999999997</v>
      </c>
      <c r="AH38" s="49">
        <f t="shared" si="2"/>
        <v>652.79999999999995</v>
      </c>
      <c r="AI38" s="50">
        <f t="shared" si="3"/>
        <v>458.4</v>
      </c>
      <c r="AK38" s="51"/>
    </row>
    <row r="39" spans="1:88" x14ac:dyDescent="0.25">
      <c r="A39" s="52" t="s">
        <v>47</v>
      </c>
      <c r="B39" s="44">
        <v>101.3</v>
      </c>
      <c r="C39" s="44">
        <v>90</v>
      </c>
      <c r="D39" s="44">
        <v>91</v>
      </c>
      <c r="E39" s="44">
        <v>65</v>
      </c>
      <c r="F39" s="44">
        <v>42.6</v>
      </c>
      <c r="G39" s="44">
        <v>42.6</v>
      </c>
      <c r="H39" s="44">
        <v>42.6</v>
      </c>
      <c r="I39" s="44">
        <v>42.6</v>
      </c>
      <c r="J39" s="44">
        <v>65.5</v>
      </c>
      <c r="K39" s="44">
        <v>66</v>
      </c>
      <c r="L39" s="44">
        <v>83</v>
      </c>
      <c r="M39" s="44">
        <v>83.2</v>
      </c>
      <c r="N39" s="44">
        <v>84</v>
      </c>
      <c r="O39" s="44">
        <v>83.6</v>
      </c>
      <c r="P39" s="44">
        <v>83</v>
      </c>
      <c r="Q39" s="44">
        <v>82.9</v>
      </c>
      <c r="R39" s="44">
        <v>97.1</v>
      </c>
      <c r="S39" s="44">
        <v>97.1</v>
      </c>
      <c r="T39" s="44">
        <v>145.5</v>
      </c>
      <c r="U39" s="44">
        <v>145.5</v>
      </c>
      <c r="V39" s="44">
        <v>145.5</v>
      </c>
      <c r="W39" s="44">
        <v>145.5</v>
      </c>
      <c r="X39" s="44">
        <v>145.5</v>
      </c>
      <c r="Y39" s="44">
        <v>142</v>
      </c>
      <c r="Z39" s="44">
        <v>120.9</v>
      </c>
      <c r="AA39" s="44">
        <v>130.1</v>
      </c>
      <c r="AB39" s="44">
        <v>144.80000000000001</v>
      </c>
      <c r="AC39" s="44">
        <v>110</v>
      </c>
      <c r="AD39" s="44">
        <v>80.400000000000006</v>
      </c>
      <c r="AE39" s="44">
        <v>70</v>
      </c>
      <c r="AF39" s="44">
        <v>60</v>
      </c>
      <c r="AG39" s="56">
        <v>144</v>
      </c>
      <c r="AH39" s="49">
        <f t="shared" si="2"/>
        <v>145.5</v>
      </c>
      <c r="AI39" s="50">
        <f t="shared" si="3"/>
        <v>42.6</v>
      </c>
      <c r="AK39" s="51"/>
    </row>
    <row r="40" spans="1:88" x14ac:dyDescent="0.25">
      <c r="A40" s="57" t="s">
        <v>48</v>
      </c>
      <c r="B40" s="64">
        <v>50</v>
      </c>
      <c r="C40" s="64">
        <v>50</v>
      </c>
      <c r="D40" s="64">
        <v>47.6</v>
      </c>
      <c r="E40" s="64">
        <v>47.1</v>
      </c>
      <c r="F40" s="64">
        <v>34.6</v>
      </c>
      <c r="G40" s="64">
        <v>25.4</v>
      </c>
      <c r="H40" s="64">
        <v>28.1</v>
      </c>
      <c r="I40" s="64">
        <v>27.4</v>
      </c>
      <c r="J40" s="64">
        <v>30.6</v>
      </c>
      <c r="K40" s="64">
        <v>44.3</v>
      </c>
      <c r="L40" s="64">
        <v>44.2</v>
      </c>
      <c r="M40" s="44">
        <v>44.3</v>
      </c>
      <c r="N40" s="44">
        <v>44.2</v>
      </c>
      <c r="O40" s="44">
        <v>43.9</v>
      </c>
      <c r="P40" s="44">
        <v>43.7</v>
      </c>
      <c r="Q40" s="44">
        <v>46.3</v>
      </c>
      <c r="R40" s="44">
        <v>45.9</v>
      </c>
      <c r="S40" s="44">
        <v>69.599999999999994</v>
      </c>
      <c r="T40" s="44">
        <v>69.599999999999994</v>
      </c>
      <c r="U40" s="44">
        <v>56.5</v>
      </c>
      <c r="V40" s="44">
        <v>56.5</v>
      </c>
      <c r="W40" s="44">
        <v>70</v>
      </c>
      <c r="X40" s="44">
        <v>48.4</v>
      </c>
      <c r="Y40" s="44">
        <v>48.4</v>
      </c>
      <c r="Z40" s="64">
        <v>48.4</v>
      </c>
      <c r="AA40" s="64">
        <v>62.5</v>
      </c>
      <c r="AB40" s="64">
        <v>61.8</v>
      </c>
      <c r="AC40" s="64">
        <v>52</v>
      </c>
      <c r="AD40" s="64">
        <v>43</v>
      </c>
      <c r="AE40" s="64">
        <v>35</v>
      </c>
      <c r="AF40" s="64">
        <v>0</v>
      </c>
      <c r="AG40" s="58">
        <v>70</v>
      </c>
      <c r="AH40" s="49">
        <f t="shared" si="2"/>
        <v>70</v>
      </c>
      <c r="AI40" s="50">
        <f t="shared" si="3"/>
        <v>0</v>
      </c>
      <c r="AK40" s="51"/>
    </row>
    <row r="41" spans="1:88" x14ac:dyDescent="0.25">
      <c r="A41" s="57" t="s">
        <v>49</v>
      </c>
      <c r="B41" s="64">
        <v>68</v>
      </c>
      <c r="C41" s="64">
        <v>67.2</v>
      </c>
      <c r="D41" s="64">
        <v>67.3</v>
      </c>
      <c r="E41" s="64">
        <v>67.5</v>
      </c>
      <c r="F41" s="64">
        <v>67</v>
      </c>
      <c r="G41" s="64">
        <v>52</v>
      </c>
      <c r="H41" s="64">
        <v>45.9</v>
      </c>
      <c r="I41" s="64">
        <v>46.1</v>
      </c>
      <c r="J41" s="64">
        <v>46</v>
      </c>
      <c r="K41" s="64">
        <v>46.1</v>
      </c>
      <c r="L41" s="64">
        <v>46.2</v>
      </c>
      <c r="M41" s="44">
        <v>46.1</v>
      </c>
      <c r="N41" s="44">
        <v>46.2</v>
      </c>
      <c r="O41" s="44">
        <v>46.5</v>
      </c>
      <c r="P41" s="44">
        <v>46</v>
      </c>
      <c r="Q41" s="44">
        <v>46.4</v>
      </c>
      <c r="R41" s="44">
        <v>45.9</v>
      </c>
      <c r="S41" s="44">
        <v>45.9</v>
      </c>
      <c r="T41" s="44">
        <v>45.9</v>
      </c>
      <c r="U41" s="44">
        <v>45.9</v>
      </c>
      <c r="V41" s="44">
        <v>45.9</v>
      </c>
      <c r="W41" s="44">
        <v>23.4</v>
      </c>
      <c r="X41" s="44">
        <v>52</v>
      </c>
      <c r="Y41" s="44">
        <v>52</v>
      </c>
      <c r="Z41" s="64">
        <v>52</v>
      </c>
      <c r="AA41" s="64">
        <v>50</v>
      </c>
      <c r="AB41" s="64">
        <v>53.9</v>
      </c>
      <c r="AC41" s="64">
        <v>53.9</v>
      </c>
      <c r="AD41" s="64">
        <v>54</v>
      </c>
      <c r="AE41" s="64">
        <v>40</v>
      </c>
      <c r="AF41" s="64">
        <v>0</v>
      </c>
      <c r="AG41" s="58">
        <v>69</v>
      </c>
      <c r="AH41" s="49">
        <f t="shared" si="2"/>
        <v>68</v>
      </c>
      <c r="AI41" s="50">
        <f t="shared" si="3"/>
        <v>0</v>
      </c>
      <c r="AK41" s="51"/>
    </row>
    <row r="42" spans="1:88" x14ac:dyDescent="0.25">
      <c r="A42" s="57" t="s">
        <v>50</v>
      </c>
      <c r="B42" s="55">
        <v>60.7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44">
        <v>60.7</v>
      </c>
      <c r="N42" s="44">
        <v>60.7</v>
      </c>
      <c r="O42" s="44">
        <v>60.7</v>
      </c>
      <c r="P42" s="44">
        <v>60.9</v>
      </c>
      <c r="Q42" s="44">
        <v>60.9</v>
      </c>
      <c r="R42" s="44">
        <v>60.7</v>
      </c>
      <c r="S42" s="44">
        <v>60.7</v>
      </c>
      <c r="T42" s="44">
        <v>60.7</v>
      </c>
      <c r="U42" s="44">
        <v>60.7</v>
      </c>
      <c r="V42" s="44">
        <v>60.7</v>
      </c>
      <c r="W42" s="44">
        <v>60.7</v>
      </c>
      <c r="X42" s="44">
        <v>60.7</v>
      </c>
      <c r="Y42" s="44">
        <v>60.7</v>
      </c>
      <c r="Z42" s="64">
        <v>60.7</v>
      </c>
      <c r="AA42" s="64">
        <v>60.7</v>
      </c>
      <c r="AB42" s="64">
        <v>60.7</v>
      </c>
      <c r="AC42" s="64">
        <v>60.7</v>
      </c>
      <c r="AD42" s="64">
        <v>60.7</v>
      </c>
      <c r="AE42" s="55">
        <v>50</v>
      </c>
      <c r="AF42" s="55">
        <v>60.3</v>
      </c>
      <c r="AG42" s="58">
        <v>60</v>
      </c>
      <c r="AH42" s="49">
        <f t="shared" si="2"/>
        <v>60.9</v>
      </c>
      <c r="AI42" s="50">
        <f t="shared" si="3"/>
        <v>50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10</v>
      </c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>
        <v>0</v>
      </c>
      <c r="L43" s="55">
        <v>0</v>
      </c>
      <c r="M43" s="44">
        <v>10</v>
      </c>
      <c r="N43" s="44">
        <v>10</v>
      </c>
      <c r="O43" s="44">
        <v>29</v>
      </c>
      <c r="P43" s="44">
        <v>23.7</v>
      </c>
      <c r="Q43" s="44">
        <v>28.1</v>
      </c>
      <c r="R43" s="44">
        <v>10.8</v>
      </c>
      <c r="S43" s="44">
        <v>10.8</v>
      </c>
      <c r="T43" s="44">
        <v>10.8</v>
      </c>
      <c r="U43" s="44">
        <v>10.8</v>
      </c>
      <c r="V43" s="44">
        <v>10.8</v>
      </c>
      <c r="W43" s="44">
        <v>10.8</v>
      </c>
      <c r="X43" s="44">
        <v>10.8</v>
      </c>
      <c r="Y43" s="44">
        <v>10.8</v>
      </c>
      <c r="Z43" s="64">
        <v>15</v>
      </c>
      <c r="AA43" s="64">
        <v>0</v>
      </c>
      <c r="AB43" s="64">
        <v>18.8</v>
      </c>
      <c r="AC43" s="64">
        <v>18.8</v>
      </c>
      <c r="AD43" s="64">
        <v>27.8</v>
      </c>
      <c r="AE43" s="55">
        <v>30</v>
      </c>
      <c r="AF43" s="55">
        <v>10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17.2</v>
      </c>
      <c r="C45" s="64">
        <v>17.2</v>
      </c>
      <c r="D45" s="64">
        <v>17.2</v>
      </c>
      <c r="E45" s="64">
        <v>17.2</v>
      </c>
      <c r="F45" s="64">
        <v>17.2</v>
      </c>
      <c r="G45" s="64">
        <v>17.2</v>
      </c>
      <c r="H45" s="64">
        <v>17.2</v>
      </c>
      <c r="I45" s="64">
        <v>17.2</v>
      </c>
      <c r="J45" s="64">
        <v>17.2</v>
      </c>
      <c r="K45" s="64">
        <v>17.2</v>
      </c>
      <c r="L45" s="64">
        <v>17.2</v>
      </c>
      <c r="M45" s="44">
        <v>17.3</v>
      </c>
      <c r="N45" s="44">
        <v>17.3</v>
      </c>
      <c r="O45" s="44">
        <v>17.3</v>
      </c>
      <c r="P45" s="44">
        <v>17.3</v>
      </c>
      <c r="Q45" s="44">
        <v>17.3</v>
      </c>
      <c r="R45" s="44">
        <v>17.399999999999999</v>
      </c>
      <c r="S45" s="44">
        <v>17.399999999999999</v>
      </c>
      <c r="T45" s="44">
        <v>17.399999999999999</v>
      </c>
      <c r="U45" s="44">
        <v>17.399999999999999</v>
      </c>
      <c r="V45" s="44">
        <v>17.399999999999999</v>
      </c>
      <c r="W45" s="44">
        <v>17.399999999999999</v>
      </c>
      <c r="X45" s="44">
        <v>17.399999999999999</v>
      </c>
      <c r="Y45" s="44">
        <v>17.399999999999999</v>
      </c>
      <c r="Z45" s="44">
        <v>17.399999999999999</v>
      </c>
      <c r="AA45" s="44">
        <v>17.399999999999999</v>
      </c>
      <c r="AB45" s="44">
        <v>17.399999999999999</v>
      </c>
      <c r="AC45" s="44">
        <v>17.399999999999999</v>
      </c>
      <c r="AD45" s="44">
        <v>17.399999999999999</v>
      </c>
      <c r="AE45" s="64">
        <v>13.5</v>
      </c>
      <c r="AF45" s="64">
        <v>16</v>
      </c>
      <c r="AG45" s="58">
        <v>24</v>
      </c>
      <c r="AH45" s="49">
        <f t="shared" si="2"/>
        <v>17.399999999999999</v>
      </c>
      <c r="AI45" s="50">
        <f t="shared" si="3"/>
        <v>13.5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10</v>
      </c>
      <c r="T47" s="44">
        <v>10</v>
      </c>
      <c r="U47" s="44">
        <v>10</v>
      </c>
      <c r="V47" s="4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10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6.3</v>
      </c>
      <c r="C48" s="64">
        <v>6.3</v>
      </c>
      <c r="D48" s="64">
        <v>6.3</v>
      </c>
      <c r="E48" s="64">
        <v>6.3</v>
      </c>
      <c r="F48" s="64">
        <v>6.3</v>
      </c>
      <c r="G48" s="64">
        <v>6.3</v>
      </c>
      <c r="H48" s="64">
        <v>6.3</v>
      </c>
      <c r="I48" s="64">
        <v>6.3</v>
      </c>
      <c r="J48" s="64">
        <v>6.3</v>
      </c>
      <c r="K48" s="64">
        <v>6.3</v>
      </c>
      <c r="L48" s="64">
        <v>6.3</v>
      </c>
      <c r="M48" s="44">
        <v>6.3</v>
      </c>
      <c r="N48" s="44">
        <v>6.3</v>
      </c>
      <c r="O48" s="44">
        <v>6.3</v>
      </c>
      <c r="P48" s="44">
        <v>6.3</v>
      </c>
      <c r="Q48" s="44">
        <v>6.3</v>
      </c>
      <c r="R48" s="44">
        <v>6.3</v>
      </c>
      <c r="S48" s="44">
        <v>6.3</v>
      </c>
      <c r="T48" s="44">
        <v>6.3</v>
      </c>
      <c r="U48" s="44">
        <v>6.3</v>
      </c>
      <c r="V48" s="44">
        <v>6.3</v>
      </c>
      <c r="W48" s="44">
        <v>6.3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58">
        <v>14</v>
      </c>
      <c r="AH48" s="49">
        <f t="shared" si="2"/>
        <v>6.3</v>
      </c>
      <c r="AI48" s="50">
        <f t="shared" si="3"/>
        <v>0</v>
      </c>
      <c r="AK48" s="51"/>
    </row>
    <row r="49" spans="1:37" x14ac:dyDescent="0.25">
      <c r="A49" s="57" t="s">
        <v>57</v>
      </c>
      <c r="B49" s="64">
        <v>6.2</v>
      </c>
      <c r="C49" s="64">
        <v>6.2</v>
      </c>
      <c r="D49" s="64">
        <v>6.2</v>
      </c>
      <c r="E49" s="64">
        <v>6.2</v>
      </c>
      <c r="F49" s="64">
        <v>6.2</v>
      </c>
      <c r="G49" s="64">
        <v>6.2</v>
      </c>
      <c r="H49" s="64">
        <v>6.2</v>
      </c>
      <c r="I49" s="64">
        <v>6.2</v>
      </c>
      <c r="J49" s="64">
        <v>6.2</v>
      </c>
      <c r="K49" s="64">
        <v>6.2</v>
      </c>
      <c r="L49" s="64">
        <v>6.2</v>
      </c>
      <c r="M49" s="44">
        <v>6.2</v>
      </c>
      <c r="N49" s="44">
        <v>6.2</v>
      </c>
      <c r="O49" s="44">
        <v>6.2</v>
      </c>
      <c r="P49" s="44">
        <v>6.2</v>
      </c>
      <c r="Q49" s="44">
        <v>6.2</v>
      </c>
      <c r="R49" s="44">
        <v>6.2</v>
      </c>
      <c r="S49" s="44">
        <v>6.2</v>
      </c>
      <c r="T49" s="44">
        <v>6.2</v>
      </c>
      <c r="U49" s="44">
        <v>6.2</v>
      </c>
      <c r="V49" s="44">
        <v>6.2</v>
      </c>
      <c r="W49" s="44">
        <v>6.2</v>
      </c>
      <c r="X49" s="44">
        <v>6.2</v>
      </c>
      <c r="Y49" s="44">
        <v>6.2</v>
      </c>
      <c r="Z49" s="44">
        <v>6.2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58">
        <v>10.050000000000001</v>
      </c>
      <c r="AH49" s="49">
        <f t="shared" si="2"/>
        <v>6.2</v>
      </c>
      <c r="AI49" s="50">
        <f t="shared" si="3"/>
        <v>6.2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44">
        <v>3</v>
      </c>
      <c r="N50" s="44">
        <v>3</v>
      </c>
      <c r="O50" s="44">
        <v>3</v>
      </c>
      <c r="P50" s="44">
        <v>3</v>
      </c>
      <c r="Q50" s="44">
        <v>3</v>
      </c>
      <c r="R50" s="44">
        <v>3</v>
      </c>
      <c r="S50" s="44">
        <v>3</v>
      </c>
      <c r="T50" s="44">
        <v>3</v>
      </c>
      <c r="U50" s="44">
        <v>3</v>
      </c>
      <c r="V50" s="44">
        <v>3</v>
      </c>
      <c r="W50" s="44">
        <v>3</v>
      </c>
      <c r="X50" s="44">
        <v>3</v>
      </c>
      <c r="Y50" s="44">
        <v>3</v>
      </c>
      <c r="Z50" s="44">
        <v>3</v>
      </c>
      <c r="AA50" s="44">
        <v>3</v>
      </c>
      <c r="AB50" s="44">
        <v>3</v>
      </c>
      <c r="AC50" s="44">
        <v>3</v>
      </c>
      <c r="AD50" s="44">
        <v>3</v>
      </c>
      <c r="AE50" s="44">
        <v>3</v>
      </c>
      <c r="AF50" s="44">
        <v>3</v>
      </c>
      <c r="AG50" s="58">
        <v>6.2</v>
      </c>
      <c r="AH50" s="49">
        <f t="shared" si="2"/>
        <v>3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336.24</v>
      </c>
      <c r="C52" s="63">
        <f t="shared" ref="C52:AF52" si="8">SUM(C39:C51)</f>
        <v>324.33999999999997</v>
      </c>
      <c r="D52" s="63">
        <f t="shared" si="8"/>
        <v>323.03999999999996</v>
      </c>
      <c r="E52" s="63">
        <f t="shared" si="8"/>
        <v>296.74</v>
      </c>
      <c r="F52" s="63">
        <f t="shared" si="8"/>
        <v>251.33999999999997</v>
      </c>
      <c r="G52" s="63">
        <f t="shared" si="8"/>
        <v>227.14</v>
      </c>
      <c r="H52" s="63">
        <f t="shared" si="8"/>
        <v>223.73999999999998</v>
      </c>
      <c r="I52" s="63">
        <f t="shared" si="8"/>
        <v>223.23999999999998</v>
      </c>
      <c r="J52" s="63">
        <f t="shared" si="8"/>
        <v>249.23999999999998</v>
      </c>
      <c r="K52" s="63">
        <f t="shared" si="8"/>
        <v>263.54000000000002</v>
      </c>
      <c r="L52" s="63">
        <f t="shared" si="8"/>
        <v>280.54000000000002</v>
      </c>
      <c r="M52" s="63">
        <f t="shared" si="8"/>
        <v>290.64000000000004</v>
      </c>
      <c r="N52" s="63">
        <f t="shared" si="8"/>
        <v>291.44</v>
      </c>
      <c r="O52" s="63">
        <f t="shared" si="8"/>
        <v>310.04000000000002</v>
      </c>
      <c r="P52" s="63">
        <f t="shared" si="8"/>
        <v>303.64000000000004</v>
      </c>
      <c r="Q52" s="63">
        <f t="shared" si="8"/>
        <v>310.94000000000005</v>
      </c>
      <c r="R52" s="63">
        <f t="shared" si="8"/>
        <v>306.84000000000003</v>
      </c>
      <c r="S52" s="63">
        <f t="shared" si="8"/>
        <v>330.54</v>
      </c>
      <c r="T52" s="63">
        <f t="shared" si="8"/>
        <v>378.94</v>
      </c>
      <c r="U52" s="63">
        <f t="shared" si="8"/>
        <v>365.84000000000003</v>
      </c>
      <c r="V52" s="63">
        <f t="shared" si="8"/>
        <v>365.84000000000003</v>
      </c>
      <c r="W52" s="63">
        <f t="shared" si="8"/>
        <v>356.84000000000003</v>
      </c>
      <c r="X52" s="63">
        <f>SUM(X39:X51)</f>
        <v>357.54</v>
      </c>
      <c r="Y52" s="63">
        <f t="shared" si="8"/>
        <v>354.04</v>
      </c>
      <c r="Z52" s="63">
        <f t="shared" si="8"/>
        <v>337.14</v>
      </c>
      <c r="AA52" s="63">
        <f t="shared" si="8"/>
        <v>343.44</v>
      </c>
      <c r="AB52" s="63">
        <f t="shared" si="8"/>
        <v>380.14</v>
      </c>
      <c r="AC52" s="63">
        <f t="shared" si="8"/>
        <v>335.54</v>
      </c>
      <c r="AD52" s="63">
        <f t="shared" si="8"/>
        <v>306.04000000000002</v>
      </c>
      <c r="AE52" s="63">
        <f t="shared" si="8"/>
        <v>261.24</v>
      </c>
      <c r="AF52" s="63">
        <f t="shared" si="8"/>
        <v>169.04</v>
      </c>
      <c r="AG52" s="68">
        <f>SUM(AG39:AG51)</f>
        <v>489.91</v>
      </c>
      <c r="AH52" s="49">
        <f t="shared" si="2"/>
        <v>380.14</v>
      </c>
      <c r="AI52" s="50">
        <f t="shared" si="3"/>
        <v>169.04</v>
      </c>
      <c r="AK52" s="51"/>
    </row>
    <row r="53" spans="1:37" x14ac:dyDescent="0.25">
      <c r="A53" s="52" t="s">
        <v>61</v>
      </c>
      <c r="B53" s="44">
        <v>30</v>
      </c>
      <c r="C53" s="44">
        <v>25</v>
      </c>
      <c r="D53" s="44">
        <v>25</v>
      </c>
      <c r="E53" s="44">
        <v>20</v>
      </c>
      <c r="F53" s="44">
        <v>20</v>
      </c>
      <c r="G53" s="44">
        <v>30</v>
      </c>
      <c r="H53" s="44">
        <v>20</v>
      </c>
      <c r="I53" s="44">
        <v>20</v>
      </c>
      <c r="J53" s="44">
        <v>30</v>
      </c>
      <c r="K53" s="44">
        <v>30</v>
      </c>
      <c r="L53" s="44">
        <v>30</v>
      </c>
      <c r="M53" s="44">
        <v>30</v>
      </c>
      <c r="N53" s="44">
        <v>30</v>
      </c>
      <c r="O53" s="44">
        <v>30</v>
      </c>
      <c r="P53" s="44">
        <v>30</v>
      </c>
      <c r="Q53" s="44">
        <v>30</v>
      </c>
      <c r="R53" s="44">
        <v>20</v>
      </c>
      <c r="S53" s="44">
        <v>10</v>
      </c>
      <c r="T53" s="44">
        <v>20</v>
      </c>
      <c r="U53" s="44">
        <v>20</v>
      </c>
      <c r="V53" s="44">
        <v>30</v>
      </c>
      <c r="W53" s="44">
        <v>45</v>
      </c>
      <c r="X53" s="44">
        <v>45</v>
      </c>
      <c r="Y53" s="44">
        <v>30</v>
      </c>
      <c r="Z53" s="44">
        <v>30</v>
      </c>
      <c r="AA53" s="44">
        <v>20</v>
      </c>
      <c r="AB53" s="44">
        <v>14</v>
      </c>
      <c r="AC53" s="44">
        <v>14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45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14.7</v>
      </c>
      <c r="C54" s="64">
        <v>11.5</v>
      </c>
      <c r="D54" s="64">
        <v>11.9</v>
      </c>
      <c r="E54" s="64">
        <v>8.9</v>
      </c>
      <c r="F54" s="64">
        <v>9.4</v>
      </c>
      <c r="G54" s="64">
        <v>14.9</v>
      </c>
      <c r="H54" s="64">
        <v>10</v>
      </c>
      <c r="I54" s="64">
        <v>9.1999999999999993</v>
      </c>
      <c r="J54" s="64">
        <v>14.8</v>
      </c>
      <c r="K54" s="64">
        <v>14.8</v>
      </c>
      <c r="L54" s="64">
        <v>15.1</v>
      </c>
      <c r="M54" s="64">
        <v>15.1</v>
      </c>
      <c r="N54" s="64">
        <v>15.1</v>
      </c>
      <c r="O54" s="64">
        <v>15.1</v>
      </c>
      <c r="P54" s="64">
        <v>15.1</v>
      </c>
      <c r="Q54" s="64">
        <v>15.5</v>
      </c>
      <c r="R54" s="64">
        <v>14</v>
      </c>
      <c r="S54" s="64">
        <v>6</v>
      </c>
      <c r="T54" s="64">
        <v>9.1</v>
      </c>
      <c r="U54" s="64">
        <v>8.5</v>
      </c>
      <c r="V54" s="64">
        <v>15.9</v>
      </c>
      <c r="W54" s="64">
        <v>14.7</v>
      </c>
      <c r="X54" s="64">
        <v>18.7</v>
      </c>
      <c r="Y54" s="64">
        <v>19.3</v>
      </c>
      <c r="Z54" s="64">
        <v>12.6</v>
      </c>
      <c r="AA54" s="64">
        <v>11.4</v>
      </c>
      <c r="AB54" s="64">
        <v>8.6999999999999993</v>
      </c>
      <c r="AC54" s="64">
        <v>8.6999999999999993</v>
      </c>
      <c r="AD54" s="64">
        <v>0</v>
      </c>
      <c r="AE54" s="64">
        <v>0</v>
      </c>
      <c r="AF54" s="64">
        <v>0</v>
      </c>
      <c r="AG54" s="58">
        <v>32</v>
      </c>
      <c r="AH54" s="49">
        <f t="shared" si="2"/>
        <v>19.3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5.4</v>
      </c>
      <c r="C55" s="70">
        <v>4.2</v>
      </c>
      <c r="D55" s="70">
        <v>4.4000000000000004</v>
      </c>
      <c r="E55" s="70">
        <v>3.3</v>
      </c>
      <c r="F55" s="70">
        <v>3.4</v>
      </c>
      <c r="G55" s="70">
        <v>5.4</v>
      </c>
      <c r="H55" s="70">
        <v>4</v>
      </c>
      <c r="I55" s="70">
        <v>3.4</v>
      </c>
      <c r="J55" s="70">
        <v>5.4</v>
      </c>
      <c r="K55" s="70">
        <v>5.4</v>
      </c>
      <c r="L55" s="70">
        <v>5.5</v>
      </c>
      <c r="M55" s="70">
        <v>5.5</v>
      </c>
      <c r="N55" s="70">
        <v>5.5</v>
      </c>
      <c r="O55" s="70">
        <v>5.5</v>
      </c>
      <c r="P55" s="70">
        <v>5.5</v>
      </c>
      <c r="Q55" s="70">
        <v>5.7</v>
      </c>
      <c r="R55" s="70">
        <v>5.0999999999999996</v>
      </c>
      <c r="S55" s="70">
        <v>2.2000000000000002</v>
      </c>
      <c r="T55" s="70">
        <v>3.3</v>
      </c>
      <c r="U55" s="70">
        <v>3.1</v>
      </c>
      <c r="V55" s="70">
        <v>5.8</v>
      </c>
      <c r="W55" s="70">
        <v>5.4</v>
      </c>
      <c r="X55" s="70">
        <v>6.8</v>
      </c>
      <c r="Y55" s="70">
        <v>7</v>
      </c>
      <c r="Z55" s="70">
        <v>4.5999999999999996</v>
      </c>
      <c r="AA55" s="70">
        <v>4.2</v>
      </c>
      <c r="AB55" s="70">
        <v>3.2</v>
      </c>
      <c r="AC55" s="70">
        <v>3.2</v>
      </c>
      <c r="AD55" s="70">
        <v>0</v>
      </c>
      <c r="AE55" s="70">
        <v>0</v>
      </c>
      <c r="AF55" s="70">
        <v>0</v>
      </c>
      <c r="AG55" s="73">
        <v>14</v>
      </c>
      <c r="AH55" s="49">
        <f t="shared" si="2"/>
        <v>7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50.1</v>
      </c>
      <c r="C56" s="63">
        <f t="shared" ref="C56:AF56" si="10">SUM(C53:C55)</f>
        <v>40.700000000000003</v>
      </c>
      <c r="D56" s="63">
        <f t="shared" si="10"/>
        <v>41.3</v>
      </c>
      <c r="E56" s="63">
        <f t="shared" si="10"/>
        <v>32.199999999999996</v>
      </c>
      <c r="F56" s="63">
        <f t="shared" si="10"/>
        <v>32.799999999999997</v>
      </c>
      <c r="G56" s="63">
        <f t="shared" si="10"/>
        <v>50.3</v>
      </c>
      <c r="H56" s="63">
        <f t="shared" si="10"/>
        <v>34</v>
      </c>
      <c r="I56" s="63">
        <f t="shared" si="10"/>
        <v>32.6</v>
      </c>
      <c r="J56" s="63">
        <f t="shared" si="10"/>
        <v>50.199999999999996</v>
      </c>
      <c r="K56" s="63">
        <f t="shared" si="10"/>
        <v>50.199999999999996</v>
      </c>
      <c r="L56" s="63">
        <f t="shared" si="10"/>
        <v>50.6</v>
      </c>
      <c r="M56" s="63">
        <f t="shared" si="10"/>
        <v>50.6</v>
      </c>
      <c r="N56" s="63">
        <f t="shared" si="10"/>
        <v>50.6</v>
      </c>
      <c r="O56" s="63">
        <f t="shared" si="10"/>
        <v>50.6</v>
      </c>
      <c r="P56" s="63">
        <f t="shared" si="10"/>
        <v>50.6</v>
      </c>
      <c r="Q56" s="63">
        <f t="shared" si="10"/>
        <v>51.2</v>
      </c>
      <c r="R56" s="63">
        <f t="shared" si="10"/>
        <v>39.1</v>
      </c>
      <c r="S56" s="63">
        <f t="shared" si="10"/>
        <v>18.2</v>
      </c>
      <c r="T56" s="63">
        <f t="shared" si="10"/>
        <v>32.4</v>
      </c>
      <c r="U56" s="63">
        <f t="shared" si="10"/>
        <v>31.6</v>
      </c>
      <c r="V56" s="63">
        <f t="shared" si="10"/>
        <v>51.699999999999996</v>
      </c>
      <c r="W56" s="63">
        <f t="shared" si="10"/>
        <v>65.100000000000009</v>
      </c>
      <c r="X56" s="63">
        <f t="shared" si="10"/>
        <v>70.5</v>
      </c>
      <c r="Y56" s="63">
        <f t="shared" si="10"/>
        <v>56.3</v>
      </c>
      <c r="Z56" s="63">
        <f t="shared" si="10"/>
        <v>47.2</v>
      </c>
      <c r="AA56" s="63">
        <f t="shared" si="10"/>
        <v>35.6</v>
      </c>
      <c r="AB56" s="63">
        <f t="shared" si="10"/>
        <v>25.9</v>
      </c>
      <c r="AC56" s="63">
        <f t="shared" si="10"/>
        <v>25.9</v>
      </c>
      <c r="AD56" s="63">
        <f t="shared" si="10"/>
        <v>0</v>
      </c>
      <c r="AE56" s="63">
        <f t="shared" si="10"/>
        <v>0</v>
      </c>
      <c r="AF56" s="63">
        <f t="shared" si="10"/>
        <v>0</v>
      </c>
      <c r="AG56" s="68">
        <f>SUM(AG53:AG55)</f>
        <v>106</v>
      </c>
      <c r="AH56" s="49">
        <f t="shared" si="2"/>
        <v>70.5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70</v>
      </c>
      <c r="C57" s="44">
        <v>66.2</v>
      </c>
      <c r="D57" s="44">
        <v>65.099999999999994</v>
      </c>
      <c r="E57" s="44">
        <v>60.2</v>
      </c>
      <c r="F57" s="44">
        <v>52</v>
      </c>
      <c r="G57" s="44">
        <v>65.2</v>
      </c>
      <c r="H57" s="44">
        <v>60.8</v>
      </c>
      <c r="I57" s="44">
        <v>59.1</v>
      </c>
      <c r="J57" s="44">
        <v>60.7</v>
      </c>
      <c r="K57" s="44">
        <v>58.5</v>
      </c>
      <c r="L57" s="44">
        <v>55</v>
      </c>
      <c r="M57" s="44">
        <v>51.1</v>
      </c>
      <c r="N57" s="44">
        <v>74.400000000000006</v>
      </c>
      <c r="O57" s="44">
        <v>72.2</v>
      </c>
      <c r="P57" s="44">
        <v>77.599999999999994</v>
      </c>
      <c r="Q57" s="44">
        <v>76.099999999999994</v>
      </c>
      <c r="R57" s="44">
        <v>67.8</v>
      </c>
      <c r="S57" s="44">
        <v>71.8</v>
      </c>
      <c r="T57" s="44">
        <v>69</v>
      </c>
      <c r="U57" s="44">
        <v>69</v>
      </c>
      <c r="V57" s="44">
        <v>69</v>
      </c>
      <c r="W57" s="44">
        <v>69</v>
      </c>
      <c r="X57" s="44">
        <v>64.599999999999994</v>
      </c>
      <c r="Y57" s="44">
        <v>64.599999999999994</v>
      </c>
      <c r="Z57" s="44">
        <v>46</v>
      </c>
      <c r="AA57" s="44">
        <v>59.8</v>
      </c>
      <c r="AB57" s="44">
        <v>30</v>
      </c>
      <c r="AC57" s="44">
        <v>30</v>
      </c>
      <c r="AD57" s="44">
        <v>46</v>
      </c>
      <c r="AE57" s="44">
        <v>52</v>
      </c>
      <c r="AF57" s="44">
        <v>37</v>
      </c>
      <c r="AG57" s="56"/>
      <c r="AH57" s="49">
        <f t="shared" si="2"/>
        <v>77.599999999999994</v>
      </c>
      <c r="AI57" s="50">
        <f t="shared" si="3"/>
        <v>30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76.5</v>
      </c>
      <c r="C59" s="64">
        <v>80.5</v>
      </c>
      <c r="D59" s="64">
        <v>78.099999999999994</v>
      </c>
      <c r="E59" s="64">
        <v>107.1</v>
      </c>
      <c r="F59" s="64">
        <v>90</v>
      </c>
      <c r="G59" s="64">
        <v>158</v>
      </c>
      <c r="H59" s="64">
        <v>155</v>
      </c>
      <c r="I59" s="64">
        <v>193</v>
      </c>
      <c r="J59" s="64">
        <v>211</v>
      </c>
      <c r="K59" s="64">
        <v>246</v>
      </c>
      <c r="L59" s="64">
        <v>231</v>
      </c>
      <c r="M59" s="64">
        <v>238.8</v>
      </c>
      <c r="N59" s="64">
        <v>250</v>
      </c>
      <c r="O59" s="64">
        <v>278.8</v>
      </c>
      <c r="P59" s="64">
        <v>245</v>
      </c>
      <c r="Q59" s="64">
        <v>240.3</v>
      </c>
      <c r="R59" s="64">
        <v>247.9</v>
      </c>
      <c r="S59" s="64">
        <v>247.5</v>
      </c>
      <c r="T59" s="64">
        <v>171.5</v>
      </c>
      <c r="U59" s="64">
        <v>186.9</v>
      </c>
      <c r="V59" s="64">
        <v>138</v>
      </c>
      <c r="W59" s="64">
        <v>165.3</v>
      </c>
      <c r="X59" s="64">
        <v>73.5</v>
      </c>
      <c r="Y59" s="64">
        <v>104.7</v>
      </c>
      <c r="Z59" s="64">
        <v>75</v>
      </c>
      <c r="AA59" s="64">
        <v>36.700000000000003</v>
      </c>
      <c r="AB59" s="64">
        <v>42</v>
      </c>
      <c r="AC59" s="64">
        <v>42</v>
      </c>
      <c r="AD59" s="64">
        <v>50</v>
      </c>
      <c r="AE59" s="64">
        <v>25</v>
      </c>
      <c r="AF59" s="64">
        <v>20</v>
      </c>
      <c r="AG59" s="77"/>
      <c r="AH59" s="49">
        <f t="shared" si="2"/>
        <v>278.8</v>
      </c>
      <c r="AI59" s="50">
        <f t="shared" si="3"/>
        <v>20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0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12</v>
      </c>
      <c r="C66" s="80">
        <v>12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12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166.5</v>
      </c>
      <c r="C68" s="63">
        <f t="shared" ref="C68:AF68" si="12">SUM(C57:C67)</f>
        <v>166.7</v>
      </c>
      <c r="D68" s="63">
        <f t="shared" si="12"/>
        <v>151.19999999999999</v>
      </c>
      <c r="E68" s="63">
        <f t="shared" si="12"/>
        <v>175.3</v>
      </c>
      <c r="F68" s="63">
        <f t="shared" si="12"/>
        <v>150</v>
      </c>
      <c r="G68" s="63">
        <f t="shared" si="12"/>
        <v>231.2</v>
      </c>
      <c r="H68" s="63">
        <f t="shared" si="12"/>
        <v>223.8</v>
      </c>
      <c r="I68" s="63">
        <f t="shared" si="12"/>
        <v>260.10000000000002</v>
      </c>
      <c r="J68" s="63">
        <f t="shared" si="12"/>
        <v>279.7</v>
      </c>
      <c r="K68" s="63">
        <f t="shared" si="12"/>
        <v>312.5</v>
      </c>
      <c r="L68" s="63">
        <f t="shared" si="12"/>
        <v>294</v>
      </c>
      <c r="M68" s="63">
        <f t="shared" si="12"/>
        <v>297.90000000000003</v>
      </c>
      <c r="N68" s="63">
        <f t="shared" si="12"/>
        <v>332.4</v>
      </c>
      <c r="O68" s="63">
        <f t="shared" si="12"/>
        <v>359</v>
      </c>
      <c r="P68" s="63">
        <f t="shared" si="12"/>
        <v>330.6</v>
      </c>
      <c r="Q68" s="63">
        <f t="shared" si="12"/>
        <v>324.39999999999998</v>
      </c>
      <c r="R68" s="63">
        <f t="shared" si="12"/>
        <v>323.7</v>
      </c>
      <c r="S68" s="63">
        <f t="shared" si="12"/>
        <v>327.3</v>
      </c>
      <c r="T68" s="63">
        <f t="shared" si="12"/>
        <v>248.5</v>
      </c>
      <c r="U68" s="63">
        <f t="shared" si="12"/>
        <v>263.89999999999998</v>
      </c>
      <c r="V68" s="63">
        <f>SUM(V57:V67)</f>
        <v>215</v>
      </c>
      <c r="W68" s="63">
        <f t="shared" si="12"/>
        <v>242.3</v>
      </c>
      <c r="X68" s="63">
        <f t="shared" si="12"/>
        <v>146.1</v>
      </c>
      <c r="Y68" s="63">
        <f t="shared" si="12"/>
        <v>177.3</v>
      </c>
      <c r="Z68" s="63">
        <f t="shared" si="12"/>
        <v>129</v>
      </c>
      <c r="AA68" s="63">
        <f t="shared" si="12"/>
        <v>104.5</v>
      </c>
      <c r="AB68" s="63">
        <f t="shared" si="12"/>
        <v>80</v>
      </c>
      <c r="AC68" s="63">
        <f t="shared" si="12"/>
        <v>80</v>
      </c>
      <c r="AD68" s="63">
        <f t="shared" si="12"/>
        <v>104</v>
      </c>
      <c r="AE68" s="63">
        <f t="shared" si="12"/>
        <v>85</v>
      </c>
      <c r="AF68" s="63">
        <f t="shared" si="12"/>
        <v>65</v>
      </c>
      <c r="AG68" s="68">
        <f>SUM(AG57:AG67)</f>
        <v>0</v>
      </c>
      <c r="AH68" s="49">
        <f t="shared" si="2"/>
        <v>359</v>
      </c>
      <c r="AI68" s="50">
        <f t="shared" si="3"/>
        <v>65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330</v>
      </c>
      <c r="C74" s="85">
        <v>320</v>
      </c>
      <c r="D74" s="85">
        <v>320</v>
      </c>
      <c r="E74" s="85">
        <v>320</v>
      </c>
      <c r="F74" s="85">
        <v>370</v>
      </c>
      <c r="G74" s="85">
        <v>350</v>
      </c>
      <c r="H74" s="85">
        <v>380</v>
      </c>
      <c r="I74" s="85">
        <v>370</v>
      </c>
      <c r="J74" s="85">
        <v>350</v>
      </c>
      <c r="K74" s="85">
        <v>320</v>
      </c>
      <c r="L74" s="85">
        <v>320</v>
      </c>
      <c r="M74" s="85">
        <v>320</v>
      </c>
      <c r="N74" s="85">
        <v>320</v>
      </c>
      <c r="O74" s="85">
        <v>320</v>
      </c>
      <c r="P74" s="85">
        <v>320</v>
      </c>
      <c r="Q74" s="85">
        <v>320</v>
      </c>
      <c r="R74" s="85">
        <v>320</v>
      </c>
      <c r="S74" s="85">
        <v>320</v>
      </c>
      <c r="T74" s="85">
        <v>320</v>
      </c>
      <c r="U74" s="85">
        <v>320</v>
      </c>
      <c r="V74" s="85">
        <v>320</v>
      </c>
      <c r="W74" s="85">
        <v>320</v>
      </c>
      <c r="X74" s="85">
        <v>320</v>
      </c>
      <c r="Y74" s="85">
        <v>320</v>
      </c>
      <c r="Z74" s="85">
        <v>320</v>
      </c>
      <c r="AA74" s="85">
        <v>320</v>
      </c>
      <c r="AB74" s="85">
        <v>300</v>
      </c>
      <c r="AC74" s="85">
        <v>300</v>
      </c>
      <c r="AD74" s="85">
        <v>200</v>
      </c>
      <c r="AE74" s="85">
        <v>200</v>
      </c>
      <c r="AF74" s="85">
        <v>200</v>
      </c>
      <c r="AG74" s="68"/>
      <c r="AH74" s="49">
        <f t="shared" si="2"/>
        <v>380</v>
      </c>
      <c r="AI74" s="50">
        <f t="shared" si="3"/>
        <v>200</v>
      </c>
    </row>
    <row r="75" spans="1:37" ht="15.75" thickBot="1" x14ac:dyDescent="0.3">
      <c r="A75" s="62" t="s">
        <v>83</v>
      </c>
      <c r="B75" s="83">
        <f t="shared" ref="B75" si="14">B72+B68+B56+B52+B38+B74</f>
        <v>1414.6399999999999</v>
      </c>
      <c r="C75" s="83">
        <f t="shared" ref="C75:AF75" si="15">C72+C68+C56+C52+C38+C74</f>
        <v>1383.44</v>
      </c>
      <c r="D75" s="83">
        <f t="shared" si="15"/>
        <v>1367.24</v>
      </c>
      <c r="E75" s="83">
        <f t="shared" si="15"/>
        <v>1335.44</v>
      </c>
      <c r="F75" s="83">
        <f t="shared" si="15"/>
        <v>1297.54</v>
      </c>
      <c r="G75" s="83">
        <f t="shared" si="15"/>
        <v>1317.04</v>
      </c>
      <c r="H75" s="83">
        <f t="shared" si="15"/>
        <v>1319.94</v>
      </c>
      <c r="I75" s="83">
        <f t="shared" si="15"/>
        <v>1345.74</v>
      </c>
      <c r="J75" s="83">
        <f t="shared" si="15"/>
        <v>1388.94</v>
      </c>
      <c r="K75" s="83">
        <f t="shared" si="15"/>
        <v>1421.04</v>
      </c>
      <c r="L75" s="83">
        <f t="shared" si="15"/>
        <v>1439.94</v>
      </c>
      <c r="M75" s="83">
        <f t="shared" si="15"/>
        <v>1453.94</v>
      </c>
      <c r="N75" s="83">
        <f t="shared" si="15"/>
        <v>1489.94</v>
      </c>
      <c r="O75" s="83">
        <f t="shared" si="15"/>
        <v>1535.14</v>
      </c>
      <c r="P75" s="83">
        <f t="shared" si="15"/>
        <v>1501.2400000000002</v>
      </c>
      <c r="Q75" s="83">
        <f t="shared" si="15"/>
        <v>1501.74</v>
      </c>
      <c r="R75" s="83">
        <f t="shared" si="15"/>
        <v>1493.24</v>
      </c>
      <c r="S75" s="83">
        <f t="shared" si="15"/>
        <v>1499.6399999999999</v>
      </c>
      <c r="T75" s="83">
        <f t="shared" si="15"/>
        <v>1494.4399999999998</v>
      </c>
      <c r="U75" s="83">
        <f t="shared" si="15"/>
        <v>1495.94</v>
      </c>
      <c r="V75" s="83">
        <f t="shared" si="15"/>
        <v>1496.1399999999999</v>
      </c>
      <c r="W75" s="83">
        <f t="shared" si="15"/>
        <v>1507.84</v>
      </c>
      <c r="X75" s="83">
        <f t="shared" si="15"/>
        <v>1477.7399999999998</v>
      </c>
      <c r="Y75" s="83">
        <f t="shared" si="15"/>
        <v>1491.24</v>
      </c>
      <c r="Z75" s="83">
        <f t="shared" si="15"/>
        <v>1482.54</v>
      </c>
      <c r="AA75" s="83">
        <f t="shared" si="15"/>
        <v>1452.74</v>
      </c>
      <c r="AB75" s="83">
        <f t="shared" si="15"/>
        <v>1438.84</v>
      </c>
      <c r="AC75" s="83">
        <f t="shared" si="15"/>
        <v>1386.24</v>
      </c>
      <c r="AD75" s="83">
        <f t="shared" si="15"/>
        <v>1228.1400000000001</v>
      </c>
      <c r="AE75" s="83">
        <f t="shared" si="15"/>
        <v>1069.94</v>
      </c>
      <c r="AF75" s="83">
        <f t="shared" si="15"/>
        <v>894.04</v>
      </c>
      <c r="AG75" s="68">
        <f>AG72+AG68+AG56+AG52+AG38+AG74</f>
        <v>2144.14</v>
      </c>
      <c r="AH75" s="49">
        <f t="shared" si="2"/>
        <v>1535.14</v>
      </c>
      <c r="AI75" s="50">
        <f t="shared" si="3"/>
        <v>894.04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2946.5299999999997</v>
      </c>
      <c r="C83" s="63">
        <f t="shared" ref="C83:AG83" si="20">SUM(C70:C82)</f>
        <v>2905.33</v>
      </c>
      <c r="D83" s="63">
        <f t="shared" si="20"/>
        <v>2889.13</v>
      </c>
      <c r="E83" s="63">
        <f t="shared" si="20"/>
        <v>2857.33</v>
      </c>
      <c r="F83" s="63">
        <f t="shared" si="20"/>
        <v>2869.43</v>
      </c>
      <c r="G83" s="63">
        <f t="shared" si="20"/>
        <v>2868.93</v>
      </c>
      <c r="H83" s="63">
        <f t="shared" si="20"/>
        <v>2901.83</v>
      </c>
      <c r="I83" s="63">
        <f t="shared" si="20"/>
        <v>2917.63</v>
      </c>
      <c r="J83" s="63">
        <f t="shared" si="20"/>
        <v>2940.83</v>
      </c>
      <c r="K83" s="63">
        <f t="shared" si="20"/>
        <v>2942.93</v>
      </c>
      <c r="L83" s="63">
        <f t="shared" si="20"/>
        <v>2961.83</v>
      </c>
      <c r="M83" s="63">
        <f t="shared" si="20"/>
        <v>2975.83</v>
      </c>
      <c r="N83" s="63">
        <f t="shared" si="20"/>
        <v>3011.83</v>
      </c>
      <c r="O83" s="63">
        <f t="shared" si="20"/>
        <v>3057.0299999999997</v>
      </c>
      <c r="P83" s="63">
        <f t="shared" si="20"/>
        <v>3023.13</v>
      </c>
      <c r="Q83" s="63">
        <f t="shared" si="20"/>
        <v>3023.63</v>
      </c>
      <c r="R83" s="63">
        <f t="shared" si="20"/>
        <v>3015.13</v>
      </c>
      <c r="S83" s="63">
        <f t="shared" si="20"/>
        <v>3021.5299999999997</v>
      </c>
      <c r="T83" s="63">
        <f t="shared" si="20"/>
        <v>3016.33</v>
      </c>
      <c r="U83" s="63">
        <f t="shared" si="20"/>
        <v>3017.83</v>
      </c>
      <c r="V83" s="63">
        <f t="shared" si="20"/>
        <v>3018.0299999999997</v>
      </c>
      <c r="W83" s="63">
        <f t="shared" si="20"/>
        <v>3029.7299999999996</v>
      </c>
      <c r="X83" s="63">
        <f t="shared" si="20"/>
        <v>2999.6299999999997</v>
      </c>
      <c r="Y83" s="63">
        <f t="shared" si="20"/>
        <v>3013.13</v>
      </c>
      <c r="Z83" s="63">
        <f t="shared" si="20"/>
        <v>3004.43</v>
      </c>
      <c r="AA83" s="63">
        <f t="shared" si="20"/>
        <v>2974.63</v>
      </c>
      <c r="AB83" s="63">
        <f t="shared" si="20"/>
        <v>2940.7299999999996</v>
      </c>
      <c r="AC83" s="63">
        <f t="shared" si="20"/>
        <v>2888.13</v>
      </c>
      <c r="AD83" s="63">
        <f t="shared" si="20"/>
        <v>2630.0299999999997</v>
      </c>
      <c r="AE83" s="63">
        <f t="shared" si="20"/>
        <v>2471.83</v>
      </c>
      <c r="AF83" s="63">
        <f t="shared" si="20"/>
        <v>2295.9299999999998</v>
      </c>
      <c r="AG83" s="68">
        <f t="shared" si="20"/>
        <v>4360.08</v>
      </c>
      <c r="AH83" s="49">
        <f t="shared" si="16"/>
        <v>3057.0299999999997</v>
      </c>
      <c r="AI83" s="50">
        <f t="shared" si="17"/>
        <v>2295.9299999999998</v>
      </c>
    </row>
    <row r="84" spans="1:37" x14ac:dyDescent="0.25">
      <c r="A84" s="88" t="s">
        <v>89</v>
      </c>
      <c r="B84" s="89">
        <v>49.929000000000002</v>
      </c>
      <c r="C84" s="89">
        <v>49.789000000000001</v>
      </c>
      <c r="D84" s="89">
        <v>49.85</v>
      </c>
      <c r="E84" s="89">
        <v>49.853999999999999</v>
      </c>
      <c r="F84" s="89">
        <v>49.988</v>
      </c>
      <c r="G84" s="89">
        <v>49.917000000000002</v>
      </c>
      <c r="H84" s="89">
        <v>49.738</v>
      </c>
      <c r="I84" s="89">
        <v>49.774999999999999</v>
      </c>
      <c r="J84" s="89">
        <v>49.726999999999997</v>
      </c>
      <c r="K84" s="89">
        <v>50.027000000000001</v>
      </c>
      <c r="L84" s="89">
        <v>50.003999999999998</v>
      </c>
      <c r="M84" s="89">
        <v>50.018000000000001</v>
      </c>
      <c r="N84" s="89">
        <v>50.03</v>
      </c>
      <c r="O84" s="89">
        <v>50.048000000000002</v>
      </c>
      <c r="P84" s="89">
        <v>50.04</v>
      </c>
      <c r="Q84" s="89">
        <v>49.4</v>
      </c>
      <c r="R84" s="89">
        <v>49.886000000000003</v>
      </c>
      <c r="S84" s="89">
        <v>49.975000000000001</v>
      </c>
      <c r="T84" s="89">
        <v>49.932000000000002</v>
      </c>
      <c r="U84" s="89">
        <v>49.820999999999998</v>
      </c>
      <c r="V84" s="89">
        <v>49.747999999999998</v>
      </c>
      <c r="W84" s="89">
        <v>49.936999999999998</v>
      </c>
      <c r="X84" s="89">
        <v>49.914000000000001</v>
      </c>
      <c r="Y84" s="89">
        <v>50.055999999999997</v>
      </c>
      <c r="Z84" s="89">
        <v>49.966000000000001</v>
      </c>
      <c r="AA84" s="89">
        <v>49.767000000000003</v>
      </c>
      <c r="AB84" s="89">
        <v>50.030999999999999</v>
      </c>
      <c r="AC84" s="89">
        <v>49.85</v>
      </c>
      <c r="AD84" s="89">
        <v>50.030999999999999</v>
      </c>
      <c r="AE84" s="89">
        <v>49.96</v>
      </c>
      <c r="AF84" s="89">
        <v>49.85</v>
      </c>
      <c r="AG84" s="90"/>
      <c r="AH84" s="49">
        <f t="shared" si="16"/>
        <v>50.055999999999997</v>
      </c>
      <c r="AI84" s="50">
        <f t="shared" si="17"/>
        <v>49.4</v>
      </c>
    </row>
    <row r="85" spans="1:37" x14ac:dyDescent="0.25">
      <c r="A85" s="91" t="s">
        <v>90</v>
      </c>
      <c r="B85" s="64">
        <v>129.4</v>
      </c>
      <c r="C85" s="64">
        <v>129.5</v>
      </c>
      <c r="D85" s="64">
        <v>129.6</v>
      </c>
      <c r="E85" s="64">
        <v>130</v>
      </c>
      <c r="F85" s="64">
        <v>131.1</v>
      </c>
      <c r="G85" s="64">
        <v>131.5</v>
      </c>
      <c r="H85" s="64">
        <v>131.4</v>
      </c>
      <c r="I85" s="64">
        <v>130.4</v>
      </c>
      <c r="J85" s="64">
        <v>129.30000000000001</v>
      </c>
      <c r="K85" s="64">
        <v>128.9</v>
      </c>
      <c r="L85" s="64">
        <v>127.6</v>
      </c>
      <c r="M85" s="64">
        <v>126.8</v>
      </c>
      <c r="N85" s="64">
        <v>126.8</v>
      </c>
      <c r="O85" s="64">
        <v>127</v>
      </c>
      <c r="P85" s="64">
        <v>127.3</v>
      </c>
      <c r="Q85" s="64">
        <v>127.5</v>
      </c>
      <c r="R85" s="64">
        <v>126.5</v>
      </c>
      <c r="S85" s="64">
        <v>127.1</v>
      </c>
      <c r="T85" s="64">
        <v>128</v>
      </c>
      <c r="U85" s="64">
        <v>128.30000000000001</v>
      </c>
      <c r="V85" s="64">
        <v>128.9</v>
      </c>
      <c r="W85" s="64">
        <v>129.19999999999999</v>
      </c>
      <c r="X85" s="64">
        <v>129.4</v>
      </c>
      <c r="Y85" s="64">
        <v>128.30000000000001</v>
      </c>
      <c r="Z85" s="64">
        <v>127.8</v>
      </c>
      <c r="AA85" s="64">
        <v>128.5</v>
      </c>
      <c r="AB85" s="64">
        <v>129</v>
      </c>
      <c r="AC85" s="64">
        <v>129</v>
      </c>
      <c r="AD85" s="64">
        <v>129</v>
      </c>
      <c r="AE85" s="64">
        <v>131</v>
      </c>
      <c r="AF85" s="64">
        <v>130</v>
      </c>
      <c r="AG85" s="93"/>
      <c r="AH85" s="49">
        <f t="shared" si="16"/>
        <v>131.5</v>
      </c>
      <c r="AI85" s="50">
        <f t="shared" si="17"/>
        <v>126.5</v>
      </c>
    </row>
    <row r="86" spans="1:37" x14ac:dyDescent="0.25">
      <c r="A86" s="91" t="s">
        <v>91</v>
      </c>
      <c r="B86" s="64">
        <v>132.5</v>
      </c>
      <c r="C86" s="64">
        <v>132.80000000000001</v>
      </c>
      <c r="D86" s="64">
        <v>133</v>
      </c>
      <c r="E86" s="64">
        <v>132.9</v>
      </c>
      <c r="F86" s="64">
        <v>133.69999999999999</v>
      </c>
      <c r="G86" s="64">
        <v>133.80000000000001</v>
      </c>
      <c r="H86" s="64">
        <v>133</v>
      </c>
      <c r="I86" s="64">
        <v>132.1</v>
      </c>
      <c r="J86" s="64">
        <v>131.4</v>
      </c>
      <c r="K86" s="64">
        <v>130.80000000000001</v>
      </c>
      <c r="L86" s="64">
        <v>129.6</v>
      </c>
      <c r="M86" s="64">
        <v>128.80000000000001</v>
      </c>
      <c r="N86" s="64">
        <v>128.6</v>
      </c>
      <c r="O86" s="64">
        <v>128.9</v>
      </c>
      <c r="P86" s="64">
        <v>129</v>
      </c>
      <c r="Q86" s="64">
        <v>129.4</v>
      </c>
      <c r="R86" s="64">
        <v>129</v>
      </c>
      <c r="S86" s="64">
        <v>129.5</v>
      </c>
      <c r="T86" s="64">
        <v>130.1</v>
      </c>
      <c r="U86" s="64">
        <v>130</v>
      </c>
      <c r="V86" s="64">
        <v>130.80000000000001</v>
      </c>
      <c r="W86" s="64">
        <v>131.19999999999999</v>
      </c>
      <c r="X86" s="64">
        <v>131</v>
      </c>
      <c r="Y86" s="64">
        <v>130</v>
      </c>
      <c r="Z86" s="64">
        <v>129.69999999999999</v>
      </c>
      <c r="AA86" s="64">
        <v>130</v>
      </c>
      <c r="AB86" s="64">
        <v>130</v>
      </c>
      <c r="AC86" s="64">
        <v>130</v>
      </c>
      <c r="AD86" s="64">
        <v>130</v>
      </c>
      <c r="AE86" s="64">
        <v>132.9</v>
      </c>
      <c r="AF86" s="64">
        <v>131.6</v>
      </c>
      <c r="AG86" s="93"/>
      <c r="AH86" s="49">
        <f t="shared" si="16"/>
        <v>133.80000000000001</v>
      </c>
      <c r="AI86" s="50">
        <f t="shared" si="17"/>
        <v>128.6</v>
      </c>
    </row>
    <row r="87" spans="1:37" x14ac:dyDescent="0.25">
      <c r="A87" s="91" t="s">
        <v>92</v>
      </c>
      <c r="B87" s="64">
        <v>129.80000000000001</v>
      </c>
      <c r="C87" s="64">
        <v>127.5</v>
      </c>
      <c r="D87" s="64">
        <v>128.1</v>
      </c>
      <c r="E87" s="64">
        <v>129</v>
      </c>
      <c r="F87" s="64">
        <v>130.6</v>
      </c>
      <c r="G87" s="64">
        <v>131.30000000000001</v>
      </c>
      <c r="H87" s="64">
        <v>131.6</v>
      </c>
      <c r="I87" s="64">
        <v>130.1</v>
      </c>
      <c r="J87" s="64">
        <v>126.8</v>
      </c>
      <c r="K87" s="64">
        <v>128.80000000000001</v>
      </c>
      <c r="L87" s="64">
        <v>127.5</v>
      </c>
      <c r="M87" s="64">
        <v>125.6</v>
      </c>
      <c r="N87" s="64">
        <v>124.1</v>
      </c>
      <c r="O87" s="64">
        <v>123.7</v>
      </c>
      <c r="P87" s="64">
        <v>123.6</v>
      </c>
      <c r="Q87" s="64">
        <v>128.80000000000001</v>
      </c>
      <c r="R87" s="64">
        <v>126</v>
      </c>
      <c r="S87" s="64">
        <v>127.7</v>
      </c>
      <c r="T87" s="64">
        <v>125.9</v>
      </c>
      <c r="U87" s="64">
        <v>127</v>
      </c>
      <c r="V87" s="64">
        <v>127.4</v>
      </c>
      <c r="W87" s="64">
        <v>127.3</v>
      </c>
      <c r="X87" s="64">
        <v>131</v>
      </c>
      <c r="Y87" s="64">
        <v>126.2</v>
      </c>
      <c r="Z87" s="64">
        <v>125.1</v>
      </c>
      <c r="AA87" s="64">
        <v>126.1</v>
      </c>
      <c r="AB87" s="64">
        <v>128</v>
      </c>
      <c r="AC87" s="64">
        <v>128</v>
      </c>
      <c r="AD87" s="64">
        <v>128</v>
      </c>
      <c r="AE87" s="64">
        <v>129</v>
      </c>
      <c r="AF87" s="64">
        <v>137</v>
      </c>
      <c r="AG87" s="93"/>
      <c r="AH87" s="49">
        <f t="shared" si="16"/>
        <v>137</v>
      </c>
      <c r="AI87" s="50">
        <f t="shared" si="17"/>
        <v>123.6</v>
      </c>
    </row>
    <row r="88" spans="1:37" x14ac:dyDescent="0.25">
      <c r="A88" s="94" t="s">
        <v>93</v>
      </c>
      <c r="B88" s="64">
        <v>134.6</v>
      </c>
      <c r="C88" s="64">
        <v>133.1</v>
      </c>
      <c r="D88" s="64">
        <v>133.6</v>
      </c>
      <c r="E88" s="64">
        <v>134.6</v>
      </c>
      <c r="F88" s="64">
        <v>134.1</v>
      </c>
      <c r="G88" s="64">
        <v>131.69999999999999</v>
      </c>
      <c r="H88" s="64">
        <v>133.30000000000001</v>
      </c>
      <c r="I88" s="64">
        <v>131.6</v>
      </c>
      <c r="J88" s="64">
        <v>131.4</v>
      </c>
      <c r="K88" s="64">
        <v>130.6</v>
      </c>
      <c r="L88" s="64">
        <v>128.19999999999999</v>
      </c>
      <c r="M88" s="64">
        <v>127.4</v>
      </c>
      <c r="N88" s="64">
        <v>125.9</v>
      </c>
      <c r="O88" s="64">
        <v>124.5</v>
      </c>
      <c r="P88" s="64">
        <v>124.5</v>
      </c>
      <c r="Q88" s="64">
        <v>128.30000000000001</v>
      </c>
      <c r="R88" s="64">
        <v>126.1</v>
      </c>
      <c r="S88" s="64">
        <v>128.1</v>
      </c>
      <c r="T88" s="64">
        <v>125.3</v>
      </c>
      <c r="U88" s="64">
        <v>126.6</v>
      </c>
      <c r="V88" s="64">
        <v>127.1</v>
      </c>
      <c r="W88" s="64">
        <v>127.3</v>
      </c>
      <c r="X88" s="64">
        <v>132</v>
      </c>
      <c r="Y88" s="64">
        <v>126.3</v>
      </c>
      <c r="Z88" s="64">
        <v>124.5</v>
      </c>
      <c r="AA88" s="64">
        <v>126.4</v>
      </c>
      <c r="AB88" s="64">
        <v>129.69999999999999</v>
      </c>
      <c r="AC88" s="64">
        <v>129.69999999999999</v>
      </c>
      <c r="AD88" s="64">
        <v>129.69999999999999</v>
      </c>
      <c r="AE88" s="64">
        <v>133</v>
      </c>
      <c r="AF88" s="64">
        <v>136</v>
      </c>
      <c r="AG88" s="93"/>
      <c r="AH88" s="49">
        <f t="shared" si="16"/>
        <v>136</v>
      </c>
      <c r="AI88" s="50">
        <f t="shared" si="17"/>
        <v>124.5</v>
      </c>
    </row>
    <row r="89" spans="1:37" x14ac:dyDescent="0.25">
      <c r="A89" s="94" t="s">
        <v>94</v>
      </c>
      <c r="B89" s="95">
        <v>132.9</v>
      </c>
      <c r="C89" s="95">
        <v>132</v>
      </c>
      <c r="D89" s="95">
        <v>132.80000000000001</v>
      </c>
      <c r="E89" s="95">
        <v>131.4</v>
      </c>
      <c r="F89" s="95">
        <v>130.1</v>
      </c>
      <c r="G89" s="95">
        <v>130.19999999999999</v>
      </c>
      <c r="H89" s="95">
        <v>130.1</v>
      </c>
      <c r="I89" s="95">
        <v>128.69999999999999</v>
      </c>
      <c r="J89" s="95">
        <v>131.69999999999999</v>
      </c>
      <c r="K89" s="95">
        <v>131.19999999999999</v>
      </c>
      <c r="L89" s="95">
        <v>131.6</v>
      </c>
      <c r="M89" s="95">
        <v>130.19999999999999</v>
      </c>
      <c r="N89" s="95">
        <v>133.30000000000001</v>
      </c>
      <c r="O89" s="95">
        <v>134.1</v>
      </c>
      <c r="P89" s="95">
        <v>133.1</v>
      </c>
      <c r="Q89" s="95">
        <v>132.9</v>
      </c>
      <c r="R89" s="95">
        <v>127.8</v>
      </c>
      <c r="S89" s="95">
        <v>130.6</v>
      </c>
      <c r="T89" s="95">
        <v>131.6</v>
      </c>
      <c r="U89" s="95">
        <v>132.80000000000001</v>
      </c>
      <c r="V89" s="95">
        <v>132.69999999999999</v>
      </c>
      <c r="W89" s="95">
        <v>134.30000000000001</v>
      </c>
      <c r="X89" s="95">
        <v>135</v>
      </c>
      <c r="Y89" s="95">
        <v>136.19999999999999</v>
      </c>
      <c r="Z89" s="95">
        <v>132.6</v>
      </c>
      <c r="AA89" s="95">
        <v>132</v>
      </c>
      <c r="AB89" s="95">
        <v>130.6</v>
      </c>
      <c r="AC89" s="95">
        <v>130.6</v>
      </c>
      <c r="AD89" s="95">
        <v>130.6</v>
      </c>
      <c r="AE89" s="95">
        <v>134</v>
      </c>
      <c r="AF89" s="95">
        <v>129</v>
      </c>
      <c r="AG89" s="96"/>
      <c r="AH89" s="49">
        <f t="shared" si="16"/>
        <v>136.19999999999999</v>
      </c>
      <c r="AI89" s="50">
        <f t="shared" si="17"/>
        <v>127.8</v>
      </c>
    </row>
    <row r="90" spans="1:37" x14ac:dyDescent="0.25">
      <c r="A90" s="91" t="s">
        <v>95</v>
      </c>
      <c r="B90" s="64">
        <v>139.1</v>
      </c>
      <c r="C90" s="64">
        <v>139.30000000000001</v>
      </c>
      <c r="D90" s="64">
        <v>140.69999999999999</v>
      </c>
      <c r="E90" s="64">
        <v>138.69999999999999</v>
      </c>
      <c r="F90" s="64">
        <v>136.69999999999999</v>
      </c>
      <c r="G90" s="64">
        <v>133.1</v>
      </c>
      <c r="H90" s="64">
        <v>131.5</v>
      </c>
      <c r="I90" s="64">
        <v>131.1</v>
      </c>
      <c r="J90" s="64">
        <v>128.4</v>
      </c>
      <c r="K90" s="64">
        <v>131.5</v>
      </c>
      <c r="L90" s="64">
        <v>126.7</v>
      </c>
      <c r="M90" s="64">
        <v>123.7</v>
      </c>
      <c r="N90" s="64">
        <v>124.6</v>
      </c>
      <c r="O90" s="64">
        <v>126.7</v>
      </c>
      <c r="P90" s="64">
        <v>129.6</v>
      </c>
      <c r="Q90" s="64">
        <v>128.6</v>
      </c>
      <c r="R90" s="64">
        <v>121</v>
      </c>
      <c r="S90" s="64">
        <v>123.3</v>
      </c>
      <c r="T90" s="64">
        <v>125.6</v>
      </c>
      <c r="U90" s="64">
        <v>127.8</v>
      </c>
      <c r="V90" s="64">
        <v>127.3</v>
      </c>
      <c r="W90" s="64">
        <v>131.5</v>
      </c>
      <c r="X90" s="64">
        <v>135</v>
      </c>
      <c r="Y90" s="64">
        <v>135.1</v>
      </c>
      <c r="Z90" s="64">
        <v>130.30000000000001</v>
      </c>
      <c r="AA90" s="64">
        <v>124.3</v>
      </c>
      <c r="AB90" s="64">
        <v>137.69999999999999</v>
      </c>
      <c r="AC90" s="64">
        <v>137.69999999999999</v>
      </c>
      <c r="AD90" s="64">
        <v>137.69999999999999</v>
      </c>
      <c r="AE90" s="64">
        <v>129</v>
      </c>
      <c r="AF90" s="64">
        <v>131</v>
      </c>
      <c r="AG90" s="93"/>
      <c r="AH90" s="49">
        <f t="shared" si="16"/>
        <v>140.69999999999999</v>
      </c>
      <c r="AI90" s="50">
        <f t="shared" si="17"/>
        <v>121</v>
      </c>
    </row>
    <row r="91" spans="1:37" ht="15.75" thickBot="1" x14ac:dyDescent="0.3">
      <c r="A91" s="91" t="s">
        <v>96</v>
      </c>
      <c r="B91" s="97">
        <v>66.900000000000006</v>
      </c>
      <c r="C91" s="97">
        <v>67</v>
      </c>
      <c r="D91" s="97">
        <v>67.2</v>
      </c>
      <c r="E91" s="97">
        <v>67.3</v>
      </c>
      <c r="F91" s="97">
        <v>67.7</v>
      </c>
      <c r="G91" s="97">
        <v>67.400000000000006</v>
      </c>
      <c r="H91" s="97">
        <v>67.5</v>
      </c>
      <c r="I91" s="97">
        <v>66.900000000000006</v>
      </c>
      <c r="J91" s="97">
        <v>66.2</v>
      </c>
      <c r="K91" s="97">
        <v>65.900000000000006</v>
      </c>
      <c r="L91" s="97">
        <v>65.099999999999994</v>
      </c>
      <c r="M91" s="97">
        <v>64.900000000000006</v>
      </c>
      <c r="N91" s="97">
        <v>65</v>
      </c>
      <c r="O91" s="97">
        <v>64.8</v>
      </c>
      <c r="P91" s="97">
        <v>64.8</v>
      </c>
      <c r="Q91" s="97">
        <v>65</v>
      </c>
      <c r="R91" s="97">
        <v>65.099999999999994</v>
      </c>
      <c r="S91" s="97">
        <v>65.400000000000006</v>
      </c>
      <c r="T91" s="97">
        <v>65.5</v>
      </c>
      <c r="U91" s="97">
        <v>65.599999999999994</v>
      </c>
      <c r="V91" s="97">
        <v>66</v>
      </c>
      <c r="W91" s="97">
        <v>66.2</v>
      </c>
      <c r="X91" s="97">
        <v>66</v>
      </c>
      <c r="Y91" s="97">
        <v>66</v>
      </c>
      <c r="Z91" s="97">
        <v>65.900000000000006</v>
      </c>
      <c r="AA91" s="97">
        <v>66</v>
      </c>
      <c r="AB91" s="97">
        <v>66</v>
      </c>
      <c r="AC91" s="97">
        <v>66</v>
      </c>
      <c r="AD91" s="97">
        <v>66</v>
      </c>
      <c r="AE91" s="97">
        <v>66.599999999999994</v>
      </c>
      <c r="AF91" s="97">
        <v>66.599999999999994</v>
      </c>
      <c r="AG91" s="98"/>
      <c r="AH91" s="49">
        <f t="shared" si="16"/>
        <v>67.7</v>
      </c>
      <c r="AI91" s="50">
        <f t="shared" si="17"/>
        <v>64.8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1">SUM(B15,B18,B21:B22,B42,B44:B45,B47,B49,B94:B97,B103,B109,B115,B124,B126,B138,B145,B148:B149,B156,B158,B160,B164:B166,B168:B170,B175,B181:B182,B184:B186,B194,B199)</f>
        <v>161.89999999999995</v>
      </c>
      <c r="C93" s="102">
        <f t="shared" ref="C93:AF93" si="22">SUM(C15,C18,C21:C22,C42,C44:C45,C47,C49,C94:C97,C103,C109,C115,C124,C126,C138,C145,C148:C149,C156,C158,C160,C164:C166,C168:C170,C175,C181:C182,C184:C186,C194,C199)</f>
        <v>183.73999999999995</v>
      </c>
      <c r="D93" s="102">
        <f t="shared" si="22"/>
        <v>177.43999999999997</v>
      </c>
      <c r="E93" s="102">
        <f t="shared" si="22"/>
        <v>176.33999999999995</v>
      </c>
      <c r="F93" s="102">
        <f t="shared" si="22"/>
        <v>180.63999999999996</v>
      </c>
      <c r="G93" s="102">
        <f t="shared" si="22"/>
        <v>197.53999999999994</v>
      </c>
      <c r="H93" s="102">
        <f t="shared" si="22"/>
        <v>228.14</v>
      </c>
      <c r="I93" s="102">
        <f t="shared" si="22"/>
        <v>250.93999999999994</v>
      </c>
      <c r="J93" s="102">
        <f t="shared" si="22"/>
        <v>285.74</v>
      </c>
      <c r="K93" s="102">
        <f t="shared" si="22"/>
        <v>305.64</v>
      </c>
      <c r="L93" s="102">
        <f t="shared" si="22"/>
        <v>332.94</v>
      </c>
      <c r="M93" s="102">
        <f t="shared" si="22"/>
        <v>332.94000000000005</v>
      </c>
      <c r="N93" s="102">
        <f t="shared" si="22"/>
        <v>333.14000000000004</v>
      </c>
      <c r="O93" s="102">
        <f t="shared" si="22"/>
        <v>338.54</v>
      </c>
      <c r="P93" s="102">
        <f t="shared" si="22"/>
        <v>326.94000000000005</v>
      </c>
      <c r="Q93" s="102">
        <f t="shared" si="22"/>
        <v>318.44000000000005</v>
      </c>
      <c r="R93" s="102">
        <f t="shared" si="22"/>
        <v>296.24</v>
      </c>
      <c r="S93" s="102">
        <f t="shared" si="22"/>
        <v>306.24</v>
      </c>
      <c r="T93" s="102">
        <f t="shared" si="22"/>
        <v>318.44</v>
      </c>
      <c r="U93" s="102">
        <f t="shared" si="22"/>
        <v>321.64</v>
      </c>
      <c r="V93" s="102">
        <f t="shared" si="22"/>
        <v>330.94000000000005</v>
      </c>
      <c r="W93" s="102">
        <f>SUM(W15,W18,W21:W22,W42,W44:W45,W47,W49,W94:W97,W103,W109,W115,W124,W126,W138,W145,W148:W149,W156,W158,W160,W164:W166,W168:W170,W175,W181:W182,W184:W186,W194,W199)</f>
        <v>339.44000000000005</v>
      </c>
      <c r="X93" s="102">
        <f>SUM(X15,X18,X21:X22,X42,X44:X45,X47,X49,X94:X97,X103,X109,X115,X124,X126,X138,X145,X148:X149,X156,X158,X160,X164:X166,X168:X170,X175,X181:X182,X184:X186,X194,X199)</f>
        <v>371.64</v>
      </c>
      <c r="Y93" s="102">
        <f t="shared" si="22"/>
        <v>356.14000000000004</v>
      </c>
      <c r="Z93" s="102">
        <f t="shared" si="22"/>
        <v>359.44</v>
      </c>
      <c r="AA93" s="102">
        <f t="shared" si="22"/>
        <v>353.04</v>
      </c>
      <c r="AB93" s="102">
        <f t="shared" si="22"/>
        <v>346.54</v>
      </c>
      <c r="AC93" s="102">
        <f t="shared" si="22"/>
        <v>327.94000000000005</v>
      </c>
      <c r="AD93" s="102">
        <f t="shared" si="22"/>
        <v>307.74</v>
      </c>
      <c r="AE93" s="102">
        <f t="shared" si="22"/>
        <v>220.53999999999996</v>
      </c>
      <c r="AF93" s="102">
        <f t="shared" si="22"/>
        <v>198.33999999999997</v>
      </c>
      <c r="AG93" s="104"/>
      <c r="AH93" s="49">
        <f>MAX(C93:AF93)</f>
        <v>371.64</v>
      </c>
      <c r="AI93" s="50">
        <f>MIN(C93:AF93)</f>
        <v>176.33999999999995</v>
      </c>
    </row>
    <row r="94" spans="1:37" x14ac:dyDescent="0.25">
      <c r="A94" s="105" t="s">
        <v>98</v>
      </c>
      <c r="B94" s="106">
        <v>45.7</v>
      </c>
      <c r="C94" s="106">
        <v>42.6</v>
      </c>
      <c r="D94" s="106">
        <v>40.200000000000003</v>
      </c>
      <c r="E94" s="106">
        <v>34</v>
      </c>
      <c r="F94" s="106">
        <v>26.2</v>
      </c>
      <c r="G94" s="106">
        <v>14.2</v>
      </c>
      <c r="H94" s="106">
        <v>19.3</v>
      </c>
      <c r="I94" s="106">
        <v>16.8</v>
      </c>
      <c r="J94" s="106">
        <v>14.4</v>
      </c>
      <c r="K94" s="106">
        <v>17.3</v>
      </c>
      <c r="L94" s="106">
        <v>27.2</v>
      </c>
      <c r="M94" s="106">
        <v>27.8</v>
      </c>
      <c r="N94" s="106">
        <v>27</v>
      </c>
      <c r="O94" s="106">
        <v>27.6</v>
      </c>
      <c r="P94" s="106">
        <v>26.1</v>
      </c>
      <c r="Q94" s="106">
        <v>30.2</v>
      </c>
      <c r="R94" s="106">
        <v>14.7</v>
      </c>
      <c r="S94" s="106">
        <v>22.2</v>
      </c>
      <c r="T94" s="106">
        <v>43.6</v>
      </c>
      <c r="U94" s="106">
        <v>39.9</v>
      </c>
      <c r="V94" s="106">
        <v>44.4</v>
      </c>
      <c r="W94" s="106">
        <v>7.3</v>
      </c>
      <c r="X94" s="106">
        <v>38</v>
      </c>
      <c r="Y94" s="106">
        <v>81.2</v>
      </c>
      <c r="Z94" s="106">
        <v>73.400000000000006</v>
      </c>
      <c r="AA94" s="106">
        <v>79.5</v>
      </c>
      <c r="AB94" s="106">
        <v>60.4</v>
      </c>
      <c r="AC94" s="106">
        <v>46.5</v>
      </c>
      <c r="AD94" s="106">
        <v>50</v>
      </c>
      <c r="AE94" s="106">
        <v>35</v>
      </c>
      <c r="AF94" s="106">
        <v>-14</v>
      </c>
      <c r="AG94" s="109">
        <v>75</v>
      </c>
      <c r="AH94" s="49">
        <f t="shared" ref="AH94:AH100" si="23">IF(ABS(MAX(C94:AF94))&gt;ABS(MIN(C94:AF94)),MAX(C94:AF94),MIN(C94:AF94))</f>
        <v>81.2</v>
      </c>
      <c r="AI94" s="110">
        <f t="shared" ref="AI94:AI100" si="24">INDEX($C$9:$AF$9,1,MATCH(AH94,C94:AF94,0))</f>
        <v>0.77083333333333337</v>
      </c>
    </row>
    <row r="95" spans="1:37" x14ac:dyDescent="0.25">
      <c r="A95" s="111" t="s">
        <v>99</v>
      </c>
      <c r="B95" s="112">
        <v>-69.400000000000006</v>
      </c>
      <c r="C95" s="112">
        <v>-69.900000000000006</v>
      </c>
      <c r="D95" s="112">
        <v>-70.8</v>
      </c>
      <c r="E95" s="112">
        <v>-63.8</v>
      </c>
      <c r="F95" s="112">
        <v>-56</v>
      </c>
      <c r="G95" s="112">
        <v>-45</v>
      </c>
      <c r="H95" s="112">
        <v>-32</v>
      </c>
      <c r="I95" s="112">
        <v>-22</v>
      </c>
      <c r="J95" s="112">
        <v>-7</v>
      </c>
      <c r="K95" s="112">
        <v>0</v>
      </c>
      <c r="L95" s="112">
        <v>4</v>
      </c>
      <c r="M95" s="112">
        <v>3</v>
      </c>
      <c r="N95" s="112">
        <v>3.3</v>
      </c>
      <c r="O95" s="112">
        <v>6.4</v>
      </c>
      <c r="P95" s="112">
        <v>3.8</v>
      </c>
      <c r="Q95" s="112">
        <v>-4.4000000000000004</v>
      </c>
      <c r="R95" s="112">
        <v>5.4</v>
      </c>
      <c r="S95" s="112">
        <v>6</v>
      </c>
      <c r="T95" s="112">
        <v>-17</v>
      </c>
      <c r="U95" s="112">
        <v>-12.4</v>
      </c>
      <c r="V95" s="112">
        <v>-21.5</v>
      </c>
      <c r="W95" s="112">
        <v>3.8</v>
      </c>
      <c r="X95" s="112">
        <v>-9</v>
      </c>
      <c r="Y95" s="112">
        <v>-45</v>
      </c>
      <c r="Z95" s="112">
        <v>-38</v>
      </c>
      <c r="AA95" s="112">
        <v>-45</v>
      </c>
      <c r="AB95" s="112">
        <v>-15</v>
      </c>
      <c r="AC95" s="112">
        <v>-1.7</v>
      </c>
      <c r="AD95" s="112">
        <v>-12</v>
      </c>
      <c r="AE95" s="112">
        <v>-40</v>
      </c>
      <c r="AF95" s="112">
        <v>-12</v>
      </c>
      <c r="AG95" s="109">
        <v>240</v>
      </c>
      <c r="AH95" s="49">
        <f t="shared" si="23"/>
        <v>-70.8</v>
      </c>
      <c r="AI95" s="110">
        <f t="shared" si="24"/>
        <v>8.3333333333333301E-2</v>
      </c>
    </row>
    <row r="96" spans="1:37" x14ac:dyDescent="0.25">
      <c r="A96" s="111" t="s">
        <v>100</v>
      </c>
      <c r="B96" s="112">
        <v>19</v>
      </c>
      <c r="C96" s="112">
        <v>16.3</v>
      </c>
      <c r="D96" s="112">
        <v>15.4</v>
      </c>
      <c r="E96" s="112">
        <v>14.3</v>
      </c>
      <c r="F96" s="112">
        <v>16.8</v>
      </c>
      <c r="G96" s="112">
        <v>23.8</v>
      </c>
      <c r="H96" s="112">
        <v>22.3</v>
      </c>
      <c r="I96" s="112">
        <v>25.6</v>
      </c>
      <c r="J96" s="112">
        <v>33.299999999999997</v>
      </c>
      <c r="K96" s="112">
        <v>33.5</v>
      </c>
      <c r="L96" s="112">
        <v>34.200000000000003</v>
      </c>
      <c r="M96" s="112">
        <v>33.1</v>
      </c>
      <c r="N96" s="112">
        <v>32.9</v>
      </c>
      <c r="O96" s="112">
        <v>34.799999999999997</v>
      </c>
      <c r="P96" s="112">
        <v>34.700000000000003</v>
      </c>
      <c r="Q96" s="112">
        <v>32.4</v>
      </c>
      <c r="R96" s="112">
        <v>32.1</v>
      </c>
      <c r="S96" s="112">
        <v>27.6</v>
      </c>
      <c r="T96" s="112">
        <v>29.4</v>
      </c>
      <c r="U96" s="112">
        <v>28.9</v>
      </c>
      <c r="V96" s="112">
        <v>33</v>
      </c>
      <c r="W96" s="112">
        <v>47</v>
      </c>
      <c r="X96" s="112">
        <v>48.5</v>
      </c>
      <c r="Y96" s="112">
        <v>31.1</v>
      </c>
      <c r="Z96" s="112">
        <v>32.6</v>
      </c>
      <c r="AA96" s="112">
        <v>30.4</v>
      </c>
      <c r="AB96" s="112">
        <v>32</v>
      </c>
      <c r="AC96" s="112">
        <v>24</v>
      </c>
      <c r="AD96" s="112">
        <v>21.6</v>
      </c>
      <c r="AE96" s="112">
        <v>16</v>
      </c>
      <c r="AF96" s="112">
        <v>16</v>
      </c>
      <c r="AG96" s="109">
        <v>60</v>
      </c>
      <c r="AH96" s="49">
        <f t="shared" si="23"/>
        <v>48.5</v>
      </c>
      <c r="AI96" s="110">
        <f t="shared" si="24"/>
        <v>0.75</v>
      </c>
    </row>
    <row r="97" spans="1:37" x14ac:dyDescent="0.25">
      <c r="A97" s="113" t="s">
        <v>101</v>
      </c>
      <c r="B97" s="114">
        <v>18.2</v>
      </c>
      <c r="C97" s="114">
        <v>11.4</v>
      </c>
      <c r="D97" s="114">
        <v>9.3000000000000007</v>
      </c>
      <c r="E97" s="114">
        <v>8.5</v>
      </c>
      <c r="F97" s="114">
        <v>10.3</v>
      </c>
      <c r="G97" s="114">
        <v>21.2</v>
      </c>
      <c r="H97" s="114">
        <v>35.200000000000003</v>
      </c>
      <c r="I97" s="114">
        <v>47.2</v>
      </c>
      <c r="J97" s="114">
        <v>61.7</v>
      </c>
      <c r="K97" s="114">
        <v>71.5</v>
      </c>
      <c r="L97" s="114">
        <v>84.2</v>
      </c>
      <c r="M97" s="114">
        <v>85.8</v>
      </c>
      <c r="N97" s="114">
        <v>84.2</v>
      </c>
      <c r="O97" s="114">
        <v>84</v>
      </c>
      <c r="P97" s="114">
        <v>76.099999999999994</v>
      </c>
      <c r="Q97" s="114">
        <v>74</v>
      </c>
      <c r="R97" s="114">
        <v>57.9</v>
      </c>
      <c r="S97" s="114">
        <v>64.3</v>
      </c>
      <c r="T97" s="114">
        <v>76.3</v>
      </c>
      <c r="U97" s="114">
        <v>79.099999999999994</v>
      </c>
      <c r="V97" s="114">
        <v>88.9</v>
      </c>
      <c r="W97" s="114">
        <v>95.2</v>
      </c>
      <c r="X97" s="114">
        <v>108</v>
      </c>
      <c r="Y97" s="114">
        <v>102.7</v>
      </c>
      <c r="Z97" s="114">
        <v>105.3</v>
      </c>
      <c r="AA97" s="114">
        <v>102</v>
      </c>
      <c r="AB97" s="114">
        <v>83</v>
      </c>
      <c r="AC97" s="114">
        <v>73</v>
      </c>
      <c r="AD97" s="114">
        <v>62</v>
      </c>
      <c r="AE97" s="114">
        <v>38</v>
      </c>
      <c r="AF97" s="114">
        <v>24</v>
      </c>
      <c r="AG97" s="116">
        <v>120</v>
      </c>
      <c r="AH97" s="49">
        <f t="shared" si="23"/>
        <v>108</v>
      </c>
      <c r="AI97" s="110">
        <f t="shared" si="24"/>
        <v>0.75</v>
      </c>
    </row>
    <row r="98" spans="1:37" x14ac:dyDescent="0.25">
      <c r="A98" s="113" t="s">
        <v>102</v>
      </c>
      <c r="B98" s="114">
        <v>2.2999999999999998</v>
      </c>
      <c r="C98" s="114">
        <v>5.7</v>
      </c>
      <c r="D98" s="114">
        <v>8.5</v>
      </c>
      <c r="E98" s="114">
        <v>15.7</v>
      </c>
      <c r="F98" s="114">
        <v>14.7</v>
      </c>
      <c r="G98" s="114">
        <v>22.1</v>
      </c>
      <c r="H98" s="114">
        <v>29.2</v>
      </c>
      <c r="I98" s="114">
        <v>40.700000000000003</v>
      </c>
      <c r="J98" s="114">
        <v>46.4</v>
      </c>
      <c r="K98" s="114">
        <v>53.6</v>
      </c>
      <c r="L98" s="114">
        <v>51</v>
      </c>
      <c r="M98" s="114">
        <v>49</v>
      </c>
      <c r="N98" s="114">
        <v>51.9</v>
      </c>
      <c r="O98" s="114">
        <v>67.3</v>
      </c>
      <c r="P98" s="114">
        <v>44.5</v>
      </c>
      <c r="Q98" s="114">
        <v>39</v>
      </c>
      <c r="R98" s="114">
        <v>57.4</v>
      </c>
      <c r="S98" s="114">
        <v>62</v>
      </c>
      <c r="T98" s="114">
        <v>21.6</v>
      </c>
      <c r="U98" s="114">
        <v>24.1</v>
      </c>
      <c r="V98" s="114">
        <v>8.9</v>
      </c>
      <c r="W98" s="114">
        <v>35</v>
      </c>
      <c r="X98" s="114">
        <v>23</v>
      </c>
      <c r="Y98" s="114">
        <v>-18</v>
      </c>
      <c r="Z98" s="114">
        <v>4</v>
      </c>
      <c r="AA98" s="114">
        <v>-28</v>
      </c>
      <c r="AB98" s="114">
        <v>-19</v>
      </c>
      <c r="AC98" s="114">
        <v>5</v>
      </c>
      <c r="AD98" s="114">
        <v>-5.6</v>
      </c>
      <c r="AE98" s="114">
        <v>13</v>
      </c>
      <c r="AF98" s="114">
        <v>42</v>
      </c>
      <c r="AG98" s="116"/>
      <c r="AH98" s="49">
        <f t="shared" si="23"/>
        <v>67.3</v>
      </c>
      <c r="AI98" s="110">
        <f t="shared" si="24"/>
        <v>0.41666666666666702</v>
      </c>
    </row>
    <row r="99" spans="1:37" x14ac:dyDescent="0.25">
      <c r="A99" s="113" t="s">
        <v>103</v>
      </c>
      <c r="B99" s="114">
        <v>48.1</v>
      </c>
      <c r="C99" s="114">
        <v>57</v>
      </c>
      <c r="D99" s="114">
        <v>56.1</v>
      </c>
      <c r="E99" s="114">
        <v>65</v>
      </c>
      <c r="F99" s="114">
        <v>62.8</v>
      </c>
      <c r="G99" s="114">
        <v>62.8</v>
      </c>
      <c r="H99" s="114">
        <v>64.5</v>
      </c>
      <c r="I99" s="114">
        <v>66.2</v>
      </c>
      <c r="J99" s="114">
        <v>67.8</v>
      </c>
      <c r="K99" s="114">
        <v>65.2</v>
      </c>
      <c r="L99" s="114">
        <v>51</v>
      </c>
      <c r="M99" s="114">
        <v>46.8</v>
      </c>
      <c r="N99" s="114">
        <v>47.1</v>
      </c>
      <c r="O99" s="114">
        <v>50.8</v>
      </c>
      <c r="P99" s="114">
        <v>51.3</v>
      </c>
      <c r="Q99" s="114">
        <v>52</v>
      </c>
      <c r="R99" s="114">
        <v>69.8</v>
      </c>
      <c r="S99" s="114">
        <v>73.5</v>
      </c>
      <c r="T99" s="114">
        <v>45.3</v>
      </c>
      <c r="U99" s="114">
        <v>45.5</v>
      </c>
      <c r="V99" s="114">
        <v>38</v>
      </c>
      <c r="W99" s="114">
        <v>34.6</v>
      </c>
      <c r="X99" s="114">
        <v>47.8</v>
      </c>
      <c r="Y99" s="114">
        <v>-5.9</v>
      </c>
      <c r="Z99" s="114">
        <v>2.5</v>
      </c>
      <c r="AA99" s="114">
        <v>13.1</v>
      </c>
      <c r="AB99" s="114">
        <v>28</v>
      </c>
      <c r="AC99" s="114">
        <v>46</v>
      </c>
      <c r="AD99" s="114">
        <v>36.700000000000003</v>
      </c>
      <c r="AE99" s="114">
        <v>41</v>
      </c>
      <c r="AF99" s="114">
        <v>65</v>
      </c>
      <c r="AG99" s="100"/>
      <c r="AH99" s="49">
        <f t="shared" si="23"/>
        <v>73.5</v>
      </c>
      <c r="AI99" s="110">
        <f t="shared" si="24"/>
        <v>0.58333333333333304</v>
      </c>
    </row>
    <row r="100" spans="1:37" ht="15.75" thickBot="1" x14ac:dyDescent="0.3">
      <c r="A100" s="117" t="s">
        <v>104</v>
      </c>
      <c r="B100" s="95">
        <v>70</v>
      </c>
      <c r="C100" s="95">
        <v>71.900000000000006</v>
      </c>
      <c r="D100" s="95">
        <v>70.599999999999994</v>
      </c>
      <c r="E100" s="95">
        <v>70.8</v>
      </c>
      <c r="F100" s="95">
        <v>53.5</v>
      </c>
      <c r="G100" s="95">
        <v>55</v>
      </c>
      <c r="H100" s="95">
        <v>53</v>
      </c>
      <c r="I100" s="95">
        <v>54</v>
      </c>
      <c r="J100" s="95">
        <v>61.6</v>
      </c>
      <c r="K100" s="95">
        <v>66</v>
      </c>
      <c r="L100" s="95">
        <v>66.2</v>
      </c>
      <c r="M100" s="95">
        <v>71.5</v>
      </c>
      <c r="N100" s="95">
        <v>73.7</v>
      </c>
      <c r="O100" s="95">
        <v>80.5</v>
      </c>
      <c r="P100" s="95">
        <v>83.2</v>
      </c>
      <c r="Q100" s="95">
        <v>82.3</v>
      </c>
      <c r="R100" s="95">
        <v>78.8</v>
      </c>
      <c r="S100" s="95">
        <v>78</v>
      </c>
      <c r="T100" s="95">
        <v>80</v>
      </c>
      <c r="U100" s="95">
        <v>78.7</v>
      </c>
      <c r="V100" s="95">
        <v>79.3</v>
      </c>
      <c r="W100" s="95">
        <v>82.5</v>
      </c>
      <c r="X100" s="95">
        <v>84</v>
      </c>
      <c r="Y100" s="95">
        <v>98</v>
      </c>
      <c r="Z100" s="95">
        <v>104</v>
      </c>
      <c r="AA100" s="95">
        <v>104</v>
      </c>
      <c r="AB100" s="95">
        <v>102</v>
      </c>
      <c r="AC100" s="95">
        <v>100</v>
      </c>
      <c r="AD100" s="95">
        <v>101</v>
      </c>
      <c r="AE100" s="95">
        <v>69</v>
      </c>
      <c r="AF100" s="95">
        <v>-8</v>
      </c>
      <c r="AG100" s="100"/>
      <c r="AH100" s="49">
        <f t="shared" si="23"/>
        <v>104</v>
      </c>
      <c r="AI100" s="110">
        <f t="shared" si="24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 t="str">
        <f t="shared" ref="B102:B107" si="25">A102</f>
        <v>Iwa Khola (9.9)</v>
      </c>
      <c r="C102" s="48">
        <v>9.9</v>
      </c>
      <c r="D102" s="122">
        <f t="shared" ref="D102:S107" si="26">C102</f>
        <v>9.9</v>
      </c>
      <c r="E102" s="122">
        <f t="shared" si="26"/>
        <v>9.9</v>
      </c>
      <c r="F102" s="122">
        <f t="shared" si="26"/>
        <v>9.9</v>
      </c>
      <c r="G102" s="122">
        <f t="shared" si="26"/>
        <v>9.9</v>
      </c>
      <c r="H102" s="122">
        <f t="shared" si="26"/>
        <v>9.9</v>
      </c>
      <c r="I102" s="122">
        <f t="shared" si="26"/>
        <v>9.9</v>
      </c>
      <c r="J102" s="122">
        <f t="shared" si="26"/>
        <v>9.9</v>
      </c>
      <c r="K102" s="122">
        <f t="shared" si="26"/>
        <v>9.9</v>
      </c>
      <c r="L102" s="122">
        <f t="shared" si="26"/>
        <v>9.9</v>
      </c>
      <c r="M102" s="122">
        <f t="shared" si="26"/>
        <v>9.9</v>
      </c>
      <c r="N102" s="122">
        <f t="shared" si="26"/>
        <v>9.9</v>
      </c>
      <c r="O102" s="122">
        <f t="shared" si="26"/>
        <v>9.9</v>
      </c>
      <c r="P102" s="122">
        <f t="shared" si="26"/>
        <v>9.9</v>
      </c>
      <c r="Q102" s="122">
        <f t="shared" si="26"/>
        <v>9.9</v>
      </c>
      <c r="R102" s="122">
        <f t="shared" si="26"/>
        <v>9.9</v>
      </c>
      <c r="S102" s="122">
        <f t="shared" si="26"/>
        <v>9.9</v>
      </c>
      <c r="T102" s="122">
        <f t="shared" ref="T102:AF107" si="27">S102</f>
        <v>9.9</v>
      </c>
      <c r="U102" s="122">
        <f t="shared" si="27"/>
        <v>9.9</v>
      </c>
      <c r="V102" s="122">
        <f t="shared" si="27"/>
        <v>9.9</v>
      </c>
      <c r="W102" s="122">
        <f t="shared" si="27"/>
        <v>9.9</v>
      </c>
      <c r="X102" s="122">
        <f t="shared" si="27"/>
        <v>9.9</v>
      </c>
      <c r="Y102" s="122">
        <f t="shared" si="27"/>
        <v>9.9</v>
      </c>
      <c r="Z102" s="122">
        <f t="shared" si="27"/>
        <v>9.9</v>
      </c>
      <c r="AA102" s="122">
        <f t="shared" si="27"/>
        <v>9.9</v>
      </c>
      <c r="AB102" s="122">
        <f t="shared" si="27"/>
        <v>9.9</v>
      </c>
      <c r="AC102" s="122">
        <f t="shared" si="27"/>
        <v>9.9</v>
      </c>
      <c r="AD102" s="122">
        <f t="shared" si="27"/>
        <v>9.9</v>
      </c>
      <c r="AE102" s="122">
        <f t="shared" si="27"/>
        <v>9.9</v>
      </c>
      <c r="AF102" s="122">
        <f t="shared" si="2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 t="str">
        <f t="shared" si="25"/>
        <v>Sipring Khola (9.658)</v>
      </c>
      <c r="C103" s="125">
        <v>9.6</v>
      </c>
      <c r="D103" s="124">
        <f t="shared" si="26"/>
        <v>9.6</v>
      </c>
      <c r="E103" s="124">
        <f t="shared" si="26"/>
        <v>9.6</v>
      </c>
      <c r="F103" s="124">
        <f t="shared" si="26"/>
        <v>9.6</v>
      </c>
      <c r="G103" s="124">
        <f t="shared" si="26"/>
        <v>9.6</v>
      </c>
      <c r="H103" s="124">
        <f t="shared" si="26"/>
        <v>9.6</v>
      </c>
      <c r="I103" s="124">
        <f t="shared" si="26"/>
        <v>9.6</v>
      </c>
      <c r="J103" s="124">
        <f t="shared" si="26"/>
        <v>9.6</v>
      </c>
      <c r="K103" s="124">
        <f t="shared" si="26"/>
        <v>9.6</v>
      </c>
      <c r="L103" s="124">
        <f t="shared" si="26"/>
        <v>9.6</v>
      </c>
      <c r="M103" s="124">
        <f t="shared" si="26"/>
        <v>9.6</v>
      </c>
      <c r="N103" s="124">
        <f t="shared" si="26"/>
        <v>9.6</v>
      </c>
      <c r="O103" s="124">
        <f t="shared" si="26"/>
        <v>9.6</v>
      </c>
      <c r="P103" s="124">
        <f t="shared" si="26"/>
        <v>9.6</v>
      </c>
      <c r="Q103" s="124">
        <f t="shared" si="26"/>
        <v>9.6</v>
      </c>
      <c r="R103" s="124">
        <f t="shared" si="26"/>
        <v>9.6</v>
      </c>
      <c r="S103" s="124">
        <f t="shared" si="26"/>
        <v>9.6</v>
      </c>
      <c r="T103" s="124">
        <f t="shared" si="27"/>
        <v>9.6</v>
      </c>
      <c r="U103" s="124">
        <f t="shared" si="27"/>
        <v>9.6</v>
      </c>
      <c r="V103" s="124">
        <f t="shared" si="27"/>
        <v>9.6</v>
      </c>
      <c r="W103" s="124">
        <f t="shared" si="27"/>
        <v>9.6</v>
      </c>
      <c r="X103" s="124">
        <f t="shared" si="27"/>
        <v>9.6</v>
      </c>
      <c r="Y103" s="124">
        <f t="shared" si="27"/>
        <v>9.6</v>
      </c>
      <c r="Z103" s="124">
        <f t="shared" si="27"/>
        <v>9.6</v>
      </c>
      <c r="AA103" s="124">
        <f t="shared" si="27"/>
        <v>9.6</v>
      </c>
      <c r="AB103" s="124">
        <f t="shared" si="27"/>
        <v>9.6</v>
      </c>
      <c r="AC103" s="124">
        <f t="shared" si="27"/>
        <v>9.6</v>
      </c>
      <c r="AD103" s="124">
        <f t="shared" si="27"/>
        <v>9.6</v>
      </c>
      <c r="AE103" s="124">
        <f t="shared" si="27"/>
        <v>9.6</v>
      </c>
      <c r="AF103" s="124">
        <f t="shared" si="2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 t="str">
        <f t="shared" si="25"/>
        <v>Super Mai A (9.6)</v>
      </c>
      <c r="C104" s="125">
        <v>9.98</v>
      </c>
      <c r="D104" s="124">
        <f t="shared" si="26"/>
        <v>9.98</v>
      </c>
      <c r="E104" s="124">
        <f t="shared" si="26"/>
        <v>9.98</v>
      </c>
      <c r="F104" s="124">
        <f t="shared" si="26"/>
        <v>9.98</v>
      </c>
      <c r="G104" s="124">
        <f t="shared" si="26"/>
        <v>9.98</v>
      </c>
      <c r="H104" s="124">
        <f t="shared" si="26"/>
        <v>9.98</v>
      </c>
      <c r="I104" s="124">
        <f t="shared" si="26"/>
        <v>9.98</v>
      </c>
      <c r="J104" s="124">
        <f t="shared" si="26"/>
        <v>9.98</v>
      </c>
      <c r="K104" s="124">
        <f t="shared" si="26"/>
        <v>9.98</v>
      </c>
      <c r="L104" s="124">
        <f t="shared" si="26"/>
        <v>9.98</v>
      </c>
      <c r="M104" s="124">
        <f t="shared" si="26"/>
        <v>9.98</v>
      </c>
      <c r="N104" s="124">
        <f t="shared" si="26"/>
        <v>9.98</v>
      </c>
      <c r="O104" s="124">
        <f t="shared" si="26"/>
        <v>9.98</v>
      </c>
      <c r="P104" s="124">
        <f t="shared" si="26"/>
        <v>9.98</v>
      </c>
      <c r="Q104" s="124">
        <f t="shared" si="26"/>
        <v>9.98</v>
      </c>
      <c r="R104" s="124">
        <f t="shared" si="26"/>
        <v>9.98</v>
      </c>
      <c r="S104" s="124">
        <f t="shared" si="26"/>
        <v>9.98</v>
      </c>
      <c r="T104" s="124">
        <f t="shared" si="27"/>
        <v>9.98</v>
      </c>
      <c r="U104" s="124">
        <f t="shared" si="27"/>
        <v>9.98</v>
      </c>
      <c r="V104" s="124">
        <f t="shared" si="27"/>
        <v>9.98</v>
      </c>
      <c r="W104" s="124">
        <f t="shared" si="27"/>
        <v>9.98</v>
      </c>
      <c r="X104" s="124">
        <f t="shared" si="27"/>
        <v>9.98</v>
      </c>
      <c r="Y104" s="124">
        <f t="shared" si="27"/>
        <v>9.98</v>
      </c>
      <c r="Z104" s="124">
        <f t="shared" si="27"/>
        <v>9.98</v>
      </c>
      <c r="AA104" s="124">
        <f t="shared" si="27"/>
        <v>9.98</v>
      </c>
      <c r="AB104" s="124">
        <f t="shared" si="27"/>
        <v>9.98</v>
      </c>
      <c r="AC104" s="124">
        <f t="shared" si="27"/>
        <v>9.98</v>
      </c>
      <c r="AD104" s="124">
        <f t="shared" si="27"/>
        <v>9.98</v>
      </c>
      <c r="AE104" s="124">
        <f t="shared" si="27"/>
        <v>9.98</v>
      </c>
      <c r="AF104" s="124">
        <f t="shared" si="2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 t="str">
        <f t="shared" si="25"/>
        <v>Andhi Khola (9.4)</v>
      </c>
      <c r="C105" s="125">
        <v>9.1</v>
      </c>
      <c r="D105" s="124">
        <f t="shared" si="26"/>
        <v>9.1</v>
      </c>
      <c r="E105" s="124">
        <f t="shared" si="26"/>
        <v>9.1</v>
      </c>
      <c r="F105" s="124">
        <f t="shared" si="26"/>
        <v>9.1</v>
      </c>
      <c r="G105" s="124">
        <f t="shared" si="26"/>
        <v>9.1</v>
      </c>
      <c r="H105" s="124">
        <f t="shared" si="26"/>
        <v>9.1</v>
      </c>
      <c r="I105" s="124">
        <f t="shared" si="26"/>
        <v>9.1</v>
      </c>
      <c r="J105" s="124">
        <f t="shared" si="26"/>
        <v>9.1</v>
      </c>
      <c r="K105" s="124">
        <f t="shared" si="26"/>
        <v>9.1</v>
      </c>
      <c r="L105" s="124">
        <f t="shared" si="26"/>
        <v>9.1</v>
      </c>
      <c r="M105" s="124">
        <f t="shared" si="26"/>
        <v>9.1</v>
      </c>
      <c r="N105" s="124">
        <f t="shared" si="26"/>
        <v>9.1</v>
      </c>
      <c r="O105" s="124">
        <f t="shared" si="26"/>
        <v>9.1</v>
      </c>
      <c r="P105" s="124">
        <f t="shared" si="26"/>
        <v>9.1</v>
      </c>
      <c r="Q105" s="124">
        <f t="shared" si="26"/>
        <v>9.1</v>
      </c>
      <c r="R105" s="124">
        <f t="shared" si="26"/>
        <v>9.1</v>
      </c>
      <c r="S105" s="124">
        <f t="shared" si="26"/>
        <v>9.1</v>
      </c>
      <c r="T105" s="124">
        <f t="shared" si="27"/>
        <v>9.1</v>
      </c>
      <c r="U105" s="124">
        <f t="shared" si="27"/>
        <v>9.1</v>
      </c>
      <c r="V105" s="124">
        <f t="shared" si="27"/>
        <v>9.1</v>
      </c>
      <c r="W105" s="124">
        <f t="shared" si="27"/>
        <v>9.1</v>
      </c>
      <c r="X105" s="124">
        <f t="shared" si="27"/>
        <v>9.1</v>
      </c>
      <c r="Y105" s="124">
        <f t="shared" si="27"/>
        <v>9.1</v>
      </c>
      <c r="Z105" s="124">
        <f t="shared" si="27"/>
        <v>9.1</v>
      </c>
      <c r="AA105" s="124">
        <f t="shared" si="27"/>
        <v>9.1</v>
      </c>
      <c r="AB105" s="124">
        <f t="shared" si="27"/>
        <v>9.1</v>
      </c>
      <c r="AC105" s="124">
        <f t="shared" si="27"/>
        <v>9.1</v>
      </c>
      <c r="AD105" s="124">
        <f t="shared" si="27"/>
        <v>9.1</v>
      </c>
      <c r="AE105" s="124">
        <f t="shared" si="27"/>
        <v>9.1</v>
      </c>
      <c r="AF105" s="124">
        <f t="shared" si="2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 t="str">
        <f t="shared" si="25"/>
        <v>Rudi Khola A (8.8)</v>
      </c>
      <c r="C106" s="125">
        <v>9.18</v>
      </c>
      <c r="D106" s="124">
        <f t="shared" si="26"/>
        <v>9.18</v>
      </c>
      <c r="E106" s="124">
        <f t="shared" si="26"/>
        <v>9.18</v>
      </c>
      <c r="F106" s="124">
        <f t="shared" si="26"/>
        <v>9.18</v>
      </c>
      <c r="G106" s="124">
        <f t="shared" si="26"/>
        <v>9.18</v>
      </c>
      <c r="H106" s="124">
        <f t="shared" si="26"/>
        <v>9.18</v>
      </c>
      <c r="I106" s="124">
        <f t="shared" si="26"/>
        <v>9.18</v>
      </c>
      <c r="J106" s="124">
        <f t="shared" si="26"/>
        <v>9.18</v>
      </c>
      <c r="K106" s="124">
        <f t="shared" si="26"/>
        <v>9.18</v>
      </c>
      <c r="L106" s="124">
        <f t="shared" si="26"/>
        <v>9.18</v>
      </c>
      <c r="M106" s="124">
        <f t="shared" si="26"/>
        <v>9.18</v>
      </c>
      <c r="N106" s="124">
        <f t="shared" si="26"/>
        <v>9.18</v>
      </c>
      <c r="O106" s="124">
        <f t="shared" si="26"/>
        <v>9.18</v>
      </c>
      <c r="P106" s="124">
        <f t="shared" si="26"/>
        <v>9.18</v>
      </c>
      <c r="Q106" s="124">
        <f t="shared" si="26"/>
        <v>9.18</v>
      </c>
      <c r="R106" s="124">
        <f t="shared" si="26"/>
        <v>9.18</v>
      </c>
      <c r="S106" s="124">
        <f t="shared" si="26"/>
        <v>9.18</v>
      </c>
      <c r="T106" s="124">
        <f t="shared" si="27"/>
        <v>9.18</v>
      </c>
      <c r="U106" s="124">
        <f t="shared" si="27"/>
        <v>9.18</v>
      </c>
      <c r="V106" s="124">
        <f t="shared" si="27"/>
        <v>9.18</v>
      </c>
      <c r="W106" s="124">
        <f t="shared" si="27"/>
        <v>9.18</v>
      </c>
      <c r="X106" s="124">
        <f t="shared" si="27"/>
        <v>9.18</v>
      </c>
      <c r="Y106" s="124">
        <f t="shared" si="27"/>
        <v>9.18</v>
      </c>
      <c r="Z106" s="124">
        <f t="shared" si="27"/>
        <v>9.18</v>
      </c>
      <c r="AA106" s="124">
        <f t="shared" si="27"/>
        <v>9.18</v>
      </c>
      <c r="AB106" s="124">
        <f t="shared" si="27"/>
        <v>9.18</v>
      </c>
      <c r="AC106" s="124">
        <f t="shared" si="27"/>
        <v>9.18</v>
      </c>
      <c r="AD106" s="124">
        <f t="shared" si="27"/>
        <v>9.18</v>
      </c>
      <c r="AE106" s="124">
        <f t="shared" si="27"/>
        <v>9.18</v>
      </c>
      <c r="AF106" s="124">
        <f t="shared" si="2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 t="str">
        <f t="shared" si="25"/>
        <v>Api (Naugadh gad Khola) (8.5)</v>
      </c>
      <c r="C107" s="125">
        <v>7</v>
      </c>
      <c r="D107" s="124">
        <f t="shared" si="26"/>
        <v>7</v>
      </c>
      <c r="E107" s="124">
        <f t="shared" si="26"/>
        <v>7</v>
      </c>
      <c r="F107" s="124">
        <f t="shared" si="26"/>
        <v>7</v>
      </c>
      <c r="G107" s="124">
        <f t="shared" si="26"/>
        <v>7</v>
      </c>
      <c r="H107" s="124">
        <f t="shared" si="26"/>
        <v>7</v>
      </c>
      <c r="I107" s="124">
        <f t="shared" si="26"/>
        <v>7</v>
      </c>
      <c r="J107" s="124">
        <f t="shared" si="26"/>
        <v>7</v>
      </c>
      <c r="K107" s="124">
        <f t="shared" si="26"/>
        <v>7</v>
      </c>
      <c r="L107" s="124">
        <f t="shared" si="26"/>
        <v>7</v>
      </c>
      <c r="M107" s="124">
        <f t="shared" si="26"/>
        <v>7</v>
      </c>
      <c r="N107" s="124">
        <f t="shared" si="26"/>
        <v>7</v>
      </c>
      <c r="O107" s="124">
        <f t="shared" si="26"/>
        <v>7</v>
      </c>
      <c r="P107" s="124">
        <f t="shared" si="26"/>
        <v>7</v>
      </c>
      <c r="Q107" s="124">
        <f t="shared" si="26"/>
        <v>7</v>
      </c>
      <c r="R107" s="124">
        <f t="shared" si="26"/>
        <v>7</v>
      </c>
      <c r="S107" s="124">
        <f t="shared" si="26"/>
        <v>7</v>
      </c>
      <c r="T107" s="124">
        <f t="shared" si="27"/>
        <v>7</v>
      </c>
      <c r="U107" s="124">
        <f t="shared" si="27"/>
        <v>7</v>
      </c>
      <c r="V107" s="124">
        <f t="shared" si="27"/>
        <v>7</v>
      </c>
      <c r="W107" s="124">
        <f t="shared" si="27"/>
        <v>7</v>
      </c>
      <c r="X107" s="124">
        <f t="shared" si="27"/>
        <v>7</v>
      </c>
      <c r="Y107" s="124">
        <f t="shared" si="27"/>
        <v>7</v>
      </c>
      <c r="Z107" s="124">
        <f t="shared" si="27"/>
        <v>7</v>
      </c>
      <c r="AA107" s="124">
        <f t="shared" si="27"/>
        <v>7</v>
      </c>
      <c r="AB107" s="124">
        <f t="shared" si="27"/>
        <v>7</v>
      </c>
      <c r="AC107" s="124">
        <f t="shared" si="27"/>
        <v>7</v>
      </c>
      <c r="AD107" s="124">
        <f t="shared" si="27"/>
        <v>7</v>
      </c>
      <c r="AE107" s="124">
        <f t="shared" si="27"/>
        <v>7</v>
      </c>
      <c r="AF107" s="124">
        <f t="shared" si="2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 t="str">
        <f t="shared" ref="B109:B110" si="28">A109</f>
        <v>Ankhu Khola - 1 (8.4)</v>
      </c>
      <c r="C109" s="125">
        <v>2.25</v>
      </c>
      <c r="D109" s="124">
        <f t="shared" ref="D109:S110" si="29">C109</f>
        <v>2.25</v>
      </c>
      <c r="E109" s="124">
        <f t="shared" si="29"/>
        <v>2.25</v>
      </c>
      <c r="F109" s="124">
        <f t="shared" si="29"/>
        <v>2.25</v>
      </c>
      <c r="G109" s="124">
        <f t="shared" si="29"/>
        <v>2.25</v>
      </c>
      <c r="H109" s="124">
        <f t="shared" si="29"/>
        <v>2.25</v>
      </c>
      <c r="I109" s="124">
        <f t="shared" si="29"/>
        <v>2.25</v>
      </c>
      <c r="J109" s="124">
        <f t="shared" si="29"/>
        <v>2.25</v>
      </c>
      <c r="K109" s="124">
        <f t="shared" si="29"/>
        <v>2.25</v>
      </c>
      <c r="L109" s="124">
        <f t="shared" si="29"/>
        <v>2.25</v>
      </c>
      <c r="M109" s="124">
        <f t="shared" si="29"/>
        <v>2.25</v>
      </c>
      <c r="N109" s="124">
        <f t="shared" si="29"/>
        <v>2.25</v>
      </c>
      <c r="O109" s="124">
        <f t="shared" si="29"/>
        <v>2.25</v>
      </c>
      <c r="P109" s="124">
        <f t="shared" si="29"/>
        <v>2.25</v>
      </c>
      <c r="Q109" s="124">
        <f t="shared" si="29"/>
        <v>2.25</v>
      </c>
      <c r="R109" s="124">
        <f t="shared" si="29"/>
        <v>2.25</v>
      </c>
      <c r="S109" s="124">
        <f t="shared" si="29"/>
        <v>2.25</v>
      </c>
      <c r="T109" s="124">
        <f t="shared" ref="T109:AF110" si="30">S109</f>
        <v>2.25</v>
      </c>
      <c r="U109" s="124">
        <f t="shared" si="30"/>
        <v>2.25</v>
      </c>
      <c r="V109" s="124">
        <f t="shared" si="30"/>
        <v>2.25</v>
      </c>
      <c r="W109" s="124">
        <f t="shared" si="30"/>
        <v>2.25</v>
      </c>
      <c r="X109" s="124">
        <f t="shared" si="30"/>
        <v>2.25</v>
      </c>
      <c r="Y109" s="124">
        <f t="shared" si="30"/>
        <v>2.25</v>
      </c>
      <c r="Z109" s="124">
        <f t="shared" si="30"/>
        <v>2.25</v>
      </c>
      <c r="AA109" s="124">
        <f t="shared" si="30"/>
        <v>2.25</v>
      </c>
      <c r="AB109" s="124">
        <f t="shared" si="30"/>
        <v>2.25</v>
      </c>
      <c r="AC109" s="124">
        <f t="shared" si="30"/>
        <v>2.25</v>
      </c>
      <c r="AD109" s="124">
        <f t="shared" si="30"/>
        <v>2.25</v>
      </c>
      <c r="AE109" s="124">
        <f t="shared" si="30"/>
        <v>2.25</v>
      </c>
      <c r="AF109" s="124">
        <f t="shared" si="30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 t="str">
        <f t="shared" si="28"/>
        <v>Mai Sana Cascade (8)</v>
      </c>
      <c r="C110" s="125">
        <v>1.64</v>
      </c>
      <c r="D110" s="124">
        <f t="shared" si="29"/>
        <v>1.64</v>
      </c>
      <c r="E110" s="124">
        <f t="shared" si="29"/>
        <v>1.64</v>
      </c>
      <c r="F110" s="124">
        <f t="shared" si="29"/>
        <v>1.64</v>
      </c>
      <c r="G110" s="124">
        <f t="shared" si="29"/>
        <v>1.64</v>
      </c>
      <c r="H110" s="124">
        <f t="shared" si="29"/>
        <v>1.64</v>
      </c>
      <c r="I110" s="124">
        <f t="shared" si="29"/>
        <v>1.64</v>
      </c>
      <c r="J110" s="124">
        <f t="shared" si="29"/>
        <v>1.64</v>
      </c>
      <c r="K110" s="124">
        <f t="shared" si="29"/>
        <v>1.64</v>
      </c>
      <c r="L110" s="124">
        <f t="shared" si="29"/>
        <v>1.64</v>
      </c>
      <c r="M110" s="124">
        <f t="shared" si="29"/>
        <v>1.64</v>
      </c>
      <c r="N110" s="124">
        <f t="shared" si="29"/>
        <v>1.64</v>
      </c>
      <c r="O110" s="124">
        <f t="shared" si="29"/>
        <v>1.64</v>
      </c>
      <c r="P110" s="124">
        <f t="shared" si="29"/>
        <v>1.64</v>
      </c>
      <c r="Q110" s="124">
        <f t="shared" si="29"/>
        <v>1.64</v>
      </c>
      <c r="R110" s="124">
        <f t="shared" si="29"/>
        <v>1.64</v>
      </c>
      <c r="S110" s="124">
        <f t="shared" si="29"/>
        <v>1.64</v>
      </c>
      <c r="T110" s="124">
        <f t="shared" si="30"/>
        <v>1.64</v>
      </c>
      <c r="U110" s="124">
        <f t="shared" si="30"/>
        <v>1.64</v>
      </c>
      <c r="V110" s="124">
        <f t="shared" si="30"/>
        <v>1.64</v>
      </c>
      <c r="W110" s="124">
        <f t="shared" si="30"/>
        <v>1.64</v>
      </c>
      <c r="X110" s="124">
        <f t="shared" si="30"/>
        <v>1.64</v>
      </c>
      <c r="Y110" s="124">
        <f t="shared" si="30"/>
        <v>1.64</v>
      </c>
      <c r="Z110" s="124">
        <f t="shared" si="30"/>
        <v>1.64</v>
      </c>
      <c r="AA110" s="124">
        <f t="shared" si="30"/>
        <v>1.64</v>
      </c>
      <c r="AB110" s="124">
        <f t="shared" si="30"/>
        <v>1.64</v>
      </c>
      <c r="AC110" s="124">
        <f t="shared" si="30"/>
        <v>1.64</v>
      </c>
      <c r="AD110" s="124">
        <f t="shared" si="30"/>
        <v>1.64</v>
      </c>
      <c r="AE110" s="124">
        <f t="shared" si="30"/>
        <v>1.64</v>
      </c>
      <c r="AF110" s="124">
        <f t="shared" si="30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 t="str">
        <f t="shared" ref="B112:B129" si="31">A112</f>
        <v>Upper Naugad Gad (8)</v>
      </c>
      <c r="C112" s="125">
        <v>1.62</v>
      </c>
      <c r="D112" s="124">
        <f t="shared" ref="D112:S119" si="32">C112</f>
        <v>1.62</v>
      </c>
      <c r="E112" s="124">
        <f t="shared" si="32"/>
        <v>1.62</v>
      </c>
      <c r="F112" s="124">
        <f t="shared" si="32"/>
        <v>1.62</v>
      </c>
      <c r="G112" s="124">
        <f t="shared" si="32"/>
        <v>1.62</v>
      </c>
      <c r="H112" s="124">
        <f t="shared" si="32"/>
        <v>1.62</v>
      </c>
      <c r="I112" s="124">
        <f t="shared" si="32"/>
        <v>1.62</v>
      </c>
      <c r="J112" s="124">
        <f t="shared" si="32"/>
        <v>1.62</v>
      </c>
      <c r="K112" s="124">
        <f t="shared" si="32"/>
        <v>1.62</v>
      </c>
      <c r="L112" s="124">
        <f t="shared" si="32"/>
        <v>1.62</v>
      </c>
      <c r="M112" s="124">
        <f t="shared" si="32"/>
        <v>1.62</v>
      </c>
      <c r="N112" s="124">
        <f t="shared" si="32"/>
        <v>1.62</v>
      </c>
      <c r="O112" s="124">
        <f t="shared" si="32"/>
        <v>1.62</v>
      </c>
      <c r="P112" s="124">
        <f t="shared" si="32"/>
        <v>1.62</v>
      </c>
      <c r="Q112" s="124">
        <f t="shared" si="32"/>
        <v>1.62</v>
      </c>
      <c r="R112" s="124">
        <f t="shared" si="32"/>
        <v>1.62</v>
      </c>
      <c r="S112" s="124">
        <f t="shared" si="32"/>
        <v>1.62</v>
      </c>
      <c r="T112" s="124">
        <f t="shared" ref="T112:AF127" si="33">S112</f>
        <v>1.62</v>
      </c>
      <c r="U112" s="124">
        <f t="shared" si="33"/>
        <v>1.62</v>
      </c>
      <c r="V112" s="124">
        <f t="shared" si="33"/>
        <v>1.62</v>
      </c>
      <c r="W112" s="124">
        <f t="shared" si="33"/>
        <v>1.62</v>
      </c>
      <c r="X112" s="124">
        <f t="shared" si="33"/>
        <v>1.62</v>
      </c>
      <c r="Y112" s="124">
        <f t="shared" si="33"/>
        <v>1.62</v>
      </c>
      <c r="Z112" s="124">
        <f t="shared" si="33"/>
        <v>1.62</v>
      </c>
      <c r="AA112" s="124">
        <f t="shared" si="33"/>
        <v>1.62</v>
      </c>
      <c r="AB112" s="124">
        <f t="shared" si="33"/>
        <v>1.62</v>
      </c>
      <c r="AC112" s="124">
        <f t="shared" si="33"/>
        <v>1.62</v>
      </c>
      <c r="AD112" s="124">
        <f t="shared" si="33"/>
        <v>1.62</v>
      </c>
      <c r="AE112" s="124">
        <f t="shared" si="33"/>
        <v>1.62</v>
      </c>
      <c r="AF112" s="124">
        <f t="shared" si="33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 t="str">
        <f t="shared" si="31"/>
        <v>Super Mai (7.8)</v>
      </c>
      <c r="C113" s="125">
        <v>8.36</v>
      </c>
      <c r="D113" s="124">
        <f t="shared" si="32"/>
        <v>8.36</v>
      </c>
      <c r="E113" s="124">
        <f t="shared" si="32"/>
        <v>8.36</v>
      </c>
      <c r="F113" s="124">
        <f t="shared" si="32"/>
        <v>8.36</v>
      </c>
      <c r="G113" s="124">
        <f t="shared" si="32"/>
        <v>8.36</v>
      </c>
      <c r="H113" s="124">
        <f t="shared" si="32"/>
        <v>8.36</v>
      </c>
      <c r="I113" s="124">
        <f t="shared" si="32"/>
        <v>8.36</v>
      </c>
      <c r="J113" s="124">
        <f t="shared" si="32"/>
        <v>8.36</v>
      </c>
      <c r="K113" s="124">
        <f t="shared" si="32"/>
        <v>8.36</v>
      </c>
      <c r="L113" s="124">
        <f t="shared" si="32"/>
        <v>8.36</v>
      </c>
      <c r="M113" s="124">
        <f t="shared" si="32"/>
        <v>8.36</v>
      </c>
      <c r="N113" s="124">
        <f t="shared" si="32"/>
        <v>8.36</v>
      </c>
      <c r="O113" s="124">
        <f t="shared" si="32"/>
        <v>8.36</v>
      </c>
      <c r="P113" s="124">
        <f t="shared" si="32"/>
        <v>8.36</v>
      </c>
      <c r="Q113" s="124">
        <f t="shared" si="32"/>
        <v>8.36</v>
      </c>
      <c r="R113" s="124">
        <f t="shared" si="32"/>
        <v>8.36</v>
      </c>
      <c r="S113" s="124">
        <f t="shared" si="32"/>
        <v>8.36</v>
      </c>
      <c r="T113" s="124">
        <f t="shared" si="33"/>
        <v>8.36</v>
      </c>
      <c r="U113" s="124">
        <f t="shared" si="33"/>
        <v>8.36</v>
      </c>
      <c r="V113" s="124">
        <f t="shared" si="33"/>
        <v>8.36</v>
      </c>
      <c r="W113" s="124">
        <f t="shared" si="33"/>
        <v>8.36</v>
      </c>
      <c r="X113" s="124">
        <f t="shared" si="33"/>
        <v>8.36</v>
      </c>
      <c r="Y113" s="124">
        <f t="shared" si="33"/>
        <v>8.36</v>
      </c>
      <c r="Z113" s="124">
        <f t="shared" si="33"/>
        <v>8.36</v>
      </c>
      <c r="AA113" s="124">
        <f t="shared" si="33"/>
        <v>8.36</v>
      </c>
      <c r="AB113" s="124">
        <f t="shared" si="33"/>
        <v>8.36</v>
      </c>
      <c r="AC113" s="124">
        <f t="shared" si="33"/>
        <v>8.36</v>
      </c>
      <c r="AD113" s="124">
        <f t="shared" si="33"/>
        <v>8.36</v>
      </c>
      <c r="AE113" s="124">
        <f t="shared" si="33"/>
        <v>8.36</v>
      </c>
      <c r="AF113" s="124">
        <f t="shared" si="33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 t="str">
        <f t="shared" si="31"/>
        <v>Jogmai (7.6)</v>
      </c>
      <c r="C114" s="125">
        <v>8</v>
      </c>
      <c r="D114" s="124">
        <f t="shared" si="32"/>
        <v>8</v>
      </c>
      <c r="E114" s="124">
        <f t="shared" si="32"/>
        <v>8</v>
      </c>
      <c r="F114" s="124">
        <f t="shared" si="32"/>
        <v>8</v>
      </c>
      <c r="G114" s="124">
        <f t="shared" si="32"/>
        <v>8</v>
      </c>
      <c r="H114" s="124">
        <f t="shared" si="32"/>
        <v>8</v>
      </c>
      <c r="I114" s="124">
        <f t="shared" si="32"/>
        <v>8</v>
      </c>
      <c r="J114" s="124">
        <v>5.4</v>
      </c>
      <c r="K114" s="124">
        <f t="shared" si="32"/>
        <v>5.4</v>
      </c>
      <c r="L114" s="124">
        <f t="shared" si="32"/>
        <v>5.4</v>
      </c>
      <c r="M114" s="124">
        <f t="shared" si="32"/>
        <v>5.4</v>
      </c>
      <c r="N114" s="124">
        <f t="shared" si="32"/>
        <v>5.4</v>
      </c>
      <c r="O114" s="124">
        <f t="shared" si="32"/>
        <v>5.4</v>
      </c>
      <c r="P114" s="124">
        <f t="shared" si="32"/>
        <v>5.4</v>
      </c>
      <c r="Q114" s="124">
        <f t="shared" si="32"/>
        <v>5.4</v>
      </c>
      <c r="R114" s="124">
        <f t="shared" si="32"/>
        <v>5.4</v>
      </c>
      <c r="S114" s="124">
        <f t="shared" si="32"/>
        <v>5.4</v>
      </c>
      <c r="T114" s="124">
        <f t="shared" si="33"/>
        <v>5.4</v>
      </c>
      <c r="U114" s="124">
        <f t="shared" si="33"/>
        <v>5.4</v>
      </c>
      <c r="V114" s="124">
        <f t="shared" si="33"/>
        <v>5.4</v>
      </c>
      <c r="W114" s="124">
        <f t="shared" si="33"/>
        <v>5.4</v>
      </c>
      <c r="X114" s="124">
        <f t="shared" si="33"/>
        <v>5.4</v>
      </c>
      <c r="Y114" s="124">
        <f t="shared" si="33"/>
        <v>5.4</v>
      </c>
      <c r="Z114" s="124">
        <f t="shared" si="33"/>
        <v>5.4</v>
      </c>
      <c r="AA114" s="124">
        <f t="shared" si="33"/>
        <v>5.4</v>
      </c>
      <c r="AB114" s="124">
        <f t="shared" si="33"/>
        <v>5.4</v>
      </c>
      <c r="AC114" s="124">
        <f t="shared" si="33"/>
        <v>5.4</v>
      </c>
      <c r="AD114" s="124">
        <f t="shared" si="33"/>
        <v>5.4</v>
      </c>
      <c r="AE114" s="124">
        <f t="shared" si="33"/>
        <v>5.4</v>
      </c>
      <c r="AF114" s="124">
        <f t="shared" si="33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 t="str">
        <f t="shared" si="31"/>
        <v>Indrawati - III (7.5)</v>
      </c>
      <c r="C115" s="125">
        <v>6.57</v>
      </c>
      <c r="D115" s="124">
        <f t="shared" si="32"/>
        <v>6.57</v>
      </c>
      <c r="E115" s="124">
        <f t="shared" si="32"/>
        <v>6.57</v>
      </c>
      <c r="F115" s="124">
        <f t="shared" si="32"/>
        <v>6.57</v>
      </c>
      <c r="G115" s="124">
        <f t="shared" si="32"/>
        <v>6.57</v>
      </c>
      <c r="H115" s="124">
        <f t="shared" si="32"/>
        <v>6.57</v>
      </c>
      <c r="I115" s="124">
        <f t="shared" si="32"/>
        <v>6.57</v>
      </c>
      <c r="J115" s="124">
        <f t="shared" si="32"/>
        <v>6.57</v>
      </c>
      <c r="K115" s="124">
        <f t="shared" si="32"/>
        <v>6.57</v>
      </c>
      <c r="L115" s="124">
        <f t="shared" si="32"/>
        <v>6.57</v>
      </c>
      <c r="M115" s="124">
        <f t="shared" si="32"/>
        <v>6.57</v>
      </c>
      <c r="N115" s="124">
        <f t="shared" si="32"/>
        <v>6.57</v>
      </c>
      <c r="O115" s="124">
        <f t="shared" si="32"/>
        <v>6.57</v>
      </c>
      <c r="P115" s="124">
        <f t="shared" si="32"/>
        <v>6.57</v>
      </c>
      <c r="Q115" s="124">
        <f t="shared" si="32"/>
        <v>6.57</v>
      </c>
      <c r="R115" s="124">
        <f t="shared" si="32"/>
        <v>6.57</v>
      </c>
      <c r="S115" s="124">
        <f t="shared" si="32"/>
        <v>6.57</v>
      </c>
      <c r="T115" s="124">
        <f t="shared" si="33"/>
        <v>6.57</v>
      </c>
      <c r="U115" s="124">
        <f t="shared" si="33"/>
        <v>6.57</v>
      </c>
      <c r="V115" s="124">
        <f t="shared" si="33"/>
        <v>6.57</v>
      </c>
      <c r="W115" s="124">
        <f t="shared" si="33"/>
        <v>6.57</v>
      </c>
      <c r="X115" s="124">
        <f t="shared" si="33"/>
        <v>6.57</v>
      </c>
      <c r="Y115" s="124">
        <f t="shared" si="33"/>
        <v>6.57</v>
      </c>
      <c r="Z115" s="124">
        <f t="shared" si="33"/>
        <v>6.57</v>
      </c>
      <c r="AA115" s="124">
        <f t="shared" si="33"/>
        <v>6.57</v>
      </c>
      <c r="AB115" s="124">
        <f t="shared" si="33"/>
        <v>6.57</v>
      </c>
      <c r="AC115" s="124">
        <f t="shared" si="33"/>
        <v>6.57</v>
      </c>
      <c r="AD115" s="124">
        <f t="shared" si="33"/>
        <v>6.57</v>
      </c>
      <c r="AE115" s="124">
        <f t="shared" si="33"/>
        <v>6.57</v>
      </c>
      <c r="AF115" s="124">
        <f t="shared" si="33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 t="str">
        <f t="shared" si="31"/>
        <v>Upper Khorunga (7.5)</v>
      </c>
      <c r="C116" s="125">
        <v>3.43</v>
      </c>
      <c r="D116" s="124">
        <f t="shared" si="32"/>
        <v>3.43</v>
      </c>
      <c r="E116" s="124">
        <f t="shared" si="32"/>
        <v>3.43</v>
      </c>
      <c r="F116" s="124">
        <f t="shared" si="32"/>
        <v>3.43</v>
      </c>
      <c r="G116" s="124">
        <f t="shared" si="32"/>
        <v>3.43</v>
      </c>
      <c r="H116" s="124">
        <f t="shared" si="32"/>
        <v>3.43</v>
      </c>
      <c r="I116" s="124">
        <f t="shared" si="32"/>
        <v>3.43</v>
      </c>
      <c r="J116" s="124">
        <f t="shared" si="32"/>
        <v>3.43</v>
      </c>
      <c r="K116" s="124">
        <f t="shared" si="32"/>
        <v>3.43</v>
      </c>
      <c r="L116" s="124">
        <f t="shared" si="32"/>
        <v>3.43</v>
      </c>
      <c r="M116" s="124">
        <f t="shared" si="32"/>
        <v>3.43</v>
      </c>
      <c r="N116" s="124">
        <f t="shared" si="32"/>
        <v>3.43</v>
      </c>
      <c r="O116" s="124">
        <f t="shared" si="32"/>
        <v>3.43</v>
      </c>
      <c r="P116" s="124">
        <f t="shared" si="32"/>
        <v>3.43</v>
      </c>
      <c r="Q116" s="124">
        <f t="shared" si="32"/>
        <v>3.43</v>
      </c>
      <c r="R116" s="124">
        <f t="shared" si="32"/>
        <v>3.43</v>
      </c>
      <c r="S116" s="124">
        <f t="shared" si="32"/>
        <v>3.43</v>
      </c>
      <c r="T116" s="124">
        <f t="shared" si="33"/>
        <v>3.43</v>
      </c>
      <c r="U116" s="124">
        <f t="shared" si="33"/>
        <v>3.43</v>
      </c>
      <c r="V116" s="124">
        <f t="shared" si="33"/>
        <v>3.43</v>
      </c>
      <c r="W116" s="124">
        <f t="shared" si="33"/>
        <v>3.43</v>
      </c>
      <c r="X116" s="124">
        <f t="shared" si="33"/>
        <v>3.43</v>
      </c>
      <c r="Y116" s="124">
        <f t="shared" si="33"/>
        <v>3.43</v>
      </c>
      <c r="Z116" s="124">
        <f t="shared" si="33"/>
        <v>3.43</v>
      </c>
      <c r="AA116" s="124">
        <f t="shared" si="33"/>
        <v>3.43</v>
      </c>
      <c r="AB116" s="124">
        <f t="shared" si="33"/>
        <v>3.43</v>
      </c>
      <c r="AC116" s="124">
        <f t="shared" si="33"/>
        <v>3.43</v>
      </c>
      <c r="AD116" s="124">
        <f t="shared" si="33"/>
        <v>3.43</v>
      </c>
      <c r="AE116" s="124">
        <f t="shared" si="33"/>
        <v>3.43</v>
      </c>
      <c r="AF116" s="124">
        <f t="shared" si="33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 t="str">
        <f t="shared" si="31"/>
        <v>Molung Khola (7)</v>
      </c>
      <c r="C117" s="125">
        <v>2.96</v>
      </c>
      <c r="D117" s="124">
        <f t="shared" si="32"/>
        <v>2.96</v>
      </c>
      <c r="E117" s="124">
        <f t="shared" si="32"/>
        <v>2.96</v>
      </c>
      <c r="F117" s="124">
        <f t="shared" si="32"/>
        <v>2.96</v>
      </c>
      <c r="G117" s="124">
        <f t="shared" si="32"/>
        <v>2.96</v>
      </c>
      <c r="H117" s="124">
        <f t="shared" si="32"/>
        <v>2.96</v>
      </c>
      <c r="I117" s="124">
        <f t="shared" si="32"/>
        <v>2.96</v>
      </c>
      <c r="J117" s="124">
        <f t="shared" si="32"/>
        <v>2.96</v>
      </c>
      <c r="K117" s="124">
        <f t="shared" si="32"/>
        <v>2.96</v>
      </c>
      <c r="L117" s="124">
        <f t="shared" si="32"/>
        <v>2.96</v>
      </c>
      <c r="M117" s="124">
        <f t="shared" si="32"/>
        <v>2.96</v>
      </c>
      <c r="N117" s="124">
        <f t="shared" si="32"/>
        <v>2.96</v>
      </c>
      <c r="O117" s="124">
        <f t="shared" si="32"/>
        <v>2.96</v>
      </c>
      <c r="P117" s="124">
        <f t="shared" si="32"/>
        <v>2.96</v>
      </c>
      <c r="Q117" s="124">
        <f t="shared" si="32"/>
        <v>2.96</v>
      </c>
      <c r="R117" s="124">
        <f t="shared" si="32"/>
        <v>2.96</v>
      </c>
      <c r="S117" s="124">
        <f t="shared" si="32"/>
        <v>2.96</v>
      </c>
      <c r="T117" s="124">
        <f t="shared" si="33"/>
        <v>2.96</v>
      </c>
      <c r="U117" s="124">
        <f t="shared" si="33"/>
        <v>2.96</v>
      </c>
      <c r="V117" s="124">
        <f t="shared" si="33"/>
        <v>2.96</v>
      </c>
      <c r="W117" s="124">
        <f t="shared" si="33"/>
        <v>2.96</v>
      </c>
      <c r="X117" s="124">
        <f t="shared" si="33"/>
        <v>2.96</v>
      </c>
      <c r="Y117" s="124">
        <f t="shared" si="33"/>
        <v>2.96</v>
      </c>
      <c r="Z117" s="124">
        <f t="shared" si="33"/>
        <v>2.96</v>
      </c>
      <c r="AA117" s="124">
        <f t="shared" si="33"/>
        <v>2.96</v>
      </c>
      <c r="AB117" s="124">
        <f t="shared" si="33"/>
        <v>2.96</v>
      </c>
      <c r="AC117" s="124">
        <f t="shared" si="33"/>
        <v>2.96</v>
      </c>
      <c r="AD117" s="124">
        <f t="shared" si="33"/>
        <v>2.96</v>
      </c>
      <c r="AE117" s="124">
        <f t="shared" si="33"/>
        <v>2.96</v>
      </c>
      <c r="AF117" s="124">
        <f t="shared" si="33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 t="str">
        <f t="shared" si="31"/>
        <v>Sanima Mai Cascade (7)</v>
      </c>
      <c r="C118" s="125">
        <v>8</v>
      </c>
      <c r="D118" s="124">
        <f t="shared" si="32"/>
        <v>8</v>
      </c>
      <c r="E118" s="124">
        <f t="shared" si="32"/>
        <v>8</v>
      </c>
      <c r="F118" s="124">
        <f t="shared" si="32"/>
        <v>8</v>
      </c>
      <c r="G118" s="124">
        <f t="shared" si="32"/>
        <v>8</v>
      </c>
      <c r="H118" s="124">
        <f t="shared" si="32"/>
        <v>8</v>
      </c>
      <c r="I118" s="124">
        <f t="shared" si="32"/>
        <v>8</v>
      </c>
      <c r="J118" s="124">
        <f t="shared" si="32"/>
        <v>8</v>
      </c>
      <c r="K118" s="124">
        <f t="shared" si="32"/>
        <v>8</v>
      </c>
      <c r="L118" s="124">
        <f t="shared" si="32"/>
        <v>8</v>
      </c>
      <c r="M118" s="124">
        <f t="shared" si="32"/>
        <v>8</v>
      </c>
      <c r="N118" s="124">
        <f t="shared" si="32"/>
        <v>8</v>
      </c>
      <c r="O118" s="124">
        <f t="shared" si="32"/>
        <v>8</v>
      </c>
      <c r="P118" s="124">
        <f t="shared" si="32"/>
        <v>8</v>
      </c>
      <c r="Q118" s="124">
        <f t="shared" si="32"/>
        <v>8</v>
      </c>
      <c r="R118" s="124">
        <f t="shared" si="32"/>
        <v>8</v>
      </c>
      <c r="S118" s="124">
        <f t="shared" si="32"/>
        <v>8</v>
      </c>
      <c r="T118" s="124">
        <f t="shared" si="33"/>
        <v>8</v>
      </c>
      <c r="U118" s="124">
        <f t="shared" si="33"/>
        <v>8</v>
      </c>
      <c r="V118" s="124">
        <f t="shared" si="33"/>
        <v>8</v>
      </c>
      <c r="W118" s="124">
        <f t="shared" si="33"/>
        <v>8</v>
      </c>
      <c r="X118" s="124">
        <f t="shared" si="33"/>
        <v>8</v>
      </c>
      <c r="Y118" s="124">
        <f t="shared" si="33"/>
        <v>8</v>
      </c>
      <c r="Z118" s="124">
        <f t="shared" si="33"/>
        <v>8</v>
      </c>
      <c r="AA118" s="124">
        <f t="shared" si="33"/>
        <v>8</v>
      </c>
      <c r="AB118" s="124">
        <f t="shared" si="33"/>
        <v>8</v>
      </c>
      <c r="AC118" s="124">
        <f t="shared" si="33"/>
        <v>8</v>
      </c>
      <c r="AD118" s="124">
        <f t="shared" si="33"/>
        <v>8</v>
      </c>
      <c r="AE118" s="124">
        <f t="shared" si="33"/>
        <v>8</v>
      </c>
      <c r="AF118" s="124">
        <f t="shared" si="33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 t="str">
        <f t="shared" si="31"/>
        <v>Upper Mardi (7)</v>
      </c>
      <c r="C119" s="125">
        <v>7</v>
      </c>
      <c r="D119" s="124">
        <f>C119</f>
        <v>7</v>
      </c>
      <c r="E119" s="124">
        <f t="shared" si="32"/>
        <v>7</v>
      </c>
      <c r="F119" s="124">
        <f t="shared" si="32"/>
        <v>7</v>
      </c>
      <c r="G119" s="124">
        <f t="shared" si="32"/>
        <v>7</v>
      </c>
      <c r="H119" s="124">
        <f t="shared" si="32"/>
        <v>7</v>
      </c>
      <c r="I119" s="124">
        <f t="shared" si="32"/>
        <v>7</v>
      </c>
      <c r="J119" s="124">
        <f t="shared" si="32"/>
        <v>7</v>
      </c>
      <c r="K119" s="124">
        <f t="shared" si="32"/>
        <v>7</v>
      </c>
      <c r="L119" s="124">
        <f t="shared" si="32"/>
        <v>7</v>
      </c>
      <c r="M119" s="124">
        <f t="shared" si="32"/>
        <v>7</v>
      </c>
      <c r="N119" s="124">
        <f t="shared" si="32"/>
        <v>7</v>
      </c>
      <c r="O119" s="124">
        <f t="shared" si="32"/>
        <v>7</v>
      </c>
      <c r="P119" s="124">
        <f t="shared" si="32"/>
        <v>7</v>
      </c>
      <c r="Q119" s="124">
        <f t="shared" si="32"/>
        <v>7</v>
      </c>
      <c r="R119" s="124">
        <f t="shared" si="32"/>
        <v>7</v>
      </c>
      <c r="S119" s="124">
        <f t="shared" si="32"/>
        <v>7</v>
      </c>
      <c r="T119" s="124">
        <f t="shared" si="33"/>
        <v>7</v>
      </c>
      <c r="U119" s="124">
        <f t="shared" si="33"/>
        <v>7</v>
      </c>
      <c r="V119" s="124">
        <f t="shared" si="33"/>
        <v>7</v>
      </c>
      <c r="W119" s="124">
        <f t="shared" si="33"/>
        <v>7</v>
      </c>
      <c r="X119" s="124">
        <f t="shared" si="33"/>
        <v>7</v>
      </c>
      <c r="Y119" s="124">
        <f t="shared" si="33"/>
        <v>7</v>
      </c>
      <c r="Z119" s="124">
        <f t="shared" si="33"/>
        <v>7</v>
      </c>
      <c r="AA119" s="124">
        <f t="shared" si="33"/>
        <v>7</v>
      </c>
      <c r="AB119" s="124">
        <f t="shared" si="33"/>
        <v>7</v>
      </c>
      <c r="AC119" s="124">
        <f t="shared" si="33"/>
        <v>7</v>
      </c>
      <c r="AD119" s="124">
        <f t="shared" si="33"/>
        <v>7</v>
      </c>
      <c r="AE119" s="124">
        <f t="shared" si="33"/>
        <v>7</v>
      </c>
      <c r="AF119" s="124">
        <f t="shared" si="33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 t="str">
        <f t="shared" si="31"/>
        <v>Rudi Khola B (6.6)</v>
      </c>
      <c r="C120" s="125">
        <v>3.47</v>
      </c>
      <c r="D120" s="124">
        <f t="shared" ref="D120:S129" si="34">C120</f>
        <v>3.47</v>
      </c>
      <c r="E120" s="124">
        <f t="shared" si="34"/>
        <v>3.47</v>
      </c>
      <c r="F120" s="124">
        <f t="shared" si="34"/>
        <v>3.47</v>
      </c>
      <c r="G120" s="124">
        <f t="shared" si="34"/>
        <v>3.47</v>
      </c>
      <c r="H120" s="124">
        <f t="shared" si="34"/>
        <v>3.47</v>
      </c>
      <c r="I120" s="124">
        <f t="shared" si="34"/>
        <v>3.47</v>
      </c>
      <c r="J120" s="124">
        <f t="shared" si="34"/>
        <v>3.47</v>
      </c>
      <c r="K120" s="124">
        <f t="shared" si="34"/>
        <v>3.47</v>
      </c>
      <c r="L120" s="124">
        <f t="shared" si="34"/>
        <v>3.47</v>
      </c>
      <c r="M120" s="124">
        <f t="shared" si="34"/>
        <v>3.47</v>
      </c>
      <c r="N120" s="124">
        <f t="shared" si="34"/>
        <v>3.47</v>
      </c>
      <c r="O120" s="124">
        <f t="shared" si="34"/>
        <v>3.47</v>
      </c>
      <c r="P120" s="124">
        <f t="shared" si="34"/>
        <v>3.47</v>
      </c>
      <c r="Q120" s="124">
        <f t="shared" si="34"/>
        <v>3.47</v>
      </c>
      <c r="R120" s="124">
        <f t="shared" si="34"/>
        <v>3.47</v>
      </c>
      <c r="S120" s="124">
        <f t="shared" si="34"/>
        <v>3.47</v>
      </c>
      <c r="T120" s="124">
        <f t="shared" si="33"/>
        <v>3.47</v>
      </c>
      <c r="U120" s="124">
        <f t="shared" si="33"/>
        <v>3.47</v>
      </c>
      <c r="V120" s="124">
        <f t="shared" si="33"/>
        <v>3.47</v>
      </c>
      <c r="W120" s="124">
        <f t="shared" si="33"/>
        <v>3.47</v>
      </c>
      <c r="X120" s="124">
        <f t="shared" si="33"/>
        <v>3.47</v>
      </c>
      <c r="Y120" s="124">
        <f t="shared" si="33"/>
        <v>3.47</v>
      </c>
      <c r="Z120" s="124">
        <f t="shared" si="33"/>
        <v>3.47</v>
      </c>
      <c r="AA120" s="124">
        <f t="shared" si="33"/>
        <v>3.47</v>
      </c>
      <c r="AB120" s="124">
        <f t="shared" si="33"/>
        <v>3.47</v>
      </c>
      <c r="AC120" s="124">
        <f t="shared" si="33"/>
        <v>3.47</v>
      </c>
      <c r="AD120" s="124">
        <f t="shared" si="33"/>
        <v>3.47</v>
      </c>
      <c r="AE120" s="124">
        <f t="shared" si="33"/>
        <v>3.47</v>
      </c>
      <c r="AF120" s="124">
        <f t="shared" si="33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 t="str">
        <f t="shared" si="31"/>
        <v>Daraudi Khola A (6)</v>
      </c>
      <c r="C121" s="125">
        <v>2.1</v>
      </c>
      <c r="D121" s="124">
        <f t="shared" si="34"/>
        <v>2.1</v>
      </c>
      <c r="E121" s="124">
        <f t="shared" si="34"/>
        <v>2.1</v>
      </c>
      <c r="F121" s="124">
        <f t="shared" si="34"/>
        <v>2.1</v>
      </c>
      <c r="G121" s="124">
        <f t="shared" si="34"/>
        <v>2.1</v>
      </c>
      <c r="H121" s="124">
        <f t="shared" si="34"/>
        <v>2.1</v>
      </c>
      <c r="I121" s="124">
        <f t="shared" si="34"/>
        <v>2.1</v>
      </c>
      <c r="J121" s="124">
        <f t="shared" si="34"/>
        <v>2.1</v>
      </c>
      <c r="K121" s="124">
        <f t="shared" si="34"/>
        <v>2.1</v>
      </c>
      <c r="L121" s="124">
        <f t="shared" si="34"/>
        <v>2.1</v>
      </c>
      <c r="M121" s="124">
        <f t="shared" si="34"/>
        <v>2.1</v>
      </c>
      <c r="N121" s="124">
        <f t="shared" si="34"/>
        <v>2.1</v>
      </c>
      <c r="O121" s="124">
        <f t="shared" si="34"/>
        <v>2.1</v>
      </c>
      <c r="P121" s="124">
        <f t="shared" si="34"/>
        <v>2.1</v>
      </c>
      <c r="Q121" s="124">
        <f t="shared" si="34"/>
        <v>2.1</v>
      </c>
      <c r="R121" s="124">
        <f t="shared" si="34"/>
        <v>2.1</v>
      </c>
      <c r="S121" s="124">
        <f t="shared" si="34"/>
        <v>2.1</v>
      </c>
      <c r="T121" s="124">
        <f t="shared" si="33"/>
        <v>2.1</v>
      </c>
      <c r="U121" s="124">
        <f t="shared" si="33"/>
        <v>2.1</v>
      </c>
      <c r="V121" s="124">
        <f t="shared" si="33"/>
        <v>2.1</v>
      </c>
      <c r="W121" s="124">
        <f t="shared" si="33"/>
        <v>2.1</v>
      </c>
      <c r="X121" s="124">
        <f t="shared" si="33"/>
        <v>2.1</v>
      </c>
      <c r="Y121" s="124">
        <f t="shared" si="33"/>
        <v>2.1</v>
      </c>
      <c r="Z121" s="124">
        <f t="shared" si="33"/>
        <v>2.1</v>
      </c>
      <c r="AA121" s="124">
        <f t="shared" si="33"/>
        <v>2.1</v>
      </c>
      <c r="AB121" s="124">
        <f t="shared" si="33"/>
        <v>2.1</v>
      </c>
      <c r="AC121" s="124">
        <f t="shared" si="33"/>
        <v>2.1</v>
      </c>
      <c r="AD121" s="124">
        <f t="shared" si="33"/>
        <v>2.1</v>
      </c>
      <c r="AE121" s="124">
        <f t="shared" si="33"/>
        <v>2.1</v>
      </c>
      <c r="AF121" s="124">
        <f t="shared" si="33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 t="str">
        <f t="shared" si="31"/>
        <v>Upper Mai C (5.1)</v>
      </c>
      <c r="C122" s="125">
        <v>9.3000000000000007</v>
      </c>
      <c r="D122" s="124">
        <f t="shared" si="34"/>
        <v>9.3000000000000007</v>
      </c>
      <c r="E122" s="124">
        <f t="shared" si="34"/>
        <v>9.3000000000000007</v>
      </c>
      <c r="F122" s="124">
        <f t="shared" si="34"/>
        <v>9.3000000000000007</v>
      </c>
      <c r="G122" s="124">
        <f t="shared" si="34"/>
        <v>9.3000000000000007</v>
      </c>
      <c r="H122" s="124">
        <f t="shared" si="34"/>
        <v>9.3000000000000007</v>
      </c>
      <c r="I122" s="124">
        <f t="shared" si="34"/>
        <v>9.3000000000000007</v>
      </c>
      <c r="J122" s="124">
        <f t="shared" si="34"/>
        <v>9.3000000000000007</v>
      </c>
      <c r="K122" s="124">
        <f t="shared" si="34"/>
        <v>9.3000000000000007</v>
      </c>
      <c r="L122" s="124">
        <f t="shared" si="34"/>
        <v>9.3000000000000007</v>
      </c>
      <c r="M122" s="124">
        <f t="shared" si="34"/>
        <v>9.3000000000000007</v>
      </c>
      <c r="N122" s="124">
        <f t="shared" si="34"/>
        <v>9.3000000000000007</v>
      </c>
      <c r="O122" s="124">
        <f t="shared" si="34"/>
        <v>9.3000000000000007</v>
      </c>
      <c r="P122" s="124">
        <f t="shared" si="34"/>
        <v>9.3000000000000007</v>
      </c>
      <c r="Q122" s="124">
        <f t="shared" si="34"/>
        <v>9.3000000000000007</v>
      </c>
      <c r="R122" s="124">
        <f t="shared" si="34"/>
        <v>9.3000000000000007</v>
      </c>
      <c r="S122" s="124">
        <f t="shared" si="34"/>
        <v>9.3000000000000007</v>
      </c>
      <c r="T122" s="124">
        <f t="shared" si="33"/>
        <v>9.3000000000000007</v>
      </c>
      <c r="U122" s="124">
        <f t="shared" si="33"/>
        <v>9.3000000000000007</v>
      </c>
      <c r="V122" s="124">
        <f t="shared" si="33"/>
        <v>9.3000000000000007</v>
      </c>
      <c r="W122" s="124">
        <f t="shared" si="33"/>
        <v>9.3000000000000007</v>
      </c>
      <c r="X122" s="124">
        <f t="shared" si="33"/>
        <v>9.3000000000000007</v>
      </c>
      <c r="Y122" s="124">
        <f t="shared" si="33"/>
        <v>9.3000000000000007</v>
      </c>
      <c r="Z122" s="124">
        <f t="shared" si="33"/>
        <v>9.3000000000000007</v>
      </c>
      <c r="AA122" s="124">
        <f t="shared" si="33"/>
        <v>9.3000000000000007</v>
      </c>
      <c r="AB122" s="124">
        <f t="shared" si="33"/>
        <v>9.3000000000000007</v>
      </c>
      <c r="AC122" s="124">
        <f t="shared" si="33"/>
        <v>9.3000000000000007</v>
      </c>
      <c r="AD122" s="124">
        <f t="shared" si="33"/>
        <v>9.3000000000000007</v>
      </c>
      <c r="AE122" s="124">
        <f t="shared" si="33"/>
        <v>9.3000000000000007</v>
      </c>
      <c r="AF122" s="124">
        <f t="shared" si="33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 t="str">
        <f t="shared" si="31"/>
        <v>Ghalemdi Khola (5)</v>
      </c>
      <c r="C123" s="125">
        <v>0</v>
      </c>
      <c r="D123" s="124">
        <f t="shared" si="34"/>
        <v>0</v>
      </c>
      <c r="E123" s="124">
        <f t="shared" si="34"/>
        <v>0</v>
      </c>
      <c r="F123" s="124">
        <f t="shared" si="34"/>
        <v>0</v>
      </c>
      <c r="G123" s="124">
        <f t="shared" si="34"/>
        <v>0</v>
      </c>
      <c r="H123" s="124">
        <f t="shared" si="34"/>
        <v>0</v>
      </c>
      <c r="I123" s="124">
        <f t="shared" si="34"/>
        <v>0</v>
      </c>
      <c r="J123" s="124">
        <f t="shared" si="34"/>
        <v>0</v>
      </c>
      <c r="K123" s="124">
        <f t="shared" si="34"/>
        <v>0</v>
      </c>
      <c r="L123" s="124">
        <f t="shared" si="34"/>
        <v>0</v>
      </c>
      <c r="M123" s="124">
        <f t="shared" si="34"/>
        <v>0</v>
      </c>
      <c r="N123" s="124">
        <f t="shared" si="34"/>
        <v>0</v>
      </c>
      <c r="O123" s="124">
        <f t="shared" si="34"/>
        <v>0</v>
      </c>
      <c r="P123" s="124">
        <f t="shared" si="34"/>
        <v>0</v>
      </c>
      <c r="Q123" s="124">
        <f t="shared" si="34"/>
        <v>0</v>
      </c>
      <c r="R123" s="124">
        <f t="shared" si="34"/>
        <v>0</v>
      </c>
      <c r="S123" s="124">
        <f t="shared" si="34"/>
        <v>0</v>
      </c>
      <c r="T123" s="124">
        <f t="shared" si="33"/>
        <v>0</v>
      </c>
      <c r="U123" s="124">
        <f t="shared" si="33"/>
        <v>0</v>
      </c>
      <c r="V123" s="124">
        <f t="shared" si="33"/>
        <v>0</v>
      </c>
      <c r="W123" s="124">
        <f t="shared" si="33"/>
        <v>0</v>
      </c>
      <c r="X123" s="124">
        <f t="shared" si="33"/>
        <v>0</v>
      </c>
      <c r="Y123" s="124">
        <f t="shared" si="33"/>
        <v>0</v>
      </c>
      <c r="Z123" s="124">
        <f t="shared" si="33"/>
        <v>0</v>
      </c>
      <c r="AA123" s="124">
        <f t="shared" si="33"/>
        <v>0</v>
      </c>
      <c r="AB123" s="124">
        <f t="shared" si="33"/>
        <v>0</v>
      </c>
      <c r="AC123" s="124">
        <f t="shared" si="33"/>
        <v>0</v>
      </c>
      <c r="AD123" s="124">
        <f t="shared" si="33"/>
        <v>0</v>
      </c>
      <c r="AE123" s="124">
        <f t="shared" si="33"/>
        <v>0</v>
      </c>
      <c r="AF123" s="124">
        <f t="shared" si="33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 t="str">
        <f t="shared" si="31"/>
        <v>Mailung Khola (5)</v>
      </c>
      <c r="C124" s="125">
        <v>0</v>
      </c>
      <c r="D124" s="124">
        <f t="shared" si="34"/>
        <v>0</v>
      </c>
      <c r="E124" s="124">
        <f t="shared" si="34"/>
        <v>0</v>
      </c>
      <c r="F124" s="124">
        <f t="shared" si="34"/>
        <v>0</v>
      </c>
      <c r="G124" s="124">
        <f t="shared" si="34"/>
        <v>0</v>
      </c>
      <c r="H124" s="124">
        <f t="shared" si="34"/>
        <v>0</v>
      </c>
      <c r="I124" s="124">
        <f t="shared" si="34"/>
        <v>0</v>
      </c>
      <c r="J124" s="124">
        <f t="shared" si="34"/>
        <v>0</v>
      </c>
      <c r="K124" s="124">
        <f t="shared" si="34"/>
        <v>0</v>
      </c>
      <c r="L124" s="124">
        <f t="shared" si="34"/>
        <v>0</v>
      </c>
      <c r="M124" s="124">
        <f t="shared" si="34"/>
        <v>0</v>
      </c>
      <c r="N124" s="124">
        <f t="shared" si="34"/>
        <v>0</v>
      </c>
      <c r="O124" s="124">
        <f t="shared" si="34"/>
        <v>0</v>
      </c>
      <c r="P124" s="124">
        <f t="shared" si="34"/>
        <v>0</v>
      </c>
      <c r="Q124" s="124">
        <f t="shared" si="34"/>
        <v>0</v>
      </c>
      <c r="R124" s="124">
        <f t="shared" si="34"/>
        <v>0</v>
      </c>
      <c r="S124" s="124">
        <f t="shared" si="34"/>
        <v>0</v>
      </c>
      <c r="T124" s="124">
        <f t="shared" si="33"/>
        <v>0</v>
      </c>
      <c r="U124" s="124">
        <f t="shared" si="33"/>
        <v>0</v>
      </c>
      <c r="V124" s="124">
        <f t="shared" si="33"/>
        <v>0</v>
      </c>
      <c r="W124" s="124">
        <f t="shared" si="33"/>
        <v>0</v>
      </c>
      <c r="X124" s="124">
        <f t="shared" si="33"/>
        <v>0</v>
      </c>
      <c r="Y124" s="124">
        <f t="shared" si="33"/>
        <v>0</v>
      </c>
      <c r="Z124" s="124">
        <f t="shared" si="33"/>
        <v>0</v>
      </c>
      <c r="AA124" s="124">
        <f t="shared" si="33"/>
        <v>0</v>
      </c>
      <c r="AB124" s="124">
        <f t="shared" si="33"/>
        <v>0</v>
      </c>
      <c r="AC124" s="124">
        <f t="shared" si="33"/>
        <v>0</v>
      </c>
      <c r="AD124" s="124">
        <f t="shared" si="33"/>
        <v>0</v>
      </c>
      <c r="AE124" s="124">
        <f t="shared" si="33"/>
        <v>0</v>
      </c>
      <c r="AF124" s="124">
        <f t="shared" si="33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31"/>
        <v>Pikhuwa Khola (5)</v>
      </c>
      <c r="C125" s="125">
        <v>5</v>
      </c>
      <c r="D125" s="124">
        <f t="shared" si="34"/>
        <v>5</v>
      </c>
      <c r="E125" s="124">
        <f t="shared" si="34"/>
        <v>5</v>
      </c>
      <c r="F125" s="124">
        <f t="shared" si="34"/>
        <v>5</v>
      </c>
      <c r="G125" s="124">
        <f t="shared" si="34"/>
        <v>5</v>
      </c>
      <c r="H125" s="124">
        <f t="shared" si="34"/>
        <v>5</v>
      </c>
      <c r="I125" s="124" t="s">
        <v>220</v>
      </c>
      <c r="J125" s="124" t="str">
        <f t="shared" si="34"/>
        <v>;/</v>
      </c>
      <c r="K125" s="124" t="str">
        <f t="shared" si="34"/>
        <v>;/</v>
      </c>
      <c r="L125" s="124" t="str">
        <f t="shared" si="34"/>
        <v>;/</v>
      </c>
      <c r="M125" s="124" t="str">
        <f t="shared" si="34"/>
        <v>;/</v>
      </c>
      <c r="N125" s="124" t="str">
        <f t="shared" si="34"/>
        <v>;/</v>
      </c>
      <c r="O125" s="124" t="str">
        <f t="shared" si="34"/>
        <v>;/</v>
      </c>
      <c r="P125" s="124" t="str">
        <f t="shared" si="34"/>
        <v>;/</v>
      </c>
      <c r="Q125" s="124" t="str">
        <f t="shared" si="34"/>
        <v>;/</v>
      </c>
      <c r="R125" s="124" t="str">
        <f t="shared" si="34"/>
        <v>;/</v>
      </c>
      <c r="S125" s="124" t="str">
        <f t="shared" si="34"/>
        <v>;/</v>
      </c>
      <c r="T125" s="124" t="str">
        <f t="shared" si="33"/>
        <v>;/</v>
      </c>
      <c r="U125" s="124" t="str">
        <f t="shared" si="33"/>
        <v>;/</v>
      </c>
      <c r="V125" s="124" t="str">
        <f t="shared" si="33"/>
        <v>;/</v>
      </c>
      <c r="W125" s="124" t="str">
        <f t="shared" si="33"/>
        <v>;/</v>
      </c>
      <c r="X125" s="124" t="str">
        <f t="shared" si="33"/>
        <v>;/</v>
      </c>
      <c r="Y125" s="124" t="str">
        <f t="shared" si="33"/>
        <v>;/</v>
      </c>
      <c r="Z125" s="124" t="str">
        <f t="shared" si="33"/>
        <v>;/</v>
      </c>
      <c r="AA125" s="124" t="str">
        <f t="shared" si="33"/>
        <v>;/</v>
      </c>
      <c r="AB125" s="124" t="str">
        <f t="shared" si="33"/>
        <v>;/</v>
      </c>
      <c r="AC125" s="124" t="str">
        <f t="shared" si="33"/>
        <v>;/</v>
      </c>
      <c r="AD125" s="124" t="str">
        <f t="shared" si="33"/>
        <v>;/</v>
      </c>
      <c r="AE125" s="124" t="str">
        <f t="shared" si="33"/>
        <v>;/</v>
      </c>
      <c r="AF125" s="124" t="str">
        <f t="shared" si="33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 t="str">
        <f t="shared" si="31"/>
        <v>Tadi Khola (Thaprek) (5)</v>
      </c>
      <c r="C126" s="125">
        <v>1</v>
      </c>
      <c r="D126" s="124">
        <f t="shared" si="34"/>
        <v>1</v>
      </c>
      <c r="E126" s="124">
        <f t="shared" si="34"/>
        <v>1</v>
      </c>
      <c r="F126" s="124">
        <f t="shared" si="34"/>
        <v>1</v>
      </c>
      <c r="G126" s="124">
        <f t="shared" si="34"/>
        <v>1</v>
      </c>
      <c r="H126" s="124">
        <f t="shared" si="34"/>
        <v>1</v>
      </c>
      <c r="I126" s="124">
        <f t="shared" si="34"/>
        <v>1</v>
      </c>
      <c r="J126" s="124">
        <f t="shared" si="34"/>
        <v>1</v>
      </c>
      <c r="K126" s="124">
        <f t="shared" si="34"/>
        <v>1</v>
      </c>
      <c r="L126" s="124">
        <f t="shared" si="34"/>
        <v>1</v>
      </c>
      <c r="M126" s="124">
        <f t="shared" si="34"/>
        <v>1</v>
      </c>
      <c r="N126" s="124">
        <f t="shared" si="34"/>
        <v>1</v>
      </c>
      <c r="O126" s="124">
        <f t="shared" si="34"/>
        <v>1</v>
      </c>
      <c r="P126" s="124">
        <f t="shared" si="34"/>
        <v>1</v>
      </c>
      <c r="Q126" s="124">
        <f t="shared" si="34"/>
        <v>1</v>
      </c>
      <c r="R126" s="124">
        <f t="shared" si="34"/>
        <v>1</v>
      </c>
      <c r="S126" s="124">
        <f t="shared" si="34"/>
        <v>1</v>
      </c>
      <c r="T126" s="124">
        <f t="shared" si="33"/>
        <v>1</v>
      </c>
      <c r="U126" s="124">
        <f t="shared" si="33"/>
        <v>1</v>
      </c>
      <c r="V126" s="124">
        <f t="shared" si="33"/>
        <v>1</v>
      </c>
      <c r="W126" s="124">
        <f t="shared" si="33"/>
        <v>1</v>
      </c>
      <c r="X126" s="124">
        <f t="shared" si="33"/>
        <v>1</v>
      </c>
      <c r="Y126" s="124">
        <f t="shared" si="33"/>
        <v>1</v>
      </c>
      <c r="Z126" s="124">
        <f t="shared" si="33"/>
        <v>1</v>
      </c>
      <c r="AA126" s="124">
        <f t="shared" si="33"/>
        <v>1</v>
      </c>
      <c r="AB126" s="124">
        <f t="shared" si="33"/>
        <v>1</v>
      </c>
      <c r="AC126" s="124">
        <f t="shared" si="33"/>
        <v>1</v>
      </c>
      <c r="AD126" s="124">
        <f t="shared" si="33"/>
        <v>1</v>
      </c>
      <c r="AE126" s="124">
        <f t="shared" si="33"/>
        <v>1</v>
      </c>
      <c r="AF126" s="124">
        <f t="shared" si="33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 t="str">
        <f t="shared" si="31"/>
        <v>Upper Hugdi Khola (5)</v>
      </c>
      <c r="C127" s="125">
        <v>1.58</v>
      </c>
      <c r="D127" s="124">
        <f t="shared" si="34"/>
        <v>1.58</v>
      </c>
      <c r="E127" s="124">
        <f t="shared" si="34"/>
        <v>1.58</v>
      </c>
      <c r="F127" s="124">
        <f t="shared" si="34"/>
        <v>1.58</v>
      </c>
      <c r="G127" s="124">
        <f t="shared" si="34"/>
        <v>1.58</v>
      </c>
      <c r="H127" s="124">
        <f t="shared" si="34"/>
        <v>1.58</v>
      </c>
      <c r="I127" s="124">
        <f t="shared" si="34"/>
        <v>1.58</v>
      </c>
      <c r="J127" s="124">
        <f t="shared" si="34"/>
        <v>1.58</v>
      </c>
      <c r="K127" s="124">
        <f t="shared" si="34"/>
        <v>1.58</v>
      </c>
      <c r="L127" s="124">
        <f t="shared" si="34"/>
        <v>1.58</v>
      </c>
      <c r="M127" s="124">
        <f t="shared" si="34"/>
        <v>1.58</v>
      </c>
      <c r="N127" s="124">
        <f t="shared" si="34"/>
        <v>1.58</v>
      </c>
      <c r="O127" s="124">
        <f t="shared" si="34"/>
        <v>1.58</v>
      </c>
      <c r="P127" s="124">
        <f t="shared" si="34"/>
        <v>1.58</v>
      </c>
      <c r="Q127" s="124">
        <f t="shared" si="34"/>
        <v>1.58</v>
      </c>
      <c r="R127" s="124">
        <f t="shared" si="34"/>
        <v>1.58</v>
      </c>
      <c r="S127" s="124">
        <f t="shared" si="34"/>
        <v>1.58</v>
      </c>
      <c r="T127" s="124">
        <f t="shared" si="33"/>
        <v>1.58</v>
      </c>
      <c r="U127" s="124">
        <f t="shared" si="33"/>
        <v>1.58</v>
      </c>
      <c r="V127" s="124">
        <f t="shared" si="33"/>
        <v>1.58</v>
      </c>
      <c r="W127" s="124">
        <f t="shared" si="33"/>
        <v>1.58</v>
      </c>
      <c r="X127" s="124">
        <f t="shared" si="33"/>
        <v>1.58</v>
      </c>
      <c r="Y127" s="124">
        <f t="shared" si="33"/>
        <v>1.58</v>
      </c>
      <c r="Z127" s="124">
        <f t="shared" si="33"/>
        <v>1.58</v>
      </c>
      <c r="AA127" s="124">
        <f t="shared" si="33"/>
        <v>1.58</v>
      </c>
      <c r="AB127" s="124">
        <f t="shared" si="33"/>
        <v>1.58</v>
      </c>
      <c r="AC127" s="124">
        <f t="shared" si="33"/>
        <v>1.58</v>
      </c>
      <c r="AD127" s="124">
        <f t="shared" si="33"/>
        <v>1.58</v>
      </c>
      <c r="AE127" s="124">
        <f t="shared" si="33"/>
        <v>1.58</v>
      </c>
      <c r="AF127" s="124">
        <f t="shared" si="33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 t="str">
        <f t="shared" si="31"/>
        <v>Phawa Khola (4.95)</v>
      </c>
      <c r="C128" s="125">
        <v>1.46</v>
      </c>
      <c r="D128" s="124">
        <f t="shared" si="34"/>
        <v>1.46</v>
      </c>
      <c r="E128" s="124">
        <f t="shared" si="34"/>
        <v>1.46</v>
      </c>
      <c r="F128" s="124">
        <f t="shared" si="34"/>
        <v>1.46</v>
      </c>
      <c r="G128" s="124">
        <f t="shared" si="34"/>
        <v>1.46</v>
      </c>
      <c r="H128" s="124">
        <f t="shared" si="34"/>
        <v>1.46</v>
      </c>
      <c r="I128" s="124">
        <f t="shared" si="34"/>
        <v>1.46</v>
      </c>
      <c r="J128" s="124">
        <f t="shared" si="34"/>
        <v>1.46</v>
      </c>
      <c r="K128" s="124">
        <f t="shared" si="34"/>
        <v>1.46</v>
      </c>
      <c r="L128" s="124">
        <f t="shared" si="34"/>
        <v>1.46</v>
      </c>
      <c r="M128" s="124">
        <f t="shared" si="34"/>
        <v>1.46</v>
      </c>
      <c r="N128" s="124">
        <f t="shared" si="34"/>
        <v>1.46</v>
      </c>
      <c r="O128" s="124">
        <f t="shared" si="34"/>
        <v>1.46</v>
      </c>
      <c r="P128" s="124">
        <f t="shared" si="34"/>
        <v>1.46</v>
      </c>
      <c r="Q128" s="124">
        <f t="shared" si="34"/>
        <v>1.46</v>
      </c>
      <c r="R128" s="124">
        <f t="shared" si="34"/>
        <v>1.46</v>
      </c>
      <c r="S128" s="124">
        <f t="shared" si="34"/>
        <v>1.46</v>
      </c>
      <c r="T128" s="124">
        <f t="shared" ref="T128:AF129" si="35">S128</f>
        <v>1.46</v>
      </c>
      <c r="U128" s="124">
        <f t="shared" si="35"/>
        <v>1.46</v>
      </c>
      <c r="V128" s="124">
        <f t="shared" si="35"/>
        <v>1.46</v>
      </c>
      <c r="W128" s="124">
        <f t="shared" si="35"/>
        <v>1.46</v>
      </c>
      <c r="X128" s="124">
        <f t="shared" si="35"/>
        <v>1.46</v>
      </c>
      <c r="Y128" s="124">
        <f t="shared" si="35"/>
        <v>1.46</v>
      </c>
      <c r="Z128" s="124">
        <f t="shared" si="35"/>
        <v>1.46</v>
      </c>
      <c r="AA128" s="124">
        <f t="shared" si="35"/>
        <v>1.46</v>
      </c>
      <c r="AB128" s="124">
        <f t="shared" si="35"/>
        <v>1.46</v>
      </c>
      <c r="AC128" s="124">
        <f t="shared" si="35"/>
        <v>1.46</v>
      </c>
      <c r="AD128" s="124">
        <f t="shared" si="35"/>
        <v>1.46</v>
      </c>
      <c r="AE128" s="124">
        <f t="shared" si="35"/>
        <v>1.46</v>
      </c>
      <c r="AF128" s="124">
        <f t="shared" si="35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 t="str">
        <f t="shared" si="31"/>
        <v>Siuri Khola (4.95)</v>
      </c>
      <c r="C129" s="125">
        <v>1.48</v>
      </c>
      <c r="D129" s="124">
        <f t="shared" si="34"/>
        <v>1.48</v>
      </c>
      <c r="E129" s="124">
        <f t="shared" si="34"/>
        <v>1.48</v>
      </c>
      <c r="F129" s="124">
        <f t="shared" si="34"/>
        <v>1.48</v>
      </c>
      <c r="G129" s="124">
        <f t="shared" si="34"/>
        <v>1.48</v>
      </c>
      <c r="H129" s="124">
        <f t="shared" si="34"/>
        <v>1.48</v>
      </c>
      <c r="I129" s="124">
        <f t="shared" si="34"/>
        <v>1.48</v>
      </c>
      <c r="J129" s="124">
        <f t="shared" si="34"/>
        <v>1.48</v>
      </c>
      <c r="K129" s="124">
        <f t="shared" si="34"/>
        <v>1.48</v>
      </c>
      <c r="L129" s="124">
        <f t="shared" si="34"/>
        <v>1.48</v>
      </c>
      <c r="M129" s="124">
        <f t="shared" si="34"/>
        <v>1.48</v>
      </c>
      <c r="N129" s="124">
        <f t="shared" si="34"/>
        <v>1.48</v>
      </c>
      <c r="O129" s="124">
        <f t="shared" si="34"/>
        <v>1.48</v>
      </c>
      <c r="P129" s="124">
        <f t="shared" si="34"/>
        <v>1.48</v>
      </c>
      <c r="Q129" s="124">
        <f t="shared" si="34"/>
        <v>1.48</v>
      </c>
      <c r="R129" s="124">
        <f t="shared" si="34"/>
        <v>1.48</v>
      </c>
      <c r="S129" s="124">
        <f t="shared" si="34"/>
        <v>1.48</v>
      </c>
      <c r="T129" s="124">
        <f t="shared" si="35"/>
        <v>1.48</v>
      </c>
      <c r="U129" s="124">
        <f t="shared" si="35"/>
        <v>1.48</v>
      </c>
      <c r="V129" s="124">
        <f t="shared" si="35"/>
        <v>1.48</v>
      </c>
      <c r="W129" s="124">
        <f t="shared" si="35"/>
        <v>1.48</v>
      </c>
      <c r="X129" s="124">
        <f t="shared" si="35"/>
        <v>1.48</v>
      </c>
      <c r="Y129" s="124">
        <f t="shared" si="35"/>
        <v>1.48</v>
      </c>
      <c r="Z129" s="124">
        <f t="shared" si="35"/>
        <v>1.48</v>
      </c>
      <c r="AA129" s="124">
        <f t="shared" si="35"/>
        <v>1.48</v>
      </c>
      <c r="AB129" s="124">
        <f t="shared" si="35"/>
        <v>1.48</v>
      </c>
      <c r="AC129" s="124">
        <f t="shared" si="35"/>
        <v>1.48</v>
      </c>
      <c r="AD129" s="124">
        <f t="shared" si="35"/>
        <v>1.48</v>
      </c>
      <c r="AE129" s="124">
        <f t="shared" si="35"/>
        <v>1.48</v>
      </c>
      <c r="AF129" s="124">
        <f t="shared" si="35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 t="str">
        <f t="shared" ref="B131:B138" si="36">A131</f>
        <v>Mardi Khola (4.8)</v>
      </c>
      <c r="C131" s="125">
        <v>2.2000000000000002</v>
      </c>
      <c r="D131" s="124">
        <f t="shared" ref="D131:S138" si="37">C131</f>
        <v>2.2000000000000002</v>
      </c>
      <c r="E131" s="124">
        <f t="shared" si="37"/>
        <v>2.2000000000000002</v>
      </c>
      <c r="F131" s="124">
        <f t="shared" si="37"/>
        <v>2.2000000000000002</v>
      </c>
      <c r="G131" s="124">
        <f t="shared" si="37"/>
        <v>2.2000000000000002</v>
      </c>
      <c r="H131" s="124">
        <f t="shared" si="37"/>
        <v>2.2000000000000002</v>
      </c>
      <c r="I131" s="124">
        <f t="shared" si="37"/>
        <v>2.2000000000000002</v>
      </c>
      <c r="J131" s="124">
        <f t="shared" si="37"/>
        <v>2.2000000000000002</v>
      </c>
      <c r="K131" s="124">
        <f t="shared" si="37"/>
        <v>2.2000000000000002</v>
      </c>
      <c r="L131" s="124">
        <f t="shared" si="37"/>
        <v>2.2000000000000002</v>
      </c>
      <c r="M131" s="124">
        <f t="shared" si="37"/>
        <v>2.2000000000000002</v>
      </c>
      <c r="N131" s="124">
        <f t="shared" si="37"/>
        <v>2.2000000000000002</v>
      </c>
      <c r="O131" s="124">
        <f t="shared" si="37"/>
        <v>2.2000000000000002</v>
      </c>
      <c r="P131" s="124">
        <f t="shared" si="37"/>
        <v>2.2000000000000002</v>
      </c>
      <c r="Q131" s="124">
        <f t="shared" si="37"/>
        <v>2.2000000000000002</v>
      </c>
      <c r="R131" s="124">
        <f t="shared" si="37"/>
        <v>2.2000000000000002</v>
      </c>
      <c r="S131" s="124">
        <f t="shared" si="37"/>
        <v>2.2000000000000002</v>
      </c>
      <c r="T131" s="124">
        <f t="shared" ref="T131:AF138" si="38">S131</f>
        <v>2.2000000000000002</v>
      </c>
      <c r="U131" s="124">
        <f t="shared" si="38"/>
        <v>2.2000000000000002</v>
      </c>
      <c r="V131" s="124">
        <f t="shared" si="38"/>
        <v>2.2000000000000002</v>
      </c>
      <c r="W131" s="124">
        <f t="shared" si="38"/>
        <v>2.2000000000000002</v>
      </c>
      <c r="X131" s="124">
        <f t="shared" si="38"/>
        <v>2.2000000000000002</v>
      </c>
      <c r="Y131" s="124">
        <f t="shared" si="38"/>
        <v>2.2000000000000002</v>
      </c>
      <c r="Z131" s="124">
        <f t="shared" si="38"/>
        <v>2.2000000000000002</v>
      </c>
      <c r="AA131" s="124">
        <f t="shared" si="38"/>
        <v>2.2000000000000002</v>
      </c>
      <c r="AB131" s="124">
        <f t="shared" si="38"/>
        <v>2.2000000000000002</v>
      </c>
      <c r="AC131" s="124">
        <f t="shared" si="38"/>
        <v>2.2000000000000002</v>
      </c>
      <c r="AD131" s="124">
        <f t="shared" si="38"/>
        <v>2.2000000000000002</v>
      </c>
      <c r="AE131" s="124">
        <f t="shared" si="38"/>
        <v>2.2000000000000002</v>
      </c>
      <c r="AF131" s="124">
        <f t="shared" si="38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 t="str">
        <f t="shared" si="36"/>
        <v>Padam Khola (4.8)</v>
      </c>
      <c r="C132" s="125">
        <v>2</v>
      </c>
      <c r="D132" s="124">
        <f t="shared" si="37"/>
        <v>2</v>
      </c>
      <c r="E132" s="124">
        <f t="shared" si="37"/>
        <v>2</v>
      </c>
      <c r="F132" s="124">
        <f t="shared" si="37"/>
        <v>2</v>
      </c>
      <c r="G132" s="124">
        <f t="shared" si="37"/>
        <v>2</v>
      </c>
      <c r="H132" s="124">
        <f t="shared" si="37"/>
        <v>2</v>
      </c>
      <c r="I132" s="124">
        <f t="shared" si="37"/>
        <v>2</v>
      </c>
      <c r="J132" s="124">
        <f t="shared" si="37"/>
        <v>2</v>
      </c>
      <c r="K132" s="124">
        <f t="shared" si="37"/>
        <v>2</v>
      </c>
      <c r="L132" s="124">
        <f t="shared" si="37"/>
        <v>2</v>
      </c>
      <c r="M132" s="124">
        <f t="shared" si="37"/>
        <v>2</v>
      </c>
      <c r="N132" s="124">
        <f t="shared" si="37"/>
        <v>2</v>
      </c>
      <c r="O132" s="124">
        <f t="shared" si="37"/>
        <v>2</v>
      </c>
      <c r="P132" s="124">
        <f t="shared" si="37"/>
        <v>2</v>
      </c>
      <c r="Q132" s="124">
        <f t="shared" si="37"/>
        <v>2</v>
      </c>
      <c r="R132" s="124">
        <f t="shared" si="37"/>
        <v>2</v>
      </c>
      <c r="S132" s="124">
        <f t="shared" si="37"/>
        <v>2</v>
      </c>
      <c r="T132" s="124">
        <f t="shared" si="38"/>
        <v>2</v>
      </c>
      <c r="U132" s="124">
        <f t="shared" si="38"/>
        <v>2</v>
      </c>
      <c r="V132" s="124">
        <f t="shared" si="38"/>
        <v>2</v>
      </c>
      <c r="W132" s="124">
        <f t="shared" si="38"/>
        <v>2</v>
      </c>
      <c r="X132" s="124">
        <f t="shared" si="38"/>
        <v>2</v>
      </c>
      <c r="Y132" s="124">
        <f t="shared" si="38"/>
        <v>2</v>
      </c>
      <c r="Z132" s="124">
        <f t="shared" si="38"/>
        <v>2</v>
      </c>
      <c r="AA132" s="124">
        <f t="shared" si="38"/>
        <v>2</v>
      </c>
      <c r="AB132" s="124">
        <f t="shared" si="38"/>
        <v>2</v>
      </c>
      <c r="AC132" s="124">
        <f t="shared" si="38"/>
        <v>2</v>
      </c>
      <c r="AD132" s="124">
        <f t="shared" si="38"/>
        <v>2</v>
      </c>
      <c r="AE132" s="124">
        <f t="shared" si="38"/>
        <v>2</v>
      </c>
      <c r="AF132" s="124">
        <f t="shared" si="38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 t="str">
        <f t="shared" si="36"/>
        <v>Mai Khola Small (4.5)</v>
      </c>
      <c r="C133" s="125">
        <v>1.25</v>
      </c>
      <c r="D133" s="124">
        <f t="shared" si="37"/>
        <v>1.25</v>
      </c>
      <c r="E133" s="124">
        <f t="shared" si="37"/>
        <v>1.25</v>
      </c>
      <c r="F133" s="124">
        <f t="shared" si="37"/>
        <v>1.25</v>
      </c>
      <c r="G133" s="124">
        <f t="shared" si="37"/>
        <v>1.25</v>
      </c>
      <c r="H133" s="124">
        <f t="shared" si="37"/>
        <v>1.25</v>
      </c>
      <c r="I133" s="124">
        <f t="shared" si="37"/>
        <v>1.25</v>
      </c>
      <c r="J133" s="124">
        <f t="shared" si="37"/>
        <v>1.25</v>
      </c>
      <c r="K133" s="124">
        <f t="shared" si="37"/>
        <v>1.25</v>
      </c>
      <c r="L133" s="124">
        <f t="shared" si="37"/>
        <v>1.25</v>
      </c>
      <c r="M133" s="124">
        <f t="shared" si="37"/>
        <v>1.25</v>
      </c>
      <c r="N133" s="124">
        <f t="shared" si="37"/>
        <v>1.25</v>
      </c>
      <c r="O133" s="124">
        <f t="shared" si="37"/>
        <v>1.25</v>
      </c>
      <c r="P133" s="124">
        <f t="shared" si="37"/>
        <v>1.25</v>
      </c>
      <c r="Q133" s="124">
        <f t="shared" si="37"/>
        <v>1.25</v>
      </c>
      <c r="R133" s="124">
        <f t="shared" si="37"/>
        <v>1.25</v>
      </c>
      <c r="S133" s="124">
        <f t="shared" si="37"/>
        <v>1.25</v>
      </c>
      <c r="T133" s="124">
        <f t="shared" si="38"/>
        <v>1.25</v>
      </c>
      <c r="U133" s="124">
        <f t="shared" si="38"/>
        <v>1.25</v>
      </c>
      <c r="V133" s="124">
        <f t="shared" si="38"/>
        <v>1.25</v>
      </c>
      <c r="W133" s="124">
        <f t="shared" si="38"/>
        <v>1.25</v>
      </c>
      <c r="X133" s="124">
        <f t="shared" si="38"/>
        <v>1.25</v>
      </c>
      <c r="Y133" s="124">
        <f t="shared" si="38"/>
        <v>1.25</v>
      </c>
      <c r="Z133" s="124">
        <f t="shared" si="38"/>
        <v>1.25</v>
      </c>
      <c r="AA133" s="124">
        <f t="shared" si="38"/>
        <v>1.25</v>
      </c>
      <c r="AB133" s="124">
        <f t="shared" si="38"/>
        <v>1.25</v>
      </c>
      <c r="AC133" s="124">
        <f t="shared" si="38"/>
        <v>1.25</v>
      </c>
      <c r="AD133" s="124">
        <f t="shared" si="38"/>
        <v>1.25</v>
      </c>
      <c r="AE133" s="124">
        <f t="shared" si="38"/>
        <v>1.25</v>
      </c>
      <c r="AF133" s="124">
        <f t="shared" si="38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 t="str">
        <f t="shared" si="36"/>
        <v>Hewa Khola (4.455)</v>
      </c>
      <c r="C134" s="125">
        <v>1.1499999999999999</v>
      </c>
      <c r="D134" s="124">
        <f t="shared" si="37"/>
        <v>1.1499999999999999</v>
      </c>
      <c r="E134" s="124">
        <f t="shared" si="37"/>
        <v>1.1499999999999999</v>
      </c>
      <c r="F134" s="124">
        <f t="shared" si="37"/>
        <v>1.1499999999999999</v>
      </c>
      <c r="G134" s="124">
        <f t="shared" si="37"/>
        <v>1.1499999999999999</v>
      </c>
      <c r="H134" s="124">
        <f t="shared" si="37"/>
        <v>1.1499999999999999</v>
      </c>
      <c r="I134" s="124">
        <f t="shared" si="37"/>
        <v>1.1499999999999999</v>
      </c>
      <c r="J134" s="124">
        <f t="shared" si="37"/>
        <v>1.1499999999999999</v>
      </c>
      <c r="K134" s="124">
        <f t="shared" si="37"/>
        <v>1.1499999999999999</v>
      </c>
      <c r="L134" s="124">
        <f t="shared" si="37"/>
        <v>1.1499999999999999</v>
      </c>
      <c r="M134" s="124">
        <f t="shared" si="37"/>
        <v>1.1499999999999999</v>
      </c>
      <c r="N134" s="124">
        <f t="shared" si="37"/>
        <v>1.1499999999999999</v>
      </c>
      <c r="O134" s="124">
        <f t="shared" si="37"/>
        <v>1.1499999999999999</v>
      </c>
      <c r="P134" s="124">
        <f t="shared" si="37"/>
        <v>1.1499999999999999</v>
      </c>
      <c r="Q134" s="124">
        <f t="shared" si="37"/>
        <v>1.1499999999999999</v>
      </c>
      <c r="R134" s="124">
        <f t="shared" si="37"/>
        <v>1.1499999999999999</v>
      </c>
      <c r="S134" s="124">
        <f t="shared" si="37"/>
        <v>1.1499999999999999</v>
      </c>
      <c r="T134" s="124">
        <f t="shared" si="38"/>
        <v>1.1499999999999999</v>
      </c>
      <c r="U134" s="124">
        <f t="shared" si="38"/>
        <v>1.1499999999999999</v>
      </c>
      <c r="V134" s="124">
        <f t="shared" si="38"/>
        <v>1.1499999999999999</v>
      </c>
      <c r="W134" s="124">
        <f t="shared" si="38"/>
        <v>1.1499999999999999</v>
      </c>
      <c r="X134" s="124">
        <f t="shared" si="38"/>
        <v>1.1499999999999999</v>
      </c>
      <c r="Y134" s="124">
        <f t="shared" si="38"/>
        <v>1.1499999999999999</v>
      </c>
      <c r="Z134" s="124">
        <f t="shared" si="38"/>
        <v>1.1499999999999999</v>
      </c>
      <c r="AA134" s="124">
        <f t="shared" si="38"/>
        <v>1.1499999999999999</v>
      </c>
      <c r="AB134" s="124">
        <f t="shared" si="38"/>
        <v>1.1499999999999999</v>
      </c>
      <c r="AC134" s="124">
        <f t="shared" si="38"/>
        <v>1.1499999999999999</v>
      </c>
      <c r="AD134" s="124">
        <f t="shared" si="38"/>
        <v>1.1499999999999999</v>
      </c>
      <c r="AE134" s="124">
        <f t="shared" si="38"/>
        <v>1.1499999999999999</v>
      </c>
      <c r="AF134" s="124">
        <f t="shared" si="38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 t="str">
        <f t="shared" si="36"/>
        <v>Bijayapur-1 (4.41)</v>
      </c>
      <c r="C135" s="125">
        <v>2.133</v>
      </c>
      <c r="D135" s="124">
        <f t="shared" si="37"/>
        <v>2.133</v>
      </c>
      <c r="E135" s="124">
        <f t="shared" si="37"/>
        <v>2.133</v>
      </c>
      <c r="F135" s="124">
        <f t="shared" si="37"/>
        <v>2.133</v>
      </c>
      <c r="G135" s="124">
        <f t="shared" si="37"/>
        <v>2.133</v>
      </c>
      <c r="H135" s="124">
        <f t="shared" si="37"/>
        <v>2.133</v>
      </c>
      <c r="I135" s="124">
        <f t="shared" si="37"/>
        <v>2.133</v>
      </c>
      <c r="J135" s="124">
        <f t="shared" si="37"/>
        <v>2.133</v>
      </c>
      <c r="K135" s="124">
        <f t="shared" si="37"/>
        <v>2.133</v>
      </c>
      <c r="L135" s="124">
        <f t="shared" si="37"/>
        <v>2.133</v>
      </c>
      <c r="M135" s="124">
        <f t="shared" si="37"/>
        <v>2.133</v>
      </c>
      <c r="N135" s="124">
        <f t="shared" si="37"/>
        <v>2.133</v>
      </c>
      <c r="O135" s="124">
        <f t="shared" si="37"/>
        <v>2.133</v>
      </c>
      <c r="P135" s="124">
        <f t="shared" si="37"/>
        <v>2.133</v>
      </c>
      <c r="Q135" s="124">
        <f t="shared" si="37"/>
        <v>2.133</v>
      </c>
      <c r="R135" s="124">
        <f t="shared" si="37"/>
        <v>2.133</v>
      </c>
      <c r="S135" s="124">
        <f t="shared" si="37"/>
        <v>2.133</v>
      </c>
      <c r="T135" s="124">
        <f t="shared" si="38"/>
        <v>2.133</v>
      </c>
      <c r="U135" s="124">
        <f t="shared" si="38"/>
        <v>2.133</v>
      </c>
      <c r="V135" s="124">
        <f t="shared" si="38"/>
        <v>2.133</v>
      </c>
      <c r="W135" s="124">
        <f t="shared" si="38"/>
        <v>2.133</v>
      </c>
      <c r="X135" s="124">
        <f t="shared" si="38"/>
        <v>2.133</v>
      </c>
      <c r="Y135" s="124">
        <f t="shared" si="38"/>
        <v>2.133</v>
      </c>
      <c r="Z135" s="124">
        <f t="shared" si="38"/>
        <v>2.133</v>
      </c>
      <c r="AA135" s="124">
        <f t="shared" si="38"/>
        <v>2.133</v>
      </c>
      <c r="AB135" s="124">
        <f t="shared" si="38"/>
        <v>2.133</v>
      </c>
      <c r="AC135" s="124">
        <f t="shared" si="38"/>
        <v>2.133</v>
      </c>
      <c r="AD135" s="124">
        <f t="shared" si="38"/>
        <v>2.133</v>
      </c>
      <c r="AE135" s="124">
        <f t="shared" si="38"/>
        <v>2.133</v>
      </c>
      <c r="AF135" s="124">
        <f t="shared" si="38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 t="str">
        <f t="shared" si="36"/>
        <v>Radhi Khola (4.4)</v>
      </c>
      <c r="C136" s="125">
        <v>2.09</v>
      </c>
      <c r="D136" s="124">
        <f t="shared" si="37"/>
        <v>2.09</v>
      </c>
      <c r="E136" s="124">
        <f t="shared" si="37"/>
        <v>2.09</v>
      </c>
      <c r="F136" s="124">
        <f t="shared" si="37"/>
        <v>2.09</v>
      </c>
      <c r="G136" s="124">
        <f t="shared" si="37"/>
        <v>2.09</v>
      </c>
      <c r="H136" s="124">
        <f t="shared" si="37"/>
        <v>2.09</v>
      </c>
      <c r="I136" s="124">
        <f t="shared" si="37"/>
        <v>2.09</v>
      </c>
      <c r="J136" s="124">
        <f t="shared" si="37"/>
        <v>2.09</v>
      </c>
      <c r="K136" s="124">
        <f t="shared" si="37"/>
        <v>2.09</v>
      </c>
      <c r="L136" s="124">
        <f t="shared" si="37"/>
        <v>2.09</v>
      </c>
      <c r="M136" s="124">
        <f t="shared" si="37"/>
        <v>2.09</v>
      </c>
      <c r="N136" s="124">
        <f t="shared" si="37"/>
        <v>2.09</v>
      </c>
      <c r="O136" s="124">
        <f t="shared" si="37"/>
        <v>2.09</v>
      </c>
      <c r="P136" s="124">
        <f t="shared" si="37"/>
        <v>2.09</v>
      </c>
      <c r="Q136" s="124">
        <f t="shared" si="37"/>
        <v>2.09</v>
      </c>
      <c r="R136" s="124">
        <f t="shared" si="37"/>
        <v>2.09</v>
      </c>
      <c r="S136" s="124">
        <f t="shared" si="37"/>
        <v>2.09</v>
      </c>
      <c r="T136" s="124">
        <f t="shared" si="38"/>
        <v>2.09</v>
      </c>
      <c r="U136" s="124">
        <f t="shared" si="38"/>
        <v>2.09</v>
      </c>
      <c r="V136" s="124">
        <f t="shared" si="38"/>
        <v>2.09</v>
      </c>
      <c r="W136" s="124">
        <f t="shared" si="38"/>
        <v>2.09</v>
      </c>
      <c r="X136" s="124">
        <f t="shared" si="38"/>
        <v>2.09</v>
      </c>
      <c r="Y136" s="124">
        <f t="shared" si="38"/>
        <v>2.09</v>
      </c>
      <c r="Z136" s="124">
        <f t="shared" si="38"/>
        <v>2.09</v>
      </c>
      <c r="AA136" s="124">
        <f t="shared" si="38"/>
        <v>2.09</v>
      </c>
      <c r="AB136" s="124">
        <f t="shared" si="38"/>
        <v>2.09</v>
      </c>
      <c r="AC136" s="124">
        <f t="shared" si="38"/>
        <v>2.09</v>
      </c>
      <c r="AD136" s="124">
        <f t="shared" si="38"/>
        <v>2.09</v>
      </c>
      <c r="AE136" s="124">
        <f t="shared" si="38"/>
        <v>2.09</v>
      </c>
      <c r="AF136" s="124">
        <f t="shared" si="38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 t="str">
        <f t="shared" si="36"/>
        <v>Tungun-Thosne (4.36)</v>
      </c>
      <c r="C137" s="125">
        <v>1.1399999999999999</v>
      </c>
      <c r="D137" s="124">
        <f t="shared" si="37"/>
        <v>1.1399999999999999</v>
      </c>
      <c r="E137" s="124">
        <f t="shared" si="37"/>
        <v>1.1399999999999999</v>
      </c>
      <c r="F137" s="124">
        <f t="shared" si="37"/>
        <v>1.1399999999999999</v>
      </c>
      <c r="G137" s="124">
        <f t="shared" si="37"/>
        <v>1.1399999999999999</v>
      </c>
      <c r="H137" s="124">
        <f t="shared" si="37"/>
        <v>1.1399999999999999</v>
      </c>
      <c r="I137" s="124">
        <f t="shared" si="37"/>
        <v>1.1399999999999999</v>
      </c>
      <c r="J137" s="124">
        <f t="shared" si="37"/>
        <v>1.1399999999999999</v>
      </c>
      <c r="K137" s="124">
        <f t="shared" si="37"/>
        <v>1.1399999999999999</v>
      </c>
      <c r="L137" s="124">
        <f t="shared" si="37"/>
        <v>1.1399999999999999</v>
      </c>
      <c r="M137" s="124">
        <f t="shared" si="37"/>
        <v>1.1399999999999999</v>
      </c>
      <c r="N137" s="124">
        <f t="shared" si="37"/>
        <v>1.1399999999999999</v>
      </c>
      <c r="O137" s="124">
        <f t="shared" si="37"/>
        <v>1.1399999999999999</v>
      </c>
      <c r="P137" s="124">
        <f t="shared" si="37"/>
        <v>1.1399999999999999</v>
      </c>
      <c r="Q137" s="124">
        <f t="shared" si="37"/>
        <v>1.1399999999999999</v>
      </c>
      <c r="R137" s="124">
        <f t="shared" si="37"/>
        <v>1.1399999999999999</v>
      </c>
      <c r="S137" s="124">
        <f t="shared" si="37"/>
        <v>1.1399999999999999</v>
      </c>
      <c r="T137" s="124">
        <f t="shared" si="38"/>
        <v>1.1399999999999999</v>
      </c>
      <c r="U137" s="124">
        <f t="shared" si="38"/>
        <v>1.1399999999999999</v>
      </c>
      <c r="V137" s="124">
        <f t="shared" si="38"/>
        <v>1.1399999999999999</v>
      </c>
      <c r="W137" s="124">
        <f t="shared" si="38"/>
        <v>1.1399999999999999</v>
      </c>
      <c r="X137" s="124">
        <f t="shared" si="38"/>
        <v>1.1399999999999999</v>
      </c>
      <c r="Y137" s="124">
        <f t="shared" si="38"/>
        <v>1.1399999999999999</v>
      </c>
      <c r="Z137" s="124">
        <f t="shared" si="38"/>
        <v>1.1399999999999999</v>
      </c>
      <c r="AA137" s="124">
        <f t="shared" si="38"/>
        <v>1.1399999999999999</v>
      </c>
      <c r="AB137" s="124">
        <f t="shared" si="38"/>
        <v>1.1399999999999999</v>
      </c>
      <c r="AC137" s="124">
        <f t="shared" si="38"/>
        <v>1.1399999999999999</v>
      </c>
      <c r="AD137" s="124">
        <f t="shared" si="38"/>
        <v>1.1399999999999999</v>
      </c>
      <c r="AE137" s="124">
        <f t="shared" si="38"/>
        <v>1.1399999999999999</v>
      </c>
      <c r="AF137" s="124">
        <f t="shared" si="38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 t="str">
        <f t="shared" si="36"/>
        <v>Baramchi Khola (4.2)</v>
      </c>
      <c r="C138" s="125">
        <v>0.82</v>
      </c>
      <c r="D138" s="124">
        <f t="shared" si="37"/>
        <v>0.82</v>
      </c>
      <c r="E138" s="124">
        <f t="shared" si="37"/>
        <v>0.82</v>
      </c>
      <c r="F138" s="124">
        <f t="shared" si="37"/>
        <v>0.82</v>
      </c>
      <c r="G138" s="124">
        <f t="shared" si="37"/>
        <v>0.82</v>
      </c>
      <c r="H138" s="124">
        <f t="shared" si="37"/>
        <v>0.82</v>
      </c>
      <c r="I138" s="124">
        <f t="shared" si="37"/>
        <v>0.82</v>
      </c>
      <c r="J138" s="124">
        <f t="shared" si="37"/>
        <v>0.82</v>
      </c>
      <c r="K138" s="124">
        <f t="shared" si="37"/>
        <v>0.82</v>
      </c>
      <c r="L138" s="124">
        <f t="shared" si="37"/>
        <v>0.82</v>
      </c>
      <c r="M138" s="124">
        <f t="shared" si="37"/>
        <v>0.82</v>
      </c>
      <c r="N138" s="124">
        <f t="shared" si="37"/>
        <v>0.82</v>
      </c>
      <c r="O138" s="124">
        <f t="shared" si="37"/>
        <v>0.82</v>
      </c>
      <c r="P138" s="124">
        <f t="shared" si="37"/>
        <v>0.82</v>
      </c>
      <c r="Q138" s="124">
        <f t="shared" si="37"/>
        <v>0.82</v>
      </c>
      <c r="R138" s="124">
        <f t="shared" si="37"/>
        <v>0.82</v>
      </c>
      <c r="S138" s="124">
        <f t="shared" si="37"/>
        <v>0.82</v>
      </c>
      <c r="T138" s="124">
        <f t="shared" si="38"/>
        <v>0.82</v>
      </c>
      <c r="U138" s="124">
        <f t="shared" si="38"/>
        <v>0.82</v>
      </c>
      <c r="V138" s="124">
        <f t="shared" si="38"/>
        <v>0.82</v>
      </c>
      <c r="W138" s="124">
        <f t="shared" si="38"/>
        <v>0.82</v>
      </c>
      <c r="X138" s="124">
        <f t="shared" si="38"/>
        <v>0.82</v>
      </c>
      <c r="Y138" s="124">
        <f t="shared" si="38"/>
        <v>0.82</v>
      </c>
      <c r="Z138" s="124">
        <f t="shared" si="38"/>
        <v>0.82</v>
      </c>
      <c r="AA138" s="124">
        <f t="shared" si="38"/>
        <v>0.82</v>
      </c>
      <c r="AB138" s="124">
        <f t="shared" si="38"/>
        <v>0.82</v>
      </c>
      <c r="AC138" s="124">
        <f t="shared" si="38"/>
        <v>0.82</v>
      </c>
      <c r="AD138" s="124">
        <f t="shared" si="38"/>
        <v>0.82</v>
      </c>
      <c r="AE138" s="124">
        <f t="shared" si="38"/>
        <v>0.82</v>
      </c>
      <c r="AF138" s="124">
        <f t="shared" si="38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 t="str">
        <f t="shared" ref="B140:B146" si="39">A140</f>
        <v>Khudi Khola (4)</v>
      </c>
      <c r="C140" s="125">
        <v>2</v>
      </c>
      <c r="D140" s="124">
        <f t="shared" ref="D140:S146" si="40">C140</f>
        <v>2</v>
      </c>
      <c r="E140" s="124">
        <f t="shared" si="40"/>
        <v>2</v>
      </c>
      <c r="F140" s="124">
        <f t="shared" si="40"/>
        <v>2</v>
      </c>
      <c r="G140" s="124">
        <f t="shared" si="40"/>
        <v>2</v>
      </c>
      <c r="H140" s="124">
        <f t="shared" si="40"/>
        <v>2</v>
      </c>
      <c r="I140" s="124">
        <f t="shared" si="40"/>
        <v>2</v>
      </c>
      <c r="J140" s="124">
        <f t="shared" si="40"/>
        <v>2</v>
      </c>
      <c r="K140" s="124">
        <f t="shared" si="40"/>
        <v>2</v>
      </c>
      <c r="L140" s="124">
        <f t="shared" si="40"/>
        <v>2</v>
      </c>
      <c r="M140" s="124">
        <f t="shared" si="40"/>
        <v>2</v>
      </c>
      <c r="N140" s="124">
        <f t="shared" si="40"/>
        <v>2</v>
      </c>
      <c r="O140" s="124">
        <f t="shared" si="40"/>
        <v>2</v>
      </c>
      <c r="P140" s="124">
        <f t="shared" si="40"/>
        <v>2</v>
      </c>
      <c r="Q140" s="124">
        <f t="shared" si="40"/>
        <v>2</v>
      </c>
      <c r="R140" s="124">
        <f t="shared" si="40"/>
        <v>2</v>
      </c>
      <c r="S140" s="124">
        <f t="shared" si="40"/>
        <v>2</v>
      </c>
      <c r="T140" s="124">
        <f t="shared" ref="T140:AF146" si="41">S140</f>
        <v>2</v>
      </c>
      <c r="U140" s="124">
        <f t="shared" si="41"/>
        <v>2</v>
      </c>
      <c r="V140" s="124">
        <f t="shared" si="41"/>
        <v>2</v>
      </c>
      <c r="W140" s="124">
        <f t="shared" si="41"/>
        <v>2</v>
      </c>
      <c r="X140" s="124">
        <f t="shared" si="41"/>
        <v>2</v>
      </c>
      <c r="Y140" s="124">
        <f t="shared" si="41"/>
        <v>2</v>
      </c>
      <c r="Z140" s="124">
        <f t="shared" si="41"/>
        <v>2</v>
      </c>
      <c r="AA140" s="124">
        <f t="shared" si="41"/>
        <v>2</v>
      </c>
      <c r="AB140" s="124">
        <f t="shared" si="41"/>
        <v>2</v>
      </c>
      <c r="AC140" s="124">
        <f t="shared" si="41"/>
        <v>2</v>
      </c>
      <c r="AD140" s="124">
        <f t="shared" si="41"/>
        <v>2</v>
      </c>
      <c r="AE140" s="124">
        <f t="shared" si="41"/>
        <v>2</v>
      </c>
      <c r="AF140" s="124">
        <f t="shared" si="41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 t="str">
        <f t="shared" si="39"/>
        <v>Puwa Khola -1 (4)</v>
      </c>
      <c r="C141" s="125">
        <v>5.61</v>
      </c>
      <c r="D141" s="124">
        <f t="shared" si="40"/>
        <v>5.61</v>
      </c>
      <c r="E141" s="124">
        <f t="shared" si="40"/>
        <v>5.61</v>
      </c>
      <c r="F141" s="124">
        <f t="shared" si="40"/>
        <v>5.61</v>
      </c>
      <c r="G141" s="124">
        <f t="shared" si="40"/>
        <v>5.61</v>
      </c>
      <c r="H141" s="124">
        <f t="shared" si="40"/>
        <v>5.61</v>
      </c>
      <c r="I141" s="124">
        <f t="shared" si="40"/>
        <v>5.61</v>
      </c>
      <c r="J141" s="124">
        <f t="shared" si="40"/>
        <v>5.61</v>
      </c>
      <c r="K141" s="124">
        <f t="shared" si="40"/>
        <v>5.61</v>
      </c>
      <c r="L141" s="124">
        <f t="shared" si="40"/>
        <v>5.61</v>
      </c>
      <c r="M141" s="124">
        <f t="shared" si="40"/>
        <v>5.61</v>
      </c>
      <c r="N141" s="124">
        <f t="shared" si="40"/>
        <v>5.61</v>
      </c>
      <c r="O141" s="124">
        <f t="shared" si="40"/>
        <v>5.61</v>
      </c>
      <c r="P141" s="124">
        <f t="shared" si="40"/>
        <v>5.61</v>
      </c>
      <c r="Q141" s="124">
        <f t="shared" si="40"/>
        <v>5.61</v>
      </c>
      <c r="R141" s="124">
        <f t="shared" si="40"/>
        <v>5.61</v>
      </c>
      <c r="S141" s="124">
        <f t="shared" si="40"/>
        <v>5.61</v>
      </c>
      <c r="T141" s="124">
        <f t="shared" si="41"/>
        <v>5.61</v>
      </c>
      <c r="U141" s="124">
        <f t="shared" si="41"/>
        <v>5.61</v>
      </c>
      <c r="V141" s="124">
        <f t="shared" si="41"/>
        <v>5.61</v>
      </c>
      <c r="W141" s="124">
        <f t="shared" si="41"/>
        <v>5.61</v>
      </c>
      <c r="X141" s="124">
        <f t="shared" si="41"/>
        <v>5.61</v>
      </c>
      <c r="Y141" s="124">
        <f t="shared" si="41"/>
        <v>5.61</v>
      </c>
      <c r="Z141" s="124">
        <f t="shared" si="41"/>
        <v>5.61</v>
      </c>
      <c r="AA141" s="124">
        <f t="shared" si="41"/>
        <v>5.61</v>
      </c>
      <c r="AB141" s="124">
        <f t="shared" si="41"/>
        <v>5.61</v>
      </c>
      <c r="AC141" s="124">
        <f t="shared" si="41"/>
        <v>5.61</v>
      </c>
      <c r="AD141" s="124">
        <f t="shared" si="41"/>
        <v>5.61</v>
      </c>
      <c r="AE141" s="124">
        <f t="shared" si="41"/>
        <v>5.61</v>
      </c>
      <c r="AF141" s="124">
        <f t="shared" si="41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 t="str">
        <f t="shared" si="39"/>
        <v>Sabha Khola (4)</v>
      </c>
      <c r="C142" s="125">
        <v>1.25</v>
      </c>
      <c r="D142" s="124">
        <f t="shared" si="40"/>
        <v>1.25</v>
      </c>
      <c r="E142" s="124">
        <f t="shared" si="40"/>
        <v>1.25</v>
      </c>
      <c r="F142" s="124">
        <f t="shared" si="40"/>
        <v>1.25</v>
      </c>
      <c r="G142" s="124">
        <f t="shared" si="40"/>
        <v>1.25</v>
      </c>
      <c r="H142" s="124">
        <f t="shared" si="40"/>
        <v>1.25</v>
      </c>
      <c r="I142" s="124">
        <f t="shared" si="40"/>
        <v>1.25</v>
      </c>
      <c r="J142" s="124">
        <f t="shared" si="40"/>
        <v>1.25</v>
      </c>
      <c r="K142" s="124">
        <f t="shared" si="40"/>
        <v>1.25</v>
      </c>
      <c r="L142" s="124">
        <f t="shared" si="40"/>
        <v>1.25</v>
      </c>
      <c r="M142" s="124">
        <f t="shared" si="40"/>
        <v>1.25</v>
      </c>
      <c r="N142" s="124">
        <f t="shared" si="40"/>
        <v>1.25</v>
      </c>
      <c r="O142" s="124">
        <f t="shared" si="40"/>
        <v>1.25</v>
      </c>
      <c r="P142" s="124">
        <f t="shared" si="40"/>
        <v>1.25</v>
      </c>
      <c r="Q142" s="124">
        <f t="shared" si="40"/>
        <v>1.25</v>
      </c>
      <c r="R142" s="124">
        <f t="shared" si="40"/>
        <v>1.25</v>
      </c>
      <c r="S142" s="124">
        <f t="shared" si="40"/>
        <v>1.25</v>
      </c>
      <c r="T142" s="124">
        <f t="shared" si="41"/>
        <v>1.25</v>
      </c>
      <c r="U142" s="124">
        <f t="shared" si="41"/>
        <v>1.25</v>
      </c>
      <c r="V142" s="124">
        <f t="shared" si="41"/>
        <v>1.25</v>
      </c>
      <c r="W142" s="124">
        <f t="shared" si="41"/>
        <v>1.25</v>
      </c>
      <c r="X142" s="124">
        <f t="shared" si="41"/>
        <v>1.25</v>
      </c>
      <c r="Y142" s="124">
        <f t="shared" si="41"/>
        <v>1.25</v>
      </c>
      <c r="Z142" s="124">
        <f t="shared" si="41"/>
        <v>1.25</v>
      </c>
      <c r="AA142" s="124">
        <f t="shared" si="41"/>
        <v>1.25</v>
      </c>
      <c r="AB142" s="124">
        <f t="shared" si="41"/>
        <v>1.25</v>
      </c>
      <c r="AC142" s="124">
        <f t="shared" si="41"/>
        <v>1.25</v>
      </c>
      <c r="AD142" s="124">
        <f t="shared" si="41"/>
        <v>1.25</v>
      </c>
      <c r="AE142" s="124">
        <f t="shared" si="41"/>
        <v>1.25</v>
      </c>
      <c r="AF142" s="124">
        <f t="shared" si="41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 t="str">
        <f t="shared" si="39"/>
        <v>Sardi Khola (4)</v>
      </c>
      <c r="C143" s="125">
        <v>1.25</v>
      </c>
      <c r="D143" s="124">
        <f t="shared" si="40"/>
        <v>1.25</v>
      </c>
      <c r="E143" s="124">
        <f t="shared" si="40"/>
        <v>1.25</v>
      </c>
      <c r="F143" s="124">
        <f t="shared" si="40"/>
        <v>1.25</v>
      </c>
      <c r="G143" s="124">
        <f t="shared" si="40"/>
        <v>1.25</v>
      </c>
      <c r="H143" s="124">
        <f t="shared" si="40"/>
        <v>1.25</v>
      </c>
      <c r="I143" s="124">
        <f t="shared" si="40"/>
        <v>1.25</v>
      </c>
      <c r="J143" s="124">
        <f t="shared" si="40"/>
        <v>1.25</v>
      </c>
      <c r="K143" s="124">
        <f t="shared" si="40"/>
        <v>1.25</v>
      </c>
      <c r="L143" s="124">
        <f t="shared" si="40"/>
        <v>1.25</v>
      </c>
      <c r="M143" s="124">
        <f t="shared" si="40"/>
        <v>1.25</v>
      </c>
      <c r="N143" s="124">
        <f t="shared" si="40"/>
        <v>1.25</v>
      </c>
      <c r="O143" s="124">
        <f t="shared" si="40"/>
        <v>1.25</v>
      </c>
      <c r="P143" s="124">
        <f t="shared" si="40"/>
        <v>1.25</v>
      </c>
      <c r="Q143" s="124">
        <f t="shared" si="40"/>
        <v>1.25</v>
      </c>
      <c r="R143" s="124">
        <f t="shared" si="40"/>
        <v>1.25</v>
      </c>
      <c r="S143" s="124">
        <f t="shared" si="40"/>
        <v>1.25</v>
      </c>
      <c r="T143" s="124">
        <f t="shared" si="41"/>
        <v>1.25</v>
      </c>
      <c r="U143" s="124">
        <f t="shared" si="41"/>
        <v>1.25</v>
      </c>
      <c r="V143" s="124">
        <f t="shared" si="41"/>
        <v>1.25</v>
      </c>
      <c r="W143" s="124">
        <f t="shared" si="41"/>
        <v>1.25</v>
      </c>
      <c r="X143" s="124">
        <f t="shared" si="41"/>
        <v>1.25</v>
      </c>
      <c r="Y143" s="124">
        <f t="shared" si="41"/>
        <v>1.25</v>
      </c>
      <c r="Z143" s="124">
        <f t="shared" si="41"/>
        <v>1.25</v>
      </c>
      <c r="AA143" s="124">
        <f t="shared" si="41"/>
        <v>1.25</v>
      </c>
      <c r="AB143" s="124">
        <f t="shared" si="41"/>
        <v>1.25</v>
      </c>
      <c r="AC143" s="124">
        <f t="shared" si="41"/>
        <v>1.25</v>
      </c>
      <c r="AD143" s="124">
        <f t="shared" si="41"/>
        <v>1.25</v>
      </c>
      <c r="AE143" s="124">
        <f t="shared" si="41"/>
        <v>1.25</v>
      </c>
      <c r="AF143" s="124">
        <f t="shared" si="41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 t="str">
        <f t="shared" si="39"/>
        <v>Dwari Khola (3.75)</v>
      </c>
      <c r="C144" s="125">
        <v>1.46</v>
      </c>
      <c r="D144" s="124">
        <f t="shared" si="40"/>
        <v>1.46</v>
      </c>
      <c r="E144" s="124">
        <f t="shared" si="40"/>
        <v>1.46</v>
      </c>
      <c r="F144" s="124">
        <f t="shared" si="40"/>
        <v>1.46</v>
      </c>
      <c r="G144" s="124">
        <f t="shared" si="40"/>
        <v>1.46</v>
      </c>
      <c r="H144" s="124">
        <f t="shared" si="40"/>
        <v>1.46</v>
      </c>
      <c r="I144" s="124">
        <f t="shared" si="40"/>
        <v>1.46</v>
      </c>
      <c r="J144" s="124">
        <f t="shared" si="40"/>
        <v>1.46</v>
      </c>
      <c r="K144" s="124">
        <f t="shared" si="40"/>
        <v>1.46</v>
      </c>
      <c r="L144" s="124">
        <f t="shared" si="40"/>
        <v>1.46</v>
      </c>
      <c r="M144" s="124">
        <f t="shared" si="40"/>
        <v>1.46</v>
      </c>
      <c r="N144" s="124">
        <f t="shared" si="40"/>
        <v>1.46</v>
      </c>
      <c r="O144" s="124">
        <f t="shared" si="40"/>
        <v>1.46</v>
      </c>
      <c r="P144" s="124">
        <f t="shared" si="40"/>
        <v>1.46</v>
      </c>
      <c r="Q144" s="124">
        <f t="shared" si="40"/>
        <v>1.46</v>
      </c>
      <c r="R144" s="124">
        <f t="shared" si="40"/>
        <v>1.46</v>
      </c>
      <c r="S144" s="124">
        <f t="shared" si="40"/>
        <v>1.46</v>
      </c>
      <c r="T144" s="124">
        <f t="shared" si="41"/>
        <v>1.46</v>
      </c>
      <c r="U144" s="124">
        <f t="shared" si="41"/>
        <v>1.46</v>
      </c>
      <c r="V144" s="124">
        <f t="shared" si="41"/>
        <v>1.46</v>
      </c>
      <c r="W144" s="124">
        <f t="shared" si="41"/>
        <v>1.46</v>
      </c>
      <c r="X144" s="124">
        <f t="shared" si="41"/>
        <v>1.46</v>
      </c>
      <c r="Y144" s="124">
        <f t="shared" si="41"/>
        <v>1.46</v>
      </c>
      <c r="Z144" s="124">
        <f t="shared" si="41"/>
        <v>1.46</v>
      </c>
      <c r="AA144" s="124">
        <f t="shared" si="41"/>
        <v>1.46</v>
      </c>
      <c r="AB144" s="124">
        <f t="shared" si="41"/>
        <v>1.46</v>
      </c>
      <c r="AC144" s="124">
        <f t="shared" si="41"/>
        <v>1.46</v>
      </c>
      <c r="AD144" s="124">
        <f t="shared" si="41"/>
        <v>1.46</v>
      </c>
      <c r="AE144" s="124">
        <f t="shared" si="41"/>
        <v>1.46</v>
      </c>
      <c r="AF144" s="124">
        <f t="shared" si="41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 t="str">
        <f t="shared" si="39"/>
        <v>Charanawati Khola (3.52)</v>
      </c>
      <c r="C145" s="125">
        <v>3</v>
      </c>
      <c r="D145" s="124">
        <f t="shared" si="40"/>
        <v>3</v>
      </c>
      <c r="E145" s="124">
        <f t="shared" si="40"/>
        <v>3</v>
      </c>
      <c r="F145" s="124">
        <f t="shared" si="40"/>
        <v>3</v>
      </c>
      <c r="G145" s="124">
        <f t="shared" si="40"/>
        <v>3</v>
      </c>
      <c r="H145" s="124">
        <f t="shared" si="40"/>
        <v>3</v>
      </c>
      <c r="I145" s="124">
        <f t="shared" si="40"/>
        <v>3</v>
      </c>
      <c r="J145" s="124">
        <f t="shared" si="40"/>
        <v>3</v>
      </c>
      <c r="K145" s="124">
        <f t="shared" si="40"/>
        <v>3</v>
      </c>
      <c r="L145" s="124">
        <f t="shared" si="40"/>
        <v>3</v>
      </c>
      <c r="M145" s="124">
        <f t="shared" si="40"/>
        <v>3</v>
      </c>
      <c r="N145" s="124">
        <f t="shared" si="40"/>
        <v>3</v>
      </c>
      <c r="O145" s="124">
        <f t="shared" si="40"/>
        <v>3</v>
      </c>
      <c r="P145" s="124">
        <f t="shared" si="40"/>
        <v>3</v>
      </c>
      <c r="Q145" s="124">
        <f t="shared" si="40"/>
        <v>3</v>
      </c>
      <c r="R145" s="124">
        <f t="shared" si="40"/>
        <v>3</v>
      </c>
      <c r="S145" s="124">
        <f t="shared" si="40"/>
        <v>3</v>
      </c>
      <c r="T145" s="124">
        <f t="shared" si="41"/>
        <v>3</v>
      </c>
      <c r="U145" s="124">
        <f t="shared" si="41"/>
        <v>3</v>
      </c>
      <c r="V145" s="124">
        <f t="shared" si="41"/>
        <v>3</v>
      </c>
      <c r="W145" s="124">
        <f t="shared" si="41"/>
        <v>3</v>
      </c>
      <c r="X145" s="124">
        <f t="shared" si="41"/>
        <v>3</v>
      </c>
      <c r="Y145" s="124">
        <f t="shared" si="41"/>
        <v>3</v>
      </c>
      <c r="Z145" s="124">
        <f t="shared" si="41"/>
        <v>3</v>
      </c>
      <c r="AA145" s="124">
        <f t="shared" si="41"/>
        <v>3</v>
      </c>
      <c r="AB145" s="124">
        <f t="shared" si="41"/>
        <v>3</v>
      </c>
      <c r="AC145" s="124">
        <f t="shared" si="41"/>
        <v>3</v>
      </c>
      <c r="AD145" s="124">
        <f t="shared" si="41"/>
        <v>3</v>
      </c>
      <c r="AE145" s="124">
        <f t="shared" si="41"/>
        <v>3</v>
      </c>
      <c r="AF145" s="124">
        <f t="shared" si="41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 t="str">
        <f t="shared" si="39"/>
        <v>Kapadi Gad (3.33)</v>
      </c>
      <c r="C146" s="125">
        <v>3.3</v>
      </c>
      <c r="D146" s="124">
        <f t="shared" si="40"/>
        <v>3.3</v>
      </c>
      <c r="E146" s="124">
        <f t="shared" si="40"/>
        <v>3.3</v>
      </c>
      <c r="F146" s="124">
        <f t="shared" si="40"/>
        <v>3.3</v>
      </c>
      <c r="G146" s="124">
        <f t="shared" si="40"/>
        <v>3.3</v>
      </c>
      <c r="H146" s="124">
        <f t="shared" si="40"/>
        <v>3.3</v>
      </c>
      <c r="I146" s="124">
        <f t="shared" si="40"/>
        <v>3.3</v>
      </c>
      <c r="J146" s="124">
        <f t="shared" si="40"/>
        <v>3.3</v>
      </c>
      <c r="K146" s="124">
        <f t="shared" si="40"/>
        <v>3.3</v>
      </c>
      <c r="L146" s="124">
        <f t="shared" si="40"/>
        <v>3.3</v>
      </c>
      <c r="M146" s="124">
        <f t="shared" si="40"/>
        <v>3.3</v>
      </c>
      <c r="N146" s="124">
        <f t="shared" si="40"/>
        <v>3.3</v>
      </c>
      <c r="O146" s="124">
        <f t="shared" si="40"/>
        <v>3.3</v>
      </c>
      <c r="P146" s="124">
        <f t="shared" si="40"/>
        <v>3.3</v>
      </c>
      <c r="Q146" s="124">
        <f t="shared" si="40"/>
        <v>3.3</v>
      </c>
      <c r="R146" s="124">
        <f t="shared" si="40"/>
        <v>3.3</v>
      </c>
      <c r="S146" s="124">
        <f t="shared" si="40"/>
        <v>3.3</v>
      </c>
      <c r="T146" s="124">
        <f t="shared" si="41"/>
        <v>3.3</v>
      </c>
      <c r="U146" s="124">
        <f t="shared" si="41"/>
        <v>3.3</v>
      </c>
      <c r="V146" s="124">
        <f t="shared" si="41"/>
        <v>3.3</v>
      </c>
      <c r="W146" s="124">
        <f t="shared" si="41"/>
        <v>3.3</v>
      </c>
      <c r="X146" s="124">
        <f t="shared" si="41"/>
        <v>3.3</v>
      </c>
      <c r="Y146" s="124">
        <f t="shared" si="41"/>
        <v>3.3</v>
      </c>
      <c r="Z146" s="124">
        <f t="shared" si="41"/>
        <v>3.3</v>
      </c>
      <c r="AA146" s="124">
        <f t="shared" si="41"/>
        <v>3.3</v>
      </c>
      <c r="AB146" s="124">
        <f t="shared" si="41"/>
        <v>3.3</v>
      </c>
      <c r="AC146" s="124">
        <f t="shared" si="41"/>
        <v>3.3</v>
      </c>
      <c r="AD146" s="124">
        <f t="shared" si="41"/>
        <v>3.3</v>
      </c>
      <c r="AE146" s="124">
        <f t="shared" si="41"/>
        <v>3.3</v>
      </c>
      <c r="AF146" s="124">
        <f t="shared" si="41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 t="str">
        <f t="shared" ref="B148:B149" si="42">A148</f>
        <v>Bhairab Kunda (3)</v>
      </c>
      <c r="C148" s="125">
        <v>1.76</v>
      </c>
      <c r="D148" s="124">
        <f t="shared" ref="D148:S149" si="43">C148</f>
        <v>1.76</v>
      </c>
      <c r="E148" s="124">
        <f t="shared" si="43"/>
        <v>1.76</v>
      </c>
      <c r="F148" s="124">
        <f t="shared" si="43"/>
        <v>1.76</v>
      </c>
      <c r="G148" s="124">
        <f t="shared" si="43"/>
        <v>1.76</v>
      </c>
      <c r="H148" s="124">
        <f t="shared" si="43"/>
        <v>1.76</v>
      </c>
      <c r="I148" s="124">
        <f t="shared" si="43"/>
        <v>1.76</v>
      </c>
      <c r="J148" s="124">
        <f t="shared" si="43"/>
        <v>1.76</v>
      </c>
      <c r="K148" s="124">
        <f t="shared" si="43"/>
        <v>1.76</v>
      </c>
      <c r="L148" s="124">
        <f t="shared" si="43"/>
        <v>1.76</v>
      </c>
      <c r="M148" s="124">
        <f t="shared" si="43"/>
        <v>1.76</v>
      </c>
      <c r="N148" s="124">
        <f t="shared" si="43"/>
        <v>1.76</v>
      </c>
      <c r="O148" s="124">
        <f t="shared" si="43"/>
        <v>1.76</v>
      </c>
      <c r="P148" s="124">
        <f t="shared" si="43"/>
        <v>1.76</v>
      </c>
      <c r="Q148" s="124">
        <f t="shared" si="43"/>
        <v>1.76</v>
      </c>
      <c r="R148" s="124">
        <f t="shared" si="43"/>
        <v>1.76</v>
      </c>
      <c r="S148" s="124">
        <f t="shared" si="43"/>
        <v>1.76</v>
      </c>
      <c r="T148" s="124">
        <f t="shared" ref="T148:AF149" si="44">S148</f>
        <v>1.76</v>
      </c>
      <c r="U148" s="124">
        <f t="shared" si="44"/>
        <v>1.76</v>
      </c>
      <c r="V148" s="124">
        <f t="shared" si="44"/>
        <v>1.76</v>
      </c>
      <c r="W148" s="124">
        <f t="shared" si="44"/>
        <v>1.76</v>
      </c>
      <c r="X148" s="124">
        <f t="shared" si="44"/>
        <v>1.76</v>
      </c>
      <c r="Y148" s="124">
        <f t="shared" si="44"/>
        <v>1.76</v>
      </c>
      <c r="Z148" s="124">
        <f t="shared" si="44"/>
        <v>1.76</v>
      </c>
      <c r="AA148" s="124">
        <f t="shared" si="44"/>
        <v>1.76</v>
      </c>
      <c r="AB148" s="124">
        <f t="shared" si="44"/>
        <v>1.76</v>
      </c>
      <c r="AC148" s="124">
        <f t="shared" si="44"/>
        <v>1.76</v>
      </c>
      <c r="AD148" s="124">
        <f t="shared" si="44"/>
        <v>1.76</v>
      </c>
      <c r="AE148" s="124">
        <f t="shared" si="44"/>
        <v>1.76</v>
      </c>
      <c r="AF148" s="124">
        <f t="shared" si="44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 t="str">
        <f t="shared" si="42"/>
        <v>Chaku Khola (3)</v>
      </c>
      <c r="C149" s="125">
        <v>0</v>
      </c>
      <c r="D149" s="124">
        <f t="shared" si="43"/>
        <v>0</v>
      </c>
      <c r="E149" s="124">
        <f t="shared" si="43"/>
        <v>0</v>
      </c>
      <c r="F149" s="124">
        <f t="shared" si="43"/>
        <v>0</v>
      </c>
      <c r="G149" s="124">
        <f t="shared" si="43"/>
        <v>0</v>
      </c>
      <c r="H149" s="124">
        <f t="shared" si="43"/>
        <v>0</v>
      </c>
      <c r="I149" s="124">
        <f t="shared" si="43"/>
        <v>0</v>
      </c>
      <c r="J149" s="124">
        <f t="shared" si="43"/>
        <v>0</v>
      </c>
      <c r="K149" s="124">
        <f t="shared" si="43"/>
        <v>0</v>
      </c>
      <c r="L149" s="124">
        <f t="shared" si="43"/>
        <v>0</v>
      </c>
      <c r="M149" s="124">
        <f t="shared" si="43"/>
        <v>0</v>
      </c>
      <c r="N149" s="124">
        <f t="shared" si="43"/>
        <v>0</v>
      </c>
      <c r="O149" s="124">
        <f t="shared" si="43"/>
        <v>0</v>
      </c>
      <c r="P149" s="124">
        <f t="shared" si="43"/>
        <v>0</v>
      </c>
      <c r="Q149" s="124">
        <f t="shared" si="43"/>
        <v>0</v>
      </c>
      <c r="R149" s="124">
        <f t="shared" si="43"/>
        <v>0</v>
      </c>
      <c r="S149" s="124">
        <f t="shared" si="43"/>
        <v>0</v>
      </c>
      <c r="T149" s="124">
        <f t="shared" si="44"/>
        <v>0</v>
      </c>
      <c r="U149" s="124">
        <f t="shared" si="44"/>
        <v>0</v>
      </c>
      <c r="V149" s="124">
        <f t="shared" si="44"/>
        <v>0</v>
      </c>
      <c r="W149" s="124">
        <f t="shared" si="44"/>
        <v>0</v>
      </c>
      <c r="X149" s="124">
        <f t="shared" si="44"/>
        <v>0</v>
      </c>
      <c r="Y149" s="124">
        <f t="shared" si="44"/>
        <v>0</v>
      </c>
      <c r="Z149" s="124">
        <f t="shared" si="44"/>
        <v>0</v>
      </c>
      <c r="AA149" s="124">
        <f t="shared" si="44"/>
        <v>0</v>
      </c>
      <c r="AB149" s="124">
        <f t="shared" si="44"/>
        <v>0</v>
      </c>
      <c r="AC149" s="124">
        <f t="shared" si="44"/>
        <v>0</v>
      </c>
      <c r="AD149" s="124">
        <f t="shared" si="44"/>
        <v>0</v>
      </c>
      <c r="AE149" s="124">
        <f t="shared" si="44"/>
        <v>0</v>
      </c>
      <c r="AF149" s="124">
        <f t="shared" si="44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 t="str">
        <f t="shared" ref="B151:B154" si="45">A151</f>
        <v>Midim Karapu (3)</v>
      </c>
      <c r="C151" s="125">
        <v>0.1</v>
      </c>
      <c r="D151" s="124">
        <f t="shared" ref="D151:S154" si="46">C151</f>
        <v>0.1</v>
      </c>
      <c r="E151" s="124">
        <f t="shared" si="46"/>
        <v>0.1</v>
      </c>
      <c r="F151" s="124">
        <f t="shared" si="46"/>
        <v>0.1</v>
      </c>
      <c r="G151" s="124">
        <f t="shared" si="46"/>
        <v>0.1</v>
      </c>
      <c r="H151" s="124">
        <f t="shared" si="46"/>
        <v>0.1</v>
      </c>
      <c r="I151" s="124">
        <f t="shared" si="46"/>
        <v>0.1</v>
      </c>
      <c r="J151" s="124">
        <f t="shared" si="46"/>
        <v>0.1</v>
      </c>
      <c r="K151" s="124">
        <f t="shared" si="46"/>
        <v>0.1</v>
      </c>
      <c r="L151" s="124">
        <f t="shared" si="46"/>
        <v>0.1</v>
      </c>
      <c r="M151" s="124">
        <f t="shared" si="46"/>
        <v>0.1</v>
      </c>
      <c r="N151" s="124">
        <f t="shared" si="46"/>
        <v>0.1</v>
      </c>
      <c r="O151" s="124">
        <f t="shared" si="46"/>
        <v>0.1</v>
      </c>
      <c r="P151" s="124">
        <f t="shared" si="46"/>
        <v>0.1</v>
      </c>
      <c r="Q151" s="124">
        <f t="shared" si="46"/>
        <v>0.1</v>
      </c>
      <c r="R151" s="124">
        <f t="shared" si="46"/>
        <v>0.1</v>
      </c>
      <c r="S151" s="124">
        <f t="shared" si="46"/>
        <v>0.1</v>
      </c>
      <c r="T151" s="124">
        <f t="shared" ref="T151:AF154" si="47">S151</f>
        <v>0.1</v>
      </c>
      <c r="U151" s="124">
        <f t="shared" si="47"/>
        <v>0.1</v>
      </c>
      <c r="V151" s="124">
        <f t="shared" si="47"/>
        <v>0.1</v>
      </c>
      <c r="W151" s="124">
        <f t="shared" si="47"/>
        <v>0.1</v>
      </c>
      <c r="X151" s="124">
        <f t="shared" si="47"/>
        <v>0.1</v>
      </c>
      <c r="Y151" s="124">
        <f t="shared" si="47"/>
        <v>0.1</v>
      </c>
      <c r="Z151" s="124">
        <f t="shared" si="47"/>
        <v>0.1</v>
      </c>
      <c r="AA151" s="124">
        <f t="shared" si="47"/>
        <v>0.1</v>
      </c>
      <c r="AB151" s="124">
        <f t="shared" si="47"/>
        <v>0.1</v>
      </c>
      <c r="AC151" s="124">
        <f t="shared" si="47"/>
        <v>0.1</v>
      </c>
      <c r="AD151" s="124">
        <f t="shared" si="47"/>
        <v>0.1</v>
      </c>
      <c r="AE151" s="124">
        <f t="shared" si="47"/>
        <v>0.1</v>
      </c>
      <c r="AF151" s="124">
        <f t="shared" si="4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 t="str">
        <f t="shared" si="45"/>
        <v>Piluwa Khola Small (3)</v>
      </c>
      <c r="C152" s="125">
        <v>2.0499999999999998</v>
      </c>
      <c r="D152" s="124">
        <f t="shared" si="46"/>
        <v>2.0499999999999998</v>
      </c>
      <c r="E152" s="124">
        <f t="shared" si="46"/>
        <v>2.0499999999999998</v>
      </c>
      <c r="F152" s="124">
        <f t="shared" si="46"/>
        <v>2.0499999999999998</v>
      </c>
      <c r="G152" s="124">
        <f t="shared" si="46"/>
        <v>2.0499999999999998</v>
      </c>
      <c r="H152" s="124">
        <f t="shared" si="46"/>
        <v>2.0499999999999998</v>
      </c>
      <c r="I152" s="124">
        <f t="shared" si="46"/>
        <v>2.0499999999999998</v>
      </c>
      <c r="J152" s="124">
        <f t="shared" si="46"/>
        <v>2.0499999999999998</v>
      </c>
      <c r="K152" s="124">
        <f t="shared" si="46"/>
        <v>2.0499999999999998</v>
      </c>
      <c r="L152" s="124">
        <f t="shared" si="46"/>
        <v>2.0499999999999998</v>
      </c>
      <c r="M152" s="124">
        <f t="shared" si="46"/>
        <v>2.0499999999999998</v>
      </c>
      <c r="N152" s="124">
        <f t="shared" si="46"/>
        <v>2.0499999999999998</v>
      </c>
      <c r="O152" s="124">
        <f t="shared" si="46"/>
        <v>2.0499999999999998</v>
      </c>
      <c r="P152" s="124">
        <f t="shared" si="46"/>
        <v>2.0499999999999998</v>
      </c>
      <c r="Q152" s="124">
        <f t="shared" si="46"/>
        <v>2.0499999999999998</v>
      </c>
      <c r="R152" s="124">
        <f t="shared" si="46"/>
        <v>2.0499999999999998</v>
      </c>
      <c r="S152" s="124">
        <f t="shared" si="46"/>
        <v>2.0499999999999998</v>
      </c>
      <c r="T152" s="124">
        <f t="shared" si="47"/>
        <v>2.0499999999999998</v>
      </c>
      <c r="U152" s="124">
        <f t="shared" si="47"/>
        <v>2.0499999999999998</v>
      </c>
      <c r="V152" s="124">
        <f t="shared" si="47"/>
        <v>2.0499999999999998</v>
      </c>
      <c r="W152" s="124">
        <f t="shared" si="47"/>
        <v>2.0499999999999998</v>
      </c>
      <c r="X152" s="124">
        <f t="shared" si="47"/>
        <v>2.0499999999999998</v>
      </c>
      <c r="Y152" s="124">
        <f t="shared" si="47"/>
        <v>2.0499999999999998</v>
      </c>
      <c r="Z152" s="124">
        <f t="shared" si="47"/>
        <v>2.0499999999999998</v>
      </c>
      <c r="AA152" s="124">
        <f t="shared" si="47"/>
        <v>2.0499999999999998</v>
      </c>
      <c r="AB152" s="124">
        <f t="shared" si="47"/>
        <v>2.0499999999999998</v>
      </c>
      <c r="AC152" s="124">
        <f t="shared" si="47"/>
        <v>2.0499999999999998</v>
      </c>
      <c r="AD152" s="124">
        <f t="shared" si="47"/>
        <v>2.0499999999999998</v>
      </c>
      <c r="AE152" s="124">
        <f t="shared" si="47"/>
        <v>2.0499999999999998</v>
      </c>
      <c r="AF152" s="124">
        <f t="shared" si="4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 t="str">
        <f t="shared" si="45"/>
        <v>Super Mai Cascade (3)</v>
      </c>
      <c r="C153" s="125">
        <v>2.7</v>
      </c>
      <c r="D153" s="124">
        <f t="shared" si="46"/>
        <v>2.7</v>
      </c>
      <c r="E153" s="124">
        <f t="shared" si="46"/>
        <v>2.7</v>
      </c>
      <c r="F153" s="124">
        <f t="shared" si="46"/>
        <v>2.7</v>
      </c>
      <c r="G153" s="124">
        <f t="shared" si="46"/>
        <v>2.7</v>
      </c>
      <c r="H153" s="124">
        <f t="shared" si="46"/>
        <v>2.7</v>
      </c>
      <c r="I153" s="124">
        <f t="shared" si="46"/>
        <v>2.7</v>
      </c>
      <c r="J153" s="124">
        <f t="shared" si="46"/>
        <v>2.7</v>
      </c>
      <c r="K153" s="124">
        <f t="shared" si="46"/>
        <v>2.7</v>
      </c>
      <c r="L153" s="124">
        <f t="shared" si="46"/>
        <v>2.7</v>
      </c>
      <c r="M153" s="124">
        <f t="shared" si="46"/>
        <v>2.7</v>
      </c>
      <c r="N153" s="124">
        <f t="shared" si="46"/>
        <v>2.7</v>
      </c>
      <c r="O153" s="124">
        <f t="shared" si="46"/>
        <v>2.7</v>
      </c>
      <c r="P153" s="124">
        <f t="shared" si="46"/>
        <v>2.7</v>
      </c>
      <c r="Q153" s="124">
        <f t="shared" si="46"/>
        <v>2.7</v>
      </c>
      <c r="R153" s="124">
        <f t="shared" si="46"/>
        <v>2.7</v>
      </c>
      <c r="S153" s="124">
        <f t="shared" si="46"/>
        <v>2.7</v>
      </c>
      <c r="T153" s="124">
        <f t="shared" si="47"/>
        <v>2.7</v>
      </c>
      <c r="U153" s="124">
        <f t="shared" si="47"/>
        <v>2.7</v>
      </c>
      <c r="V153" s="124">
        <f t="shared" si="47"/>
        <v>2.7</v>
      </c>
      <c r="W153" s="124">
        <f t="shared" si="47"/>
        <v>2.7</v>
      </c>
      <c r="X153" s="124">
        <f t="shared" si="47"/>
        <v>2.7</v>
      </c>
      <c r="Y153" s="124">
        <f t="shared" si="47"/>
        <v>2.7</v>
      </c>
      <c r="Z153" s="124">
        <f t="shared" si="47"/>
        <v>2.7</v>
      </c>
      <c r="AA153" s="124">
        <f t="shared" si="47"/>
        <v>2.7</v>
      </c>
      <c r="AB153" s="124">
        <f t="shared" si="47"/>
        <v>2.7</v>
      </c>
      <c r="AC153" s="124">
        <f t="shared" si="47"/>
        <v>2.7</v>
      </c>
      <c r="AD153" s="124">
        <f t="shared" si="47"/>
        <v>2.7</v>
      </c>
      <c r="AE153" s="124">
        <f t="shared" si="47"/>
        <v>2.7</v>
      </c>
      <c r="AF153" s="124">
        <f t="shared" si="4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 t="str">
        <f t="shared" si="45"/>
        <v>Upper Puwa -1 (3)</v>
      </c>
      <c r="C154" s="125">
        <v>2.15</v>
      </c>
      <c r="D154" s="124">
        <f t="shared" si="46"/>
        <v>2.15</v>
      </c>
      <c r="E154" s="124">
        <f t="shared" si="46"/>
        <v>2.15</v>
      </c>
      <c r="F154" s="124">
        <f t="shared" si="46"/>
        <v>2.15</v>
      </c>
      <c r="G154" s="124">
        <f t="shared" si="46"/>
        <v>2.15</v>
      </c>
      <c r="H154" s="124">
        <f t="shared" si="46"/>
        <v>2.15</v>
      </c>
      <c r="I154" s="124">
        <f t="shared" si="46"/>
        <v>2.15</v>
      </c>
      <c r="J154" s="124">
        <f t="shared" si="46"/>
        <v>2.15</v>
      </c>
      <c r="K154" s="124">
        <f t="shared" si="46"/>
        <v>2.15</v>
      </c>
      <c r="L154" s="124">
        <f t="shared" si="46"/>
        <v>2.15</v>
      </c>
      <c r="M154" s="124">
        <f t="shared" si="46"/>
        <v>2.15</v>
      </c>
      <c r="N154" s="124">
        <f t="shared" si="46"/>
        <v>2.15</v>
      </c>
      <c r="O154" s="124">
        <f t="shared" si="46"/>
        <v>2.15</v>
      </c>
      <c r="P154" s="124">
        <f t="shared" si="46"/>
        <v>2.15</v>
      </c>
      <c r="Q154" s="124">
        <f t="shared" si="46"/>
        <v>2.15</v>
      </c>
      <c r="R154" s="124">
        <f t="shared" si="46"/>
        <v>2.15</v>
      </c>
      <c r="S154" s="124">
        <f t="shared" si="46"/>
        <v>2.15</v>
      </c>
      <c r="T154" s="124">
        <f t="shared" si="47"/>
        <v>2.15</v>
      </c>
      <c r="U154" s="124">
        <f t="shared" si="47"/>
        <v>2.15</v>
      </c>
      <c r="V154" s="124">
        <f t="shared" si="47"/>
        <v>2.15</v>
      </c>
      <c r="W154" s="124">
        <f t="shared" si="47"/>
        <v>2.15</v>
      </c>
      <c r="X154" s="124">
        <f t="shared" si="47"/>
        <v>2.15</v>
      </c>
      <c r="Y154" s="124">
        <f t="shared" si="47"/>
        <v>2.15</v>
      </c>
      <c r="Z154" s="124">
        <f t="shared" si="47"/>
        <v>2.15</v>
      </c>
      <c r="AA154" s="124">
        <f t="shared" si="47"/>
        <v>2.15</v>
      </c>
      <c r="AB154" s="124">
        <f t="shared" si="47"/>
        <v>2.15</v>
      </c>
      <c r="AC154" s="124">
        <f t="shared" si="47"/>
        <v>2.15</v>
      </c>
      <c r="AD154" s="124">
        <f t="shared" si="47"/>
        <v>2.15</v>
      </c>
      <c r="AE154" s="124">
        <f t="shared" si="47"/>
        <v>2.15</v>
      </c>
      <c r="AF154" s="124">
        <f t="shared" si="4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 t="str">
        <f t="shared" ref="B156:B168" si="48">A156</f>
        <v>Chake Khola (2.83)</v>
      </c>
      <c r="C156" s="125">
        <v>0.9</v>
      </c>
      <c r="D156" s="124">
        <f t="shared" ref="D156:S168" si="49">C156</f>
        <v>0.9</v>
      </c>
      <c r="E156" s="124">
        <f t="shared" si="49"/>
        <v>0.9</v>
      </c>
      <c r="F156" s="124">
        <f t="shared" si="49"/>
        <v>0.9</v>
      </c>
      <c r="G156" s="124">
        <f t="shared" si="49"/>
        <v>0.9</v>
      </c>
      <c r="H156" s="124">
        <f t="shared" si="49"/>
        <v>0.9</v>
      </c>
      <c r="I156" s="124">
        <f t="shared" si="49"/>
        <v>0.9</v>
      </c>
      <c r="J156" s="124">
        <f t="shared" si="49"/>
        <v>0.9</v>
      </c>
      <c r="K156" s="124">
        <f t="shared" si="49"/>
        <v>0.9</v>
      </c>
      <c r="L156" s="124">
        <f t="shared" si="49"/>
        <v>0.9</v>
      </c>
      <c r="M156" s="124">
        <f t="shared" si="49"/>
        <v>0.9</v>
      </c>
      <c r="N156" s="124">
        <f t="shared" si="49"/>
        <v>0.9</v>
      </c>
      <c r="O156" s="124">
        <f t="shared" si="49"/>
        <v>0.9</v>
      </c>
      <c r="P156" s="124">
        <f t="shared" si="49"/>
        <v>0.9</v>
      </c>
      <c r="Q156" s="124">
        <f t="shared" si="49"/>
        <v>0.9</v>
      </c>
      <c r="R156" s="124">
        <f t="shared" si="49"/>
        <v>0.9</v>
      </c>
      <c r="S156" s="124">
        <f t="shared" si="49"/>
        <v>0.9</v>
      </c>
      <c r="T156" s="124">
        <f t="shared" ref="S156:AF168" si="50">S156</f>
        <v>0.9</v>
      </c>
      <c r="U156" s="124">
        <f t="shared" si="50"/>
        <v>0.9</v>
      </c>
      <c r="V156" s="124">
        <f t="shared" si="50"/>
        <v>0.9</v>
      </c>
      <c r="W156" s="124">
        <f t="shared" si="50"/>
        <v>0.9</v>
      </c>
      <c r="X156" s="124">
        <f t="shared" si="50"/>
        <v>0.9</v>
      </c>
      <c r="Y156" s="124">
        <f t="shared" si="50"/>
        <v>0.9</v>
      </c>
      <c r="Z156" s="124">
        <f t="shared" si="50"/>
        <v>0.9</v>
      </c>
      <c r="AA156" s="124">
        <f t="shared" si="50"/>
        <v>0.9</v>
      </c>
      <c r="AB156" s="124">
        <f t="shared" si="50"/>
        <v>0.9</v>
      </c>
      <c r="AC156" s="124">
        <f t="shared" si="50"/>
        <v>0.9</v>
      </c>
      <c r="AD156" s="124">
        <f t="shared" si="50"/>
        <v>0.9</v>
      </c>
      <c r="AE156" s="124">
        <f t="shared" si="50"/>
        <v>0.9</v>
      </c>
      <c r="AF156" s="124">
        <f t="shared" si="5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 t="str">
        <f t="shared" si="48"/>
        <v>Daram Khola A (2.5)</v>
      </c>
      <c r="C157" s="125">
        <v>1.08</v>
      </c>
      <c r="D157" s="124">
        <f t="shared" si="49"/>
        <v>1.08</v>
      </c>
      <c r="E157" s="124">
        <f t="shared" si="49"/>
        <v>1.08</v>
      </c>
      <c r="F157" s="124">
        <f t="shared" si="49"/>
        <v>1.08</v>
      </c>
      <c r="G157" s="124">
        <f t="shared" si="49"/>
        <v>1.08</v>
      </c>
      <c r="H157" s="124">
        <f t="shared" si="49"/>
        <v>1.08</v>
      </c>
      <c r="I157" s="124">
        <f t="shared" si="49"/>
        <v>1.08</v>
      </c>
      <c r="J157" s="124">
        <f t="shared" si="49"/>
        <v>1.08</v>
      </c>
      <c r="K157" s="124">
        <f t="shared" si="49"/>
        <v>1.08</v>
      </c>
      <c r="L157" s="124">
        <f t="shared" si="49"/>
        <v>1.08</v>
      </c>
      <c r="M157" s="124">
        <f t="shared" si="49"/>
        <v>1.08</v>
      </c>
      <c r="N157" s="124">
        <f t="shared" si="49"/>
        <v>1.08</v>
      </c>
      <c r="O157" s="124">
        <f t="shared" si="49"/>
        <v>1.08</v>
      </c>
      <c r="P157" s="124">
        <f t="shared" si="49"/>
        <v>1.08</v>
      </c>
      <c r="Q157" s="124">
        <f t="shared" si="49"/>
        <v>1.08</v>
      </c>
      <c r="R157" s="124">
        <f t="shared" si="49"/>
        <v>1.08</v>
      </c>
      <c r="S157" s="124">
        <f t="shared" si="49"/>
        <v>1.08</v>
      </c>
      <c r="T157" s="124">
        <f t="shared" si="50"/>
        <v>1.08</v>
      </c>
      <c r="U157" s="124">
        <f t="shared" si="50"/>
        <v>1.08</v>
      </c>
      <c r="V157" s="124">
        <f t="shared" si="50"/>
        <v>1.08</v>
      </c>
      <c r="W157" s="124">
        <f t="shared" si="50"/>
        <v>1.08</v>
      </c>
      <c r="X157" s="124">
        <f t="shared" si="50"/>
        <v>1.08</v>
      </c>
      <c r="Y157" s="124">
        <f t="shared" si="50"/>
        <v>1.08</v>
      </c>
      <c r="Z157" s="124">
        <f t="shared" si="50"/>
        <v>1.08</v>
      </c>
      <c r="AA157" s="124">
        <f t="shared" si="50"/>
        <v>1.08</v>
      </c>
      <c r="AB157" s="124">
        <f t="shared" si="50"/>
        <v>1.08</v>
      </c>
      <c r="AC157" s="124">
        <f t="shared" si="50"/>
        <v>1.08</v>
      </c>
      <c r="AD157" s="124">
        <f t="shared" si="50"/>
        <v>1.08</v>
      </c>
      <c r="AE157" s="124">
        <f t="shared" si="50"/>
        <v>1.08</v>
      </c>
      <c r="AF157" s="124">
        <f t="shared" si="5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 t="str">
        <f t="shared" si="48"/>
        <v>Sunkoshi Small (2.5)</v>
      </c>
      <c r="C158" s="125">
        <v>2.37</v>
      </c>
      <c r="D158" s="124">
        <f t="shared" si="49"/>
        <v>2.37</v>
      </c>
      <c r="E158" s="124">
        <f t="shared" si="49"/>
        <v>2.37</v>
      </c>
      <c r="F158" s="124">
        <f t="shared" si="49"/>
        <v>2.37</v>
      </c>
      <c r="G158" s="124">
        <f t="shared" si="49"/>
        <v>2.37</v>
      </c>
      <c r="H158" s="124">
        <f t="shared" si="49"/>
        <v>2.37</v>
      </c>
      <c r="I158" s="124">
        <f t="shared" si="49"/>
        <v>2.37</v>
      </c>
      <c r="J158" s="124">
        <f t="shared" si="49"/>
        <v>2.37</v>
      </c>
      <c r="K158" s="124">
        <f t="shared" si="49"/>
        <v>2.37</v>
      </c>
      <c r="L158" s="124">
        <f t="shared" si="49"/>
        <v>2.37</v>
      </c>
      <c r="M158" s="124">
        <f t="shared" si="49"/>
        <v>2.37</v>
      </c>
      <c r="N158" s="124">
        <f t="shared" si="49"/>
        <v>2.37</v>
      </c>
      <c r="O158" s="124">
        <f t="shared" si="49"/>
        <v>2.37</v>
      </c>
      <c r="P158" s="124">
        <f t="shared" si="49"/>
        <v>2.37</v>
      </c>
      <c r="Q158" s="124">
        <f t="shared" si="49"/>
        <v>2.37</v>
      </c>
      <c r="R158" s="124">
        <f t="shared" si="49"/>
        <v>2.37</v>
      </c>
      <c r="S158" s="124">
        <f t="shared" si="49"/>
        <v>2.37</v>
      </c>
      <c r="T158" s="124">
        <f t="shared" si="50"/>
        <v>2.37</v>
      </c>
      <c r="U158" s="124">
        <f t="shared" si="50"/>
        <v>2.37</v>
      </c>
      <c r="V158" s="124">
        <f t="shared" si="50"/>
        <v>2.37</v>
      </c>
      <c r="W158" s="124">
        <f t="shared" si="50"/>
        <v>2.37</v>
      </c>
      <c r="X158" s="124">
        <f t="shared" si="50"/>
        <v>2.37</v>
      </c>
      <c r="Y158" s="124">
        <f t="shared" si="50"/>
        <v>2.37</v>
      </c>
      <c r="Z158" s="124">
        <f t="shared" si="50"/>
        <v>2.37</v>
      </c>
      <c r="AA158" s="124">
        <f t="shared" si="50"/>
        <v>2.37</v>
      </c>
      <c r="AB158" s="124">
        <f t="shared" si="50"/>
        <v>2.37</v>
      </c>
      <c r="AC158" s="124">
        <f t="shared" si="50"/>
        <v>2.37</v>
      </c>
      <c r="AD158" s="124">
        <f t="shared" si="50"/>
        <v>2.37</v>
      </c>
      <c r="AE158" s="124">
        <f t="shared" si="50"/>
        <v>2.37</v>
      </c>
      <c r="AF158" s="124">
        <f t="shared" si="5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 t="str">
        <f t="shared" si="48"/>
        <v>Ridi Khola (2.4)</v>
      </c>
      <c r="C159" s="125">
        <v>1.81</v>
      </c>
      <c r="D159" s="124">
        <f t="shared" si="49"/>
        <v>1.81</v>
      </c>
      <c r="E159" s="124">
        <f t="shared" si="49"/>
        <v>1.81</v>
      </c>
      <c r="F159" s="124">
        <f t="shared" si="49"/>
        <v>1.81</v>
      </c>
      <c r="G159" s="124">
        <f t="shared" si="49"/>
        <v>1.81</v>
      </c>
      <c r="H159" s="124">
        <f t="shared" si="49"/>
        <v>1.81</v>
      </c>
      <c r="I159" s="124">
        <f t="shared" si="49"/>
        <v>1.81</v>
      </c>
      <c r="J159" s="124">
        <f t="shared" si="49"/>
        <v>1.81</v>
      </c>
      <c r="K159" s="124">
        <f t="shared" si="49"/>
        <v>1.81</v>
      </c>
      <c r="L159" s="124">
        <f t="shared" si="49"/>
        <v>1.81</v>
      </c>
      <c r="M159" s="124">
        <f t="shared" si="49"/>
        <v>1.81</v>
      </c>
      <c r="N159" s="124">
        <f t="shared" si="49"/>
        <v>1.81</v>
      </c>
      <c r="O159" s="124">
        <f t="shared" si="49"/>
        <v>1.81</v>
      </c>
      <c r="P159" s="124">
        <f t="shared" si="49"/>
        <v>1.81</v>
      </c>
      <c r="Q159" s="124">
        <f t="shared" si="49"/>
        <v>1.81</v>
      </c>
      <c r="R159" s="124">
        <f t="shared" si="49"/>
        <v>1.81</v>
      </c>
      <c r="S159" s="124">
        <f t="shared" si="49"/>
        <v>1.81</v>
      </c>
      <c r="T159" s="124">
        <f t="shared" si="50"/>
        <v>1.81</v>
      </c>
      <c r="U159" s="124">
        <f t="shared" si="50"/>
        <v>1.81</v>
      </c>
      <c r="V159" s="124">
        <f t="shared" si="50"/>
        <v>1.81</v>
      </c>
      <c r="W159" s="124">
        <f t="shared" si="50"/>
        <v>1.81</v>
      </c>
      <c r="X159" s="124">
        <f t="shared" si="50"/>
        <v>1.81</v>
      </c>
      <c r="Y159" s="124">
        <f t="shared" si="50"/>
        <v>1.81</v>
      </c>
      <c r="Z159" s="124">
        <f t="shared" si="50"/>
        <v>1.81</v>
      </c>
      <c r="AA159" s="124">
        <f t="shared" si="50"/>
        <v>1.81</v>
      </c>
      <c r="AB159" s="124">
        <f t="shared" si="50"/>
        <v>1.81</v>
      </c>
      <c r="AC159" s="124">
        <f t="shared" si="50"/>
        <v>1.81</v>
      </c>
      <c r="AD159" s="124">
        <f t="shared" si="50"/>
        <v>1.81</v>
      </c>
      <c r="AE159" s="124">
        <f t="shared" si="50"/>
        <v>1.81</v>
      </c>
      <c r="AF159" s="124">
        <f t="shared" si="5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 t="str">
        <f t="shared" si="48"/>
        <v>Jiri Khola Small (2.2)</v>
      </c>
      <c r="C160" s="125">
        <v>1.0900000000000001</v>
      </c>
      <c r="D160" s="124">
        <f t="shared" si="49"/>
        <v>1.0900000000000001</v>
      </c>
      <c r="E160" s="124">
        <f t="shared" si="49"/>
        <v>1.0900000000000001</v>
      </c>
      <c r="F160" s="124">
        <f t="shared" si="49"/>
        <v>1.0900000000000001</v>
      </c>
      <c r="G160" s="124">
        <f t="shared" si="49"/>
        <v>1.0900000000000001</v>
      </c>
      <c r="H160" s="124">
        <f t="shared" si="49"/>
        <v>1.0900000000000001</v>
      </c>
      <c r="I160" s="124">
        <f t="shared" si="49"/>
        <v>1.0900000000000001</v>
      </c>
      <c r="J160" s="124">
        <f t="shared" si="49"/>
        <v>1.0900000000000001</v>
      </c>
      <c r="K160" s="124">
        <f t="shared" si="49"/>
        <v>1.0900000000000001</v>
      </c>
      <c r="L160" s="124">
        <f t="shared" si="49"/>
        <v>1.0900000000000001</v>
      </c>
      <c r="M160" s="124">
        <f t="shared" si="49"/>
        <v>1.0900000000000001</v>
      </c>
      <c r="N160" s="124">
        <f t="shared" si="49"/>
        <v>1.0900000000000001</v>
      </c>
      <c r="O160" s="124">
        <f t="shared" si="49"/>
        <v>1.0900000000000001</v>
      </c>
      <c r="P160" s="124">
        <f t="shared" si="49"/>
        <v>1.0900000000000001</v>
      </c>
      <c r="Q160" s="124">
        <f t="shared" si="49"/>
        <v>1.0900000000000001</v>
      </c>
      <c r="R160" s="124">
        <f t="shared" si="49"/>
        <v>1.0900000000000001</v>
      </c>
      <c r="S160" s="124">
        <f t="shared" si="49"/>
        <v>1.0900000000000001</v>
      </c>
      <c r="T160" s="124">
        <f t="shared" si="50"/>
        <v>1.0900000000000001</v>
      </c>
      <c r="U160" s="124">
        <f t="shared" si="50"/>
        <v>1.0900000000000001</v>
      </c>
      <c r="V160" s="124">
        <f t="shared" si="50"/>
        <v>1.0900000000000001</v>
      </c>
      <c r="W160" s="124">
        <f t="shared" si="50"/>
        <v>1.0900000000000001</v>
      </c>
      <c r="X160" s="124">
        <f t="shared" si="50"/>
        <v>1.0900000000000001</v>
      </c>
      <c r="Y160" s="124">
        <f t="shared" si="50"/>
        <v>1.0900000000000001</v>
      </c>
      <c r="Z160" s="124">
        <f t="shared" si="50"/>
        <v>1.0900000000000001</v>
      </c>
      <c r="AA160" s="124">
        <f t="shared" si="50"/>
        <v>1.0900000000000001</v>
      </c>
      <c r="AB160" s="124">
        <f t="shared" si="50"/>
        <v>1.0900000000000001</v>
      </c>
      <c r="AC160" s="124">
        <f t="shared" si="50"/>
        <v>1.0900000000000001</v>
      </c>
      <c r="AD160" s="124">
        <f t="shared" si="50"/>
        <v>1.0900000000000001</v>
      </c>
      <c r="AE160" s="124">
        <f t="shared" si="50"/>
        <v>1.0900000000000001</v>
      </c>
      <c r="AF160" s="124">
        <f t="shared" si="5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 t="str">
        <f t="shared" si="48"/>
        <v>Chhandi (2)</v>
      </c>
      <c r="C161" s="125">
        <v>1.58</v>
      </c>
      <c r="D161" s="124">
        <f t="shared" si="49"/>
        <v>1.58</v>
      </c>
      <c r="E161" s="124">
        <f t="shared" si="49"/>
        <v>1.58</v>
      </c>
      <c r="F161" s="124">
        <f t="shared" si="49"/>
        <v>1.58</v>
      </c>
      <c r="G161" s="124">
        <f t="shared" si="49"/>
        <v>1.58</v>
      </c>
      <c r="H161" s="124">
        <f t="shared" si="49"/>
        <v>1.58</v>
      </c>
      <c r="I161" s="124">
        <f t="shared" si="49"/>
        <v>1.58</v>
      </c>
      <c r="J161" s="124">
        <f t="shared" si="49"/>
        <v>1.58</v>
      </c>
      <c r="K161" s="124">
        <f t="shared" si="49"/>
        <v>1.58</v>
      </c>
      <c r="L161" s="124">
        <f t="shared" si="49"/>
        <v>1.58</v>
      </c>
      <c r="M161" s="124">
        <f t="shared" si="49"/>
        <v>1.58</v>
      </c>
      <c r="N161" s="124">
        <f t="shared" si="49"/>
        <v>1.58</v>
      </c>
      <c r="O161" s="124">
        <f t="shared" si="49"/>
        <v>1.58</v>
      </c>
      <c r="P161" s="124">
        <f t="shared" si="49"/>
        <v>1.58</v>
      </c>
      <c r="Q161" s="124">
        <f t="shared" si="49"/>
        <v>1.58</v>
      </c>
      <c r="R161" s="124">
        <f t="shared" si="49"/>
        <v>1.58</v>
      </c>
      <c r="S161" s="124">
        <f t="shared" si="49"/>
        <v>1.58</v>
      </c>
      <c r="T161" s="124">
        <f t="shared" si="50"/>
        <v>1.58</v>
      </c>
      <c r="U161" s="124">
        <f t="shared" si="50"/>
        <v>1.58</v>
      </c>
      <c r="V161" s="124">
        <f t="shared" si="50"/>
        <v>1.58</v>
      </c>
      <c r="W161" s="124">
        <f t="shared" si="50"/>
        <v>1.58</v>
      </c>
      <c r="X161" s="124">
        <f t="shared" si="50"/>
        <v>1.58</v>
      </c>
      <c r="Y161" s="124">
        <f t="shared" si="50"/>
        <v>1.58</v>
      </c>
      <c r="Z161" s="124">
        <f t="shared" si="50"/>
        <v>1.58</v>
      </c>
      <c r="AA161" s="124">
        <f t="shared" si="50"/>
        <v>1.58</v>
      </c>
      <c r="AB161" s="124">
        <f t="shared" si="50"/>
        <v>1.58</v>
      </c>
      <c r="AC161" s="124">
        <f t="shared" si="50"/>
        <v>1.58</v>
      </c>
      <c r="AD161" s="124">
        <f t="shared" si="50"/>
        <v>1.58</v>
      </c>
      <c r="AE161" s="124">
        <f t="shared" si="50"/>
        <v>1.58</v>
      </c>
      <c r="AF161" s="124">
        <f t="shared" si="5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 t="str">
        <f t="shared" si="48"/>
        <v>Jhyadi Khola (2)</v>
      </c>
      <c r="C162" s="125">
        <v>2</v>
      </c>
      <c r="D162" s="124">
        <f t="shared" si="49"/>
        <v>2</v>
      </c>
      <c r="E162" s="124">
        <f t="shared" si="49"/>
        <v>2</v>
      </c>
      <c r="F162" s="124">
        <f t="shared" si="49"/>
        <v>2</v>
      </c>
      <c r="G162" s="124">
        <f t="shared" si="49"/>
        <v>2</v>
      </c>
      <c r="H162" s="124">
        <f t="shared" si="49"/>
        <v>2</v>
      </c>
      <c r="I162" s="124">
        <f t="shared" si="49"/>
        <v>2</v>
      </c>
      <c r="J162" s="124">
        <f t="shared" si="49"/>
        <v>2</v>
      </c>
      <c r="K162" s="124">
        <f t="shared" si="49"/>
        <v>2</v>
      </c>
      <c r="L162" s="124">
        <f t="shared" si="49"/>
        <v>2</v>
      </c>
      <c r="M162" s="124">
        <f t="shared" si="49"/>
        <v>2</v>
      </c>
      <c r="N162" s="124">
        <f t="shared" si="49"/>
        <v>2</v>
      </c>
      <c r="O162" s="124">
        <f t="shared" si="49"/>
        <v>2</v>
      </c>
      <c r="P162" s="124">
        <f t="shared" si="49"/>
        <v>2</v>
      </c>
      <c r="Q162" s="124">
        <f t="shared" si="49"/>
        <v>2</v>
      </c>
      <c r="R162" s="124">
        <f t="shared" si="49"/>
        <v>2</v>
      </c>
      <c r="S162" s="124">
        <f t="shared" si="49"/>
        <v>2</v>
      </c>
      <c r="T162" s="124">
        <f t="shared" si="50"/>
        <v>2</v>
      </c>
      <c r="U162" s="124">
        <f t="shared" si="50"/>
        <v>2</v>
      </c>
      <c r="V162" s="124">
        <f t="shared" si="50"/>
        <v>2</v>
      </c>
      <c r="W162" s="124">
        <f t="shared" si="50"/>
        <v>2</v>
      </c>
      <c r="X162" s="124">
        <f t="shared" si="50"/>
        <v>2</v>
      </c>
      <c r="Y162" s="124">
        <f t="shared" si="50"/>
        <v>2</v>
      </c>
      <c r="Z162" s="124">
        <f t="shared" si="50"/>
        <v>2</v>
      </c>
      <c r="AA162" s="124">
        <f t="shared" si="50"/>
        <v>2</v>
      </c>
      <c r="AB162" s="124">
        <f t="shared" si="50"/>
        <v>2</v>
      </c>
      <c r="AC162" s="124">
        <f t="shared" si="50"/>
        <v>2</v>
      </c>
      <c r="AD162" s="124">
        <f t="shared" si="50"/>
        <v>2</v>
      </c>
      <c r="AE162" s="124">
        <f t="shared" si="50"/>
        <v>2</v>
      </c>
      <c r="AF162" s="124">
        <f t="shared" si="5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 t="str">
        <f t="shared" si="48"/>
        <v>Khani Khola (2)</v>
      </c>
      <c r="C163" s="125">
        <v>0.47</v>
      </c>
      <c r="D163" s="124">
        <f t="shared" si="49"/>
        <v>0.47</v>
      </c>
      <c r="E163" s="124">
        <f t="shared" si="49"/>
        <v>0.47</v>
      </c>
      <c r="F163" s="124">
        <f t="shared" si="49"/>
        <v>0.47</v>
      </c>
      <c r="G163" s="124">
        <f t="shared" si="49"/>
        <v>0.47</v>
      </c>
      <c r="H163" s="124">
        <f t="shared" si="49"/>
        <v>0.47</v>
      </c>
      <c r="I163" s="124">
        <f t="shared" si="49"/>
        <v>0.47</v>
      </c>
      <c r="J163" s="124">
        <f t="shared" si="49"/>
        <v>0.47</v>
      </c>
      <c r="K163" s="124">
        <f t="shared" si="49"/>
        <v>0.47</v>
      </c>
      <c r="L163" s="124">
        <f t="shared" si="49"/>
        <v>0.47</v>
      </c>
      <c r="M163" s="124">
        <f t="shared" si="49"/>
        <v>0.47</v>
      </c>
      <c r="N163" s="124">
        <f t="shared" si="49"/>
        <v>0.47</v>
      </c>
      <c r="O163" s="124">
        <f t="shared" si="49"/>
        <v>0.47</v>
      </c>
      <c r="P163" s="124">
        <f t="shared" si="49"/>
        <v>0.47</v>
      </c>
      <c r="Q163" s="124">
        <f t="shared" si="49"/>
        <v>0.47</v>
      </c>
      <c r="R163" s="124">
        <f t="shared" si="49"/>
        <v>0.47</v>
      </c>
      <c r="S163" s="124">
        <f t="shared" si="49"/>
        <v>0.47</v>
      </c>
      <c r="T163" s="124">
        <f t="shared" si="50"/>
        <v>0.47</v>
      </c>
      <c r="U163" s="124">
        <f t="shared" si="50"/>
        <v>0.47</v>
      </c>
      <c r="V163" s="124">
        <f t="shared" si="50"/>
        <v>0.47</v>
      </c>
      <c r="W163" s="124">
        <f t="shared" si="50"/>
        <v>0.47</v>
      </c>
      <c r="X163" s="124">
        <f t="shared" si="50"/>
        <v>0.47</v>
      </c>
      <c r="Y163" s="124">
        <f t="shared" si="50"/>
        <v>0.47</v>
      </c>
      <c r="Z163" s="124">
        <f t="shared" si="50"/>
        <v>0.47</v>
      </c>
      <c r="AA163" s="124">
        <f t="shared" si="50"/>
        <v>0.47</v>
      </c>
      <c r="AB163" s="124">
        <f t="shared" si="50"/>
        <v>0.47</v>
      </c>
      <c r="AC163" s="124">
        <f t="shared" si="50"/>
        <v>0.47</v>
      </c>
      <c r="AD163" s="124">
        <f t="shared" si="50"/>
        <v>0.47</v>
      </c>
      <c r="AE163" s="124">
        <f t="shared" si="50"/>
        <v>0.47</v>
      </c>
      <c r="AF163" s="124">
        <f t="shared" si="5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 t="str">
        <f t="shared" si="48"/>
        <v>Lower Chaku Khola (1.8)</v>
      </c>
      <c r="C164" s="125">
        <v>0</v>
      </c>
      <c r="D164" s="124">
        <f t="shared" si="49"/>
        <v>0</v>
      </c>
      <c r="E164" s="124">
        <f t="shared" si="49"/>
        <v>0</v>
      </c>
      <c r="F164" s="124">
        <f t="shared" si="49"/>
        <v>0</v>
      </c>
      <c r="G164" s="124">
        <f t="shared" si="49"/>
        <v>0</v>
      </c>
      <c r="H164" s="124">
        <f t="shared" si="49"/>
        <v>0</v>
      </c>
      <c r="I164" s="124">
        <f t="shared" si="49"/>
        <v>0</v>
      </c>
      <c r="J164" s="124">
        <f t="shared" si="49"/>
        <v>0</v>
      </c>
      <c r="K164" s="124">
        <f t="shared" si="49"/>
        <v>0</v>
      </c>
      <c r="L164" s="124">
        <f t="shared" si="49"/>
        <v>0</v>
      </c>
      <c r="M164" s="124">
        <f t="shared" si="49"/>
        <v>0</v>
      </c>
      <c r="N164" s="124">
        <f t="shared" si="49"/>
        <v>0</v>
      </c>
      <c r="O164" s="124">
        <f t="shared" si="49"/>
        <v>0</v>
      </c>
      <c r="P164" s="124">
        <f t="shared" si="49"/>
        <v>0</v>
      </c>
      <c r="Q164" s="124">
        <f t="shared" si="49"/>
        <v>0</v>
      </c>
      <c r="R164" s="124">
        <f t="shared" si="49"/>
        <v>0</v>
      </c>
      <c r="S164" s="124">
        <f t="shared" si="49"/>
        <v>0</v>
      </c>
      <c r="T164" s="124">
        <f t="shared" si="50"/>
        <v>0</v>
      </c>
      <c r="U164" s="124">
        <f t="shared" si="50"/>
        <v>0</v>
      </c>
      <c r="V164" s="124">
        <f t="shared" si="50"/>
        <v>0</v>
      </c>
      <c r="W164" s="124">
        <f t="shared" si="50"/>
        <v>0</v>
      </c>
      <c r="X164" s="124">
        <f t="shared" si="50"/>
        <v>0</v>
      </c>
      <c r="Y164" s="124">
        <f t="shared" si="50"/>
        <v>0</v>
      </c>
      <c r="Z164" s="124">
        <f t="shared" si="50"/>
        <v>0</v>
      </c>
      <c r="AA164" s="124">
        <f t="shared" si="50"/>
        <v>0</v>
      </c>
      <c r="AB164" s="124">
        <f t="shared" si="50"/>
        <v>0</v>
      </c>
      <c r="AC164" s="124">
        <f t="shared" si="50"/>
        <v>0</v>
      </c>
      <c r="AD164" s="124">
        <f t="shared" si="50"/>
        <v>0</v>
      </c>
      <c r="AE164" s="124">
        <f t="shared" si="50"/>
        <v>0</v>
      </c>
      <c r="AF164" s="124">
        <f t="shared" si="5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 t="str">
        <f t="shared" si="48"/>
        <v>Middle Chaku (1.8)</v>
      </c>
      <c r="C165" s="125">
        <v>0</v>
      </c>
      <c r="D165" s="124">
        <f t="shared" si="49"/>
        <v>0</v>
      </c>
      <c r="E165" s="124">
        <f t="shared" si="49"/>
        <v>0</v>
      </c>
      <c r="F165" s="124">
        <f t="shared" si="49"/>
        <v>0</v>
      </c>
      <c r="G165" s="124">
        <f t="shared" si="49"/>
        <v>0</v>
      </c>
      <c r="H165" s="124">
        <f t="shared" si="49"/>
        <v>0</v>
      </c>
      <c r="I165" s="124">
        <f t="shared" si="49"/>
        <v>0</v>
      </c>
      <c r="J165" s="124">
        <f t="shared" si="49"/>
        <v>0</v>
      </c>
      <c r="K165" s="124">
        <f t="shared" si="49"/>
        <v>0</v>
      </c>
      <c r="L165" s="124">
        <f t="shared" si="49"/>
        <v>0</v>
      </c>
      <c r="M165" s="124">
        <f t="shared" si="49"/>
        <v>0</v>
      </c>
      <c r="N165" s="124">
        <f t="shared" si="49"/>
        <v>0</v>
      </c>
      <c r="O165" s="124">
        <f t="shared" si="49"/>
        <v>0</v>
      </c>
      <c r="P165" s="124">
        <f t="shared" si="49"/>
        <v>0</v>
      </c>
      <c r="Q165" s="124">
        <f t="shared" si="49"/>
        <v>0</v>
      </c>
      <c r="R165" s="124">
        <f t="shared" si="49"/>
        <v>0</v>
      </c>
      <c r="S165" s="124">
        <f t="shared" si="50"/>
        <v>0</v>
      </c>
      <c r="T165" s="124">
        <f t="shared" si="50"/>
        <v>0</v>
      </c>
      <c r="U165" s="124">
        <f t="shared" si="50"/>
        <v>0</v>
      </c>
      <c r="V165" s="124">
        <f t="shared" si="50"/>
        <v>0</v>
      </c>
      <c r="W165" s="124">
        <f t="shared" si="50"/>
        <v>0</v>
      </c>
      <c r="X165" s="124">
        <f t="shared" si="50"/>
        <v>0</v>
      </c>
      <c r="Y165" s="124">
        <f t="shared" si="50"/>
        <v>0</v>
      </c>
      <c r="Z165" s="124">
        <f t="shared" si="50"/>
        <v>0</v>
      </c>
      <c r="AA165" s="124">
        <f t="shared" si="50"/>
        <v>0</v>
      </c>
      <c r="AB165" s="124">
        <f t="shared" si="50"/>
        <v>0</v>
      </c>
      <c r="AC165" s="124">
        <f t="shared" si="50"/>
        <v>0</v>
      </c>
      <c r="AD165" s="124">
        <f t="shared" si="50"/>
        <v>0</v>
      </c>
      <c r="AE165" s="124">
        <f t="shared" si="50"/>
        <v>0</v>
      </c>
      <c r="AF165" s="124">
        <f t="shared" si="5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 t="str">
        <f t="shared" si="48"/>
        <v>Thoppal Khola (1.65)</v>
      </c>
      <c r="C166" s="125">
        <v>0.8</v>
      </c>
      <c r="D166" s="124">
        <f t="shared" si="49"/>
        <v>0.8</v>
      </c>
      <c r="E166" s="124">
        <f t="shared" si="49"/>
        <v>0.8</v>
      </c>
      <c r="F166" s="124">
        <f t="shared" si="49"/>
        <v>0.8</v>
      </c>
      <c r="G166" s="124">
        <f t="shared" si="49"/>
        <v>0.8</v>
      </c>
      <c r="H166" s="124">
        <f t="shared" si="49"/>
        <v>0.8</v>
      </c>
      <c r="I166" s="124">
        <f t="shared" si="49"/>
        <v>0.8</v>
      </c>
      <c r="J166" s="124">
        <f t="shared" si="49"/>
        <v>0.8</v>
      </c>
      <c r="K166" s="124">
        <f t="shared" si="49"/>
        <v>0.8</v>
      </c>
      <c r="L166" s="124">
        <f t="shared" si="49"/>
        <v>0.8</v>
      </c>
      <c r="M166" s="124">
        <f t="shared" si="49"/>
        <v>0.8</v>
      </c>
      <c r="N166" s="124">
        <f t="shared" si="49"/>
        <v>0.8</v>
      </c>
      <c r="O166" s="124">
        <f t="shared" si="49"/>
        <v>0.8</v>
      </c>
      <c r="P166" s="124">
        <f t="shared" si="49"/>
        <v>0.8</v>
      </c>
      <c r="Q166" s="124">
        <f t="shared" si="49"/>
        <v>0.8</v>
      </c>
      <c r="R166" s="124">
        <f t="shared" si="49"/>
        <v>0.8</v>
      </c>
      <c r="S166" s="124">
        <f t="shared" si="50"/>
        <v>0.8</v>
      </c>
      <c r="T166" s="124">
        <f t="shared" si="50"/>
        <v>0.8</v>
      </c>
      <c r="U166" s="124">
        <f t="shared" si="50"/>
        <v>0.8</v>
      </c>
      <c r="V166" s="124">
        <f t="shared" si="50"/>
        <v>0.8</v>
      </c>
      <c r="W166" s="124">
        <f t="shared" si="50"/>
        <v>0.8</v>
      </c>
      <c r="X166" s="124">
        <f t="shared" si="50"/>
        <v>0.8</v>
      </c>
      <c r="Y166" s="124">
        <f t="shared" si="50"/>
        <v>0.8</v>
      </c>
      <c r="Z166" s="124">
        <f t="shared" si="50"/>
        <v>0.8</v>
      </c>
      <c r="AA166" s="124">
        <f t="shared" si="50"/>
        <v>0.8</v>
      </c>
      <c r="AB166" s="124">
        <f t="shared" si="50"/>
        <v>0.8</v>
      </c>
      <c r="AC166" s="124">
        <f t="shared" si="50"/>
        <v>0.8</v>
      </c>
      <c r="AD166" s="124">
        <f t="shared" si="50"/>
        <v>0.8</v>
      </c>
      <c r="AE166" s="124">
        <f t="shared" si="50"/>
        <v>0.8</v>
      </c>
      <c r="AF166" s="124">
        <f t="shared" si="5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 t="str">
        <f t="shared" si="48"/>
        <v>Theule Khola (1.5)</v>
      </c>
      <c r="C167" s="125">
        <v>1.5</v>
      </c>
      <c r="D167" s="124">
        <f t="shared" si="49"/>
        <v>1.5</v>
      </c>
      <c r="E167" s="124">
        <f t="shared" si="49"/>
        <v>1.5</v>
      </c>
      <c r="F167" s="124">
        <f t="shared" si="49"/>
        <v>1.5</v>
      </c>
      <c r="G167" s="124">
        <f t="shared" si="49"/>
        <v>1.5</v>
      </c>
      <c r="H167" s="124">
        <f t="shared" si="49"/>
        <v>1.5</v>
      </c>
      <c r="I167" s="124">
        <f t="shared" si="49"/>
        <v>1.5</v>
      </c>
      <c r="J167" s="124">
        <f t="shared" si="49"/>
        <v>1.5</v>
      </c>
      <c r="K167" s="124">
        <f t="shared" si="49"/>
        <v>1.5</v>
      </c>
      <c r="L167" s="124">
        <f t="shared" si="49"/>
        <v>1.5</v>
      </c>
      <c r="M167" s="124">
        <f t="shared" si="49"/>
        <v>1.5</v>
      </c>
      <c r="N167" s="124">
        <f t="shared" si="49"/>
        <v>1.5</v>
      </c>
      <c r="O167" s="124">
        <f t="shared" si="49"/>
        <v>1.5</v>
      </c>
      <c r="P167" s="124">
        <f t="shared" si="49"/>
        <v>1.5</v>
      </c>
      <c r="Q167" s="124">
        <f t="shared" si="49"/>
        <v>1.5</v>
      </c>
      <c r="R167" s="124">
        <f t="shared" si="49"/>
        <v>1.5</v>
      </c>
      <c r="S167" s="124">
        <f t="shared" si="50"/>
        <v>1.5</v>
      </c>
      <c r="T167" s="124">
        <f t="shared" si="50"/>
        <v>1.5</v>
      </c>
      <c r="U167" s="124">
        <f t="shared" si="50"/>
        <v>1.5</v>
      </c>
      <c r="V167" s="124">
        <f t="shared" si="50"/>
        <v>1.5</v>
      </c>
      <c r="W167" s="124">
        <f t="shared" si="50"/>
        <v>1.5</v>
      </c>
      <c r="X167" s="124">
        <f t="shared" si="50"/>
        <v>1.5</v>
      </c>
      <c r="Y167" s="124">
        <f t="shared" si="50"/>
        <v>1.5</v>
      </c>
      <c r="Z167" s="124">
        <f t="shared" si="50"/>
        <v>1.5</v>
      </c>
      <c r="AA167" s="124">
        <f t="shared" si="50"/>
        <v>1.5</v>
      </c>
      <c r="AB167" s="124">
        <f t="shared" si="50"/>
        <v>1.5</v>
      </c>
      <c r="AC167" s="124">
        <f t="shared" si="50"/>
        <v>1.5</v>
      </c>
      <c r="AD167" s="124">
        <f t="shared" si="50"/>
        <v>1.5</v>
      </c>
      <c r="AE167" s="124">
        <f t="shared" si="50"/>
        <v>1.5</v>
      </c>
      <c r="AF167" s="124">
        <f t="shared" si="5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 t="str">
        <f t="shared" si="48"/>
        <v>Kuthali(Suspa) Bukhari (0.998)</v>
      </c>
      <c r="C168" s="125">
        <v>1</v>
      </c>
      <c r="D168" s="124">
        <f t="shared" si="49"/>
        <v>1</v>
      </c>
      <c r="E168" s="124">
        <f t="shared" si="49"/>
        <v>1</v>
      </c>
      <c r="F168" s="124">
        <f t="shared" si="49"/>
        <v>1</v>
      </c>
      <c r="G168" s="124">
        <f t="shared" si="49"/>
        <v>1</v>
      </c>
      <c r="H168" s="124">
        <f t="shared" si="49"/>
        <v>1</v>
      </c>
      <c r="I168" s="124">
        <f t="shared" si="49"/>
        <v>1</v>
      </c>
      <c r="J168" s="124">
        <f t="shared" si="49"/>
        <v>1</v>
      </c>
      <c r="K168" s="124">
        <f t="shared" si="49"/>
        <v>1</v>
      </c>
      <c r="L168" s="124">
        <f t="shared" si="49"/>
        <v>1</v>
      </c>
      <c r="M168" s="124">
        <f t="shared" si="49"/>
        <v>1</v>
      </c>
      <c r="N168" s="124">
        <f t="shared" si="49"/>
        <v>1</v>
      </c>
      <c r="O168" s="124">
        <f t="shared" si="49"/>
        <v>1</v>
      </c>
      <c r="P168" s="124">
        <f t="shared" si="49"/>
        <v>1</v>
      </c>
      <c r="Q168" s="124">
        <f t="shared" si="49"/>
        <v>1</v>
      </c>
      <c r="R168" s="124">
        <f t="shared" si="49"/>
        <v>1</v>
      </c>
      <c r="S168" s="124">
        <f t="shared" si="50"/>
        <v>1</v>
      </c>
      <c r="T168" s="124">
        <f t="shared" si="50"/>
        <v>1</v>
      </c>
      <c r="U168" s="124">
        <f t="shared" si="50"/>
        <v>1</v>
      </c>
      <c r="V168" s="124">
        <f t="shared" si="50"/>
        <v>1</v>
      </c>
      <c r="W168" s="124">
        <f t="shared" si="50"/>
        <v>1</v>
      </c>
      <c r="X168" s="124">
        <f t="shared" si="50"/>
        <v>1</v>
      </c>
      <c r="Y168" s="124">
        <f t="shared" si="50"/>
        <v>1</v>
      </c>
      <c r="Z168" s="124">
        <f t="shared" si="50"/>
        <v>1</v>
      </c>
      <c r="AA168" s="124">
        <f t="shared" si="50"/>
        <v>1</v>
      </c>
      <c r="AB168" s="124">
        <f t="shared" si="50"/>
        <v>1</v>
      </c>
      <c r="AC168" s="124">
        <f t="shared" si="50"/>
        <v>1</v>
      </c>
      <c r="AD168" s="124">
        <f t="shared" si="50"/>
        <v>1</v>
      </c>
      <c r="AE168" s="124">
        <f t="shared" si="50"/>
        <v>1</v>
      </c>
      <c r="AF168" s="124">
        <f t="shared" si="5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 t="str">
        <f t="shared" ref="B170:B177" si="51">A170</f>
        <v>Tallo Chhote Khola (0.997)</v>
      </c>
      <c r="C170" s="125">
        <v>1</v>
      </c>
      <c r="D170" s="124">
        <f t="shared" ref="D170:S177" si="52">C170</f>
        <v>1</v>
      </c>
      <c r="E170" s="124">
        <f t="shared" si="52"/>
        <v>1</v>
      </c>
      <c r="F170" s="124">
        <f t="shared" si="52"/>
        <v>1</v>
      </c>
      <c r="G170" s="124">
        <f t="shared" si="52"/>
        <v>1</v>
      </c>
      <c r="H170" s="124">
        <f t="shared" si="52"/>
        <v>1</v>
      </c>
      <c r="I170" s="124">
        <f t="shared" si="52"/>
        <v>1</v>
      </c>
      <c r="J170" s="124">
        <f t="shared" si="52"/>
        <v>1</v>
      </c>
      <c r="K170" s="124">
        <f t="shared" si="52"/>
        <v>1</v>
      </c>
      <c r="L170" s="124">
        <f t="shared" si="52"/>
        <v>1</v>
      </c>
      <c r="M170" s="124">
        <f t="shared" si="52"/>
        <v>1</v>
      </c>
      <c r="N170" s="124">
        <f t="shared" si="52"/>
        <v>1</v>
      </c>
      <c r="O170" s="124">
        <f t="shared" si="52"/>
        <v>1</v>
      </c>
      <c r="P170" s="124">
        <f t="shared" si="52"/>
        <v>1</v>
      </c>
      <c r="Q170" s="124">
        <f t="shared" si="52"/>
        <v>1</v>
      </c>
      <c r="R170" s="124">
        <f t="shared" si="52"/>
        <v>1</v>
      </c>
      <c r="S170" s="124">
        <f t="shared" si="52"/>
        <v>1</v>
      </c>
      <c r="T170" s="124">
        <f t="shared" ref="S170:AF177" si="53">S170</f>
        <v>1</v>
      </c>
      <c r="U170" s="124">
        <f t="shared" si="53"/>
        <v>1</v>
      </c>
      <c r="V170" s="124">
        <f t="shared" si="53"/>
        <v>1</v>
      </c>
      <c r="W170" s="124">
        <f t="shared" si="53"/>
        <v>1</v>
      </c>
      <c r="X170" s="124">
        <f t="shared" si="53"/>
        <v>1</v>
      </c>
      <c r="Y170" s="124">
        <f t="shared" si="53"/>
        <v>1</v>
      </c>
      <c r="Z170" s="124">
        <f t="shared" si="53"/>
        <v>1</v>
      </c>
      <c r="AA170" s="124">
        <f t="shared" si="53"/>
        <v>1</v>
      </c>
      <c r="AB170" s="124">
        <f t="shared" si="53"/>
        <v>1</v>
      </c>
      <c r="AC170" s="124">
        <f t="shared" si="53"/>
        <v>1</v>
      </c>
      <c r="AD170" s="124">
        <f t="shared" si="53"/>
        <v>1</v>
      </c>
      <c r="AE170" s="124">
        <f t="shared" si="53"/>
        <v>1</v>
      </c>
      <c r="AF170" s="124">
        <f t="shared" si="5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 t="str">
        <f t="shared" si="51"/>
        <v>Jeuligad Small Hydropower Project (0.996)</v>
      </c>
      <c r="C171" s="125">
        <v>0.42</v>
      </c>
      <c r="D171" s="124">
        <f t="shared" si="52"/>
        <v>0.42</v>
      </c>
      <c r="E171" s="124">
        <f t="shared" si="52"/>
        <v>0.42</v>
      </c>
      <c r="F171" s="124">
        <f t="shared" si="52"/>
        <v>0.42</v>
      </c>
      <c r="G171" s="124">
        <f t="shared" si="52"/>
        <v>0.42</v>
      </c>
      <c r="H171" s="124">
        <f t="shared" si="52"/>
        <v>0.42</v>
      </c>
      <c r="I171" s="124">
        <f t="shared" si="52"/>
        <v>0.42</v>
      </c>
      <c r="J171" s="124">
        <f t="shared" si="52"/>
        <v>0.42</v>
      </c>
      <c r="K171" s="124">
        <f t="shared" si="52"/>
        <v>0.42</v>
      </c>
      <c r="L171" s="124">
        <f t="shared" si="52"/>
        <v>0.42</v>
      </c>
      <c r="M171" s="124">
        <f t="shared" si="52"/>
        <v>0.42</v>
      </c>
      <c r="N171" s="124">
        <f t="shared" si="52"/>
        <v>0.42</v>
      </c>
      <c r="O171" s="124">
        <f t="shared" si="52"/>
        <v>0.42</v>
      </c>
      <c r="P171" s="124">
        <f t="shared" si="52"/>
        <v>0.42</v>
      </c>
      <c r="Q171" s="124">
        <f t="shared" si="52"/>
        <v>0.42</v>
      </c>
      <c r="R171" s="124">
        <f t="shared" si="52"/>
        <v>0.42</v>
      </c>
      <c r="S171" s="124">
        <f t="shared" si="53"/>
        <v>0.42</v>
      </c>
      <c r="T171" s="124">
        <f t="shared" si="53"/>
        <v>0.42</v>
      </c>
      <c r="U171" s="124">
        <f t="shared" si="53"/>
        <v>0.42</v>
      </c>
      <c r="V171" s="124">
        <f t="shared" si="53"/>
        <v>0.42</v>
      </c>
      <c r="W171" s="124">
        <f t="shared" si="53"/>
        <v>0.42</v>
      </c>
      <c r="X171" s="124">
        <f t="shared" si="53"/>
        <v>0.42</v>
      </c>
      <c r="Y171" s="124">
        <f t="shared" si="53"/>
        <v>0.42</v>
      </c>
      <c r="Z171" s="124">
        <f t="shared" si="53"/>
        <v>0.42</v>
      </c>
      <c r="AA171" s="124">
        <f t="shared" si="53"/>
        <v>0.42</v>
      </c>
      <c r="AB171" s="124">
        <f t="shared" si="53"/>
        <v>0.42</v>
      </c>
      <c r="AC171" s="124">
        <f t="shared" si="53"/>
        <v>0.42</v>
      </c>
      <c r="AD171" s="124">
        <f t="shared" si="53"/>
        <v>0.42</v>
      </c>
      <c r="AE171" s="124">
        <f t="shared" si="53"/>
        <v>0.42</v>
      </c>
      <c r="AF171" s="124">
        <f t="shared" si="5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 t="str">
        <f t="shared" si="51"/>
        <v>Miya Khola (0.996)</v>
      </c>
      <c r="C172" s="125">
        <v>0.46</v>
      </c>
      <c r="D172" s="124">
        <f t="shared" si="52"/>
        <v>0.46</v>
      </c>
      <c r="E172" s="124">
        <f t="shared" si="52"/>
        <v>0.46</v>
      </c>
      <c r="F172" s="124">
        <f t="shared" si="52"/>
        <v>0.46</v>
      </c>
      <c r="G172" s="124">
        <f t="shared" si="52"/>
        <v>0.46</v>
      </c>
      <c r="H172" s="124">
        <f t="shared" si="52"/>
        <v>0.46</v>
      </c>
      <c r="I172" s="124">
        <f t="shared" si="52"/>
        <v>0.46</v>
      </c>
      <c r="J172" s="124">
        <f t="shared" si="52"/>
        <v>0.46</v>
      </c>
      <c r="K172" s="124">
        <f t="shared" si="52"/>
        <v>0.46</v>
      </c>
      <c r="L172" s="124">
        <f t="shared" si="52"/>
        <v>0.46</v>
      </c>
      <c r="M172" s="124">
        <f t="shared" si="52"/>
        <v>0.46</v>
      </c>
      <c r="N172" s="124">
        <f t="shared" si="52"/>
        <v>0.46</v>
      </c>
      <c r="O172" s="124">
        <f t="shared" si="52"/>
        <v>0.46</v>
      </c>
      <c r="P172" s="124">
        <f t="shared" si="52"/>
        <v>0.46</v>
      </c>
      <c r="Q172" s="124">
        <f t="shared" si="52"/>
        <v>0.46</v>
      </c>
      <c r="R172" s="124">
        <f t="shared" si="52"/>
        <v>0.46</v>
      </c>
      <c r="S172" s="124">
        <f t="shared" si="53"/>
        <v>0.46</v>
      </c>
      <c r="T172" s="124">
        <f t="shared" si="53"/>
        <v>0.46</v>
      </c>
      <c r="U172" s="124">
        <f t="shared" si="53"/>
        <v>0.46</v>
      </c>
      <c r="V172" s="124">
        <f t="shared" si="53"/>
        <v>0.46</v>
      </c>
      <c r="W172" s="124">
        <f t="shared" si="53"/>
        <v>0.46</v>
      </c>
      <c r="X172" s="124">
        <f t="shared" si="53"/>
        <v>0.46</v>
      </c>
      <c r="Y172" s="124">
        <f t="shared" si="53"/>
        <v>0.46</v>
      </c>
      <c r="Z172" s="124">
        <f t="shared" si="53"/>
        <v>0.46</v>
      </c>
      <c r="AA172" s="124">
        <f t="shared" si="53"/>
        <v>0.46</v>
      </c>
      <c r="AB172" s="124">
        <f t="shared" si="53"/>
        <v>0.46</v>
      </c>
      <c r="AC172" s="124">
        <f t="shared" si="53"/>
        <v>0.46</v>
      </c>
      <c r="AD172" s="124">
        <f t="shared" si="53"/>
        <v>0.46</v>
      </c>
      <c r="AE172" s="124">
        <f t="shared" si="53"/>
        <v>0.46</v>
      </c>
      <c r="AF172" s="124">
        <f t="shared" si="5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 t="str">
        <f t="shared" si="51"/>
        <v>Pati Khola Small (0.996)</v>
      </c>
      <c r="C173" s="125">
        <v>0.85</v>
      </c>
      <c r="D173" s="124">
        <f t="shared" si="52"/>
        <v>0.85</v>
      </c>
      <c r="E173" s="124">
        <f t="shared" si="52"/>
        <v>0.85</v>
      </c>
      <c r="F173" s="124">
        <f t="shared" si="52"/>
        <v>0.85</v>
      </c>
      <c r="G173" s="124">
        <f t="shared" si="52"/>
        <v>0.85</v>
      </c>
      <c r="H173" s="124">
        <f t="shared" si="52"/>
        <v>0.85</v>
      </c>
      <c r="I173" s="124">
        <f t="shared" si="52"/>
        <v>0.85</v>
      </c>
      <c r="J173" s="124">
        <f t="shared" si="52"/>
        <v>0.85</v>
      </c>
      <c r="K173" s="124">
        <f t="shared" si="52"/>
        <v>0.85</v>
      </c>
      <c r="L173" s="124">
        <f t="shared" si="52"/>
        <v>0.85</v>
      </c>
      <c r="M173" s="124">
        <f t="shared" si="52"/>
        <v>0.85</v>
      </c>
      <c r="N173" s="124">
        <f t="shared" si="52"/>
        <v>0.85</v>
      </c>
      <c r="O173" s="124">
        <f t="shared" si="52"/>
        <v>0.85</v>
      </c>
      <c r="P173" s="124">
        <f t="shared" si="52"/>
        <v>0.85</v>
      </c>
      <c r="Q173" s="124">
        <f t="shared" si="52"/>
        <v>0.85</v>
      </c>
      <c r="R173" s="124">
        <f t="shared" si="52"/>
        <v>0.85</v>
      </c>
      <c r="S173" s="124">
        <f t="shared" si="53"/>
        <v>0.85</v>
      </c>
      <c r="T173" s="124">
        <f t="shared" si="53"/>
        <v>0.85</v>
      </c>
      <c r="U173" s="124">
        <f t="shared" si="53"/>
        <v>0.85</v>
      </c>
      <c r="V173" s="124">
        <f t="shared" si="53"/>
        <v>0.85</v>
      </c>
      <c r="W173" s="124">
        <f t="shared" si="53"/>
        <v>0.85</v>
      </c>
      <c r="X173" s="124">
        <f t="shared" si="53"/>
        <v>0.85</v>
      </c>
      <c r="Y173" s="124">
        <f t="shared" si="53"/>
        <v>0.85</v>
      </c>
      <c r="Z173" s="124">
        <f t="shared" si="53"/>
        <v>0.85</v>
      </c>
      <c r="AA173" s="124">
        <f t="shared" si="53"/>
        <v>0.85</v>
      </c>
      <c r="AB173" s="124">
        <f t="shared" si="53"/>
        <v>0.85</v>
      </c>
      <c r="AC173" s="124">
        <f t="shared" si="53"/>
        <v>0.85</v>
      </c>
      <c r="AD173" s="124">
        <f t="shared" si="53"/>
        <v>0.85</v>
      </c>
      <c r="AE173" s="124">
        <f t="shared" si="53"/>
        <v>0.85</v>
      </c>
      <c r="AF173" s="124">
        <f t="shared" si="5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 t="str">
        <f t="shared" si="51"/>
        <v>Pheme Khola (0.995)</v>
      </c>
      <c r="C174" s="125">
        <v>0.9</v>
      </c>
      <c r="D174" s="124">
        <f t="shared" si="52"/>
        <v>0.9</v>
      </c>
      <c r="E174" s="124">
        <f t="shared" si="52"/>
        <v>0.9</v>
      </c>
      <c r="F174" s="124">
        <f t="shared" si="52"/>
        <v>0.9</v>
      </c>
      <c r="G174" s="124">
        <f t="shared" si="52"/>
        <v>0.9</v>
      </c>
      <c r="H174" s="124">
        <f t="shared" si="52"/>
        <v>0.9</v>
      </c>
      <c r="I174" s="124">
        <f t="shared" si="52"/>
        <v>0.9</v>
      </c>
      <c r="J174" s="124">
        <f t="shared" si="52"/>
        <v>0.9</v>
      </c>
      <c r="K174" s="124">
        <f t="shared" si="52"/>
        <v>0.9</v>
      </c>
      <c r="L174" s="124">
        <f t="shared" si="52"/>
        <v>0.9</v>
      </c>
      <c r="M174" s="124">
        <f t="shared" si="52"/>
        <v>0.9</v>
      </c>
      <c r="N174" s="124">
        <f t="shared" si="52"/>
        <v>0.9</v>
      </c>
      <c r="O174" s="124">
        <f t="shared" si="52"/>
        <v>0.9</v>
      </c>
      <c r="P174" s="124">
        <f t="shared" si="52"/>
        <v>0.9</v>
      </c>
      <c r="Q174" s="124">
        <f t="shared" si="52"/>
        <v>0.9</v>
      </c>
      <c r="R174" s="124">
        <f t="shared" si="52"/>
        <v>0.9</v>
      </c>
      <c r="S174" s="124">
        <f t="shared" si="53"/>
        <v>0.9</v>
      </c>
      <c r="T174" s="124">
        <f t="shared" si="53"/>
        <v>0.9</v>
      </c>
      <c r="U174" s="124">
        <f t="shared" si="53"/>
        <v>0.9</v>
      </c>
      <c r="V174" s="124">
        <f t="shared" si="53"/>
        <v>0.9</v>
      </c>
      <c r="W174" s="124">
        <f t="shared" si="53"/>
        <v>0.9</v>
      </c>
      <c r="X174" s="124">
        <f t="shared" si="53"/>
        <v>0.9</v>
      </c>
      <c r="Y174" s="124">
        <f t="shared" si="53"/>
        <v>0.9</v>
      </c>
      <c r="Z174" s="124">
        <f t="shared" si="53"/>
        <v>0.9</v>
      </c>
      <c r="AA174" s="124">
        <f t="shared" si="53"/>
        <v>0.9</v>
      </c>
      <c r="AB174" s="124">
        <f t="shared" si="53"/>
        <v>0.9</v>
      </c>
      <c r="AC174" s="124">
        <f t="shared" si="53"/>
        <v>0.9</v>
      </c>
      <c r="AD174" s="124">
        <f t="shared" si="53"/>
        <v>0.9</v>
      </c>
      <c r="AE174" s="124">
        <f t="shared" si="53"/>
        <v>0.9</v>
      </c>
      <c r="AF174" s="124">
        <f t="shared" si="5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 t="str">
        <f t="shared" si="51"/>
        <v>Chhote Khola (0.993)</v>
      </c>
      <c r="C175" s="125">
        <v>0.44</v>
      </c>
      <c r="D175" s="124">
        <f t="shared" si="52"/>
        <v>0.44</v>
      </c>
      <c r="E175" s="124">
        <f t="shared" si="52"/>
        <v>0.44</v>
      </c>
      <c r="F175" s="124">
        <f t="shared" si="52"/>
        <v>0.44</v>
      </c>
      <c r="G175" s="124">
        <f t="shared" si="52"/>
        <v>0.44</v>
      </c>
      <c r="H175" s="124">
        <f t="shared" si="52"/>
        <v>0.44</v>
      </c>
      <c r="I175" s="124">
        <f t="shared" si="52"/>
        <v>0.44</v>
      </c>
      <c r="J175" s="124">
        <f t="shared" si="52"/>
        <v>0.44</v>
      </c>
      <c r="K175" s="124">
        <f t="shared" si="52"/>
        <v>0.44</v>
      </c>
      <c r="L175" s="124">
        <f t="shared" si="52"/>
        <v>0.44</v>
      </c>
      <c r="M175" s="124">
        <f t="shared" si="52"/>
        <v>0.44</v>
      </c>
      <c r="N175" s="124">
        <f t="shared" si="52"/>
        <v>0.44</v>
      </c>
      <c r="O175" s="124">
        <f t="shared" si="52"/>
        <v>0.44</v>
      </c>
      <c r="P175" s="124">
        <f t="shared" si="52"/>
        <v>0.44</v>
      </c>
      <c r="Q175" s="124">
        <f t="shared" si="52"/>
        <v>0.44</v>
      </c>
      <c r="R175" s="124">
        <f t="shared" si="52"/>
        <v>0.44</v>
      </c>
      <c r="S175" s="124">
        <f t="shared" si="53"/>
        <v>0.44</v>
      </c>
      <c r="T175" s="124">
        <f t="shared" si="53"/>
        <v>0.44</v>
      </c>
      <c r="U175" s="124">
        <f t="shared" si="53"/>
        <v>0.44</v>
      </c>
      <c r="V175" s="124">
        <f t="shared" si="53"/>
        <v>0.44</v>
      </c>
      <c r="W175" s="124">
        <f t="shared" si="53"/>
        <v>0.44</v>
      </c>
      <c r="X175" s="124">
        <f t="shared" si="53"/>
        <v>0.44</v>
      </c>
      <c r="Y175" s="124">
        <f t="shared" si="53"/>
        <v>0.44</v>
      </c>
      <c r="Z175" s="124">
        <f t="shared" si="53"/>
        <v>0.44</v>
      </c>
      <c r="AA175" s="124">
        <f t="shared" si="53"/>
        <v>0.44</v>
      </c>
      <c r="AB175" s="124">
        <f t="shared" si="53"/>
        <v>0.44</v>
      </c>
      <c r="AC175" s="124">
        <f t="shared" si="53"/>
        <v>0.44</v>
      </c>
      <c r="AD175" s="124">
        <f t="shared" si="53"/>
        <v>0.44</v>
      </c>
      <c r="AE175" s="124">
        <f t="shared" si="53"/>
        <v>0.44</v>
      </c>
      <c r="AF175" s="124">
        <f t="shared" si="5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 t="str">
        <f t="shared" si="51"/>
        <v>Lower Piluwa Small (0.99)</v>
      </c>
      <c r="C176" s="125">
        <v>2.1</v>
      </c>
      <c r="D176" s="124">
        <f t="shared" si="52"/>
        <v>2.1</v>
      </c>
      <c r="E176" s="124">
        <f t="shared" si="52"/>
        <v>2.1</v>
      </c>
      <c r="F176" s="124">
        <f t="shared" si="52"/>
        <v>2.1</v>
      </c>
      <c r="G176" s="124">
        <f t="shared" si="52"/>
        <v>2.1</v>
      </c>
      <c r="H176" s="124">
        <f t="shared" si="52"/>
        <v>2.1</v>
      </c>
      <c r="I176" s="124">
        <f t="shared" si="52"/>
        <v>2.1</v>
      </c>
      <c r="J176" s="124">
        <f t="shared" si="52"/>
        <v>2.1</v>
      </c>
      <c r="K176" s="124">
        <f t="shared" si="52"/>
        <v>2.1</v>
      </c>
      <c r="L176" s="124">
        <f t="shared" si="52"/>
        <v>2.1</v>
      </c>
      <c r="M176" s="124">
        <f t="shared" si="52"/>
        <v>2.1</v>
      </c>
      <c r="N176" s="124">
        <f t="shared" si="52"/>
        <v>2.1</v>
      </c>
      <c r="O176" s="124">
        <f t="shared" si="52"/>
        <v>2.1</v>
      </c>
      <c r="P176" s="124">
        <f t="shared" si="52"/>
        <v>2.1</v>
      </c>
      <c r="Q176" s="124">
        <f t="shared" si="52"/>
        <v>2.1</v>
      </c>
      <c r="R176" s="124">
        <f t="shared" si="52"/>
        <v>2.1</v>
      </c>
      <c r="S176" s="124">
        <f t="shared" si="53"/>
        <v>2.1</v>
      </c>
      <c r="T176" s="124">
        <f t="shared" si="53"/>
        <v>2.1</v>
      </c>
      <c r="U176" s="124">
        <f t="shared" si="53"/>
        <v>2.1</v>
      </c>
      <c r="V176" s="124">
        <f t="shared" si="53"/>
        <v>2.1</v>
      </c>
      <c r="W176" s="124">
        <f t="shared" si="53"/>
        <v>2.1</v>
      </c>
      <c r="X176" s="124">
        <f t="shared" si="53"/>
        <v>2.1</v>
      </c>
      <c r="Y176" s="124">
        <f t="shared" si="53"/>
        <v>2.1</v>
      </c>
      <c r="Z176" s="124">
        <f t="shared" si="53"/>
        <v>2.1</v>
      </c>
      <c r="AA176" s="124">
        <f t="shared" si="53"/>
        <v>2.1</v>
      </c>
      <c r="AB176" s="124">
        <f t="shared" si="53"/>
        <v>2.1</v>
      </c>
      <c r="AC176" s="124">
        <f t="shared" si="53"/>
        <v>2.1</v>
      </c>
      <c r="AD176" s="124">
        <f t="shared" si="53"/>
        <v>2.1</v>
      </c>
      <c r="AE176" s="124">
        <f t="shared" si="53"/>
        <v>2.1</v>
      </c>
      <c r="AF176" s="124">
        <f t="shared" si="5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 t="str">
        <f t="shared" si="51"/>
        <v>Seti-II (0.979)</v>
      </c>
      <c r="C177" s="125">
        <v>0.9</v>
      </c>
      <c r="D177" s="124">
        <f t="shared" si="52"/>
        <v>0.9</v>
      </c>
      <c r="E177" s="124">
        <f t="shared" si="52"/>
        <v>0.9</v>
      </c>
      <c r="F177" s="124">
        <f t="shared" si="52"/>
        <v>0.9</v>
      </c>
      <c r="G177" s="124">
        <f t="shared" si="52"/>
        <v>0.9</v>
      </c>
      <c r="H177" s="124">
        <f t="shared" si="52"/>
        <v>0.9</v>
      </c>
      <c r="I177" s="124">
        <f t="shared" si="52"/>
        <v>0.9</v>
      </c>
      <c r="J177" s="124">
        <f t="shared" si="52"/>
        <v>0.9</v>
      </c>
      <c r="K177" s="124">
        <f t="shared" si="52"/>
        <v>0.9</v>
      </c>
      <c r="L177" s="124">
        <f t="shared" si="52"/>
        <v>0.9</v>
      </c>
      <c r="M177" s="124">
        <f t="shared" si="52"/>
        <v>0.9</v>
      </c>
      <c r="N177" s="124">
        <f t="shared" si="52"/>
        <v>0.9</v>
      </c>
      <c r="O177" s="124">
        <f t="shared" si="52"/>
        <v>0.9</v>
      </c>
      <c r="P177" s="124">
        <f t="shared" si="52"/>
        <v>0.9</v>
      </c>
      <c r="Q177" s="124">
        <f t="shared" si="52"/>
        <v>0.9</v>
      </c>
      <c r="R177" s="124">
        <f t="shared" si="52"/>
        <v>0.9</v>
      </c>
      <c r="S177" s="124">
        <f t="shared" si="53"/>
        <v>0.9</v>
      </c>
      <c r="T177" s="124">
        <f t="shared" si="53"/>
        <v>0.9</v>
      </c>
      <c r="U177" s="124">
        <f t="shared" si="53"/>
        <v>0.9</v>
      </c>
      <c r="V177" s="124">
        <f t="shared" si="53"/>
        <v>0.9</v>
      </c>
      <c r="W177" s="124">
        <f t="shared" si="53"/>
        <v>0.9</v>
      </c>
      <c r="X177" s="124">
        <f t="shared" si="53"/>
        <v>0.9</v>
      </c>
      <c r="Y177" s="124">
        <f t="shared" si="53"/>
        <v>0.9</v>
      </c>
      <c r="Z177" s="124">
        <f t="shared" si="53"/>
        <v>0.9</v>
      </c>
      <c r="AA177" s="124">
        <f t="shared" si="53"/>
        <v>0.9</v>
      </c>
      <c r="AB177" s="124">
        <f t="shared" si="53"/>
        <v>0.9</v>
      </c>
      <c r="AC177" s="124">
        <f t="shared" si="53"/>
        <v>0.9</v>
      </c>
      <c r="AD177" s="124">
        <f t="shared" si="53"/>
        <v>0.9</v>
      </c>
      <c r="AE177" s="124">
        <f t="shared" si="53"/>
        <v>0.9</v>
      </c>
      <c r="AF177" s="124">
        <f t="shared" si="5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 t="str">
        <f t="shared" ref="B179:B191" si="54">A179</f>
        <v>Bishnu Priya Solar Farm Project (0.96)</v>
      </c>
      <c r="C179" s="125">
        <v>0.57999999999999996</v>
      </c>
      <c r="D179" s="124">
        <f t="shared" ref="D179:S191" si="55">C179</f>
        <v>0.57999999999999996</v>
      </c>
      <c r="E179" s="124">
        <f t="shared" si="55"/>
        <v>0.57999999999999996</v>
      </c>
      <c r="F179" s="124">
        <f t="shared" si="55"/>
        <v>0.57999999999999996</v>
      </c>
      <c r="G179" s="124">
        <f t="shared" si="55"/>
        <v>0.57999999999999996</v>
      </c>
      <c r="H179" s="124">
        <f t="shared" si="55"/>
        <v>0.57999999999999996</v>
      </c>
      <c r="I179" s="124">
        <f t="shared" si="55"/>
        <v>0.57999999999999996</v>
      </c>
      <c r="J179" s="124">
        <f t="shared" si="55"/>
        <v>0.57999999999999996</v>
      </c>
      <c r="K179" s="124">
        <f t="shared" si="55"/>
        <v>0.57999999999999996</v>
      </c>
      <c r="L179" s="124">
        <f t="shared" si="55"/>
        <v>0.57999999999999996</v>
      </c>
      <c r="M179" s="124">
        <f t="shared" si="55"/>
        <v>0.57999999999999996</v>
      </c>
      <c r="N179" s="124">
        <f t="shared" si="55"/>
        <v>0.57999999999999996</v>
      </c>
      <c r="O179" s="124">
        <f t="shared" si="55"/>
        <v>0.57999999999999996</v>
      </c>
      <c r="P179" s="124">
        <f t="shared" si="55"/>
        <v>0.57999999999999996</v>
      </c>
      <c r="Q179" s="124">
        <f t="shared" si="55"/>
        <v>0.57999999999999996</v>
      </c>
      <c r="R179" s="124">
        <f t="shared" si="55"/>
        <v>0.57999999999999996</v>
      </c>
      <c r="S179" s="124">
        <f t="shared" si="55"/>
        <v>0.57999999999999996</v>
      </c>
      <c r="T179" s="124">
        <f t="shared" ref="S179:AF191" si="56">S179</f>
        <v>0.57999999999999996</v>
      </c>
      <c r="U179" s="124">
        <f t="shared" si="56"/>
        <v>0.57999999999999996</v>
      </c>
      <c r="V179" s="124">
        <f t="shared" si="56"/>
        <v>0.57999999999999996</v>
      </c>
      <c r="W179" s="124">
        <f t="shared" si="56"/>
        <v>0.57999999999999996</v>
      </c>
      <c r="X179" s="124">
        <f t="shared" si="56"/>
        <v>0.57999999999999996</v>
      </c>
      <c r="Y179" s="124">
        <f t="shared" si="56"/>
        <v>0.57999999999999996</v>
      </c>
      <c r="Z179" s="124">
        <f t="shared" si="56"/>
        <v>0.57999999999999996</v>
      </c>
      <c r="AA179" s="124">
        <f t="shared" si="56"/>
        <v>0.57999999999999996</v>
      </c>
      <c r="AB179" s="124">
        <f t="shared" si="56"/>
        <v>0.57999999999999996</v>
      </c>
      <c r="AC179" s="124">
        <f t="shared" si="56"/>
        <v>0.57999999999999996</v>
      </c>
      <c r="AD179" s="124">
        <f t="shared" si="56"/>
        <v>0.57999999999999996</v>
      </c>
      <c r="AE179" s="124">
        <f t="shared" si="56"/>
        <v>0.57999999999999996</v>
      </c>
      <c r="AF179" s="124">
        <f t="shared" si="5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 t="str">
        <f t="shared" si="54"/>
        <v>Sisne Khola Small (0.75)</v>
      </c>
      <c r="C180" s="125">
        <v>0.8</v>
      </c>
      <c r="D180" s="124">
        <f t="shared" si="55"/>
        <v>0.8</v>
      </c>
      <c r="E180" s="124">
        <f t="shared" si="55"/>
        <v>0.8</v>
      </c>
      <c r="F180" s="124">
        <f t="shared" si="55"/>
        <v>0.8</v>
      </c>
      <c r="G180" s="124">
        <f t="shared" si="55"/>
        <v>0.8</v>
      </c>
      <c r="H180" s="124">
        <f t="shared" si="55"/>
        <v>0.8</v>
      </c>
      <c r="I180" s="124">
        <f t="shared" si="55"/>
        <v>0.8</v>
      </c>
      <c r="J180" s="124">
        <f t="shared" si="55"/>
        <v>0.8</v>
      </c>
      <c r="K180" s="124">
        <f t="shared" si="55"/>
        <v>0.8</v>
      </c>
      <c r="L180" s="124">
        <f t="shared" si="55"/>
        <v>0.8</v>
      </c>
      <c r="M180" s="124">
        <f t="shared" si="55"/>
        <v>0.8</v>
      </c>
      <c r="N180" s="124">
        <f t="shared" si="55"/>
        <v>0.8</v>
      </c>
      <c r="O180" s="124">
        <f t="shared" si="55"/>
        <v>0.8</v>
      </c>
      <c r="P180" s="124">
        <f t="shared" si="55"/>
        <v>0.8</v>
      </c>
      <c r="Q180" s="124">
        <f t="shared" si="55"/>
        <v>0.8</v>
      </c>
      <c r="R180" s="124">
        <f t="shared" si="55"/>
        <v>0.8</v>
      </c>
      <c r="S180" s="124">
        <f t="shared" si="55"/>
        <v>0.8</v>
      </c>
      <c r="T180" s="124">
        <f t="shared" si="56"/>
        <v>0.8</v>
      </c>
      <c r="U180" s="124">
        <f t="shared" si="56"/>
        <v>0.8</v>
      </c>
      <c r="V180" s="124">
        <f t="shared" si="56"/>
        <v>0.8</v>
      </c>
      <c r="W180" s="124">
        <f t="shared" si="56"/>
        <v>0.8</v>
      </c>
      <c r="X180" s="124">
        <f t="shared" si="56"/>
        <v>0.8</v>
      </c>
      <c r="Y180" s="124">
        <f t="shared" si="56"/>
        <v>0.8</v>
      </c>
      <c r="Z180" s="124">
        <f t="shared" si="56"/>
        <v>0.8</v>
      </c>
      <c r="AA180" s="124">
        <f t="shared" si="56"/>
        <v>0.8</v>
      </c>
      <c r="AB180" s="124">
        <f t="shared" si="56"/>
        <v>0.8</v>
      </c>
      <c r="AC180" s="124">
        <f t="shared" si="56"/>
        <v>0.8</v>
      </c>
      <c r="AD180" s="124">
        <f t="shared" si="56"/>
        <v>0.8</v>
      </c>
      <c r="AE180" s="124">
        <f t="shared" si="56"/>
        <v>0.8</v>
      </c>
      <c r="AF180" s="124">
        <f t="shared" si="5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 t="str">
        <f t="shared" si="54"/>
        <v>Solar KUKL (0.6804)</v>
      </c>
      <c r="C181" s="125">
        <v>0</v>
      </c>
      <c r="D181" s="124">
        <f t="shared" si="55"/>
        <v>0</v>
      </c>
      <c r="E181" s="124">
        <f t="shared" si="55"/>
        <v>0</v>
      </c>
      <c r="F181" s="124">
        <f t="shared" si="55"/>
        <v>0</v>
      </c>
      <c r="G181" s="124">
        <f t="shared" si="55"/>
        <v>0</v>
      </c>
      <c r="H181" s="124">
        <f t="shared" si="55"/>
        <v>0</v>
      </c>
      <c r="I181" s="124">
        <f t="shared" si="55"/>
        <v>0</v>
      </c>
      <c r="J181" s="124">
        <f t="shared" si="55"/>
        <v>0</v>
      </c>
      <c r="K181" s="124">
        <f t="shared" si="55"/>
        <v>0</v>
      </c>
      <c r="L181" s="124">
        <f t="shared" si="55"/>
        <v>0</v>
      </c>
      <c r="M181" s="124">
        <f t="shared" si="55"/>
        <v>0</v>
      </c>
      <c r="N181" s="124">
        <f t="shared" si="55"/>
        <v>0</v>
      </c>
      <c r="O181" s="124">
        <f t="shared" si="55"/>
        <v>0</v>
      </c>
      <c r="P181" s="124">
        <f t="shared" si="55"/>
        <v>0</v>
      </c>
      <c r="Q181" s="124">
        <f t="shared" si="55"/>
        <v>0</v>
      </c>
      <c r="R181" s="124">
        <f t="shared" si="55"/>
        <v>0</v>
      </c>
      <c r="S181" s="124">
        <f t="shared" si="55"/>
        <v>0</v>
      </c>
      <c r="T181" s="124">
        <f t="shared" si="56"/>
        <v>0</v>
      </c>
      <c r="U181" s="124">
        <f t="shared" si="56"/>
        <v>0</v>
      </c>
      <c r="V181" s="124">
        <f t="shared" si="56"/>
        <v>0</v>
      </c>
      <c r="W181" s="124">
        <f t="shared" si="56"/>
        <v>0</v>
      </c>
      <c r="X181" s="124">
        <f t="shared" si="56"/>
        <v>0</v>
      </c>
      <c r="Y181" s="124">
        <f t="shared" si="56"/>
        <v>0</v>
      </c>
      <c r="Z181" s="124">
        <f t="shared" si="56"/>
        <v>0</v>
      </c>
      <c r="AA181" s="124">
        <f t="shared" si="56"/>
        <v>0</v>
      </c>
      <c r="AB181" s="124">
        <f t="shared" si="56"/>
        <v>0</v>
      </c>
      <c r="AC181" s="124">
        <f t="shared" si="56"/>
        <v>0</v>
      </c>
      <c r="AD181" s="124">
        <f t="shared" si="56"/>
        <v>0</v>
      </c>
      <c r="AE181" s="124">
        <f t="shared" si="56"/>
        <v>0</v>
      </c>
      <c r="AF181" s="124">
        <f t="shared" si="5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 t="str">
        <f t="shared" si="54"/>
        <v>Dhunge-Jiri (0.6)</v>
      </c>
      <c r="C182" s="125">
        <v>0.6</v>
      </c>
      <c r="D182" s="124">
        <f t="shared" si="55"/>
        <v>0.6</v>
      </c>
      <c r="E182" s="124">
        <f t="shared" si="55"/>
        <v>0.6</v>
      </c>
      <c r="F182" s="124">
        <f t="shared" si="55"/>
        <v>0.6</v>
      </c>
      <c r="G182" s="124">
        <f t="shared" si="55"/>
        <v>0.6</v>
      </c>
      <c r="H182" s="124">
        <f t="shared" si="55"/>
        <v>0.6</v>
      </c>
      <c r="I182" s="124">
        <f t="shared" si="55"/>
        <v>0.6</v>
      </c>
      <c r="J182" s="124">
        <f t="shared" si="55"/>
        <v>0.6</v>
      </c>
      <c r="K182" s="124">
        <f t="shared" si="55"/>
        <v>0.6</v>
      </c>
      <c r="L182" s="124">
        <f t="shared" si="55"/>
        <v>0.6</v>
      </c>
      <c r="M182" s="124">
        <f t="shared" si="55"/>
        <v>0.6</v>
      </c>
      <c r="N182" s="124">
        <f t="shared" si="55"/>
        <v>0.6</v>
      </c>
      <c r="O182" s="124">
        <f t="shared" si="55"/>
        <v>0.6</v>
      </c>
      <c r="P182" s="124">
        <f t="shared" si="55"/>
        <v>0.6</v>
      </c>
      <c r="Q182" s="124">
        <f t="shared" si="55"/>
        <v>0.6</v>
      </c>
      <c r="R182" s="124">
        <f t="shared" si="55"/>
        <v>0.6</v>
      </c>
      <c r="S182" s="124">
        <f t="shared" si="55"/>
        <v>0.6</v>
      </c>
      <c r="T182" s="124">
        <f t="shared" si="56"/>
        <v>0.6</v>
      </c>
      <c r="U182" s="124">
        <f t="shared" si="56"/>
        <v>0.6</v>
      </c>
      <c r="V182" s="124">
        <f t="shared" si="56"/>
        <v>0.6</v>
      </c>
      <c r="W182" s="124">
        <f t="shared" si="56"/>
        <v>0.6</v>
      </c>
      <c r="X182" s="124">
        <f t="shared" si="56"/>
        <v>0.6</v>
      </c>
      <c r="Y182" s="124">
        <f t="shared" si="56"/>
        <v>0.6</v>
      </c>
      <c r="Z182" s="124">
        <f t="shared" si="56"/>
        <v>0.6</v>
      </c>
      <c r="AA182" s="124">
        <f t="shared" si="56"/>
        <v>0.6</v>
      </c>
      <c r="AB182" s="124">
        <f t="shared" si="56"/>
        <v>0.6</v>
      </c>
      <c r="AC182" s="124">
        <f t="shared" si="56"/>
        <v>0.6</v>
      </c>
      <c r="AD182" s="124">
        <f t="shared" si="56"/>
        <v>0.6</v>
      </c>
      <c r="AE182" s="124">
        <f t="shared" si="56"/>
        <v>0.6</v>
      </c>
      <c r="AF182" s="124">
        <f t="shared" si="5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 t="str">
        <f t="shared" si="54"/>
        <v>Jhankre Khola Small (0.6)</v>
      </c>
      <c r="C183" s="125">
        <v>0.6</v>
      </c>
      <c r="D183" s="124">
        <f t="shared" si="55"/>
        <v>0.6</v>
      </c>
      <c r="E183" s="124">
        <f t="shared" si="55"/>
        <v>0.6</v>
      </c>
      <c r="F183" s="124">
        <f t="shared" si="55"/>
        <v>0.6</v>
      </c>
      <c r="G183" s="124">
        <f t="shared" si="55"/>
        <v>0.6</v>
      </c>
      <c r="H183" s="124">
        <f t="shared" si="55"/>
        <v>0.6</v>
      </c>
      <c r="I183" s="124">
        <f t="shared" si="55"/>
        <v>0.6</v>
      </c>
      <c r="J183" s="124">
        <f t="shared" si="55"/>
        <v>0.6</v>
      </c>
      <c r="K183" s="124">
        <f t="shared" si="55"/>
        <v>0.6</v>
      </c>
      <c r="L183" s="124">
        <f t="shared" si="55"/>
        <v>0.6</v>
      </c>
      <c r="M183" s="124">
        <f t="shared" si="55"/>
        <v>0.6</v>
      </c>
      <c r="N183" s="124">
        <f t="shared" si="55"/>
        <v>0.6</v>
      </c>
      <c r="O183" s="124">
        <f t="shared" si="55"/>
        <v>0.6</v>
      </c>
      <c r="P183" s="124">
        <f t="shared" si="55"/>
        <v>0.6</v>
      </c>
      <c r="Q183" s="124">
        <f t="shared" si="55"/>
        <v>0.6</v>
      </c>
      <c r="R183" s="124">
        <f t="shared" si="55"/>
        <v>0.6</v>
      </c>
      <c r="S183" s="124">
        <f t="shared" si="55"/>
        <v>0.6</v>
      </c>
      <c r="T183" s="124">
        <f t="shared" si="56"/>
        <v>0.6</v>
      </c>
      <c r="U183" s="124">
        <f t="shared" si="56"/>
        <v>0.6</v>
      </c>
      <c r="V183" s="124">
        <f t="shared" si="56"/>
        <v>0.6</v>
      </c>
      <c r="W183" s="124">
        <f t="shared" si="56"/>
        <v>0.6</v>
      </c>
      <c r="X183" s="124">
        <f t="shared" si="56"/>
        <v>0.6</v>
      </c>
      <c r="Y183" s="124">
        <f t="shared" si="56"/>
        <v>0.6</v>
      </c>
      <c r="Z183" s="124">
        <f t="shared" si="56"/>
        <v>0.6</v>
      </c>
      <c r="AA183" s="124">
        <f t="shared" si="56"/>
        <v>0.6</v>
      </c>
      <c r="AB183" s="124">
        <f t="shared" si="56"/>
        <v>0.6</v>
      </c>
      <c r="AC183" s="124">
        <f t="shared" si="56"/>
        <v>0.6</v>
      </c>
      <c r="AD183" s="124">
        <f t="shared" si="56"/>
        <v>0.6</v>
      </c>
      <c r="AE183" s="124">
        <f t="shared" si="56"/>
        <v>0.6</v>
      </c>
      <c r="AF183" s="124">
        <f t="shared" si="5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 t="str">
        <f t="shared" si="54"/>
        <v>Belkhu (0.518)</v>
      </c>
      <c r="C184" s="125">
        <v>0.35</v>
      </c>
      <c r="D184" s="124">
        <f t="shared" si="55"/>
        <v>0.35</v>
      </c>
      <c r="E184" s="124">
        <f t="shared" si="55"/>
        <v>0.35</v>
      </c>
      <c r="F184" s="124">
        <f t="shared" si="55"/>
        <v>0.35</v>
      </c>
      <c r="G184" s="124">
        <f t="shared" si="55"/>
        <v>0.35</v>
      </c>
      <c r="H184" s="124">
        <f t="shared" si="55"/>
        <v>0.35</v>
      </c>
      <c r="I184" s="124">
        <f t="shared" si="55"/>
        <v>0.35</v>
      </c>
      <c r="J184" s="124">
        <f t="shared" si="55"/>
        <v>0.35</v>
      </c>
      <c r="K184" s="124">
        <f t="shared" si="55"/>
        <v>0.35</v>
      </c>
      <c r="L184" s="124">
        <f t="shared" si="55"/>
        <v>0.35</v>
      </c>
      <c r="M184" s="124">
        <f t="shared" si="55"/>
        <v>0.35</v>
      </c>
      <c r="N184" s="124">
        <f t="shared" si="55"/>
        <v>0.35</v>
      </c>
      <c r="O184" s="124">
        <f t="shared" si="55"/>
        <v>0.35</v>
      </c>
      <c r="P184" s="124">
        <f t="shared" si="55"/>
        <v>0.35</v>
      </c>
      <c r="Q184" s="124">
        <f t="shared" si="55"/>
        <v>0.35</v>
      </c>
      <c r="R184" s="124">
        <f t="shared" si="55"/>
        <v>0.35</v>
      </c>
      <c r="S184" s="124">
        <f t="shared" si="55"/>
        <v>0.35</v>
      </c>
      <c r="T184" s="124">
        <f t="shared" si="56"/>
        <v>0.35</v>
      </c>
      <c r="U184" s="124">
        <f t="shared" si="56"/>
        <v>0.35</v>
      </c>
      <c r="V184" s="124">
        <f t="shared" si="56"/>
        <v>0.35</v>
      </c>
      <c r="W184" s="124">
        <f t="shared" si="56"/>
        <v>0.35</v>
      </c>
      <c r="X184" s="124">
        <f t="shared" si="56"/>
        <v>0.35</v>
      </c>
      <c r="Y184" s="124">
        <f t="shared" si="56"/>
        <v>0.35</v>
      </c>
      <c r="Z184" s="124">
        <f t="shared" si="56"/>
        <v>0.35</v>
      </c>
      <c r="AA184" s="124">
        <f t="shared" si="56"/>
        <v>0.35</v>
      </c>
      <c r="AB184" s="124">
        <f t="shared" si="56"/>
        <v>0.35</v>
      </c>
      <c r="AC184" s="124">
        <f t="shared" si="56"/>
        <v>0.35</v>
      </c>
      <c r="AD184" s="124">
        <f t="shared" si="56"/>
        <v>0.35</v>
      </c>
      <c r="AE184" s="124">
        <f t="shared" si="56"/>
        <v>0.35</v>
      </c>
      <c r="AF184" s="124">
        <f t="shared" si="5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 t="str">
        <f t="shared" si="54"/>
        <v>Rairang Khola (0.5)</v>
      </c>
      <c r="C185" s="125">
        <v>0.28999999999999998</v>
      </c>
      <c r="D185" s="124">
        <f t="shared" si="55"/>
        <v>0.28999999999999998</v>
      </c>
      <c r="E185" s="124">
        <f t="shared" si="55"/>
        <v>0.28999999999999998</v>
      </c>
      <c r="F185" s="124">
        <f t="shared" si="55"/>
        <v>0.28999999999999998</v>
      </c>
      <c r="G185" s="124">
        <f t="shared" si="55"/>
        <v>0.28999999999999998</v>
      </c>
      <c r="H185" s="124">
        <f t="shared" si="55"/>
        <v>0.28999999999999998</v>
      </c>
      <c r="I185" s="124">
        <f t="shared" si="55"/>
        <v>0.28999999999999998</v>
      </c>
      <c r="J185" s="124">
        <f t="shared" si="55"/>
        <v>0.28999999999999998</v>
      </c>
      <c r="K185" s="124">
        <f t="shared" si="55"/>
        <v>0.28999999999999998</v>
      </c>
      <c r="L185" s="124">
        <f t="shared" si="55"/>
        <v>0.28999999999999998</v>
      </c>
      <c r="M185" s="124">
        <f t="shared" si="55"/>
        <v>0.28999999999999998</v>
      </c>
      <c r="N185" s="124">
        <f t="shared" si="55"/>
        <v>0.28999999999999998</v>
      </c>
      <c r="O185" s="124">
        <f t="shared" si="55"/>
        <v>0.28999999999999998</v>
      </c>
      <c r="P185" s="124">
        <f t="shared" si="55"/>
        <v>0.28999999999999998</v>
      </c>
      <c r="Q185" s="124">
        <f t="shared" si="55"/>
        <v>0.28999999999999998</v>
      </c>
      <c r="R185" s="124">
        <f t="shared" si="55"/>
        <v>0.28999999999999998</v>
      </c>
      <c r="S185" s="124">
        <f t="shared" si="55"/>
        <v>0.28999999999999998</v>
      </c>
      <c r="T185" s="124">
        <f t="shared" si="56"/>
        <v>0.28999999999999998</v>
      </c>
      <c r="U185" s="124">
        <f t="shared" si="56"/>
        <v>0.28999999999999998</v>
      </c>
      <c r="V185" s="124">
        <f t="shared" si="56"/>
        <v>0.28999999999999998</v>
      </c>
      <c r="W185" s="124">
        <f t="shared" si="56"/>
        <v>0.28999999999999998</v>
      </c>
      <c r="X185" s="124">
        <f t="shared" si="56"/>
        <v>0.28999999999999998</v>
      </c>
      <c r="Y185" s="124">
        <f t="shared" si="56"/>
        <v>0.28999999999999998</v>
      </c>
      <c r="Z185" s="124">
        <f t="shared" si="56"/>
        <v>0.28999999999999998</v>
      </c>
      <c r="AA185" s="124">
        <f t="shared" si="56"/>
        <v>0.28999999999999998</v>
      </c>
      <c r="AB185" s="124">
        <f t="shared" si="56"/>
        <v>0.28999999999999998</v>
      </c>
      <c r="AC185" s="124">
        <f t="shared" si="56"/>
        <v>0.28999999999999998</v>
      </c>
      <c r="AD185" s="124">
        <f t="shared" si="56"/>
        <v>0.28999999999999998</v>
      </c>
      <c r="AE185" s="124">
        <f t="shared" si="56"/>
        <v>0.28999999999999998</v>
      </c>
      <c r="AF185" s="124">
        <f t="shared" si="5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 t="str">
        <f t="shared" si="54"/>
        <v>Sali Nadi (0.25)</v>
      </c>
      <c r="C186" s="125">
        <v>0.06</v>
      </c>
      <c r="D186" s="124">
        <f t="shared" si="55"/>
        <v>0.06</v>
      </c>
      <c r="E186" s="124">
        <f t="shared" si="55"/>
        <v>0.06</v>
      </c>
      <c r="F186" s="124">
        <f t="shared" si="55"/>
        <v>0.06</v>
      </c>
      <c r="G186" s="124">
        <f t="shared" si="55"/>
        <v>0.06</v>
      </c>
      <c r="H186" s="124">
        <f t="shared" si="55"/>
        <v>0.06</v>
      </c>
      <c r="I186" s="124">
        <f t="shared" si="55"/>
        <v>0.06</v>
      </c>
      <c r="J186" s="124">
        <f t="shared" si="55"/>
        <v>0.06</v>
      </c>
      <c r="K186" s="124">
        <f t="shared" si="55"/>
        <v>0.06</v>
      </c>
      <c r="L186" s="124">
        <f t="shared" si="55"/>
        <v>0.06</v>
      </c>
      <c r="M186" s="124">
        <f t="shared" si="55"/>
        <v>0.06</v>
      </c>
      <c r="N186" s="124">
        <f t="shared" si="55"/>
        <v>0.06</v>
      </c>
      <c r="O186" s="124">
        <f t="shared" si="55"/>
        <v>0.06</v>
      </c>
      <c r="P186" s="124">
        <f t="shared" si="55"/>
        <v>0.06</v>
      </c>
      <c r="Q186" s="124">
        <f t="shared" si="55"/>
        <v>0.06</v>
      </c>
      <c r="R186" s="124">
        <f t="shared" si="55"/>
        <v>0.06</v>
      </c>
      <c r="S186" s="124">
        <f t="shared" si="55"/>
        <v>0.06</v>
      </c>
      <c r="T186" s="124">
        <f t="shared" si="56"/>
        <v>0.06</v>
      </c>
      <c r="U186" s="124">
        <f t="shared" si="56"/>
        <v>0.06</v>
      </c>
      <c r="V186" s="124">
        <f t="shared" si="56"/>
        <v>0.06</v>
      </c>
      <c r="W186" s="124">
        <f t="shared" si="56"/>
        <v>0.06</v>
      </c>
      <c r="X186" s="124">
        <f t="shared" si="56"/>
        <v>0.06</v>
      </c>
      <c r="Y186" s="124">
        <f t="shared" si="56"/>
        <v>0.06</v>
      </c>
      <c r="Z186" s="124">
        <f t="shared" si="56"/>
        <v>0.06</v>
      </c>
      <c r="AA186" s="124">
        <f t="shared" si="56"/>
        <v>0.06</v>
      </c>
      <c r="AB186" s="124">
        <f t="shared" si="56"/>
        <v>0.06</v>
      </c>
      <c r="AC186" s="124">
        <f t="shared" si="56"/>
        <v>0.06</v>
      </c>
      <c r="AD186" s="124">
        <f t="shared" si="56"/>
        <v>0.06</v>
      </c>
      <c r="AE186" s="124">
        <f t="shared" si="56"/>
        <v>0.06</v>
      </c>
      <c r="AF186" s="124">
        <f t="shared" si="5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 t="str">
        <f t="shared" si="54"/>
        <v>Syange Khola (0.183)</v>
      </c>
      <c r="C187" s="125">
        <v>0.11</v>
      </c>
      <c r="D187" s="124">
        <f t="shared" si="55"/>
        <v>0.11</v>
      </c>
      <c r="E187" s="124">
        <f t="shared" si="55"/>
        <v>0.11</v>
      </c>
      <c r="F187" s="124">
        <f t="shared" si="55"/>
        <v>0.11</v>
      </c>
      <c r="G187" s="124">
        <f t="shared" si="55"/>
        <v>0.11</v>
      </c>
      <c r="H187" s="124">
        <f t="shared" si="55"/>
        <v>0.11</v>
      </c>
      <c r="I187" s="124">
        <f t="shared" si="55"/>
        <v>0.11</v>
      </c>
      <c r="J187" s="124">
        <f t="shared" si="55"/>
        <v>0.11</v>
      </c>
      <c r="K187" s="124">
        <f t="shared" si="55"/>
        <v>0.11</v>
      </c>
      <c r="L187" s="124">
        <f t="shared" si="55"/>
        <v>0.11</v>
      </c>
      <c r="M187" s="124">
        <f t="shared" si="55"/>
        <v>0.11</v>
      </c>
      <c r="N187" s="124">
        <f t="shared" si="55"/>
        <v>0.11</v>
      </c>
      <c r="O187" s="124">
        <f t="shared" si="55"/>
        <v>0.11</v>
      </c>
      <c r="P187" s="124">
        <f t="shared" si="55"/>
        <v>0.11</v>
      </c>
      <c r="Q187" s="124">
        <f t="shared" si="55"/>
        <v>0.11</v>
      </c>
      <c r="R187" s="124">
        <f t="shared" si="55"/>
        <v>0.11</v>
      </c>
      <c r="S187" s="124">
        <f t="shared" si="55"/>
        <v>0.11</v>
      </c>
      <c r="T187" s="124">
        <f t="shared" si="56"/>
        <v>0.11</v>
      </c>
      <c r="U187" s="124">
        <f t="shared" si="56"/>
        <v>0.11</v>
      </c>
      <c r="V187" s="124">
        <f t="shared" si="56"/>
        <v>0.11</v>
      </c>
      <c r="W187" s="124">
        <f t="shared" si="56"/>
        <v>0.11</v>
      </c>
      <c r="X187" s="124">
        <f t="shared" si="56"/>
        <v>0.11</v>
      </c>
      <c r="Y187" s="124">
        <f t="shared" si="56"/>
        <v>0.11</v>
      </c>
      <c r="Z187" s="124">
        <f t="shared" si="56"/>
        <v>0.11</v>
      </c>
      <c r="AA187" s="124">
        <f t="shared" si="56"/>
        <v>0.11</v>
      </c>
      <c r="AB187" s="124">
        <f t="shared" si="56"/>
        <v>0.11</v>
      </c>
      <c r="AC187" s="124">
        <f t="shared" si="56"/>
        <v>0.11</v>
      </c>
      <c r="AD187" s="124">
        <f t="shared" si="56"/>
        <v>0.11</v>
      </c>
      <c r="AE187" s="124">
        <f t="shared" si="56"/>
        <v>0.11</v>
      </c>
      <c r="AF187" s="124">
        <f t="shared" si="5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 t="str">
        <f t="shared" si="54"/>
        <v>Midim Khola (0.1)</v>
      </c>
      <c r="C188" s="125">
        <v>0.1</v>
      </c>
      <c r="D188" s="124">
        <f t="shared" si="55"/>
        <v>0.1</v>
      </c>
      <c r="E188" s="124">
        <f t="shared" si="55"/>
        <v>0.1</v>
      </c>
      <c r="F188" s="124">
        <f t="shared" si="55"/>
        <v>0.1</v>
      </c>
      <c r="G188" s="124">
        <f t="shared" si="55"/>
        <v>0.1</v>
      </c>
      <c r="H188" s="124">
        <f t="shared" si="55"/>
        <v>0.1</v>
      </c>
      <c r="I188" s="124">
        <f t="shared" si="55"/>
        <v>0.1</v>
      </c>
      <c r="J188" s="124">
        <f t="shared" si="55"/>
        <v>0.1</v>
      </c>
      <c r="K188" s="124">
        <f t="shared" si="55"/>
        <v>0.1</v>
      </c>
      <c r="L188" s="124">
        <f t="shared" si="55"/>
        <v>0.1</v>
      </c>
      <c r="M188" s="124">
        <f t="shared" si="55"/>
        <v>0.1</v>
      </c>
      <c r="N188" s="124">
        <f t="shared" si="55"/>
        <v>0.1</v>
      </c>
      <c r="O188" s="124">
        <f t="shared" si="55"/>
        <v>0.1</v>
      </c>
      <c r="P188" s="124">
        <f t="shared" si="55"/>
        <v>0.1</v>
      </c>
      <c r="Q188" s="124">
        <f t="shared" si="55"/>
        <v>0.1</v>
      </c>
      <c r="R188" s="124">
        <f t="shared" si="55"/>
        <v>0.1</v>
      </c>
      <c r="S188" s="124">
        <f t="shared" si="56"/>
        <v>0.1</v>
      </c>
      <c r="T188" s="124">
        <f t="shared" si="56"/>
        <v>0.1</v>
      </c>
      <c r="U188" s="124">
        <f t="shared" si="56"/>
        <v>0.1</v>
      </c>
      <c r="V188" s="124">
        <f t="shared" si="56"/>
        <v>0.1</v>
      </c>
      <c r="W188" s="124">
        <f t="shared" si="56"/>
        <v>0.1</v>
      </c>
      <c r="X188" s="124">
        <f t="shared" si="56"/>
        <v>0.1</v>
      </c>
      <c r="Y188" s="124">
        <f t="shared" si="56"/>
        <v>0.1</v>
      </c>
      <c r="Z188" s="124">
        <f t="shared" si="56"/>
        <v>0.1</v>
      </c>
      <c r="AA188" s="124">
        <f t="shared" si="56"/>
        <v>0.1</v>
      </c>
      <c r="AB188" s="124">
        <f t="shared" si="56"/>
        <v>0.1</v>
      </c>
      <c r="AC188" s="124">
        <f t="shared" si="56"/>
        <v>0.1</v>
      </c>
      <c r="AD188" s="124">
        <f t="shared" si="56"/>
        <v>0.1</v>
      </c>
      <c r="AE188" s="124">
        <f t="shared" si="56"/>
        <v>0.1</v>
      </c>
      <c r="AF188" s="124">
        <f t="shared" si="5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 t="str">
        <f t="shared" si="54"/>
        <v>Sobuwa Khola-2 MHP (0.09)</v>
      </c>
      <c r="C189" s="125">
        <v>0.09</v>
      </c>
      <c r="D189" s="124">
        <f t="shared" si="55"/>
        <v>0.09</v>
      </c>
      <c r="E189" s="124">
        <f t="shared" si="55"/>
        <v>0.09</v>
      </c>
      <c r="F189" s="124">
        <f t="shared" si="55"/>
        <v>0.09</v>
      </c>
      <c r="G189" s="124">
        <f t="shared" si="55"/>
        <v>0.09</v>
      </c>
      <c r="H189" s="124">
        <f t="shared" si="55"/>
        <v>0.09</v>
      </c>
      <c r="I189" s="124">
        <f t="shared" si="55"/>
        <v>0.09</v>
      </c>
      <c r="J189" s="124">
        <f t="shared" si="55"/>
        <v>0.09</v>
      </c>
      <c r="K189" s="124">
        <f t="shared" si="55"/>
        <v>0.09</v>
      </c>
      <c r="L189" s="124">
        <f t="shared" si="55"/>
        <v>0.09</v>
      </c>
      <c r="M189" s="124">
        <f t="shared" si="55"/>
        <v>0.09</v>
      </c>
      <c r="N189" s="124">
        <f t="shared" si="55"/>
        <v>0.09</v>
      </c>
      <c r="O189" s="124">
        <f t="shared" si="55"/>
        <v>0.09</v>
      </c>
      <c r="P189" s="124">
        <f t="shared" si="55"/>
        <v>0.09</v>
      </c>
      <c r="Q189" s="124">
        <f t="shared" si="55"/>
        <v>0.09</v>
      </c>
      <c r="R189" s="124">
        <f t="shared" si="55"/>
        <v>0.09</v>
      </c>
      <c r="S189" s="124">
        <f t="shared" si="56"/>
        <v>0.09</v>
      </c>
      <c r="T189" s="124">
        <f t="shared" si="56"/>
        <v>0.09</v>
      </c>
      <c r="U189" s="124">
        <f t="shared" si="56"/>
        <v>0.09</v>
      </c>
      <c r="V189" s="124">
        <f t="shared" si="56"/>
        <v>0.09</v>
      </c>
      <c r="W189" s="124">
        <f t="shared" si="56"/>
        <v>0.09</v>
      </c>
      <c r="X189" s="124">
        <f t="shared" si="56"/>
        <v>0.09</v>
      </c>
      <c r="Y189" s="124">
        <f t="shared" si="56"/>
        <v>0.09</v>
      </c>
      <c r="Z189" s="124">
        <f t="shared" si="56"/>
        <v>0.09</v>
      </c>
      <c r="AA189" s="124">
        <f t="shared" si="56"/>
        <v>0.09</v>
      </c>
      <c r="AB189" s="124">
        <f t="shared" si="56"/>
        <v>0.09</v>
      </c>
      <c r="AC189" s="124">
        <f t="shared" si="56"/>
        <v>0.09</v>
      </c>
      <c r="AD189" s="124">
        <f t="shared" si="56"/>
        <v>0.09</v>
      </c>
      <c r="AE189" s="124">
        <f t="shared" si="56"/>
        <v>0.09</v>
      </c>
      <c r="AF189" s="124">
        <f t="shared" si="5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 t="str">
        <f t="shared" si="54"/>
        <v>Leguwa Khola (0.04)</v>
      </c>
      <c r="C190" s="48">
        <v>0.04</v>
      </c>
      <c r="D190" s="124">
        <f t="shared" si="55"/>
        <v>0.04</v>
      </c>
      <c r="E190" s="124">
        <f t="shared" si="55"/>
        <v>0.04</v>
      </c>
      <c r="F190" s="124">
        <f t="shared" si="55"/>
        <v>0.04</v>
      </c>
      <c r="G190" s="124">
        <f t="shared" si="55"/>
        <v>0.04</v>
      </c>
      <c r="H190" s="124">
        <f t="shared" si="55"/>
        <v>0.04</v>
      </c>
      <c r="I190" s="124">
        <f t="shared" si="55"/>
        <v>0.04</v>
      </c>
      <c r="J190" s="124">
        <f t="shared" si="55"/>
        <v>0.04</v>
      </c>
      <c r="K190" s="124">
        <f t="shared" si="55"/>
        <v>0.04</v>
      </c>
      <c r="L190" s="124">
        <f t="shared" si="55"/>
        <v>0.04</v>
      </c>
      <c r="M190" s="124">
        <f t="shared" si="55"/>
        <v>0.04</v>
      </c>
      <c r="N190" s="124">
        <f t="shared" si="55"/>
        <v>0.04</v>
      </c>
      <c r="O190" s="124">
        <f t="shared" si="55"/>
        <v>0.04</v>
      </c>
      <c r="P190" s="124">
        <f t="shared" si="55"/>
        <v>0.04</v>
      </c>
      <c r="Q190" s="124">
        <f t="shared" si="55"/>
        <v>0.04</v>
      </c>
      <c r="R190" s="124">
        <f t="shared" si="55"/>
        <v>0.04</v>
      </c>
      <c r="S190" s="124">
        <f t="shared" si="56"/>
        <v>0.04</v>
      </c>
      <c r="T190" s="124">
        <f t="shared" si="56"/>
        <v>0.04</v>
      </c>
      <c r="U190" s="124">
        <f t="shared" si="56"/>
        <v>0.04</v>
      </c>
      <c r="V190" s="124">
        <f t="shared" si="56"/>
        <v>0.04</v>
      </c>
      <c r="W190" s="124">
        <f t="shared" si="56"/>
        <v>0.04</v>
      </c>
      <c r="X190" s="124">
        <f t="shared" si="56"/>
        <v>0.04</v>
      </c>
      <c r="Y190" s="124">
        <f t="shared" si="56"/>
        <v>0.04</v>
      </c>
      <c r="Z190" s="124">
        <f t="shared" si="56"/>
        <v>0.04</v>
      </c>
      <c r="AA190" s="124">
        <f t="shared" si="56"/>
        <v>0.04</v>
      </c>
      <c r="AB190" s="124">
        <f t="shared" si="56"/>
        <v>0.04</v>
      </c>
      <c r="AC190" s="124">
        <f t="shared" si="56"/>
        <v>0.04</v>
      </c>
      <c r="AD190" s="124">
        <f t="shared" si="56"/>
        <v>0.04</v>
      </c>
      <c r="AE190" s="124">
        <f t="shared" si="56"/>
        <v>0.04</v>
      </c>
      <c r="AF190" s="124">
        <f t="shared" si="5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 t="str">
        <f t="shared" si="54"/>
        <v>Syauri Bhumey (0.023)</v>
      </c>
      <c r="C191" s="48">
        <v>2.3E-2</v>
      </c>
      <c r="D191" s="124">
        <f>C191</f>
        <v>2.3E-2</v>
      </c>
      <c r="E191" s="124">
        <f t="shared" si="55"/>
        <v>2.3E-2</v>
      </c>
      <c r="F191" s="124">
        <f t="shared" si="55"/>
        <v>2.3E-2</v>
      </c>
      <c r="G191" s="124">
        <f t="shared" si="55"/>
        <v>2.3E-2</v>
      </c>
      <c r="H191" s="124">
        <f t="shared" si="55"/>
        <v>2.3E-2</v>
      </c>
      <c r="I191" s="124">
        <f t="shared" si="55"/>
        <v>2.3E-2</v>
      </c>
      <c r="J191" s="124">
        <f t="shared" si="55"/>
        <v>2.3E-2</v>
      </c>
      <c r="K191" s="124">
        <f t="shared" si="55"/>
        <v>2.3E-2</v>
      </c>
      <c r="L191" s="124">
        <f t="shared" si="55"/>
        <v>2.3E-2</v>
      </c>
      <c r="M191" s="124">
        <f t="shared" si="55"/>
        <v>2.3E-2</v>
      </c>
      <c r="N191" s="124">
        <f t="shared" si="55"/>
        <v>2.3E-2</v>
      </c>
      <c r="O191" s="124">
        <f t="shared" si="55"/>
        <v>2.3E-2</v>
      </c>
      <c r="P191" s="124">
        <f t="shared" si="55"/>
        <v>2.3E-2</v>
      </c>
      <c r="Q191" s="124">
        <f t="shared" si="55"/>
        <v>2.3E-2</v>
      </c>
      <c r="R191" s="124">
        <f t="shared" si="55"/>
        <v>2.3E-2</v>
      </c>
      <c r="S191" s="124">
        <f t="shared" si="56"/>
        <v>2.3E-2</v>
      </c>
      <c r="T191" s="124">
        <f t="shared" si="56"/>
        <v>2.3E-2</v>
      </c>
      <c r="U191" s="124">
        <f t="shared" si="56"/>
        <v>2.3E-2</v>
      </c>
      <c r="V191" s="124">
        <f t="shared" si="56"/>
        <v>2.3E-2</v>
      </c>
      <c r="W191" s="124">
        <f t="shared" si="56"/>
        <v>2.3E-2</v>
      </c>
      <c r="X191" s="124">
        <f t="shared" si="56"/>
        <v>2.3E-2</v>
      </c>
      <c r="Y191" s="124">
        <f t="shared" si="56"/>
        <v>2.3E-2</v>
      </c>
      <c r="Z191" s="124">
        <f t="shared" si="56"/>
        <v>2.3E-2</v>
      </c>
      <c r="AA191" s="124">
        <f t="shared" si="56"/>
        <v>2.3E-2</v>
      </c>
      <c r="AB191" s="124">
        <f t="shared" si="56"/>
        <v>2.3E-2</v>
      </c>
      <c r="AC191" s="124">
        <f t="shared" si="56"/>
        <v>2.3E-2</v>
      </c>
      <c r="AD191" s="124">
        <f t="shared" si="56"/>
        <v>2.3E-2</v>
      </c>
      <c r="AE191" s="124">
        <f t="shared" si="56"/>
        <v>2.3E-2</v>
      </c>
      <c r="AF191" s="124">
        <f t="shared" si="5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 t="shared" ref="B192" si="57">SUM(B102:B191)</f>
        <v>0</v>
      </c>
      <c r="C192" s="129">
        <f t="shared" ref="C192:AG192" si="58">SUM(C102:C191)</f>
        <v>194.70600000000002</v>
      </c>
      <c r="D192" s="129">
        <f t="shared" si="58"/>
        <v>194.70600000000002</v>
      </c>
      <c r="E192" s="129">
        <f t="shared" si="58"/>
        <v>194.70600000000002</v>
      </c>
      <c r="F192" s="129">
        <f t="shared" si="58"/>
        <v>194.70600000000002</v>
      </c>
      <c r="G192" s="129">
        <f t="shared" si="58"/>
        <v>194.70600000000002</v>
      </c>
      <c r="H192" s="129">
        <f t="shared" si="58"/>
        <v>194.70600000000002</v>
      </c>
      <c r="I192" s="129">
        <f t="shared" si="58"/>
        <v>189.70600000000005</v>
      </c>
      <c r="J192" s="129">
        <f t="shared" si="58"/>
        <v>187.10600000000005</v>
      </c>
      <c r="K192" s="129">
        <f t="shared" si="58"/>
        <v>187.10600000000005</v>
      </c>
      <c r="L192" s="129">
        <f t="shared" si="58"/>
        <v>187.10600000000005</v>
      </c>
      <c r="M192" s="129">
        <f t="shared" si="58"/>
        <v>187.10600000000005</v>
      </c>
      <c r="N192" s="129">
        <f t="shared" si="58"/>
        <v>187.10600000000005</v>
      </c>
      <c r="O192" s="129">
        <f t="shared" si="58"/>
        <v>187.10600000000005</v>
      </c>
      <c r="P192" s="129">
        <f t="shared" si="58"/>
        <v>187.10600000000005</v>
      </c>
      <c r="Q192" s="129">
        <f t="shared" si="58"/>
        <v>187.10600000000005</v>
      </c>
      <c r="R192" s="129">
        <f t="shared" si="58"/>
        <v>187.10600000000005</v>
      </c>
      <c r="S192" s="129">
        <f t="shared" si="58"/>
        <v>187.10600000000005</v>
      </c>
      <c r="T192" s="129">
        <f t="shared" si="58"/>
        <v>187.10600000000005</v>
      </c>
      <c r="U192" s="129">
        <f t="shared" si="58"/>
        <v>187.10600000000005</v>
      </c>
      <c r="V192" s="129">
        <f t="shared" si="58"/>
        <v>187.10600000000005</v>
      </c>
      <c r="W192" s="129">
        <f t="shared" si="58"/>
        <v>187.10600000000005</v>
      </c>
      <c r="X192" s="129">
        <f t="shared" si="58"/>
        <v>187.10600000000005</v>
      </c>
      <c r="Y192" s="129">
        <f t="shared" si="58"/>
        <v>187.10600000000005</v>
      </c>
      <c r="Z192" s="129">
        <f t="shared" si="58"/>
        <v>187.10600000000005</v>
      </c>
      <c r="AA192" s="129">
        <f t="shared" si="58"/>
        <v>187.10600000000005</v>
      </c>
      <c r="AB192" s="129">
        <f t="shared" si="58"/>
        <v>187.10600000000005</v>
      </c>
      <c r="AC192" s="129">
        <f t="shared" si="58"/>
        <v>187.10600000000005</v>
      </c>
      <c r="AD192" s="129">
        <f t="shared" si="58"/>
        <v>187.10600000000005</v>
      </c>
      <c r="AE192" s="129">
        <f t="shared" si="58"/>
        <v>187.10600000000005</v>
      </c>
      <c r="AF192" s="129">
        <f t="shared" si="58"/>
        <v>187.10600000000005</v>
      </c>
      <c r="AG192" s="130">
        <f t="shared" si="58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 t="str">
        <f t="shared" ref="B194:B199" si="59">A194</f>
        <v>PANAUTI(2.4)</v>
      </c>
      <c r="C194" s="131">
        <v>0.3</v>
      </c>
      <c r="D194" s="131">
        <f t="shared" ref="D194:S199" si="60">C194</f>
        <v>0.3</v>
      </c>
      <c r="E194" s="131">
        <f t="shared" si="60"/>
        <v>0.3</v>
      </c>
      <c r="F194" s="131">
        <f t="shared" si="60"/>
        <v>0.3</v>
      </c>
      <c r="G194" s="131">
        <f t="shared" si="60"/>
        <v>0.3</v>
      </c>
      <c r="H194" s="131">
        <f t="shared" si="60"/>
        <v>0.3</v>
      </c>
      <c r="I194" s="131">
        <f t="shared" si="60"/>
        <v>0.3</v>
      </c>
      <c r="J194" s="131">
        <f t="shared" si="60"/>
        <v>0.3</v>
      </c>
      <c r="K194" s="131">
        <f t="shared" si="60"/>
        <v>0.3</v>
      </c>
      <c r="L194" s="131">
        <f t="shared" si="60"/>
        <v>0.3</v>
      </c>
      <c r="M194" s="131">
        <f t="shared" si="60"/>
        <v>0.3</v>
      </c>
      <c r="N194" s="131">
        <f t="shared" si="60"/>
        <v>0.3</v>
      </c>
      <c r="O194" s="131">
        <f t="shared" si="60"/>
        <v>0.3</v>
      </c>
      <c r="P194" s="131">
        <f t="shared" si="60"/>
        <v>0.3</v>
      </c>
      <c r="Q194" s="131">
        <f t="shared" si="60"/>
        <v>0.3</v>
      </c>
      <c r="R194" s="131">
        <f t="shared" si="60"/>
        <v>0.3</v>
      </c>
      <c r="S194" s="131">
        <f t="shared" si="60"/>
        <v>0.3</v>
      </c>
      <c r="T194" s="131">
        <f t="shared" ref="T194:AF199" si="61">S194</f>
        <v>0.3</v>
      </c>
      <c r="U194" s="131">
        <f t="shared" si="61"/>
        <v>0.3</v>
      </c>
      <c r="V194" s="131">
        <f t="shared" si="61"/>
        <v>0.3</v>
      </c>
      <c r="W194" s="131">
        <f t="shared" si="61"/>
        <v>0.3</v>
      </c>
      <c r="X194" s="131">
        <f t="shared" si="61"/>
        <v>0.3</v>
      </c>
      <c r="Y194" s="131">
        <f t="shared" si="61"/>
        <v>0.3</v>
      </c>
      <c r="Z194" s="131">
        <f t="shared" si="61"/>
        <v>0.3</v>
      </c>
      <c r="AA194" s="131">
        <f t="shared" si="61"/>
        <v>0.3</v>
      </c>
      <c r="AB194" s="131">
        <f t="shared" si="61"/>
        <v>0.3</v>
      </c>
      <c r="AC194" s="131">
        <f t="shared" si="61"/>
        <v>0.3</v>
      </c>
      <c r="AD194" s="131">
        <f t="shared" si="61"/>
        <v>0.3</v>
      </c>
      <c r="AE194" s="131">
        <f t="shared" si="61"/>
        <v>0.3</v>
      </c>
      <c r="AF194" s="131">
        <f t="shared" si="61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 t="str">
        <f t="shared" si="59"/>
        <v>TATOPANI(2)</v>
      </c>
      <c r="C195" s="124">
        <v>0.4</v>
      </c>
      <c r="D195" s="124">
        <f t="shared" si="60"/>
        <v>0.4</v>
      </c>
      <c r="E195" s="124">
        <f t="shared" si="60"/>
        <v>0.4</v>
      </c>
      <c r="F195" s="124">
        <f t="shared" si="60"/>
        <v>0.4</v>
      </c>
      <c r="G195" s="124">
        <f t="shared" si="60"/>
        <v>0.4</v>
      </c>
      <c r="H195" s="124">
        <f t="shared" si="60"/>
        <v>0.4</v>
      </c>
      <c r="I195" s="124">
        <f t="shared" si="60"/>
        <v>0.4</v>
      </c>
      <c r="J195" s="124">
        <f t="shared" si="60"/>
        <v>0.4</v>
      </c>
      <c r="K195" s="124">
        <f t="shared" si="60"/>
        <v>0.4</v>
      </c>
      <c r="L195" s="124">
        <f t="shared" si="60"/>
        <v>0.4</v>
      </c>
      <c r="M195" s="124">
        <f t="shared" si="60"/>
        <v>0.4</v>
      </c>
      <c r="N195" s="124">
        <f t="shared" si="60"/>
        <v>0.4</v>
      </c>
      <c r="O195" s="124">
        <f t="shared" si="60"/>
        <v>0.4</v>
      </c>
      <c r="P195" s="124">
        <f t="shared" si="60"/>
        <v>0.4</v>
      </c>
      <c r="Q195" s="124">
        <f t="shared" si="60"/>
        <v>0.4</v>
      </c>
      <c r="R195" s="124">
        <f t="shared" si="60"/>
        <v>0.4</v>
      </c>
      <c r="S195" s="124">
        <f t="shared" si="60"/>
        <v>0.4</v>
      </c>
      <c r="T195" s="124">
        <f t="shared" si="61"/>
        <v>0.4</v>
      </c>
      <c r="U195" s="124">
        <f t="shared" si="61"/>
        <v>0.4</v>
      </c>
      <c r="V195" s="124">
        <f t="shared" si="61"/>
        <v>0.4</v>
      </c>
      <c r="W195" s="124">
        <f>V195</f>
        <v>0.4</v>
      </c>
      <c r="X195" s="124">
        <f>W195</f>
        <v>0.4</v>
      </c>
      <c r="Y195" s="124">
        <f t="shared" si="61"/>
        <v>0.4</v>
      </c>
      <c r="Z195" s="124">
        <f t="shared" si="61"/>
        <v>0.4</v>
      </c>
      <c r="AA195" s="124">
        <f t="shared" si="61"/>
        <v>0.4</v>
      </c>
      <c r="AB195" s="124">
        <f t="shared" si="61"/>
        <v>0.4</v>
      </c>
      <c r="AC195" s="124">
        <f t="shared" si="61"/>
        <v>0.4</v>
      </c>
      <c r="AD195" s="124">
        <f t="shared" si="61"/>
        <v>0.4</v>
      </c>
      <c r="AE195" s="124">
        <f t="shared" si="61"/>
        <v>0.4</v>
      </c>
      <c r="AF195" s="124">
        <f t="shared" si="61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 t="str">
        <f t="shared" si="59"/>
        <v>SETI(1.5)</v>
      </c>
      <c r="C196" s="124">
        <v>1.5</v>
      </c>
      <c r="D196" s="124">
        <f t="shared" si="60"/>
        <v>1.5</v>
      </c>
      <c r="E196" s="124">
        <f t="shared" si="60"/>
        <v>1.5</v>
      </c>
      <c r="F196" s="124">
        <f t="shared" si="60"/>
        <v>1.5</v>
      </c>
      <c r="G196" s="124">
        <f t="shared" si="60"/>
        <v>1.5</v>
      </c>
      <c r="H196" s="124">
        <f t="shared" si="60"/>
        <v>1.5</v>
      </c>
      <c r="I196" s="124">
        <f t="shared" si="60"/>
        <v>1.5</v>
      </c>
      <c r="J196" s="124">
        <f t="shared" si="60"/>
        <v>1.5</v>
      </c>
      <c r="K196" s="124">
        <f t="shared" si="60"/>
        <v>1.5</v>
      </c>
      <c r="L196" s="124">
        <f t="shared" si="60"/>
        <v>1.5</v>
      </c>
      <c r="M196" s="124">
        <f t="shared" si="60"/>
        <v>1.5</v>
      </c>
      <c r="N196" s="124">
        <f t="shared" si="60"/>
        <v>1.5</v>
      </c>
      <c r="O196" s="124">
        <f t="shared" si="60"/>
        <v>1.5</v>
      </c>
      <c r="P196" s="124">
        <f t="shared" si="60"/>
        <v>1.5</v>
      </c>
      <c r="Q196" s="124">
        <f t="shared" si="60"/>
        <v>1.5</v>
      </c>
      <c r="R196" s="124">
        <f t="shared" si="60"/>
        <v>1.5</v>
      </c>
      <c r="S196" s="124">
        <f t="shared" si="60"/>
        <v>1.5</v>
      </c>
      <c r="T196" s="124">
        <f t="shared" si="61"/>
        <v>1.5</v>
      </c>
      <c r="U196" s="124">
        <f t="shared" si="61"/>
        <v>1.5</v>
      </c>
      <c r="V196" s="124">
        <f t="shared" si="61"/>
        <v>1.5</v>
      </c>
      <c r="W196" s="124">
        <f t="shared" si="61"/>
        <v>1.5</v>
      </c>
      <c r="X196" s="124">
        <f t="shared" si="61"/>
        <v>1.5</v>
      </c>
      <c r="Y196" s="124">
        <f t="shared" si="61"/>
        <v>1.5</v>
      </c>
      <c r="Z196" s="124">
        <f t="shared" si="61"/>
        <v>1.5</v>
      </c>
      <c r="AA196" s="124">
        <f t="shared" si="61"/>
        <v>1.5</v>
      </c>
      <c r="AB196" s="124">
        <f t="shared" si="61"/>
        <v>1.5</v>
      </c>
      <c r="AC196" s="124">
        <f t="shared" si="61"/>
        <v>1.5</v>
      </c>
      <c r="AD196" s="124">
        <f t="shared" si="61"/>
        <v>1.5</v>
      </c>
      <c r="AE196" s="124">
        <f t="shared" si="61"/>
        <v>1.5</v>
      </c>
      <c r="AF196" s="124">
        <f t="shared" si="61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 t="str">
        <f t="shared" si="59"/>
        <v>FEWA(1)</v>
      </c>
      <c r="C197" s="124">
        <v>0.3</v>
      </c>
      <c r="D197" s="124">
        <f t="shared" si="60"/>
        <v>0.3</v>
      </c>
      <c r="E197" s="124">
        <f t="shared" si="60"/>
        <v>0.3</v>
      </c>
      <c r="F197" s="124">
        <f t="shared" si="60"/>
        <v>0.3</v>
      </c>
      <c r="G197" s="124">
        <f t="shared" si="60"/>
        <v>0.3</v>
      </c>
      <c r="H197" s="124">
        <f t="shared" si="60"/>
        <v>0.3</v>
      </c>
      <c r="I197" s="124">
        <f t="shared" si="60"/>
        <v>0.3</v>
      </c>
      <c r="J197" s="124">
        <f t="shared" si="60"/>
        <v>0.3</v>
      </c>
      <c r="K197" s="124">
        <f t="shared" si="60"/>
        <v>0.3</v>
      </c>
      <c r="L197" s="124">
        <f t="shared" si="60"/>
        <v>0.3</v>
      </c>
      <c r="M197" s="124">
        <f t="shared" si="60"/>
        <v>0.3</v>
      </c>
      <c r="N197" s="124">
        <f t="shared" si="60"/>
        <v>0.3</v>
      </c>
      <c r="O197" s="124">
        <f t="shared" si="60"/>
        <v>0.3</v>
      </c>
      <c r="P197" s="124">
        <f t="shared" si="60"/>
        <v>0.3</v>
      </c>
      <c r="Q197" s="124">
        <f t="shared" si="60"/>
        <v>0.3</v>
      </c>
      <c r="R197" s="124">
        <f t="shared" si="60"/>
        <v>0.3</v>
      </c>
      <c r="S197" s="124">
        <f t="shared" si="60"/>
        <v>0.3</v>
      </c>
      <c r="T197" s="124">
        <f t="shared" si="61"/>
        <v>0.3</v>
      </c>
      <c r="U197" s="124">
        <f t="shared" si="61"/>
        <v>0.3</v>
      </c>
      <c r="V197" s="124">
        <f t="shared" si="61"/>
        <v>0.3</v>
      </c>
      <c r="W197" s="124">
        <f t="shared" si="61"/>
        <v>0.3</v>
      </c>
      <c r="X197" s="124">
        <f t="shared" si="61"/>
        <v>0.3</v>
      </c>
      <c r="Y197" s="124">
        <f t="shared" si="61"/>
        <v>0.3</v>
      </c>
      <c r="Z197" s="124">
        <f t="shared" si="61"/>
        <v>0.3</v>
      </c>
      <c r="AA197" s="124">
        <f t="shared" si="61"/>
        <v>0.3</v>
      </c>
      <c r="AB197" s="124">
        <f t="shared" si="61"/>
        <v>0.3</v>
      </c>
      <c r="AC197" s="124">
        <f t="shared" si="61"/>
        <v>0.3</v>
      </c>
      <c r="AD197" s="124">
        <f t="shared" si="61"/>
        <v>0.3</v>
      </c>
      <c r="AE197" s="124">
        <f t="shared" si="61"/>
        <v>0.3</v>
      </c>
      <c r="AF197" s="124">
        <f t="shared" si="61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 t="str">
        <f t="shared" si="59"/>
        <v>TINAU(1)</v>
      </c>
      <c r="C198" s="124">
        <v>0.4</v>
      </c>
      <c r="D198" s="124">
        <f t="shared" si="60"/>
        <v>0.4</v>
      </c>
      <c r="E198" s="124">
        <f t="shared" si="60"/>
        <v>0.4</v>
      </c>
      <c r="F198" s="124">
        <f t="shared" si="60"/>
        <v>0.4</v>
      </c>
      <c r="G198" s="124">
        <f t="shared" si="60"/>
        <v>0.4</v>
      </c>
      <c r="H198" s="124">
        <f t="shared" si="60"/>
        <v>0.4</v>
      </c>
      <c r="I198" s="124">
        <f t="shared" si="60"/>
        <v>0.4</v>
      </c>
      <c r="J198" s="124">
        <f t="shared" si="60"/>
        <v>0.4</v>
      </c>
      <c r="K198" s="124">
        <f t="shared" si="60"/>
        <v>0.4</v>
      </c>
      <c r="L198" s="124">
        <f t="shared" si="60"/>
        <v>0.4</v>
      </c>
      <c r="M198" s="124">
        <f t="shared" si="60"/>
        <v>0.4</v>
      </c>
      <c r="N198" s="124">
        <f t="shared" si="60"/>
        <v>0.4</v>
      </c>
      <c r="O198" s="124">
        <f t="shared" si="60"/>
        <v>0.4</v>
      </c>
      <c r="P198" s="124">
        <f t="shared" si="60"/>
        <v>0.4</v>
      </c>
      <c r="Q198" s="124">
        <f t="shared" si="60"/>
        <v>0.4</v>
      </c>
      <c r="R198" s="124">
        <f t="shared" si="60"/>
        <v>0.4</v>
      </c>
      <c r="S198" s="124">
        <f t="shared" si="60"/>
        <v>0.4</v>
      </c>
      <c r="T198" s="124">
        <f t="shared" si="61"/>
        <v>0.4</v>
      </c>
      <c r="U198" s="124">
        <f t="shared" si="61"/>
        <v>0.4</v>
      </c>
      <c r="V198" s="124">
        <f t="shared" si="61"/>
        <v>0.4</v>
      </c>
      <c r="W198" s="124">
        <f t="shared" si="61"/>
        <v>0.4</v>
      </c>
      <c r="X198" s="124">
        <f t="shared" si="61"/>
        <v>0.4</v>
      </c>
      <c r="Y198" s="124">
        <f t="shared" si="61"/>
        <v>0.4</v>
      </c>
      <c r="Z198" s="124">
        <f t="shared" si="61"/>
        <v>0.4</v>
      </c>
      <c r="AA198" s="124">
        <f t="shared" si="61"/>
        <v>0.4</v>
      </c>
      <c r="AB198" s="124">
        <f t="shared" si="61"/>
        <v>0.4</v>
      </c>
      <c r="AC198" s="124">
        <f t="shared" si="61"/>
        <v>0.4</v>
      </c>
      <c r="AD198" s="124">
        <f t="shared" si="61"/>
        <v>0.4</v>
      </c>
      <c r="AE198" s="124">
        <f t="shared" si="61"/>
        <v>0.4</v>
      </c>
      <c r="AF198" s="124">
        <f t="shared" si="61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 t="str">
        <f t="shared" si="59"/>
        <v>SUNDARIJAL(0.66)</v>
      </c>
      <c r="C199" s="134">
        <v>0.64</v>
      </c>
      <c r="D199" s="134">
        <f t="shared" si="60"/>
        <v>0.64</v>
      </c>
      <c r="E199" s="134">
        <f t="shared" si="60"/>
        <v>0.64</v>
      </c>
      <c r="F199" s="134">
        <f t="shared" si="60"/>
        <v>0.64</v>
      </c>
      <c r="G199" s="134">
        <f t="shared" si="60"/>
        <v>0.64</v>
      </c>
      <c r="H199" s="134">
        <f t="shared" si="60"/>
        <v>0.64</v>
      </c>
      <c r="I199" s="134">
        <f t="shared" si="60"/>
        <v>0.64</v>
      </c>
      <c r="J199" s="134">
        <f t="shared" si="60"/>
        <v>0.64</v>
      </c>
      <c r="K199" s="134">
        <f t="shared" si="60"/>
        <v>0.64</v>
      </c>
      <c r="L199" s="134">
        <f t="shared" si="60"/>
        <v>0.64</v>
      </c>
      <c r="M199" s="134">
        <f t="shared" si="60"/>
        <v>0.64</v>
      </c>
      <c r="N199" s="134">
        <f t="shared" si="60"/>
        <v>0.64</v>
      </c>
      <c r="O199" s="134">
        <f t="shared" si="60"/>
        <v>0.64</v>
      </c>
      <c r="P199" s="134">
        <f t="shared" si="60"/>
        <v>0.64</v>
      </c>
      <c r="Q199" s="134">
        <f t="shared" si="60"/>
        <v>0.64</v>
      </c>
      <c r="R199" s="134">
        <f t="shared" si="60"/>
        <v>0.64</v>
      </c>
      <c r="S199" s="134">
        <f t="shared" si="60"/>
        <v>0.64</v>
      </c>
      <c r="T199" s="134">
        <f t="shared" si="61"/>
        <v>0.64</v>
      </c>
      <c r="U199" s="134">
        <f t="shared" si="61"/>
        <v>0.64</v>
      </c>
      <c r="V199" s="134">
        <f t="shared" si="61"/>
        <v>0.64</v>
      </c>
      <c r="W199" s="134">
        <f t="shared" si="61"/>
        <v>0.64</v>
      </c>
      <c r="X199" s="134">
        <f t="shared" si="61"/>
        <v>0.64</v>
      </c>
      <c r="Y199" s="134">
        <f t="shared" si="61"/>
        <v>0.64</v>
      </c>
      <c r="Z199" s="134">
        <f t="shared" si="61"/>
        <v>0.64</v>
      </c>
      <c r="AA199" s="134">
        <f t="shared" si="61"/>
        <v>0.64</v>
      </c>
      <c r="AB199" s="134">
        <f t="shared" si="61"/>
        <v>0.64</v>
      </c>
      <c r="AC199" s="134">
        <f t="shared" si="61"/>
        <v>0.64</v>
      </c>
      <c r="AD199" s="134">
        <f t="shared" si="61"/>
        <v>0.64</v>
      </c>
      <c r="AE199" s="134">
        <f t="shared" si="61"/>
        <v>0.64</v>
      </c>
      <c r="AF199" s="134">
        <f t="shared" si="61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 t="shared" ref="B200" si="62">SUM(B194:B199)</f>
        <v>0</v>
      </c>
      <c r="C200" s="137">
        <f>SUM(C194:C199)</f>
        <v>3.54</v>
      </c>
      <c r="D200" s="137">
        <f t="shared" ref="D200:L200" si="63">SUM(D194:D199)</f>
        <v>3.54</v>
      </c>
      <c r="E200" s="137">
        <f t="shared" si="63"/>
        <v>3.54</v>
      </c>
      <c r="F200" s="137">
        <f t="shared" si="63"/>
        <v>3.54</v>
      </c>
      <c r="G200" s="137">
        <f t="shared" si="63"/>
        <v>3.54</v>
      </c>
      <c r="H200" s="137">
        <f t="shared" si="63"/>
        <v>3.54</v>
      </c>
      <c r="I200" s="137">
        <f t="shared" si="63"/>
        <v>3.54</v>
      </c>
      <c r="J200" s="137">
        <f t="shared" si="63"/>
        <v>3.54</v>
      </c>
      <c r="K200" s="137">
        <f t="shared" si="63"/>
        <v>3.54</v>
      </c>
      <c r="L200" s="137">
        <f t="shared" si="63"/>
        <v>3.54</v>
      </c>
      <c r="M200" s="137">
        <f>SUM(M194:M199)</f>
        <v>3.54</v>
      </c>
      <c r="N200" s="137">
        <f t="shared" ref="N200:S200" si="64">SUM(N194:N199)</f>
        <v>3.54</v>
      </c>
      <c r="O200" s="137">
        <f t="shared" si="64"/>
        <v>3.54</v>
      </c>
      <c r="P200" s="137">
        <f t="shared" si="64"/>
        <v>3.54</v>
      </c>
      <c r="Q200" s="137">
        <f t="shared" si="64"/>
        <v>3.54</v>
      </c>
      <c r="R200" s="137">
        <f t="shared" si="64"/>
        <v>3.54</v>
      </c>
      <c r="S200" s="137">
        <f t="shared" si="64"/>
        <v>3.54</v>
      </c>
      <c r="T200" s="137">
        <f>SUM(T194:T199)</f>
        <v>3.54</v>
      </c>
      <c r="U200" s="137">
        <f t="shared" ref="U200:AG200" si="65">SUM(U194:U199)</f>
        <v>3.54</v>
      </c>
      <c r="V200" s="137">
        <f t="shared" si="65"/>
        <v>3.54</v>
      </c>
      <c r="W200" s="137">
        <f t="shared" si="65"/>
        <v>3.54</v>
      </c>
      <c r="X200" s="137">
        <f t="shared" si="65"/>
        <v>3.54</v>
      </c>
      <c r="Y200" s="137">
        <f t="shared" si="65"/>
        <v>3.54</v>
      </c>
      <c r="Z200" s="137">
        <f t="shared" si="65"/>
        <v>3.54</v>
      </c>
      <c r="AA200" s="137">
        <f t="shared" si="65"/>
        <v>3.54</v>
      </c>
      <c r="AB200" s="137">
        <f t="shared" si="65"/>
        <v>3.54</v>
      </c>
      <c r="AC200" s="137">
        <f t="shared" si="65"/>
        <v>3.54</v>
      </c>
      <c r="AD200" s="137">
        <f t="shared" si="65"/>
        <v>3.54</v>
      </c>
      <c r="AE200" s="137">
        <f t="shared" si="65"/>
        <v>3.54</v>
      </c>
      <c r="AF200" s="137">
        <f t="shared" si="65"/>
        <v>3.54</v>
      </c>
      <c r="AG200" s="138">
        <f t="shared" si="65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1489.94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16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2079/01/16)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2079/01/16)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6">B75</f>
        <v>1414.6399999999999</v>
      </c>
      <c r="U214" s="161">
        <f t="shared" si="66"/>
        <v>1383.44</v>
      </c>
      <c r="V214" s="161">
        <f t="shared" si="66"/>
        <v>1367.24</v>
      </c>
      <c r="W214" s="161">
        <f t="shared" si="66"/>
        <v>1335.44</v>
      </c>
      <c r="X214" s="161">
        <f t="shared" si="66"/>
        <v>1297.54</v>
      </c>
      <c r="Y214" s="161">
        <f t="shared" si="66"/>
        <v>1317.04</v>
      </c>
      <c r="Z214" s="161">
        <f t="shared" si="66"/>
        <v>1319.94</v>
      </c>
      <c r="AA214" s="161">
        <f t="shared" si="66"/>
        <v>1345.74</v>
      </c>
      <c r="AB214" s="161">
        <f t="shared" si="66"/>
        <v>1388.94</v>
      </c>
      <c r="AC214" s="161">
        <f t="shared" si="66"/>
        <v>1421.04</v>
      </c>
      <c r="AD214" s="161">
        <f t="shared" si="66"/>
        <v>1439.94</v>
      </c>
      <c r="AE214" s="161">
        <f t="shared" si="66"/>
        <v>1453.94</v>
      </c>
      <c r="AF214" s="161">
        <f t="shared" si="66"/>
        <v>1489.94</v>
      </c>
      <c r="AG214" s="161">
        <f t="shared" si="66"/>
        <v>1535.14</v>
      </c>
      <c r="AH214" s="161">
        <f t="shared" si="66"/>
        <v>1501.2400000000002</v>
      </c>
      <c r="AI214" s="161">
        <f t="shared" si="66"/>
        <v>1501.74</v>
      </c>
      <c r="AJ214" s="161">
        <f t="shared" si="66"/>
        <v>1493.24</v>
      </c>
      <c r="AK214" s="161">
        <f t="shared" si="66"/>
        <v>1499.6399999999999</v>
      </c>
      <c r="AL214" s="161">
        <f t="shared" si="66"/>
        <v>1494.4399999999998</v>
      </c>
      <c r="AM214" s="161">
        <f t="shared" si="66"/>
        <v>1495.94</v>
      </c>
      <c r="AN214" s="161">
        <f t="shared" si="66"/>
        <v>1496.1399999999999</v>
      </c>
      <c r="AO214" s="161">
        <f t="shared" si="66"/>
        <v>1507.84</v>
      </c>
      <c r="AP214" s="161">
        <f t="shared" si="66"/>
        <v>1477.7399999999998</v>
      </c>
      <c r="AQ214" s="161">
        <f t="shared" si="66"/>
        <v>1491.24</v>
      </c>
      <c r="AR214" s="161">
        <f t="shared" si="66"/>
        <v>1482.54</v>
      </c>
      <c r="AS214" s="161">
        <f t="shared" si="66"/>
        <v>1452.74</v>
      </c>
      <c r="AT214" s="161">
        <f t="shared" si="66"/>
        <v>1438.84</v>
      </c>
      <c r="AU214" s="161">
        <f t="shared" si="66"/>
        <v>1386.24</v>
      </c>
      <c r="AV214" s="161">
        <f t="shared" si="66"/>
        <v>1228.1400000000001</v>
      </c>
      <c r="AW214" s="161">
        <f t="shared" si="66"/>
        <v>1069.94</v>
      </c>
      <c r="AX214" s="161">
        <f t="shared" si="66"/>
        <v>894.04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7">C199</f>
        <v>0.64</v>
      </c>
      <c r="C235" s="164">
        <f t="shared" si="67"/>
        <v>0.64</v>
      </c>
      <c r="D235" s="164">
        <f t="shared" si="67"/>
        <v>0.64</v>
      </c>
      <c r="E235" s="164">
        <f t="shared" si="67"/>
        <v>0.64</v>
      </c>
      <c r="F235" s="164">
        <f t="shared" si="67"/>
        <v>0.64</v>
      </c>
      <c r="G235" s="164">
        <f t="shared" si="67"/>
        <v>0.64</v>
      </c>
      <c r="H235" s="164">
        <f t="shared" si="67"/>
        <v>0.64</v>
      </c>
      <c r="I235" s="164">
        <f t="shared" si="67"/>
        <v>0.64</v>
      </c>
      <c r="J235" s="164">
        <f t="shared" si="67"/>
        <v>0.64</v>
      </c>
      <c r="K235" s="164">
        <f t="shared" si="67"/>
        <v>0.64</v>
      </c>
      <c r="L235" s="164">
        <f t="shared" si="67"/>
        <v>0.64</v>
      </c>
      <c r="M235" s="164">
        <f t="shared" si="67"/>
        <v>0.64</v>
      </c>
      <c r="N235" s="164">
        <f t="shared" si="67"/>
        <v>0.64</v>
      </c>
      <c r="O235" s="164">
        <f t="shared" si="67"/>
        <v>0.64</v>
      </c>
      <c r="P235" s="164">
        <f t="shared" si="67"/>
        <v>0.64</v>
      </c>
      <c r="Q235" s="164">
        <f t="shared" si="67"/>
        <v>0.64</v>
      </c>
      <c r="R235" s="164">
        <f t="shared" si="67"/>
        <v>0.64</v>
      </c>
      <c r="S235" s="164">
        <f t="shared" si="67"/>
        <v>0.64</v>
      </c>
      <c r="T235" s="164">
        <f t="shared" si="67"/>
        <v>0.64</v>
      </c>
      <c r="U235" s="164">
        <f t="shared" si="67"/>
        <v>0.64</v>
      </c>
      <c r="V235" s="164">
        <f t="shared" si="67"/>
        <v>0.64</v>
      </c>
      <c r="W235" s="164">
        <f t="shared" si="67"/>
        <v>0.64</v>
      </c>
      <c r="X235" s="164">
        <f t="shared" si="67"/>
        <v>0.64</v>
      </c>
      <c r="Y235" s="164">
        <f t="shared" si="67"/>
        <v>0.64</v>
      </c>
      <c r="Z235" s="164">
        <f t="shared" si="67"/>
        <v>0.64</v>
      </c>
      <c r="AA235" s="164">
        <f t="shared" si="67"/>
        <v>0.64</v>
      </c>
      <c r="AB235" s="164">
        <f t="shared" si="67"/>
        <v>0.64</v>
      </c>
      <c r="AC235" s="164">
        <f t="shared" si="67"/>
        <v>0.64</v>
      </c>
      <c r="AD235" s="164">
        <f t="shared" si="67"/>
        <v>0.64</v>
      </c>
      <c r="AE235" s="164">
        <f t="shared" si="67"/>
        <v>0.64</v>
      </c>
      <c r="AF235" s="164" t="str">
        <f>B199</f>
        <v>SUNDARIJAL(0.66)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8">IF(C203&lt;100,"",C203-520)</f>
        <v/>
      </c>
      <c r="D236" s="109" t="str">
        <f t="shared" si="68"/>
        <v/>
      </c>
      <c r="E236" s="109" t="str">
        <f t="shared" si="68"/>
        <v/>
      </c>
      <c r="F236" s="109" t="str">
        <f t="shared" si="68"/>
        <v/>
      </c>
      <c r="G236" s="109" t="str">
        <f t="shared" si="68"/>
        <v/>
      </c>
      <c r="H236" s="109" t="str">
        <f t="shared" si="68"/>
        <v/>
      </c>
      <c r="I236" s="109" t="str">
        <f t="shared" si="68"/>
        <v/>
      </c>
      <c r="J236" s="109" t="str">
        <f t="shared" si="68"/>
        <v/>
      </c>
      <c r="K236" s="109" t="str">
        <f t="shared" si="68"/>
        <v/>
      </c>
      <c r="L236" s="109" t="str">
        <f t="shared" si="68"/>
        <v/>
      </c>
      <c r="M236" s="109" t="str">
        <f t="shared" si="68"/>
        <v/>
      </c>
      <c r="N236" s="109" t="str">
        <f t="shared" si="68"/>
        <v/>
      </c>
      <c r="O236" s="109" t="str">
        <f t="shared" si="68"/>
        <v/>
      </c>
      <c r="P236" s="109" t="str">
        <f t="shared" si="68"/>
        <v/>
      </c>
      <c r="Q236" s="109" t="str">
        <f t="shared" si="68"/>
        <v/>
      </c>
      <c r="R236" s="109" t="str">
        <f t="shared" si="68"/>
        <v/>
      </c>
      <c r="S236" s="109" t="str">
        <f t="shared" si="68"/>
        <v/>
      </c>
      <c r="T236" s="109" t="str">
        <f t="shared" si="68"/>
        <v/>
      </c>
      <c r="U236" s="109" t="str">
        <f t="shared" si="68"/>
        <v/>
      </c>
      <c r="V236" s="109" t="str">
        <f t="shared" si="68"/>
        <v/>
      </c>
      <c r="W236" s="109" t="str">
        <f t="shared" si="68"/>
        <v/>
      </c>
      <c r="X236" s="109" t="str">
        <f t="shared" si="68"/>
        <v/>
      </c>
      <c r="Y236" s="109" t="str">
        <f t="shared" si="68"/>
        <v/>
      </c>
      <c r="Z236" s="109" t="str">
        <f t="shared" si="68"/>
        <v/>
      </c>
      <c r="AA236" s="109" t="str">
        <f t="shared" si="68"/>
        <v/>
      </c>
      <c r="AB236" s="109" t="str">
        <f t="shared" si="68"/>
        <v/>
      </c>
      <c r="AC236" s="109" t="str">
        <f t="shared" si="68"/>
        <v/>
      </c>
      <c r="AD236" s="109" t="str">
        <f t="shared" si="68"/>
        <v/>
      </c>
      <c r="AE236" s="109" t="str">
        <f t="shared" si="68"/>
        <v/>
      </c>
      <c r="AF236" s="109" t="str">
        <f t="shared" si="68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9">IF(B204&lt;100,"",B204-620)</f>
        <v/>
      </c>
      <c r="C237" s="109" t="str">
        <f t="shared" si="69"/>
        <v/>
      </c>
      <c r="D237" s="109" t="str">
        <f t="shared" si="69"/>
        <v/>
      </c>
      <c r="E237" s="109" t="str">
        <f t="shared" si="69"/>
        <v/>
      </c>
      <c r="F237" s="109" t="str">
        <f t="shared" si="69"/>
        <v/>
      </c>
      <c r="G237" s="109" t="str">
        <f t="shared" si="69"/>
        <v/>
      </c>
      <c r="H237" s="109" t="str">
        <f t="shared" si="69"/>
        <v/>
      </c>
      <c r="I237" s="109" t="str">
        <f t="shared" si="69"/>
        <v/>
      </c>
      <c r="J237" s="109" t="str">
        <f t="shared" si="69"/>
        <v/>
      </c>
      <c r="K237" s="109" t="str">
        <f t="shared" si="69"/>
        <v/>
      </c>
      <c r="L237" s="109" t="str">
        <f t="shared" si="69"/>
        <v/>
      </c>
      <c r="M237" s="109" t="str">
        <f t="shared" si="69"/>
        <v/>
      </c>
      <c r="N237" s="109" t="str">
        <f t="shared" si="69"/>
        <v/>
      </c>
      <c r="O237" s="109" t="str">
        <f t="shared" si="69"/>
        <v/>
      </c>
      <c r="P237" s="109" t="str">
        <f t="shared" si="69"/>
        <v/>
      </c>
      <c r="Q237" s="109" t="str">
        <f t="shared" si="69"/>
        <v/>
      </c>
      <c r="R237" s="109" t="str">
        <f t="shared" si="69"/>
        <v/>
      </c>
      <c r="S237" s="109" t="str">
        <f t="shared" si="69"/>
        <v/>
      </c>
      <c r="T237" s="109" t="str">
        <f t="shared" si="69"/>
        <v/>
      </c>
      <c r="U237" s="109" t="str">
        <f t="shared" si="69"/>
        <v/>
      </c>
      <c r="V237" s="109" t="str">
        <f t="shared" si="69"/>
        <v/>
      </c>
      <c r="W237" s="109" t="str">
        <f t="shared" si="69"/>
        <v/>
      </c>
      <c r="X237" s="109" t="str">
        <f t="shared" si="69"/>
        <v/>
      </c>
      <c r="Y237" s="109" t="str">
        <f t="shared" si="69"/>
        <v/>
      </c>
      <c r="Z237" s="109" t="str">
        <f t="shared" si="69"/>
        <v/>
      </c>
      <c r="AA237" s="109" t="str">
        <f t="shared" si="69"/>
        <v/>
      </c>
      <c r="AB237" s="109" t="str">
        <f t="shared" si="69"/>
        <v/>
      </c>
      <c r="AC237" s="109" t="str">
        <f t="shared" si="69"/>
        <v/>
      </c>
      <c r="AD237" s="109" t="str">
        <f t="shared" si="69"/>
        <v/>
      </c>
      <c r="AE237" s="109" t="str">
        <f t="shared" si="69"/>
        <v/>
      </c>
      <c r="AF237" s="109" t="str">
        <f t="shared" si="69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70">IF(B205&lt;100,"",B205-330)</f>
        <v/>
      </c>
      <c r="C238" s="109" t="str">
        <f t="shared" si="70"/>
        <v/>
      </c>
      <c r="D238" s="109" t="str">
        <f t="shared" si="70"/>
        <v/>
      </c>
      <c r="E238" s="109" t="str">
        <f t="shared" si="70"/>
        <v/>
      </c>
      <c r="F238" s="109" t="str">
        <f t="shared" si="70"/>
        <v/>
      </c>
      <c r="G238" s="109" t="str">
        <f t="shared" si="70"/>
        <v/>
      </c>
      <c r="H238" s="109" t="str">
        <f t="shared" si="70"/>
        <v/>
      </c>
      <c r="I238" s="109" t="str">
        <f t="shared" si="70"/>
        <v/>
      </c>
      <c r="J238" s="109" t="str">
        <f t="shared" si="70"/>
        <v/>
      </c>
      <c r="K238" s="109" t="str">
        <f t="shared" si="70"/>
        <v/>
      </c>
      <c r="L238" s="109" t="str">
        <f t="shared" si="70"/>
        <v/>
      </c>
      <c r="M238" s="109" t="str">
        <f t="shared" si="70"/>
        <v/>
      </c>
      <c r="N238" s="109" t="str">
        <f t="shared" si="70"/>
        <v/>
      </c>
      <c r="O238" s="109" t="str">
        <f t="shared" si="70"/>
        <v/>
      </c>
      <c r="P238" s="109" t="str">
        <f t="shared" si="70"/>
        <v/>
      </c>
      <c r="Q238" s="109" t="str">
        <f t="shared" si="70"/>
        <v/>
      </c>
      <c r="R238" s="109" t="str">
        <f t="shared" si="70"/>
        <v/>
      </c>
      <c r="S238" s="109" t="str">
        <f t="shared" si="70"/>
        <v/>
      </c>
      <c r="T238" s="109" t="str">
        <f t="shared" si="70"/>
        <v/>
      </c>
      <c r="U238" s="109" t="str">
        <f t="shared" si="70"/>
        <v/>
      </c>
      <c r="V238" s="109" t="str">
        <f t="shared" si="70"/>
        <v/>
      </c>
      <c r="W238" s="109" t="str">
        <f t="shared" si="70"/>
        <v/>
      </c>
      <c r="X238" s="109" t="str">
        <f t="shared" si="70"/>
        <v/>
      </c>
      <c r="Y238" s="109" t="str">
        <f t="shared" si="70"/>
        <v/>
      </c>
      <c r="Z238" s="109" t="str">
        <f t="shared" si="70"/>
        <v/>
      </c>
      <c r="AA238" s="109" t="str">
        <f t="shared" si="70"/>
        <v/>
      </c>
      <c r="AB238" s="109" t="str">
        <f t="shared" si="70"/>
        <v/>
      </c>
      <c r="AC238" s="109" t="str">
        <f t="shared" si="70"/>
        <v/>
      </c>
      <c r="AD238" s="109" t="str">
        <f t="shared" si="70"/>
        <v/>
      </c>
      <c r="AE238" s="109" t="str">
        <f t="shared" si="70"/>
        <v/>
      </c>
      <c r="AF238" s="109" t="str">
        <f t="shared" si="70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71">IF(C206&lt;100,"",C206-1500)</f>
        <v/>
      </c>
      <c r="D239" s="109" t="str">
        <f t="shared" si="71"/>
        <v/>
      </c>
      <c r="E239" s="109" t="str">
        <f t="shared" si="71"/>
        <v/>
      </c>
      <c r="F239" s="109" t="str">
        <f t="shared" si="71"/>
        <v/>
      </c>
      <c r="G239" s="109" t="str">
        <f t="shared" si="71"/>
        <v/>
      </c>
      <c r="H239" s="109" t="str">
        <f t="shared" si="71"/>
        <v/>
      </c>
      <c r="I239" s="109" t="str">
        <f t="shared" si="71"/>
        <v/>
      </c>
      <c r="J239" s="109" t="str">
        <f t="shared" si="71"/>
        <v/>
      </c>
      <c r="K239" s="109" t="str">
        <f t="shared" si="71"/>
        <v/>
      </c>
      <c r="L239" s="109" t="str">
        <f t="shared" si="71"/>
        <v/>
      </c>
      <c r="M239" s="109" t="str">
        <f t="shared" si="71"/>
        <v/>
      </c>
      <c r="N239" s="109" t="str">
        <f t="shared" si="71"/>
        <v/>
      </c>
      <c r="O239" s="109" t="str">
        <f t="shared" si="71"/>
        <v/>
      </c>
      <c r="P239" s="109" t="str">
        <f t="shared" si="71"/>
        <v/>
      </c>
      <c r="Q239" s="109" t="str">
        <f t="shared" si="71"/>
        <v/>
      </c>
      <c r="R239" s="109" t="str">
        <f t="shared" si="71"/>
        <v/>
      </c>
      <c r="S239" s="109" t="str">
        <f t="shared" si="71"/>
        <v/>
      </c>
      <c r="T239" s="109" t="str">
        <f t="shared" si="71"/>
        <v/>
      </c>
      <c r="U239" s="109" t="str">
        <f t="shared" si="71"/>
        <v/>
      </c>
      <c r="V239" s="109" t="str">
        <f t="shared" si="71"/>
        <v/>
      </c>
      <c r="W239" s="109" t="str">
        <f t="shared" si="71"/>
        <v/>
      </c>
      <c r="X239" s="109" t="str">
        <f t="shared" si="71"/>
        <v/>
      </c>
      <c r="Y239" s="109" t="str">
        <f t="shared" si="71"/>
        <v/>
      </c>
      <c r="Z239" s="109" t="str">
        <f t="shared" si="71"/>
        <v/>
      </c>
      <c r="AA239" s="109" t="str">
        <f t="shared" si="71"/>
        <v/>
      </c>
      <c r="AB239" s="109" t="str">
        <f t="shared" si="71"/>
        <v/>
      </c>
      <c r="AC239" s="109" t="str">
        <f t="shared" si="71"/>
        <v/>
      </c>
      <c r="AD239" s="109" t="str">
        <f t="shared" si="71"/>
        <v/>
      </c>
      <c r="AE239" s="109" t="str">
        <f t="shared" si="71"/>
        <v/>
      </c>
      <c r="AF239" s="109" t="str">
        <f t="shared" si="71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341" priority="202">
      <formula>$AH11=0</formula>
    </cfRule>
  </conditionalFormatting>
  <conditionalFormatting sqref="A34:A201">
    <cfRule type="expression" dxfId="339" priority="182">
      <formula>$AH34=0</formula>
    </cfRule>
  </conditionalFormatting>
  <conditionalFormatting sqref="B8 M8 S8 AB8">
    <cfRule type="expression" dxfId="338" priority="224">
      <formula>C$9&lt;8/24</formula>
    </cfRule>
    <cfRule type="expression" dxfId="337" priority="222">
      <formula>AND(C$9&gt;=14/24,C$9&lt;20/24)</formula>
    </cfRule>
    <cfRule type="expression" dxfId="336" priority="223">
      <formula>AND(C$9&gt;=8/24,C$9&lt;14/24)</formula>
    </cfRule>
  </conditionalFormatting>
  <conditionalFormatting sqref="B37">
    <cfRule type="expression" dxfId="335" priority="69">
      <formula>AND(B$9&gt;=8/24,B$9&lt;14/24)</formula>
    </cfRule>
    <cfRule type="expression" dxfId="334" priority="68">
      <formula>AND(B$9&gt;=14/24,B$9&lt;20/24)</formula>
    </cfRule>
    <cfRule type="expression" dxfId="333" priority="67">
      <formula>B$9&gt;=20/24</formula>
    </cfRule>
    <cfRule type="expression" dxfId="332" priority="70">
      <formula>B$9&lt;8/24</formula>
    </cfRule>
  </conditionalFormatting>
  <conditionalFormatting sqref="B39:B41">
    <cfRule type="expression" dxfId="331" priority="57">
      <formula>B$9&lt;8/24</formula>
    </cfRule>
    <cfRule type="expression" dxfId="330" priority="56">
      <formula>AND(B$9&gt;=8/24,B$9&lt;14/24)</formula>
    </cfRule>
    <cfRule type="expression" dxfId="329" priority="55">
      <formula>AND(B$9&gt;=14/24,B$9&lt;20/24)</formula>
    </cfRule>
    <cfRule type="expression" dxfId="328" priority="54">
      <formula>B$9&gt;=20/24</formula>
    </cfRule>
  </conditionalFormatting>
  <conditionalFormatting sqref="B11:D14 B16:L16 B53:B91 B24:AF26">
    <cfRule type="expression" dxfId="327" priority="49">
      <formula>B$9&gt;=20/24</formula>
    </cfRule>
  </conditionalFormatting>
  <conditionalFormatting sqref="B11:D14 B16:L16 B24:L26 B53:B73 B75:B91 C58:AF73">
    <cfRule type="expression" dxfId="326" priority="50">
      <formula>AND(B$9&gt;=14/24,B$9&lt;20/24)</formula>
    </cfRule>
  </conditionalFormatting>
  <conditionalFormatting sqref="B11:D14 B16:L16 B24:L26 B53:B73 C58:AF73 B75:B91">
    <cfRule type="expression" dxfId="325" priority="52">
      <formula>B$9&lt;8/24</formula>
    </cfRule>
    <cfRule type="expression" dxfId="324" priority="51">
      <formula>AND(B$9&gt;=8/24,B$9&lt;14/24)</formula>
    </cfRule>
  </conditionalFormatting>
  <conditionalFormatting sqref="B11:D16 B34:AF37 C16:L16 B38:B43 C43:G43 B51:AF56">
    <cfRule type="expression" dxfId="323" priority="40">
      <formula>B11&gt;$AG11</formula>
    </cfRule>
  </conditionalFormatting>
  <conditionalFormatting sqref="B17:L23">
    <cfRule type="expression" dxfId="322" priority="15">
      <formula>AND(B$9&gt;=14/24,B$9&lt;20/24)</formula>
    </cfRule>
    <cfRule type="expression" dxfId="321" priority="16">
      <formula>AND(B$9&gt;=8/24,B$9&lt;14/24)</formula>
    </cfRule>
    <cfRule type="expression" dxfId="320" priority="17">
      <formula>B$9&lt;8/24</formula>
    </cfRule>
  </conditionalFormatting>
  <conditionalFormatting sqref="B44:L50">
    <cfRule type="expression" dxfId="319" priority="22">
      <formula>B44&gt;$AG44</formula>
    </cfRule>
    <cfRule type="expression" dxfId="318" priority="23">
      <formula>B$9&gt;=20/24</formula>
    </cfRule>
    <cfRule type="expression" dxfId="317" priority="24">
      <formula>AND(B$9&gt;=14/24,B$9&lt;20/24)</formula>
    </cfRule>
    <cfRule type="expression" dxfId="316" priority="25">
      <formula>AND(B$9&gt;=8/24,B$9&lt;14/24)</formula>
    </cfRule>
    <cfRule type="expression" dxfId="315" priority="26">
      <formula>B$9&lt;8/24</formula>
    </cfRule>
  </conditionalFormatting>
  <conditionalFormatting sqref="B9:AF10 Z11:AF11 AG73 B192:AF192 B194:B200 D194:AF200 U213:AF213">
    <cfRule type="expression" dxfId="314" priority="215">
      <formula>AND(B$9&gt;=14/24,B$9&lt;20/24)</formula>
    </cfRule>
    <cfRule type="expression" dxfId="313" priority="216">
      <formula>AND(B$9&gt;=8/24,B$9&lt;14/24)</formula>
    </cfRule>
    <cfRule type="expression" dxfId="312" priority="217">
      <formula>B$9&lt;8/24</formula>
    </cfRule>
  </conditionalFormatting>
  <conditionalFormatting sqref="B15:AF15">
    <cfRule type="expression" dxfId="311" priority="32">
      <formula>B$9&gt;=20/24</formula>
    </cfRule>
    <cfRule type="expression" dxfId="310" priority="33">
      <formula>AND(B$9&gt;=14/24,B$9&lt;20/24)</formula>
    </cfRule>
    <cfRule type="expression" dxfId="309" priority="34">
      <formula>AND(B$9&gt;=8/24,B$9&lt;14/24)</formula>
    </cfRule>
    <cfRule type="expression" dxfId="308" priority="35">
      <formula>B$9&lt;8/24</formula>
    </cfRule>
  </conditionalFormatting>
  <conditionalFormatting sqref="B17:AF23">
    <cfRule type="expression" dxfId="307" priority="13">
      <formula>B17&gt;$AG17</formula>
    </cfRule>
    <cfRule type="expression" dxfId="306" priority="14">
      <formula>B$9&gt;=20/24</formula>
    </cfRule>
  </conditionalFormatting>
  <conditionalFormatting sqref="B24:AF33">
    <cfRule type="expression" dxfId="305" priority="27">
      <formula>B24&gt;$AG24</formula>
    </cfRule>
  </conditionalFormatting>
  <conditionalFormatting sqref="B27:AF27">
    <cfRule type="expression" dxfId="304" priority="20">
      <formula>AND(B$9&gt;=8/24,B$9&lt;14/24)</formula>
    </cfRule>
    <cfRule type="expression" dxfId="303" priority="21">
      <formula>B$9&lt;8/24</formula>
    </cfRule>
    <cfRule type="expression" dxfId="302" priority="19">
      <formula>AND(B$9&gt;=14/24,B$9&lt;20/24)</formula>
    </cfRule>
    <cfRule type="expression" dxfId="301" priority="18">
      <formula>B$9&gt;=20/24</formula>
    </cfRule>
  </conditionalFormatting>
  <conditionalFormatting sqref="B28:AF34">
    <cfRule type="expression" dxfId="300" priority="28">
      <formula>B$9&gt;=20/24</formula>
    </cfRule>
    <cfRule type="expression" dxfId="299" priority="31">
      <formula>B$9&lt;8/24</formula>
    </cfRule>
    <cfRule type="expression" dxfId="298" priority="30">
      <formula>AND(B$9&gt;=8/24,B$9&lt;14/24)</formula>
    </cfRule>
    <cfRule type="expression" dxfId="297" priority="29">
      <formula>AND(B$9&gt;=14/24,B$9&lt;20/24)</formula>
    </cfRule>
  </conditionalFormatting>
  <conditionalFormatting sqref="B35:AF36">
    <cfRule type="expression" dxfId="296" priority="42">
      <formula>AND(B$9&gt;=14/24,B$9&lt;20/24)</formula>
    </cfRule>
    <cfRule type="expression" dxfId="295" priority="43">
      <formula>AND(B$9&gt;=8/24,B$9&lt;14/24)</formula>
    </cfRule>
    <cfRule type="expression" dxfId="294" priority="44">
      <formula>B$9&lt;8/24</formula>
    </cfRule>
    <cfRule type="expression" dxfId="293" priority="41">
      <formula>B$9&gt;=20/24</formula>
    </cfRule>
  </conditionalFormatting>
  <conditionalFormatting sqref="B74:AF74">
    <cfRule type="expression" dxfId="292" priority="74">
      <formula>B$9&lt;8/24</formula>
    </cfRule>
    <cfRule type="expression" dxfId="291" priority="73">
      <formula>AND(B$9&gt;=8/24,B$9&lt;14/24)</formula>
    </cfRule>
    <cfRule type="expression" dxfId="290" priority="72">
      <formula>AND(B$9&gt;=14/24,B$9&lt;20/24)</formula>
    </cfRule>
  </conditionalFormatting>
  <conditionalFormatting sqref="B94:AF100">
    <cfRule type="expression" dxfId="289" priority="3">
      <formula>AND(B$9&gt;=8/24,B$9&lt;14/24)</formula>
    </cfRule>
    <cfRule type="expression" dxfId="288" priority="4">
      <formula>B$9&lt;8/24</formula>
    </cfRule>
    <cfRule type="expression" dxfId="287" priority="1">
      <formula>B$9&gt;=20/24</formula>
    </cfRule>
    <cfRule type="expression" dxfId="286" priority="2">
      <formula>AND(B$9&gt;=14/24,B$9&lt;20/24)</formula>
    </cfRule>
  </conditionalFormatting>
  <conditionalFormatting sqref="C39:D41">
    <cfRule type="expression" dxfId="285" priority="97">
      <formula>AND(C$9&gt;=8/24,C$9&lt;14/24)</formula>
    </cfRule>
    <cfRule type="expression" dxfId="284" priority="98">
      <formula>C$9&lt;8/24</formula>
    </cfRule>
    <cfRule type="expression" dxfId="283" priority="95">
      <formula>C$9&gt;=20/24</formula>
    </cfRule>
    <cfRule type="expression" dxfId="282" priority="96">
      <formula>AND(C$9&gt;=14/24,C$9&lt;20/24)</formula>
    </cfRule>
  </conditionalFormatting>
  <conditionalFormatting sqref="C39:D42">
    <cfRule type="expression" dxfId="281" priority="89">
      <formula>C39&gt;$AG39</formula>
    </cfRule>
  </conditionalFormatting>
  <conditionalFormatting sqref="C58:AF91">
    <cfRule type="expression" dxfId="280" priority="5">
      <formula>C$9&gt;=20/24</formula>
    </cfRule>
  </conditionalFormatting>
  <conditionalFormatting sqref="C75:AF91">
    <cfRule type="expression" dxfId="279" priority="7">
      <formula>AND(C$9&gt;=8/24,C$9&lt;14/24)</formula>
    </cfRule>
    <cfRule type="expression" dxfId="278" priority="6">
      <formula>AND(C$9&gt;=14/24,C$9&lt;20/24)</formula>
    </cfRule>
    <cfRule type="expression" dxfId="277" priority="8">
      <formula>C$9&lt;8/24</formula>
    </cfRule>
  </conditionalFormatting>
  <conditionalFormatting sqref="E11:J11">
    <cfRule type="expression" dxfId="276" priority="181">
      <formula>E$9&lt;8/24</formula>
    </cfRule>
    <cfRule type="expression" dxfId="275" priority="178">
      <formula>E$9&gt;=20/24</formula>
    </cfRule>
    <cfRule type="expression" dxfId="274" priority="180">
      <formula>AND(E$9&gt;=8/24,E$9&lt;14/24)</formula>
    </cfRule>
    <cfRule type="expression" dxfId="273" priority="179">
      <formula>AND(E$9&gt;=14/24,E$9&lt;20/24)</formula>
    </cfRule>
  </conditionalFormatting>
  <conditionalFormatting sqref="E39:L41 Z39:AF41">
    <cfRule type="expression" dxfId="272" priority="174">
      <formula>E$9&gt;=20/24</formula>
    </cfRule>
    <cfRule type="expression" dxfId="271" priority="177">
      <formula>E$9&lt;8/24</formula>
    </cfRule>
    <cfRule type="expression" dxfId="270" priority="176">
      <formula>AND(E$9&gt;=8/24,E$9&lt;14/24)</formula>
    </cfRule>
    <cfRule type="expression" dxfId="269" priority="175">
      <formula>AND(E$9&gt;=14/24,E$9&lt;20/24)</formula>
    </cfRule>
  </conditionalFormatting>
  <conditionalFormatting sqref="E11:AF11 E39:L41 Z39:AF41">
    <cfRule type="expression" dxfId="268" priority="173">
      <formula>E11&gt;$AG11</formula>
    </cfRule>
  </conditionalFormatting>
  <conditionalFormatting sqref="M11 N11:Y14 E12:M14 Z12:AF14 M16:AF16 C53:AF57">
    <cfRule type="expression" dxfId="267" priority="172">
      <formula>C$9&lt;8/24</formula>
    </cfRule>
    <cfRule type="expression" dxfId="266" priority="171">
      <formula>AND(C$9&gt;=8/24,C$9&lt;14/24)</formula>
    </cfRule>
    <cfRule type="expression" dxfId="265" priority="169">
      <formula>C$9&gt;=20/24</formula>
    </cfRule>
    <cfRule type="expression" dxfId="264" priority="170">
      <formula>AND(C$9&gt;=14/24,C$9&lt;20/24)</formula>
    </cfRule>
  </conditionalFormatting>
  <conditionalFormatting sqref="M11:Y16 E12:L15 Z12:AF16 C38:AF38 E42:G42 H42:L43">
    <cfRule type="expression" dxfId="263" priority="160">
      <formula>C11&gt;$AG11</formula>
    </cfRule>
  </conditionalFormatting>
  <conditionalFormatting sqref="M39:Y47 Z44:AB47 AC44:AF50 M48:AB50">
    <cfRule type="expression" dxfId="262" priority="135">
      <formula>AND(M$9&gt;=14/24,M$9&lt;20/24)</formula>
    </cfRule>
    <cfRule type="expression" dxfId="261" priority="136">
      <formula>AND(M$9&gt;=8/24,M$9&lt;14/24)</formula>
    </cfRule>
    <cfRule type="expression" dxfId="260" priority="137">
      <formula>M$9&lt;8/24</formula>
    </cfRule>
    <cfRule type="expression" dxfId="259" priority="134">
      <formula>M$9&gt;=20/24</formula>
    </cfRule>
  </conditionalFormatting>
  <conditionalFormatting sqref="M39:Y47 AE42:AF50 Z44:AB47 AC44:AD50 M48:AB50">
    <cfRule type="expression" dxfId="258" priority="133">
      <formula>M39&gt;$AG39</formula>
    </cfRule>
  </conditionalFormatting>
  <conditionalFormatting sqref="M17:AF26">
    <cfRule type="expression" dxfId="257" priority="126">
      <formula>AND(M$9&gt;=14/24,M$9&lt;20/24)</formula>
    </cfRule>
    <cfRule type="expression" dxfId="256" priority="128">
      <formula>M$9&lt;8/24</formula>
    </cfRule>
    <cfRule type="expression" dxfId="255" priority="127">
      <formula>AND(M$9&gt;=8/24,M$9&lt;14/24)</formula>
    </cfRule>
  </conditionalFormatting>
  <conditionalFormatting sqref="O3:P3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54" priority="221">
      <formula>C$9&gt;=20/24</formula>
    </cfRule>
  </conditionalFormatting>
  <conditionalFormatting sqref="S8">
    <cfRule type="expression" dxfId="253" priority="190">
      <formula>U$9&lt;8/24</formula>
    </cfRule>
    <cfRule type="expression" dxfId="252" priority="187">
      <formula>U$9&gt;=20/24</formula>
    </cfRule>
    <cfRule type="expression" dxfId="251" priority="188">
      <formula>AND(U$9&gt;=14/24,U$9&lt;20/24)</formula>
    </cfRule>
    <cfRule type="expression" dxfId="250" priority="189">
      <formula>AND(U$9&gt;=8/24,U$9&lt;14/24)</formula>
    </cfRule>
  </conditionalFormatting>
  <conditionalFormatting sqref="S37:AF37">
    <cfRule type="expression" dxfId="249" priority="209">
      <formula>S$9&gt;=20/24</formula>
    </cfRule>
    <cfRule type="expression" dxfId="248" priority="212">
      <formula>S$9&lt;8/24</formula>
    </cfRule>
    <cfRule type="expression" dxfId="247" priority="211">
      <formula>AND(S$9&gt;=8/24,S$9&lt;14/24)</formula>
    </cfRule>
    <cfRule type="expression" dxfId="246" priority="210">
      <formula>AND(S$9&gt;=14/24,S$9&lt;20/24)</formula>
    </cfRule>
  </conditionalFormatting>
  <conditionalFormatting sqref="T213">
    <cfRule type="expression" dxfId="245" priority="236">
      <formula>AND(AX$9&gt;=8/24,AX$9&lt;14/24)</formula>
    </cfRule>
    <cfRule type="expression" dxfId="244" priority="237">
      <formula>AX$9&lt;8/24</formula>
    </cfRule>
    <cfRule type="expression" dxfId="243" priority="234">
      <formula>AX$9&gt;=20/24</formula>
    </cfRule>
    <cfRule type="expression" dxfId="242" priority="235">
      <formula>AND(AX$9&gt;=14/24,AX$9&lt;20/24)</formula>
    </cfRule>
  </conditionalFormatting>
  <conditionalFormatting sqref="V3 AB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Z42:AD43">
    <cfRule type="expression" dxfId="241" priority="141">
      <formula>AND(Z$9&gt;=8/24,Z$9&lt;14/24)</formula>
    </cfRule>
    <cfRule type="expression" dxfId="240" priority="142">
      <formula>Z$9&lt;8/24</formula>
    </cfRule>
    <cfRule type="expression" dxfId="239" priority="138">
      <formula>Z42&gt;$AG42</formula>
    </cfRule>
    <cfRule type="expression" dxfId="238" priority="139">
      <formula>Z$9&gt;=20/24</formula>
    </cfRule>
    <cfRule type="expression" dxfId="237" priority="140">
      <formula>AND(Z$9&gt;=14/24,Z$9&lt;20/24)</formula>
    </cfRule>
  </conditionalFormatting>
  <conditionalFormatting sqref="Z11:AF11 B9:AF10 AG73 B192:AF192 B194:B200 D194:AF200 U213:AF213">
    <cfRule type="expression" dxfId="236" priority="214">
      <formula>B$9&gt;=20/24</formula>
    </cfRule>
  </conditionalFormatting>
  <conditionalFormatting sqref="AB8">
    <cfRule type="expression" dxfId="235" priority="186">
      <formula>AD$9&lt;8/24</formula>
    </cfRule>
    <cfRule type="expression" dxfId="234" priority="185">
      <formula>AND(AD$9&gt;=8/24,AD$9&lt;14/24)</formula>
    </cfRule>
    <cfRule type="expression" dxfId="233" priority="184">
      <formula>AND(AD$9&gt;=14/24,AD$9&lt;20/24)</formula>
    </cfRule>
    <cfRule type="expression" dxfId="232" priority="183">
      <formula>AD$9&gt;=20/24</formula>
    </cfRule>
  </conditionalFormatting>
  <conditionalFormatting sqref="AG51">
    <cfRule type="expression" dxfId="231" priority="208">
      <formula>AG51&gt;$AG51</formula>
    </cfRule>
  </conditionalFormatting>
  <conditionalFormatting sqref="AG213">
    <cfRule type="expression" dxfId="230" priority="227">
      <formula>AND(B$9&gt;=14/24,B$9&lt;20/24)</formula>
    </cfRule>
    <cfRule type="expression" dxfId="229" priority="228">
      <formula>AND(B$9&gt;=8/24,B$9&lt;14/24)</formula>
    </cfRule>
    <cfRule type="expression" dxfId="228" priority="229">
      <formula>B$9&lt;8/24</formula>
    </cfRule>
    <cfRule type="expression" dxfId="227" priority="226">
      <formula>B$9&gt;=20/24</formula>
    </cfRule>
  </conditionalFormatting>
  <conditionalFormatting sqref="AH213:AX213">
    <cfRule type="expression" dxfId="226" priority="230">
      <formula>AG$9&gt;=20/24</formula>
    </cfRule>
    <cfRule type="expression" dxfId="225" priority="232">
      <formula>AND(AG$9&gt;=8/24,AG$9&lt;14/24)</formula>
    </cfRule>
    <cfRule type="expression" dxfId="224" priority="233">
      <formula>AG$9&lt;8/24</formula>
    </cfRule>
    <cfRule type="expression" dxfId="223" priority="231">
      <formula>AND(AG$9&gt;=14/24,AG$9&lt;20/24)</formula>
    </cfRule>
  </conditionalFormatting>
  <conditionalFormatting sqref="AL4:AL6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205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20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2" id="{CC0CDF7D-671E-4BA8-AFE2-3E987CF22825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246"/>
  <sheetViews>
    <sheetView tabSelected="1" zoomScale="90" zoomScaleNormal="90" workbookViewId="0">
      <pane xSplit="1" ySplit="10" topLeftCell="B85" activePane="bottomRight" state="frozen"/>
      <selection activeCell="AF88" sqref="AF88"/>
      <selection pane="topRight" activeCell="AF88" sqref="AF88"/>
      <selection pane="bottomLeft" activeCell="AF88" sqref="AF88"/>
      <selection pane="bottomRight" activeCell="N9" sqref="N9:N1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7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2079/01/17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111</v>
      </c>
      <c r="C5" s="29">
        <f t="shared" si="0"/>
        <v>93</v>
      </c>
      <c r="D5" s="29">
        <f t="shared" si="0"/>
        <v>89</v>
      </c>
      <c r="E5" s="29">
        <f t="shared" si="0"/>
        <v>93</v>
      </c>
      <c r="F5" s="29">
        <f t="shared" si="0"/>
        <v>116</v>
      </c>
      <c r="G5" s="29">
        <f t="shared" si="0"/>
        <v>110</v>
      </c>
      <c r="H5" s="29">
        <f t="shared" si="0"/>
        <v>106</v>
      </c>
      <c r="I5" s="29">
        <f t="shared" si="0"/>
        <v>106</v>
      </c>
      <c r="J5" s="29">
        <f t="shared" si="0"/>
        <v>106</v>
      </c>
      <c r="K5" s="29">
        <f t="shared" si="0"/>
        <v>70</v>
      </c>
      <c r="L5" s="29">
        <f t="shared" si="0"/>
        <v>75</v>
      </c>
      <c r="M5" s="29">
        <f t="shared" si="0"/>
        <v>120</v>
      </c>
      <c r="N5" s="29">
        <f t="shared" si="0"/>
        <v>114.7</v>
      </c>
      <c r="O5" s="29">
        <f t="shared" si="0"/>
        <v>120.4</v>
      </c>
      <c r="P5" s="29">
        <f t="shared" si="0"/>
        <v>59.8</v>
      </c>
      <c r="Q5" s="29">
        <f t="shared" si="0"/>
        <v>97</v>
      </c>
      <c r="R5" s="29">
        <f t="shared" si="0"/>
        <v>65.5</v>
      </c>
      <c r="S5" s="29">
        <f t="shared" si="0"/>
        <v>91</v>
      </c>
      <c r="T5" s="29">
        <f t="shared" si="0"/>
        <v>75.8</v>
      </c>
      <c r="U5" s="29">
        <f t="shared" si="0"/>
        <v>86.199999999999989</v>
      </c>
      <c r="V5" s="29">
        <f t="shared" si="0"/>
        <v>89.699999999999989</v>
      </c>
      <c r="W5" s="29">
        <f t="shared" si="0"/>
        <v>56.3</v>
      </c>
      <c r="X5" s="29">
        <f t="shared" si="0"/>
        <v>67</v>
      </c>
      <c r="Y5" s="29">
        <f t="shared" si="0"/>
        <v>49.1</v>
      </c>
      <c r="Z5" s="29">
        <f t="shared" si="0"/>
        <v>100</v>
      </c>
      <c r="AA5" s="29">
        <f t="shared" si="0"/>
        <v>88.8</v>
      </c>
      <c r="AB5" s="29">
        <f t="shared" si="0"/>
        <v>93.6</v>
      </c>
      <c r="AC5" s="29">
        <f t="shared" si="0"/>
        <v>121.4</v>
      </c>
      <c r="AD5" s="29">
        <f t="shared" si="0"/>
        <v>112.9</v>
      </c>
      <c r="AE5" s="29">
        <f t="shared" si="0"/>
        <v>109.5</v>
      </c>
      <c r="AF5" s="29">
        <f>B68</f>
        <v>119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1140MW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Load=951</v>
      </c>
      <c r="B7" s="34">
        <f>B75</f>
        <v>950.93999999999994</v>
      </c>
      <c r="C7" s="34">
        <f t="shared" ref="C7:AF7" si="1">C75</f>
        <v>959.93999999999994</v>
      </c>
      <c r="D7" s="34">
        <f t="shared" si="1"/>
        <v>1006.94</v>
      </c>
      <c r="E7" s="34">
        <f t="shared" si="1"/>
        <v>1003.34</v>
      </c>
      <c r="F7" s="34">
        <f t="shared" si="1"/>
        <v>993.54</v>
      </c>
      <c r="G7" s="34">
        <f t="shared" si="1"/>
        <v>970.44</v>
      </c>
      <c r="H7" s="34">
        <f t="shared" si="1"/>
        <v>983.34</v>
      </c>
      <c r="I7" s="34">
        <f t="shared" si="1"/>
        <v>1012.14</v>
      </c>
      <c r="J7" s="34">
        <f t="shared" si="1"/>
        <v>1044.74</v>
      </c>
      <c r="K7" s="34">
        <f t="shared" si="1"/>
        <v>1081.74</v>
      </c>
      <c r="L7" s="34">
        <f t="shared" si="1"/>
        <v>1083.74</v>
      </c>
      <c r="M7" s="34">
        <f t="shared" si="1"/>
        <v>1101.4000000000001</v>
      </c>
      <c r="N7" s="34">
        <f t="shared" si="1"/>
        <v>1140.3400000000001</v>
      </c>
      <c r="O7" s="34">
        <f t="shared" si="1"/>
        <v>1115.94</v>
      </c>
      <c r="P7" s="34">
        <f t="shared" si="1"/>
        <v>1142.04</v>
      </c>
      <c r="Q7" s="34">
        <f t="shared" si="1"/>
        <v>1066.24</v>
      </c>
      <c r="R7" s="34">
        <f t="shared" si="1"/>
        <v>1103.1399999999999</v>
      </c>
      <c r="S7" s="34">
        <f t="shared" si="1"/>
        <v>1145.24</v>
      </c>
      <c r="T7" s="34">
        <f t="shared" si="1"/>
        <v>1146.1400000000001</v>
      </c>
      <c r="U7" s="34">
        <f t="shared" si="1"/>
        <v>1160.94</v>
      </c>
      <c r="V7" s="34">
        <f t="shared" si="1"/>
        <v>1148.24</v>
      </c>
      <c r="W7" s="34">
        <f t="shared" si="1"/>
        <v>1139.7399999999998</v>
      </c>
      <c r="X7" s="34">
        <f t="shared" si="1"/>
        <v>1090.8399999999999</v>
      </c>
      <c r="Y7" s="34">
        <f t="shared" si="1"/>
        <v>1105.24</v>
      </c>
      <c r="Z7" s="34">
        <f t="shared" si="1"/>
        <v>1196.6399999999999</v>
      </c>
      <c r="AA7" s="34">
        <f t="shared" si="1"/>
        <v>1307.44</v>
      </c>
      <c r="AB7" s="34">
        <f t="shared" si="1"/>
        <v>1226.94</v>
      </c>
      <c r="AC7" s="34">
        <f t="shared" si="1"/>
        <v>1224.04</v>
      </c>
      <c r="AD7" s="34">
        <f t="shared" si="1"/>
        <v>1185.24</v>
      </c>
      <c r="AE7" s="34">
        <f t="shared" si="1"/>
        <v>1120.24</v>
      </c>
      <c r="AF7" s="34">
        <f t="shared" si="1"/>
        <v>1075.6399999999999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12</v>
      </c>
      <c r="C11" s="46">
        <v>12</v>
      </c>
      <c r="D11" s="46">
        <v>12</v>
      </c>
      <c r="E11" s="44">
        <v>12</v>
      </c>
      <c r="F11" s="44">
        <v>12</v>
      </c>
      <c r="G11" s="44">
        <v>12</v>
      </c>
      <c r="H11" s="44">
        <v>20</v>
      </c>
      <c r="I11" s="44">
        <v>40</v>
      </c>
      <c r="J11" s="45">
        <v>60</v>
      </c>
      <c r="K11" s="45">
        <v>80</v>
      </c>
      <c r="L11" s="45">
        <v>120</v>
      </c>
      <c r="M11" s="44">
        <v>120</v>
      </c>
      <c r="N11" s="44">
        <v>100</v>
      </c>
      <c r="O11" s="44">
        <v>110</v>
      </c>
      <c r="P11" s="44">
        <v>120</v>
      </c>
      <c r="Q11" s="44">
        <v>101</v>
      </c>
      <c r="R11" s="44">
        <v>90</v>
      </c>
      <c r="S11" s="44">
        <v>150</v>
      </c>
      <c r="T11" s="46">
        <v>160</v>
      </c>
      <c r="U11" s="46">
        <v>170</v>
      </c>
      <c r="V11" s="46">
        <v>180</v>
      </c>
      <c r="W11" s="46">
        <v>150</v>
      </c>
      <c r="X11" s="46">
        <v>150</v>
      </c>
      <c r="Y11" s="46">
        <v>260</v>
      </c>
      <c r="Z11" s="46">
        <v>290</v>
      </c>
      <c r="AA11" s="46">
        <v>270</v>
      </c>
      <c r="AB11" s="46">
        <v>240</v>
      </c>
      <c r="AC11" s="46">
        <v>220</v>
      </c>
      <c r="AD11" s="46">
        <v>220</v>
      </c>
      <c r="AE11" s="46">
        <v>200</v>
      </c>
      <c r="AF11" s="46">
        <v>170</v>
      </c>
      <c r="AG11" s="48">
        <v>456</v>
      </c>
      <c r="AH11" s="49">
        <f>MAX(B11:AF11)</f>
        <v>290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38</v>
      </c>
      <c r="C12" s="44">
        <v>38</v>
      </c>
      <c r="D12" s="44">
        <v>38</v>
      </c>
      <c r="E12" s="44">
        <v>30</v>
      </c>
      <c r="F12" s="44">
        <v>30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30</v>
      </c>
      <c r="Z12" s="44">
        <v>30</v>
      </c>
      <c r="AA12" s="44">
        <v>30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53">
        <v>60</v>
      </c>
      <c r="AH12" s="49">
        <f t="shared" ref="AH12:AH75" si="2">MAX(B12:AF12)</f>
        <v>38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10.7</v>
      </c>
      <c r="C13" s="44">
        <v>10.7</v>
      </c>
      <c r="D13" s="44">
        <v>10.7</v>
      </c>
      <c r="E13" s="44">
        <v>19</v>
      </c>
      <c r="F13" s="44">
        <v>19</v>
      </c>
      <c r="G13" s="44">
        <v>19</v>
      </c>
      <c r="H13" s="44">
        <v>19</v>
      </c>
      <c r="I13" s="44">
        <v>19</v>
      </c>
      <c r="J13" s="44">
        <v>19</v>
      </c>
      <c r="K13" s="44">
        <v>19</v>
      </c>
      <c r="L13" s="44">
        <v>17</v>
      </c>
      <c r="M13" s="44">
        <v>17</v>
      </c>
      <c r="N13" s="44">
        <v>17</v>
      </c>
      <c r="O13" s="44">
        <v>16.3</v>
      </c>
      <c r="P13" s="44">
        <v>16.3</v>
      </c>
      <c r="Q13" s="44">
        <v>16.3</v>
      </c>
      <c r="R13" s="44">
        <v>16.3</v>
      </c>
      <c r="S13" s="44">
        <v>16.3</v>
      </c>
      <c r="T13" s="44">
        <v>16.3</v>
      </c>
      <c r="U13" s="44">
        <v>16.3</v>
      </c>
      <c r="V13" s="44">
        <v>0</v>
      </c>
      <c r="W13" s="44">
        <v>0</v>
      </c>
      <c r="X13" s="44">
        <v>0</v>
      </c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53">
        <v>52.4</v>
      </c>
      <c r="AH13" s="49">
        <f t="shared" si="2"/>
        <v>19</v>
      </c>
      <c r="AI13" s="50">
        <f t="shared" si="3"/>
        <v>0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</v>
      </c>
      <c r="C14" s="44">
        <v>50</v>
      </c>
      <c r="D14" s="44">
        <v>50</v>
      </c>
      <c r="E14" s="44">
        <v>50</v>
      </c>
      <c r="F14" s="44">
        <v>50</v>
      </c>
      <c r="G14" s="44">
        <v>50</v>
      </c>
      <c r="H14" s="44">
        <v>50</v>
      </c>
      <c r="I14" s="44">
        <v>50</v>
      </c>
      <c r="J14" s="44">
        <v>50</v>
      </c>
      <c r="K14" s="44">
        <v>50</v>
      </c>
      <c r="L14" s="44">
        <v>50</v>
      </c>
      <c r="M14" s="44">
        <v>50</v>
      </c>
      <c r="N14" s="44">
        <v>50</v>
      </c>
      <c r="O14" s="44">
        <v>50</v>
      </c>
      <c r="P14" s="44">
        <v>50.6</v>
      </c>
      <c r="Q14" s="44">
        <v>50.6</v>
      </c>
      <c r="R14" s="44">
        <v>50.6</v>
      </c>
      <c r="S14" s="44">
        <v>50.6</v>
      </c>
      <c r="T14" s="44">
        <v>50.6</v>
      </c>
      <c r="U14" s="44">
        <v>50.6</v>
      </c>
      <c r="V14" s="44">
        <v>50.6</v>
      </c>
      <c r="W14" s="44">
        <v>50.6</v>
      </c>
      <c r="X14" s="44">
        <v>50.6</v>
      </c>
      <c r="Y14" s="44">
        <v>50.6</v>
      </c>
      <c r="Z14" s="44">
        <v>50.6</v>
      </c>
      <c r="AA14" s="44">
        <v>50.6</v>
      </c>
      <c r="AB14" s="44">
        <v>50.6</v>
      </c>
      <c r="AC14" s="44">
        <v>50.6</v>
      </c>
      <c r="AD14" s="44">
        <v>50.6</v>
      </c>
      <c r="AE14" s="44">
        <v>50.5</v>
      </c>
      <c r="AF14" s="44">
        <v>50.5</v>
      </c>
      <c r="AG14" s="53">
        <v>50</v>
      </c>
      <c r="AH14" s="49">
        <f t="shared" si="2"/>
        <v>50.6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23.8</v>
      </c>
      <c r="C15" s="44">
        <v>23.8</v>
      </c>
      <c r="D15" s="44">
        <v>23.8</v>
      </c>
      <c r="E15" s="44">
        <v>23.8</v>
      </c>
      <c r="F15" s="44">
        <v>23.8</v>
      </c>
      <c r="G15" s="44">
        <v>23.8</v>
      </c>
      <c r="H15" s="44">
        <v>23.8</v>
      </c>
      <c r="I15" s="44">
        <v>23.8</v>
      </c>
      <c r="J15" s="44">
        <v>23.8</v>
      </c>
      <c r="K15" s="44">
        <v>23.8</v>
      </c>
      <c r="L15" s="44">
        <v>23.8</v>
      </c>
      <c r="M15" s="44">
        <v>23.8</v>
      </c>
      <c r="N15" s="44">
        <v>23.8</v>
      </c>
      <c r="O15" s="44">
        <v>23.8</v>
      </c>
      <c r="P15" s="44">
        <v>24.1</v>
      </c>
      <c r="Q15" s="44">
        <v>24.1</v>
      </c>
      <c r="R15" s="44">
        <v>24.1</v>
      </c>
      <c r="S15" s="44">
        <v>24.1</v>
      </c>
      <c r="T15" s="44">
        <v>24.1</v>
      </c>
      <c r="U15" s="44">
        <v>24.1</v>
      </c>
      <c r="V15" s="44">
        <v>24.1</v>
      </c>
      <c r="W15" s="44">
        <v>24.1</v>
      </c>
      <c r="X15" s="44">
        <v>24.1</v>
      </c>
      <c r="Y15" s="44">
        <v>24.1</v>
      </c>
      <c r="Z15" s="44">
        <v>24.1</v>
      </c>
      <c r="AA15" s="44">
        <v>24.1</v>
      </c>
      <c r="AB15" s="44">
        <v>24.1</v>
      </c>
      <c r="AC15" s="44">
        <v>24.1</v>
      </c>
      <c r="AD15" s="44">
        <v>24.1</v>
      </c>
      <c r="AE15" s="44">
        <v>24.1</v>
      </c>
      <c r="AF15" s="44">
        <v>24.1</v>
      </c>
      <c r="AG15" s="56">
        <v>45</v>
      </c>
      <c r="AH15" s="49">
        <f t="shared" si="2"/>
        <v>24.1</v>
      </c>
      <c r="AI15" s="50">
        <f t="shared" si="3"/>
        <v>23.8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13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>
        <v>13</v>
      </c>
      <c r="I16" s="44">
        <v>13</v>
      </c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13</v>
      </c>
      <c r="T16" s="44">
        <v>13</v>
      </c>
      <c r="U16" s="44">
        <v>13</v>
      </c>
      <c r="V16" s="44">
        <v>13</v>
      </c>
      <c r="W16" s="44">
        <v>13</v>
      </c>
      <c r="X16" s="44">
        <v>13</v>
      </c>
      <c r="Y16" s="44">
        <v>13</v>
      </c>
      <c r="Z16" s="44">
        <v>13</v>
      </c>
      <c r="AA16" s="44">
        <v>13</v>
      </c>
      <c r="AB16" s="44">
        <v>13</v>
      </c>
      <c r="AC16" s="44">
        <v>13</v>
      </c>
      <c r="AD16" s="44">
        <v>13</v>
      </c>
      <c r="AE16" s="44">
        <v>13</v>
      </c>
      <c r="AF16" s="44">
        <v>13</v>
      </c>
      <c r="AG16" s="53">
        <v>45</v>
      </c>
      <c r="AH16" s="49">
        <f t="shared" si="2"/>
        <v>13</v>
      </c>
      <c r="AI16" s="50">
        <f t="shared" si="3"/>
        <v>13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21.7</v>
      </c>
      <c r="C22" s="44">
        <v>21.7</v>
      </c>
      <c r="D22" s="44">
        <v>21.7</v>
      </c>
      <c r="E22" s="44">
        <v>21.7</v>
      </c>
      <c r="F22" s="44">
        <v>21.7</v>
      </c>
      <c r="G22" s="44">
        <v>21.7</v>
      </c>
      <c r="H22" s="44">
        <v>21.7</v>
      </c>
      <c r="I22" s="44">
        <v>21.7</v>
      </c>
      <c r="J22" s="44">
        <v>21.7</v>
      </c>
      <c r="K22" s="44">
        <v>21.7</v>
      </c>
      <c r="L22" s="44">
        <v>21.7</v>
      </c>
      <c r="M22" s="44">
        <v>21.7</v>
      </c>
      <c r="N22" s="44">
        <v>21.7</v>
      </c>
      <c r="O22" s="44">
        <v>21.7</v>
      </c>
      <c r="P22" s="44">
        <v>21.7</v>
      </c>
      <c r="Q22" s="44">
        <v>21.7</v>
      </c>
      <c r="R22" s="44">
        <v>21.7</v>
      </c>
      <c r="S22" s="44">
        <v>21.7</v>
      </c>
      <c r="T22" s="44">
        <v>20</v>
      </c>
      <c r="U22" s="44">
        <v>20</v>
      </c>
      <c r="V22" s="44">
        <v>20</v>
      </c>
      <c r="W22" s="44">
        <v>20</v>
      </c>
      <c r="X22" s="44">
        <v>20</v>
      </c>
      <c r="Y22" s="44">
        <v>20</v>
      </c>
      <c r="Z22" s="44">
        <v>20</v>
      </c>
      <c r="AA22" s="44">
        <v>20</v>
      </c>
      <c r="AB22" s="44">
        <v>20</v>
      </c>
      <c r="AC22" s="44">
        <v>20</v>
      </c>
      <c r="AD22" s="44">
        <v>20</v>
      </c>
      <c r="AE22" s="44">
        <v>21.7</v>
      </c>
      <c r="AF22" s="44">
        <v>21.7</v>
      </c>
      <c r="AG22" s="53">
        <v>25</v>
      </c>
      <c r="AH22" s="49">
        <f t="shared" si="2"/>
        <v>21.7</v>
      </c>
      <c r="AI22" s="50">
        <f t="shared" si="3"/>
        <v>20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21</v>
      </c>
      <c r="C24" s="44">
        <v>21</v>
      </c>
      <c r="D24" s="44">
        <v>21</v>
      </c>
      <c r="E24" s="44">
        <v>21</v>
      </c>
      <c r="F24" s="44">
        <v>21</v>
      </c>
      <c r="G24" s="44">
        <v>21</v>
      </c>
      <c r="H24" s="44">
        <v>21</v>
      </c>
      <c r="I24" s="44">
        <v>21</v>
      </c>
      <c r="J24" s="44">
        <v>21</v>
      </c>
      <c r="K24" s="44">
        <v>21</v>
      </c>
      <c r="L24" s="44">
        <v>21</v>
      </c>
      <c r="M24" s="44">
        <v>21</v>
      </c>
      <c r="N24" s="44">
        <v>21</v>
      </c>
      <c r="O24" s="44">
        <v>21</v>
      </c>
      <c r="P24" s="44">
        <v>21</v>
      </c>
      <c r="Q24" s="44">
        <v>21</v>
      </c>
      <c r="R24" s="44">
        <v>21</v>
      </c>
      <c r="S24" s="44">
        <v>21</v>
      </c>
      <c r="T24" s="44">
        <v>10.199999999999999</v>
      </c>
      <c r="U24" s="44">
        <v>10.199999999999999</v>
      </c>
      <c r="V24" s="44">
        <v>10.199999999999999</v>
      </c>
      <c r="W24" s="44">
        <v>10.199999999999999</v>
      </c>
      <c r="X24" s="44">
        <v>10.199999999999999</v>
      </c>
      <c r="Y24" s="44">
        <v>10.199999999999999</v>
      </c>
      <c r="Z24" s="44">
        <v>10.199999999999999</v>
      </c>
      <c r="AA24" s="44">
        <v>10.199999999999999</v>
      </c>
      <c r="AB24" s="44">
        <v>16</v>
      </c>
      <c r="AC24" s="44">
        <v>16.8</v>
      </c>
      <c r="AD24" s="44">
        <v>16.8</v>
      </c>
      <c r="AE24" s="44">
        <v>17.100000000000001</v>
      </c>
      <c r="AF24" s="44">
        <v>17.100000000000001</v>
      </c>
      <c r="AG24" s="53">
        <v>25</v>
      </c>
      <c r="AH24" s="49">
        <f t="shared" si="2"/>
        <v>21</v>
      </c>
      <c r="AI24" s="50">
        <f t="shared" si="3"/>
        <v>10.199999999999999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10</v>
      </c>
      <c r="C30" s="44">
        <v>10</v>
      </c>
      <c r="D30" s="44">
        <v>10</v>
      </c>
      <c r="E30" s="44">
        <v>10</v>
      </c>
      <c r="F30" s="44">
        <v>10</v>
      </c>
      <c r="G30" s="44">
        <v>10</v>
      </c>
      <c r="H30" s="44">
        <v>10</v>
      </c>
      <c r="I30" s="44">
        <v>10</v>
      </c>
      <c r="J30" s="44">
        <v>10</v>
      </c>
      <c r="K30" s="44">
        <v>10</v>
      </c>
      <c r="L30" s="44">
        <v>10</v>
      </c>
      <c r="M30" s="44">
        <v>10</v>
      </c>
      <c r="N30" s="44">
        <v>10</v>
      </c>
      <c r="O30" s="44">
        <v>10</v>
      </c>
      <c r="P30" s="44">
        <v>10</v>
      </c>
      <c r="Q30" s="44">
        <v>10</v>
      </c>
      <c r="R30" s="44">
        <v>10</v>
      </c>
      <c r="S30" s="44">
        <v>10</v>
      </c>
      <c r="T30" s="44">
        <v>10</v>
      </c>
      <c r="U30" s="44">
        <v>10</v>
      </c>
      <c r="V30" s="44">
        <v>10</v>
      </c>
      <c r="W30" s="44">
        <v>10</v>
      </c>
      <c r="X30" s="44">
        <v>10</v>
      </c>
      <c r="Y30" s="44">
        <v>10</v>
      </c>
      <c r="Z30" s="44">
        <v>10</v>
      </c>
      <c r="AA30" s="44">
        <v>10</v>
      </c>
      <c r="AB30" s="44">
        <v>10</v>
      </c>
      <c r="AC30" s="44">
        <v>10</v>
      </c>
      <c r="AD30" s="44">
        <v>10</v>
      </c>
      <c r="AE30" s="44">
        <v>10</v>
      </c>
      <c r="AF30" s="44">
        <v>10</v>
      </c>
      <c r="AG30" s="53">
        <v>22.1</v>
      </c>
      <c r="AH30" s="49">
        <f t="shared" si="2"/>
        <v>10</v>
      </c>
      <c r="AI30" s="50">
        <f t="shared" si="3"/>
        <v>10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>
        <v>4</v>
      </c>
      <c r="I34" s="44">
        <v>4</v>
      </c>
      <c r="J34" s="44">
        <v>4</v>
      </c>
      <c r="K34" s="44">
        <v>4</v>
      </c>
      <c r="L34" s="44">
        <v>4</v>
      </c>
      <c r="M34" s="44">
        <v>4</v>
      </c>
      <c r="N34" s="44">
        <v>4</v>
      </c>
      <c r="O34" s="44">
        <v>4</v>
      </c>
      <c r="P34" s="44">
        <v>4</v>
      </c>
      <c r="Q34" s="44">
        <v>4</v>
      </c>
      <c r="R34" s="44">
        <v>4</v>
      </c>
      <c r="S34" s="44">
        <v>4</v>
      </c>
      <c r="T34" s="44">
        <v>4</v>
      </c>
      <c r="U34" s="44">
        <v>4</v>
      </c>
      <c r="V34" s="44">
        <v>4</v>
      </c>
      <c r="W34" s="44">
        <v>4</v>
      </c>
      <c r="X34" s="44">
        <v>4</v>
      </c>
      <c r="Y34" s="44">
        <v>4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4</v>
      </c>
      <c r="AI34" s="50">
        <f t="shared" si="3"/>
        <v>4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39</v>
      </c>
      <c r="C37" s="61">
        <v>34</v>
      </c>
      <c r="D37" s="61">
        <v>27</v>
      </c>
      <c r="E37" s="61">
        <v>40</v>
      </c>
      <c r="F37" s="61">
        <v>38</v>
      </c>
      <c r="G37" s="61">
        <v>40</v>
      </c>
      <c r="H37" s="61">
        <v>40</v>
      </c>
      <c r="I37" s="61">
        <v>40</v>
      </c>
      <c r="J37" s="61">
        <v>40</v>
      </c>
      <c r="K37" s="61">
        <v>40</v>
      </c>
      <c r="L37" s="61">
        <v>40</v>
      </c>
      <c r="M37" s="55">
        <v>42</v>
      </c>
      <c r="N37" s="55">
        <v>58</v>
      </c>
      <c r="O37" s="55">
        <v>58</v>
      </c>
      <c r="P37" s="55">
        <v>54</v>
      </c>
      <c r="Q37" s="55">
        <f>28.5+30</f>
        <v>58.5</v>
      </c>
      <c r="R37" s="55">
        <f>28.5+30</f>
        <v>58.5</v>
      </c>
      <c r="S37" s="61">
        <v>57</v>
      </c>
      <c r="T37" s="61">
        <v>60</v>
      </c>
      <c r="U37" s="61">
        <v>62</v>
      </c>
      <c r="V37" s="61">
        <v>62</v>
      </c>
      <c r="W37" s="61">
        <v>60</v>
      </c>
      <c r="X37" s="61">
        <v>61</v>
      </c>
      <c r="Y37" s="61"/>
      <c r="Z37" s="61">
        <v>56</v>
      </c>
      <c r="AA37" s="61">
        <v>56</v>
      </c>
      <c r="AB37" s="61">
        <f>49.2+25</f>
        <v>74.2</v>
      </c>
      <c r="AC37" s="61">
        <f>41.2+24.5</f>
        <v>65.7</v>
      </c>
      <c r="AD37" s="61">
        <f>42.1+19.9</f>
        <v>62</v>
      </c>
      <c r="AE37" s="61">
        <f>46.1+22</f>
        <v>68.099999999999994</v>
      </c>
      <c r="AF37" s="61">
        <f>46.2+25.3</f>
        <v>71.5</v>
      </c>
      <c r="AG37" s="58">
        <v>240</v>
      </c>
      <c r="AH37" s="49">
        <f t="shared" si="2"/>
        <v>74.2</v>
      </c>
      <c r="AI37" s="50">
        <f t="shared" si="3"/>
        <v>27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450.9</v>
      </c>
      <c r="C38" s="63">
        <f t="shared" si="4"/>
        <v>450.9</v>
      </c>
      <c r="D38" s="63">
        <f t="shared" si="4"/>
        <v>450.9</v>
      </c>
      <c r="E38" s="63">
        <f t="shared" si="4"/>
        <v>451.2</v>
      </c>
      <c r="F38" s="63">
        <f t="shared" si="4"/>
        <v>451.2</v>
      </c>
      <c r="G38" s="63">
        <f t="shared" si="4"/>
        <v>451.2</v>
      </c>
      <c r="H38" s="63">
        <f t="shared" si="4"/>
        <v>459.2</v>
      </c>
      <c r="I38" s="63">
        <f t="shared" si="4"/>
        <v>479.2</v>
      </c>
      <c r="J38" s="63">
        <f t="shared" si="4"/>
        <v>499.2</v>
      </c>
      <c r="K38" s="63">
        <f t="shared" si="4"/>
        <v>519.20000000000005</v>
      </c>
      <c r="L38" s="63">
        <f t="shared" si="4"/>
        <v>557.20000000000005</v>
      </c>
      <c r="M38" s="63">
        <f t="shared" si="4"/>
        <v>557.20000000000005</v>
      </c>
      <c r="N38" s="63">
        <f t="shared" si="4"/>
        <v>537.20000000000005</v>
      </c>
      <c r="O38" s="63">
        <f t="shared" si="4"/>
        <v>546.5</v>
      </c>
      <c r="P38" s="63">
        <f t="shared" si="4"/>
        <v>557.4</v>
      </c>
      <c r="Q38" s="63">
        <f t="shared" si="4"/>
        <v>538.4</v>
      </c>
      <c r="R38" s="63">
        <f t="shared" si="4"/>
        <v>527.4</v>
      </c>
      <c r="S38" s="63">
        <f t="shared" si="4"/>
        <v>587.4</v>
      </c>
      <c r="T38" s="63">
        <f t="shared" si="4"/>
        <v>584.90000000000009</v>
      </c>
      <c r="U38" s="63">
        <f t="shared" si="4"/>
        <v>594.90000000000009</v>
      </c>
      <c r="V38" s="63">
        <f t="shared" si="4"/>
        <v>588.6</v>
      </c>
      <c r="W38" s="63">
        <f t="shared" si="4"/>
        <v>558.59999999999991</v>
      </c>
      <c r="X38" s="63">
        <f t="shared" si="4"/>
        <v>558.59999999999991</v>
      </c>
      <c r="Y38" s="63">
        <f t="shared" si="4"/>
        <v>668.6</v>
      </c>
      <c r="Z38" s="63">
        <f t="shared" si="4"/>
        <v>698.6</v>
      </c>
      <c r="AA38" s="63">
        <f t="shared" si="4"/>
        <v>678.6</v>
      </c>
      <c r="AB38" s="63">
        <f t="shared" si="4"/>
        <v>654.40000000000009</v>
      </c>
      <c r="AC38" s="63">
        <f t="shared" si="4"/>
        <v>635.20000000000005</v>
      </c>
      <c r="AD38" s="63">
        <f t="shared" si="4"/>
        <v>635.20000000000005</v>
      </c>
      <c r="AE38" s="63">
        <f t="shared" si="4"/>
        <v>617.1</v>
      </c>
      <c r="AF38" s="63">
        <f t="shared" si="4"/>
        <v>587.1</v>
      </c>
      <c r="AG38" s="58">
        <f>SUM(AG11:AG37)</f>
        <v>1492.8299999999997</v>
      </c>
      <c r="AH38" s="49">
        <f t="shared" si="2"/>
        <v>698.6</v>
      </c>
      <c r="AI38" s="50">
        <f t="shared" si="3"/>
        <v>450.9</v>
      </c>
      <c r="AK38" s="51"/>
    </row>
    <row r="39" spans="1:88" x14ac:dyDescent="0.25">
      <c r="A39" s="52" t="s">
        <v>47</v>
      </c>
      <c r="B39" s="44">
        <v>71</v>
      </c>
      <c r="C39" s="44">
        <v>70</v>
      </c>
      <c r="D39" s="44">
        <v>66</v>
      </c>
      <c r="E39" s="44">
        <v>66</v>
      </c>
      <c r="F39" s="44">
        <v>56</v>
      </c>
      <c r="G39" s="44">
        <v>56</v>
      </c>
      <c r="H39" s="44">
        <v>60</v>
      </c>
      <c r="I39" s="44">
        <v>70</v>
      </c>
      <c r="J39" s="44">
        <v>90</v>
      </c>
      <c r="K39" s="44">
        <v>107</v>
      </c>
      <c r="L39" s="44">
        <v>107</v>
      </c>
      <c r="M39" s="44">
        <v>107</v>
      </c>
      <c r="N39" s="44">
        <v>111</v>
      </c>
      <c r="O39" s="44">
        <v>106</v>
      </c>
      <c r="P39" s="44">
        <v>106.5</v>
      </c>
      <c r="Q39" s="44">
        <v>122.5</v>
      </c>
      <c r="R39" s="44">
        <v>117</v>
      </c>
      <c r="S39" s="44">
        <v>126</v>
      </c>
      <c r="T39" s="44">
        <v>137.19999999999999</v>
      </c>
      <c r="U39" s="44">
        <v>137.19999999999999</v>
      </c>
      <c r="V39" s="44">
        <v>137.19999999999999</v>
      </c>
      <c r="W39" s="44">
        <v>132.1</v>
      </c>
      <c r="X39" s="44">
        <v>121</v>
      </c>
      <c r="Y39" s="44">
        <v>112</v>
      </c>
      <c r="Z39" s="44">
        <v>137</v>
      </c>
      <c r="AA39" s="44">
        <v>145</v>
      </c>
      <c r="AB39" s="44">
        <v>131.19999999999999</v>
      </c>
      <c r="AC39" s="44">
        <v>145.1</v>
      </c>
      <c r="AD39" s="44">
        <v>131.19999999999999</v>
      </c>
      <c r="AE39" s="44">
        <v>131.30000000000001</v>
      </c>
      <c r="AF39" s="44">
        <v>131.19999999999999</v>
      </c>
      <c r="AG39" s="56">
        <v>144</v>
      </c>
      <c r="AH39" s="49">
        <f t="shared" si="2"/>
        <v>145.1</v>
      </c>
      <c r="AI39" s="50">
        <f t="shared" si="3"/>
        <v>56</v>
      </c>
      <c r="AK39" s="51"/>
    </row>
    <row r="40" spans="1:88" x14ac:dyDescent="0.25">
      <c r="A40" s="57" t="s">
        <v>48</v>
      </c>
      <c r="B40" s="64">
        <v>0</v>
      </c>
      <c r="C40" s="64">
        <v>0</v>
      </c>
      <c r="D40" s="64">
        <v>64</v>
      </c>
      <c r="E40" s="64">
        <v>65</v>
      </c>
      <c r="F40" s="64">
        <v>55</v>
      </c>
      <c r="G40" s="64">
        <v>55</v>
      </c>
      <c r="H40" s="64">
        <v>64</v>
      </c>
      <c r="I40" s="64">
        <v>62.4</v>
      </c>
      <c r="J40" s="64">
        <v>55</v>
      </c>
      <c r="K40" s="64">
        <v>55</v>
      </c>
      <c r="L40" s="64">
        <v>55</v>
      </c>
      <c r="M40" s="44">
        <v>55</v>
      </c>
      <c r="N40" s="44">
        <v>65.8</v>
      </c>
      <c r="O40" s="44">
        <v>60</v>
      </c>
      <c r="P40" s="44">
        <v>58.9</v>
      </c>
      <c r="Q40" s="44">
        <v>50</v>
      </c>
      <c r="R40" s="44">
        <v>44.7</v>
      </c>
      <c r="S40" s="44">
        <v>48.4</v>
      </c>
      <c r="T40" s="64">
        <v>56.4</v>
      </c>
      <c r="U40" s="64">
        <v>56.4</v>
      </c>
      <c r="V40" s="64">
        <v>49.2</v>
      </c>
      <c r="W40" s="64">
        <v>59.6</v>
      </c>
      <c r="X40" s="64">
        <v>59.6</v>
      </c>
      <c r="Y40" s="64">
        <v>49</v>
      </c>
      <c r="Z40" s="64">
        <v>59.9</v>
      </c>
      <c r="AA40" s="64">
        <v>70</v>
      </c>
      <c r="AB40" s="64">
        <v>69.400000000000006</v>
      </c>
      <c r="AC40" s="64">
        <v>69.7</v>
      </c>
      <c r="AD40" s="64">
        <v>71.7</v>
      </c>
      <c r="AE40" s="64">
        <v>69.8</v>
      </c>
      <c r="AF40" s="64">
        <v>59.2</v>
      </c>
      <c r="AG40" s="58">
        <v>70</v>
      </c>
      <c r="AH40" s="49">
        <f t="shared" si="2"/>
        <v>71.7</v>
      </c>
      <c r="AI40" s="50">
        <f t="shared" si="3"/>
        <v>0</v>
      </c>
      <c r="AK40" s="51"/>
    </row>
    <row r="41" spans="1:88" x14ac:dyDescent="0.25">
      <c r="A41" s="57" t="s">
        <v>49</v>
      </c>
      <c r="B41" s="64">
        <v>0</v>
      </c>
      <c r="C41" s="64">
        <v>18</v>
      </c>
      <c r="D41" s="64">
        <v>23</v>
      </c>
      <c r="E41" s="64">
        <v>22.8</v>
      </c>
      <c r="F41" s="64">
        <v>33</v>
      </c>
      <c r="G41" s="64">
        <v>33</v>
      </c>
      <c r="H41" s="64">
        <v>33.9</v>
      </c>
      <c r="I41" s="64">
        <v>33.6</v>
      </c>
      <c r="J41" s="64">
        <v>33.6</v>
      </c>
      <c r="K41" s="64">
        <v>33.6</v>
      </c>
      <c r="L41" s="64">
        <v>33.6</v>
      </c>
      <c r="M41" s="44">
        <v>38</v>
      </c>
      <c r="N41" s="44">
        <v>53.6</v>
      </c>
      <c r="O41" s="44">
        <v>51</v>
      </c>
      <c r="P41" s="44">
        <v>59.9</v>
      </c>
      <c r="Q41" s="44">
        <v>51.2</v>
      </c>
      <c r="R41" s="44">
        <v>61.9</v>
      </c>
      <c r="S41" s="44">
        <v>56.2</v>
      </c>
      <c r="T41" s="64">
        <v>56.2</v>
      </c>
      <c r="U41" s="64">
        <v>56.2</v>
      </c>
      <c r="V41" s="64">
        <v>51.6</v>
      </c>
      <c r="W41" s="64">
        <v>69.3</v>
      </c>
      <c r="X41" s="64">
        <v>64.900000000000006</v>
      </c>
      <c r="Y41" s="64">
        <v>69</v>
      </c>
      <c r="Z41" s="64">
        <v>69</v>
      </c>
      <c r="AA41" s="64">
        <v>69</v>
      </c>
      <c r="AB41" s="64">
        <v>68.2</v>
      </c>
      <c r="AC41" s="64">
        <v>70.8</v>
      </c>
      <c r="AD41" s="64">
        <v>64.3</v>
      </c>
      <c r="AE41" s="64">
        <v>69</v>
      </c>
      <c r="AF41" s="64">
        <v>68.2</v>
      </c>
      <c r="AG41" s="58">
        <v>69</v>
      </c>
      <c r="AH41" s="49">
        <f t="shared" si="2"/>
        <v>70.8</v>
      </c>
      <c r="AI41" s="50">
        <f t="shared" si="3"/>
        <v>0</v>
      </c>
      <c r="AK41" s="51"/>
    </row>
    <row r="42" spans="1:88" x14ac:dyDescent="0.25">
      <c r="A42" s="57" t="s">
        <v>50</v>
      </c>
      <c r="B42" s="55">
        <v>60.3</v>
      </c>
      <c r="C42" s="55">
        <v>60.3</v>
      </c>
      <c r="D42" s="55">
        <v>60.3</v>
      </c>
      <c r="E42" s="55">
        <v>60.3</v>
      </c>
      <c r="F42" s="55">
        <v>60.3</v>
      </c>
      <c r="G42" s="55">
        <v>61.2</v>
      </c>
      <c r="H42" s="55">
        <v>61.2</v>
      </c>
      <c r="I42" s="55">
        <v>61.2</v>
      </c>
      <c r="J42" s="55">
        <v>61.2</v>
      </c>
      <c r="K42" s="55">
        <v>61.2</v>
      </c>
      <c r="L42" s="55">
        <v>61.2</v>
      </c>
      <c r="M42" s="44">
        <v>59</v>
      </c>
      <c r="N42" s="44">
        <v>59</v>
      </c>
      <c r="O42" s="44">
        <v>59</v>
      </c>
      <c r="P42" s="44">
        <v>60.2</v>
      </c>
      <c r="Q42" s="44">
        <v>60.2</v>
      </c>
      <c r="R42" s="44">
        <v>60.4</v>
      </c>
      <c r="S42" s="44">
        <v>60.4</v>
      </c>
      <c r="T42" s="44">
        <v>60.7</v>
      </c>
      <c r="U42" s="44">
        <v>60.7</v>
      </c>
      <c r="V42" s="44">
        <v>60.7</v>
      </c>
      <c r="W42" s="44">
        <v>60.7</v>
      </c>
      <c r="X42" s="44">
        <v>60.7</v>
      </c>
      <c r="Y42" s="44">
        <v>60.7</v>
      </c>
      <c r="Z42" s="64">
        <v>60.7</v>
      </c>
      <c r="AA42" s="64">
        <v>60.7</v>
      </c>
      <c r="AB42" s="55">
        <v>60.4</v>
      </c>
      <c r="AC42" s="55">
        <v>60.7</v>
      </c>
      <c r="AD42" s="55">
        <v>60.7</v>
      </c>
      <c r="AE42" s="55">
        <v>60.4</v>
      </c>
      <c r="AF42" s="55">
        <v>60.7</v>
      </c>
      <c r="AG42" s="58">
        <v>60</v>
      </c>
      <c r="AH42" s="49">
        <f t="shared" si="2"/>
        <v>61.2</v>
      </c>
      <c r="AI42" s="50">
        <f t="shared" si="3"/>
        <v>59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9.3000000000000007</v>
      </c>
      <c r="F43" s="55">
        <v>5.3</v>
      </c>
      <c r="G43" s="55">
        <v>5.3</v>
      </c>
      <c r="H43" s="55">
        <v>5.3</v>
      </c>
      <c r="I43" s="55">
        <v>10</v>
      </c>
      <c r="J43" s="55">
        <v>10</v>
      </c>
      <c r="K43" s="55">
        <v>10</v>
      </c>
      <c r="L43" s="55">
        <v>10</v>
      </c>
      <c r="M43" s="44">
        <v>10</v>
      </c>
      <c r="N43" s="44">
        <v>10</v>
      </c>
      <c r="O43" s="44">
        <v>15</v>
      </c>
      <c r="P43" s="44">
        <v>15</v>
      </c>
      <c r="Q43" s="44">
        <v>13.4</v>
      </c>
      <c r="R43" s="44">
        <v>15</v>
      </c>
      <c r="S43" s="44">
        <v>21.6</v>
      </c>
      <c r="T43" s="44">
        <v>0</v>
      </c>
      <c r="U43" s="44">
        <v>20</v>
      </c>
      <c r="V43" s="44">
        <v>15</v>
      </c>
      <c r="W43" s="44">
        <v>10</v>
      </c>
      <c r="X43" s="44">
        <v>10</v>
      </c>
      <c r="Y43" s="44">
        <v>19.2</v>
      </c>
      <c r="Z43" s="64">
        <v>19.2</v>
      </c>
      <c r="AA43" s="64">
        <v>30</v>
      </c>
      <c r="AB43" s="64">
        <v>30</v>
      </c>
      <c r="AC43" s="55">
        <v>10.5</v>
      </c>
      <c r="AD43" s="55">
        <v>15</v>
      </c>
      <c r="AE43" s="55">
        <v>10</v>
      </c>
      <c r="AF43" s="55">
        <v>10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10</v>
      </c>
      <c r="N44" s="44">
        <v>10</v>
      </c>
      <c r="O44" s="44">
        <v>10</v>
      </c>
      <c r="P44" s="44">
        <v>10</v>
      </c>
      <c r="Q44" s="44">
        <v>10</v>
      </c>
      <c r="R44" s="44">
        <v>10</v>
      </c>
      <c r="S44" s="44">
        <v>10</v>
      </c>
      <c r="T44" s="44">
        <v>10</v>
      </c>
      <c r="U44" s="44">
        <v>10</v>
      </c>
      <c r="V44" s="44">
        <v>10</v>
      </c>
      <c r="W44" s="44">
        <v>10</v>
      </c>
      <c r="X44" s="44">
        <v>10</v>
      </c>
      <c r="Y44" s="44">
        <v>10</v>
      </c>
      <c r="Z44" s="44">
        <v>10</v>
      </c>
      <c r="AA44" s="44">
        <v>10</v>
      </c>
      <c r="AB44" s="4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10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</v>
      </c>
      <c r="C45" s="64">
        <v>17</v>
      </c>
      <c r="D45" s="64">
        <v>17</v>
      </c>
      <c r="E45" s="64">
        <v>17</v>
      </c>
      <c r="F45" s="64">
        <v>17</v>
      </c>
      <c r="G45" s="64">
        <v>17</v>
      </c>
      <c r="H45" s="64">
        <v>17</v>
      </c>
      <c r="I45" s="64">
        <v>17</v>
      </c>
      <c r="J45" s="64">
        <v>17</v>
      </c>
      <c r="K45" s="64">
        <v>17</v>
      </c>
      <c r="L45" s="64">
        <v>17</v>
      </c>
      <c r="M45" s="44">
        <v>17</v>
      </c>
      <c r="N45" s="44">
        <v>10</v>
      </c>
      <c r="O45" s="44">
        <v>10</v>
      </c>
      <c r="P45" s="44">
        <v>10</v>
      </c>
      <c r="Q45" s="44">
        <v>17</v>
      </c>
      <c r="R45" s="44">
        <v>17</v>
      </c>
      <c r="S45" s="44">
        <v>17</v>
      </c>
      <c r="T45" s="44">
        <v>17</v>
      </c>
      <c r="U45" s="44">
        <v>17</v>
      </c>
      <c r="V45" s="44">
        <v>17</v>
      </c>
      <c r="W45" s="44">
        <v>17</v>
      </c>
      <c r="X45" s="44">
        <v>17</v>
      </c>
      <c r="Y45" s="44">
        <v>17</v>
      </c>
      <c r="Z45" s="44">
        <v>17</v>
      </c>
      <c r="AA45" s="44">
        <v>17</v>
      </c>
      <c r="AB45" s="44">
        <v>17</v>
      </c>
      <c r="AC45" s="64">
        <v>17</v>
      </c>
      <c r="AD45" s="64">
        <v>17</v>
      </c>
      <c r="AE45" s="64">
        <v>17</v>
      </c>
      <c r="AF45" s="64">
        <v>17</v>
      </c>
      <c r="AG45" s="58">
        <v>24</v>
      </c>
      <c r="AH45" s="49">
        <f t="shared" si="2"/>
        <v>17</v>
      </c>
      <c r="AI45" s="50">
        <f t="shared" si="3"/>
        <v>10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7</v>
      </c>
      <c r="S48" s="44">
        <v>7</v>
      </c>
      <c r="T48" s="44">
        <v>7</v>
      </c>
      <c r="U48" s="44">
        <v>7</v>
      </c>
      <c r="V48" s="44">
        <v>7</v>
      </c>
      <c r="W48" s="44">
        <v>7</v>
      </c>
      <c r="X48" s="44">
        <v>7</v>
      </c>
      <c r="Y48" s="44">
        <v>7</v>
      </c>
      <c r="Z48" s="44">
        <v>7</v>
      </c>
      <c r="AA48" s="44">
        <v>7</v>
      </c>
      <c r="AB48" s="44">
        <v>7</v>
      </c>
      <c r="AC48" s="44">
        <v>7</v>
      </c>
      <c r="AD48" s="44">
        <v>7</v>
      </c>
      <c r="AE48" s="44">
        <v>7</v>
      </c>
      <c r="AF48" s="44">
        <v>7</v>
      </c>
      <c r="AG48" s="58">
        <v>14</v>
      </c>
      <c r="AH48" s="49">
        <f t="shared" si="2"/>
        <v>7</v>
      </c>
      <c r="AI48" s="50">
        <f t="shared" si="3"/>
        <v>0</v>
      </c>
      <c r="AK48" s="51"/>
    </row>
    <row r="49" spans="1:37" x14ac:dyDescent="0.25">
      <c r="A49" s="57" t="s">
        <v>57</v>
      </c>
      <c r="B49" s="64">
        <v>6.2</v>
      </c>
      <c r="C49" s="64">
        <v>6.2</v>
      </c>
      <c r="D49" s="64">
        <v>6.2</v>
      </c>
      <c r="E49" s="64">
        <v>6.2</v>
      </c>
      <c r="F49" s="64">
        <v>6.2</v>
      </c>
      <c r="G49" s="64">
        <v>6.2</v>
      </c>
      <c r="H49" s="64">
        <v>6.2</v>
      </c>
      <c r="I49" s="64">
        <v>6.2</v>
      </c>
      <c r="J49" s="64">
        <v>6.2</v>
      </c>
      <c r="K49" s="64">
        <v>6.2</v>
      </c>
      <c r="L49" s="64">
        <v>6.2</v>
      </c>
      <c r="M49" s="44">
        <v>6.2</v>
      </c>
      <c r="N49" s="44">
        <v>6.2</v>
      </c>
      <c r="O49" s="44">
        <v>6.2</v>
      </c>
      <c r="P49" s="44">
        <v>6.2</v>
      </c>
      <c r="Q49" s="44">
        <v>6.2</v>
      </c>
      <c r="R49" s="44">
        <v>6.2</v>
      </c>
      <c r="S49" s="44">
        <v>6.2</v>
      </c>
      <c r="T49" s="44">
        <v>6.2</v>
      </c>
      <c r="U49" s="44">
        <v>6.2</v>
      </c>
      <c r="V49" s="44">
        <v>6.2</v>
      </c>
      <c r="W49" s="44">
        <v>6.2</v>
      </c>
      <c r="X49" s="44">
        <v>6.2</v>
      </c>
      <c r="Y49" s="44">
        <v>6.2</v>
      </c>
      <c r="Z49" s="44">
        <v>6.2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58">
        <v>10.050000000000001</v>
      </c>
      <c r="AH49" s="49">
        <f t="shared" si="2"/>
        <v>6.2</v>
      </c>
      <c r="AI49" s="50">
        <f t="shared" si="3"/>
        <v>6.2</v>
      </c>
      <c r="AK49" s="51"/>
    </row>
    <row r="50" spans="1:37" x14ac:dyDescent="0.25">
      <c r="A50" s="57" t="s">
        <v>58</v>
      </c>
      <c r="B50" s="64">
        <v>3</v>
      </c>
      <c r="C50" s="64">
        <v>3</v>
      </c>
      <c r="D50" s="64">
        <v>3</v>
      </c>
      <c r="E50" s="64">
        <v>3</v>
      </c>
      <c r="F50" s="64">
        <v>3</v>
      </c>
      <c r="G50" s="64">
        <v>3</v>
      </c>
      <c r="H50" s="64">
        <v>3</v>
      </c>
      <c r="I50" s="64">
        <v>3</v>
      </c>
      <c r="J50" s="64">
        <v>3</v>
      </c>
      <c r="K50" s="64">
        <v>3</v>
      </c>
      <c r="L50" s="64">
        <v>3</v>
      </c>
      <c r="M50" s="44">
        <v>4</v>
      </c>
      <c r="N50" s="44">
        <v>4</v>
      </c>
      <c r="O50" s="44">
        <v>4</v>
      </c>
      <c r="P50" s="44">
        <v>4</v>
      </c>
      <c r="Q50" s="44">
        <v>4</v>
      </c>
      <c r="R50" s="44">
        <v>4</v>
      </c>
      <c r="S50" s="44">
        <v>4</v>
      </c>
      <c r="T50" s="44">
        <v>4</v>
      </c>
      <c r="U50" s="44">
        <v>4</v>
      </c>
      <c r="V50" s="44">
        <v>4</v>
      </c>
      <c r="W50" s="44">
        <v>4</v>
      </c>
      <c r="X50" s="44">
        <v>4</v>
      </c>
      <c r="Y50" s="44">
        <v>4</v>
      </c>
      <c r="Z50" s="44">
        <v>4</v>
      </c>
      <c r="AA50" s="44">
        <v>4</v>
      </c>
      <c r="AB50" s="44">
        <v>4</v>
      </c>
      <c r="AC50" s="44">
        <v>4</v>
      </c>
      <c r="AD50" s="44">
        <v>4</v>
      </c>
      <c r="AE50" s="44">
        <v>4</v>
      </c>
      <c r="AF50" s="44">
        <v>4</v>
      </c>
      <c r="AG50" s="58">
        <v>6.2</v>
      </c>
      <c r="AH50" s="49">
        <f t="shared" si="2"/>
        <v>4</v>
      </c>
      <c r="AI50" s="50">
        <f t="shared" si="3"/>
        <v>3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181.04</v>
      </c>
      <c r="C52" s="63">
        <f t="shared" si="6"/>
        <v>198.04</v>
      </c>
      <c r="D52" s="63">
        <f t="shared" si="6"/>
        <v>263.04000000000002</v>
      </c>
      <c r="E52" s="63">
        <f t="shared" si="6"/>
        <v>263.14000000000004</v>
      </c>
      <c r="F52" s="63">
        <f t="shared" si="6"/>
        <v>249.34</v>
      </c>
      <c r="G52" s="63">
        <f t="shared" si="6"/>
        <v>250.23999999999998</v>
      </c>
      <c r="H52" s="63">
        <f t="shared" si="6"/>
        <v>264.14000000000004</v>
      </c>
      <c r="I52" s="63">
        <f t="shared" si="6"/>
        <v>276.94</v>
      </c>
      <c r="J52" s="63">
        <f t="shared" si="6"/>
        <v>289.54000000000002</v>
      </c>
      <c r="K52" s="63">
        <f t="shared" si="6"/>
        <v>306.54000000000002</v>
      </c>
      <c r="L52" s="63">
        <f t="shared" si="6"/>
        <v>306.54000000000002</v>
      </c>
      <c r="M52" s="63">
        <f t="shared" si="6"/>
        <v>319.2</v>
      </c>
      <c r="N52" s="63">
        <f t="shared" si="6"/>
        <v>343.14</v>
      </c>
      <c r="O52" s="63">
        <f t="shared" si="6"/>
        <v>334.74</v>
      </c>
      <c r="P52" s="63">
        <f t="shared" si="6"/>
        <v>344.24</v>
      </c>
      <c r="Q52" s="63">
        <f t="shared" si="6"/>
        <v>348.03999999999996</v>
      </c>
      <c r="R52" s="63">
        <f t="shared" si="6"/>
        <v>358.74</v>
      </c>
      <c r="S52" s="63">
        <f t="shared" si="6"/>
        <v>372.34000000000003</v>
      </c>
      <c r="T52" s="63">
        <f t="shared" si="6"/>
        <v>370.24</v>
      </c>
      <c r="U52" s="63">
        <f t="shared" si="6"/>
        <v>390.24</v>
      </c>
      <c r="V52" s="63">
        <f t="shared" si="6"/>
        <v>373.44</v>
      </c>
      <c r="W52" s="63">
        <f t="shared" si="6"/>
        <v>391.44</v>
      </c>
      <c r="X52" s="63">
        <f>SUM(X39:X51)</f>
        <v>375.94</v>
      </c>
      <c r="Y52" s="63">
        <f t="shared" si="6"/>
        <v>369.64</v>
      </c>
      <c r="Z52" s="63">
        <f t="shared" si="6"/>
        <v>405.53999999999996</v>
      </c>
      <c r="AA52" s="63">
        <f t="shared" si="6"/>
        <v>434.44</v>
      </c>
      <c r="AB52" s="63">
        <f t="shared" si="6"/>
        <v>408.94</v>
      </c>
      <c r="AC52" s="63">
        <f t="shared" si="6"/>
        <v>406.54</v>
      </c>
      <c r="AD52" s="63">
        <f t="shared" si="6"/>
        <v>392.64</v>
      </c>
      <c r="AE52" s="63">
        <f t="shared" si="6"/>
        <v>390.24</v>
      </c>
      <c r="AF52" s="63">
        <f t="shared" si="6"/>
        <v>379.03999999999996</v>
      </c>
      <c r="AG52" s="68">
        <f>SUM(AG39:AG51)</f>
        <v>489.91</v>
      </c>
      <c r="AH52" s="49">
        <f t="shared" si="2"/>
        <v>434.44</v>
      </c>
      <c r="AI52" s="50">
        <f t="shared" si="3"/>
        <v>181.04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28.3</v>
      </c>
      <c r="AA53" s="44">
        <v>60</v>
      </c>
      <c r="AB53" s="44">
        <v>50.1</v>
      </c>
      <c r="AC53" s="44">
        <v>54.3</v>
      </c>
      <c r="AD53" s="44">
        <v>14</v>
      </c>
      <c r="AE53" s="44">
        <v>0</v>
      </c>
      <c r="AF53" s="44">
        <v>0</v>
      </c>
      <c r="AG53" s="56">
        <v>60</v>
      </c>
      <c r="AH53" s="49">
        <f t="shared" si="2"/>
        <v>60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11.1</v>
      </c>
      <c r="AA54" s="64">
        <v>25.2</v>
      </c>
      <c r="AB54" s="64">
        <v>18.100000000000001</v>
      </c>
      <c r="AC54" s="64">
        <v>25.2</v>
      </c>
      <c r="AD54" s="64">
        <v>16.100000000000001</v>
      </c>
      <c r="AE54" s="64">
        <v>0</v>
      </c>
      <c r="AF54" s="64">
        <v>0</v>
      </c>
      <c r="AG54" s="58">
        <v>32</v>
      </c>
      <c r="AH54" s="49">
        <f t="shared" si="2"/>
        <v>25.2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3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4</v>
      </c>
      <c r="AA55" s="70">
        <v>9.1999999999999993</v>
      </c>
      <c r="AB55" s="70">
        <v>6.6</v>
      </c>
      <c r="AC55" s="70">
        <v>9.1999999999999993</v>
      </c>
      <c r="AD55" s="70">
        <v>5.9</v>
      </c>
      <c r="AE55" s="70">
        <v>0</v>
      </c>
      <c r="AF55" s="70">
        <v>0</v>
      </c>
      <c r="AG55" s="73">
        <v>14</v>
      </c>
      <c r="AH55" s="49">
        <f t="shared" si="2"/>
        <v>9.1999999999999993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3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0</v>
      </c>
      <c r="P56" s="63">
        <f t="shared" si="7"/>
        <v>0</v>
      </c>
      <c r="Q56" s="63">
        <f t="shared" si="7"/>
        <v>0</v>
      </c>
      <c r="R56" s="63">
        <f t="shared" si="7"/>
        <v>0</v>
      </c>
      <c r="S56" s="63">
        <f t="shared" si="7"/>
        <v>0</v>
      </c>
      <c r="T56" s="63">
        <f t="shared" si="7"/>
        <v>0</v>
      </c>
      <c r="U56" s="63">
        <f t="shared" si="7"/>
        <v>0</v>
      </c>
      <c r="V56" s="63">
        <f t="shared" si="7"/>
        <v>0</v>
      </c>
      <c r="W56" s="63">
        <f t="shared" si="7"/>
        <v>0</v>
      </c>
      <c r="X56" s="63">
        <f t="shared" si="7"/>
        <v>0</v>
      </c>
      <c r="Y56" s="63">
        <f t="shared" si="7"/>
        <v>0</v>
      </c>
      <c r="Z56" s="63">
        <f t="shared" si="7"/>
        <v>43.4</v>
      </c>
      <c r="AA56" s="63">
        <f t="shared" si="7"/>
        <v>94.4</v>
      </c>
      <c r="AB56" s="63">
        <f t="shared" si="7"/>
        <v>74.8</v>
      </c>
      <c r="AC56" s="63">
        <f t="shared" si="7"/>
        <v>88.7</v>
      </c>
      <c r="AD56" s="63">
        <f t="shared" si="7"/>
        <v>36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94.4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35</v>
      </c>
      <c r="C57" s="44">
        <v>34</v>
      </c>
      <c r="D57" s="44">
        <v>30</v>
      </c>
      <c r="E57" s="44">
        <v>31</v>
      </c>
      <c r="F57" s="44">
        <v>33</v>
      </c>
      <c r="G57" s="44">
        <v>30</v>
      </c>
      <c r="H57" s="44">
        <v>29</v>
      </c>
      <c r="I57" s="44">
        <v>23</v>
      </c>
      <c r="J57" s="44">
        <v>23</v>
      </c>
      <c r="K57" s="44">
        <v>23</v>
      </c>
      <c r="L57" s="44">
        <v>22</v>
      </c>
      <c r="M57" s="44">
        <v>22</v>
      </c>
      <c r="N57" s="44">
        <v>30</v>
      </c>
      <c r="O57" s="44">
        <v>28</v>
      </c>
      <c r="P57" s="44">
        <v>33.700000000000003</v>
      </c>
      <c r="Q57" s="44">
        <v>34.799999999999997</v>
      </c>
      <c r="R57" s="44">
        <v>27</v>
      </c>
      <c r="S57" s="44">
        <v>35.299999999999997</v>
      </c>
      <c r="T57" s="44">
        <v>55</v>
      </c>
      <c r="U57" s="44">
        <v>30.9</v>
      </c>
      <c r="V57" s="44">
        <v>39.299999999999997</v>
      </c>
      <c r="W57" s="44">
        <v>42.8</v>
      </c>
      <c r="X57" s="44">
        <v>41.5</v>
      </c>
      <c r="Y57" s="44">
        <v>33</v>
      </c>
      <c r="Z57" s="44">
        <v>35</v>
      </c>
      <c r="AA57" s="44">
        <v>53.5</v>
      </c>
      <c r="AB57" s="44">
        <v>60.3</v>
      </c>
      <c r="AC57" s="44">
        <v>55.6</v>
      </c>
      <c r="AD57" s="44">
        <v>76.400000000000006</v>
      </c>
      <c r="AE57" s="44">
        <v>76</v>
      </c>
      <c r="AF57" s="44">
        <v>72.8</v>
      </c>
      <c r="AG57" s="56"/>
      <c r="AH57" s="49">
        <f t="shared" si="2"/>
        <v>76.400000000000006</v>
      </c>
      <c r="AI57" s="50">
        <f t="shared" si="3"/>
        <v>22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26</v>
      </c>
      <c r="C59" s="64">
        <v>19</v>
      </c>
      <c r="D59" s="64">
        <v>5</v>
      </c>
      <c r="E59" s="64">
        <v>0</v>
      </c>
      <c r="F59" s="64">
        <v>4</v>
      </c>
      <c r="G59" s="64">
        <v>30</v>
      </c>
      <c r="H59" s="64">
        <v>25</v>
      </c>
      <c r="I59" s="64">
        <v>30</v>
      </c>
      <c r="J59" s="64">
        <v>30</v>
      </c>
      <c r="K59" s="64">
        <v>30</v>
      </c>
      <c r="L59" s="64">
        <v>40</v>
      </c>
      <c r="M59" s="64">
        <v>53</v>
      </c>
      <c r="N59" s="64">
        <v>90</v>
      </c>
      <c r="O59" s="64">
        <v>86.7</v>
      </c>
      <c r="P59" s="64">
        <v>86.7</v>
      </c>
      <c r="Q59" s="64">
        <v>25</v>
      </c>
      <c r="R59" s="64">
        <v>70</v>
      </c>
      <c r="S59" s="64">
        <v>30.2</v>
      </c>
      <c r="T59" s="64">
        <v>36</v>
      </c>
      <c r="U59" s="64">
        <v>44.9</v>
      </c>
      <c r="V59" s="64">
        <v>46.9</v>
      </c>
      <c r="W59" s="64">
        <v>46.9</v>
      </c>
      <c r="X59" s="64">
        <v>14.8</v>
      </c>
      <c r="Y59" s="64">
        <v>34</v>
      </c>
      <c r="Z59" s="64">
        <v>14.1</v>
      </c>
      <c r="AA59" s="64">
        <v>38.5</v>
      </c>
      <c r="AB59" s="64">
        <v>20.5</v>
      </c>
      <c r="AC59" s="64">
        <v>30</v>
      </c>
      <c r="AD59" s="64">
        <v>37</v>
      </c>
      <c r="AE59" s="64">
        <v>28.9</v>
      </c>
      <c r="AF59" s="64">
        <v>28.7</v>
      </c>
      <c r="AG59" s="77"/>
      <c r="AH59" s="49">
        <f t="shared" si="2"/>
        <v>90</v>
      </c>
      <c r="AI59" s="50">
        <f t="shared" si="3"/>
        <v>0</v>
      </c>
      <c r="AK59" s="51"/>
    </row>
    <row r="60" spans="1:37" x14ac:dyDescent="0.25">
      <c r="A60" s="57" t="s">
        <v>68</v>
      </c>
      <c r="B60" s="54">
        <v>50</v>
      </c>
      <c r="C60" s="54">
        <v>50</v>
      </c>
      <c r="D60" s="54">
        <v>50</v>
      </c>
      <c r="E60" s="54">
        <v>50</v>
      </c>
      <c r="F60" s="54">
        <v>48</v>
      </c>
      <c r="G60" s="54">
        <v>48</v>
      </c>
      <c r="H60" s="54">
        <v>48</v>
      </c>
      <c r="I60" s="54">
        <v>45</v>
      </c>
      <c r="J60" s="54">
        <v>45</v>
      </c>
      <c r="K60" s="54">
        <v>45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50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78">
        <v>0</v>
      </c>
      <c r="N64" s="78">
        <v>0</v>
      </c>
      <c r="O64" s="78">
        <v>0</v>
      </c>
      <c r="P64" s="78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78">
        <v>0</v>
      </c>
      <c r="N65" s="78">
        <v>0</v>
      </c>
      <c r="O65" s="78">
        <v>0</v>
      </c>
      <c r="P65" s="78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78">
        <v>0</v>
      </c>
      <c r="N66" s="78">
        <v>0</v>
      </c>
      <c r="O66" s="78">
        <v>0</v>
      </c>
      <c r="P66" s="78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78">
        <v>0</v>
      </c>
      <c r="N67" s="78">
        <v>0</v>
      </c>
      <c r="O67" s="78">
        <v>0</v>
      </c>
      <c r="P67" s="78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119</v>
      </c>
      <c r="C68" s="63">
        <f t="shared" si="8"/>
        <v>111</v>
      </c>
      <c r="D68" s="63">
        <f t="shared" si="8"/>
        <v>93</v>
      </c>
      <c r="E68" s="63">
        <f t="shared" si="8"/>
        <v>89</v>
      </c>
      <c r="F68" s="63">
        <f t="shared" si="8"/>
        <v>93</v>
      </c>
      <c r="G68" s="63">
        <f t="shared" si="8"/>
        <v>116</v>
      </c>
      <c r="H68" s="63">
        <f t="shared" si="8"/>
        <v>110</v>
      </c>
      <c r="I68" s="63">
        <f t="shared" si="8"/>
        <v>106</v>
      </c>
      <c r="J68" s="63">
        <f t="shared" si="8"/>
        <v>106</v>
      </c>
      <c r="K68" s="63">
        <f t="shared" si="8"/>
        <v>106</v>
      </c>
      <c r="L68" s="63">
        <f t="shared" si="8"/>
        <v>70</v>
      </c>
      <c r="M68" s="63">
        <f t="shared" si="8"/>
        <v>75</v>
      </c>
      <c r="N68" s="63">
        <f t="shared" si="8"/>
        <v>120</v>
      </c>
      <c r="O68" s="63">
        <f t="shared" si="8"/>
        <v>114.7</v>
      </c>
      <c r="P68" s="63">
        <f t="shared" si="8"/>
        <v>120.4</v>
      </c>
      <c r="Q68" s="63">
        <f t="shared" si="8"/>
        <v>59.8</v>
      </c>
      <c r="R68" s="63">
        <f t="shared" si="8"/>
        <v>97</v>
      </c>
      <c r="S68" s="63">
        <f t="shared" si="8"/>
        <v>65.5</v>
      </c>
      <c r="T68" s="63">
        <f t="shared" si="8"/>
        <v>91</v>
      </c>
      <c r="U68" s="63">
        <f t="shared" si="8"/>
        <v>75.8</v>
      </c>
      <c r="V68" s="63">
        <f>SUM(V57:V67)</f>
        <v>86.199999999999989</v>
      </c>
      <c r="W68" s="63">
        <f t="shared" si="8"/>
        <v>89.699999999999989</v>
      </c>
      <c r="X68" s="63">
        <f t="shared" si="8"/>
        <v>56.3</v>
      </c>
      <c r="Y68" s="63">
        <f t="shared" si="8"/>
        <v>67</v>
      </c>
      <c r="Z68" s="63">
        <f t="shared" si="8"/>
        <v>49.1</v>
      </c>
      <c r="AA68" s="63">
        <f t="shared" si="8"/>
        <v>100</v>
      </c>
      <c r="AB68" s="63">
        <f t="shared" si="8"/>
        <v>88.8</v>
      </c>
      <c r="AC68" s="63">
        <f t="shared" si="8"/>
        <v>93.6</v>
      </c>
      <c r="AD68" s="63">
        <f t="shared" si="8"/>
        <v>121.4</v>
      </c>
      <c r="AE68" s="63">
        <f t="shared" si="8"/>
        <v>112.9</v>
      </c>
      <c r="AF68" s="63">
        <f t="shared" si="8"/>
        <v>109.5</v>
      </c>
      <c r="AG68" s="68">
        <f>SUM(AG57:AG67)</f>
        <v>0</v>
      </c>
      <c r="AH68" s="49">
        <f t="shared" si="2"/>
        <v>121.4</v>
      </c>
      <c r="AI68" s="50">
        <f t="shared" si="3"/>
        <v>49.1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200</v>
      </c>
      <c r="C74" s="85">
        <v>200</v>
      </c>
      <c r="D74" s="85">
        <v>200</v>
      </c>
      <c r="E74" s="85">
        <v>200</v>
      </c>
      <c r="F74" s="85">
        <v>200</v>
      </c>
      <c r="G74" s="85">
        <v>150</v>
      </c>
      <c r="H74" s="85">
        <v>150</v>
      </c>
      <c r="I74" s="85">
        <v>150</v>
      </c>
      <c r="J74" s="85">
        <v>150</v>
      </c>
      <c r="K74" s="85">
        <v>150</v>
      </c>
      <c r="L74" s="85">
        <v>150</v>
      </c>
      <c r="M74" s="85">
        <v>150</v>
      </c>
      <c r="N74" s="85">
        <v>140</v>
      </c>
      <c r="O74" s="85">
        <v>120</v>
      </c>
      <c r="P74" s="85">
        <v>120</v>
      </c>
      <c r="Q74" s="85">
        <v>120</v>
      </c>
      <c r="R74" s="85">
        <v>120</v>
      </c>
      <c r="S74" s="85">
        <v>120</v>
      </c>
      <c r="T74" s="85">
        <v>100</v>
      </c>
      <c r="U74" s="85">
        <v>100</v>
      </c>
      <c r="V74" s="85">
        <v>100</v>
      </c>
      <c r="W74" s="85">
        <v>100</v>
      </c>
      <c r="X74" s="85">
        <v>100</v>
      </c>
      <c r="Y74" s="85"/>
      <c r="Z74" s="85"/>
      <c r="AA74" s="85"/>
      <c r="AB74" s="85"/>
      <c r="AC74" s="85"/>
      <c r="AD74" s="85"/>
      <c r="AE74" s="85"/>
      <c r="AF74" s="85"/>
      <c r="AG74" s="68"/>
      <c r="AH74" s="49">
        <f t="shared" si="2"/>
        <v>200</v>
      </c>
      <c r="AI74" s="50">
        <f t="shared" si="3"/>
        <v>100</v>
      </c>
    </row>
    <row r="75" spans="1:37" ht="15.75" thickBot="1" x14ac:dyDescent="0.3">
      <c r="A75" s="62" t="s">
        <v>83</v>
      </c>
      <c r="B75" s="83">
        <f t="shared" ref="B75:AF75" si="10">B72+B68+B56+B52+B38+B74</f>
        <v>950.93999999999994</v>
      </c>
      <c r="C75" s="83">
        <f t="shared" si="10"/>
        <v>959.93999999999994</v>
      </c>
      <c r="D75" s="83">
        <f t="shared" si="10"/>
        <v>1006.94</v>
      </c>
      <c r="E75" s="83">
        <f t="shared" si="10"/>
        <v>1003.34</v>
      </c>
      <c r="F75" s="83">
        <f t="shared" si="10"/>
        <v>993.54</v>
      </c>
      <c r="G75" s="83">
        <f t="shared" si="10"/>
        <v>970.44</v>
      </c>
      <c r="H75" s="83">
        <f t="shared" si="10"/>
        <v>983.34</v>
      </c>
      <c r="I75" s="83">
        <f t="shared" si="10"/>
        <v>1012.14</v>
      </c>
      <c r="J75" s="83">
        <f t="shared" si="10"/>
        <v>1044.74</v>
      </c>
      <c r="K75" s="83">
        <f t="shared" si="10"/>
        <v>1081.74</v>
      </c>
      <c r="L75" s="83">
        <f t="shared" si="10"/>
        <v>1083.74</v>
      </c>
      <c r="M75" s="83">
        <f t="shared" si="10"/>
        <v>1101.4000000000001</v>
      </c>
      <c r="N75" s="83">
        <f t="shared" si="10"/>
        <v>1140.3400000000001</v>
      </c>
      <c r="O75" s="83">
        <f t="shared" si="10"/>
        <v>1115.94</v>
      </c>
      <c r="P75" s="83">
        <f t="shared" si="10"/>
        <v>1142.04</v>
      </c>
      <c r="Q75" s="83">
        <f t="shared" si="10"/>
        <v>1066.24</v>
      </c>
      <c r="R75" s="83">
        <f t="shared" si="10"/>
        <v>1103.1399999999999</v>
      </c>
      <c r="S75" s="83">
        <f t="shared" si="10"/>
        <v>1145.24</v>
      </c>
      <c r="T75" s="83">
        <f t="shared" si="10"/>
        <v>1146.1400000000001</v>
      </c>
      <c r="U75" s="83">
        <f t="shared" si="10"/>
        <v>1160.94</v>
      </c>
      <c r="V75" s="83">
        <f t="shared" si="10"/>
        <v>1148.24</v>
      </c>
      <c r="W75" s="83">
        <f t="shared" si="10"/>
        <v>1139.7399999999998</v>
      </c>
      <c r="X75" s="83">
        <f t="shared" si="10"/>
        <v>1090.8399999999999</v>
      </c>
      <c r="Y75" s="83">
        <f t="shared" si="10"/>
        <v>1105.24</v>
      </c>
      <c r="Z75" s="83">
        <f t="shared" si="10"/>
        <v>1196.6399999999999</v>
      </c>
      <c r="AA75" s="83">
        <f t="shared" si="10"/>
        <v>1307.44</v>
      </c>
      <c r="AB75" s="83">
        <f t="shared" si="10"/>
        <v>1226.94</v>
      </c>
      <c r="AC75" s="83">
        <f t="shared" si="10"/>
        <v>1224.04</v>
      </c>
      <c r="AD75" s="83">
        <f t="shared" si="10"/>
        <v>1185.24</v>
      </c>
      <c r="AE75" s="83">
        <f t="shared" si="10"/>
        <v>1120.24</v>
      </c>
      <c r="AF75" s="83">
        <f t="shared" si="10"/>
        <v>1075.6399999999999</v>
      </c>
      <c r="AG75" s="68">
        <f>AG72+AG68+AG56+AG52+AG38+AG74</f>
        <v>2144.14</v>
      </c>
      <c r="AH75" s="49">
        <f t="shared" si="2"/>
        <v>1307.44</v>
      </c>
      <c r="AI75" s="50">
        <f t="shared" si="3"/>
        <v>950.93999999999994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2352.83</v>
      </c>
      <c r="C83" s="63">
        <f t="shared" si="14"/>
        <v>2361.83</v>
      </c>
      <c r="D83" s="63">
        <f t="shared" si="14"/>
        <v>2408.83</v>
      </c>
      <c r="E83" s="63">
        <f t="shared" si="14"/>
        <v>2405.23</v>
      </c>
      <c r="F83" s="63">
        <f t="shared" si="14"/>
        <v>2395.4299999999998</v>
      </c>
      <c r="G83" s="63">
        <f t="shared" si="14"/>
        <v>2322.33</v>
      </c>
      <c r="H83" s="63">
        <f t="shared" si="14"/>
        <v>2335.23</v>
      </c>
      <c r="I83" s="63">
        <f t="shared" si="14"/>
        <v>2364.0299999999997</v>
      </c>
      <c r="J83" s="63">
        <f t="shared" si="14"/>
        <v>2396.63</v>
      </c>
      <c r="K83" s="63">
        <f t="shared" si="14"/>
        <v>2433.63</v>
      </c>
      <c r="L83" s="63">
        <f t="shared" si="14"/>
        <v>2435.63</v>
      </c>
      <c r="M83" s="63">
        <f t="shared" si="14"/>
        <v>2453.29</v>
      </c>
      <c r="N83" s="63">
        <f t="shared" si="14"/>
        <v>2482.23</v>
      </c>
      <c r="O83" s="63">
        <f t="shared" si="14"/>
        <v>2437.83</v>
      </c>
      <c r="P83" s="63">
        <f t="shared" si="14"/>
        <v>2463.9299999999998</v>
      </c>
      <c r="Q83" s="63">
        <f t="shared" si="14"/>
        <v>2388.13</v>
      </c>
      <c r="R83" s="63">
        <f t="shared" si="14"/>
        <v>2425.0299999999997</v>
      </c>
      <c r="S83" s="63">
        <f t="shared" si="14"/>
        <v>2467.13</v>
      </c>
      <c r="T83" s="63">
        <f t="shared" si="14"/>
        <v>2448.0299999999997</v>
      </c>
      <c r="U83" s="63">
        <f t="shared" si="14"/>
        <v>2462.83</v>
      </c>
      <c r="V83" s="63">
        <f t="shared" si="14"/>
        <v>2450.13</v>
      </c>
      <c r="W83" s="63">
        <f t="shared" si="14"/>
        <v>2441.6299999999997</v>
      </c>
      <c r="X83" s="63">
        <f t="shared" si="14"/>
        <v>2392.7299999999996</v>
      </c>
      <c r="Y83" s="63">
        <f t="shared" si="14"/>
        <v>2307.13</v>
      </c>
      <c r="Z83" s="63">
        <f t="shared" si="14"/>
        <v>2398.5299999999997</v>
      </c>
      <c r="AA83" s="63">
        <f t="shared" si="14"/>
        <v>2509.33</v>
      </c>
      <c r="AB83" s="63">
        <f t="shared" si="14"/>
        <v>2428.83</v>
      </c>
      <c r="AC83" s="63">
        <f t="shared" si="14"/>
        <v>2425.9299999999998</v>
      </c>
      <c r="AD83" s="63">
        <f t="shared" si="14"/>
        <v>2387.13</v>
      </c>
      <c r="AE83" s="63">
        <f t="shared" si="14"/>
        <v>2322.13</v>
      </c>
      <c r="AF83" s="63">
        <f t="shared" si="14"/>
        <v>2277.5299999999997</v>
      </c>
      <c r="AG83" s="68">
        <f t="shared" si="14"/>
        <v>4360.08</v>
      </c>
      <c r="AH83" s="49">
        <f t="shared" si="11"/>
        <v>2509.33</v>
      </c>
      <c r="AI83" s="50">
        <f t="shared" si="12"/>
        <v>2277.5299999999997</v>
      </c>
    </row>
    <row r="84" spans="1:37" x14ac:dyDescent="0.25">
      <c r="A84" s="88" t="s">
        <v>89</v>
      </c>
      <c r="B84" s="89">
        <v>49.97</v>
      </c>
      <c r="C84" s="89">
        <v>49.93</v>
      </c>
      <c r="D84" s="89">
        <v>50.02</v>
      </c>
      <c r="E84" s="89">
        <v>49.984999999999999</v>
      </c>
      <c r="F84" s="89">
        <v>50.042999999999999</v>
      </c>
      <c r="G84" s="89">
        <v>49.981999999999999</v>
      </c>
      <c r="H84" s="89">
        <v>49.850999999999999</v>
      </c>
      <c r="I84" s="89">
        <v>50.018999999999998</v>
      </c>
      <c r="J84" s="89">
        <v>50.018999999999998</v>
      </c>
      <c r="K84" s="89">
        <v>50.045000000000002</v>
      </c>
      <c r="L84" s="89">
        <v>50.054000000000002</v>
      </c>
      <c r="M84" s="89">
        <v>50.094999999999999</v>
      </c>
      <c r="N84" s="89">
        <v>49.899000000000001</v>
      </c>
      <c r="O84" s="89">
        <v>49.982999999999997</v>
      </c>
      <c r="P84" s="89">
        <v>49.982999999999997</v>
      </c>
      <c r="Q84" s="89">
        <v>50</v>
      </c>
      <c r="R84" s="89">
        <v>50.024000000000001</v>
      </c>
      <c r="S84" s="89">
        <v>49.99</v>
      </c>
      <c r="T84" s="89">
        <v>49.899000000000001</v>
      </c>
      <c r="U84" s="89">
        <v>49.954000000000001</v>
      </c>
      <c r="V84" s="89">
        <v>50.051000000000002</v>
      </c>
      <c r="W84" s="89">
        <v>49.959000000000003</v>
      </c>
      <c r="X84" s="89">
        <v>50.009</v>
      </c>
      <c r="Y84" s="89">
        <v>50.036999999999999</v>
      </c>
      <c r="Z84" s="89">
        <v>50.075000000000003</v>
      </c>
      <c r="AA84" s="89">
        <v>49.978999999999999</v>
      </c>
      <c r="AB84" s="89">
        <v>50.084000000000003</v>
      </c>
      <c r="AC84" s="89">
        <v>50.045000000000002</v>
      </c>
      <c r="AD84" s="89">
        <v>49.97</v>
      </c>
      <c r="AE84" s="89">
        <v>50</v>
      </c>
      <c r="AF84" s="89">
        <v>50.05</v>
      </c>
      <c r="AG84" s="90"/>
      <c r="AH84" s="49">
        <f t="shared" si="11"/>
        <v>50.094999999999999</v>
      </c>
      <c r="AI84" s="50">
        <f t="shared" si="12"/>
        <v>49.850999999999999</v>
      </c>
    </row>
    <row r="85" spans="1:37" x14ac:dyDescent="0.25">
      <c r="A85" s="91" t="s">
        <v>90</v>
      </c>
      <c r="B85" s="64">
        <v>129</v>
      </c>
      <c r="C85" s="64">
        <v>129</v>
      </c>
      <c r="D85" s="64">
        <v>128</v>
      </c>
      <c r="E85" s="64">
        <v>128</v>
      </c>
      <c r="F85" s="64">
        <v>130.6</v>
      </c>
      <c r="G85" s="64">
        <v>129</v>
      </c>
      <c r="H85" s="64">
        <v>128.6</v>
      </c>
      <c r="I85" s="64">
        <v>128.4</v>
      </c>
      <c r="J85" s="64">
        <v>128.4</v>
      </c>
      <c r="K85" s="64">
        <v>128.4</v>
      </c>
      <c r="L85" s="64">
        <v>126.4</v>
      </c>
      <c r="M85" s="64">
        <v>127</v>
      </c>
      <c r="N85" s="64">
        <v>127</v>
      </c>
      <c r="O85" s="64">
        <v>127</v>
      </c>
      <c r="P85" s="64">
        <v>127</v>
      </c>
      <c r="Q85" s="64">
        <v>127.3</v>
      </c>
      <c r="R85" s="64">
        <v>126</v>
      </c>
      <c r="S85" s="64">
        <v>122.9</v>
      </c>
      <c r="T85" s="64">
        <v>123.7</v>
      </c>
      <c r="U85" s="64">
        <v>125.3</v>
      </c>
      <c r="V85" s="64">
        <v>127.7</v>
      </c>
      <c r="W85" s="64">
        <v>125.1</v>
      </c>
      <c r="X85" s="64">
        <v>126.7</v>
      </c>
      <c r="Y85" s="64">
        <v>124.4</v>
      </c>
      <c r="Z85" s="64">
        <v>126.3</v>
      </c>
      <c r="AA85" s="64">
        <v>124.2</v>
      </c>
      <c r="AB85" s="64">
        <v>124.9</v>
      </c>
      <c r="AC85" s="64">
        <v>124.6</v>
      </c>
      <c r="AD85" s="64">
        <v>125.3</v>
      </c>
      <c r="AE85" s="64">
        <v>123.9</v>
      </c>
      <c r="AF85" s="64">
        <v>123.6</v>
      </c>
      <c r="AG85" s="93"/>
      <c r="AH85" s="49">
        <f t="shared" si="11"/>
        <v>130.6</v>
      </c>
      <c r="AI85" s="50">
        <f t="shared" si="12"/>
        <v>122.9</v>
      </c>
    </row>
    <row r="86" spans="1:37" x14ac:dyDescent="0.25">
      <c r="A86" s="91" t="s">
        <v>91</v>
      </c>
      <c r="B86" s="64">
        <v>131</v>
      </c>
      <c r="C86" s="64">
        <v>131</v>
      </c>
      <c r="D86" s="64">
        <v>131</v>
      </c>
      <c r="E86" s="64">
        <v>131</v>
      </c>
      <c r="F86" s="64">
        <v>133</v>
      </c>
      <c r="G86" s="64">
        <v>132</v>
      </c>
      <c r="H86" s="64">
        <v>130</v>
      </c>
      <c r="I86" s="64">
        <v>131</v>
      </c>
      <c r="J86" s="64">
        <v>131</v>
      </c>
      <c r="K86" s="64">
        <v>131</v>
      </c>
      <c r="L86" s="64">
        <v>129</v>
      </c>
      <c r="M86" s="64">
        <v>130</v>
      </c>
      <c r="N86" s="64">
        <v>130</v>
      </c>
      <c r="O86" s="64">
        <v>130</v>
      </c>
      <c r="P86" s="64">
        <v>130</v>
      </c>
      <c r="Q86" s="64">
        <v>128.80000000000001</v>
      </c>
      <c r="R86" s="64">
        <v>129</v>
      </c>
      <c r="S86" s="64">
        <v>126</v>
      </c>
      <c r="T86" s="64">
        <v>126.6</v>
      </c>
      <c r="U86" s="64">
        <v>128.30000000000001</v>
      </c>
      <c r="V86" s="64">
        <v>130.4</v>
      </c>
      <c r="W86" s="64">
        <v>128.1</v>
      </c>
      <c r="X86" s="64">
        <v>129.19999999999999</v>
      </c>
      <c r="Y86" s="64">
        <v>127.9</v>
      </c>
      <c r="Z86" s="64">
        <v>129.69999999999999</v>
      </c>
      <c r="AA86" s="64">
        <v>128.5</v>
      </c>
      <c r="AB86" s="64">
        <v>128.69999999999999</v>
      </c>
      <c r="AC86" s="64">
        <v>128.4</v>
      </c>
      <c r="AD86" s="64">
        <v>128.80000000000001</v>
      </c>
      <c r="AE86" s="64">
        <v>1277</v>
      </c>
      <c r="AF86" s="64">
        <v>127.8</v>
      </c>
      <c r="AG86" s="93"/>
      <c r="AH86" s="49">
        <f t="shared" si="11"/>
        <v>1277</v>
      </c>
      <c r="AI86" s="50">
        <f t="shared" si="12"/>
        <v>126</v>
      </c>
    </row>
    <row r="87" spans="1:37" x14ac:dyDescent="0.25">
      <c r="A87" s="91" t="s">
        <v>92</v>
      </c>
      <c r="B87" s="64">
        <v>137</v>
      </c>
      <c r="C87" s="64">
        <v>136</v>
      </c>
      <c r="D87" s="64">
        <v>136</v>
      </c>
      <c r="E87" s="64">
        <v>136</v>
      </c>
      <c r="F87" s="64">
        <v>137</v>
      </c>
      <c r="G87" s="64">
        <v>137</v>
      </c>
      <c r="H87" s="64">
        <v>136</v>
      </c>
      <c r="I87" s="64">
        <v>136</v>
      </c>
      <c r="J87" s="64">
        <v>136</v>
      </c>
      <c r="K87" s="64">
        <v>136</v>
      </c>
      <c r="L87" s="64">
        <v>134</v>
      </c>
      <c r="M87" s="64">
        <v>133</v>
      </c>
      <c r="N87" s="64">
        <v>133</v>
      </c>
      <c r="O87" s="64">
        <v>133</v>
      </c>
      <c r="P87" s="64">
        <v>133</v>
      </c>
      <c r="Q87" s="64">
        <v>130.5</v>
      </c>
      <c r="R87" s="64">
        <v>131</v>
      </c>
      <c r="S87" s="64">
        <v>129.19999999999999</v>
      </c>
      <c r="T87" s="64">
        <v>130</v>
      </c>
      <c r="U87" s="64">
        <v>128.19999999999999</v>
      </c>
      <c r="V87" s="64">
        <v>129.9</v>
      </c>
      <c r="W87" s="64">
        <v>130.5</v>
      </c>
      <c r="X87" s="64">
        <v>130.19999999999999</v>
      </c>
      <c r="Y87" s="64">
        <v>127.3</v>
      </c>
      <c r="Z87" s="64">
        <v>129.1</v>
      </c>
      <c r="AA87" s="64">
        <v>130.4</v>
      </c>
      <c r="AB87" s="64">
        <v>129.1</v>
      </c>
      <c r="AC87" s="64">
        <v>129.5</v>
      </c>
      <c r="AD87" s="64">
        <v>129.19999999999999</v>
      </c>
      <c r="AE87" s="64">
        <v>129.69999999999999</v>
      </c>
      <c r="AF87" s="64">
        <v>127.6</v>
      </c>
      <c r="AG87" s="93"/>
      <c r="AH87" s="49">
        <f t="shared" si="11"/>
        <v>137</v>
      </c>
      <c r="AI87" s="50">
        <f t="shared" si="12"/>
        <v>127.3</v>
      </c>
    </row>
    <row r="88" spans="1:37" x14ac:dyDescent="0.25">
      <c r="A88" s="94" t="s">
        <v>93</v>
      </c>
      <c r="B88" s="64"/>
      <c r="C88" s="64">
        <v>139</v>
      </c>
      <c r="D88" s="64">
        <v>139</v>
      </c>
      <c r="E88" s="64">
        <v>139</v>
      </c>
      <c r="F88" s="64">
        <v>140</v>
      </c>
      <c r="G88" s="64">
        <v>139</v>
      </c>
      <c r="H88" s="64">
        <v>139</v>
      </c>
      <c r="I88" s="64">
        <v>139</v>
      </c>
      <c r="J88" s="64">
        <v>139</v>
      </c>
      <c r="K88" s="64">
        <v>139</v>
      </c>
      <c r="L88" s="64">
        <v>136</v>
      </c>
      <c r="M88" s="64">
        <v>136</v>
      </c>
      <c r="N88" s="64">
        <v>136</v>
      </c>
      <c r="O88" s="64">
        <v>136</v>
      </c>
      <c r="P88" s="64">
        <v>136</v>
      </c>
      <c r="Q88" s="64">
        <v>133.19999999999999</v>
      </c>
      <c r="R88" s="64">
        <v>133</v>
      </c>
      <c r="S88" s="64">
        <v>131.9</v>
      </c>
      <c r="T88" s="64">
        <v>132.19999999999999</v>
      </c>
      <c r="U88" s="64">
        <v>129.6</v>
      </c>
      <c r="V88" s="64">
        <v>132.4</v>
      </c>
      <c r="W88" s="64">
        <v>131.80000000000001</v>
      </c>
      <c r="X88" s="64">
        <v>131.6</v>
      </c>
      <c r="Y88" s="64">
        <v>128.6</v>
      </c>
      <c r="Z88" s="64">
        <v>131.1</v>
      </c>
      <c r="AA88" s="64">
        <v>134.5</v>
      </c>
      <c r="AB88" s="64">
        <v>134.4</v>
      </c>
      <c r="AC88" s="64">
        <v>134.9</v>
      </c>
      <c r="AD88" s="64">
        <v>131</v>
      </c>
      <c r="AE88" s="64">
        <v>134.19999999999999</v>
      </c>
      <c r="AF88" s="64">
        <v>133.30000000000001</v>
      </c>
      <c r="AG88" s="93"/>
      <c r="AH88" s="49">
        <f t="shared" si="11"/>
        <v>140</v>
      </c>
      <c r="AI88" s="50">
        <f t="shared" si="12"/>
        <v>128.6</v>
      </c>
    </row>
    <row r="89" spans="1:37" x14ac:dyDescent="0.25">
      <c r="A89" s="94" t="s">
        <v>94</v>
      </c>
      <c r="B89" s="95">
        <v>130</v>
      </c>
      <c r="C89" s="95">
        <v>130.6</v>
      </c>
      <c r="D89" s="95">
        <v>129.5</v>
      </c>
      <c r="E89" s="95">
        <v>129.5</v>
      </c>
      <c r="F89" s="95">
        <v>131</v>
      </c>
      <c r="G89" s="95">
        <v>132</v>
      </c>
      <c r="H89" s="95">
        <v>130</v>
      </c>
      <c r="I89" s="95">
        <v>133</v>
      </c>
      <c r="J89" s="95">
        <v>133</v>
      </c>
      <c r="K89" s="95">
        <v>133</v>
      </c>
      <c r="L89" s="95">
        <v>130</v>
      </c>
      <c r="M89" s="95">
        <v>135</v>
      </c>
      <c r="N89" s="95">
        <v>135</v>
      </c>
      <c r="O89" s="95">
        <v>135</v>
      </c>
      <c r="P89" s="95">
        <v>135</v>
      </c>
      <c r="Q89" s="95">
        <v>135.9</v>
      </c>
      <c r="R89" s="95">
        <v>131</v>
      </c>
      <c r="S89" s="95">
        <v>126.8</v>
      </c>
      <c r="T89" s="95">
        <v>130.19999999999999</v>
      </c>
      <c r="U89" s="95">
        <v>134</v>
      </c>
      <c r="V89" s="95">
        <v>135.30000000000001</v>
      </c>
      <c r="W89" s="95">
        <v>132.9</v>
      </c>
      <c r="X89" s="95">
        <v>136.69999999999999</v>
      </c>
      <c r="Y89" s="95">
        <v>131.9</v>
      </c>
      <c r="Z89" s="95">
        <v>134.19999999999999</v>
      </c>
      <c r="AA89" s="95">
        <v>133.6</v>
      </c>
      <c r="AB89" s="95">
        <v>134</v>
      </c>
      <c r="AC89" s="95">
        <v>134.4</v>
      </c>
      <c r="AD89" s="95">
        <v>135.80000000000001</v>
      </c>
      <c r="AE89" s="95">
        <v>132.30000000000001</v>
      </c>
      <c r="AF89" s="95">
        <v>130.19999999999999</v>
      </c>
      <c r="AG89" s="96"/>
      <c r="AH89" s="49">
        <f t="shared" si="11"/>
        <v>136.69999999999999</v>
      </c>
      <c r="AI89" s="50">
        <f t="shared" si="12"/>
        <v>126.8</v>
      </c>
    </row>
    <row r="90" spans="1:37" x14ac:dyDescent="0.25">
      <c r="A90" s="91" t="s">
        <v>95</v>
      </c>
      <c r="B90" s="64">
        <v>134</v>
      </c>
      <c r="C90" s="64">
        <v>128</v>
      </c>
      <c r="D90" s="64">
        <v>128</v>
      </c>
      <c r="E90" s="64">
        <v>128</v>
      </c>
      <c r="F90" s="64">
        <v>132</v>
      </c>
      <c r="G90" s="64">
        <v>134</v>
      </c>
      <c r="H90" s="64">
        <v>131.69999999999999</v>
      </c>
      <c r="I90" s="64">
        <v>134</v>
      </c>
      <c r="J90" s="64">
        <v>134</v>
      </c>
      <c r="K90" s="64">
        <v>134</v>
      </c>
      <c r="L90" s="64">
        <v>128</v>
      </c>
      <c r="M90" s="64">
        <v>135</v>
      </c>
      <c r="N90" s="64">
        <v>135</v>
      </c>
      <c r="O90" s="64">
        <v>135</v>
      </c>
      <c r="P90" s="64">
        <v>135</v>
      </c>
      <c r="Q90" s="64">
        <v>130.6</v>
      </c>
      <c r="R90" s="64">
        <v>124</v>
      </c>
      <c r="S90" s="64">
        <v>116.2</v>
      </c>
      <c r="T90" s="64">
        <v>124.4</v>
      </c>
      <c r="U90" s="64"/>
      <c r="V90" s="64">
        <v>131.69999999999999</v>
      </c>
      <c r="W90" s="64">
        <v>128.69999999999999</v>
      </c>
      <c r="X90" s="64">
        <v>135.1</v>
      </c>
      <c r="Y90" s="64">
        <v>129</v>
      </c>
      <c r="Z90" s="64">
        <v>132.1</v>
      </c>
      <c r="AA90" s="64">
        <v>132</v>
      </c>
      <c r="AB90" s="64">
        <v>136.19999999999999</v>
      </c>
      <c r="AC90" s="64">
        <v>135.80000000000001</v>
      </c>
      <c r="AD90" s="64">
        <v>129.5</v>
      </c>
      <c r="AE90" s="64">
        <v>129.80000000000001</v>
      </c>
      <c r="AF90" s="64">
        <v>126.3</v>
      </c>
      <c r="AG90" s="93"/>
      <c r="AH90" s="49">
        <f t="shared" si="11"/>
        <v>136.19999999999999</v>
      </c>
      <c r="AI90" s="50">
        <f t="shared" si="12"/>
        <v>116.2</v>
      </c>
    </row>
    <row r="91" spans="1:37" ht="15.75" thickBot="1" x14ac:dyDescent="0.3">
      <c r="A91" s="91" t="s">
        <v>96</v>
      </c>
      <c r="B91" s="97">
        <v>66.5</v>
      </c>
      <c r="C91" s="97">
        <v>66.599999999999994</v>
      </c>
      <c r="D91" s="97">
        <v>66.400000000000006</v>
      </c>
      <c r="E91" s="97">
        <v>66.400000000000006</v>
      </c>
      <c r="F91" s="97">
        <v>67.599999999999994</v>
      </c>
      <c r="G91" s="97">
        <v>66.8</v>
      </c>
      <c r="H91" s="97">
        <v>66.3</v>
      </c>
      <c r="I91" s="97">
        <v>6</v>
      </c>
      <c r="J91" s="97">
        <v>6</v>
      </c>
      <c r="K91" s="97">
        <v>66</v>
      </c>
      <c r="L91" s="97">
        <v>65.3</v>
      </c>
      <c r="M91" s="97">
        <v>65.900000000000006</v>
      </c>
      <c r="N91" s="97">
        <v>65.900000000000006</v>
      </c>
      <c r="O91" s="97">
        <v>65.900000000000006</v>
      </c>
      <c r="P91" s="97">
        <v>65.900000000000006</v>
      </c>
      <c r="Q91" s="97">
        <v>64</v>
      </c>
      <c r="R91" s="97">
        <v>65</v>
      </c>
      <c r="S91" s="97">
        <v>64.099999999999994</v>
      </c>
      <c r="T91" s="97">
        <v>64.2</v>
      </c>
      <c r="U91" s="97">
        <v>65.2</v>
      </c>
      <c r="V91" s="97">
        <v>66.099999999999994</v>
      </c>
      <c r="W91" s="97">
        <v>65.099999999999994</v>
      </c>
      <c r="X91" s="97">
        <v>65.599999999999994</v>
      </c>
      <c r="Y91" s="97">
        <v>65</v>
      </c>
      <c r="Z91" s="97">
        <v>66.099999999999994</v>
      </c>
      <c r="AA91" s="97">
        <v>65.400000000000006</v>
      </c>
      <c r="AB91" s="97">
        <v>65.599999999999994</v>
      </c>
      <c r="AC91" s="97">
        <v>65.599999999999994</v>
      </c>
      <c r="AD91" s="97">
        <v>65.8</v>
      </c>
      <c r="AE91" s="97">
        <v>65</v>
      </c>
      <c r="AF91" s="97">
        <v>65.2</v>
      </c>
      <c r="AG91" s="98"/>
      <c r="AH91" s="49">
        <f t="shared" si="11"/>
        <v>67.599999999999994</v>
      </c>
      <c r="AI91" s="50">
        <f t="shared" si="12"/>
        <v>6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183.33999999999997</v>
      </c>
      <c r="C93" s="102">
        <f t="shared" si="15"/>
        <v>177.33999999999997</v>
      </c>
      <c r="D93" s="102">
        <f t="shared" si="15"/>
        <v>177.33999999999997</v>
      </c>
      <c r="E93" s="102">
        <f t="shared" si="15"/>
        <v>174.54</v>
      </c>
      <c r="F93" s="102">
        <f t="shared" si="15"/>
        <v>180.33999999999997</v>
      </c>
      <c r="G93" s="102">
        <f t="shared" si="15"/>
        <v>205.23999999999995</v>
      </c>
      <c r="H93" s="102">
        <f t="shared" si="15"/>
        <v>227.23999999999995</v>
      </c>
      <c r="I93" s="102">
        <f t="shared" si="15"/>
        <v>248.23999999999995</v>
      </c>
      <c r="J93" s="102">
        <f t="shared" si="15"/>
        <v>248.23999999999995</v>
      </c>
      <c r="K93" s="102">
        <f t="shared" si="15"/>
        <v>308.94000000000005</v>
      </c>
      <c r="L93" s="102">
        <f t="shared" si="15"/>
        <v>299.24</v>
      </c>
      <c r="M93" s="102">
        <f t="shared" si="15"/>
        <v>315.74</v>
      </c>
      <c r="N93" s="102">
        <f t="shared" si="15"/>
        <v>290.64000000000004</v>
      </c>
      <c r="O93" s="102">
        <f t="shared" si="15"/>
        <v>293.74</v>
      </c>
      <c r="P93" s="102">
        <f t="shared" si="15"/>
        <v>296.74</v>
      </c>
      <c r="Q93" s="102">
        <f t="shared" si="15"/>
        <v>303.74</v>
      </c>
      <c r="R93" s="102">
        <f t="shared" si="15"/>
        <v>197.73999999999995</v>
      </c>
      <c r="S93" s="102">
        <f t="shared" si="15"/>
        <v>240.13999999999996</v>
      </c>
      <c r="T93" s="102">
        <f t="shared" si="15"/>
        <v>242.64</v>
      </c>
      <c r="U93" s="102">
        <f t="shared" si="15"/>
        <v>244.43999999999997</v>
      </c>
      <c r="V93" s="102">
        <f t="shared" si="15"/>
        <v>258.14000000000004</v>
      </c>
      <c r="W93" s="102">
        <f>SUM(W15,W18,W21:W22,W42,W44:W45,W47,W49,W94:W97,W103,W109,W115,W124,W126,W138,W145,W148:W149,W156,W158,W160,W164:W166,W168:W170,W175,W181:W182,W184:W186,W194,W199)</f>
        <v>281.44</v>
      </c>
      <c r="X93" s="102">
        <f>SUM(X15,X18,X21:X22,X42,X44:X45,X47,X49,X94:X97,X103,X109,X115,X124,X126,X138,X145,X148:X149,X156,X158,X160,X164:X166,X168:X170,X175,X181:X182,X184:X186,X194,X199)</f>
        <v>279.44</v>
      </c>
      <c r="Y93" s="102">
        <f t="shared" si="15"/>
        <v>323.34000000000003</v>
      </c>
      <c r="Z93" s="102">
        <f t="shared" si="15"/>
        <v>337.04</v>
      </c>
      <c r="AA93" s="102">
        <f t="shared" si="15"/>
        <v>330.64000000000004</v>
      </c>
      <c r="AB93" s="102">
        <f t="shared" si="15"/>
        <v>286.84000000000003</v>
      </c>
      <c r="AC93" s="102">
        <f t="shared" si="15"/>
        <v>283.34000000000003</v>
      </c>
      <c r="AD93" s="102">
        <f t="shared" si="15"/>
        <v>254.83999999999997</v>
      </c>
      <c r="AE93" s="102">
        <f t="shared" si="15"/>
        <v>216.03999999999994</v>
      </c>
      <c r="AF93" s="102">
        <f t="shared" si="15"/>
        <v>180.63999999999996</v>
      </c>
      <c r="AG93" s="104"/>
      <c r="AH93" s="49">
        <f>MAX(C93:AF93)</f>
        <v>337.04</v>
      </c>
      <c r="AI93" s="50">
        <f>MIN(C93:AF93)</f>
        <v>174.54</v>
      </c>
    </row>
    <row r="94" spans="1:37" x14ac:dyDescent="0.25">
      <c r="A94" s="105" t="s">
        <v>98</v>
      </c>
      <c r="B94" s="106">
        <v>-15</v>
      </c>
      <c r="C94" s="106">
        <v>-10</v>
      </c>
      <c r="D94" s="106">
        <v>20</v>
      </c>
      <c r="E94" s="106">
        <v>18.8</v>
      </c>
      <c r="F94" s="106">
        <v>18</v>
      </c>
      <c r="G94" s="106">
        <v>17</v>
      </c>
      <c r="H94" s="106">
        <v>22</v>
      </c>
      <c r="I94" s="106">
        <v>25</v>
      </c>
      <c r="J94" s="106">
        <v>25</v>
      </c>
      <c r="K94" s="106">
        <v>33.9</v>
      </c>
      <c r="L94" s="106">
        <v>25</v>
      </c>
      <c r="M94" s="106">
        <v>22.2</v>
      </c>
      <c r="N94" s="106">
        <v>35.799999999999997</v>
      </c>
      <c r="O94" s="106">
        <v>30.5</v>
      </c>
      <c r="P94" s="106">
        <v>31</v>
      </c>
      <c r="Q94" s="106">
        <v>31</v>
      </c>
      <c r="R94" s="106"/>
      <c r="S94" s="106">
        <v>21.9</v>
      </c>
      <c r="T94" s="106">
        <v>27.4</v>
      </c>
      <c r="U94" s="106">
        <v>23.6</v>
      </c>
      <c r="V94" s="106">
        <v>22.8</v>
      </c>
      <c r="W94" s="106">
        <v>92.1</v>
      </c>
      <c r="X94" s="106">
        <v>103.7</v>
      </c>
      <c r="Y94" s="106">
        <v>78</v>
      </c>
      <c r="Z94" s="106">
        <v>88</v>
      </c>
      <c r="AA94" s="106">
        <v>70.599999999999994</v>
      </c>
      <c r="AB94" s="106">
        <v>88.4</v>
      </c>
      <c r="AC94" s="106">
        <v>80.2</v>
      </c>
      <c r="AD94" s="106">
        <v>77.400000000000006</v>
      </c>
      <c r="AE94" s="106">
        <v>83.7</v>
      </c>
      <c r="AF94" s="106">
        <v>74.3</v>
      </c>
      <c r="AG94" s="109">
        <v>75</v>
      </c>
      <c r="AH94" s="49">
        <f t="shared" ref="AH94:AH100" si="16">IF(ABS(MAX(C94:AF94))&gt;ABS(MIN(C94:AF94)),MAX(C94:AF94),MIN(C94:AF94))</f>
        <v>103.7</v>
      </c>
      <c r="AI94" s="110">
        <f t="shared" ref="AI94:AI100" si="17">INDEX($C$9:$AF$9,1,MATCH(AH94,C94:AF94,0))</f>
        <v>0.75</v>
      </c>
    </row>
    <row r="95" spans="1:37" x14ac:dyDescent="0.25">
      <c r="A95" s="111" t="s">
        <v>99</v>
      </c>
      <c r="B95" s="112">
        <v>-20</v>
      </c>
      <c r="C95" s="112">
        <v>-25</v>
      </c>
      <c r="D95" s="112">
        <v>-46</v>
      </c>
      <c r="E95" s="112">
        <v>-45</v>
      </c>
      <c r="F95" s="112">
        <v>-49</v>
      </c>
      <c r="G95" s="112">
        <v>-35</v>
      </c>
      <c r="H95" s="112">
        <v>-31</v>
      </c>
      <c r="I95" s="112">
        <v>-26</v>
      </c>
      <c r="J95" s="112">
        <v>-26</v>
      </c>
      <c r="K95" s="112">
        <v>10</v>
      </c>
      <c r="L95" s="112">
        <v>-2</v>
      </c>
      <c r="M95" s="112">
        <v>4.5</v>
      </c>
      <c r="N95" s="112">
        <v>-9</v>
      </c>
      <c r="O95" s="112">
        <v>-15</v>
      </c>
      <c r="P95" s="112">
        <v>-14</v>
      </c>
      <c r="Q95" s="112">
        <v>-14</v>
      </c>
      <c r="R95" s="112"/>
      <c r="S95" s="112">
        <v>-3.2</v>
      </c>
      <c r="T95" s="112">
        <v>0</v>
      </c>
      <c r="U95" s="112">
        <v>-12</v>
      </c>
      <c r="V95" s="112">
        <v>-16</v>
      </c>
      <c r="W95" s="112">
        <v>-64</v>
      </c>
      <c r="X95" s="112">
        <v>-79</v>
      </c>
      <c r="Y95" s="112">
        <v>-43</v>
      </c>
      <c r="Z95" s="112">
        <v>-61</v>
      </c>
      <c r="AA95" s="112">
        <v>-49</v>
      </c>
      <c r="AB95" s="112">
        <v>-70.599999999999994</v>
      </c>
      <c r="AC95" s="112">
        <v>-54.2</v>
      </c>
      <c r="AD95" s="112">
        <v>-60</v>
      </c>
      <c r="AE95" s="112">
        <f>-34-38.8</f>
        <v>-72.8</v>
      </c>
      <c r="AF95" s="112">
        <f>-36.4-42</f>
        <v>-78.400000000000006</v>
      </c>
      <c r="AG95" s="109">
        <v>240</v>
      </c>
      <c r="AH95" s="49">
        <f t="shared" si="16"/>
        <v>-79</v>
      </c>
      <c r="AI95" s="110">
        <f t="shared" si="17"/>
        <v>0.75</v>
      </c>
    </row>
    <row r="96" spans="1:37" x14ac:dyDescent="0.25">
      <c r="A96" s="111" t="s">
        <v>100</v>
      </c>
      <c r="B96" s="112">
        <v>18</v>
      </c>
      <c r="C96" s="112">
        <v>13</v>
      </c>
      <c r="D96" s="112">
        <v>6</v>
      </c>
      <c r="E96" s="112">
        <v>5</v>
      </c>
      <c r="F96" s="112">
        <v>12</v>
      </c>
      <c r="G96" s="112">
        <v>10</v>
      </c>
      <c r="H96" s="112">
        <v>10</v>
      </c>
      <c r="I96" s="112">
        <v>11</v>
      </c>
      <c r="J96" s="112">
        <v>11</v>
      </c>
      <c r="K96" s="112">
        <v>13.8</v>
      </c>
      <c r="L96" s="112">
        <v>13</v>
      </c>
      <c r="M96" s="112">
        <v>13.5</v>
      </c>
      <c r="N96" s="112">
        <v>12.3</v>
      </c>
      <c r="O96" s="112">
        <v>11.7</v>
      </c>
      <c r="P96" s="112">
        <v>11.7</v>
      </c>
      <c r="Q96" s="112">
        <v>11.7</v>
      </c>
      <c r="R96" s="112"/>
      <c r="S96" s="112">
        <v>6.6</v>
      </c>
      <c r="T96" s="112">
        <v>4.5999999999999996</v>
      </c>
      <c r="U96" s="112">
        <v>3.5</v>
      </c>
      <c r="V96" s="112">
        <v>13</v>
      </c>
      <c r="W96" s="112">
        <v>9.5</v>
      </c>
      <c r="X96" s="112">
        <v>5.3</v>
      </c>
      <c r="Y96" s="112">
        <v>6</v>
      </c>
      <c r="Z96" s="112">
        <v>21.4</v>
      </c>
      <c r="AA96" s="112">
        <v>28.5</v>
      </c>
      <c r="AB96" s="112">
        <v>19.5</v>
      </c>
      <c r="AC96" s="112">
        <v>16.8</v>
      </c>
      <c r="AD96" s="112">
        <v>6.1</v>
      </c>
      <c r="AE96" s="112">
        <v>-4.2</v>
      </c>
      <c r="AF96" s="112">
        <v>-8.9</v>
      </c>
      <c r="AG96" s="109">
        <v>60</v>
      </c>
      <c r="AH96" s="49">
        <f t="shared" si="16"/>
        <v>28.5</v>
      </c>
      <c r="AI96" s="110">
        <f t="shared" si="17"/>
        <v>0.8125</v>
      </c>
    </row>
    <row r="97" spans="1:37" x14ac:dyDescent="0.25">
      <c r="A97" s="113" t="s">
        <v>101</v>
      </c>
      <c r="B97" s="114">
        <v>15</v>
      </c>
      <c r="C97" s="114">
        <v>14</v>
      </c>
      <c r="D97" s="114">
        <v>12</v>
      </c>
      <c r="E97" s="114">
        <v>10.4</v>
      </c>
      <c r="F97" s="114">
        <v>14</v>
      </c>
      <c r="G97" s="114">
        <v>27</v>
      </c>
      <c r="H97" s="114">
        <v>40</v>
      </c>
      <c r="I97" s="114">
        <v>52</v>
      </c>
      <c r="J97" s="114">
        <v>52</v>
      </c>
      <c r="K97" s="114">
        <v>65</v>
      </c>
      <c r="L97" s="114">
        <v>77</v>
      </c>
      <c r="M97" s="114">
        <v>81.5</v>
      </c>
      <c r="N97" s="114">
        <v>64.5</v>
      </c>
      <c r="O97" s="114">
        <v>79.5</v>
      </c>
      <c r="P97" s="114">
        <v>79.5</v>
      </c>
      <c r="Q97" s="114">
        <v>79.5</v>
      </c>
      <c r="R97" s="114"/>
      <c r="S97" s="114">
        <v>17.100000000000001</v>
      </c>
      <c r="T97" s="114">
        <v>14.3</v>
      </c>
      <c r="U97" s="114">
        <v>33</v>
      </c>
      <c r="V97" s="114">
        <v>42</v>
      </c>
      <c r="W97" s="114">
        <v>47.5</v>
      </c>
      <c r="X97" s="114">
        <v>53.1</v>
      </c>
      <c r="Y97" s="114">
        <v>86</v>
      </c>
      <c r="Z97" s="114">
        <v>92.3</v>
      </c>
      <c r="AA97" s="114">
        <v>84.2</v>
      </c>
      <c r="AB97" s="114">
        <v>63.5</v>
      </c>
      <c r="AC97" s="114">
        <v>54.2</v>
      </c>
      <c r="AD97" s="114">
        <v>45</v>
      </c>
      <c r="AE97" s="114">
        <v>21.6</v>
      </c>
      <c r="AF97" s="114">
        <v>5.6</v>
      </c>
      <c r="AG97" s="116">
        <v>120</v>
      </c>
      <c r="AH97" s="49">
        <f t="shared" si="16"/>
        <v>92.3</v>
      </c>
      <c r="AI97" s="110">
        <f t="shared" si="17"/>
        <v>0.79166666666666663</v>
      </c>
    </row>
    <row r="98" spans="1:37" x14ac:dyDescent="0.25">
      <c r="A98" s="113" t="s">
        <v>102</v>
      </c>
      <c r="B98" s="114">
        <v>44</v>
      </c>
      <c r="C98" s="114">
        <v>42</v>
      </c>
      <c r="D98" s="114">
        <v>43</v>
      </c>
      <c r="E98" s="114">
        <v>22</v>
      </c>
      <c r="F98" s="114">
        <v>13</v>
      </c>
      <c r="G98" s="114">
        <v>31</v>
      </c>
      <c r="H98" s="114">
        <v>28</v>
      </c>
      <c r="I98" s="114">
        <v>32</v>
      </c>
      <c r="J98" s="114">
        <v>32</v>
      </c>
      <c r="K98" s="114">
        <v>55.8</v>
      </c>
      <c r="L98" s="114">
        <v>52</v>
      </c>
      <c r="M98" s="114">
        <v>57.5</v>
      </c>
      <c r="N98" s="114">
        <v>43.5</v>
      </c>
      <c r="O98" s="114">
        <v>45.5</v>
      </c>
      <c r="P98" s="114">
        <v>45.5</v>
      </c>
      <c r="Q98" s="114">
        <v>65.900000000000006</v>
      </c>
      <c r="R98" s="114"/>
      <c r="S98" s="114">
        <v>66.2</v>
      </c>
      <c r="T98" s="114">
        <v>30</v>
      </c>
      <c r="U98" s="114">
        <v>68</v>
      </c>
      <c r="V98" s="114">
        <v>56</v>
      </c>
      <c r="W98" s="114">
        <v>33</v>
      </c>
      <c r="X98" s="114">
        <v>17.8</v>
      </c>
      <c r="Y98" s="114">
        <v>53</v>
      </c>
      <c r="Z98" s="114">
        <v>31</v>
      </c>
      <c r="AA98" s="114">
        <v>81.400000000000006</v>
      </c>
      <c r="AB98" s="114">
        <v>71.599999999999994</v>
      </c>
      <c r="AC98" s="114">
        <v>69.900000000000006</v>
      </c>
      <c r="AD98" s="114">
        <v>50.1</v>
      </c>
      <c r="AE98" s="114">
        <v>56.6</v>
      </c>
      <c r="AF98" s="114">
        <v>58.5</v>
      </c>
      <c r="AG98" s="116"/>
      <c r="AH98" s="49">
        <f t="shared" si="16"/>
        <v>81.400000000000006</v>
      </c>
      <c r="AI98" s="110">
        <f t="shared" si="17"/>
        <v>0.8125</v>
      </c>
    </row>
    <row r="99" spans="1:37" x14ac:dyDescent="0.25">
      <c r="A99" s="113" t="s">
        <v>103</v>
      </c>
      <c r="B99" s="114">
        <v>67</v>
      </c>
      <c r="C99" s="114">
        <v>69</v>
      </c>
      <c r="D99" s="114">
        <v>70</v>
      </c>
      <c r="E99" s="114">
        <v>72</v>
      </c>
      <c r="F99" s="114">
        <v>73</v>
      </c>
      <c r="G99" s="114">
        <v>74</v>
      </c>
      <c r="H99" s="114">
        <v>71</v>
      </c>
      <c r="I99" s="114">
        <v>66.8</v>
      </c>
      <c r="J99" s="114">
        <v>66.8</v>
      </c>
      <c r="K99" s="114">
        <v>68</v>
      </c>
      <c r="L99" s="114">
        <v>72</v>
      </c>
      <c r="M99" s="114">
        <v>72</v>
      </c>
      <c r="N99" s="114">
        <v>67</v>
      </c>
      <c r="O99" s="114">
        <v>75.7</v>
      </c>
      <c r="P99" s="114">
        <v>75.7</v>
      </c>
      <c r="Q99" s="114">
        <v>77.8</v>
      </c>
      <c r="R99" s="114"/>
      <c r="S99" s="114">
        <v>82.3</v>
      </c>
      <c r="T99" s="114">
        <v>71.7</v>
      </c>
      <c r="U99" s="114">
        <v>73.400000000000006</v>
      </c>
      <c r="V99" s="114">
        <v>68</v>
      </c>
      <c r="W99" s="114">
        <v>65.099999999999994</v>
      </c>
      <c r="X99" s="114">
        <v>51.4</v>
      </c>
      <c r="Y99" s="114">
        <v>70</v>
      </c>
      <c r="Z99" s="114">
        <v>71.2</v>
      </c>
      <c r="AA99" s="114">
        <v>86.4</v>
      </c>
      <c r="AB99" s="114">
        <v>74.2</v>
      </c>
      <c r="AC99" s="114">
        <v>74.5</v>
      </c>
      <c r="AD99" s="114">
        <v>82.9</v>
      </c>
      <c r="AE99" s="114">
        <v>85.7</v>
      </c>
      <c r="AF99" s="114">
        <v>84.3</v>
      </c>
      <c r="AG99" s="100"/>
      <c r="AH99" s="49">
        <f t="shared" si="16"/>
        <v>86.4</v>
      </c>
      <c r="AI99" s="110">
        <f t="shared" si="17"/>
        <v>0.8125</v>
      </c>
    </row>
    <row r="100" spans="1:37" ht="15.75" thickBot="1" x14ac:dyDescent="0.3">
      <c r="A100" s="117" t="s">
        <v>104</v>
      </c>
      <c r="B100" s="95">
        <v>-10</v>
      </c>
      <c r="C100" s="95">
        <v>-15</v>
      </c>
      <c r="D100" s="95">
        <v>-17</v>
      </c>
      <c r="E100" s="95">
        <v>-18</v>
      </c>
      <c r="F100" s="95">
        <v>-19.600000000000001</v>
      </c>
      <c r="G100" s="95">
        <v>-10.5</v>
      </c>
      <c r="H100" s="95">
        <v>-14</v>
      </c>
      <c r="I100" s="95">
        <v>-2</v>
      </c>
      <c r="J100" s="95">
        <v>-2</v>
      </c>
      <c r="K100" s="95">
        <v>9.5</v>
      </c>
      <c r="L100" s="95">
        <v>8.6</v>
      </c>
      <c r="M100" s="95">
        <v>7.8</v>
      </c>
      <c r="N100" s="95">
        <v>26.8</v>
      </c>
      <c r="O100" s="95">
        <v>29.2</v>
      </c>
      <c r="P100" s="95">
        <v>30</v>
      </c>
      <c r="Q100" s="95">
        <v>20</v>
      </c>
      <c r="R100" s="95"/>
      <c r="S100" s="95">
        <v>26</v>
      </c>
      <c r="T100" s="95">
        <v>30.6</v>
      </c>
      <c r="U100" s="95">
        <v>35.9</v>
      </c>
      <c r="V100" s="95">
        <v>40</v>
      </c>
      <c r="W100" s="95">
        <v>44</v>
      </c>
      <c r="X100" s="95">
        <v>47.4</v>
      </c>
      <c r="Y100" s="95">
        <v>62</v>
      </c>
      <c r="Z100" s="95">
        <v>73</v>
      </c>
      <c r="AA100" s="95">
        <v>71</v>
      </c>
      <c r="AB100" s="95">
        <v>52.1</v>
      </c>
      <c r="AC100" s="95">
        <v>56.4</v>
      </c>
      <c r="AD100" s="95">
        <v>54.1</v>
      </c>
      <c r="AE100" s="95">
        <v>42</v>
      </c>
      <c r="AF100" s="95">
        <v>36.799999999999997</v>
      </c>
      <c r="AG100" s="100"/>
      <c r="AH100" s="49">
        <f t="shared" si="16"/>
        <v>73</v>
      </c>
      <c r="AI100" s="110">
        <f t="shared" si="17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1140.3400000000001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17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2079/01/17)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2079/01/17)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950.93999999999994</v>
      </c>
      <c r="U214" s="161">
        <f t="shared" si="54"/>
        <v>959.93999999999994</v>
      </c>
      <c r="V214" s="161">
        <f t="shared" si="54"/>
        <v>1006.94</v>
      </c>
      <c r="W214" s="161">
        <f t="shared" si="54"/>
        <v>1003.34</v>
      </c>
      <c r="X214" s="161">
        <f t="shared" si="54"/>
        <v>993.54</v>
      </c>
      <c r="Y214" s="161">
        <f t="shared" si="54"/>
        <v>970.44</v>
      </c>
      <c r="Z214" s="161">
        <f t="shared" si="54"/>
        <v>983.34</v>
      </c>
      <c r="AA214" s="161">
        <f t="shared" si="54"/>
        <v>1012.14</v>
      </c>
      <c r="AB214" s="161">
        <f t="shared" si="54"/>
        <v>1044.74</v>
      </c>
      <c r="AC214" s="161">
        <f t="shared" si="54"/>
        <v>1081.74</v>
      </c>
      <c r="AD214" s="161">
        <f t="shared" si="54"/>
        <v>1083.74</v>
      </c>
      <c r="AE214" s="161">
        <f t="shared" si="54"/>
        <v>1101.4000000000001</v>
      </c>
      <c r="AF214" s="161">
        <f t="shared" si="54"/>
        <v>1140.3400000000001</v>
      </c>
      <c r="AG214" s="161">
        <f t="shared" si="54"/>
        <v>1115.94</v>
      </c>
      <c r="AH214" s="161">
        <f t="shared" si="54"/>
        <v>1142.04</v>
      </c>
      <c r="AI214" s="161">
        <f t="shared" si="54"/>
        <v>1066.24</v>
      </c>
      <c r="AJ214" s="161">
        <f t="shared" si="54"/>
        <v>1103.1399999999999</v>
      </c>
      <c r="AK214" s="161">
        <f t="shared" si="54"/>
        <v>1145.24</v>
      </c>
      <c r="AL214" s="161">
        <f t="shared" si="54"/>
        <v>1146.1400000000001</v>
      </c>
      <c r="AM214" s="161">
        <f t="shared" si="54"/>
        <v>1160.94</v>
      </c>
      <c r="AN214" s="161">
        <f t="shared" si="54"/>
        <v>1148.24</v>
      </c>
      <c r="AO214" s="161">
        <f t="shared" si="54"/>
        <v>1139.7399999999998</v>
      </c>
      <c r="AP214" s="161">
        <f t="shared" si="54"/>
        <v>1090.8399999999999</v>
      </c>
      <c r="AQ214" s="161">
        <f t="shared" si="54"/>
        <v>1105.24</v>
      </c>
      <c r="AR214" s="161">
        <f t="shared" si="54"/>
        <v>1196.6399999999999</v>
      </c>
      <c r="AS214" s="161">
        <f t="shared" si="54"/>
        <v>1307.44</v>
      </c>
      <c r="AT214" s="161">
        <f t="shared" si="54"/>
        <v>1226.94</v>
      </c>
      <c r="AU214" s="161">
        <f t="shared" si="54"/>
        <v>1224.04</v>
      </c>
      <c r="AV214" s="161">
        <f t="shared" si="54"/>
        <v>1185.24</v>
      </c>
      <c r="AW214" s="161">
        <f t="shared" si="54"/>
        <v>1120.24</v>
      </c>
      <c r="AX214" s="161">
        <f t="shared" si="54"/>
        <v>1075.6399999999999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222" priority="190">
      <formula>$AH11=0</formula>
    </cfRule>
  </conditionalFormatting>
  <conditionalFormatting sqref="A34:A201">
    <cfRule type="expression" dxfId="220" priority="170">
      <formula>$AH34=0</formula>
    </cfRule>
  </conditionalFormatting>
  <conditionalFormatting sqref="B8 M8 S8 AB8">
    <cfRule type="expression" dxfId="219" priority="212">
      <formula>C$9&lt;8/24</formula>
    </cfRule>
    <cfRule type="expression" dxfId="218" priority="210">
      <formula>AND(C$9&gt;=14/24,C$9&lt;20/24)</formula>
    </cfRule>
    <cfRule type="expression" dxfId="217" priority="211">
      <formula>AND(C$9&gt;=8/24,C$9&lt;14/24)</formula>
    </cfRule>
  </conditionalFormatting>
  <conditionalFormatting sqref="B11:D11 B94:AF100">
    <cfRule type="expression" dxfId="216" priority="59">
      <formula>B$9&gt;=20/24</formula>
    </cfRule>
    <cfRule type="expression" dxfId="215" priority="60">
      <formula>AND(B$9&gt;=14/24,B$9&lt;20/24)</formula>
    </cfRule>
    <cfRule type="expression" dxfId="214" priority="61">
      <formula>AND(B$9&gt;=8/24,B$9&lt;14/24)</formula>
    </cfRule>
    <cfRule type="expression" dxfId="213" priority="62">
      <formula>B$9&lt;8/24</formula>
    </cfRule>
  </conditionalFormatting>
  <conditionalFormatting sqref="B11:D11">
    <cfRule type="expression" dxfId="212" priority="54">
      <formula>B11&gt;$AG11</formula>
    </cfRule>
  </conditionalFormatting>
  <conditionalFormatting sqref="B44:E50 F45:L50">
    <cfRule type="expression" dxfId="211" priority="11">
      <formula>B$9&gt;=20/24</formula>
    </cfRule>
    <cfRule type="expression" dxfId="210" priority="12">
      <formula>AND(B$9&gt;=14/24,B$9&lt;20/24)</formula>
    </cfRule>
    <cfRule type="expression" dxfId="209" priority="13">
      <formula>AND(B$9&gt;=8/24,B$9&lt;14/24)</formula>
    </cfRule>
    <cfRule type="expression" dxfId="208" priority="14">
      <formula>B$9&lt;8/24</formula>
    </cfRule>
  </conditionalFormatting>
  <conditionalFormatting sqref="B12:L14 B16:L16 B24:L26 C53:AF57 B53:B91 C60:G67 H62:L67">
    <cfRule type="expression" dxfId="207" priority="38">
      <formula>AND(B$9&gt;=14/24,B$9&lt;20/24)</formula>
    </cfRule>
    <cfRule type="expression" dxfId="206" priority="40">
      <formula>B$9&lt;8/24</formula>
    </cfRule>
    <cfRule type="expression" dxfId="205" priority="39">
      <formula>AND(B$9&gt;=8/24,B$9&lt;14/24)</formula>
    </cfRule>
  </conditionalFormatting>
  <conditionalFormatting sqref="B12:L14 B16:L16 B24:AF26 C53:AF57 B53:B91 C60:G67 H62:L67">
    <cfRule type="expression" dxfId="204" priority="37">
      <formula>B$9&gt;=20/24</formula>
    </cfRule>
  </conditionalFormatting>
  <conditionalFormatting sqref="B12:L16 B34:AF37">
    <cfRule type="expression" dxfId="203" priority="28">
      <formula>B12&gt;$AG12</formula>
    </cfRule>
  </conditionalFormatting>
  <conditionalFormatting sqref="B17:L23">
    <cfRule type="expression" dxfId="202" priority="3">
      <formula>AND(B$9&gt;=14/24,B$9&lt;20/24)</formula>
    </cfRule>
    <cfRule type="expression" dxfId="201" priority="4">
      <formula>AND(B$9&gt;=8/24,B$9&lt;14/24)</formula>
    </cfRule>
    <cfRule type="expression" dxfId="200" priority="5">
      <formula>B$9&lt;8/24</formula>
    </cfRule>
  </conditionalFormatting>
  <conditionalFormatting sqref="B39:L41">
    <cfRule type="expression" dxfId="199" priority="42">
      <formula>B$9&gt;=20/24</formula>
    </cfRule>
    <cfRule type="expression" dxfId="198" priority="45">
      <formula>B$9&lt;8/24</formula>
    </cfRule>
    <cfRule type="expression" dxfId="197" priority="44">
      <formula>AND(B$9&gt;=8/24,B$9&lt;14/24)</formula>
    </cfRule>
    <cfRule type="expression" dxfId="196" priority="43">
      <formula>AND(B$9&gt;=14/24,B$9&lt;20/24)</formula>
    </cfRule>
  </conditionalFormatting>
  <conditionalFormatting sqref="B9:AF10 T11:AF11 AG73 B192:AF192 B194:B200 D194:AF200 U213:AF213">
    <cfRule type="expression" dxfId="195" priority="205">
      <formula>B$9&lt;8/24</formula>
    </cfRule>
    <cfRule type="expression" dxfId="194" priority="204">
      <formula>AND(B$9&gt;=8/24,B$9&lt;14/24)</formula>
    </cfRule>
    <cfRule type="expression" dxfId="193" priority="203">
      <formula>AND(B$9&gt;=14/24,B$9&lt;20/24)</formula>
    </cfRule>
  </conditionalFormatting>
  <conditionalFormatting sqref="B15:AF15">
    <cfRule type="expression" dxfId="192" priority="22">
      <formula>AND(B$9&gt;=8/24,B$9&lt;14/24)</formula>
    </cfRule>
    <cfRule type="expression" dxfId="191" priority="23">
      <formula>B$9&lt;8/24</formula>
    </cfRule>
    <cfRule type="expression" dxfId="190" priority="20">
      <formula>B$9&gt;=20/24</formula>
    </cfRule>
    <cfRule type="expression" dxfId="189" priority="21">
      <formula>AND(B$9&gt;=14/24,B$9&lt;20/24)</formula>
    </cfRule>
  </conditionalFormatting>
  <conditionalFormatting sqref="B17:AF23">
    <cfRule type="expression" dxfId="188" priority="2">
      <formula>B$9&gt;=20/24</formula>
    </cfRule>
    <cfRule type="expression" dxfId="187" priority="1">
      <formula>B17&gt;$AG17</formula>
    </cfRule>
  </conditionalFormatting>
  <conditionalFormatting sqref="B24:AF33">
    <cfRule type="expression" dxfId="186" priority="15">
      <formula>B24&gt;$AG24</formula>
    </cfRule>
  </conditionalFormatting>
  <conditionalFormatting sqref="B27:AF27">
    <cfRule type="expression" dxfId="185" priority="7">
      <formula>AND(B$9&gt;=14/24,B$9&lt;20/24)</formula>
    </cfRule>
    <cfRule type="expression" dxfId="184" priority="6">
      <formula>B$9&gt;=20/24</formula>
    </cfRule>
    <cfRule type="expression" dxfId="183" priority="9">
      <formula>B$9&lt;8/24</formula>
    </cfRule>
    <cfRule type="expression" dxfId="182" priority="8">
      <formula>AND(B$9&gt;=8/24,B$9&lt;14/24)</formula>
    </cfRule>
  </conditionalFormatting>
  <conditionalFormatting sqref="B28:AF34">
    <cfRule type="expression" dxfId="181" priority="19">
      <formula>B$9&lt;8/24</formula>
    </cfRule>
    <cfRule type="expression" dxfId="180" priority="16">
      <formula>B$9&gt;=20/24</formula>
    </cfRule>
    <cfRule type="expression" dxfId="179" priority="17">
      <formula>AND(B$9&gt;=14/24,B$9&lt;20/24)</formula>
    </cfRule>
    <cfRule type="expression" dxfId="178" priority="18">
      <formula>AND(B$9&gt;=8/24,B$9&lt;14/24)</formula>
    </cfRule>
  </conditionalFormatting>
  <conditionalFormatting sqref="B35:AF37">
    <cfRule type="expression" dxfId="177" priority="30">
      <formula>AND(B$9&gt;=14/24,B$9&lt;20/24)</formula>
    </cfRule>
    <cfRule type="expression" dxfId="176" priority="29">
      <formula>B$9&gt;=20/24</formula>
    </cfRule>
    <cfRule type="expression" dxfId="175" priority="32">
      <formula>B$9&lt;8/24</formula>
    </cfRule>
    <cfRule type="expression" dxfId="174" priority="31">
      <formula>AND(B$9&gt;=8/24,B$9&lt;14/24)</formula>
    </cfRule>
  </conditionalFormatting>
  <conditionalFormatting sqref="B38:AF56">
    <cfRule type="expression" dxfId="173" priority="10">
      <formula>B38&gt;$AG38</formula>
    </cfRule>
  </conditionalFormatting>
  <conditionalFormatting sqref="C68:AF91 M17:AF26">
    <cfRule type="expression" dxfId="172" priority="114">
      <formula>AND(C$9&gt;=14/24,C$9&lt;20/24)</formula>
    </cfRule>
  </conditionalFormatting>
  <conditionalFormatting sqref="C68:AF91">
    <cfRule type="expression" dxfId="171" priority="113">
      <formula>C$9&gt;=20/24</formula>
    </cfRule>
  </conditionalFormatting>
  <conditionalFormatting sqref="E11:I11">
    <cfRule type="expression" dxfId="170" priority="169">
      <formula>E$9&lt;8/24</formula>
    </cfRule>
    <cfRule type="expression" dxfId="169" priority="166">
      <formula>E$9&gt;=20/24</formula>
    </cfRule>
    <cfRule type="expression" dxfId="168" priority="167">
      <formula>AND(E$9&gt;=14/24,E$9&lt;20/24)</formula>
    </cfRule>
    <cfRule type="expression" dxfId="167" priority="168">
      <formula>AND(E$9&gt;=8/24,E$9&lt;14/24)</formula>
    </cfRule>
  </conditionalFormatting>
  <conditionalFormatting sqref="E11:AF11">
    <cfRule type="expression" dxfId="166" priority="161">
      <formula>E11&gt;$AG11</formula>
    </cfRule>
  </conditionalFormatting>
  <conditionalFormatting sqref="M11:S14 T12:AF14 M16:AF16 C58:O59 P58:AF67 L60:N60 H60:K61 O60:O67 L61 M61:N67">
    <cfRule type="expression" dxfId="165" priority="160">
      <formula>C$9&lt;8/24</formula>
    </cfRule>
    <cfRule type="expression" dxfId="164" priority="159">
      <formula>AND(C$9&gt;=8/24,C$9&lt;14/24)</formula>
    </cfRule>
    <cfRule type="expression" dxfId="163" priority="158">
      <formula>AND(C$9&gt;=14/24,C$9&lt;20/24)</formula>
    </cfRule>
    <cfRule type="expression" dxfId="162" priority="157">
      <formula>C$9&gt;=20/24</formula>
    </cfRule>
  </conditionalFormatting>
  <conditionalFormatting sqref="M11:S16 T12:AF16">
    <cfRule type="expression" dxfId="161" priority="148">
      <formula>M11&gt;$AG11</formula>
    </cfRule>
  </conditionalFormatting>
  <conditionalFormatting sqref="M39:S50 T42:Y50 Z44:AF50">
    <cfRule type="expression" dxfId="160" priority="124">
      <formula>AND(M$9&gt;=8/24,M$9&lt;14/24)</formula>
    </cfRule>
    <cfRule type="expression" dxfId="159" priority="125">
      <formula>M$9&lt;8/24</formula>
    </cfRule>
    <cfRule type="expression" dxfId="158" priority="122">
      <formula>M$9&gt;=20/24</formula>
    </cfRule>
    <cfRule type="expression" dxfId="157" priority="123">
      <formula>AND(M$9&gt;=14/24,M$9&lt;20/24)</formula>
    </cfRule>
  </conditionalFormatting>
  <conditionalFormatting sqref="M17:AF26 C68:AF91">
    <cfRule type="expression" dxfId="156" priority="116">
      <formula>C$9&lt;8/24</formula>
    </cfRule>
    <cfRule type="expression" dxfId="155" priority="115">
      <formula>AND(C$9&gt;=8/24,C$9&lt;14/24)</formula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54" priority="209">
      <formula>C$9&gt;=20/24</formula>
    </cfRule>
  </conditionalFormatting>
  <conditionalFormatting sqref="S8">
    <cfRule type="expression" dxfId="153" priority="178">
      <formula>U$9&lt;8/24</formula>
    </cfRule>
    <cfRule type="expression" dxfId="152" priority="177">
      <formula>AND(U$9&gt;=8/24,U$9&lt;14/24)</formula>
    </cfRule>
    <cfRule type="expression" dxfId="151" priority="176">
      <formula>AND(U$9&gt;=14/24,U$9&lt;20/24)</formula>
    </cfRule>
    <cfRule type="expression" dxfId="150" priority="175">
      <formula>U$9&gt;=20/24</formula>
    </cfRule>
  </conditionalFormatting>
  <conditionalFormatting sqref="T213">
    <cfRule type="expression" dxfId="149" priority="225">
      <formula>AX$9&lt;8/24</formula>
    </cfRule>
    <cfRule type="expression" dxfId="148" priority="222">
      <formula>AX$9&gt;=20/24</formula>
    </cfRule>
    <cfRule type="expression" dxfId="147" priority="223">
      <formula>AND(AX$9&gt;=14/24,AX$9&lt;20/24)</formula>
    </cfRule>
    <cfRule type="expression" dxfId="146" priority="224">
      <formula>AND(AX$9&gt;=8/24,AX$9&lt;14/24)</formula>
    </cfRule>
  </conditionalFormatting>
  <conditionalFormatting sqref="T11:AF11 B9:AF10 AG73 B192:AF192 B194:B200 D194:AF200 U213:AF213">
    <cfRule type="expression" dxfId="145" priority="202">
      <formula>B$9&gt;=20/24</formula>
    </cfRule>
  </conditionalFormatting>
  <conditionalFormatting sqref="T39:AF41">
    <cfRule type="expression" dxfId="144" priority="162">
      <formula>T$9&gt;=20/24</formula>
    </cfRule>
    <cfRule type="expression" dxfId="143" priority="163">
      <formula>AND(T$9&gt;=14/24,T$9&lt;20/24)</formula>
    </cfRule>
    <cfRule type="expression" dxfId="142" priority="164">
      <formula>AND(T$9&gt;=8/24,T$9&lt;14/24)</formula>
    </cfRule>
    <cfRule type="expression" dxfId="141" priority="165">
      <formula>T$9&lt;8/24</formula>
    </cfRule>
  </conditionalFormatting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Z42:AA43 AB43">
    <cfRule type="expression" dxfId="140" priority="129">
      <formula>AND(Z$9&gt;=8/24,Z$9&lt;14/24)</formula>
    </cfRule>
    <cfRule type="expression" dxfId="139" priority="130">
      <formula>Z$9&lt;8/24</formula>
    </cfRule>
    <cfRule type="expression" dxfId="138" priority="128">
      <formula>AND(Z$9&gt;=14/24,Z$9&lt;20/24)</formula>
    </cfRule>
    <cfRule type="expression" dxfId="137" priority="127">
      <formula>Z$9&gt;=20/24</formula>
    </cfRule>
  </conditionalFormatting>
  <conditionalFormatting sqref="AB8">
    <cfRule type="expression" dxfId="136" priority="174">
      <formula>AD$9&lt;8/24</formula>
    </cfRule>
    <cfRule type="expression" dxfId="135" priority="171">
      <formula>AD$9&gt;=20/24</formula>
    </cfRule>
    <cfRule type="expression" dxfId="134" priority="172">
      <formula>AND(AD$9&gt;=14/24,AD$9&lt;20/24)</formula>
    </cfRule>
    <cfRule type="expression" dxfId="133" priority="173">
      <formula>AND(AD$9&gt;=8/24,AD$9&lt;14/24)</formula>
    </cfRule>
  </conditionalFormatting>
  <conditionalFormatting sqref="AG51">
    <cfRule type="expression" dxfId="132" priority="196">
      <formula>AG51&gt;$AG51</formula>
    </cfRule>
  </conditionalFormatting>
  <conditionalFormatting sqref="AG213">
    <cfRule type="expression" dxfId="131" priority="214">
      <formula>B$9&gt;=20/24</formula>
    </cfRule>
    <cfRule type="expression" dxfId="130" priority="215">
      <formula>AND(B$9&gt;=14/24,B$9&lt;20/24)</formula>
    </cfRule>
    <cfRule type="expression" dxfId="129" priority="216">
      <formula>AND(B$9&gt;=8/24,B$9&lt;14/24)</formula>
    </cfRule>
    <cfRule type="expression" dxfId="128" priority="217">
      <formula>B$9&lt;8/24</formula>
    </cfRule>
  </conditionalFormatting>
  <conditionalFormatting sqref="AH213:AX213">
    <cfRule type="expression" dxfId="127" priority="218">
      <formula>AG$9&gt;=20/24</formula>
    </cfRule>
    <cfRule type="expression" dxfId="126" priority="219">
      <formula>AND(AG$9&gt;=14/24,AG$9&lt;20/24)</formula>
    </cfRule>
    <cfRule type="expression" dxfId="125" priority="220">
      <formula>AND(AG$9&gt;=8/24,AG$9&lt;14/24)</formula>
    </cfRule>
    <cfRule type="expression" dxfId="124" priority="221">
      <formula>AG$9&lt;8/24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CF3ED643-58CD-414B-BBED-8C9B352FEA1E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246"/>
  <sheetViews>
    <sheetView zoomScaleNormal="100" workbookViewId="0">
      <pane xSplit="1" ySplit="10" topLeftCell="B56" activePane="bottomRight" state="frozen"/>
      <selection activeCell="AF88" sqref="AF88"/>
      <selection pane="topRight" activeCell="AF88" sqref="AF88"/>
      <selection pane="bottomLeft" activeCell="AF88" sqref="AF88"/>
      <selection pane="bottomRight" activeCell="C26" sqref="C26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2079/01/18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81.5</v>
      </c>
      <c r="C5" s="29">
        <f t="shared" si="0"/>
        <v>86.5</v>
      </c>
      <c r="D5" s="29">
        <f t="shared" si="0"/>
        <v>101.5</v>
      </c>
      <c r="E5" s="29">
        <f t="shared" si="0"/>
        <v>86.1</v>
      </c>
      <c r="F5" s="29">
        <f t="shared" si="0"/>
        <v>92.1</v>
      </c>
      <c r="G5" s="29">
        <f t="shared" si="0"/>
        <v>96.6</v>
      </c>
      <c r="H5" s="29">
        <f t="shared" si="0"/>
        <v>94.8</v>
      </c>
      <c r="I5" s="29">
        <f t="shared" si="0"/>
        <v>101.19999999999999</v>
      </c>
      <c r="J5" s="29">
        <f t="shared" si="0"/>
        <v>162.5</v>
      </c>
      <c r="K5" s="29">
        <f t="shared" si="0"/>
        <v>176.5</v>
      </c>
      <c r="L5" s="29">
        <f t="shared" si="0"/>
        <v>160.30000000000001</v>
      </c>
      <c r="M5" s="29">
        <f t="shared" si="0"/>
        <v>166.7</v>
      </c>
      <c r="N5" s="29">
        <f t="shared" si="0"/>
        <v>153.30000000000001</v>
      </c>
      <c r="O5" s="29">
        <f t="shared" si="0"/>
        <v>158.5</v>
      </c>
      <c r="P5" s="29">
        <f t="shared" si="0"/>
        <v>198.1</v>
      </c>
      <c r="Q5" s="29">
        <f t="shared" si="0"/>
        <v>220.10000000000002</v>
      </c>
      <c r="R5" s="29">
        <f t="shared" si="0"/>
        <v>285.39999999999998</v>
      </c>
      <c r="S5" s="29">
        <f t="shared" si="0"/>
        <v>230.7</v>
      </c>
      <c r="T5" s="29">
        <f t="shared" si="0"/>
        <v>256.5</v>
      </c>
      <c r="U5" s="29">
        <f t="shared" si="0"/>
        <v>256.60000000000002</v>
      </c>
      <c r="V5" s="29">
        <f t="shared" si="0"/>
        <v>263.10000000000002</v>
      </c>
      <c r="W5" s="29">
        <f t="shared" si="0"/>
        <v>196.89999999999998</v>
      </c>
      <c r="X5" s="29">
        <f t="shared" si="0"/>
        <v>186</v>
      </c>
      <c r="Y5" s="29">
        <f t="shared" si="0"/>
        <v>123.1</v>
      </c>
      <c r="Z5" s="29">
        <f t="shared" si="0"/>
        <v>182.7</v>
      </c>
      <c r="AA5" s="29">
        <f t="shared" si="0"/>
        <v>223</v>
      </c>
      <c r="AB5" s="29">
        <f t="shared" si="0"/>
        <v>251.10000000000002</v>
      </c>
      <c r="AC5" s="29">
        <f t="shared" si="0"/>
        <v>230.4</v>
      </c>
      <c r="AD5" s="29">
        <f t="shared" si="0"/>
        <v>225.1</v>
      </c>
      <c r="AE5" s="29">
        <f t="shared" si="0"/>
        <v>221.9</v>
      </c>
      <c r="AF5" s="29">
        <f>B68</f>
        <v>111.6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1171MW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Load=979</v>
      </c>
      <c r="B7" s="34">
        <f>B75</f>
        <v>1052.44</v>
      </c>
      <c r="C7" s="34">
        <f t="shared" ref="C7:AF7" si="1">C75</f>
        <v>1008.64</v>
      </c>
      <c r="D7" s="34">
        <f t="shared" si="1"/>
        <v>987.1400000000001</v>
      </c>
      <c r="E7" s="34">
        <f t="shared" si="1"/>
        <v>997.04</v>
      </c>
      <c r="F7" s="34">
        <f t="shared" si="1"/>
        <v>979.04</v>
      </c>
      <c r="G7" s="34">
        <f t="shared" si="1"/>
        <v>1017.9399999999999</v>
      </c>
      <c r="H7" s="34">
        <f t="shared" si="1"/>
        <v>1054.24</v>
      </c>
      <c r="I7" s="34">
        <f t="shared" si="1"/>
        <v>1070.1399999999999</v>
      </c>
      <c r="J7" s="34">
        <f t="shared" si="1"/>
        <v>1085.94</v>
      </c>
      <c r="K7" s="34">
        <f t="shared" si="1"/>
        <v>1133.6399999999999</v>
      </c>
      <c r="L7" s="34">
        <f t="shared" si="1"/>
        <v>1147.74</v>
      </c>
      <c r="M7" s="34">
        <f t="shared" si="1"/>
        <v>1125.3399999999999</v>
      </c>
      <c r="N7" s="34">
        <f t="shared" si="1"/>
        <v>1171.24</v>
      </c>
      <c r="O7" s="34">
        <f t="shared" si="1"/>
        <v>1174.6399999999999</v>
      </c>
      <c r="P7" s="34">
        <f t="shared" si="1"/>
        <v>1131.74</v>
      </c>
      <c r="Q7" s="34">
        <f t="shared" si="1"/>
        <v>1128.2399999999998</v>
      </c>
      <c r="R7" s="34">
        <f t="shared" si="1"/>
        <v>1124.6399999999999</v>
      </c>
      <c r="S7" s="34">
        <f t="shared" si="1"/>
        <v>1214.6399999999999</v>
      </c>
      <c r="T7" s="34">
        <f t="shared" si="1"/>
        <v>1175.44</v>
      </c>
      <c r="U7" s="34">
        <f t="shared" si="1"/>
        <v>1203.8400000000001</v>
      </c>
      <c r="V7" s="34">
        <f t="shared" si="1"/>
        <v>1186.24</v>
      </c>
      <c r="W7" s="34">
        <f t="shared" si="1"/>
        <v>1192.8400000000001</v>
      </c>
      <c r="X7" s="34">
        <f t="shared" si="1"/>
        <v>1187.74</v>
      </c>
      <c r="Y7" s="34">
        <f t="shared" si="1"/>
        <v>1290.6399999999999</v>
      </c>
      <c r="Z7" s="34">
        <f t="shared" si="1"/>
        <v>1297.54</v>
      </c>
      <c r="AA7" s="34">
        <f t="shared" si="1"/>
        <v>1382.1399999999999</v>
      </c>
      <c r="AB7" s="34">
        <f t="shared" si="1"/>
        <v>1351.54</v>
      </c>
      <c r="AC7" s="34">
        <f t="shared" si="1"/>
        <v>1365.24</v>
      </c>
      <c r="AD7" s="34">
        <f t="shared" si="1"/>
        <v>1306.8399999999999</v>
      </c>
      <c r="AE7" s="34">
        <f t="shared" si="1"/>
        <v>1220.24</v>
      </c>
      <c r="AF7" s="34">
        <f t="shared" si="1"/>
        <v>1161.44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170</v>
      </c>
      <c r="C11" s="46">
        <v>160</v>
      </c>
      <c r="D11" s="46">
        <v>145</v>
      </c>
      <c r="E11" s="44">
        <v>140</v>
      </c>
      <c r="F11" s="44">
        <v>140</v>
      </c>
      <c r="G11" s="44">
        <v>170</v>
      </c>
      <c r="H11" s="44">
        <v>200</v>
      </c>
      <c r="I11" s="44">
        <v>200</v>
      </c>
      <c r="J11" s="45">
        <v>200</v>
      </c>
      <c r="K11" s="45">
        <v>200</v>
      </c>
      <c r="L11" s="45">
        <v>200</v>
      </c>
      <c r="M11" s="44">
        <v>200</v>
      </c>
      <c r="N11" s="44">
        <v>200</v>
      </c>
      <c r="O11" s="44">
        <v>200</v>
      </c>
      <c r="P11" s="44">
        <v>160</v>
      </c>
      <c r="Q11" s="44">
        <v>130</v>
      </c>
      <c r="R11" s="44">
        <v>110</v>
      </c>
      <c r="S11" s="46">
        <v>110</v>
      </c>
      <c r="T11" s="46">
        <v>130</v>
      </c>
      <c r="U11" s="46">
        <v>15</v>
      </c>
      <c r="V11" s="46">
        <v>10</v>
      </c>
      <c r="W11" s="46">
        <v>10</v>
      </c>
      <c r="X11" s="46">
        <v>76</v>
      </c>
      <c r="Y11" s="46">
        <v>100</v>
      </c>
      <c r="Z11" s="46">
        <v>146</v>
      </c>
      <c r="AA11" s="46">
        <v>180</v>
      </c>
      <c r="AB11" s="46">
        <v>150</v>
      </c>
      <c r="AC11" s="46">
        <v>150</v>
      </c>
      <c r="AD11" s="46">
        <v>150</v>
      </c>
      <c r="AE11" s="46">
        <v>110</v>
      </c>
      <c r="AF11" s="46">
        <v>90</v>
      </c>
      <c r="AG11" s="48">
        <v>456</v>
      </c>
      <c r="AH11" s="49">
        <f>MAX(B11:AF11)</f>
        <v>200</v>
      </c>
      <c r="AI11" s="50">
        <f>MIN(B11:AF11)</f>
        <v>10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30</v>
      </c>
      <c r="C12" s="44">
        <v>30</v>
      </c>
      <c r="D12" s="44">
        <v>30</v>
      </c>
      <c r="E12" s="44">
        <v>30</v>
      </c>
      <c r="F12" s="44">
        <v>30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30</v>
      </c>
      <c r="Z12" s="44">
        <v>30</v>
      </c>
      <c r="AA12" s="44">
        <v>30</v>
      </c>
      <c r="AB12" s="44">
        <v>30</v>
      </c>
      <c r="AC12" s="44">
        <v>30</v>
      </c>
      <c r="AD12" s="44">
        <v>30</v>
      </c>
      <c r="AE12" s="44">
        <v>30</v>
      </c>
      <c r="AF12" s="44">
        <v>30</v>
      </c>
      <c r="AG12" s="53">
        <v>60</v>
      </c>
      <c r="AH12" s="49">
        <f t="shared" ref="AH12:AH75" si="2">MAX(B12:AF12)</f>
        <v>30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0</v>
      </c>
      <c r="O13" s="44">
        <v>0</v>
      </c>
      <c r="P13" s="44">
        <v>0</v>
      </c>
      <c r="Q13" s="44">
        <v>0</v>
      </c>
      <c r="R13" s="44">
        <v>17.899999999999999</v>
      </c>
      <c r="S13" s="44">
        <v>21</v>
      </c>
      <c r="T13" s="44">
        <v>21</v>
      </c>
      <c r="U13" s="44">
        <v>17</v>
      </c>
      <c r="V13" s="44">
        <v>17</v>
      </c>
      <c r="W13" s="44">
        <v>16.399999999999999</v>
      </c>
      <c r="X13" s="44">
        <v>16.399999999999999</v>
      </c>
      <c r="Y13" s="44">
        <v>16.399999999999999</v>
      </c>
      <c r="Z13" s="44">
        <v>20.3</v>
      </c>
      <c r="AA13" s="44">
        <v>20.3</v>
      </c>
      <c r="AB13" s="44">
        <v>20.3</v>
      </c>
      <c r="AC13" s="44">
        <v>20.3</v>
      </c>
      <c r="AD13" s="44">
        <v>20.3</v>
      </c>
      <c r="AE13" s="44">
        <v>20.3</v>
      </c>
      <c r="AF13" s="44">
        <v>20.3</v>
      </c>
      <c r="AG13" s="53">
        <v>52.4</v>
      </c>
      <c r="AH13" s="49">
        <f t="shared" si="2"/>
        <v>21</v>
      </c>
      <c r="AI13" s="50">
        <f t="shared" si="3"/>
        <v>0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50.4</v>
      </c>
      <c r="C14" s="44">
        <v>50.4</v>
      </c>
      <c r="D14" s="44">
        <v>50.8</v>
      </c>
      <c r="E14" s="44">
        <v>50.8</v>
      </c>
      <c r="F14" s="44">
        <v>50.4</v>
      </c>
      <c r="G14" s="44">
        <v>50.4</v>
      </c>
      <c r="H14" s="44">
        <v>50.4</v>
      </c>
      <c r="I14" s="44">
        <v>50.4</v>
      </c>
      <c r="J14" s="44">
        <v>50</v>
      </c>
      <c r="K14" s="44">
        <v>50</v>
      </c>
      <c r="L14" s="44">
        <v>50</v>
      </c>
      <c r="M14" s="44">
        <v>50</v>
      </c>
      <c r="N14" s="44">
        <v>50</v>
      </c>
      <c r="O14" s="44">
        <v>50</v>
      </c>
      <c r="P14" s="44">
        <v>50</v>
      </c>
      <c r="Q14" s="44">
        <v>50</v>
      </c>
      <c r="R14" s="44">
        <v>50</v>
      </c>
      <c r="S14" s="44">
        <v>50</v>
      </c>
      <c r="T14" s="44">
        <v>50</v>
      </c>
      <c r="U14" s="44">
        <v>50</v>
      </c>
      <c r="V14" s="44">
        <v>50</v>
      </c>
      <c r="W14" s="44">
        <v>50.7</v>
      </c>
      <c r="X14" s="44">
        <v>50.7</v>
      </c>
      <c r="Y14" s="44">
        <v>50.7</v>
      </c>
      <c r="Z14" s="44">
        <v>50.5</v>
      </c>
      <c r="AA14" s="44">
        <v>50.5</v>
      </c>
      <c r="AB14" s="44">
        <v>50.5</v>
      </c>
      <c r="AC14" s="44">
        <v>50.5</v>
      </c>
      <c r="AD14" s="44">
        <v>50.5</v>
      </c>
      <c r="AE14" s="44">
        <v>50.5</v>
      </c>
      <c r="AF14" s="44">
        <v>50.5</v>
      </c>
      <c r="AG14" s="53">
        <v>50</v>
      </c>
      <c r="AH14" s="49">
        <f t="shared" si="2"/>
        <v>50.8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24</v>
      </c>
      <c r="C15" s="44">
        <v>24</v>
      </c>
      <c r="D15" s="44">
        <v>24</v>
      </c>
      <c r="E15" s="44">
        <v>24</v>
      </c>
      <c r="F15" s="44">
        <v>24</v>
      </c>
      <c r="G15" s="44">
        <v>24</v>
      </c>
      <c r="H15" s="44">
        <v>24</v>
      </c>
      <c r="I15" s="44">
        <v>24</v>
      </c>
      <c r="J15" s="44">
        <v>24</v>
      </c>
      <c r="K15" s="44">
        <v>24</v>
      </c>
      <c r="L15" s="44">
        <v>24</v>
      </c>
      <c r="M15" s="44">
        <v>24</v>
      </c>
      <c r="N15" s="44">
        <v>24</v>
      </c>
      <c r="O15" s="44">
        <v>24</v>
      </c>
      <c r="P15" s="44">
        <v>24</v>
      </c>
      <c r="Q15" s="44">
        <v>24</v>
      </c>
      <c r="R15" s="44">
        <v>24</v>
      </c>
      <c r="S15" s="44">
        <v>24</v>
      </c>
      <c r="T15" s="44">
        <v>24</v>
      </c>
      <c r="U15" s="44">
        <v>24</v>
      </c>
      <c r="V15" s="44">
        <v>24</v>
      </c>
      <c r="W15" s="44">
        <v>24</v>
      </c>
      <c r="X15" s="44">
        <v>24</v>
      </c>
      <c r="Y15" s="44">
        <v>24</v>
      </c>
      <c r="Z15" s="44">
        <v>23.9</v>
      </c>
      <c r="AA15" s="44">
        <v>23.9</v>
      </c>
      <c r="AB15" s="44">
        <v>23.9</v>
      </c>
      <c r="AC15" s="44">
        <v>23.9</v>
      </c>
      <c r="AD15" s="44">
        <v>23.9</v>
      </c>
      <c r="AE15" s="44">
        <v>23.9</v>
      </c>
      <c r="AF15" s="44">
        <v>23.9</v>
      </c>
      <c r="AG15" s="56">
        <v>45</v>
      </c>
      <c r="AH15" s="49">
        <f t="shared" si="2"/>
        <v>24</v>
      </c>
      <c r="AI15" s="50">
        <f t="shared" si="3"/>
        <v>23.9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13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>
        <v>13</v>
      </c>
      <c r="I16" s="44">
        <v>13</v>
      </c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13</v>
      </c>
      <c r="T16" s="44">
        <v>13</v>
      </c>
      <c r="U16" s="44">
        <v>13</v>
      </c>
      <c r="V16" s="44">
        <v>13</v>
      </c>
      <c r="W16" s="44">
        <v>13</v>
      </c>
      <c r="X16" s="44">
        <v>13</v>
      </c>
      <c r="Y16" s="44">
        <v>13</v>
      </c>
      <c r="Z16" s="44">
        <v>13</v>
      </c>
      <c r="AA16" s="44">
        <v>13</v>
      </c>
      <c r="AB16" s="44">
        <v>13</v>
      </c>
      <c r="AC16" s="44">
        <v>13</v>
      </c>
      <c r="AD16" s="44">
        <v>13</v>
      </c>
      <c r="AE16" s="44">
        <v>13</v>
      </c>
      <c r="AF16" s="44">
        <v>13</v>
      </c>
      <c r="AG16" s="53">
        <v>45</v>
      </c>
      <c r="AH16" s="49">
        <f t="shared" si="2"/>
        <v>13</v>
      </c>
      <c r="AI16" s="50">
        <f t="shared" si="3"/>
        <v>13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1.5</v>
      </c>
      <c r="AA17" s="44">
        <v>1.5</v>
      </c>
      <c r="AB17" s="44">
        <v>1.5</v>
      </c>
      <c r="AC17" s="44">
        <v>1.5</v>
      </c>
      <c r="AD17" s="44">
        <v>1.5</v>
      </c>
      <c r="AE17" s="44">
        <v>1.5</v>
      </c>
      <c r="AF17" s="44">
        <v>1.5</v>
      </c>
      <c r="AG17" s="53">
        <v>42</v>
      </c>
      <c r="AH17" s="49">
        <f t="shared" si="2"/>
        <v>12.5</v>
      </c>
      <c r="AI17" s="50">
        <f t="shared" si="3"/>
        <v>1.5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22.1</v>
      </c>
      <c r="C22" s="44">
        <v>21.8</v>
      </c>
      <c r="D22" s="44">
        <v>21.3</v>
      </c>
      <c r="E22" s="44">
        <v>21.3</v>
      </c>
      <c r="F22" s="44">
        <v>21.3</v>
      </c>
      <c r="G22" s="44">
        <v>21.3</v>
      </c>
      <c r="H22" s="44">
        <v>21.3</v>
      </c>
      <c r="I22" s="44">
        <v>21.3</v>
      </c>
      <c r="J22" s="44">
        <v>21.3</v>
      </c>
      <c r="K22" s="44">
        <v>21.3</v>
      </c>
      <c r="L22" s="44">
        <v>21.3</v>
      </c>
      <c r="M22" s="44">
        <v>21.3</v>
      </c>
      <c r="N22" s="44">
        <v>21.3</v>
      </c>
      <c r="O22" s="44">
        <v>21.3</v>
      </c>
      <c r="P22" s="44">
        <v>21.3</v>
      </c>
      <c r="Q22" s="44">
        <v>21.3</v>
      </c>
      <c r="R22" s="44">
        <v>21.3</v>
      </c>
      <c r="S22" s="44">
        <v>21.3</v>
      </c>
      <c r="T22" s="44">
        <v>21.3</v>
      </c>
      <c r="U22" s="44">
        <v>21.3</v>
      </c>
      <c r="V22" s="44">
        <v>21.3</v>
      </c>
      <c r="W22" s="44">
        <v>21.3</v>
      </c>
      <c r="X22" s="44">
        <v>21.3</v>
      </c>
      <c r="Y22" s="44">
        <v>21.3</v>
      </c>
      <c r="Z22" s="44">
        <v>21.3</v>
      </c>
      <c r="AA22" s="44">
        <v>21.3</v>
      </c>
      <c r="AB22" s="44">
        <v>21.3</v>
      </c>
      <c r="AC22" s="44">
        <v>21.3</v>
      </c>
      <c r="AD22" s="44">
        <v>21.3</v>
      </c>
      <c r="AE22" s="44">
        <v>21.3</v>
      </c>
      <c r="AF22" s="44">
        <v>21.3</v>
      </c>
      <c r="AG22" s="53">
        <v>25</v>
      </c>
      <c r="AH22" s="49">
        <f t="shared" si="2"/>
        <v>22.1</v>
      </c>
      <c r="AI22" s="50">
        <f t="shared" si="3"/>
        <v>21.3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17.2</v>
      </c>
      <c r="C24" s="44">
        <v>15.4</v>
      </c>
      <c r="D24" s="44">
        <v>15.3</v>
      </c>
      <c r="E24" s="44">
        <v>15.3</v>
      </c>
      <c r="F24" s="44">
        <v>13.4</v>
      </c>
      <c r="G24" s="44">
        <v>13.4</v>
      </c>
      <c r="H24" s="44">
        <v>13.4</v>
      </c>
      <c r="I24" s="44">
        <v>13.4</v>
      </c>
      <c r="J24" s="44">
        <v>13.4</v>
      </c>
      <c r="K24" s="44">
        <v>13.4</v>
      </c>
      <c r="L24" s="44">
        <v>13.4</v>
      </c>
      <c r="M24" s="44">
        <v>13.4</v>
      </c>
      <c r="N24" s="44">
        <v>13.4</v>
      </c>
      <c r="O24" s="44">
        <v>13.4</v>
      </c>
      <c r="P24" s="44">
        <v>13.4</v>
      </c>
      <c r="Q24" s="44">
        <v>13.4</v>
      </c>
      <c r="R24" s="44">
        <v>13.4</v>
      </c>
      <c r="S24" s="44">
        <v>13.4</v>
      </c>
      <c r="T24" s="44">
        <v>13.4</v>
      </c>
      <c r="U24" s="44">
        <v>13.4</v>
      </c>
      <c r="V24" s="44">
        <v>13.4</v>
      </c>
      <c r="W24" s="44">
        <v>13.4</v>
      </c>
      <c r="X24" s="44">
        <v>13.4</v>
      </c>
      <c r="Y24" s="44">
        <v>13.4</v>
      </c>
      <c r="Z24" s="44">
        <v>13.4</v>
      </c>
      <c r="AA24" s="44">
        <v>13.4</v>
      </c>
      <c r="AB24" s="44">
        <v>13.4</v>
      </c>
      <c r="AC24" s="44">
        <v>13.4</v>
      </c>
      <c r="AD24" s="44">
        <v>13.4</v>
      </c>
      <c r="AE24" s="44">
        <v>13.4</v>
      </c>
      <c r="AF24" s="44">
        <v>13.4</v>
      </c>
      <c r="AG24" s="53">
        <v>25</v>
      </c>
      <c r="AH24" s="49">
        <f t="shared" si="2"/>
        <v>17.2</v>
      </c>
      <c r="AI24" s="50">
        <f t="shared" si="3"/>
        <v>13.4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0</v>
      </c>
      <c r="C30" s="44">
        <v>0</v>
      </c>
      <c r="D30" s="44">
        <v>0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>
        <v>4</v>
      </c>
      <c r="I34" s="44">
        <v>4</v>
      </c>
      <c r="J34" s="44">
        <v>4</v>
      </c>
      <c r="K34" s="44">
        <v>4</v>
      </c>
      <c r="L34" s="44">
        <v>4</v>
      </c>
      <c r="M34" s="44">
        <v>4</v>
      </c>
      <c r="N34" s="44">
        <v>4</v>
      </c>
      <c r="O34" s="44">
        <v>4</v>
      </c>
      <c r="P34" s="44">
        <v>4</v>
      </c>
      <c r="Q34" s="44">
        <v>4</v>
      </c>
      <c r="R34" s="44">
        <v>4</v>
      </c>
      <c r="S34" s="44">
        <v>4</v>
      </c>
      <c r="T34" s="44">
        <v>4</v>
      </c>
      <c r="U34" s="44">
        <v>4</v>
      </c>
      <c r="V34" s="44">
        <v>4</v>
      </c>
      <c r="W34" s="44">
        <v>4</v>
      </c>
      <c r="X34" s="44">
        <v>4</v>
      </c>
      <c r="Y34" s="44">
        <v>4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4</v>
      </c>
      <c r="AI34" s="50">
        <f t="shared" si="3"/>
        <v>4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f>37.8+25.6</f>
        <v>63.4</v>
      </c>
      <c r="C37" s="61">
        <f>33.4+25.5</f>
        <v>58.9</v>
      </c>
      <c r="D37" s="61">
        <f>35+25.2</f>
        <v>60.2</v>
      </c>
      <c r="E37" s="55">
        <f>35.6+21</f>
        <v>56.6</v>
      </c>
      <c r="F37" s="55">
        <f>36.2+19.8</f>
        <v>56</v>
      </c>
      <c r="G37" s="55">
        <f>34.8+18.9</f>
        <v>53.699999999999996</v>
      </c>
      <c r="H37" s="55">
        <f>29.8+18.4</f>
        <v>48.2</v>
      </c>
      <c r="I37" s="55">
        <f>29.4+17.7</f>
        <v>47.099999999999994</v>
      </c>
      <c r="J37" s="55">
        <f>30.8+17.2</f>
        <v>48</v>
      </c>
      <c r="K37" s="55">
        <f>32.3+16.3</f>
        <v>48.599999999999994</v>
      </c>
      <c r="L37" s="55">
        <f>32.7+14.9</f>
        <v>47.6</v>
      </c>
      <c r="M37" s="174">
        <v>47</v>
      </c>
      <c r="N37" s="174">
        <v>45.1</v>
      </c>
      <c r="O37" s="174">
        <v>49</v>
      </c>
      <c r="P37" s="174">
        <v>51.3</v>
      </c>
      <c r="Q37" s="174">
        <v>50.3</v>
      </c>
      <c r="R37" s="174">
        <v>47.5</v>
      </c>
      <c r="S37" s="61">
        <f>30.8+13.4</f>
        <v>44.2</v>
      </c>
      <c r="T37" s="61">
        <f>30.3+12.8</f>
        <v>43.1</v>
      </c>
      <c r="U37" s="61">
        <f>30.6+12.2</f>
        <v>42.8</v>
      </c>
      <c r="V37" s="61">
        <f>29.9+13.2</f>
        <v>43.099999999999994</v>
      </c>
      <c r="W37" s="61">
        <f>29.9+13.2</f>
        <v>43.099999999999994</v>
      </c>
      <c r="X37" s="61">
        <f>29.3+11.7</f>
        <v>41</v>
      </c>
      <c r="Y37" s="61">
        <f>28.7+13.6</f>
        <v>42.3</v>
      </c>
      <c r="Z37" s="61">
        <f>28.7+13.6</f>
        <v>42.3</v>
      </c>
      <c r="AA37" s="61">
        <f>28.7+14.1</f>
        <v>42.8</v>
      </c>
      <c r="AB37" s="61">
        <v>45</v>
      </c>
      <c r="AC37" s="61">
        <v>45</v>
      </c>
      <c r="AD37" s="61">
        <v>47.7</v>
      </c>
      <c r="AE37" s="61">
        <v>48</v>
      </c>
      <c r="AF37" s="61">
        <v>49</v>
      </c>
      <c r="AG37" s="58">
        <v>240</v>
      </c>
      <c r="AH37" s="49">
        <f t="shared" si="2"/>
        <v>63.4</v>
      </c>
      <c r="AI37" s="50">
        <f t="shared" si="3"/>
        <v>41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577.4</v>
      </c>
      <c r="C38" s="63">
        <f t="shared" ref="C38:AF38" si="5">SUM(C11:C36)</f>
        <v>565.29999999999995</v>
      </c>
      <c r="D38" s="63">
        <f t="shared" si="5"/>
        <v>550.1</v>
      </c>
      <c r="E38" s="63">
        <f t="shared" si="5"/>
        <v>557.1</v>
      </c>
      <c r="F38" s="63">
        <f t="shared" si="5"/>
        <v>554.79999999999995</v>
      </c>
      <c r="G38" s="63">
        <f t="shared" si="5"/>
        <v>584.79999999999995</v>
      </c>
      <c r="H38" s="63">
        <f t="shared" si="5"/>
        <v>614.79999999999995</v>
      </c>
      <c r="I38" s="63">
        <f t="shared" si="5"/>
        <v>614.79999999999995</v>
      </c>
      <c r="J38" s="63">
        <f t="shared" si="5"/>
        <v>614.4</v>
      </c>
      <c r="K38" s="63">
        <f t="shared" si="5"/>
        <v>614.4</v>
      </c>
      <c r="L38" s="63">
        <f t="shared" si="5"/>
        <v>614.4</v>
      </c>
      <c r="M38" s="63">
        <f t="shared" si="5"/>
        <v>614.4</v>
      </c>
      <c r="N38" s="63">
        <f t="shared" si="5"/>
        <v>614.4</v>
      </c>
      <c r="O38" s="63">
        <f t="shared" si="5"/>
        <v>614.4</v>
      </c>
      <c r="P38" s="63">
        <f t="shared" si="5"/>
        <v>574.4</v>
      </c>
      <c r="Q38" s="63">
        <f t="shared" si="5"/>
        <v>544.4</v>
      </c>
      <c r="R38" s="63">
        <f t="shared" si="5"/>
        <v>542.29999999999995</v>
      </c>
      <c r="S38" s="63">
        <f t="shared" si="5"/>
        <v>545.4</v>
      </c>
      <c r="T38" s="63">
        <f t="shared" si="5"/>
        <v>565.4</v>
      </c>
      <c r="U38" s="63">
        <f t="shared" si="5"/>
        <v>446.4</v>
      </c>
      <c r="V38" s="63">
        <f t="shared" si="5"/>
        <v>441.4</v>
      </c>
      <c r="W38" s="63">
        <f t="shared" si="5"/>
        <v>441.5</v>
      </c>
      <c r="X38" s="63">
        <f t="shared" si="5"/>
        <v>507.5</v>
      </c>
      <c r="Y38" s="63">
        <f t="shared" si="5"/>
        <v>531.5</v>
      </c>
      <c r="Z38" s="63">
        <f t="shared" si="5"/>
        <v>570.09999999999991</v>
      </c>
      <c r="AA38" s="63">
        <f t="shared" si="5"/>
        <v>604.09999999999991</v>
      </c>
      <c r="AB38" s="63">
        <f t="shared" si="5"/>
        <v>574.09999999999991</v>
      </c>
      <c r="AC38" s="63">
        <f t="shared" si="5"/>
        <v>574.09999999999991</v>
      </c>
      <c r="AD38" s="63">
        <f t="shared" si="5"/>
        <v>574.09999999999991</v>
      </c>
      <c r="AE38" s="63">
        <f t="shared" si="5"/>
        <v>534.1</v>
      </c>
      <c r="AF38" s="63">
        <f t="shared" si="5"/>
        <v>514.09999999999991</v>
      </c>
      <c r="AG38" s="58">
        <f>SUM(AG11:AG37)</f>
        <v>1492.8299999999997</v>
      </c>
      <c r="AH38" s="49">
        <f t="shared" si="2"/>
        <v>614.79999999999995</v>
      </c>
      <c r="AI38" s="50">
        <f t="shared" si="3"/>
        <v>441.4</v>
      </c>
      <c r="AK38" s="51"/>
    </row>
    <row r="39" spans="1:88" x14ac:dyDescent="0.25">
      <c r="A39" s="52" t="s">
        <v>47</v>
      </c>
      <c r="B39" s="44">
        <v>131.19999999999999</v>
      </c>
      <c r="C39" s="44">
        <v>111.1</v>
      </c>
      <c r="D39" s="44">
        <v>111.5</v>
      </c>
      <c r="E39" s="44">
        <v>111.4</v>
      </c>
      <c r="F39" s="44">
        <v>111.2</v>
      </c>
      <c r="G39" s="44">
        <v>111</v>
      </c>
      <c r="H39" s="44">
        <v>111.4</v>
      </c>
      <c r="I39" s="44">
        <v>111.5</v>
      </c>
      <c r="J39" s="44">
        <v>111.3</v>
      </c>
      <c r="K39" s="44">
        <v>101.3</v>
      </c>
      <c r="L39" s="44">
        <v>101.4</v>
      </c>
      <c r="M39" s="44">
        <v>91.1</v>
      </c>
      <c r="N39" s="44">
        <v>90.9</v>
      </c>
      <c r="O39" s="44">
        <v>91.3</v>
      </c>
      <c r="P39" s="44">
        <v>90.8</v>
      </c>
      <c r="Q39" s="44">
        <v>90.8</v>
      </c>
      <c r="R39" s="44">
        <v>90.9</v>
      </c>
      <c r="S39" s="44">
        <v>90.9</v>
      </c>
      <c r="T39" s="44">
        <v>92</v>
      </c>
      <c r="U39" s="44">
        <v>85.9</v>
      </c>
      <c r="V39" s="44">
        <v>80.900000000000006</v>
      </c>
      <c r="W39" s="44">
        <v>80.900000000000006</v>
      </c>
      <c r="X39" s="44">
        <v>59.9</v>
      </c>
      <c r="Y39" s="44">
        <v>136.9</v>
      </c>
      <c r="Z39" s="44">
        <v>145.1</v>
      </c>
      <c r="AA39" s="44">
        <v>144.80000000000001</v>
      </c>
      <c r="AB39" s="44">
        <v>144.80000000000001</v>
      </c>
      <c r="AC39" s="44">
        <v>144.80000000000001</v>
      </c>
      <c r="AD39" s="44">
        <v>107.1</v>
      </c>
      <c r="AE39" s="44">
        <v>80</v>
      </c>
      <c r="AF39" s="44">
        <v>70.900000000000006</v>
      </c>
      <c r="AG39" s="56">
        <v>144</v>
      </c>
      <c r="AH39" s="49">
        <f t="shared" si="2"/>
        <v>145.1</v>
      </c>
      <c r="AI39" s="50">
        <f t="shared" si="3"/>
        <v>59.9</v>
      </c>
      <c r="AK39" s="51"/>
    </row>
    <row r="40" spans="1:88" x14ac:dyDescent="0.25">
      <c r="A40" s="57" t="s">
        <v>48</v>
      </c>
      <c r="B40" s="64">
        <v>69.900000000000006</v>
      </c>
      <c r="C40" s="64">
        <v>64.5</v>
      </c>
      <c r="D40" s="64">
        <v>55</v>
      </c>
      <c r="E40" s="64">
        <v>50</v>
      </c>
      <c r="F40" s="64">
        <v>50.1</v>
      </c>
      <c r="G40" s="64">
        <v>49.7</v>
      </c>
      <c r="H40" s="64">
        <v>50.5</v>
      </c>
      <c r="I40" s="64">
        <v>49.3</v>
      </c>
      <c r="J40" s="64">
        <v>49.9</v>
      </c>
      <c r="K40" s="64">
        <v>47.5</v>
      </c>
      <c r="L40" s="64">
        <v>48.3</v>
      </c>
      <c r="M40" s="44">
        <v>47.3</v>
      </c>
      <c r="N40" s="44">
        <v>49.2</v>
      </c>
      <c r="O40" s="44">
        <v>44.7</v>
      </c>
      <c r="P40" s="44">
        <v>47.3</v>
      </c>
      <c r="Q40" s="44">
        <v>45.9</v>
      </c>
      <c r="R40" s="44">
        <v>5.0999999999999996</v>
      </c>
      <c r="S40" s="64">
        <v>50.4</v>
      </c>
      <c r="T40" s="64">
        <v>50</v>
      </c>
      <c r="U40" s="64">
        <v>45.6</v>
      </c>
      <c r="V40" s="64">
        <v>45.6</v>
      </c>
      <c r="W40" s="64">
        <v>45.6</v>
      </c>
      <c r="X40" s="64">
        <v>49.6</v>
      </c>
      <c r="Y40" s="64">
        <v>67.5</v>
      </c>
      <c r="Z40" s="64">
        <v>64.400000000000006</v>
      </c>
      <c r="AA40" s="64">
        <v>64.400000000000006</v>
      </c>
      <c r="AB40" s="64">
        <v>64.400000000000006</v>
      </c>
      <c r="AC40" s="64">
        <v>65.099999999999994</v>
      </c>
      <c r="AD40" s="64">
        <v>65.099999999999994</v>
      </c>
      <c r="AE40" s="64">
        <v>51.2</v>
      </c>
      <c r="AF40" s="64">
        <v>42.7</v>
      </c>
      <c r="AG40" s="58">
        <v>70</v>
      </c>
      <c r="AH40" s="49">
        <f t="shared" si="2"/>
        <v>69.900000000000006</v>
      </c>
      <c r="AI40" s="50">
        <f t="shared" si="3"/>
        <v>5.0999999999999996</v>
      </c>
      <c r="AK40" s="51"/>
    </row>
    <row r="41" spans="1:88" x14ac:dyDescent="0.25">
      <c r="A41" s="57" t="s">
        <v>49</v>
      </c>
      <c r="B41" s="64">
        <v>46.1</v>
      </c>
      <c r="C41" s="64">
        <v>70</v>
      </c>
      <c r="D41" s="64">
        <v>67.5</v>
      </c>
      <c r="E41" s="64">
        <v>60.2</v>
      </c>
      <c r="F41" s="64">
        <v>60.2</v>
      </c>
      <c r="G41" s="64">
        <v>60.2</v>
      </c>
      <c r="H41" s="64">
        <v>60.5</v>
      </c>
      <c r="I41" s="64">
        <v>60.4</v>
      </c>
      <c r="J41" s="64">
        <v>60.1</v>
      </c>
      <c r="K41" s="64">
        <v>60.4</v>
      </c>
      <c r="L41" s="64">
        <v>60.4</v>
      </c>
      <c r="M41" s="44">
        <v>60</v>
      </c>
      <c r="N41" s="44">
        <v>60.1</v>
      </c>
      <c r="O41" s="44">
        <v>59.9</v>
      </c>
      <c r="P41" s="44">
        <v>60</v>
      </c>
      <c r="Q41" s="44">
        <v>68.5</v>
      </c>
      <c r="R41" s="44">
        <v>68.2</v>
      </c>
      <c r="S41" s="64">
        <v>62.4</v>
      </c>
      <c r="T41" s="64">
        <v>57.6</v>
      </c>
      <c r="U41" s="64">
        <v>40.5</v>
      </c>
      <c r="V41" s="64">
        <v>33.299999999999997</v>
      </c>
      <c r="W41" s="64">
        <v>33.299999999999997</v>
      </c>
      <c r="X41" s="64">
        <v>45.4</v>
      </c>
      <c r="Y41" s="64">
        <v>40.299999999999997</v>
      </c>
      <c r="Z41" s="64">
        <v>40.299999999999997</v>
      </c>
      <c r="AA41" s="64">
        <v>68.099999999999994</v>
      </c>
      <c r="AB41" s="64">
        <v>68.099999999999994</v>
      </c>
      <c r="AC41" s="64">
        <v>67.900000000000006</v>
      </c>
      <c r="AD41" s="64">
        <v>67.900000000000006</v>
      </c>
      <c r="AE41" s="64">
        <v>68</v>
      </c>
      <c r="AF41" s="64">
        <v>48.7</v>
      </c>
      <c r="AG41" s="58">
        <v>69</v>
      </c>
      <c r="AH41" s="49">
        <f t="shared" si="2"/>
        <v>70</v>
      </c>
      <c r="AI41" s="50">
        <f t="shared" si="3"/>
        <v>33.299999999999997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60.7</v>
      </c>
      <c r="E42" s="55">
        <v>60.7</v>
      </c>
      <c r="F42" s="55">
        <v>60.4</v>
      </c>
      <c r="G42" s="55">
        <v>60.4</v>
      </c>
      <c r="H42" s="55">
        <v>60.7</v>
      </c>
      <c r="I42" s="55">
        <v>60.7</v>
      </c>
      <c r="J42" s="55">
        <v>60.4</v>
      </c>
      <c r="K42" s="55">
        <v>60.4</v>
      </c>
      <c r="L42" s="55">
        <v>60.4</v>
      </c>
      <c r="M42" s="44">
        <v>60.7</v>
      </c>
      <c r="N42" s="44">
        <v>60.4</v>
      </c>
      <c r="O42" s="44">
        <v>60.7</v>
      </c>
      <c r="P42" s="44">
        <v>60.4</v>
      </c>
      <c r="Q42" s="44">
        <v>60.9</v>
      </c>
      <c r="R42" s="44">
        <v>60.9</v>
      </c>
      <c r="S42" s="44">
        <v>60.7</v>
      </c>
      <c r="T42" s="44">
        <v>60.7</v>
      </c>
      <c r="U42" s="44">
        <v>60.7</v>
      </c>
      <c r="V42" s="44">
        <v>60.7</v>
      </c>
      <c r="W42" s="44">
        <v>60.7</v>
      </c>
      <c r="X42" s="44">
        <v>60.7</v>
      </c>
      <c r="Y42" s="44">
        <v>60.7</v>
      </c>
      <c r="Z42" s="64">
        <v>60.4</v>
      </c>
      <c r="AA42" s="64">
        <v>60.4</v>
      </c>
      <c r="AB42" s="64">
        <v>60.4</v>
      </c>
      <c r="AC42" s="64">
        <v>60.4</v>
      </c>
      <c r="AD42" s="64">
        <v>60.4</v>
      </c>
      <c r="AE42" s="64">
        <v>60.4</v>
      </c>
      <c r="AF42" s="64">
        <v>60.4</v>
      </c>
      <c r="AG42" s="58">
        <v>60</v>
      </c>
      <c r="AH42" s="49">
        <f t="shared" si="2"/>
        <v>60.9</v>
      </c>
      <c r="AI42" s="50">
        <f t="shared" si="3"/>
        <v>60.4</v>
      </c>
      <c r="AK42" s="51"/>
    </row>
    <row r="43" spans="1:88" x14ac:dyDescent="0.25">
      <c r="A43" s="57" t="s">
        <v>51</v>
      </c>
      <c r="B43" s="55">
        <v>6.1</v>
      </c>
      <c r="C43" s="55">
        <v>6.1</v>
      </c>
      <c r="D43" s="55">
        <v>6.1</v>
      </c>
      <c r="E43" s="55">
        <v>6.4</v>
      </c>
      <c r="F43" s="55">
        <v>6.5</v>
      </c>
      <c r="G43" s="55">
        <v>10</v>
      </c>
      <c r="H43" s="55">
        <v>10</v>
      </c>
      <c r="I43" s="55">
        <v>14.9</v>
      </c>
      <c r="J43" s="55">
        <v>14.8</v>
      </c>
      <c r="K43" s="55">
        <v>14.8</v>
      </c>
      <c r="L43" s="55">
        <v>14.8</v>
      </c>
      <c r="M43" s="44">
        <v>20</v>
      </c>
      <c r="N43" s="44">
        <v>24</v>
      </c>
      <c r="O43" s="44">
        <v>24</v>
      </c>
      <c r="P43" s="44">
        <v>20</v>
      </c>
      <c r="Q43" s="44">
        <v>20</v>
      </c>
      <c r="R43" s="44">
        <v>20</v>
      </c>
      <c r="S43" s="44">
        <v>20</v>
      </c>
      <c r="T43" s="44">
        <v>20</v>
      </c>
      <c r="U43" s="44">
        <v>20</v>
      </c>
      <c r="V43" s="44">
        <v>20</v>
      </c>
      <c r="W43" s="44">
        <v>20</v>
      </c>
      <c r="X43" s="44">
        <v>20</v>
      </c>
      <c r="Y43" s="44">
        <v>20</v>
      </c>
      <c r="Z43" s="64">
        <v>8.6</v>
      </c>
      <c r="AA43" s="64">
        <v>8.6</v>
      </c>
      <c r="AB43" s="64">
        <v>27.8</v>
      </c>
      <c r="AC43" s="64">
        <v>19.100000000000001</v>
      </c>
      <c r="AD43" s="64">
        <v>19.100000000000001</v>
      </c>
      <c r="AE43" s="64">
        <v>18.7</v>
      </c>
      <c r="AF43" s="64">
        <v>20</v>
      </c>
      <c r="AG43" s="58">
        <v>30</v>
      </c>
      <c r="AH43" s="49">
        <f t="shared" si="2"/>
        <v>27.8</v>
      </c>
      <c r="AI43" s="50">
        <f t="shared" si="3"/>
        <v>6.1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44">
        <v>4</v>
      </c>
      <c r="O44" s="44">
        <v>4</v>
      </c>
      <c r="P44" s="44">
        <v>5</v>
      </c>
      <c r="Q44" s="44">
        <v>5</v>
      </c>
      <c r="R44" s="44">
        <v>5</v>
      </c>
      <c r="S44" s="44">
        <v>5</v>
      </c>
      <c r="T44" s="44">
        <v>5</v>
      </c>
      <c r="U44" s="44">
        <v>5</v>
      </c>
      <c r="V44" s="44">
        <v>5</v>
      </c>
      <c r="W44" s="44">
        <v>5</v>
      </c>
      <c r="X44" s="44">
        <v>5</v>
      </c>
      <c r="Y44" s="44">
        <v>5</v>
      </c>
      <c r="Z44" s="44">
        <v>5</v>
      </c>
      <c r="AA44" s="44">
        <v>5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5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</v>
      </c>
      <c r="C45" s="64">
        <v>17</v>
      </c>
      <c r="D45" s="64">
        <v>17</v>
      </c>
      <c r="E45" s="64">
        <v>17</v>
      </c>
      <c r="F45" s="64">
        <v>17</v>
      </c>
      <c r="G45" s="64">
        <v>17</v>
      </c>
      <c r="H45" s="64">
        <v>17</v>
      </c>
      <c r="I45" s="64">
        <v>17</v>
      </c>
      <c r="J45" s="64">
        <v>17</v>
      </c>
      <c r="K45" s="64">
        <v>17</v>
      </c>
      <c r="L45" s="64">
        <v>17</v>
      </c>
      <c r="M45" s="64">
        <v>17</v>
      </c>
      <c r="N45" s="64">
        <v>17</v>
      </c>
      <c r="O45" s="64">
        <v>17</v>
      </c>
      <c r="P45" s="64">
        <v>17</v>
      </c>
      <c r="Q45" s="64">
        <v>17</v>
      </c>
      <c r="R45" s="64">
        <v>17</v>
      </c>
      <c r="S45" s="44">
        <v>17</v>
      </c>
      <c r="T45" s="44">
        <v>17</v>
      </c>
      <c r="U45" s="44">
        <v>17</v>
      </c>
      <c r="V45" s="44">
        <v>17</v>
      </c>
      <c r="W45" s="44">
        <v>17</v>
      </c>
      <c r="X45" s="44">
        <v>17</v>
      </c>
      <c r="Y45" s="44">
        <v>17</v>
      </c>
      <c r="Z45" s="44">
        <v>17</v>
      </c>
      <c r="AA45" s="44">
        <v>17</v>
      </c>
      <c r="AB45" s="44">
        <v>17</v>
      </c>
      <c r="AC45" s="44">
        <v>17</v>
      </c>
      <c r="AD45" s="44">
        <v>17</v>
      </c>
      <c r="AE45" s="44">
        <v>17</v>
      </c>
      <c r="AF45" s="44">
        <v>17</v>
      </c>
      <c r="AG45" s="58">
        <v>24</v>
      </c>
      <c r="AH45" s="49">
        <f t="shared" si="2"/>
        <v>17</v>
      </c>
      <c r="AI45" s="50">
        <f t="shared" si="3"/>
        <v>17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44">
        <v>12</v>
      </c>
      <c r="C47" s="44">
        <v>12</v>
      </c>
      <c r="D47" s="44">
        <v>12</v>
      </c>
      <c r="E47" s="44">
        <v>12</v>
      </c>
      <c r="F47" s="44">
        <v>12</v>
      </c>
      <c r="G47" s="44">
        <v>12</v>
      </c>
      <c r="H47" s="44">
        <v>12</v>
      </c>
      <c r="I47" s="44">
        <v>12</v>
      </c>
      <c r="J47" s="44">
        <v>12</v>
      </c>
      <c r="K47" s="44">
        <v>12</v>
      </c>
      <c r="L47" s="44">
        <v>12</v>
      </c>
      <c r="M47" s="44">
        <v>12</v>
      </c>
      <c r="N47" s="44">
        <v>12</v>
      </c>
      <c r="O47" s="44">
        <v>12</v>
      </c>
      <c r="P47" s="44">
        <v>12</v>
      </c>
      <c r="Q47" s="44">
        <v>12</v>
      </c>
      <c r="R47" s="44">
        <v>12</v>
      </c>
      <c r="S47" s="44">
        <v>12</v>
      </c>
      <c r="T47" s="44">
        <v>12</v>
      </c>
      <c r="U47" s="44">
        <v>12</v>
      </c>
      <c r="V47" s="44">
        <v>12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44">
        <v>12</v>
      </c>
      <c r="AC47" s="44">
        <v>12</v>
      </c>
      <c r="AD47" s="44">
        <v>12</v>
      </c>
      <c r="AE47" s="44">
        <v>12</v>
      </c>
      <c r="AF47" s="4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44">
        <v>7</v>
      </c>
      <c r="C48" s="44">
        <v>7</v>
      </c>
      <c r="D48" s="44">
        <v>7</v>
      </c>
      <c r="E48" s="44">
        <v>7</v>
      </c>
      <c r="F48" s="44">
        <v>7</v>
      </c>
      <c r="G48" s="44">
        <v>7</v>
      </c>
      <c r="H48" s="44">
        <v>7</v>
      </c>
      <c r="I48" s="44">
        <v>7</v>
      </c>
      <c r="J48" s="44">
        <v>7</v>
      </c>
      <c r="K48" s="44">
        <v>7</v>
      </c>
      <c r="L48" s="44">
        <v>7</v>
      </c>
      <c r="M48" s="44">
        <v>7</v>
      </c>
      <c r="N48" s="44">
        <v>7</v>
      </c>
      <c r="O48" s="44">
        <v>7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58">
        <v>14</v>
      </c>
      <c r="AH48" s="49">
        <f t="shared" si="2"/>
        <v>7</v>
      </c>
      <c r="AI48" s="50">
        <f t="shared" si="3"/>
        <v>0</v>
      </c>
      <c r="AK48" s="51"/>
    </row>
    <row r="49" spans="1:37" x14ac:dyDescent="0.25">
      <c r="A49" s="57" t="s">
        <v>57</v>
      </c>
      <c r="B49" s="44">
        <v>6.2</v>
      </c>
      <c r="C49" s="44">
        <v>6.2</v>
      </c>
      <c r="D49" s="44">
        <v>6.2</v>
      </c>
      <c r="E49" s="44">
        <v>6.2</v>
      </c>
      <c r="F49" s="44">
        <v>6.2</v>
      </c>
      <c r="G49" s="44">
        <v>6.2</v>
      </c>
      <c r="H49" s="44">
        <v>6.2</v>
      </c>
      <c r="I49" s="44">
        <v>6.2</v>
      </c>
      <c r="J49" s="44">
        <v>6.2</v>
      </c>
      <c r="K49" s="44">
        <v>6.2</v>
      </c>
      <c r="L49" s="44">
        <v>6.2</v>
      </c>
      <c r="M49" s="44">
        <v>6.2</v>
      </c>
      <c r="N49" s="44">
        <v>6.2</v>
      </c>
      <c r="O49" s="44">
        <v>6.2</v>
      </c>
      <c r="P49" s="44">
        <v>6.2</v>
      </c>
      <c r="Q49" s="44">
        <v>6.2</v>
      </c>
      <c r="R49" s="44">
        <v>6.2</v>
      </c>
      <c r="S49" s="44">
        <v>6.2</v>
      </c>
      <c r="T49" s="44">
        <v>6.2</v>
      </c>
      <c r="U49" s="44">
        <v>6.2</v>
      </c>
      <c r="V49" s="44">
        <v>6.2</v>
      </c>
      <c r="W49" s="44">
        <v>6.2</v>
      </c>
      <c r="X49" s="44">
        <v>6.2</v>
      </c>
      <c r="Y49" s="44">
        <v>6.2</v>
      </c>
      <c r="Z49" s="44">
        <v>6.2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58">
        <v>10.050000000000001</v>
      </c>
      <c r="AH49" s="49">
        <f t="shared" si="2"/>
        <v>6.2</v>
      </c>
      <c r="AI49" s="50">
        <f t="shared" si="3"/>
        <v>6.2</v>
      </c>
      <c r="AK49" s="51"/>
    </row>
    <row r="50" spans="1:37" x14ac:dyDescent="0.25">
      <c r="A50" s="57" t="s">
        <v>58</v>
      </c>
      <c r="B50" s="44">
        <v>4</v>
      </c>
      <c r="C50" s="44">
        <v>4</v>
      </c>
      <c r="D50" s="44">
        <v>4</v>
      </c>
      <c r="E50" s="44">
        <v>4</v>
      </c>
      <c r="F50" s="44">
        <v>4</v>
      </c>
      <c r="G50" s="44">
        <v>4</v>
      </c>
      <c r="H50" s="44">
        <v>4</v>
      </c>
      <c r="I50" s="44">
        <v>4</v>
      </c>
      <c r="J50" s="44">
        <v>4</v>
      </c>
      <c r="K50" s="44">
        <v>4</v>
      </c>
      <c r="L50" s="44">
        <v>4</v>
      </c>
      <c r="M50" s="44">
        <v>4</v>
      </c>
      <c r="N50" s="44">
        <v>4</v>
      </c>
      <c r="O50" s="44">
        <v>4</v>
      </c>
      <c r="P50" s="44">
        <v>4</v>
      </c>
      <c r="Q50" s="44">
        <v>4</v>
      </c>
      <c r="R50" s="44">
        <v>4</v>
      </c>
      <c r="S50" s="44">
        <v>4</v>
      </c>
      <c r="T50" s="44">
        <v>4</v>
      </c>
      <c r="U50" s="44">
        <v>4</v>
      </c>
      <c r="V50" s="44">
        <v>4</v>
      </c>
      <c r="W50" s="44">
        <v>4</v>
      </c>
      <c r="X50" s="44">
        <v>4</v>
      </c>
      <c r="Y50" s="44">
        <v>4</v>
      </c>
      <c r="Z50" s="44">
        <v>4</v>
      </c>
      <c r="AA50" s="44">
        <v>4</v>
      </c>
      <c r="AB50" s="44">
        <v>4</v>
      </c>
      <c r="AC50" s="44">
        <v>4</v>
      </c>
      <c r="AD50" s="44">
        <v>4</v>
      </c>
      <c r="AE50" s="44">
        <v>4</v>
      </c>
      <c r="AF50" s="44">
        <v>4</v>
      </c>
      <c r="AG50" s="58">
        <v>6.2</v>
      </c>
      <c r="AH50" s="49">
        <f t="shared" si="2"/>
        <v>4</v>
      </c>
      <c r="AI50" s="50">
        <f t="shared" si="3"/>
        <v>4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363.44</v>
      </c>
      <c r="C52" s="63">
        <f t="shared" ref="C52:AF52" si="8">SUM(C39:C51)</f>
        <v>361.84000000000003</v>
      </c>
      <c r="D52" s="63">
        <f t="shared" si="8"/>
        <v>350.54</v>
      </c>
      <c r="E52" s="63">
        <f t="shared" si="8"/>
        <v>338.44</v>
      </c>
      <c r="F52" s="63">
        <f t="shared" si="8"/>
        <v>338.14</v>
      </c>
      <c r="G52" s="63">
        <f t="shared" si="8"/>
        <v>341.03999999999996</v>
      </c>
      <c r="H52" s="63">
        <f t="shared" si="8"/>
        <v>342.84000000000003</v>
      </c>
      <c r="I52" s="63">
        <f t="shared" si="8"/>
        <v>346.54</v>
      </c>
      <c r="J52" s="63">
        <f t="shared" si="8"/>
        <v>346.24</v>
      </c>
      <c r="K52" s="63">
        <f t="shared" si="8"/>
        <v>334.14000000000004</v>
      </c>
      <c r="L52" s="63">
        <f t="shared" si="8"/>
        <v>335.04</v>
      </c>
      <c r="M52" s="63">
        <f t="shared" si="8"/>
        <v>328.84</v>
      </c>
      <c r="N52" s="63">
        <f t="shared" si="8"/>
        <v>338.34000000000003</v>
      </c>
      <c r="O52" s="63">
        <f t="shared" si="8"/>
        <v>334.34000000000003</v>
      </c>
      <c r="P52" s="63">
        <f t="shared" si="8"/>
        <v>326.24</v>
      </c>
      <c r="Q52" s="63">
        <f t="shared" si="8"/>
        <v>333.84</v>
      </c>
      <c r="R52" s="63">
        <f t="shared" si="8"/>
        <v>292.84000000000003</v>
      </c>
      <c r="S52" s="63">
        <f t="shared" si="8"/>
        <v>332.14000000000004</v>
      </c>
      <c r="T52" s="63">
        <f t="shared" si="8"/>
        <v>328.04</v>
      </c>
      <c r="U52" s="63">
        <f t="shared" si="8"/>
        <v>300.44</v>
      </c>
      <c r="V52" s="63">
        <f t="shared" si="8"/>
        <v>288.24</v>
      </c>
      <c r="W52" s="63">
        <f t="shared" si="8"/>
        <v>288.24</v>
      </c>
      <c r="X52" s="63">
        <f>SUM(X39:X51)</f>
        <v>283.34000000000003</v>
      </c>
      <c r="Y52" s="63">
        <f t="shared" si="8"/>
        <v>373.14</v>
      </c>
      <c r="Z52" s="63">
        <f t="shared" si="8"/>
        <v>366.54</v>
      </c>
      <c r="AA52" s="63">
        <f t="shared" si="8"/>
        <v>394.04</v>
      </c>
      <c r="AB52" s="63">
        <f t="shared" si="8"/>
        <v>408.24</v>
      </c>
      <c r="AC52" s="63">
        <f t="shared" si="8"/>
        <v>400.04</v>
      </c>
      <c r="AD52" s="63">
        <f t="shared" si="8"/>
        <v>362.34000000000003</v>
      </c>
      <c r="AE52" s="63">
        <f t="shared" si="8"/>
        <v>321.03999999999996</v>
      </c>
      <c r="AF52" s="63">
        <f t="shared" si="8"/>
        <v>285.44000000000005</v>
      </c>
      <c r="AG52" s="68">
        <f>SUM(AG39:AG51)</f>
        <v>489.91</v>
      </c>
      <c r="AH52" s="49">
        <f t="shared" si="2"/>
        <v>408.24</v>
      </c>
      <c r="AI52" s="50">
        <f t="shared" si="3"/>
        <v>283.34000000000003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14</v>
      </c>
      <c r="J53" s="44">
        <v>14</v>
      </c>
      <c r="K53" s="44">
        <v>14</v>
      </c>
      <c r="L53" s="44">
        <v>14</v>
      </c>
      <c r="M53" s="44">
        <v>14</v>
      </c>
      <c r="N53" s="44">
        <v>14</v>
      </c>
      <c r="O53" s="44">
        <v>14</v>
      </c>
      <c r="P53" s="44">
        <v>14</v>
      </c>
      <c r="Q53" s="44">
        <v>14</v>
      </c>
      <c r="R53" s="44">
        <v>30</v>
      </c>
      <c r="S53" s="44">
        <v>30</v>
      </c>
      <c r="T53" s="44">
        <v>30</v>
      </c>
      <c r="U53" s="44">
        <v>30</v>
      </c>
      <c r="V53" s="44">
        <v>0</v>
      </c>
      <c r="W53" s="44">
        <v>0</v>
      </c>
      <c r="X53" s="44">
        <v>0</v>
      </c>
      <c r="Y53" s="44">
        <v>0</v>
      </c>
      <c r="Z53" s="44">
        <v>55</v>
      </c>
      <c r="AA53" s="44">
        <v>30.4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55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7.4</v>
      </c>
      <c r="K54" s="64">
        <v>6.3</v>
      </c>
      <c r="L54" s="64">
        <v>5.7</v>
      </c>
      <c r="M54" s="64">
        <v>5.7</v>
      </c>
      <c r="N54" s="64">
        <v>5.7</v>
      </c>
      <c r="O54" s="64">
        <v>6.3</v>
      </c>
      <c r="P54" s="64">
        <v>6.3</v>
      </c>
      <c r="Q54" s="64">
        <v>5.8</v>
      </c>
      <c r="R54" s="64">
        <v>14.2</v>
      </c>
      <c r="S54" s="64">
        <v>15.9</v>
      </c>
      <c r="T54" s="64">
        <v>15.6</v>
      </c>
      <c r="U54" s="64">
        <v>15</v>
      </c>
      <c r="V54" s="64">
        <v>0</v>
      </c>
      <c r="W54" s="64">
        <v>0</v>
      </c>
      <c r="X54" s="64">
        <v>0</v>
      </c>
      <c r="Y54" s="64">
        <v>0</v>
      </c>
      <c r="Z54" s="64">
        <v>24</v>
      </c>
      <c r="AA54" s="64">
        <v>24</v>
      </c>
      <c r="AB54" s="64">
        <v>4.5</v>
      </c>
      <c r="AC54" s="64">
        <v>0</v>
      </c>
      <c r="AD54" s="64">
        <v>0</v>
      </c>
      <c r="AE54" s="64">
        <v>0</v>
      </c>
      <c r="AF54" s="64">
        <v>0</v>
      </c>
      <c r="AG54" s="58">
        <v>32</v>
      </c>
      <c r="AH54" s="49">
        <f t="shared" si="2"/>
        <v>24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2.7</v>
      </c>
      <c r="K55" s="70">
        <v>2.2999999999999998</v>
      </c>
      <c r="L55" s="70">
        <v>2.1</v>
      </c>
      <c r="M55" s="70">
        <v>2.1</v>
      </c>
      <c r="N55" s="70">
        <v>2.1</v>
      </c>
      <c r="O55" s="70">
        <v>2.2999999999999998</v>
      </c>
      <c r="P55" s="70">
        <v>2.2999999999999998</v>
      </c>
      <c r="Q55" s="70">
        <v>2.1</v>
      </c>
      <c r="R55" s="70">
        <v>5.2</v>
      </c>
      <c r="S55" s="70">
        <v>5.8</v>
      </c>
      <c r="T55" s="70">
        <v>5.7</v>
      </c>
      <c r="U55" s="70">
        <v>5.5</v>
      </c>
      <c r="V55" s="70">
        <v>0</v>
      </c>
      <c r="W55" s="70">
        <v>0</v>
      </c>
      <c r="X55" s="70">
        <v>0</v>
      </c>
      <c r="Y55" s="70">
        <v>0</v>
      </c>
      <c r="Z55" s="70">
        <v>8.8000000000000007</v>
      </c>
      <c r="AA55" s="70">
        <v>6.9</v>
      </c>
      <c r="AB55" s="70">
        <v>1.7</v>
      </c>
      <c r="AC55" s="70">
        <v>0</v>
      </c>
      <c r="AD55" s="70">
        <v>0</v>
      </c>
      <c r="AE55" s="70">
        <v>0</v>
      </c>
      <c r="AF55" s="70">
        <v>0</v>
      </c>
      <c r="AG55" s="73">
        <v>14</v>
      </c>
      <c r="AH55" s="49">
        <f t="shared" si="2"/>
        <v>8.8000000000000007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0</v>
      </c>
      <c r="C56" s="63">
        <f t="shared" ref="C56:AF56" si="10">SUM(C53:C55)</f>
        <v>0</v>
      </c>
      <c r="D56" s="63">
        <f t="shared" si="10"/>
        <v>0</v>
      </c>
      <c r="E56" s="63">
        <f t="shared" si="10"/>
        <v>0</v>
      </c>
      <c r="F56" s="63">
        <f t="shared" si="10"/>
        <v>0</v>
      </c>
      <c r="G56" s="63">
        <f t="shared" si="10"/>
        <v>0</v>
      </c>
      <c r="H56" s="63">
        <f t="shared" si="10"/>
        <v>0</v>
      </c>
      <c r="I56" s="63">
        <f t="shared" si="10"/>
        <v>14</v>
      </c>
      <c r="J56" s="63">
        <f t="shared" si="10"/>
        <v>24.099999999999998</v>
      </c>
      <c r="K56" s="63">
        <f t="shared" si="10"/>
        <v>22.6</v>
      </c>
      <c r="L56" s="63">
        <f t="shared" si="10"/>
        <v>21.8</v>
      </c>
      <c r="M56" s="63">
        <f t="shared" si="10"/>
        <v>21.8</v>
      </c>
      <c r="N56" s="63">
        <f t="shared" si="10"/>
        <v>21.8</v>
      </c>
      <c r="O56" s="63">
        <f t="shared" si="10"/>
        <v>22.6</v>
      </c>
      <c r="P56" s="63">
        <f t="shared" si="10"/>
        <v>22.6</v>
      </c>
      <c r="Q56" s="63">
        <f t="shared" si="10"/>
        <v>21.900000000000002</v>
      </c>
      <c r="R56" s="63">
        <f t="shared" si="10"/>
        <v>49.400000000000006</v>
      </c>
      <c r="S56" s="63">
        <f t="shared" si="10"/>
        <v>51.699999999999996</v>
      </c>
      <c r="T56" s="63">
        <f t="shared" si="10"/>
        <v>51.300000000000004</v>
      </c>
      <c r="U56" s="63">
        <f t="shared" si="10"/>
        <v>50.5</v>
      </c>
      <c r="V56" s="63">
        <f t="shared" si="10"/>
        <v>0</v>
      </c>
      <c r="W56" s="63">
        <f t="shared" si="10"/>
        <v>0</v>
      </c>
      <c r="X56" s="63">
        <f t="shared" si="10"/>
        <v>0</v>
      </c>
      <c r="Y56" s="63">
        <f t="shared" si="10"/>
        <v>0</v>
      </c>
      <c r="Z56" s="63">
        <f t="shared" si="10"/>
        <v>87.8</v>
      </c>
      <c r="AA56" s="63">
        <f t="shared" si="10"/>
        <v>61.3</v>
      </c>
      <c r="AB56" s="63">
        <f t="shared" si="10"/>
        <v>6.2</v>
      </c>
      <c r="AC56" s="63">
        <f t="shared" si="10"/>
        <v>0</v>
      </c>
      <c r="AD56" s="63">
        <f t="shared" si="10"/>
        <v>0</v>
      </c>
      <c r="AE56" s="63">
        <f t="shared" si="10"/>
        <v>0</v>
      </c>
      <c r="AF56" s="63">
        <f t="shared" si="10"/>
        <v>0</v>
      </c>
      <c r="AG56" s="68">
        <f>SUM(AG53:AG55)</f>
        <v>106</v>
      </c>
      <c r="AH56" s="49">
        <f t="shared" si="2"/>
        <v>87.8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73.5</v>
      </c>
      <c r="C57" s="44">
        <v>70.900000000000006</v>
      </c>
      <c r="D57" s="44">
        <v>68.2</v>
      </c>
      <c r="E57" s="44">
        <v>67.2</v>
      </c>
      <c r="F57" s="44">
        <v>63.5</v>
      </c>
      <c r="G57" s="44">
        <v>57.1</v>
      </c>
      <c r="H57" s="44">
        <v>46.8</v>
      </c>
      <c r="I57" s="44">
        <v>45.9</v>
      </c>
      <c r="J57" s="44">
        <v>44.8</v>
      </c>
      <c r="K57" s="44">
        <v>43.8</v>
      </c>
      <c r="L57" s="44">
        <v>45</v>
      </c>
      <c r="M57" s="44">
        <v>49.3</v>
      </c>
      <c r="N57" s="44">
        <v>63.7</v>
      </c>
      <c r="O57" s="44">
        <v>70.099999999999994</v>
      </c>
      <c r="P57" s="44">
        <v>64.599999999999994</v>
      </c>
      <c r="Q57" s="44">
        <v>68.8</v>
      </c>
      <c r="R57" s="44">
        <v>71.8</v>
      </c>
      <c r="S57" s="44">
        <v>74.400000000000006</v>
      </c>
      <c r="T57" s="44">
        <v>54.7</v>
      </c>
      <c r="U57" s="44">
        <v>69.5</v>
      </c>
      <c r="V57" s="44">
        <v>65.099999999999994</v>
      </c>
      <c r="W57" s="44">
        <v>65.099999999999994</v>
      </c>
      <c r="X57" s="44">
        <v>65.099999999999994</v>
      </c>
      <c r="Y57" s="44">
        <v>59.6</v>
      </c>
      <c r="Z57" s="44">
        <v>61.5</v>
      </c>
      <c r="AA57" s="44">
        <v>61.1</v>
      </c>
      <c r="AB57" s="44">
        <v>58.9</v>
      </c>
      <c r="AC57" s="44">
        <v>68.3</v>
      </c>
      <c r="AD57" s="44">
        <v>68.900000000000006</v>
      </c>
      <c r="AE57" s="44">
        <v>69.599999999999994</v>
      </c>
      <c r="AF57" s="44">
        <v>66.5</v>
      </c>
      <c r="AG57" s="56"/>
      <c r="AH57" s="49">
        <f t="shared" si="2"/>
        <v>74.400000000000006</v>
      </c>
      <c r="AI57" s="50">
        <f t="shared" si="3"/>
        <v>43.8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30.1</v>
      </c>
      <c r="C59" s="64">
        <v>2.6</v>
      </c>
      <c r="D59" s="64">
        <v>10.3</v>
      </c>
      <c r="E59" s="64">
        <v>26.3</v>
      </c>
      <c r="F59" s="64">
        <v>14.6</v>
      </c>
      <c r="G59" s="64">
        <v>27</v>
      </c>
      <c r="H59" s="64">
        <v>41.8</v>
      </c>
      <c r="I59" s="64">
        <v>40.9</v>
      </c>
      <c r="J59" s="64">
        <v>48.4</v>
      </c>
      <c r="K59" s="64">
        <v>110.7</v>
      </c>
      <c r="L59" s="64">
        <v>123.5</v>
      </c>
      <c r="M59" s="64">
        <v>103</v>
      </c>
      <c r="N59" s="64">
        <v>95</v>
      </c>
      <c r="O59" s="64">
        <v>75.2</v>
      </c>
      <c r="P59" s="64">
        <v>85.9</v>
      </c>
      <c r="Q59" s="64">
        <v>121.3</v>
      </c>
      <c r="R59" s="64">
        <v>140.30000000000001</v>
      </c>
      <c r="S59" s="64">
        <v>203</v>
      </c>
      <c r="T59" s="64">
        <v>168</v>
      </c>
      <c r="U59" s="64">
        <v>179</v>
      </c>
      <c r="V59" s="64">
        <v>183.5</v>
      </c>
      <c r="W59" s="64">
        <v>190</v>
      </c>
      <c r="X59" s="64">
        <v>123.8</v>
      </c>
      <c r="Y59" s="64">
        <v>118.4</v>
      </c>
      <c r="Z59" s="64">
        <v>53.6</v>
      </c>
      <c r="AA59" s="64">
        <v>113.6</v>
      </c>
      <c r="AB59" s="64">
        <v>119.1</v>
      </c>
      <c r="AC59" s="64">
        <v>137.80000000000001</v>
      </c>
      <c r="AD59" s="64">
        <v>116.5</v>
      </c>
      <c r="AE59" s="64">
        <v>110.5</v>
      </c>
      <c r="AF59" s="64">
        <v>110.4</v>
      </c>
      <c r="AG59" s="77"/>
      <c r="AH59" s="49">
        <f t="shared" si="2"/>
        <v>203</v>
      </c>
      <c r="AI59" s="50">
        <f t="shared" si="3"/>
        <v>2.6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37</v>
      </c>
      <c r="AC60" s="54">
        <v>37</v>
      </c>
      <c r="AD60" s="54">
        <v>37</v>
      </c>
      <c r="AE60" s="54">
        <v>37</v>
      </c>
      <c r="AF60" s="54">
        <v>37</v>
      </c>
      <c r="AG60" s="77"/>
      <c r="AH60" s="49">
        <f t="shared" si="2"/>
        <v>37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111.6</v>
      </c>
      <c r="C68" s="63">
        <f t="shared" ref="C68:AF68" si="12">SUM(C57:C67)</f>
        <v>81.5</v>
      </c>
      <c r="D68" s="63">
        <f t="shared" si="12"/>
        <v>86.5</v>
      </c>
      <c r="E68" s="63">
        <f t="shared" si="12"/>
        <v>101.5</v>
      </c>
      <c r="F68" s="63">
        <f t="shared" si="12"/>
        <v>86.1</v>
      </c>
      <c r="G68" s="63">
        <f t="shared" si="12"/>
        <v>92.1</v>
      </c>
      <c r="H68" s="63">
        <f t="shared" si="12"/>
        <v>96.6</v>
      </c>
      <c r="I68" s="63">
        <f t="shared" si="12"/>
        <v>94.8</v>
      </c>
      <c r="J68" s="63">
        <f t="shared" si="12"/>
        <v>101.19999999999999</v>
      </c>
      <c r="K68" s="63">
        <f t="shared" si="12"/>
        <v>162.5</v>
      </c>
      <c r="L68" s="63">
        <f t="shared" si="12"/>
        <v>176.5</v>
      </c>
      <c r="M68" s="63">
        <f t="shared" si="12"/>
        <v>160.30000000000001</v>
      </c>
      <c r="N68" s="63">
        <f t="shared" si="12"/>
        <v>166.7</v>
      </c>
      <c r="O68" s="63">
        <f t="shared" si="12"/>
        <v>153.30000000000001</v>
      </c>
      <c r="P68" s="63">
        <f t="shared" si="12"/>
        <v>158.5</v>
      </c>
      <c r="Q68" s="63">
        <f t="shared" si="12"/>
        <v>198.1</v>
      </c>
      <c r="R68" s="63">
        <f t="shared" si="12"/>
        <v>220.10000000000002</v>
      </c>
      <c r="S68" s="63">
        <f t="shared" si="12"/>
        <v>285.39999999999998</v>
      </c>
      <c r="T68" s="63">
        <f t="shared" si="12"/>
        <v>230.7</v>
      </c>
      <c r="U68" s="63">
        <f t="shared" si="12"/>
        <v>256.5</v>
      </c>
      <c r="V68" s="63">
        <f>SUM(V57:V67)</f>
        <v>256.60000000000002</v>
      </c>
      <c r="W68" s="63">
        <f t="shared" si="12"/>
        <v>263.10000000000002</v>
      </c>
      <c r="X68" s="63">
        <f t="shared" si="12"/>
        <v>196.89999999999998</v>
      </c>
      <c r="Y68" s="63">
        <f t="shared" si="12"/>
        <v>186</v>
      </c>
      <c r="Z68" s="63">
        <f t="shared" si="12"/>
        <v>123.1</v>
      </c>
      <c r="AA68" s="63">
        <f t="shared" si="12"/>
        <v>182.7</v>
      </c>
      <c r="AB68" s="63">
        <f t="shared" si="12"/>
        <v>223</v>
      </c>
      <c r="AC68" s="63">
        <f t="shared" si="12"/>
        <v>251.10000000000002</v>
      </c>
      <c r="AD68" s="63">
        <f t="shared" si="12"/>
        <v>230.4</v>
      </c>
      <c r="AE68" s="63">
        <f t="shared" si="12"/>
        <v>225.1</v>
      </c>
      <c r="AF68" s="63">
        <f t="shared" si="12"/>
        <v>221.9</v>
      </c>
      <c r="AG68" s="68">
        <f>SUM(AG57:AG67)</f>
        <v>0</v>
      </c>
      <c r="AH68" s="49">
        <f t="shared" si="2"/>
        <v>285.39999999999998</v>
      </c>
      <c r="AI68" s="50">
        <f t="shared" si="3"/>
        <v>81.5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>
        <v>30</v>
      </c>
      <c r="O74" s="85">
        <v>50</v>
      </c>
      <c r="P74" s="85">
        <v>50</v>
      </c>
      <c r="Q74" s="85">
        <v>30</v>
      </c>
      <c r="R74" s="85">
        <v>20</v>
      </c>
      <c r="S74" s="85"/>
      <c r="T74" s="85"/>
      <c r="U74" s="85">
        <v>150</v>
      </c>
      <c r="V74" s="85">
        <v>200</v>
      </c>
      <c r="W74" s="85">
        <v>200</v>
      </c>
      <c r="X74" s="85">
        <v>200</v>
      </c>
      <c r="Y74" s="85">
        <v>200</v>
      </c>
      <c r="Z74" s="85">
        <v>150</v>
      </c>
      <c r="AA74" s="85">
        <v>140</v>
      </c>
      <c r="AB74" s="85">
        <v>140</v>
      </c>
      <c r="AC74" s="85">
        <v>140</v>
      </c>
      <c r="AD74" s="85">
        <v>140</v>
      </c>
      <c r="AE74" s="85">
        <v>140</v>
      </c>
      <c r="AF74" s="85">
        <v>140</v>
      </c>
      <c r="AG74" s="68"/>
      <c r="AH74" s="49">
        <f t="shared" si="2"/>
        <v>200</v>
      </c>
      <c r="AI74" s="50">
        <f t="shared" si="3"/>
        <v>20</v>
      </c>
    </row>
    <row r="75" spans="1:37" ht="15.75" thickBot="1" x14ac:dyDescent="0.3">
      <c r="A75" s="62" t="s">
        <v>83</v>
      </c>
      <c r="B75" s="83">
        <f t="shared" ref="B75" si="14">B72+B68+B56+B52+B38+B74</f>
        <v>1052.44</v>
      </c>
      <c r="C75" s="83">
        <f t="shared" ref="C75:AF75" si="15">C72+C68+C56+C52+C38+C74</f>
        <v>1008.64</v>
      </c>
      <c r="D75" s="83">
        <f t="shared" si="15"/>
        <v>987.1400000000001</v>
      </c>
      <c r="E75" s="83">
        <f t="shared" si="15"/>
        <v>997.04</v>
      </c>
      <c r="F75" s="83">
        <f t="shared" si="15"/>
        <v>979.04</v>
      </c>
      <c r="G75" s="83">
        <f t="shared" si="15"/>
        <v>1017.9399999999999</v>
      </c>
      <c r="H75" s="83">
        <f t="shared" si="15"/>
        <v>1054.24</v>
      </c>
      <c r="I75" s="83">
        <f t="shared" si="15"/>
        <v>1070.1399999999999</v>
      </c>
      <c r="J75" s="83">
        <f t="shared" si="15"/>
        <v>1085.94</v>
      </c>
      <c r="K75" s="83">
        <f t="shared" si="15"/>
        <v>1133.6399999999999</v>
      </c>
      <c r="L75" s="83">
        <f t="shared" si="15"/>
        <v>1147.74</v>
      </c>
      <c r="M75" s="83">
        <f t="shared" si="15"/>
        <v>1125.3399999999999</v>
      </c>
      <c r="N75" s="83">
        <f t="shared" si="15"/>
        <v>1171.24</v>
      </c>
      <c r="O75" s="83">
        <f t="shared" si="15"/>
        <v>1174.6399999999999</v>
      </c>
      <c r="P75" s="83">
        <f t="shared" si="15"/>
        <v>1131.74</v>
      </c>
      <c r="Q75" s="83">
        <f t="shared" si="15"/>
        <v>1128.2399999999998</v>
      </c>
      <c r="R75" s="83">
        <f t="shared" si="15"/>
        <v>1124.6399999999999</v>
      </c>
      <c r="S75" s="83">
        <f t="shared" si="15"/>
        <v>1214.6399999999999</v>
      </c>
      <c r="T75" s="83">
        <f t="shared" si="15"/>
        <v>1175.44</v>
      </c>
      <c r="U75" s="83">
        <f t="shared" si="15"/>
        <v>1203.8400000000001</v>
      </c>
      <c r="V75" s="83">
        <f t="shared" si="15"/>
        <v>1186.24</v>
      </c>
      <c r="W75" s="83">
        <f t="shared" si="15"/>
        <v>1192.8400000000001</v>
      </c>
      <c r="X75" s="83">
        <f t="shared" si="15"/>
        <v>1187.74</v>
      </c>
      <c r="Y75" s="83">
        <f t="shared" si="15"/>
        <v>1290.6399999999999</v>
      </c>
      <c r="Z75" s="83">
        <f t="shared" si="15"/>
        <v>1297.54</v>
      </c>
      <c r="AA75" s="83">
        <f t="shared" si="15"/>
        <v>1382.1399999999999</v>
      </c>
      <c r="AB75" s="83">
        <f t="shared" si="15"/>
        <v>1351.54</v>
      </c>
      <c r="AC75" s="83">
        <f t="shared" si="15"/>
        <v>1365.24</v>
      </c>
      <c r="AD75" s="83">
        <f t="shared" si="15"/>
        <v>1306.8399999999999</v>
      </c>
      <c r="AE75" s="83">
        <f t="shared" si="15"/>
        <v>1220.24</v>
      </c>
      <c r="AF75" s="83">
        <f t="shared" si="15"/>
        <v>1161.44</v>
      </c>
      <c r="AG75" s="68">
        <f>AG72+AG68+AG56+AG52+AG38+AG74</f>
        <v>2144.14</v>
      </c>
      <c r="AH75" s="49">
        <f t="shared" si="2"/>
        <v>1382.1399999999999</v>
      </c>
      <c r="AI75" s="50">
        <f t="shared" si="3"/>
        <v>979.04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2254.33</v>
      </c>
      <c r="C83" s="63">
        <f t="shared" ref="C83:AG83" si="20">SUM(C70:C82)</f>
        <v>2210.5299999999997</v>
      </c>
      <c r="D83" s="63">
        <f t="shared" si="20"/>
        <v>2189.0299999999997</v>
      </c>
      <c r="E83" s="63">
        <f t="shared" si="20"/>
        <v>2198.9299999999998</v>
      </c>
      <c r="F83" s="63">
        <f t="shared" si="20"/>
        <v>2180.9299999999998</v>
      </c>
      <c r="G83" s="63">
        <f t="shared" si="20"/>
        <v>2219.83</v>
      </c>
      <c r="H83" s="63">
        <f t="shared" si="20"/>
        <v>2256.13</v>
      </c>
      <c r="I83" s="63">
        <f t="shared" si="20"/>
        <v>2272.0299999999997</v>
      </c>
      <c r="J83" s="63">
        <f t="shared" si="20"/>
        <v>2287.83</v>
      </c>
      <c r="K83" s="63">
        <f t="shared" si="20"/>
        <v>2335.5299999999997</v>
      </c>
      <c r="L83" s="63">
        <f t="shared" si="20"/>
        <v>2349.63</v>
      </c>
      <c r="M83" s="63">
        <f t="shared" si="20"/>
        <v>2327.2299999999996</v>
      </c>
      <c r="N83" s="63">
        <f t="shared" si="20"/>
        <v>2403.13</v>
      </c>
      <c r="O83" s="63">
        <f t="shared" si="20"/>
        <v>2426.5299999999997</v>
      </c>
      <c r="P83" s="63">
        <f t="shared" si="20"/>
        <v>2383.63</v>
      </c>
      <c r="Q83" s="63">
        <f t="shared" si="20"/>
        <v>2360.1299999999997</v>
      </c>
      <c r="R83" s="63">
        <f t="shared" si="20"/>
        <v>2346.5299999999997</v>
      </c>
      <c r="S83" s="63">
        <f t="shared" si="20"/>
        <v>2416.5299999999997</v>
      </c>
      <c r="T83" s="63">
        <f t="shared" si="20"/>
        <v>2377.33</v>
      </c>
      <c r="U83" s="63">
        <f t="shared" si="20"/>
        <v>2555.73</v>
      </c>
      <c r="V83" s="63">
        <f t="shared" si="20"/>
        <v>2588.13</v>
      </c>
      <c r="W83" s="63">
        <f t="shared" si="20"/>
        <v>2594.73</v>
      </c>
      <c r="X83" s="63">
        <f t="shared" si="20"/>
        <v>2589.63</v>
      </c>
      <c r="Y83" s="63">
        <f t="shared" si="20"/>
        <v>2692.5299999999997</v>
      </c>
      <c r="Z83" s="63">
        <f t="shared" si="20"/>
        <v>2649.43</v>
      </c>
      <c r="AA83" s="63">
        <f t="shared" si="20"/>
        <v>2724.0299999999997</v>
      </c>
      <c r="AB83" s="63">
        <f t="shared" si="20"/>
        <v>2693.43</v>
      </c>
      <c r="AC83" s="63">
        <f t="shared" si="20"/>
        <v>2707.13</v>
      </c>
      <c r="AD83" s="63">
        <f t="shared" si="20"/>
        <v>2648.7299999999996</v>
      </c>
      <c r="AE83" s="63">
        <f t="shared" si="20"/>
        <v>2562.13</v>
      </c>
      <c r="AF83" s="63">
        <f t="shared" si="20"/>
        <v>2503.33</v>
      </c>
      <c r="AG83" s="68">
        <f t="shared" si="20"/>
        <v>4360.08</v>
      </c>
      <c r="AH83" s="49">
        <f t="shared" si="16"/>
        <v>2724.0299999999997</v>
      </c>
      <c r="AI83" s="50">
        <f t="shared" si="17"/>
        <v>2180.9299999999998</v>
      </c>
    </row>
    <row r="84" spans="1:37" x14ac:dyDescent="0.25">
      <c r="A84" s="88" t="s">
        <v>89</v>
      </c>
      <c r="B84" s="89">
        <v>49.9</v>
      </c>
      <c r="C84" s="89">
        <v>49.9</v>
      </c>
      <c r="D84" s="89">
        <v>50.07</v>
      </c>
      <c r="E84" s="89">
        <v>50.017000000000003</v>
      </c>
      <c r="F84" s="89">
        <v>50.067</v>
      </c>
      <c r="G84" s="89">
        <v>50.052</v>
      </c>
      <c r="H84" s="89">
        <v>50.005000000000003</v>
      </c>
      <c r="I84" s="89">
        <v>50.109000000000002</v>
      </c>
      <c r="J84" s="89">
        <v>50.07</v>
      </c>
      <c r="K84" s="89">
        <v>50.206000000000003</v>
      </c>
      <c r="L84" s="89">
        <v>50.231999999999999</v>
      </c>
      <c r="M84" s="89">
        <v>50.220999999999997</v>
      </c>
      <c r="N84" s="89">
        <v>50.085999999999999</v>
      </c>
      <c r="O84" s="89">
        <v>50.045000000000002</v>
      </c>
      <c r="P84" s="89">
        <v>49.845999999999997</v>
      </c>
      <c r="Q84" s="89">
        <v>49.945</v>
      </c>
      <c r="R84" s="89">
        <v>49.872</v>
      </c>
      <c r="S84" s="89">
        <v>49.96</v>
      </c>
      <c r="T84" s="89">
        <v>49.98</v>
      </c>
      <c r="U84" s="89">
        <v>49.97</v>
      </c>
      <c r="V84" s="89">
        <v>50.04</v>
      </c>
      <c r="W84" s="89">
        <v>50.07</v>
      </c>
      <c r="X84" s="89">
        <v>50.02</v>
      </c>
      <c r="Y84" s="89">
        <v>50.03</v>
      </c>
      <c r="Z84" s="89">
        <v>50.01</v>
      </c>
      <c r="AA84" s="89">
        <v>50.01</v>
      </c>
      <c r="AB84" s="89">
        <v>49.954999999999998</v>
      </c>
      <c r="AC84" s="89">
        <v>49.993000000000002</v>
      </c>
      <c r="AD84" s="89">
        <v>49.976999999999997</v>
      </c>
      <c r="AE84" s="89">
        <v>49.944000000000003</v>
      </c>
      <c r="AF84" s="89">
        <v>50.029000000000003</v>
      </c>
      <c r="AG84" s="90"/>
      <c r="AH84" s="49">
        <f t="shared" si="16"/>
        <v>50.231999999999999</v>
      </c>
      <c r="AI84" s="50">
        <f t="shared" si="17"/>
        <v>49.845999999999997</v>
      </c>
    </row>
    <row r="85" spans="1:37" x14ac:dyDescent="0.25">
      <c r="A85" s="91" t="s">
        <v>90</v>
      </c>
      <c r="B85" s="64">
        <v>122.9</v>
      </c>
      <c r="C85" s="64">
        <v>124.9</v>
      </c>
      <c r="D85" s="64">
        <v>125.3</v>
      </c>
      <c r="E85" s="64">
        <v>125.7</v>
      </c>
      <c r="F85" s="64">
        <v>125.1</v>
      </c>
      <c r="G85" s="64">
        <v>123.6</v>
      </c>
      <c r="H85" s="64">
        <v>121.7</v>
      </c>
      <c r="I85" s="64">
        <v>124.8</v>
      </c>
      <c r="J85" s="64">
        <v>123.8</v>
      </c>
      <c r="K85" s="64">
        <v>123.6</v>
      </c>
      <c r="L85" s="64">
        <v>124.2</v>
      </c>
      <c r="M85" s="64">
        <v>124.3</v>
      </c>
      <c r="N85" s="64">
        <v>122.7</v>
      </c>
      <c r="O85" s="64">
        <v>124</v>
      </c>
      <c r="P85" s="64">
        <v>124.7</v>
      </c>
      <c r="Q85" s="64">
        <v>123.9</v>
      </c>
      <c r="R85" s="64">
        <v>124</v>
      </c>
      <c r="S85" s="64">
        <v>121.5</v>
      </c>
      <c r="T85" s="64">
        <v>123</v>
      </c>
      <c r="U85" s="64">
        <v>127.8</v>
      </c>
      <c r="V85" s="64">
        <v>125.6</v>
      </c>
      <c r="W85" s="64">
        <v>125.9</v>
      </c>
      <c r="X85" s="64">
        <v>126.7</v>
      </c>
      <c r="Y85" s="64">
        <v>126.6</v>
      </c>
      <c r="Z85" s="64">
        <v>127.1</v>
      </c>
      <c r="AA85" s="64">
        <v>127.5</v>
      </c>
      <c r="AB85" s="64">
        <v>127.9</v>
      </c>
      <c r="AC85" s="64">
        <v>126.2</v>
      </c>
      <c r="AD85" s="64">
        <v>126.9</v>
      </c>
      <c r="AE85" s="64">
        <v>127.8</v>
      </c>
      <c r="AF85" s="64">
        <v>128.4</v>
      </c>
      <c r="AG85" s="93"/>
      <c r="AH85" s="49">
        <f t="shared" si="16"/>
        <v>128.4</v>
      </c>
      <c r="AI85" s="50">
        <f t="shared" si="17"/>
        <v>121.5</v>
      </c>
    </row>
    <row r="86" spans="1:37" x14ac:dyDescent="0.25">
      <c r="A86" s="91" t="s">
        <v>91</v>
      </c>
      <c r="B86" s="64">
        <v>127.2</v>
      </c>
      <c r="C86" s="64">
        <v>128.6</v>
      </c>
      <c r="D86" s="64">
        <v>129.19999999999999</v>
      </c>
      <c r="E86" s="64">
        <v>129.5</v>
      </c>
      <c r="F86" s="64">
        <v>128.9</v>
      </c>
      <c r="G86" s="64">
        <v>127.5</v>
      </c>
      <c r="H86" s="64">
        <v>125.9</v>
      </c>
      <c r="I86" s="64">
        <v>128.6</v>
      </c>
      <c r="J86" s="64">
        <v>128.1</v>
      </c>
      <c r="K86" s="64">
        <v>127.5</v>
      </c>
      <c r="L86" s="64">
        <v>128.4</v>
      </c>
      <c r="M86" s="64">
        <v>128.30000000000001</v>
      </c>
      <c r="N86" s="64">
        <v>126.9</v>
      </c>
      <c r="O86" s="64">
        <v>128</v>
      </c>
      <c r="P86" s="64">
        <v>128.5</v>
      </c>
      <c r="Q86" s="64">
        <v>127.6</v>
      </c>
      <c r="R86" s="64">
        <v>128.1</v>
      </c>
      <c r="S86" s="64">
        <v>125.6</v>
      </c>
      <c r="T86" s="64">
        <v>126.8</v>
      </c>
      <c r="U86" s="64">
        <v>130.6</v>
      </c>
      <c r="V86" s="64">
        <v>128.5</v>
      </c>
      <c r="W86" s="64">
        <v>128.69999999999999</v>
      </c>
      <c r="X86" s="64">
        <v>129.5</v>
      </c>
      <c r="Y86" s="64">
        <v>128.9</v>
      </c>
      <c r="Z86" s="64">
        <v>129.4</v>
      </c>
      <c r="AA86" s="64">
        <v>129.80000000000001</v>
      </c>
      <c r="AB86" s="64">
        <v>130.19999999999999</v>
      </c>
      <c r="AC86" s="64">
        <v>129</v>
      </c>
      <c r="AD86" s="64">
        <v>130</v>
      </c>
      <c r="AE86" s="64">
        <v>131</v>
      </c>
      <c r="AF86" s="64">
        <v>131.5</v>
      </c>
      <c r="AG86" s="93"/>
      <c r="AH86" s="49">
        <f t="shared" si="16"/>
        <v>131.5</v>
      </c>
      <c r="AI86" s="50">
        <f t="shared" si="17"/>
        <v>125.6</v>
      </c>
    </row>
    <row r="87" spans="1:37" x14ac:dyDescent="0.25">
      <c r="A87" s="91" t="s">
        <v>92</v>
      </c>
      <c r="B87" s="64">
        <v>127.9</v>
      </c>
      <c r="C87" s="64">
        <v>127.9</v>
      </c>
      <c r="D87" s="64">
        <v>128.9</v>
      </c>
      <c r="E87" s="64">
        <v>128.80000000000001</v>
      </c>
      <c r="F87" s="64">
        <v>129</v>
      </c>
      <c r="G87" s="64">
        <v>127.6</v>
      </c>
      <c r="H87" s="64">
        <v>127.7</v>
      </c>
      <c r="I87" s="64">
        <v>128.19999999999999</v>
      </c>
      <c r="J87" s="64">
        <v>128.5</v>
      </c>
      <c r="K87" s="64">
        <v>1289</v>
      </c>
      <c r="L87" s="64">
        <v>128.9</v>
      </c>
      <c r="M87" s="64">
        <v>128.30000000000001</v>
      </c>
      <c r="N87" s="64">
        <v>128.19999999999999</v>
      </c>
      <c r="O87" s="64">
        <v>128.6</v>
      </c>
      <c r="P87" s="64">
        <v>126.7</v>
      </c>
      <c r="Q87" s="64">
        <v>127.5</v>
      </c>
      <c r="R87" s="64">
        <v>126.1</v>
      </c>
      <c r="S87" s="64">
        <v>127.6</v>
      </c>
      <c r="T87" s="64">
        <v>129.4</v>
      </c>
      <c r="U87" s="64">
        <v>126.7</v>
      </c>
      <c r="V87" s="64">
        <v>129.69999999999999</v>
      </c>
      <c r="W87" s="64">
        <v>130</v>
      </c>
      <c r="X87" s="64">
        <v>128</v>
      </c>
      <c r="Y87" s="64">
        <v>126.8</v>
      </c>
      <c r="Z87" s="64">
        <v>127.4</v>
      </c>
      <c r="AA87" s="64">
        <v>128.80000000000001</v>
      </c>
      <c r="AB87" s="64">
        <v>130.30000000000001</v>
      </c>
      <c r="AC87" s="64">
        <v>130.19999999999999</v>
      </c>
      <c r="AD87" s="64">
        <v>129.5</v>
      </c>
      <c r="AE87" s="64">
        <v>131.4</v>
      </c>
      <c r="AF87" s="64">
        <v>131.6</v>
      </c>
      <c r="AG87" s="93"/>
      <c r="AH87" s="49">
        <f t="shared" si="16"/>
        <v>1289</v>
      </c>
      <c r="AI87" s="50">
        <f t="shared" si="17"/>
        <v>126.1</v>
      </c>
    </row>
    <row r="88" spans="1:37" x14ac:dyDescent="0.25">
      <c r="A88" s="94" t="s">
        <v>93</v>
      </c>
      <c r="B88" s="64">
        <v>132.9</v>
      </c>
      <c r="C88" s="64">
        <v>132.9</v>
      </c>
      <c r="D88" s="64">
        <v>133.9</v>
      </c>
      <c r="E88" s="64">
        <v>133.6</v>
      </c>
      <c r="F88" s="64">
        <v>134</v>
      </c>
      <c r="G88" s="64">
        <v>132.4</v>
      </c>
      <c r="H88" s="64">
        <v>129.4</v>
      </c>
      <c r="I88" s="64">
        <v>129.6</v>
      </c>
      <c r="J88" s="64">
        <v>131.4</v>
      </c>
      <c r="K88" s="64">
        <v>133</v>
      </c>
      <c r="L88" s="64">
        <v>132.9</v>
      </c>
      <c r="M88" s="64">
        <v>134.1</v>
      </c>
      <c r="N88" s="64">
        <v>133.1</v>
      </c>
      <c r="O88" s="64">
        <v>133.4</v>
      </c>
      <c r="P88" s="64">
        <v>132</v>
      </c>
      <c r="Q88" s="64">
        <v>133</v>
      </c>
      <c r="R88" s="64">
        <v>132.1</v>
      </c>
      <c r="S88" s="64">
        <v>129.80000000000001</v>
      </c>
      <c r="T88" s="64">
        <v>132.19999999999999</v>
      </c>
      <c r="U88" s="64">
        <v>130.4</v>
      </c>
      <c r="V88" s="64">
        <v>133.1</v>
      </c>
      <c r="W88" s="64">
        <v>133.4</v>
      </c>
      <c r="X88" s="64">
        <v>132.9</v>
      </c>
      <c r="Y88" s="64">
        <v>130.19999999999999</v>
      </c>
      <c r="Z88" s="64">
        <v>130.30000000000001</v>
      </c>
      <c r="AA88" s="64">
        <v>131.69999999999999</v>
      </c>
      <c r="AB88" s="64">
        <v>133.6</v>
      </c>
      <c r="AC88" s="64">
        <v>133.9</v>
      </c>
      <c r="AD88" s="64">
        <v>133.6</v>
      </c>
      <c r="AE88" s="64">
        <v>134.19999999999999</v>
      </c>
      <c r="AF88" s="64">
        <v>134.69999999999999</v>
      </c>
      <c r="AG88" s="93"/>
      <c r="AH88" s="49">
        <f t="shared" si="16"/>
        <v>134.69999999999999</v>
      </c>
      <c r="AI88" s="50">
        <f t="shared" si="17"/>
        <v>129.4</v>
      </c>
    </row>
    <row r="89" spans="1:37" x14ac:dyDescent="0.25">
      <c r="A89" s="94" t="s">
        <v>94</v>
      </c>
      <c r="B89" s="95">
        <v>134.6</v>
      </c>
      <c r="C89" s="95">
        <v>132.1</v>
      </c>
      <c r="D89" s="95">
        <v>133.5</v>
      </c>
      <c r="E89" s="95">
        <v>131.5</v>
      </c>
      <c r="F89" s="95">
        <v>133.30000000000001</v>
      </c>
      <c r="G89" s="95">
        <v>134.30000000000001</v>
      </c>
      <c r="H89" s="95">
        <v>133.1</v>
      </c>
      <c r="I89" s="95">
        <v>132.5</v>
      </c>
      <c r="J89" s="95">
        <v>133.30000000000001</v>
      </c>
      <c r="K89" s="95">
        <v>129.6</v>
      </c>
      <c r="L89" s="95">
        <v>130.6</v>
      </c>
      <c r="M89" s="95">
        <v>132.80000000000001</v>
      </c>
      <c r="N89" s="95">
        <v>133</v>
      </c>
      <c r="O89" s="95">
        <v>133.6</v>
      </c>
      <c r="P89" s="95">
        <v>135</v>
      </c>
      <c r="Q89" s="95">
        <v>129.9</v>
      </c>
      <c r="R89" s="95">
        <v>133.69999999999999</v>
      </c>
      <c r="S89" s="95">
        <v>129.80000000000001</v>
      </c>
      <c r="T89" s="95">
        <v>135.5</v>
      </c>
      <c r="U89" s="95">
        <v>134.30000000000001</v>
      </c>
      <c r="V89" s="95">
        <v>132.80000000000001</v>
      </c>
      <c r="W89" s="95">
        <v>134.5</v>
      </c>
      <c r="X89" s="95">
        <v>130.69999999999999</v>
      </c>
      <c r="Y89" s="95">
        <v>133.9</v>
      </c>
      <c r="Z89" s="95">
        <v>133.1</v>
      </c>
      <c r="AA89" s="95">
        <v>134.6</v>
      </c>
      <c r="AB89" s="95">
        <v>136</v>
      </c>
      <c r="AC89" s="95">
        <v>131.1</v>
      </c>
      <c r="AD89" s="95">
        <v>131.1</v>
      </c>
      <c r="AE89" s="95">
        <v>128.5</v>
      </c>
      <c r="AF89" s="95">
        <v>132</v>
      </c>
      <c r="AG89" s="96"/>
      <c r="AH89" s="49">
        <f t="shared" si="16"/>
        <v>136</v>
      </c>
      <c r="AI89" s="50">
        <f t="shared" si="17"/>
        <v>128.5</v>
      </c>
    </row>
    <row r="90" spans="1:37" x14ac:dyDescent="0.25">
      <c r="A90" s="91" t="s">
        <v>95</v>
      </c>
      <c r="B90" s="64">
        <v>132.4</v>
      </c>
      <c r="C90" s="64">
        <v>131.30000000000001</v>
      </c>
      <c r="D90" s="64">
        <v>132.69999999999999</v>
      </c>
      <c r="E90" s="64">
        <v>131.19999999999999</v>
      </c>
      <c r="F90" s="64">
        <v>133.6</v>
      </c>
      <c r="G90" s="64">
        <v>131.80000000000001</v>
      </c>
      <c r="H90" s="64">
        <v>131.19999999999999</v>
      </c>
      <c r="I90" s="64">
        <v>130.9</v>
      </c>
      <c r="J90" s="64">
        <v>130.6</v>
      </c>
      <c r="K90" s="64">
        <v>129.30000000000001</v>
      </c>
      <c r="L90" s="64">
        <v>129.9</v>
      </c>
      <c r="M90" s="64">
        <v>136.1</v>
      </c>
      <c r="N90" s="64">
        <v>131.5</v>
      </c>
      <c r="O90" s="64">
        <v>130.80000000000001</v>
      </c>
      <c r="P90" s="64">
        <v>132</v>
      </c>
      <c r="Q90" s="64">
        <v>131.69999999999999</v>
      </c>
      <c r="R90" s="64">
        <v>134.30000000000001</v>
      </c>
      <c r="S90" s="64">
        <v>127</v>
      </c>
      <c r="T90" s="64">
        <v>131</v>
      </c>
      <c r="U90" s="64">
        <v>134.1</v>
      </c>
      <c r="V90" s="64">
        <v>133.19999999999999</v>
      </c>
      <c r="W90" s="64">
        <v>136.1</v>
      </c>
      <c r="X90" s="64">
        <v>132.30000000000001</v>
      </c>
      <c r="Y90" s="64">
        <v>130.6</v>
      </c>
      <c r="Z90" s="64">
        <v>128.1</v>
      </c>
      <c r="AA90" s="64">
        <v>129.4</v>
      </c>
      <c r="AB90" s="64">
        <v>128.9</v>
      </c>
      <c r="AC90" s="64">
        <v>129.5</v>
      </c>
      <c r="AD90" s="64">
        <v>129.4</v>
      </c>
      <c r="AE90" s="64">
        <v>130</v>
      </c>
      <c r="AF90" s="64">
        <v>131</v>
      </c>
      <c r="AG90" s="93"/>
      <c r="AH90" s="49">
        <f t="shared" si="16"/>
        <v>136.1</v>
      </c>
      <c r="AI90" s="50">
        <f t="shared" si="17"/>
        <v>127</v>
      </c>
    </row>
    <row r="91" spans="1:37" ht="15.75" thickBot="1" x14ac:dyDescent="0.3">
      <c r="A91" s="91" t="s">
        <v>96</v>
      </c>
      <c r="B91" s="97">
        <v>64.599999999999994</v>
      </c>
      <c r="C91" s="97">
        <v>65.3</v>
      </c>
      <c r="D91" s="97">
        <v>65.5</v>
      </c>
      <c r="E91" s="97">
        <v>65.900000000000006</v>
      </c>
      <c r="F91" s="97">
        <v>65.5</v>
      </c>
      <c r="G91" s="97">
        <v>64.5</v>
      </c>
      <c r="H91" s="97">
        <v>63.7</v>
      </c>
      <c r="I91" s="97">
        <v>64.8</v>
      </c>
      <c r="J91" s="97">
        <v>64.599999999999994</v>
      </c>
      <c r="K91" s="97">
        <v>64.400000000000006</v>
      </c>
      <c r="L91" s="97">
        <v>65.400000000000006</v>
      </c>
      <c r="M91" s="97">
        <v>64.900000000000006</v>
      </c>
      <c r="N91" s="97">
        <v>64.3</v>
      </c>
      <c r="O91" s="97">
        <v>64.8</v>
      </c>
      <c r="P91" s="97">
        <v>64.900000000000006</v>
      </c>
      <c r="Q91" s="97">
        <v>64.599999999999994</v>
      </c>
      <c r="R91" s="97">
        <v>64.599999999999994</v>
      </c>
      <c r="S91" s="97">
        <v>63.6</v>
      </c>
      <c r="T91" s="97">
        <v>64.3</v>
      </c>
      <c r="U91" s="97">
        <v>66</v>
      </c>
      <c r="V91" s="97">
        <v>65</v>
      </c>
      <c r="W91" s="97">
        <v>65.099999999999994</v>
      </c>
      <c r="X91" s="97">
        <v>65.8</v>
      </c>
      <c r="Y91" s="97">
        <v>65.2</v>
      </c>
      <c r="Z91" s="97">
        <v>65.5</v>
      </c>
      <c r="AA91" s="97">
        <v>65.7</v>
      </c>
      <c r="AB91" s="97">
        <v>66.099999999999994</v>
      </c>
      <c r="AC91" s="97">
        <v>65.5</v>
      </c>
      <c r="AD91" s="97">
        <v>66</v>
      </c>
      <c r="AE91" s="97">
        <v>66.7</v>
      </c>
      <c r="AF91" s="97">
        <v>66.599999999999994</v>
      </c>
      <c r="AG91" s="98"/>
      <c r="AH91" s="49">
        <f t="shared" si="16"/>
        <v>66.7</v>
      </c>
      <c r="AI91" s="50">
        <f t="shared" si="17"/>
        <v>63.6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1">SUM(B15,B18,B21:B22,B42,B44:B45,B47,B49,B94:B97,B103,B109,B115,B124,B126,B138,B145,B148:B149,B156,B158,B160,B164:B166,B168:B170,B175,B181:B182,B184:B186,B194,B199)</f>
        <v>170.73999999999995</v>
      </c>
      <c r="C93" s="102">
        <f t="shared" ref="C93:AF93" si="22">SUM(C15,C18,C21:C22,C42,C44:C45,C47,C49,C94:C97,C103,C109,C115,C124,C126,C138,C145,C148:C149,C156,C158,C160,C164:C166,C168:C170,C175,C181:C182,C184:C186,C194,C199)</f>
        <v>208.54</v>
      </c>
      <c r="D93" s="102">
        <f t="shared" si="22"/>
        <v>155.53999999999996</v>
      </c>
      <c r="E93" s="102">
        <f t="shared" si="22"/>
        <v>156.33999999999997</v>
      </c>
      <c r="F93" s="102">
        <f t="shared" si="22"/>
        <v>158.73999999999998</v>
      </c>
      <c r="G93" s="102">
        <f t="shared" si="22"/>
        <v>186.93999999999997</v>
      </c>
      <c r="H93" s="102">
        <f t="shared" si="22"/>
        <v>219.53999999999996</v>
      </c>
      <c r="I93" s="102">
        <f t="shared" si="22"/>
        <v>233.73999999999995</v>
      </c>
      <c r="J93" s="102">
        <f t="shared" si="22"/>
        <v>247.53999999999996</v>
      </c>
      <c r="K93" s="102">
        <f t="shared" si="22"/>
        <v>277.64</v>
      </c>
      <c r="L93" s="102">
        <f t="shared" si="22"/>
        <v>282.94</v>
      </c>
      <c r="M93" s="102">
        <f t="shared" si="22"/>
        <v>298.84000000000003</v>
      </c>
      <c r="N93" s="102">
        <f t="shared" si="22"/>
        <v>298.74</v>
      </c>
      <c r="O93" s="102">
        <f t="shared" si="22"/>
        <v>291.54000000000002</v>
      </c>
      <c r="P93" s="102">
        <f t="shared" si="22"/>
        <v>279.53999999999996</v>
      </c>
      <c r="Q93" s="102">
        <f t="shared" si="22"/>
        <v>269.14</v>
      </c>
      <c r="R93" s="102">
        <f t="shared" si="22"/>
        <v>269.03999999999996</v>
      </c>
      <c r="S93" s="102">
        <f t="shared" si="22"/>
        <v>302.14</v>
      </c>
      <c r="T93" s="102">
        <f t="shared" si="22"/>
        <v>272.64</v>
      </c>
      <c r="U93" s="102">
        <f t="shared" si="22"/>
        <v>276.84000000000003</v>
      </c>
      <c r="V93" s="102">
        <f t="shared" si="22"/>
        <v>275.34000000000003</v>
      </c>
      <c r="W93" s="102">
        <f>SUM(W15,W18,W21:W22,W42,W44:W45,W47,W49,W94:W97,W103,W109,W115,W124,W126,W138,W145,W148:W149,W156,W158,W160,W164:W166,W168:W170,W175,W181:W182,W184:W186,W194,W199)</f>
        <v>282.64000000000004</v>
      </c>
      <c r="X93" s="102">
        <f>SUM(X15,X18,X21:X22,X42,X44:X45,X47,X49,X94:X97,X103,X109,X115,X124,X126,X138,X145,X148:X149,X156,X158,X160,X164:X166,X168:X170,X175,X181:X182,X184:X186,X194,X199)</f>
        <v>288.83999999999997</v>
      </c>
      <c r="Y93" s="102">
        <f t="shared" si="22"/>
        <v>326.44</v>
      </c>
      <c r="Z93" s="102">
        <f t="shared" si="22"/>
        <v>362.34000000000003</v>
      </c>
      <c r="AA93" s="102">
        <f>SUM(AA15,AA18,AA21:AA22,AA42,AA44:AA45,AA47,AA49,AA94:AA97,AA103,AA109,AA115,AA124,AA126,AA138,AA145,AA148:AA149,AA156,AA158,AA160,AA164:AA166,AA168:AA170,AA175,AA181:AA182,AA184:AA186,AA194,AA199)</f>
        <v>402.23999999999995</v>
      </c>
      <c r="AB93" s="102">
        <f t="shared" si="22"/>
        <v>333.54</v>
      </c>
      <c r="AC93" s="102">
        <f t="shared" si="22"/>
        <v>316.33999999999997</v>
      </c>
      <c r="AD93" s="102">
        <f t="shared" si="22"/>
        <v>288.83999999999997</v>
      </c>
      <c r="AE93" s="102">
        <f t="shared" si="22"/>
        <v>233.13999999999996</v>
      </c>
      <c r="AF93" s="102">
        <f t="shared" si="22"/>
        <v>191.93999999999997</v>
      </c>
      <c r="AG93" s="104"/>
      <c r="AH93" s="49">
        <f>MAX(C93:AF93)</f>
        <v>402.23999999999995</v>
      </c>
      <c r="AI93" s="50">
        <f>MIN(C93:AF93)</f>
        <v>155.53999999999996</v>
      </c>
    </row>
    <row r="94" spans="1:37" x14ac:dyDescent="0.25">
      <c r="A94" s="105" t="s">
        <v>98</v>
      </c>
      <c r="B94" s="106">
        <v>66.7</v>
      </c>
      <c r="C94" s="106">
        <v>76.400000000000006</v>
      </c>
      <c r="D94" s="106">
        <v>72.5</v>
      </c>
      <c r="E94" s="106">
        <v>73.599999999999994</v>
      </c>
      <c r="F94" s="106">
        <v>77.8</v>
      </c>
      <c r="G94" s="106">
        <v>80.3</v>
      </c>
      <c r="H94" s="106">
        <v>81</v>
      </c>
      <c r="I94" s="106">
        <v>77.099999999999994</v>
      </c>
      <c r="J94" s="106">
        <v>73.900000000000006</v>
      </c>
      <c r="K94" s="106">
        <v>51.6</v>
      </c>
      <c r="L94" s="106">
        <v>47.8</v>
      </c>
      <c r="M94" s="106">
        <v>77.7</v>
      </c>
      <c r="N94" s="106">
        <v>82</v>
      </c>
      <c r="O94" s="106">
        <v>78</v>
      </c>
      <c r="P94" s="106">
        <v>79</v>
      </c>
      <c r="Q94" s="106">
        <v>86.4</v>
      </c>
      <c r="R94" s="106">
        <v>75.8</v>
      </c>
      <c r="S94" s="106">
        <v>39.700000000000003</v>
      </c>
      <c r="T94" s="106">
        <v>95.4</v>
      </c>
      <c r="U94" s="106">
        <v>42.4</v>
      </c>
      <c r="V94" s="106">
        <v>57.8</v>
      </c>
      <c r="W94" s="106">
        <v>64.900000000000006</v>
      </c>
      <c r="X94" s="106">
        <v>50.1</v>
      </c>
      <c r="Y94" s="106">
        <v>73.599999999999994</v>
      </c>
      <c r="Z94" s="106">
        <v>75.599999999999994</v>
      </c>
      <c r="AA94" s="106">
        <v>108</v>
      </c>
      <c r="AB94" s="106">
        <v>77.900000000000006</v>
      </c>
      <c r="AC94" s="106">
        <v>73.3</v>
      </c>
      <c r="AD94" s="106">
        <v>62.5</v>
      </c>
      <c r="AE94" s="106">
        <v>48.4</v>
      </c>
      <c r="AF94" s="106">
        <v>33</v>
      </c>
      <c r="AG94" s="109">
        <v>75</v>
      </c>
      <c r="AH94" s="49">
        <f t="shared" ref="AH94:AH100" si="23">IF(ABS(MAX(C94:AF94))&gt;ABS(MIN(C94:AF94)),MAX(C94:AF94),MIN(C94:AF94))</f>
        <v>108</v>
      </c>
      <c r="AI94" s="110">
        <f t="shared" ref="AI94:AI100" si="24">INDEX($C$9:$AF$9,1,MATCH(AH94,C94:AF94,0))</f>
        <v>0.8125</v>
      </c>
    </row>
    <row r="95" spans="1:37" x14ac:dyDescent="0.25">
      <c r="A95" s="111" t="s">
        <v>99</v>
      </c>
      <c r="B95" s="112">
        <f>-35.5-40.9</f>
        <v>-76.400000000000006</v>
      </c>
      <c r="C95" s="112">
        <v>-43.3</v>
      </c>
      <c r="D95" s="112">
        <f>-40.7-46.7</f>
        <v>-87.4</v>
      </c>
      <c r="E95" s="112">
        <v>-96</v>
      </c>
      <c r="F95" s="112">
        <v>-98</v>
      </c>
      <c r="G95" s="112">
        <v>-90.1</v>
      </c>
      <c r="H95" s="112">
        <v>-82</v>
      </c>
      <c r="I95" s="112">
        <v>-77</v>
      </c>
      <c r="J95" s="112">
        <v>-73.099999999999994</v>
      </c>
      <c r="K95" s="112">
        <v>-43</v>
      </c>
      <c r="L95" s="112">
        <v>-38</v>
      </c>
      <c r="M95" s="112">
        <v>-56.6</v>
      </c>
      <c r="N95" s="112">
        <v>-60.1</v>
      </c>
      <c r="O95" s="112">
        <v>-58.7</v>
      </c>
      <c r="P95" s="112">
        <v>-64.5</v>
      </c>
      <c r="Q95" s="112">
        <v>-70.900000000000006</v>
      </c>
      <c r="R95" s="112">
        <v>-66.900000000000006</v>
      </c>
      <c r="S95" s="112">
        <f>3.1+7.4</f>
        <v>10.5</v>
      </c>
      <c r="T95" s="112">
        <f>-29.5-39.4</f>
        <v>-68.900000000000006</v>
      </c>
      <c r="U95" s="112">
        <f>-10-17</f>
        <v>-27</v>
      </c>
      <c r="V95" s="112">
        <f>-15.5-18</f>
        <v>-33.5</v>
      </c>
      <c r="W95" s="112">
        <f>-17-20.5</f>
        <v>-37.5</v>
      </c>
      <c r="X95" s="112">
        <f>-11-12.5</f>
        <v>-23.5</v>
      </c>
      <c r="Y95" s="112">
        <f>-14-16.3</f>
        <v>-30.3</v>
      </c>
      <c r="Z95" s="112">
        <f>-15-25.4</f>
        <v>-40.4</v>
      </c>
      <c r="AA95" s="112">
        <f>-9.8-16</f>
        <v>-25.8</v>
      </c>
      <c r="AB95" s="112">
        <v>-31</v>
      </c>
      <c r="AC95" s="112">
        <v>-34</v>
      </c>
      <c r="AD95" s="112">
        <v>-36</v>
      </c>
      <c r="AE95" s="112">
        <v>-45</v>
      </c>
      <c r="AF95" s="112">
        <v>-44</v>
      </c>
      <c r="AG95" s="109">
        <v>240</v>
      </c>
      <c r="AH95" s="49">
        <f t="shared" si="23"/>
        <v>-98</v>
      </c>
      <c r="AI95" s="110">
        <f t="shared" si="24"/>
        <v>0.16666666666666699</v>
      </c>
    </row>
    <row r="96" spans="1:37" x14ac:dyDescent="0.25">
      <c r="A96" s="111" t="s">
        <v>100</v>
      </c>
      <c r="B96" s="112">
        <v>-7.6</v>
      </c>
      <c r="C96" s="112">
        <v>-6.1</v>
      </c>
      <c r="D96" s="112">
        <v>-9</v>
      </c>
      <c r="E96" s="112">
        <v>-8.8000000000000007</v>
      </c>
      <c r="F96" s="112">
        <v>-11.2</v>
      </c>
      <c r="G96" s="112">
        <v>-10.1</v>
      </c>
      <c r="H96" s="112">
        <v>-7.4</v>
      </c>
      <c r="I96" s="112">
        <v>-1.6</v>
      </c>
      <c r="J96" s="112">
        <v>3.6</v>
      </c>
      <c r="K96" s="112">
        <v>10</v>
      </c>
      <c r="L96" s="112">
        <v>11.8</v>
      </c>
      <c r="M96" s="112">
        <v>9.8000000000000007</v>
      </c>
      <c r="N96" s="112">
        <v>8.6999999999999993</v>
      </c>
      <c r="O96" s="112">
        <v>9.1</v>
      </c>
      <c r="P96" s="112">
        <v>10.6</v>
      </c>
      <c r="Q96" s="112">
        <v>8.4</v>
      </c>
      <c r="R96" s="112">
        <v>13.4</v>
      </c>
      <c r="S96" s="112">
        <v>18.899999999999999</v>
      </c>
      <c r="T96" s="112">
        <v>13.2</v>
      </c>
      <c r="U96" s="112">
        <v>24.9</v>
      </c>
      <c r="V96" s="112">
        <v>14</v>
      </c>
      <c r="W96" s="112">
        <v>13.9</v>
      </c>
      <c r="X96" s="112">
        <v>15.7</v>
      </c>
      <c r="Y96" s="112">
        <v>16.100000000000001</v>
      </c>
      <c r="Z96" s="112">
        <v>40.1</v>
      </c>
      <c r="AA96" s="112">
        <v>31.2</v>
      </c>
      <c r="AB96" s="112">
        <v>15.6</v>
      </c>
      <c r="AC96" s="112">
        <v>14.1</v>
      </c>
      <c r="AD96" s="112">
        <v>13.2</v>
      </c>
      <c r="AE96" s="112">
        <v>11.5</v>
      </c>
      <c r="AF96" s="112">
        <v>6.9</v>
      </c>
      <c r="AG96" s="109">
        <v>60</v>
      </c>
      <c r="AH96" s="49">
        <f t="shared" si="23"/>
        <v>40.1</v>
      </c>
      <c r="AI96" s="110">
        <f t="shared" si="24"/>
        <v>0.79166666666666663</v>
      </c>
    </row>
    <row r="97" spans="1:37" x14ac:dyDescent="0.25">
      <c r="A97" s="113" t="s">
        <v>101</v>
      </c>
      <c r="B97" s="114">
        <v>0</v>
      </c>
      <c r="C97" s="114">
        <v>-6.2</v>
      </c>
      <c r="D97" s="114">
        <v>-8.1</v>
      </c>
      <c r="E97" s="114">
        <v>0</v>
      </c>
      <c r="F97" s="114">
        <v>2.9</v>
      </c>
      <c r="G97" s="114">
        <v>19.600000000000001</v>
      </c>
      <c r="H97" s="114">
        <v>40.4</v>
      </c>
      <c r="I97" s="114">
        <v>47.7</v>
      </c>
      <c r="J97" s="114">
        <v>55.9</v>
      </c>
      <c r="K97" s="114">
        <v>71.8</v>
      </c>
      <c r="L97" s="114">
        <v>74.099999999999994</v>
      </c>
      <c r="M97" s="114">
        <v>80.400000000000006</v>
      </c>
      <c r="N97" s="114">
        <v>76.900000000000006</v>
      </c>
      <c r="O97" s="114">
        <v>71.599999999999994</v>
      </c>
      <c r="P97" s="114">
        <v>62.2</v>
      </c>
      <c r="Q97" s="114">
        <v>52.5</v>
      </c>
      <c r="R97" s="114">
        <v>54</v>
      </c>
      <c r="S97" s="114">
        <v>40.5</v>
      </c>
      <c r="T97" s="114">
        <v>40.4</v>
      </c>
      <c r="U97" s="114">
        <v>44</v>
      </c>
      <c r="V97" s="114">
        <v>44.5</v>
      </c>
      <c r="W97" s="114">
        <v>48.8</v>
      </c>
      <c r="X97" s="114">
        <v>54</v>
      </c>
      <c r="Y97" s="114">
        <v>74.5</v>
      </c>
      <c r="Z97" s="114">
        <v>94.9</v>
      </c>
      <c r="AA97" s="114">
        <v>96.7</v>
      </c>
      <c r="AB97" s="114">
        <v>83.9</v>
      </c>
      <c r="AC97" s="114">
        <v>75.8</v>
      </c>
      <c r="AD97" s="114">
        <v>62</v>
      </c>
      <c r="AE97" s="114">
        <v>31.1</v>
      </c>
      <c r="AF97" s="114">
        <v>8.9</v>
      </c>
      <c r="AG97" s="116">
        <v>120</v>
      </c>
      <c r="AH97" s="49">
        <f t="shared" si="23"/>
        <v>96.7</v>
      </c>
      <c r="AI97" s="110">
        <f t="shared" si="24"/>
        <v>0.8125</v>
      </c>
    </row>
    <row r="98" spans="1:37" x14ac:dyDescent="0.25">
      <c r="A98" s="113" t="s">
        <v>102</v>
      </c>
      <c r="B98" s="114">
        <v>58.3</v>
      </c>
      <c r="C98" s="114">
        <v>45.2</v>
      </c>
      <c r="D98" s="114">
        <v>48.1</v>
      </c>
      <c r="E98" s="114">
        <v>42.1</v>
      </c>
      <c r="F98" s="114">
        <v>43.6</v>
      </c>
      <c r="G98" s="114">
        <v>49.4</v>
      </c>
      <c r="H98" s="114">
        <v>56.3</v>
      </c>
      <c r="I98" s="114">
        <v>50.4</v>
      </c>
      <c r="J98" s="114">
        <v>48.6</v>
      </c>
      <c r="K98" s="114">
        <v>68.3</v>
      </c>
      <c r="L98" s="114">
        <v>70.099999999999994</v>
      </c>
      <c r="M98" s="114">
        <v>60</v>
      </c>
      <c r="N98" s="114">
        <v>58</v>
      </c>
      <c r="O98" s="114">
        <v>50.4</v>
      </c>
      <c r="P98" s="114">
        <v>50.2</v>
      </c>
      <c r="Q98" s="114">
        <v>44.8</v>
      </c>
      <c r="R98" s="114">
        <v>49</v>
      </c>
      <c r="S98" s="114">
        <v>86</v>
      </c>
      <c r="T98" s="114">
        <v>38.200000000000003</v>
      </c>
      <c r="U98" s="114">
        <v>22</v>
      </c>
      <c r="V98" s="114">
        <v>31.2</v>
      </c>
      <c r="W98" s="114">
        <v>25.6</v>
      </c>
      <c r="X98" s="114">
        <v>38.799999999999997</v>
      </c>
      <c r="Y98" s="114">
        <v>8.8000000000000007</v>
      </c>
      <c r="Z98" s="114">
        <v>-26.3</v>
      </c>
      <c r="AA98" s="114">
        <v>6.2</v>
      </c>
      <c r="AB98" s="114">
        <v>8.3000000000000007</v>
      </c>
      <c r="AC98" s="114">
        <v>22.3</v>
      </c>
      <c r="AD98" s="114">
        <v>25.1</v>
      </c>
      <c r="AE98" s="114">
        <v>26</v>
      </c>
      <c r="AF98" s="114">
        <v>39</v>
      </c>
      <c r="AG98" s="116"/>
      <c r="AH98" s="49">
        <f t="shared" si="23"/>
        <v>86</v>
      </c>
      <c r="AI98" s="110">
        <f t="shared" si="24"/>
        <v>0.58333333333333304</v>
      </c>
    </row>
    <row r="99" spans="1:37" x14ac:dyDescent="0.25">
      <c r="A99" s="113" t="s">
        <v>103</v>
      </c>
      <c r="B99" s="114">
        <v>84.1</v>
      </c>
      <c r="C99" s="114">
        <v>84.3</v>
      </c>
      <c r="D99" s="114">
        <v>79.8</v>
      </c>
      <c r="E99" s="114">
        <v>79.3</v>
      </c>
      <c r="F99" s="114">
        <v>74</v>
      </c>
      <c r="G99" s="114">
        <v>69.400000000000006</v>
      </c>
      <c r="H99" s="114">
        <v>67.2</v>
      </c>
      <c r="I99" s="114">
        <v>69.400000000000006</v>
      </c>
      <c r="J99" s="114">
        <v>67.400000000000006</v>
      </c>
      <c r="K99" s="114">
        <v>74</v>
      </c>
      <c r="L99" s="114">
        <v>77.7</v>
      </c>
      <c r="M99" s="114">
        <v>63.8</v>
      </c>
      <c r="N99" s="114">
        <v>59.9</v>
      </c>
      <c r="O99" s="114">
        <v>56.2</v>
      </c>
      <c r="P99" s="114">
        <v>62.8</v>
      </c>
      <c r="Q99" s="114">
        <v>65.7</v>
      </c>
      <c r="R99" s="114">
        <v>69.2</v>
      </c>
      <c r="S99" s="114">
        <v>82.6</v>
      </c>
      <c r="T99" s="114">
        <v>52.3</v>
      </c>
      <c r="U99" s="114">
        <v>51.8</v>
      </c>
      <c r="V99" s="114">
        <v>11.2</v>
      </c>
      <c r="W99" s="114">
        <v>8.8000000000000007</v>
      </c>
      <c r="X99" s="114">
        <v>45.6</v>
      </c>
      <c r="Y99" s="114">
        <v>3.8</v>
      </c>
      <c r="Z99" s="114">
        <v>10.7</v>
      </c>
      <c r="AA99" s="114">
        <v>20.9</v>
      </c>
      <c r="AB99" s="114">
        <v>16.7</v>
      </c>
      <c r="AC99" s="114">
        <v>20</v>
      </c>
      <c r="AD99" s="114">
        <v>35.9</v>
      </c>
      <c r="AE99" s="114">
        <v>47.6</v>
      </c>
      <c r="AF99" s="114">
        <v>53.5</v>
      </c>
      <c r="AG99" s="100"/>
      <c r="AH99" s="49">
        <f t="shared" si="23"/>
        <v>84.3</v>
      </c>
      <c r="AI99" s="110">
        <f t="shared" si="24"/>
        <v>4.1666666666666664E-2</v>
      </c>
    </row>
    <row r="100" spans="1:37" ht="15.75" thickBot="1" x14ac:dyDescent="0.3">
      <c r="A100" s="117" t="s">
        <v>104</v>
      </c>
      <c r="B100" s="95">
        <v>39</v>
      </c>
      <c r="C100" s="95">
        <v>40.700000000000003</v>
      </c>
      <c r="D100" s="95">
        <v>39.4</v>
      </c>
      <c r="E100" s="95">
        <v>39.6</v>
      </c>
      <c r="F100" s="95">
        <v>38.9</v>
      </c>
      <c r="G100" s="95">
        <v>42.9</v>
      </c>
      <c r="H100" s="95">
        <v>43</v>
      </c>
      <c r="I100" s="95">
        <v>47</v>
      </c>
      <c r="J100" s="95">
        <v>42.5</v>
      </c>
      <c r="K100" s="95">
        <v>53.8</v>
      </c>
      <c r="L100" s="95">
        <v>56.9</v>
      </c>
      <c r="M100" s="95">
        <v>55.5</v>
      </c>
      <c r="N100" s="95">
        <v>54.1</v>
      </c>
      <c r="O100" s="95">
        <v>50.3</v>
      </c>
      <c r="P100" s="95">
        <v>52.8</v>
      </c>
      <c r="Q100" s="95">
        <v>56.4</v>
      </c>
      <c r="R100" s="95">
        <v>63.5</v>
      </c>
      <c r="S100" s="95">
        <v>61.3</v>
      </c>
      <c r="T100" s="95">
        <v>60</v>
      </c>
      <c r="U100" s="95">
        <v>59.1</v>
      </c>
      <c r="V100" s="95">
        <v>49.5</v>
      </c>
      <c r="W100" s="95">
        <v>51.5</v>
      </c>
      <c r="X100" s="95">
        <v>54.1</v>
      </c>
      <c r="Y100" s="95">
        <v>67</v>
      </c>
      <c r="Z100" s="95">
        <v>81.8</v>
      </c>
      <c r="AA100" s="95">
        <v>83.9</v>
      </c>
      <c r="AB100" s="95">
        <v>81</v>
      </c>
      <c r="AC100" s="95">
        <v>81.400000000000006</v>
      </c>
      <c r="AD100" s="95">
        <v>76</v>
      </c>
      <c r="AE100" s="95">
        <v>65</v>
      </c>
      <c r="AF100" s="95">
        <v>57</v>
      </c>
      <c r="AG100" s="100"/>
      <c r="AH100" s="49">
        <f t="shared" si="23"/>
        <v>83.9</v>
      </c>
      <c r="AI100" s="110">
        <f t="shared" si="24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5">AF102</f>
        <v>9.9</v>
      </c>
      <c r="C102" s="48">
        <v>9.9</v>
      </c>
      <c r="D102" s="122">
        <f t="shared" ref="D102:S107" si="26">C102</f>
        <v>9.9</v>
      </c>
      <c r="E102" s="122">
        <f t="shared" si="26"/>
        <v>9.9</v>
      </c>
      <c r="F102" s="122">
        <f t="shared" si="26"/>
        <v>9.9</v>
      </c>
      <c r="G102" s="122">
        <f t="shared" si="26"/>
        <v>9.9</v>
      </c>
      <c r="H102" s="122">
        <f t="shared" si="26"/>
        <v>9.9</v>
      </c>
      <c r="I102" s="122">
        <f t="shared" si="26"/>
        <v>9.9</v>
      </c>
      <c r="J102" s="122">
        <f t="shared" si="26"/>
        <v>9.9</v>
      </c>
      <c r="K102" s="122">
        <f t="shared" si="26"/>
        <v>9.9</v>
      </c>
      <c r="L102" s="122">
        <f t="shared" si="26"/>
        <v>9.9</v>
      </c>
      <c r="M102" s="122">
        <f t="shared" si="26"/>
        <v>9.9</v>
      </c>
      <c r="N102" s="122">
        <f t="shared" si="26"/>
        <v>9.9</v>
      </c>
      <c r="O102" s="122">
        <f t="shared" si="26"/>
        <v>9.9</v>
      </c>
      <c r="P102" s="122">
        <f t="shared" si="26"/>
        <v>9.9</v>
      </c>
      <c r="Q102" s="122">
        <f t="shared" si="26"/>
        <v>9.9</v>
      </c>
      <c r="R102" s="122">
        <f t="shared" si="26"/>
        <v>9.9</v>
      </c>
      <c r="S102" s="122">
        <f t="shared" si="26"/>
        <v>9.9</v>
      </c>
      <c r="T102" s="122">
        <f t="shared" ref="T102:AF107" si="27">S102</f>
        <v>9.9</v>
      </c>
      <c r="U102" s="122">
        <f t="shared" si="27"/>
        <v>9.9</v>
      </c>
      <c r="V102" s="122">
        <f t="shared" si="27"/>
        <v>9.9</v>
      </c>
      <c r="W102" s="122">
        <f t="shared" si="27"/>
        <v>9.9</v>
      </c>
      <c r="X102" s="122">
        <f t="shared" si="27"/>
        <v>9.9</v>
      </c>
      <c r="Y102" s="122">
        <f t="shared" si="27"/>
        <v>9.9</v>
      </c>
      <c r="Z102" s="122">
        <f t="shared" si="27"/>
        <v>9.9</v>
      </c>
      <c r="AA102" s="122">
        <f t="shared" si="27"/>
        <v>9.9</v>
      </c>
      <c r="AB102" s="122">
        <f t="shared" si="27"/>
        <v>9.9</v>
      </c>
      <c r="AC102" s="122">
        <f t="shared" si="27"/>
        <v>9.9</v>
      </c>
      <c r="AD102" s="122">
        <f t="shared" si="27"/>
        <v>9.9</v>
      </c>
      <c r="AE102" s="122">
        <f t="shared" si="27"/>
        <v>9.9</v>
      </c>
      <c r="AF102" s="122">
        <f t="shared" si="2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5"/>
        <v>9.6</v>
      </c>
      <c r="C103" s="125">
        <v>9.6</v>
      </c>
      <c r="D103" s="124">
        <f t="shared" si="26"/>
        <v>9.6</v>
      </c>
      <c r="E103" s="124">
        <f t="shared" si="26"/>
        <v>9.6</v>
      </c>
      <c r="F103" s="124">
        <f t="shared" si="26"/>
        <v>9.6</v>
      </c>
      <c r="G103" s="124">
        <f t="shared" si="26"/>
        <v>9.6</v>
      </c>
      <c r="H103" s="124">
        <f t="shared" si="26"/>
        <v>9.6</v>
      </c>
      <c r="I103" s="124">
        <f t="shared" si="26"/>
        <v>9.6</v>
      </c>
      <c r="J103" s="124">
        <f t="shared" si="26"/>
        <v>9.6</v>
      </c>
      <c r="K103" s="124">
        <f t="shared" si="26"/>
        <v>9.6</v>
      </c>
      <c r="L103" s="124">
        <f t="shared" si="26"/>
        <v>9.6</v>
      </c>
      <c r="M103" s="124">
        <f t="shared" si="26"/>
        <v>9.6</v>
      </c>
      <c r="N103" s="124">
        <f t="shared" si="26"/>
        <v>9.6</v>
      </c>
      <c r="O103" s="124">
        <f t="shared" si="26"/>
        <v>9.6</v>
      </c>
      <c r="P103" s="124">
        <f t="shared" si="26"/>
        <v>9.6</v>
      </c>
      <c r="Q103" s="124">
        <f t="shared" si="26"/>
        <v>9.6</v>
      </c>
      <c r="R103" s="124">
        <f t="shared" si="26"/>
        <v>9.6</v>
      </c>
      <c r="S103" s="124">
        <f t="shared" si="26"/>
        <v>9.6</v>
      </c>
      <c r="T103" s="124">
        <f t="shared" si="27"/>
        <v>9.6</v>
      </c>
      <c r="U103" s="124">
        <f t="shared" si="27"/>
        <v>9.6</v>
      </c>
      <c r="V103" s="124">
        <f t="shared" si="27"/>
        <v>9.6</v>
      </c>
      <c r="W103" s="124">
        <f t="shared" si="27"/>
        <v>9.6</v>
      </c>
      <c r="X103" s="124">
        <f t="shared" si="27"/>
        <v>9.6</v>
      </c>
      <c r="Y103" s="124">
        <f t="shared" si="27"/>
        <v>9.6</v>
      </c>
      <c r="Z103" s="124">
        <f t="shared" si="27"/>
        <v>9.6</v>
      </c>
      <c r="AA103" s="124">
        <f t="shared" si="27"/>
        <v>9.6</v>
      </c>
      <c r="AB103" s="124">
        <f t="shared" si="27"/>
        <v>9.6</v>
      </c>
      <c r="AC103" s="124">
        <f t="shared" si="27"/>
        <v>9.6</v>
      </c>
      <c r="AD103" s="124">
        <f t="shared" si="27"/>
        <v>9.6</v>
      </c>
      <c r="AE103" s="124">
        <f t="shared" si="27"/>
        <v>9.6</v>
      </c>
      <c r="AF103" s="124">
        <f t="shared" si="2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5"/>
        <v>9.98</v>
      </c>
      <c r="C104" s="125">
        <v>9.98</v>
      </c>
      <c r="D104" s="124">
        <f t="shared" si="26"/>
        <v>9.98</v>
      </c>
      <c r="E104" s="124">
        <f t="shared" si="26"/>
        <v>9.98</v>
      </c>
      <c r="F104" s="124">
        <f t="shared" si="26"/>
        <v>9.98</v>
      </c>
      <c r="G104" s="124">
        <f t="shared" si="26"/>
        <v>9.98</v>
      </c>
      <c r="H104" s="124">
        <f t="shared" si="26"/>
        <v>9.98</v>
      </c>
      <c r="I104" s="124">
        <f t="shared" si="26"/>
        <v>9.98</v>
      </c>
      <c r="J104" s="124">
        <f t="shared" si="26"/>
        <v>9.98</v>
      </c>
      <c r="K104" s="124">
        <f t="shared" si="26"/>
        <v>9.98</v>
      </c>
      <c r="L104" s="124">
        <f t="shared" si="26"/>
        <v>9.98</v>
      </c>
      <c r="M104" s="124">
        <f t="shared" si="26"/>
        <v>9.98</v>
      </c>
      <c r="N104" s="124">
        <f t="shared" si="26"/>
        <v>9.98</v>
      </c>
      <c r="O104" s="124">
        <f t="shared" si="26"/>
        <v>9.98</v>
      </c>
      <c r="P104" s="124">
        <f t="shared" si="26"/>
        <v>9.98</v>
      </c>
      <c r="Q104" s="124">
        <f t="shared" si="26"/>
        <v>9.98</v>
      </c>
      <c r="R104" s="124">
        <f t="shared" si="26"/>
        <v>9.98</v>
      </c>
      <c r="S104" s="124">
        <f t="shared" si="26"/>
        <v>9.98</v>
      </c>
      <c r="T104" s="124">
        <f t="shared" si="27"/>
        <v>9.98</v>
      </c>
      <c r="U104" s="124">
        <f t="shared" si="27"/>
        <v>9.98</v>
      </c>
      <c r="V104" s="124">
        <f t="shared" si="27"/>
        <v>9.98</v>
      </c>
      <c r="W104" s="124">
        <f t="shared" si="27"/>
        <v>9.98</v>
      </c>
      <c r="X104" s="124">
        <f t="shared" si="27"/>
        <v>9.98</v>
      </c>
      <c r="Y104" s="124">
        <f t="shared" si="27"/>
        <v>9.98</v>
      </c>
      <c r="Z104" s="124">
        <f t="shared" si="27"/>
        <v>9.98</v>
      </c>
      <c r="AA104" s="124">
        <f t="shared" si="27"/>
        <v>9.98</v>
      </c>
      <c r="AB104" s="124">
        <f t="shared" si="27"/>
        <v>9.98</v>
      </c>
      <c r="AC104" s="124">
        <f t="shared" si="27"/>
        <v>9.98</v>
      </c>
      <c r="AD104" s="124">
        <f t="shared" si="27"/>
        <v>9.98</v>
      </c>
      <c r="AE104" s="124">
        <f t="shared" si="27"/>
        <v>9.98</v>
      </c>
      <c r="AF104" s="124">
        <f t="shared" si="2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5"/>
        <v>9.1</v>
      </c>
      <c r="C105" s="125">
        <v>9.1</v>
      </c>
      <c r="D105" s="124">
        <f t="shared" si="26"/>
        <v>9.1</v>
      </c>
      <c r="E105" s="124">
        <f t="shared" si="26"/>
        <v>9.1</v>
      </c>
      <c r="F105" s="124">
        <f t="shared" si="26"/>
        <v>9.1</v>
      </c>
      <c r="G105" s="124">
        <f t="shared" si="26"/>
        <v>9.1</v>
      </c>
      <c r="H105" s="124">
        <f t="shared" si="26"/>
        <v>9.1</v>
      </c>
      <c r="I105" s="124">
        <f t="shared" si="26"/>
        <v>9.1</v>
      </c>
      <c r="J105" s="124">
        <f t="shared" si="26"/>
        <v>9.1</v>
      </c>
      <c r="K105" s="124">
        <f t="shared" si="26"/>
        <v>9.1</v>
      </c>
      <c r="L105" s="124">
        <f t="shared" si="26"/>
        <v>9.1</v>
      </c>
      <c r="M105" s="124">
        <f t="shared" si="26"/>
        <v>9.1</v>
      </c>
      <c r="N105" s="124">
        <f t="shared" si="26"/>
        <v>9.1</v>
      </c>
      <c r="O105" s="124">
        <f t="shared" si="26"/>
        <v>9.1</v>
      </c>
      <c r="P105" s="124">
        <f t="shared" si="26"/>
        <v>9.1</v>
      </c>
      <c r="Q105" s="124">
        <f t="shared" si="26"/>
        <v>9.1</v>
      </c>
      <c r="R105" s="124">
        <f t="shared" si="26"/>
        <v>9.1</v>
      </c>
      <c r="S105" s="124">
        <f t="shared" si="26"/>
        <v>9.1</v>
      </c>
      <c r="T105" s="124">
        <f t="shared" si="27"/>
        <v>9.1</v>
      </c>
      <c r="U105" s="124">
        <f t="shared" si="27"/>
        <v>9.1</v>
      </c>
      <c r="V105" s="124">
        <f t="shared" si="27"/>
        <v>9.1</v>
      </c>
      <c r="W105" s="124">
        <f t="shared" si="27"/>
        <v>9.1</v>
      </c>
      <c r="X105" s="124">
        <f t="shared" si="27"/>
        <v>9.1</v>
      </c>
      <c r="Y105" s="124">
        <f t="shared" si="27"/>
        <v>9.1</v>
      </c>
      <c r="Z105" s="124">
        <f t="shared" si="27"/>
        <v>9.1</v>
      </c>
      <c r="AA105" s="124">
        <f t="shared" si="27"/>
        <v>9.1</v>
      </c>
      <c r="AB105" s="124">
        <f t="shared" si="27"/>
        <v>9.1</v>
      </c>
      <c r="AC105" s="124">
        <f t="shared" si="27"/>
        <v>9.1</v>
      </c>
      <c r="AD105" s="124">
        <f t="shared" si="27"/>
        <v>9.1</v>
      </c>
      <c r="AE105" s="124">
        <f t="shared" si="27"/>
        <v>9.1</v>
      </c>
      <c r="AF105" s="124">
        <f t="shared" si="2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5"/>
        <v>9.18</v>
      </c>
      <c r="C106" s="125">
        <v>9.18</v>
      </c>
      <c r="D106" s="124">
        <f t="shared" si="26"/>
        <v>9.18</v>
      </c>
      <c r="E106" s="124">
        <f t="shared" si="26"/>
        <v>9.18</v>
      </c>
      <c r="F106" s="124">
        <f t="shared" si="26"/>
        <v>9.18</v>
      </c>
      <c r="G106" s="124">
        <f t="shared" si="26"/>
        <v>9.18</v>
      </c>
      <c r="H106" s="124">
        <f t="shared" si="26"/>
        <v>9.18</v>
      </c>
      <c r="I106" s="124">
        <f t="shared" si="26"/>
        <v>9.18</v>
      </c>
      <c r="J106" s="124">
        <f t="shared" si="26"/>
        <v>9.18</v>
      </c>
      <c r="K106" s="124">
        <f t="shared" si="26"/>
        <v>9.18</v>
      </c>
      <c r="L106" s="124">
        <f t="shared" si="26"/>
        <v>9.18</v>
      </c>
      <c r="M106" s="124">
        <f t="shared" si="26"/>
        <v>9.18</v>
      </c>
      <c r="N106" s="124">
        <f t="shared" si="26"/>
        <v>9.18</v>
      </c>
      <c r="O106" s="124">
        <f t="shared" si="26"/>
        <v>9.18</v>
      </c>
      <c r="P106" s="124">
        <f t="shared" si="26"/>
        <v>9.18</v>
      </c>
      <c r="Q106" s="124">
        <f t="shared" si="26"/>
        <v>9.18</v>
      </c>
      <c r="R106" s="124">
        <f t="shared" si="26"/>
        <v>9.18</v>
      </c>
      <c r="S106" s="124">
        <f t="shared" si="26"/>
        <v>9.18</v>
      </c>
      <c r="T106" s="124">
        <f t="shared" si="27"/>
        <v>9.18</v>
      </c>
      <c r="U106" s="124">
        <f t="shared" si="27"/>
        <v>9.18</v>
      </c>
      <c r="V106" s="124">
        <f t="shared" si="27"/>
        <v>9.18</v>
      </c>
      <c r="W106" s="124">
        <f t="shared" si="27"/>
        <v>9.18</v>
      </c>
      <c r="X106" s="124">
        <f t="shared" si="27"/>
        <v>9.18</v>
      </c>
      <c r="Y106" s="124">
        <f t="shared" si="27"/>
        <v>9.18</v>
      </c>
      <c r="Z106" s="124">
        <f t="shared" si="27"/>
        <v>9.18</v>
      </c>
      <c r="AA106" s="124">
        <f t="shared" si="27"/>
        <v>9.18</v>
      </c>
      <c r="AB106" s="124">
        <f t="shared" si="27"/>
        <v>9.18</v>
      </c>
      <c r="AC106" s="124">
        <f t="shared" si="27"/>
        <v>9.18</v>
      </c>
      <c r="AD106" s="124">
        <f t="shared" si="27"/>
        <v>9.18</v>
      </c>
      <c r="AE106" s="124">
        <f t="shared" si="27"/>
        <v>9.18</v>
      </c>
      <c r="AF106" s="124">
        <f t="shared" si="2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5"/>
        <v>7</v>
      </c>
      <c r="C107" s="125">
        <v>7</v>
      </c>
      <c r="D107" s="124">
        <f t="shared" si="26"/>
        <v>7</v>
      </c>
      <c r="E107" s="124">
        <f t="shared" si="26"/>
        <v>7</v>
      </c>
      <c r="F107" s="124">
        <f t="shared" si="26"/>
        <v>7</v>
      </c>
      <c r="G107" s="124">
        <f t="shared" si="26"/>
        <v>7</v>
      </c>
      <c r="H107" s="124">
        <f t="shared" si="26"/>
        <v>7</v>
      </c>
      <c r="I107" s="124">
        <f t="shared" si="26"/>
        <v>7</v>
      </c>
      <c r="J107" s="124">
        <f t="shared" si="26"/>
        <v>7</v>
      </c>
      <c r="K107" s="124">
        <f t="shared" si="26"/>
        <v>7</v>
      </c>
      <c r="L107" s="124">
        <f t="shared" si="26"/>
        <v>7</v>
      </c>
      <c r="M107" s="124">
        <f t="shared" si="26"/>
        <v>7</v>
      </c>
      <c r="N107" s="124">
        <f t="shared" si="26"/>
        <v>7</v>
      </c>
      <c r="O107" s="124">
        <f t="shared" si="26"/>
        <v>7</v>
      </c>
      <c r="P107" s="124">
        <f t="shared" si="26"/>
        <v>7</v>
      </c>
      <c r="Q107" s="124">
        <f t="shared" si="26"/>
        <v>7</v>
      </c>
      <c r="R107" s="124">
        <f t="shared" si="26"/>
        <v>7</v>
      </c>
      <c r="S107" s="124">
        <f t="shared" si="26"/>
        <v>7</v>
      </c>
      <c r="T107" s="124">
        <f t="shared" si="27"/>
        <v>7</v>
      </c>
      <c r="U107" s="124">
        <f t="shared" si="27"/>
        <v>7</v>
      </c>
      <c r="V107" s="124">
        <f t="shared" si="27"/>
        <v>7</v>
      </c>
      <c r="W107" s="124">
        <f t="shared" si="27"/>
        <v>7</v>
      </c>
      <c r="X107" s="124">
        <f t="shared" si="27"/>
        <v>7</v>
      </c>
      <c r="Y107" s="124">
        <f t="shared" si="27"/>
        <v>7</v>
      </c>
      <c r="Z107" s="124">
        <f t="shared" si="27"/>
        <v>7</v>
      </c>
      <c r="AA107" s="124">
        <f t="shared" si="27"/>
        <v>7</v>
      </c>
      <c r="AB107" s="124">
        <f t="shared" si="27"/>
        <v>7</v>
      </c>
      <c r="AC107" s="124">
        <f t="shared" si="27"/>
        <v>7</v>
      </c>
      <c r="AD107" s="124">
        <f t="shared" si="27"/>
        <v>7</v>
      </c>
      <c r="AE107" s="124">
        <f t="shared" si="27"/>
        <v>7</v>
      </c>
      <c r="AF107" s="124">
        <f t="shared" si="2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8">C109</f>
        <v>2.25</v>
      </c>
      <c r="E109" s="124">
        <f t="shared" si="28"/>
        <v>2.25</v>
      </c>
      <c r="F109" s="124">
        <f t="shared" si="28"/>
        <v>2.25</v>
      </c>
      <c r="G109" s="124">
        <f t="shared" si="28"/>
        <v>2.25</v>
      </c>
      <c r="H109" s="124">
        <f t="shared" si="28"/>
        <v>2.25</v>
      </c>
      <c r="I109" s="124">
        <f t="shared" si="28"/>
        <v>2.25</v>
      </c>
      <c r="J109" s="124">
        <f t="shared" si="28"/>
        <v>2.25</v>
      </c>
      <c r="K109" s="124">
        <f t="shared" si="28"/>
        <v>2.25</v>
      </c>
      <c r="L109" s="124">
        <f t="shared" si="28"/>
        <v>2.25</v>
      </c>
      <c r="M109" s="124">
        <f t="shared" si="28"/>
        <v>2.25</v>
      </c>
      <c r="N109" s="124">
        <f t="shared" si="28"/>
        <v>2.25</v>
      </c>
      <c r="O109" s="124">
        <f t="shared" si="28"/>
        <v>2.25</v>
      </c>
      <c r="P109" s="124">
        <f t="shared" si="28"/>
        <v>2.25</v>
      </c>
      <c r="Q109" s="124">
        <f t="shared" si="28"/>
        <v>2.25</v>
      </c>
      <c r="R109" s="124">
        <f t="shared" si="28"/>
        <v>2.25</v>
      </c>
      <c r="S109" s="124">
        <f t="shared" si="28"/>
        <v>2.25</v>
      </c>
      <c r="T109" s="124">
        <f t="shared" ref="T109:AF110" si="29">S109</f>
        <v>2.25</v>
      </c>
      <c r="U109" s="124">
        <f t="shared" si="29"/>
        <v>2.25</v>
      </c>
      <c r="V109" s="124">
        <f t="shared" si="29"/>
        <v>2.25</v>
      </c>
      <c r="W109" s="124">
        <f t="shared" si="29"/>
        <v>2.25</v>
      </c>
      <c r="X109" s="124">
        <f t="shared" si="29"/>
        <v>2.25</v>
      </c>
      <c r="Y109" s="124">
        <f t="shared" si="29"/>
        <v>2.25</v>
      </c>
      <c r="Z109" s="124">
        <f t="shared" si="29"/>
        <v>2.25</v>
      </c>
      <c r="AA109" s="124">
        <f t="shared" si="29"/>
        <v>2.25</v>
      </c>
      <c r="AB109" s="124">
        <f t="shared" si="29"/>
        <v>2.25</v>
      </c>
      <c r="AC109" s="124">
        <f t="shared" si="29"/>
        <v>2.25</v>
      </c>
      <c r="AD109" s="124">
        <f t="shared" si="29"/>
        <v>2.25</v>
      </c>
      <c r="AE109" s="124">
        <f t="shared" si="29"/>
        <v>2.25</v>
      </c>
      <c r="AF109" s="124">
        <f t="shared" si="2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8"/>
        <v>1.64</v>
      </c>
      <c r="E110" s="124">
        <f t="shared" si="28"/>
        <v>1.64</v>
      </c>
      <c r="F110" s="124">
        <f t="shared" si="28"/>
        <v>1.64</v>
      </c>
      <c r="G110" s="124">
        <f t="shared" si="28"/>
        <v>1.64</v>
      </c>
      <c r="H110" s="124">
        <f t="shared" si="28"/>
        <v>1.64</v>
      </c>
      <c r="I110" s="124">
        <f t="shared" si="28"/>
        <v>1.64</v>
      </c>
      <c r="J110" s="124">
        <f t="shared" si="28"/>
        <v>1.64</v>
      </c>
      <c r="K110" s="124">
        <f t="shared" si="28"/>
        <v>1.64</v>
      </c>
      <c r="L110" s="124">
        <f t="shared" si="28"/>
        <v>1.64</v>
      </c>
      <c r="M110" s="124">
        <f t="shared" si="28"/>
        <v>1.64</v>
      </c>
      <c r="N110" s="124">
        <f t="shared" si="28"/>
        <v>1.64</v>
      </c>
      <c r="O110" s="124">
        <f t="shared" si="28"/>
        <v>1.64</v>
      </c>
      <c r="P110" s="124">
        <f t="shared" si="28"/>
        <v>1.64</v>
      </c>
      <c r="Q110" s="124">
        <f t="shared" si="28"/>
        <v>1.64</v>
      </c>
      <c r="R110" s="124">
        <f t="shared" si="28"/>
        <v>1.64</v>
      </c>
      <c r="S110" s="124">
        <f t="shared" si="28"/>
        <v>1.64</v>
      </c>
      <c r="T110" s="124">
        <f t="shared" si="29"/>
        <v>1.64</v>
      </c>
      <c r="U110" s="124">
        <f t="shared" si="29"/>
        <v>1.64</v>
      </c>
      <c r="V110" s="124">
        <f t="shared" si="29"/>
        <v>1.64</v>
      </c>
      <c r="W110" s="124">
        <f t="shared" si="29"/>
        <v>1.64</v>
      </c>
      <c r="X110" s="124">
        <f t="shared" si="29"/>
        <v>1.64</v>
      </c>
      <c r="Y110" s="124">
        <f t="shared" si="29"/>
        <v>1.64</v>
      </c>
      <c r="Z110" s="124">
        <f t="shared" si="29"/>
        <v>1.64</v>
      </c>
      <c r="AA110" s="124">
        <f t="shared" si="29"/>
        <v>1.64</v>
      </c>
      <c r="AB110" s="124">
        <f t="shared" si="29"/>
        <v>1.64</v>
      </c>
      <c r="AC110" s="124">
        <f t="shared" si="29"/>
        <v>1.64</v>
      </c>
      <c r="AD110" s="124">
        <f t="shared" si="29"/>
        <v>1.64</v>
      </c>
      <c r="AE110" s="124">
        <f t="shared" si="29"/>
        <v>1.64</v>
      </c>
      <c r="AF110" s="124">
        <f t="shared" si="2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30">AF112</f>
        <v>1.62</v>
      </c>
      <c r="C112" s="125">
        <v>1.62</v>
      </c>
      <c r="D112" s="124">
        <f t="shared" ref="D112:S119" si="31">C112</f>
        <v>1.62</v>
      </c>
      <c r="E112" s="124">
        <f t="shared" si="31"/>
        <v>1.62</v>
      </c>
      <c r="F112" s="124">
        <f t="shared" si="31"/>
        <v>1.62</v>
      </c>
      <c r="G112" s="124">
        <f t="shared" si="31"/>
        <v>1.62</v>
      </c>
      <c r="H112" s="124">
        <f t="shared" si="31"/>
        <v>1.62</v>
      </c>
      <c r="I112" s="124">
        <f t="shared" si="31"/>
        <v>1.62</v>
      </c>
      <c r="J112" s="124">
        <f t="shared" si="31"/>
        <v>1.62</v>
      </c>
      <c r="K112" s="124">
        <f t="shared" si="31"/>
        <v>1.62</v>
      </c>
      <c r="L112" s="124">
        <f t="shared" si="31"/>
        <v>1.62</v>
      </c>
      <c r="M112" s="124">
        <f t="shared" si="31"/>
        <v>1.62</v>
      </c>
      <c r="N112" s="124">
        <f t="shared" si="31"/>
        <v>1.62</v>
      </c>
      <c r="O112" s="124">
        <f t="shared" si="31"/>
        <v>1.62</v>
      </c>
      <c r="P112" s="124">
        <f t="shared" si="31"/>
        <v>1.62</v>
      </c>
      <c r="Q112" s="124">
        <f t="shared" si="31"/>
        <v>1.62</v>
      </c>
      <c r="R112" s="124">
        <f t="shared" si="31"/>
        <v>1.62</v>
      </c>
      <c r="S112" s="124">
        <f t="shared" si="31"/>
        <v>1.62</v>
      </c>
      <c r="T112" s="124">
        <f t="shared" ref="T112:AF127" si="32">S112</f>
        <v>1.62</v>
      </c>
      <c r="U112" s="124">
        <f t="shared" si="32"/>
        <v>1.62</v>
      </c>
      <c r="V112" s="124">
        <f t="shared" si="32"/>
        <v>1.62</v>
      </c>
      <c r="W112" s="124">
        <f t="shared" si="32"/>
        <v>1.62</v>
      </c>
      <c r="X112" s="124">
        <f t="shared" si="32"/>
        <v>1.62</v>
      </c>
      <c r="Y112" s="124">
        <f t="shared" si="32"/>
        <v>1.62</v>
      </c>
      <c r="Z112" s="124">
        <f t="shared" si="32"/>
        <v>1.62</v>
      </c>
      <c r="AA112" s="124">
        <f t="shared" si="32"/>
        <v>1.62</v>
      </c>
      <c r="AB112" s="124">
        <f t="shared" si="32"/>
        <v>1.62</v>
      </c>
      <c r="AC112" s="124">
        <f t="shared" si="32"/>
        <v>1.62</v>
      </c>
      <c r="AD112" s="124">
        <f t="shared" si="32"/>
        <v>1.62</v>
      </c>
      <c r="AE112" s="124">
        <f t="shared" si="32"/>
        <v>1.62</v>
      </c>
      <c r="AF112" s="124">
        <f t="shared" si="3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30"/>
        <v>8.36</v>
      </c>
      <c r="C113" s="125">
        <v>8.36</v>
      </c>
      <c r="D113" s="124">
        <f t="shared" si="31"/>
        <v>8.36</v>
      </c>
      <c r="E113" s="124">
        <f t="shared" si="31"/>
        <v>8.36</v>
      </c>
      <c r="F113" s="124">
        <f t="shared" si="31"/>
        <v>8.36</v>
      </c>
      <c r="G113" s="124">
        <f t="shared" si="31"/>
        <v>8.36</v>
      </c>
      <c r="H113" s="124">
        <f t="shared" si="31"/>
        <v>8.36</v>
      </c>
      <c r="I113" s="124">
        <f t="shared" si="31"/>
        <v>8.36</v>
      </c>
      <c r="J113" s="124">
        <f t="shared" si="31"/>
        <v>8.36</v>
      </c>
      <c r="K113" s="124">
        <f t="shared" si="31"/>
        <v>8.36</v>
      </c>
      <c r="L113" s="124">
        <f t="shared" si="31"/>
        <v>8.36</v>
      </c>
      <c r="M113" s="124">
        <f t="shared" si="31"/>
        <v>8.36</v>
      </c>
      <c r="N113" s="124">
        <f t="shared" si="31"/>
        <v>8.36</v>
      </c>
      <c r="O113" s="124">
        <f t="shared" si="31"/>
        <v>8.36</v>
      </c>
      <c r="P113" s="124">
        <f t="shared" si="31"/>
        <v>8.36</v>
      </c>
      <c r="Q113" s="124">
        <f t="shared" si="31"/>
        <v>8.36</v>
      </c>
      <c r="R113" s="124">
        <f t="shared" si="31"/>
        <v>8.36</v>
      </c>
      <c r="S113" s="124">
        <f t="shared" si="31"/>
        <v>8.36</v>
      </c>
      <c r="T113" s="124">
        <f t="shared" si="32"/>
        <v>8.36</v>
      </c>
      <c r="U113" s="124">
        <f t="shared" si="32"/>
        <v>8.36</v>
      </c>
      <c r="V113" s="124">
        <f t="shared" si="32"/>
        <v>8.36</v>
      </c>
      <c r="W113" s="124">
        <f t="shared" si="32"/>
        <v>8.36</v>
      </c>
      <c r="X113" s="124">
        <f t="shared" si="32"/>
        <v>8.36</v>
      </c>
      <c r="Y113" s="124">
        <f t="shared" si="32"/>
        <v>8.36</v>
      </c>
      <c r="Z113" s="124">
        <f t="shared" si="32"/>
        <v>8.36</v>
      </c>
      <c r="AA113" s="124">
        <f t="shared" si="32"/>
        <v>8.36</v>
      </c>
      <c r="AB113" s="124">
        <f t="shared" si="32"/>
        <v>8.36</v>
      </c>
      <c r="AC113" s="124">
        <f t="shared" si="32"/>
        <v>8.36</v>
      </c>
      <c r="AD113" s="124">
        <f t="shared" si="32"/>
        <v>8.36</v>
      </c>
      <c r="AE113" s="124">
        <f t="shared" si="32"/>
        <v>8.36</v>
      </c>
      <c r="AF113" s="124">
        <f t="shared" si="3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30"/>
        <v>5.4</v>
      </c>
      <c r="C114" s="125">
        <v>8</v>
      </c>
      <c r="D114" s="124">
        <f t="shared" si="31"/>
        <v>8</v>
      </c>
      <c r="E114" s="124">
        <f t="shared" si="31"/>
        <v>8</v>
      </c>
      <c r="F114" s="124">
        <f t="shared" si="31"/>
        <v>8</v>
      </c>
      <c r="G114" s="124">
        <f t="shared" si="31"/>
        <v>8</v>
      </c>
      <c r="H114" s="124">
        <f t="shared" si="31"/>
        <v>8</v>
      </c>
      <c r="I114" s="124">
        <f t="shared" si="31"/>
        <v>8</v>
      </c>
      <c r="J114" s="124">
        <v>5.4</v>
      </c>
      <c r="K114" s="124">
        <f t="shared" si="31"/>
        <v>5.4</v>
      </c>
      <c r="L114" s="124">
        <f t="shared" si="31"/>
        <v>5.4</v>
      </c>
      <c r="M114" s="124">
        <f t="shared" si="31"/>
        <v>5.4</v>
      </c>
      <c r="N114" s="124">
        <f t="shared" si="31"/>
        <v>5.4</v>
      </c>
      <c r="O114" s="124">
        <f t="shared" si="31"/>
        <v>5.4</v>
      </c>
      <c r="P114" s="124">
        <f t="shared" si="31"/>
        <v>5.4</v>
      </c>
      <c r="Q114" s="124">
        <f t="shared" si="31"/>
        <v>5.4</v>
      </c>
      <c r="R114" s="124">
        <f t="shared" si="31"/>
        <v>5.4</v>
      </c>
      <c r="S114" s="124">
        <f t="shared" si="31"/>
        <v>5.4</v>
      </c>
      <c r="T114" s="124">
        <f t="shared" si="32"/>
        <v>5.4</v>
      </c>
      <c r="U114" s="124">
        <f t="shared" si="32"/>
        <v>5.4</v>
      </c>
      <c r="V114" s="124">
        <f t="shared" si="32"/>
        <v>5.4</v>
      </c>
      <c r="W114" s="124">
        <f t="shared" si="32"/>
        <v>5.4</v>
      </c>
      <c r="X114" s="124">
        <f t="shared" si="32"/>
        <v>5.4</v>
      </c>
      <c r="Y114" s="124">
        <f t="shared" si="32"/>
        <v>5.4</v>
      </c>
      <c r="Z114" s="124">
        <f t="shared" si="32"/>
        <v>5.4</v>
      </c>
      <c r="AA114" s="124">
        <f t="shared" si="32"/>
        <v>5.4</v>
      </c>
      <c r="AB114" s="124">
        <f t="shared" si="32"/>
        <v>5.4</v>
      </c>
      <c r="AC114" s="124">
        <f t="shared" si="32"/>
        <v>5.4</v>
      </c>
      <c r="AD114" s="124">
        <f t="shared" si="32"/>
        <v>5.4</v>
      </c>
      <c r="AE114" s="124">
        <f t="shared" si="32"/>
        <v>5.4</v>
      </c>
      <c r="AF114" s="124">
        <f t="shared" si="3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30"/>
        <v>6.57</v>
      </c>
      <c r="C115" s="125">
        <v>6.57</v>
      </c>
      <c r="D115" s="124">
        <f t="shared" si="31"/>
        <v>6.57</v>
      </c>
      <c r="E115" s="124">
        <f t="shared" si="31"/>
        <v>6.57</v>
      </c>
      <c r="F115" s="124">
        <f t="shared" si="31"/>
        <v>6.57</v>
      </c>
      <c r="G115" s="124">
        <f t="shared" si="31"/>
        <v>6.57</v>
      </c>
      <c r="H115" s="124">
        <f t="shared" si="31"/>
        <v>6.57</v>
      </c>
      <c r="I115" s="124">
        <f t="shared" si="31"/>
        <v>6.57</v>
      </c>
      <c r="J115" s="124">
        <f t="shared" si="31"/>
        <v>6.57</v>
      </c>
      <c r="K115" s="124">
        <f t="shared" si="31"/>
        <v>6.57</v>
      </c>
      <c r="L115" s="124">
        <f t="shared" si="31"/>
        <v>6.57</v>
      </c>
      <c r="M115" s="124">
        <f t="shared" si="31"/>
        <v>6.57</v>
      </c>
      <c r="N115" s="124">
        <f t="shared" si="31"/>
        <v>6.57</v>
      </c>
      <c r="O115" s="124">
        <f t="shared" si="31"/>
        <v>6.57</v>
      </c>
      <c r="P115" s="124">
        <f t="shared" si="31"/>
        <v>6.57</v>
      </c>
      <c r="Q115" s="124">
        <f t="shared" si="31"/>
        <v>6.57</v>
      </c>
      <c r="R115" s="124">
        <f t="shared" si="31"/>
        <v>6.57</v>
      </c>
      <c r="S115" s="124">
        <f t="shared" si="31"/>
        <v>6.57</v>
      </c>
      <c r="T115" s="124">
        <f t="shared" si="32"/>
        <v>6.57</v>
      </c>
      <c r="U115" s="124">
        <f t="shared" si="32"/>
        <v>6.57</v>
      </c>
      <c r="V115" s="124">
        <f t="shared" si="32"/>
        <v>6.57</v>
      </c>
      <c r="W115" s="124">
        <f t="shared" si="32"/>
        <v>6.57</v>
      </c>
      <c r="X115" s="124">
        <f t="shared" si="32"/>
        <v>6.57</v>
      </c>
      <c r="Y115" s="124">
        <f t="shared" si="32"/>
        <v>6.57</v>
      </c>
      <c r="Z115" s="124">
        <f t="shared" si="32"/>
        <v>6.57</v>
      </c>
      <c r="AA115" s="124">
        <f t="shared" si="32"/>
        <v>6.57</v>
      </c>
      <c r="AB115" s="124">
        <f t="shared" si="32"/>
        <v>6.57</v>
      </c>
      <c r="AC115" s="124">
        <f t="shared" si="32"/>
        <v>6.57</v>
      </c>
      <c r="AD115" s="124">
        <f t="shared" si="32"/>
        <v>6.57</v>
      </c>
      <c r="AE115" s="124">
        <f t="shared" si="32"/>
        <v>6.57</v>
      </c>
      <c r="AF115" s="124">
        <f t="shared" si="3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30"/>
        <v>3.43</v>
      </c>
      <c r="C116" s="125">
        <v>3.43</v>
      </c>
      <c r="D116" s="124">
        <f t="shared" si="31"/>
        <v>3.43</v>
      </c>
      <c r="E116" s="124">
        <f t="shared" si="31"/>
        <v>3.43</v>
      </c>
      <c r="F116" s="124">
        <f t="shared" si="31"/>
        <v>3.43</v>
      </c>
      <c r="G116" s="124">
        <f t="shared" si="31"/>
        <v>3.43</v>
      </c>
      <c r="H116" s="124">
        <f t="shared" si="31"/>
        <v>3.43</v>
      </c>
      <c r="I116" s="124">
        <f t="shared" si="31"/>
        <v>3.43</v>
      </c>
      <c r="J116" s="124">
        <f t="shared" si="31"/>
        <v>3.43</v>
      </c>
      <c r="K116" s="124">
        <f t="shared" si="31"/>
        <v>3.43</v>
      </c>
      <c r="L116" s="124">
        <f t="shared" si="31"/>
        <v>3.43</v>
      </c>
      <c r="M116" s="124">
        <f t="shared" si="31"/>
        <v>3.43</v>
      </c>
      <c r="N116" s="124">
        <f t="shared" si="31"/>
        <v>3.43</v>
      </c>
      <c r="O116" s="124">
        <f t="shared" si="31"/>
        <v>3.43</v>
      </c>
      <c r="P116" s="124">
        <f t="shared" si="31"/>
        <v>3.43</v>
      </c>
      <c r="Q116" s="124">
        <f t="shared" si="31"/>
        <v>3.43</v>
      </c>
      <c r="R116" s="124">
        <f t="shared" si="31"/>
        <v>3.43</v>
      </c>
      <c r="S116" s="124">
        <f t="shared" si="31"/>
        <v>3.43</v>
      </c>
      <c r="T116" s="124">
        <f t="shared" si="32"/>
        <v>3.43</v>
      </c>
      <c r="U116" s="124">
        <f t="shared" si="32"/>
        <v>3.43</v>
      </c>
      <c r="V116" s="124">
        <f t="shared" si="32"/>
        <v>3.43</v>
      </c>
      <c r="W116" s="124">
        <f t="shared" si="32"/>
        <v>3.43</v>
      </c>
      <c r="X116" s="124">
        <f t="shared" si="32"/>
        <v>3.43</v>
      </c>
      <c r="Y116" s="124">
        <f t="shared" si="32"/>
        <v>3.43</v>
      </c>
      <c r="Z116" s="124">
        <f t="shared" si="32"/>
        <v>3.43</v>
      </c>
      <c r="AA116" s="124">
        <f t="shared" si="32"/>
        <v>3.43</v>
      </c>
      <c r="AB116" s="124">
        <f t="shared" si="32"/>
        <v>3.43</v>
      </c>
      <c r="AC116" s="124">
        <f t="shared" si="32"/>
        <v>3.43</v>
      </c>
      <c r="AD116" s="124">
        <f t="shared" si="32"/>
        <v>3.43</v>
      </c>
      <c r="AE116" s="124">
        <f t="shared" si="32"/>
        <v>3.43</v>
      </c>
      <c r="AF116" s="124">
        <f t="shared" si="3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30"/>
        <v>2.96</v>
      </c>
      <c r="C117" s="125">
        <v>2.96</v>
      </c>
      <c r="D117" s="124">
        <f t="shared" si="31"/>
        <v>2.96</v>
      </c>
      <c r="E117" s="124">
        <f t="shared" si="31"/>
        <v>2.96</v>
      </c>
      <c r="F117" s="124">
        <f t="shared" si="31"/>
        <v>2.96</v>
      </c>
      <c r="G117" s="124">
        <f t="shared" si="31"/>
        <v>2.96</v>
      </c>
      <c r="H117" s="124">
        <f t="shared" si="31"/>
        <v>2.96</v>
      </c>
      <c r="I117" s="124">
        <f t="shared" si="31"/>
        <v>2.96</v>
      </c>
      <c r="J117" s="124">
        <f t="shared" si="31"/>
        <v>2.96</v>
      </c>
      <c r="K117" s="124">
        <f t="shared" si="31"/>
        <v>2.96</v>
      </c>
      <c r="L117" s="124">
        <f t="shared" si="31"/>
        <v>2.96</v>
      </c>
      <c r="M117" s="124">
        <f t="shared" si="31"/>
        <v>2.96</v>
      </c>
      <c r="N117" s="124">
        <f t="shared" si="31"/>
        <v>2.96</v>
      </c>
      <c r="O117" s="124">
        <f t="shared" si="31"/>
        <v>2.96</v>
      </c>
      <c r="P117" s="124">
        <f t="shared" si="31"/>
        <v>2.96</v>
      </c>
      <c r="Q117" s="124">
        <f t="shared" si="31"/>
        <v>2.96</v>
      </c>
      <c r="R117" s="124">
        <f t="shared" si="31"/>
        <v>2.96</v>
      </c>
      <c r="S117" s="124">
        <f t="shared" si="31"/>
        <v>2.96</v>
      </c>
      <c r="T117" s="124">
        <f t="shared" si="32"/>
        <v>2.96</v>
      </c>
      <c r="U117" s="124">
        <f t="shared" si="32"/>
        <v>2.96</v>
      </c>
      <c r="V117" s="124">
        <f t="shared" si="32"/>
        <v>2.96</v>
      </c>
      <c r="W117" s="124">
        <f t="shared" si="32"/>
        <v>2.96</v>
      </c>
      <c r="X117" s="124">
        <f t="shared" si="32"/>
        <v>2.96</v>
      </c>
      <c r="Y117" s="124">
        <f t="shared" si="32"/>
        <v>2.96</v>
      </c>
      <c r="Z117" s="124">
        <f t="shared" si="32"/>
        <v>2.96</v>
      </c>
      <c r="AA117" s="124">
        <f t="shared" si="32"/>
        <v>2.96</v>
      </c>
      <c r="AB117" s="124">
        <f t="shared" si="32"/>
        <v>2.96</v>
      </c>
      <c r="AC117" s="124">
        <f t="shared" si="32"/>
        <v>2.96</v>
      </c>
      <c r="AD117" s="124">
        <f t="shared" si="32"/>
        <v>2.96</v>
      </c>
      <c r="AE117" s="124">
        <f t="shared" si="32"/>
        <v>2.96</v>
      </c>
      <c r="AF117" s="124">
        <f t="shared" si="3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30"/>
        <v>8</v>
      </c>
      <c r="C118" s="125">
        <v>8</v>
      </c>
      <c r="D118" s="124">
        <f t="shared" si="31"/>
        <v>8</v>
      </c>
      <c r="E118" s="124">
        <f t="shared" si="31"/>
        <v>8</v>
      </c>
      <c r="F118" s="124">
        <f t="shared" si="31"/>
        <v>8</v>
      </c>
      <c r="G118" s="124">
        <f t="shared" si="31"/>
        <v>8</v>
      </c>
      <c r="H118" s="124">
        <f t="shared" si="31"/>
        <v>8</v>
      </c>
      <c r="I118" s="124">
        <f t="shared" si="31"/>
        <v>8</v>
      </c>
      <c r="J118" s="124">
        <f t="shared" si="31"/>
        <v>8</v>
      </c>
      <c r="K118" s="124">
        <f t="shared" si="31"/>
        <v>8</v>
      </c>
      <c r="L118" s="124">
        <f t="shared" si="31"/>
        <v>8</v>
      </c>
      <c r="M118" s="124">
        <f t="shared" si="31"/>
        <v>8</v>
      </c>
      <c r="N118" s="124">
        <f t="shared" si="31"/>
        <v>8</v>
      </c>
      <c r="O118" s="124">
        <f t="shared" si="31"/>
        <v>8</v>
      </c>
      <c r="P118" s="124">
        <f t="shared" si="31"/>
        <v>8</v>
      </c>
      <c r="Q118" s="124">
        <f t="shared" si="31"/>
        <v>8</v>
      </c>
      <c r="R118" s="124">
        <f t="shared" si="31"/>
        <v>8</v>
      </c>
      <c r="S118" s="124">
        <f t="shared" si="31"/>
        <v>8</v>
      </c>
      <c r="T118" s="124">
        <f t="shared" si="32"/>
        <v>8</v>
      </c>
      <c r="U118" s="124">
        <f t="shared" si="32"/>
        <v>8</v>
      </c>
      <c r="V118" s="124">
        <f t="shared" si="32"/>
        <v>8</v>
      </c>
      <c r="W118" s="124">
        <f t="shared" si="32"/>
        <v>8</v>
      </c>
      <c r="X118" s="124">
        <f t="shared" si="32"/>
        <v>8</v>
      </c>
      <c r="Y118" s="124">
        <f t="shared" si="32"/>
        <v>8</v>
      </c>
      <c r="Z118" s="124">
        <f t="shared" si="32"/>
        <v>8</v>
      </c>
      <c r="AA118" s="124">
        <f t="shared" si="32"/>
        <v>8</v>
      </c>
      <c r="AB118" s="124">
        <f t="shared" si="32"/>
        <v>8</v>
      </c>
      <c r="AC118" s="124">
        <f t="shared" si="32"/>
        <v>8</v>
      </c>
      <c r="AD118" s="124">
        <f t="shared" si="32"/>
        <v>8</v>
      </c>
      <c r="AE118" s="124">
        <f t="shared" si="32"/>
        <v>8</v>
      </c>
      <c r="AF118" s="124">
        <f t="shared" si="3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30"/>
        <v>7</v>
      </c>
      <c r="C119" s="125">
        <v>7</v>
      </c>
      <c r="D119" s="124">
        <f>C119</f>
        <v>7</v>
      </c>
      <c r="E119" s="124">
        <f t="shared" si="31"/>
        <v>7</v>
      </c>
      <c r="F119" s="124">
        <f t="shared" si="31"/>
        <v>7</v>
      </c>
      <c r="G119" s="124">
        <f t="shared" si="31"/>
        <v>7</v>
      </c>
      <c r="H119" s="124">
        <f t="shared" si="31"/>
        <v>7</v>
      </c>
      <c r="I119" s="124">
        <f t="shared" si="31"/>
        <v>7</v>
      </c>
      <c r="J119" s="124">
        <f t="shared" si="31"/>
        <v>7</v>
      </c>
      <c r="K119" s="124">
        <f t="shared" si="31"/>
        <v>7</v>
      </c>
      <c r="L119" s="124">
        <f t="shared" si="31"/>
        <v>7</v>
      </c>
      <c r="M119" s="124">
        <f t="shared" si="31"/>
        <v>7</v>
      </c>
      <c r="N119" s="124">
        <f t="shared" si="31"/>
        <v>7</v>
      </c>
      <c r="O119" s="124">
        <f t="shared" si="31"/>
        <v>7</v>
      </c>
      <c r="P119" s="124">
        <f t="shared" si="31"/>
        <v>7</v>
      </c>
      <c r="Q119" s="124">
        <f t="shared" si="31"/>
        <v>7</v>
      </c>
      <c r="R119" s="124">
        <f t="shared" si="31"/>
        <v>7</v>
      </c>
      <c r="S119" s="124">
        <f t="shared" si="31"/>
        <v>7</v>
      </c>
      <c r="T119" s="124">
        <f t="shared" si="32"/>
        <v>7</v>
      </c>
      <c r="U119" s="124">
        <f t="shared" si="32"/>
        <v>7</v>
      </c>
      <c r="V119" s="124">
        <f t="shared" si="32"/>
        <v>7</v>
      </c>
      <c r="W119" s="124">
        <f t="shared" si="32"/>
        <v>7</v>
      </c>
      <c r="X119" s="124">
        <f t="shared" si="32"/>
        <v>7</v>
      </c>
      <c r="Y119" s="124">
        <f t="shared" si="32"/>
        <v>7</v>
      </c>
      <c r="Z119" s="124">
        <f t="shared" si="32"/>
        <v>7</v>
      </c>
      <c r="AA119" s="124">
        <f t="shared" si="32"/>
        <v>7</v>
      </c>
      <c r="AB119" s="124">
        <f t="shared" si="32"/>
        <v>7</v>
      </c>
      <c r="AC119" s="124">
        <f t="shared" si="32"/>
        <v>7</v>
      </c>
      <c r="AD119" s="124">
        <f t="shared" si="32"/>
        <v>7</v>
      </c>
      <c r="AE119" s="124">
        <f t="shared" si="32"/>
        <v>7</v>
      </c>
      <c r="AF119" s="124">
        <f t="shared" si="3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30"/>
        <v>3.47</v>
      </c>
      <c r="C120" s="125">
        <v>3.47</v>
      </c>
      <c r="D120" s="124">
        <f t="shared" ref="D120:S129" si="33">C120</f>
        <v>3.47</v>
      </c>
      <c r="E120" s="124">
        <f t="shared" si="33"/>
        <v>3.47</v>
      </c>
      <c r="F120" s="124">
        <f t="shared" si="33"/>
        <v>3.47</v>
      </c>
      <c r="G120" s="124">
        <f t="shared" si="33"/>
        <v>3.47</v>
      </c>
      <c r="H120" s="124">
        <f t="shared" si="33"/>
        <v>3.47</v>
      </c>
      <c r="I120" s="124">
        <f t="shared" si="33"/>
        <v>3.47</v>
      </c>
      <c r="J120" s="124">
        <f t="shared" si="33"/>
        <v>3.47</v>
      </c>
      <c r="K120" s="124">
        <f t="shared" si="33"/>
        <v>3.47</v>
      </c>
      <c r="L120" s="124">
        <f t="shared" si="33"/>
        <v>3.47</v>
      </c>
      <c r="M120" s="124">
        <f t="shared" si="33"/>
        <v>3.47</v>
      </c>
      <c r="N120" s="124">
        <f t="shared" si="33"/>
        <v>3.47</v>
      </c>
      <c r="O120" s="124">
        <f t="shared" si="33"/>
        <v>3.47</v>
      </c>
      <c r="P120" s="124">
        <f t="shared" si="33"/>
        <v>3.47</v>
      </c>
      <c r="Q120" s="124">
        <f t="shared" si="33"/>
        <v>3.47</v>
      </c>
      <c r="R120" s="124">
        <f t="shared" si="33"/>
        <v>3.47</v>
      </c>
      <c r="S120" s="124">
        <f t="shared" si="33"/>
        <v>3.47</v>
      </c>
      <c r="T120" s="124">
        <f t="shared" si="32"/>
        <v>3.47</v>
      </c>
      <c r="U120" s="124">
        <f t="shared" si="32"/>
        <v>3.47</v>
      </c>
      <c r="V120" s="124">
        <f t="shared" si="32"/>
        <v>3.47</v>
      </c>
      <c r="W120" s="124">
        <f t="shared" si="32"/>
        <v>3.47</v>
      </c>
      <c r="X120" s="124">
        <f t="shared" si="32"/>
        <v>3.47</v>
      </c>
      <c r="Y120" s="124">
        <f t="shared" si="32"/>
        <v>3.47</v>
      </c>
      <c r="Z120" s="124">
        <f t="shared" si="32"/>
        <v>3.47</v>
      </c>
      <c r="AA120" s="124">
        <f t="shared" si="32"/>
        <v>3.47</v>
      </c>
      <c r="AB120" s="124">
        <f t="shared" si="32"/>
        <v>3.47</v>
      </c>
      <c r="AC120" s="124">
        <f t="shared" si="32"/>
        <v>3.47</v>
      </c>
      <c r="AD120" s="124">
        <f t="shared" si="32"/>
        <v>3.47</v>
      </c>
      <c r="AE120" s="124">
        <f t="shared" si="32"/>
        <v>3.47</v>
      </c>
      <c r="AF120" s="124">
        <f t="shared" si="3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30"/>
        <v>2.1</v>
      </c>
      <c r="C121" s="125">
        <v>2.1</v>
      </c>
      <c r="D121" s="124">
        <f t="shared" si="33"/>
        <v>2.1</v>
      </c>
      <c r="E121" s="124">
        <f t="shared" si="33"/>
        <v>2.1</v>
      </c>
      <c r="F121" s="124">
        <f t="shared" si="33"/>
        <v>2.1</v>
      </c>
      <c r="G121" s="124">
        <f t="shared" si="33"/>
        <v>2.1</v>
      </c>
      <c r="H121" s="124">
        <f t="shared" si="33"/>
        <v>2.1</v>
      </c>
      <c r="I121" s="124">
        <f t="shared" si="33"/>
        <v>2.1</v>
      </c>
      <c r="J121" s="124">
        <f t="shared" si="33"/>
        <v>2.1</v>
      </c>
      <c r="K121" s="124">
        <f t="shared" si="33"/>
        <v>2.1</v>
      </c>
      <c r="L121" s="124">
        <f t="shared" si="33"/>
        <v>2.1</v>
      </c>
      <c r="M121" s="124">
        <f t="shared" si="33"/>
        <v>2.1</v>
      </c>
      <c r="N121" s="124">
        <f t="shared" si="33"/>
        <v>2.1</v>
      </c>
      <c r="O121" s="124">
        <f t="shared" si="33"/>
        <v>2.1</v>
      </c>
      <c r="P121" s="124">
        <f t="shared" si="33"/>
        <v>2.1</v>
      </c>
      <c r="Q121" s="124">
        <f t="shared" si="33"/>
        <v>2.1</v>
      </c>
      <c r="R121" s="124">
        <f t="shared" si="33"/>
        <v>2.1</v>
      </c>
      <c r="S121" s="124">
        <f t="shared" si="33"/>
        <v>2.1</v>
      </c>
      <c r="T121" s="124">
        <f t="shared" si="32"/>
        <v>2.1</v>
      </c>
      <c r="U121" s="124">
        <f t="shared" si="32"/>
        <v>2.1</v>
      </c>
      <c r="V121" s="124">
        <f t="shared" si="32"/>
        <v>2.1</v>
      </c>
      <c r="W121" s="124">
        <f t="shared" si="32"/>
        <v>2.1</v>
      </c>
      <c r="X121" s="124">
        <f t="shared" si="32"/>
        <v>2.1</v>
      </c>
      <c r="Y121" s="124">
        <f t="shared" si="32"/>
        <v>2.1</v>
      </c>
      <c r="Z121" s="124">
        <f t="shared" si="32"/>
        <v>2.1</v>
      </c>
      <c r="AA121" s="124">
        <f t="shared" si="32"/>
        <v>2.1</v>
      </c>
      <c r="AB121" s="124">
        <f t="shared" si="32"/>
        <v>2.1</v>
      </c>
      <c r="AC121" s="124">
        <f t="shared" si="32"/>
        <v>2.1</v>
      </c>
      <c r="AD121" s="124">
        <f t="shared" si="32"/>
        <v>2.1</v>
      </c>
      <c r="AE121" s="124">
        <f t="shared" si="32"/>
        <v>2.1</v>
      </c>
      <c r="AF121" s="124">
        <f t="shared" si="3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30"/>
        <v>9.3000000000000007</v>
      </c>
      <c r="C122" s="125">
        <v>9.3000000000000007</v>
      </c>
      <c r="D122" s="124">
        <f t="shared" si="33"/>
        <v>9.3000000000000007</v>
      </c>
      <c r="E122" s="124">
        <f t="shared" si="33"/>
        <v>9.3000000000000007</v>
      </c>
      <c r="F122" s="124">
        <f t="shared" si="33"/>
        <v>9.3000000000000007</v>
      </c>
      <c r="G122" s="124">
        <f t="shared" si="33"/>
        <v>9.3000000000000007</v>
      </c>
      <c r="H122" s="124">
        <f t="shared" si="33"/>
        <v>9.3000000000000007</v>
      </c>
      <c r="I122" s="124">
        <f t="shared" si="33"/>
        <v>9.3000000000000007</v>
      </c>
      <c r="J122" s="124">
        <f t="shared" si="33"/>
        <v>9.3000000000000007</v>
      </c>
      <c r="K122" s="124">
        <f t="shared" si="33"/>
        <v>9.3000000000000007</v>
      </c>
      <c r="L122" s="124">
        <f t="shared" si="33"/>
        <v>9.3000000000000007</v>
      </c>
      <c r="M122" s="124">
        <f t="shared" si="33"/>
        <v>9.3000000000000007</v>
      </c>
      <c r="N122" s="124">
        <f t="shared" si="33"/>
        <v>9.3000000000000007</v>
      </c>
      <c r="O122" s="124">
        <f t="shared" si="33"/>
        <v>9.3000000000000007</v>
      </c>
      <c r="P122" s="124">
        <f t="shared" si="33"/>
        <v>9.3000000000000007</v>
      </c>
      <c r="Q122" s="124">
        <f t="shared" si="33"/>
        <v>9.3000000000000007</v>
      </c>
      <c r="R122" s="124">
        <f t="shared" si="33"/>
        <v>9.3000000000000007</v>
      </c>
      <c r="S122" s="124">
        <f t="shared" si="33"/>
        <v>9.3000000000000007</v>
      </c>
      <c r="T122" s="124">
        <f t="shared" si="32"/>
        <v>9.3000000000000007</v>
      </c>
      <c r="U122" s="124">
        <f t="shared" si="32"/>
        <v>9.3000000000000007</v>
      </c>
      <c r="V122" s="124">
        <f t="shared" si="32"/>
        <v>9.3000000000000007</v>
      </c>
      <c r="W122" s="124">
        <f t="shared" si="32"/>
        <v>9.3000000000000007</v>
      </c>
      <c r="X122" s="124">
        <f t="shared" si="32"/>
        <v>9.3000000000000007</v>
      </c>
      <c r="Y122" s="124">
        <f t="shared" si="32"/>
        <v>9.3000000000000007</v>
      </c>
      <c r="Z122" s="124">
        <f t="shared" si="32"/>
        <v>9.3000000000000007</v>
      </c>
      <c r="AA122" s="124">
        <f t="shared" si="32"/>
        <v>9.3000000000000007</v>
      </c>
      <c r="AB122" s="124">
        <f t="shared" si="32"/>
        <v>9.3000000000000007</v>
      </c>
      <c r="AC122" s="124">
        <f t="shared" si="32"/>
        <v>9.3000000000000007</v>
      </c>
      <c r="AD122" s="124">
        <f t="shared" si="32"/>
        <v>9.3000000000000007</v>
      </c>
      <c r="AE122" s="124">
        <f t="shared" si="32"/>
        <v>9.3000000000000007</v>
      </c>
      <c r="AF122" s="124">
        <f t="shared" si="3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30"/>
        <v>0</v>
      </c>
      <c r="C123" s="125">
        <v>0</v>
      </c>
      <c r="D123" s="124">
        <f t="shared" si="33"/>
        <v>0</v>
      </c>
      <c r="E123" s="124">
        <f t="shared" si="33"/>
        <v>0</v>
      </c>
      <c r="F123" s="124">
        <f t="shared" si="33"/>
        <v>0</v>
      </c>
      <c r="G123" s="124">
        <f t="shared" si="33"/>
        <v>0</v>
      </c>
      <c r="H123" s="124">
        <f t="shared" si="33"/>
        <v>0</v>
      </c>
      <c r="I123" s="124">
        <f t="shared" si="33"/>
        <v>0</v>
      </c>
      <c r="J123" s="124">
        <f t="shared" si="33"/>
        <v>0</v>
      </c>
      <c r="K123" s="124">
        <f t="shared" si="33"/>
        <v>0</v>
      </c>
      <c r="L123" s="124">
        <f t="shared" si="33"/>
        <v>0</v>
      </c>
      <c r="M123" s="124">
        <f t="shared" si="33"/>
        <v>0</v>
      </c>
      <c r="N123" s="124">
        <f t="shared" si="33"/>
        <v>0</v>
      </c>
      <c r="O123" s="124">
        <f t="shared" si="33"/>
        <v>0</v>
      </c>
      <c r="P123" s="124">
        <f t="shared" si="33"/>
        <v>0</v>
      </c>
      <c r="Q123" s="124">
        <f t="shared" si="33"/>
        <v>0</v>
      </c>
      <c r="R123" s="124">
        <f t="shared" si="33"/>
        <v>0</v>
      </c>
      <c r="S123" s="124">
        <f t="shared" si="33"/>
        <v>0</v>
      </c>
      <c r="T123" s="124">
        <f t="shared" si="32"/>
        <v>0</v>
      </c>
      <c r="U123" s="124">
        <f t="shared" si="32"/>
        <v>0</v>
      </c>
      <c r="V123" s="124">
        <f t="shared" si="32"/>
        <v>0</v>
      </c>
      <c r="W123" s="124">
        <f t="shared" si="32"/>
        <v>0</v>
      </c>
      <c r="X123" s="124">
        <f t="shared" si="32"/>
        <v>0</v>
      </c>
      <c r="Y123" s="124">
        <f t="shared" si="32"/>
        <v>0</v>
      </c>
      <c r="Z123" s="124">
        <f t="shared" si="32"/>
        <v>0</v>
      </c>
      <c r="AA123" s="124">
        <f t="shared" si="32"/>
        <v>0</v>
      </c>
      <c r="AB123" s="124">
        <f t="shared" si="32"/>
        <v>0</v>
      </c>
      <c r="AC123" s="124">
        <f t="shared" si="32"/>
        <v>0</v>
      </c>
      <c r="AD123" s="124">
        <f t="shared" si="32"/>
        <v>0</v>
      </c>
      <c r="AE123" s="124">
        <f t="shared" si="32"/>
        <v>0</v>
      </c>
      <c r="AF123" s="124">
        <f t="shared" si="3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30"/>
        <v>0</v>
      </c>
      <c r="C124" s="125">
        <v>0</v>
      </c>
      <c r="D124" s="124">
        <f t="shared" si="33"/>
        <v>0</v>
      </c>
      <c r="E124" s="124">
        <f t="shared" si="33"/>
        <v>0</v>
      </c>
      <c r="F124" s="124">
        <f t="shared" si="33"/>
        <v>0</v>
      </c>
      <c r="G124" s="124">
        <f t="shared" si="33"/>
        <v>0</v>
      </c>
      <c r="H124" s="124">
        <f t="shared" si="33"/>
        <v>0</v>
      </c>
      <c r="I124" s="124">
        <f t="shared" si="33"/>
        <v>0</v>
      </c>
      <c r="J124" s="124">
        <f t="shared" si="33"/>
        <v>0</v>
      </c>
      <c r="K124" s="124">
        <f t="shared" si="33"/>
        <v>0</v>
      </c>
      <c r="L124" s="124">
        <f t="shared" si="33"/>
        <v>0</v>
      </c>
      <c r="M124" s="124">
        <f t="shared" si="33"/>
        <v>0</v>
      </c>
      <c r="N124" s="124">
        <f t="shared" si="33"/>
        <v>0</v>
      </c>
      <c r="O124" s="124">
        <f t="shared" si="33"/>
        <v>0</v>
      </c>
      <c r="P124" s="124">
        <f t="shared" si="33"/>
        <v>0</v>
      </c>
      <c r="Q124" s="124">
        <f t="shared" si="33"/>
        <v>0</v>
      </c>
      <c r="R124" s="124">
        <f t="shared" si="33"/>
        <v>0</v>
      </c>
      <c r="S124" s="124">
        <f t="shared" si="33"/>
        <v>0</v>
      </c>
      <c r="T124" s="124">
        <f t="shared" si="32"/>
        <v>0</v>
      </c>
      <c r="U124" s="124">
        <f t="shared" si="32"/>
        <v>0</v>
      </c>
      <c r="V124" s="124">
        <f t="shared" si="32"/>
        <v>0</v>
      </c>
      <c r="W124" s="124">
        <f t="shared" si="32"/>
        <v>0</v>
      </c>
      <c r="X124" s="124">
        <f t="shared" si="32"/>
        <v>0</v>
      </c>
      <c r="Y124" s="124">
        <f t="shared" si="32"/>
        <v>0</v>
      </c>
      <c r="Z124" s="124">
        <f t="shared" si="32"/>
        <v>0</v>
      </c>
      <c r="AA124" s="124">
        <f t="shared" si="32"/>
        <v>0</v>
      </c>
      <c r="AB124" s="124">
        <f t="shared" si="32"/>
        <v>0</v>
      </c>
      <c r="AC124" s="124">
        <f t="shared" si="32"/>
        <v>0</v>
      </c>
      <c r="AD124" s="124">
        <f t="shared" si="32"/>
        <v>0</v>
      </c>
      <c r="AE124" s="124">
        <f t="shared" si="32"/>
        <v>0</v>
      </c>
      <c r="AF124" s="124">
        <f t="shared" si="3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30"/>
        <v>;/</v>
      </c>
      <c r="C125" s="125">
        <v>5</v>
      </c>
      <c r="D125" s="124">
        <f t="shared" si="33"/>
        <v>5</v>
      </c>
      <c r="E125" s="124">
        <f t="shared" si="33"/>
        <v>5</v>
      </c>
      <c r="F125" s="124">
        <f t="shared" si="33"/>
        <v>5</v>
      </c>
      <c r="G125" s="124">
        <f t="shared" si="33"/>
        <v>5</v>
      </c>
      <c r="H125" s="124">
        <f t="shared" si="33"/>
        <v>5</v>
      </c>
      <c r="I125" s="124" t="s">
        <v>220</v>
      </c>
      <c r="J125" s="124" t="str">
        <f t="shared" si="33"/>
        <v>;/</v>
      </c>
      <c r="K125" s="124" t="str">
        <f t="shared" si="33"/>
        <v>;/</v>
      </c>
      <c r="L125" s="124" t="str">
        <f t="shared" si="33"/>
        <v>;/</v>
      </c>
      <c r="M125" s="124" t="str">
        <f t="shared" si="33"/>
        <v>;/</v>
      </c>
      <c r="N125" s="124" t="str">
        <f t="shared" si="33"/>
        <v>;/</v>
      </c>
      <c r="O125" s="124" t="str">
        <f t="shared" si="33"/>
        <v>;/</v>
      </c>
      <c r="P125" s="124" t="str">
        <f t="shared" si="33"/>
        <v>;/</v>
      </c>
      <c r="Q125" s="124" t="str">
        <f t="shared" si="33"/>
        <v>;/</v>
      </c>
      <c r="R125" s="124" t="str">
        <f t="shared" si="33"/>
        <v>;/</v>
      </c>
      <c r="S125" s="124" t="str">
        <f t="shared" si="33"/>
        <v>;/</v>
      </c>
      <c r="T125" s="124" t="str">
        <f t="shared" si="32"/>
        <v>;/</v>
      </c>
      <c r="U125" s="124" t="str">
        <f t="shared" si="32"/>
        <v>;/</v>
      </c>
      <c r="V125" s="124" t="str">
        <f t="shared" si="32"/>
        <v>;/</v>
      </c>
      <c r="W125" s="124" t="str">
        <f t="shared" si="32"/>
        <v>;/</v>
      </c>
      <c r="X125" s="124" t="str">
        <f t="shared" si="32"/>
        <v>;/</v>
      </c>
      <c r="Y125" s="124" t="str">
        <f t="shared" si="32"/>
        <v>;/</v>
      </c>
      <c r="Z125" s="124" t="str">
        <f t="shared" si="32"/>
        <v>;/</v>
      </c>
      <c r="AA125" s="124" t="str">
        <f t="shared" si="32"/>
        <v>;/</v>
      </c>
      <c r="AB125" s="124" t="str">
        <f t="shared" si="32"/>
        <v>;/</v>
      </c>
      <c r="AC125" s="124" t="str">
        <f t="shared" si="32"/>
        <v>;/</v>
      </c>
      <c r="AD125" s="124" t="str">
        <f t="shared" si="32"/>
        <v>;/</v>
      </c>
      <c r="AE125" s="124" t="str">
        <f t="shared" si="32"/>
        <v>;/</v>
      </c>
      <c r="AF125" s="124" t="str">
        <f t="shared" si="32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30"/>
        <v>1</v>
      </c>
      <c r="C126" s="125">
        <v>1</v>
      </c>
      <c r="D126" s="124">
        <f t="shared" si="33"/>
        <v>1</v>
      </c>
      <c r="E126" s="124">
        <f t="shared" si="33"/>
        <v>1</v>
      </c>
      <c r="F126" s="124">
        <f t="shared" si="33"/>
        <v>1</v>
      </c>
      <c r="G126" s="124">
        <f t="shared" si="33"/>
        <v>1</v>
      </c>
      <c r="H126" s="124">
        <f t="shared" si="33"/>
        <v>1</v>
      </c>
      <c r="I126" s="124">
        <f t="shared" si="33"/>
        <v>1</v>
      </c>
      <c r="J126" s="124">
        <f t="shared" si="33"/>
        <v>1</v>
      </c>
      <c r="K126" s="124">
        <f t="shared" si="33"/>
        <v>1</v>
      </c>
      <c r="L126" s="124">
        <f t="shared" si="33"/>
        <v>1</v>
      </c>
      <c r="M126" s="124">
        <f t="shared" si="33"/>
        <v>1</v>
      </c>
      <c r="N126" s="124">
        <f t="shared" si="33"/>
        <v>1</v>
      </c>
      <c r="O126" s="124">
        <f t="shared" si="33"/>
        <v>1</v>
      </c>
      <c r="P126" s="124">
        <f t="shared" si="33"/>
        <v>1</v>
      </c>
      <c r="Q126" s="124">
        <f t="shared" si="33"/>
        <v>1</v>
      </c>
      <c r="R126" s="124">
        <f t="shared" si="33"/>
        <v>1</v>
      </c>
      <c r="S126" s="124">
        <f t="shared" si="33"/>
        <v>1</v>
      </c>
      <c r="T126" s="124">
        <f t="shared" si="32"/>
        <v>1</v>
      </c>
      <c r="U126" s="124">
        <f t="shared" si="32"/>
        <v>1</v>
      </c>
      <c r="V126" s="124">
        <f t="shared" si="32"/>
        <v>1</v>
      </c>
      <c r="W126" s="124">
        <f t="shared" si="32"/>
        <v>1</v>
      </c>
      <c r="X126" s="124">
        <f t="shared" si="32"/>
        <v>1</v>
      </c>
      <c r="Y126" s="124">
        <f t="shared" si="32"/>
        <v>1</v>
      </c>
      <c r="Z126" s="124">
        <f t="shared" si="32"/>
        <v>1</v>
      </c>
      <c r="AA126" s="124">
        <f t="shared" si="32"/>
        <v>1</v>
      </c>
      <c r="AB126" s="124">
        <f t="shared" si="32"/>
        <v>1</v>
      </c>
      <c r="AC126" s="124">
        <f t="shared" si="32"/>
        <v>1</v>
      </c>
      <c r="AD126" s="124">
        <f t="shared" si="32"/>
        <v>1</v>
      </c>
      <c r="AE126" s="124">
        <f t="shared" si="32"/>
        <v>1</v>
      </c>
      <c r="AF126" s="124">
        <f t="shared" si="3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30"/>
        <v>1.58</v>
      </c>
      <c r="C127" s="125">
        <v>1.58</v>
      </c>
      <c r="D127" s="124">
        <f t="shared" si="33"/>
        <v>1.58</v>
      </c>
      <c r="E127" s="124">
        <f t="shared" si="33"/>
        <v>1.58</v>
      </c>
      <c r="F127" s="124">
        <f t="shared" si="33"/>
        <v>1.58</v>
      </c>
      <c r="G127" s="124">
        <f t="shared" si="33"/>
        <v>1.58</v>
      </c>
      <c r="H127" s="124">
        <f t="shared" si="33"/>
        <v>1.58</v>
      </c>
      <c r="I127" s="124">
        <f t="shared" si="33"/>
        <v>1.58</v>
      </c>
      <c r="J127" s="124">
        <f t="shared" si="33"/>
        <v>1.58</v>
      </c>
      <c r="K127" s="124">
        <f t="shared" si="33"/>
        <v>1.58</v>
      </c>
      <c r="L127" s="124">
        <f t="shared" si="33"/>
        <v>1.58</v>
      </c>
      <c r="M127" s="124">
        <f t="shared" si="33"/>
        <v>1.58</v>
      </c>
      <c r="N127" s="124">
        <f t="shared" si="33"/>
        <v>1.58</v>
      </c>
      <c r="O127" s="124">
        <f t="shared" si="33"/>
        <v>1.58</v>
      </c>
      <c r="P127" s="124">
        <f t="shared" si="33"/>
        <v>1.58</v>
      </c>
      <c r="Q127" s="124">
        <f t="shared" si="33"/>
        <v>1.58</v>
      </c>
      <c r="R127" s="124">
        <f t="shared" si="33"/>
        <v>1.58</v>
      </c>
      <c r="S127" s="124">
        <f t="shared" si="33"/>
        <v>1.58</v>
      </c>
      <c r="T127" s="124">
        <f t="shared" si="32"/>
        <v>1.58</v>
      </c>
      <c r="U127" s="124">
        <f t="shared" si="32"/>
        <v>1.58</v>
      </c>
      <c r="V127" s="124">
        <f t="shared" si="32"/>
        <v>1.58</v>
      </c>
      <c r="W127" s="124">
        <f t="shared" si="32"/>
        <v>1.58</v>
      </c>
      <c r="X127" s="124">
        <f t="shared" si="32"/>
        <v>1.58</v>
      </c>
      <c r="Y127" s="124">
        <f t="shared" si="32"/>
        <v>1.58</v>
      </c>
      <c r="Z127" s="124">
        <f t="shared" si="32"/>
        <v>1.58</v>
      </c>
      <c r="AA127" s="124">
        <f t="shared" si="32"/>
        <v>1.58</v>
      </c>
      <c r="AB127" s="124">
        <f t="shared" si="32"/>
        <v>1.58</v>
      </c>
      <c r="AC127" s="124">
        <f t="shared" si="32"/>
        <v>1.58</v>
      </c>
      <c r="AD127" s="124">
        <f t="shared" si="32"/>
        <v>1.58</v>
      </c>
      <c r="AE127" s="124">
        <f t="shared" si="32"/>
        <v>1.58</v>
      </c>
      <c r="AF127" s="124">
        <f t="shared" si="3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30"/>
        <v>1.46</v>
      </c>
      <c r="C128" s="125">
        <v>1.46</v>
      </c>
      <c r="D128" s="124">
        <f t="shared" si="33"/>
        <v>1.46</v>
      </c>
      <c r="E128" s="124">
        <f t="shared" si="33"/>
        <v>1.46</v>
      </c>
      <c r="F128" s="124">
        <f t="shared" si="33"/>
        <v>1.46</v>
      </c>
      <c r="G128" s="124">
        <f t="shared" si="33"/>
        <v>1.46</v>
      </c>
      <c r="H128" s="124">
        <f t="shared" si="33"/>
        <v>1.46</v>
      </c>
      <c r="I128" s="124">
        <f t="shared" si="33"/>
        <v>1.46</v>
      </c>
      <c r="J128" s="124">
        <f t="shared" si="33"/>
        <v>1.46</v>
      </c>
      <c r="K128" s="124">
        <f t="shared" si="33"/>
        <v>1.46</v>
      </c>
      <c r="L128" s="124">
        <f t="shared" si="33"/>
        <v>1.46</v>
      </c>
      <c r="M128" s="124">
        <f t="shared" si="33"/>
        <v>1.46</v>
      </c>
      <c r="N128" s="124">
        <f t="shared" si="33"/>
        <v>1.46</v>
      </c>
      <c r="O128" s="124">
        <f t="shared" si="33"/>
        <v>1.46</v>
      </c>
      <c r="P128" s="124">
        <f t="shared" si="33"/>
        <v>1.46</v>
      </c>
      <c r="Q128" s="124">
        <f t="shared" si="33"/>
        <v>1.46</v>
      </c>
      <c r="R128" s="124">
        <f t="shared" si="33"/>
        <v>1.46</v>
      </c>
      <c r="S128" s="124">
        <f t="shared" si="33"/>
        <v>1.46</v>
      </c>
      <c r="T128" s="124">
        <f t="shared" ref="T128:AF129" si="34">S128</f>
        <v>1.46</v>
      </c>
      <c r="U128" s="124">
        <f t="shared" si="34"/>
        <v>1.46</v>
      </c>
      <c r="V128" s="124">
        <f t="shared" si="34"/>
        <v>1.46</v>
      </c>
      <c r="W128" s="124">
        <f t="shared" si="34"/>
        <v>1.46</v>
      </c>
      <c r="X128" s="124">
        <f t="shared" si="34"/>
        <v>1.46</v>
      </c>
      <c r="Y128" s="124">
        <f t="shared" si="34"/>
        <v>1.46</v>
      </c>
      <c r="Z128" s="124">
        <f t="shared" si="34"/>
        <v>1.46</v>
      </c>
      <c r="AA128" s="124">
        <f t="shared" si="34"/>
        <v>1.46</v>
      </c>
      <c r="AB128" s="124">
        <f t="shared" si="34"/>
        <v>1.46</v>
      </c>
      <c r="AC128" s="124">
        <f t="shared" si="34"/>
        <v>1.46</v>
      </c>
      <c r="AD128" s="124">
        <f t="shared" si="34"/>
        <v>1.46</v>
      </c>
      <c r="AE128" s="124">
        <f t="shared" si="34"/>
        <v>1.46</v>
      </c>
      <c r="AF128" s="124">
        <f t="shared" si="3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30"/>
        <v>1.48</v>
      </c>
      <c r="C129" s="125">
        <v>1.48</v>
      </c>
      <c r="D129" s="124">
        <f t="shared" si="33"/>
        <v>1.48</v>
      </c>
      <c r="E129" s="124">
        <f t="shared" si="33"/>
        <v>1.48</v>
      </c>
      <c r="F129" s="124">
        <f t="shared" si="33"/>
        <v>1.48</v>
      </c>
      <c r="G129" s="124">
        <f t="shared" si="33"/>
        <v>1.48</v>
      </c>
      <c r="H129" s="124">
        <f t="shared" si="33"/>
        <v>1.48</v>
      </c>
      <c r="I129" s="124">
        <f t="shared" si="33"/>
        <v>1.48</v>
      </c>
      <c r="J129" s="124">
        <f t="shared" si="33"/>
        <v>1.48</v>
      </c>
      <c r="K129" s="124">
        <f t="shared" si="33"/>
        <v>1.48</v>
      </c>
      <c r="L129" s="124">
        <f t="shared" si="33"/>
        <v>1.48</v>
      </c>
      <c r="M129" s="124">
        <f t="shared" si="33"/>
        <v>1.48</v>
      </c>
      <c r="N129" s="124">
        <f t="shared" si="33"/>
        <v>1.48</v>
      </c>
      <c r="O129" s="124">
        <f t="shared" si="33"/>
        <v>1.48</v>
      </c>
      <c r="P129" s="124">
        <f t="shared" si="33"/>
        <v>1.48</v>
      </c>
      <c r="Q129" s="124">
        <f t="shared" si="33"/>
        <v>1.48</v>
      </c>
      <c r="R129" s="124">
        <f t="shared" si="33"/>
        <v>1.48</v>
      </c>
      <c r="S129" s="124">
        <f t="shared" si="33"/>
        <v>1.48</v>
      </c>
      <c r="T129" s="124">
        <f t="shared" si="34"/>
        <v>1.48</v>
      </c>
      <c r="U129" s="124">
        <f t="shared" si="34"/>
        <v>1.48</v>
      </c>
      <c r="V129" s="124">
        <f t="shared" si="34"/>
        <v>1.48</v>
      </c>
      <c r="W129" s="124">
        <f t="shared" si="34"/>
        <v>1.48</v>
      </c>
      <c r="X129" s="124">
        <f t="shared" si="34"/>
        <v>1.48</v>
      </c>
      <c r="Y129" s="124">
        <f t="shared" si="34"/>
        <v>1.48</v>
      </c>
      <c r="Z129" s="124">
        <f t="shared" si="34"/>
        <v>1.48</v>
      </c>
      <c r="AA129" s="124">
        <f t="shared" si="34"/>
        <v>1.48</v>
      </c>
      <c r="AB129" s="124">
        <f t="shared" si="34"/>
        <v>1.48</v>
      </c>
      <c r="AC129" s="124">
        <f t="shared" si="34"/>
        <v>1.48</v>
      </c>
      <c r="AD129" s="124">
        <f t="shared" si="34"/>
        <v>1.48</v>
      </c>
      <c r="AE129" s="124">
        <f t="shared" si="34"/>
        <v>1.48</v>
      </c>
      <c r="AF129" s="124">
        <f t="shared" si="3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5">AF131</f>
        <v>2.2000000000000002</v>
      </c>
      <c r="C131" s="125">
        <v>2.2000000000000002</v>
      </c>
      <c r="D131" s="124">
        <f t="shared" ref="D131:S138" si="36">C131</f>
        <v>2.2000000000000002</v>
      </c>
      <c r="E131" s="124">
        <f t="shared" si="36"/>
        <v>2.2000000000000002</v>
      </c>
      <c r="F131" s="124">
        <f t="shared" si="36"/>
        <v>2.2000000000000002</v>
      </c>
      <c r="G131" s="124">
        <f t="shared" si="36"/>
        <v>2.2000000000000002</v>
      </c>
      <c r="H131" s="124">
        <f t="shared" si="36"/>
        <v>2.2000000000000002</v>
      </c>
      <c r="I131" s="124">
        <f t="shared" si="36"/>
        <v>2.2000000000000002</v>
      </c>
      <c r="J131" s="124">
        <f t="shared" si="36"/>
        <v>2.2000000000000002</v>
      </c>
      <c r="K131" s="124">
        <f t="shared" si="36"/>
        <v>2.2000000000000002</v>
      </c>
      <c r="L131" s="124">
        <f t="shared" si="36"/>
        <v>2.2000000000000002</v>
      </c>
      <c r="M131" s="124">
        <f t="shared" si="36"/>
        <v>2.2000000000000002</v>
      </c>
      <c r="N131" s="124">
        <f t="shared" si="36"/>
        <v>2.2000000000000002</v>
      </c>
      <c r="O131" s="124">
        <f t="shared" si="36"/>
        <v>2.2000000000000002</v>
      </c>
      <c r="P131" s="124">
        <f t="shared" si="36"/>
        <v>2.2000000000000002</v>
      </c>
      <c r="Q131" s="124">
        <f t="shared" si="36"/>
        <v>2.2000000000000002</v>
      </c>
      <c r="R131" s="124">
        <f t="shared" si="36"/>
        <v>2.2000000000000002</v>
      </c>
      <c r="S131" s="124">
        <f t="shared" si="36"/>
        <v>2.2000000000000002</v>
      </c>
      <c r="T131" s="124">
        <f t="shared" ref="T131:AF138" si="37">S131</f>
        <v>2.2000000000000002</v>
      </c>
      <c r="U131" s="124">
        <f t="shared" si="37"/>
        <v>2.2000000000000002</v>
      </c>
      <c r="V131" s="124">
        <f t="shared" si="37"/>
        <v>2.2000000000000002</v>
      </c>
      <c r="W131" s="124">
        <f t="shared" si="37"/>
        <v>2.2000000000000002</v>
      </c>
      <c r="X131" s="124">
        <f t="shared" si="37"/>
        <v>2.2000000000000002</v>
      </c>
      <c r="Y131" s="124">
        <f t="shared" si="37"/>
        <v>2.2000000000000002</v>
      </c>
      <c r="Z131" s="124">
        <f t="shared" si="37"/>
        <v>2.2000000000000002</v>
      </c>
      <c r="AA131" s="124">
        <f t="shared" si="37"/>
        <v>2.2000000000000002</v>
      </c>
      <c r="AB131" s="124">
        <f t="shared" si="37"/>
        <v>2.2000000000000002</v>
      </c>
      <c r="AC131" s="124">
        <f t="shared" si="37"/>
        <v>2.2000000000000002</v>
      </c>
      <c r="AD131" s="124">
        <f t="shared" si="37"/>
        <v>2.2000000000000002</v>
      </c>
      <c r="AE131" s="124">
        <f t="shared" si="37"/>
        <v>2.2000000000000002</v>
      </c>
      <c r="AF131" s="124">
        <f t="shared" si="3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5"/>
        <v>2</v>
      </c>
      <c r="C132" s="125">
        <v>2</v>
      </c>
      <c r="D132" s="124">
        <f t="shared" si="36"/>
        <v>2</v>
      </c>
      <c r="E132" s="124">
        <f t="shared" si="36"/>
        <v>2</v>
      </c>
      <c r="F132" s="124">
        <f t="shared" si="36"/>
        <v>2</v>
      </c>
      <c r="G132" s="124">
        <f t="shared" si="36"/>
        <v>2</v>
      </c>
      <c r="H132" s="124">
        <f t="shared" si="36"/>
        <v>2</v>
      </c>
      <c r="I132" s="124">
        <f t="shared" si="36"/>
        <v>2</v>
      </c>
      <c r="J132" s="124">
        <f t="shared" si="36"/>
        <v>2</v>
      </c>
      <c r="K132" s="124">
        <f t="shared" si="36"/>
        <v>2</v>
      </c>
      <c r="L132" s="124">
        <f t="shared" si="36"/>
        <v>2</v>
      </c>
      <c r="M132" s="124">
        <f t="shared" si="36"/>
        <v>2</v>
      </c>
      <c r="N132" s="124">
        <f t="shared" si="36"/>
        <v>2</v>
      </c>
      <c r="O132" s="124">
        <f t="shared" si="36"/>
        <v>2</v>
      </c>
      <c r="P132" s="124">
        <f t="shared" si="36"/>
        <v>2</v>
      </c>
      <c r="Q132" s="124">
        <f t="shared" si="36"/>
        <v>2</v>
      </c>
      <c r="R132" s="124">
        <f t="shared" si="36"/>
        <v>2</v>
      </c>
      <c r="S132" s="124">
        <f t="shared" si="36"/>
        <v>2</v>
      </c>
      <c r="T132" s="124">
        <f t="shared" si="37"/>
        <v>2</v>
      </c>
      <c r="U132" s="124">
        <f t="shared" si="37"/>
        <v>2</v>
      </c>
      <c r="V132" s="124">
        <f t="shared" si="37"/>
        <v>2</v>
      </c>
      <c r="W132" s="124">
        <f t="shared" si="37"/>
        <v>2</v>
      </c>
      <c r="X132" s="124">
        <f t="shared" si="37"/>
        <v>2</v>
      </c>
      <c r="Y132" s="124">
        <f t="shared" si="37"/>
        <v>2</v>
      </c>
      <c r="Z132" s="124">
        <f t="shared" si="37"/>
        <v>2</v>
      </c>
      <c r="AA132" s="124">
        <f t="shared" si="37"/>
        <v>2</v>
      </c>
      <c r="AB132" s="124">
        <f t="shared" si="37"/>
        <v>2</v>
      </c>
      <c r="AC132" s="124">
        <f t="shared" si="37"/>
        <v>2</v>
      </c>
      <c r="AD132" s="124">
        <f t="shared" si="37"/>
        <v>2</v>
      </c>
      <c r="AE132" s="124">
        <f t="shared" si="37"/>
        <v>2</v>
      </c>
      <c r="AF132" s="124">
        <f t="shared" si="3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5"/>
        <v>1.25</v>
      </c>
      <c r="C133" s="125">
        <v>1.25</v>
      </c>
      <c r="D133" s="124">
        <f t="shared" si="36"/>
        <v>1.25</v>
      </c>
      <c r="E133" s="124">
        <f t="shared" si="36"/>
        <v>1.25</v>
      </c>
      <c r="F133" s="124">
        <f t="shared" si="36"/>
        <v>1.25</v>
      </c>
      <c r="G133" s="124">
        <f t="shared" si="36"/>
        <v>1.25</v>
      </c>
      <c r="H133" s="124">
        <f t="shared" si="36"/>
        <v>1.25</v>
      </c>
      <c r="I133" s="124">
        <f t="shared" si="36"/>
        <v>1.25</v>
      </c>
      <c r="J133" s="124">
        <f t="shared" si="36"/>
        <v>1.25</v>
      </c>
      <c r="K133" s="124">
        <f t="shared" si="36"/>
        <v>1.25</v>
      </c>
      <c r="L133" s="124">
        <f t="shared" si="36"/>
        <v>1.25</v>
      </c>
      <c r="M133" s="124">
        <f t="shared" si="36"/>
        <v>1.25</v>
      </c>
      <c r="N133" s="124">
        <f t="shared" si="36"/>
        <v>1.25</v>
      </c>
      <c r="O133" s="124">
        <f t="shared" si="36"/>
        <v>1.25</v>
      </c>
      <c r="P133" s="124">
        <f t="shared" si="36"/>
        <v>1.25</v>
      </c>
      <c r="Q133" s="124">
        <f t="shared" si="36"/>
        <v>1.25</v>
      </c>
      <c r="R133" s="124">
        <f t="shared" si="36"/>
        <v>1.25</v>
      </c>
      <c r="S133" s="124">
        <f t="shared" si="36"/>
        <v>1.25</v>
      </c>
      <c r="T133" s="124">
        <f t="shared" si="37"/>
        <v>1.25</v>
      </c>
      <c r="U133" s="124">
        <f t="shared" si="37"/>
        <v>1.25</v>
      </c>
      <c r="V133" s="124">
        <f t="shared" si="37"/>
        <v>1.25</v>
      </c>
      <c r="W133" s="124">
        <f t="shared" si="37"/>
        <v>1.25</v>
      </c>
      <c r="X133" s="124">
        <f t="shared" si="37"/>
        <v>1.25</v>
      </c>
      <c r="Y133" s="124">
        <f t="shared" si="37"/>
        <v>1.25</v>
      </c>
      <c r="Z133" s="124">
        <f t="shared" si="37"/>
        <v>1.25</v>
      </c>
      <c r="AA133" s="124">
        <f t="shared" si="37"/>
        <v>1.25</v>
      </c>
      <c r="AB133" s="124">
        <f t="shared" si="37"/>
        <v>1.25</v>
      </c>
      <c r="AC133" s="124">
        <f t="shared" si="37"/>
        <v>1.25</v>
      </c>
      <c r="AD133" s="124">
        <f t="shared" si="37"/>
        <v>1.25</v>
      </c>
      <c r="AE133" s="124">
        <f t="shared" si="37"/>
        <v>1.25</v>
      </c>
      <c r="AF133" s="124">
        <f t="shared" si="3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5"/>
        <v>1.1499999999999999</v>
      </c>
      <c r="C134" s="125">
        <v>1.1499999999999999</v>
      </c>
      <c r="D134" s="124">
        <f t="shared" si="36"/>
        <v>1.1499999999999999</v>
      </c>
      <c r="E134" s="124">
        <f t="shared" si="36"/>
        <v>1.1499999999999999</v>
      </c>
      <c r="F134" s="124">
        <f t="shared" si="36"/>
        <v>1.1499999999999999</v>
      </c>
      <c r="G134" s="124">
        <f t="shared" si="36"/>
        <v>1.1499999999999999</v>
      </c>
      <c r="H134" s="124">
        <f t="shared" si="36"/>
        <v>1.1499999999999999</v>
      </c>
      <c r="I134" s="124">
        <f t="shared" si="36"/>
        <v>1.1499999999999999</v>
      </c>
      <c r="J134" s="124">
        <f t="shared" si="36"/>
        <v>1.1499999999999999</v>
      </c>
      <c r="K134" s="124">
        <f t="shared" si="36"/>
        <v>1.1499999999999999</v>
      </c>
      <c r="L134" s="124">
        <f t="shared" si="36"/>
        <v>1.1499999999999999</v>
      </c>
      <c r="M134" s="124">
        <f t="shared" si="36"/>
        <v>1.1499999999999999</v>
      </c>
      <c r="N134" s="124">
        <f t="shared" si="36"/>
        <v>1.1499999999999999</v>
      </c>
      <c r="O134" s="124">
        <f t="shared" si="36"/>
        <v>1.1499999999999999</v>
      </c>
      <c r="P134" s="124">
        <f t="shared" si="36"/>
        <v>1.1499999999999999</v>
      </c>
      <c r="Q134" s="124">
        <f t="shared" si="36"/>
        <v>1.1499999999999999</v>
      </c>
      <c r="R134" s="124">
        <f t="shared" si="36"/>
        <v>1.1499999999999999</v>
      </c>
      <c r="S134" s="124">
        <f t="shared" si="36"/>
        <v>1.1499999999999999</v>
      </c>
      <c r="T134" s="124">
        <f t="shared" si="37"/>
        <v>1.1499999999999999</v>
      </c>
      <c r="U134" s="124">
        <f t="shared" si="37"/>
        <v>1.1499999999999999</v>
      </c>
      <c r="V134" s="124">
        <f t="shared" si="37"/>
        <v>1.1499999999999999</v>
      </c>
      <c r="W134" s="124">
        <f t="shared" si="37"/>
        <v>1.1499999999999999</v>
      </c>
      <c r="X134" s="124">
        <f t="shared" si="37"/>
        <v>1.1499999999999999</v>
      </c>
      <c r="Y134" s="124">
        <f t="shared" si="37"/>
        <v>1.1499999999999999</v>
      </c>
      <c r="Z134" s="124">
        <f t="shared" si="37"/>
        <v>1.1499999999999999</v>
      </c>
      <c r="AA134" s="124">
        <f t="shared" si="37"/>
        <v>1.1499999999999999</v>
      </c>
      <c r="AB134" s="124">
        <f t="shared" si="37"/>
        <v>1.1499999999999999</v>
      </c>
      <c r="AC134" s="124">
        <f t="shared" si="37"/>
        <v>1.1499999999999999</v>
      </c>
      <c r="AD134" s="124">
        <f t="shared" si="37"/>
        <v>1.1499999999999999</v>
      </c>
      <c r="AE134" s="124">
        <f t="shared" si="37"/>
        <v>1.1499999999999999</v>
      </c>
      <c r="AF134" s="124">
        <f t="shared" si="3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5"/>
        <v>2.133</v>
      </c>
      <c r="C135" s="125">
        <v>2.133</v>
      </c>
      <c r="D135" s="124">
        <f t="shared" si="36"/>
        <v>2.133</v>
      </c>
      <c r="E135" s="124">
        <f t="shared" si="36"/>
        <v>2.133</v>
      </c>
      <c r="F135" s="124">
        <f t="shared" si="36"/>
        <v>2.133</v>
      </c>
      <c r="G135" s="124">
        <f t="shared" si="36"/>
        <v>2.133</v>
      </c>
      <c r="H135" s="124">
        <f t="shared" si="36"/>
        <v>2.133</v>
      </c>
      <c r="I135" s="124">
        <f t="shared" si="36"/>
        <v>2.133</v>
      </c>
      <c r="J135" s="124">
        <f t="shared" si="36"/>
        <v>2.133</v>
      </c>
      <c r="K135" s="124">
        <f t="shared" si="36"/>
        <v>2.133</v>
      </c>
      <c r="L135" s="124">
        <f t="shared" si="36"/>
        <v>2.133</v>
      </c>
      <c r="M135" s="124">
        <f t="shared" si="36"/>
        <v>2.133</v>
      </c>
      <c r="N135" s="124">
        <f t="shared" si="36"/>
        <v>2.133</v>
      </c>
      <c r="O135" s="124">
        <f t="shared" si="36"/>
        <v>2.133</v>
      </c>
      <c r="P135" s="124">
        <f t="shared" si="36"/>
        <v>2.133</v>
      </c>
      <c r="Q135" s="124">
        <f t="shared" si="36"/>
        <v>2.133</v>
      </c>
      <c r="R135" s="124">
        <f t="shared" si="36"/>
        <v>2.133</v>
      </c>
      <c r="S135" s="124">
        <f t="shared" si="36"/>
        <v>2.133</v>
      </c>
      <c r="T135" s="124">
        <f t="shared" si="37"/>
        <v>2.133</v>
      </c>
      <c r="U135" s="124">
        <f t="shared" si="37"/>
        <v>2.133</v>
      </c>
      <c r="V135" s="124">
        <f t="shared" si="37"/>
        <v>2.133</v>
      </c>
      <c r="W135" s="124">
        <f t="shared" si="37"/>
        <v>2.133</v>
      </c>
      <c r="X135" s="124">
        <f t="shared" si="37"/>
        <v>2.133</v>
      </c>
      <c r="Y135" s="124">
        <f t="shared" si="37"/>
        <v>2.133</v>
      </c>
      <c r="Z135" s="124">
        <f t="shared" si="37"/>
        <v>2.133</v>
      </c>
      <c r="AA135" s="124">
        <f t="shared" si="37"/>
        <v>2.133</v>
      </c>
      <c r="AB135" s="124">
        <f t="shared" si="37"/>
        <v>2.133</v>
      </c>
      <c r="AC135" s="124">
        <f t="shared" si="37"/>
        <v>2.133</v>
      </c>
      <c r="AD135" s="124">
        <f t="shared" si="37"/>
        <v>2.133</v>
      </c>
      <c r="AE135" s="124">
        <f t="shared" si="37"/>
        <v>2.133</v>
      </c>
      <c r="AF135" s="124">
        <f t="shared" si="3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5"/>
        <v>2.09</v>
      </c>
      <c r="C136" s="125">
        <v>2.09</v>
      </c>
      <c r="D136" s="124">
        <f t="shared" si="36"/>
        <v>2.09</v>
      </c>
      <c r="E136" s="124">
        <f t="shared" si="36"/>
        <v>2.09</v>
      </c>
      <c r="F136" s="124">
        <f t="shared" si="36"/>
        <v>2.09</v>
      </c>
      <c r="G136" s="124">
        <f t="shared" si="36"/>
        <v>2.09</v>
      </c>
      <c r="H136" s="124">
        <f t="shared" si="36"/>
        <v>2.09</v>
      </c>
      <c r="I136" s="124">
        <f t="shared" si="36"/>
        <v>2.09</v>
      </c>
      <c r="J136" s="124">
        <f t="shared" si="36"/>
        <v>2.09</v>
      </c>
      <c r="K136" s="124">
        <f t="shared" si="36"/>
        <v>2.09</v>
      </c>
      <c r="L136" s="124">
        <f t="shared" si="36"/>
        <v>2.09</v>
      </c>
      <c r="M136" s="124">
        <f t="shared" si="36"/>
        <v>2.09</v>
      </c>
      <c r="N136" s="124">
        <f t="shared" si="36"/>
        <v>2.09</v>
      </c>
      <c r="O136" s="124">
        <f t="shared" si="36"/>
        <v>2.09</v>
      </c>
      <c r="P136" s="124">
        <f t="shared" si="36"/>
        <v>2.09</v>
      </c>
      <c r="Q136" s="124">
        <f t="shared" si="36"/>
        <v>2.09</v>
      </c>
      <c r="R136" s="124">
        <f t="shared" si="36"/>
        <v>2.09</v>
      </c>
      <c r="S136" s="124">
        <f t="shared" si="36"/>
        <v>2.09</v>
      </c>
      <c r="T136" s="124">
        <f t="shared" si="37"/>
        <v>2.09</v>
      </c>
      <c r="U136" s="124">
        <f t="shared" si="37"/>
        <v>2.09</v>
      </c>
      <c r="V136" s="124">
        <f t="shared" si="37"/>
        <v>2.09</v>
      </c>
      <c r="W136" s="124">
        <f t="shared" si="37"/>
        <v>2.09</v>
      </c>
      <c r="X136" s="124">
        <f t="shared" si="37"/>
        <v>2.09</v>
      </c>
      <c r="Y136" s="124">
        <f t="shared" si="37"/>
        <v>2.09</v>
      </c>
      <c r="Z136" s="124">
        <f t="shared" si="37"/>
        <v>2.09</v>
      </c>
      <c r="AA136" s="124">
        <f t="shared" si="37"/>
        <v>2.09</v>
      </c>
      <c r="AB136" s="124">
        <f t="shared" si="37"/>
        <v>2.09</v>
      </c>
      <c r="AC136" s="124">
        <f t="shared" si="37"/>
        <v>2.09</v>
      </c>
      <c r="AD136" s="124">
        <f t="shared" si="37"/>
        <v>2.09</v>
      </c>
      <c r="AE136" s="124">
        <f t="shared" si="37"/>
        <v>2.09</v>
      </c>
      <c r="AF136" s="124">
        <f t="shared" si="3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5"/>
        <v>1.1399999999999999</v>
      </c>
      <c r="C137" s="125">
        <v>1.1399999999999999</v>
      </c>
      <c r="D137" s="124">
        <f t="shared" si="36"/>
        <v>1.1399999999999999</v>
      </c>
      <c r="E137" s="124">
        <f t="shared" si="36"/>
        <v>1.1399999999999999</v>
      </c>
      <c r="F137" s="124">
        <f t="shared" si="36"/>
        <v>1.1399999999999999</v>
      </c>
      <c r="G137" s="124">
        <f t="shared" si="36"/>
        <v>1.1399999999999999</v>
      </c>
      <c r="H137" s="124">
        <f t="shared" si="36"/>
        <v>1.1399999999999999</v>
      </c>
      <c r="I137" s="124">
        <f t="shared" si="36"/>
        <v>1.1399999999999999</v>
      </c>
      <c r="J137" s="124">
        <f t="shared" si="36"/>
        <v>1.1399999999999999</v>
      </c>
      <c r="K137" s="124">
        <f t="shared" si="36"/>
        <v>1.1399999999999999</v>
      </c>
      <c r="L137" s="124">
        <f t="shared" si="36"/>
        <v>1.1399999999999999</v>
      </c>
      <c r="M137" s="124">
        <f t="shared" si="36"/>
        <v>1.1399999999999999</v>
      </c>
      <c r="N137" s="124">
        <f t="shared" si="36"/>
        <v>1.1399999999999999</v>
      </c>
      <c r="O137" s="124">
        <f t="shared" si="36"/>
        <v>1.1399999999999999</v>
      </c>
      <c r="P137" s="124">
        <f t="shared" si="36"/>
        <v>1.1399999999999999</v>
      </c>
      <c r="Q137" s="124">
        <f t="shared" si="36"/>
        <v>1.1399999999999999</v>
      </c>
      <c r="R137" s="124">
        <f t="shared" si="36"/>
        <v>1.1399999999999999</v>
      </c>
      <c r="S137" s="124">
        <f t="shared" si="36"/>
        <v>1.1399999999999999</v>
      </c>
      <c r="T137" s="124">
        <f t="shared" si="37"/>
        <v>1.1399999999999999</v>
      </c>
      <c r="U137" s="124">
        <f t="shared" si="37"/>
        <v>1.1399999999999999</v>
      </c>
      <c r="V137" s="124">
        <f t="shared" si="37"/>
        <v>1.1399999999999999</v>
      </c>
      <c r="W137" s="124">
        <f t="shared" si="37"/>
        <v>1.1399999999999999</v>
      </c>
      <c r="X137" s="124">
        <f t="shared" si="37"/>
        <v>1.1399999999999999</v>
      </c>
      <c r="Y137" s="124">
        <f t="shared" si="37"/>
        <v>1.1399999999999999</v>
      </c>
      <c r="Z137" s="124">
        <f t="shared" si="37"/>
        <v>1.1399999999999999</v>
      </c>
      <c r="AA137" s="124">
        <f t="shared" si="37"/>
        <v>1.1399999999999999</v>
      </c>
      <c r="AB137" s="124">
        <f t="shared" si="37"/>
        <v>1.1399999999999999</v>
      </c>
      <c r="AC137" s="124">
        <f t="shared" si="37"/>
        <v>1.1399999999999999</v>
      </c>
      <c r="AD137" s="124">
        <f t="shared" si="37"/>
        <v>1.1399999999999999</v>
      </c>
      <c r="AE137" s="124">
        <f t="shared" si="37"/>
        <v>1.1399999999999999</v>
      </c>
      <c r="AF137" s="124">
        <f t="shared" si="3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5"/>
        <v>0.82</v>
      </c>
      <c r="C138" s="125">
        <v>0.82</v>
      </c>
      <c r="D138" s="124">
        <f t="shared" si="36"/>
        <v>0.82</v>
      </c>
      <c r="E138" s="124">
        <f t="shared" si="36"/>
        <v>0.82</v>
      </c>
      <c r="F138" s="124">
        <f t="shared" si="36"/>
        <v>0.82</v>
      </c>
      <c r="G138" s="124">
        <f t="shared" si="36"/>
        <v>0.82</v>
      </c>
      <c r="H138" s="124">
        <f t="shared" si="36"/>
        <v>0.82</v>
      </c>
      <c r="I138" s="124">
        <f t="shared" si="36"/>
        <v>0.82</v>
      </c>
      <c r="J138" s="124">
        <f t="shared" si="36"/>
        <v>0.82</v>
      </c>
      <c r="K138" s="124">
        <f t="shared" si="36"/>
        <v>0.82</v>
      </c>
      <c r="L138" s="124">
        <f t="shared" si="36"/>
        <v>0.82</v>
      </c>
      <c r="M138" s="124">
        <f t="shared" si="36"/>
        <v>0.82</v>
      </c>
      <c r="N138" s="124">
        <f t="shared" si="36"/>
        <v>0.82</v>
      </c>
      <c r="O138" s="124">
        <f t="shared" si="36"/>
        <v>0.82</v>
      </c>
      <c r="P138" s="124">
        <f t="shared" si="36"/>
        <v>0.82</v>
      </c>
      <c r="Q138" s="124">
        <f t="shared" si="36"/>
        <v>0.82</v>
      </c>
      <c r="R138" s="124">
        <f t="shared" si="36"/>
        <v>0.82</v>
      </c>
      <c r="S138" s="124">
        <f t="shared" si="36"/>
        <v>0.82</v>
      </c>
      <c r="T138" s="124">
        <f t="shared" si="37"/>
        <v>0.82</v>
      </c>
      <c r="U138" s="124">
        <f t="shared" si="37"/>
        <v>0.82</v>
      </c>
      <c r="V138" s="124">
        <f t="shared" si="37"/>
        <v>0.82</v>
      </c>
      <c r="W138" s="124">
        <f t="shared" si="37"/>
        <v>0.82</v>
      </c>
      <c r="X138" s="124">
        <f t="shared" si="37"/>
        <v>0.82</v>
      </c>
      <c r="Y138" s="124">
        <f t="shared" si="37"/>
        <v>0.82</v>
      </c>
      <c r="Z138" s="124">
        <f t="shared" si="37"/>
        <v>0.82</v>
      </c>
      <c r="AA138" s="124">
        <f t="shared" si="37"/>
        <v>0.82</v>
      </c>
      <c r="AB138" s="124">
        <f t="shared" si="37"/>
        <v>0.82</v>
      </c>
      <c r="AC138" s="124">
        <f t="shared" si="37"/>
        <v>0.82</v>
      </c>
      <c r="AD138" s="124">
        <f t="shared" si="37"/>
        <v>0.82</v>
      </c>
      <c r="AE138" s="124">
        <f t="shared" si="37"/>
        <v>0.82</v>
      </c>
      <c r="AF138" s="124">
        <f t="shared" si="3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8">AF140</f>
        <v>2</v>
      </c>
      <c r="C140" s="125">
        <v>2</v>
      </c>
      <c r="D140" s="124">
        <f t="shared" ref="D140:S146" si="39">C140</f>
        <v>2</v>
      </c>
      <c r="E140" s="124">
        <f t="shared" si="39"/>
        <v>2</v>
      </c>
      <c r="F140" s="124">
        <f t="shared" si="39"/>
        <v>2</v>
      </c>
      <c r="G140" s="124">
        <f t="shared" si="39"/>
        <v>2</v>
      </c>
      <c r="H140" s="124">
        <f t="shared" si="39"/>
        <v>2</v>
      </c>
      <c r="I140" s="124">
        <f t="shared" si="39"/>
        <v>2</v>
      </c>
      <c r="J140" s="124">
        <f t="shared" si="39"/>
        <v>2</v>
      </c>
      <c r="K140" s="124">
        <f t="shared" si="39"/>
        <v>2</v>
      </c>
      <c r="L140" s="124">
        <f t="shared" si="39"/>
        <v>2</v>
      </c>
      <c r="M140" s="124">
        <f t="shared" si="39"/>
        <v>2</v>
      </c>
      <c r="N140" s="124">
        <f t="shared" si="39"/>
        <v>2</v>
      </c>
      <c r="O140" s="124">
        <f t="shared" si="39"/>
        <v>2</v>
      </c>
      <c r="P140" s="124">
        <f t="shared" si="39"/>
        <v>2</v>
      </c>
      <c r="Q140" s="124">
        <f t="shared" si="39"/>
        <v>2</v>
      </c>
      <c r="R140" s="124">
        <f t="shared" si="39"/>
        <v>2</v>
      </c>
      <c r="S140" s="124">
        <f t="shared" si="39"/>
        <v>2</v>
      </c>
      <c r="T140" s="124">
        <f t="shared" ref="T140:AF146" si="40">S140</f>
        <v>2</v>
      </c>
      <c r="U140" s="124">
        <f t="shared" si="40"/>
        <v>2</v>
      </c>
      <c r="V140" s="124">
        <f t="shared" si="40"/>
        <v>2</v>
      </c>
      <c r="W140" s="124">
        <f t="shared" si="40"/>
        <v>2</v>
      </c>
      <c r="X140" s="124">
        <f t="shared" si="40"/>
        <v>2</v>
      </c>
      <c r="Y140" s="124">
        <f t="shared" si="40"/>
        <v>2</v>
      </c>
      <c r="Z140" s="124">
        <f t="shared" si="40"/>
        <v>2</v>
      </c>
      <c r="AA140" s="124">
        <f t="shared" si="40"/>
        <v>2</v>
      </c>
      <c r="AB140" s="124">
        <f t="shared" si="40"/>
        <v>2</v>
      </c>
      <c r="AC140" s="124">
        <f t="shared" si="40"/>
        <v>2</v>
      </c>
      <c r="AD140" s="124">
        <f t="shared" si="40"/>
        <v>2</v>
      </c>
      <c r="AE140" s="124">
        <f t="shared" si="40"/>
        <v>2</v>
      </c>
      <c r="AF140" s="124">
        <f t="shared" si="4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8"/>
        <v>5.61</v>
      </c>
      <c r="C141" s="125">
        <v>5.61</v>
      </c>
      <c r="D141" s="124">
        <f t="shared" si="39"/>
        <v>5.61</v>
      </c>
      <c r="E141" s="124">
        <f t="shared" si="39"/>
        <v>5.61</v>
      </c>
      <c r="F141" s="124">
        <f t="shared" si="39"/>
        <v>5.61</v>
      </c>
      <c r="G141" s="124">
        <f t="shared" si="39"/>
        <v>5.61</v>
      </c>
      <c r="H141" s="124">
        <f t="shared" si="39"/>
        <v>5.61</v>
      </c>
      <c r="I141" s="124">
        <f t="shared" si="39"/>
        <v>5.61</v>
      </c>
      <c r="J141" s="124">
        <f t="shared" si="39"/>
        <v>5.61</v>
      </c>
      <c r="K141" s="124">
        <f t="shared" si="39"/>
        <v>5.61</v>
      </c>
      <c r="L141" s="124">
        <f t="shared" si="39"/>
        <v>5.61</v>
      </c>
      <c r="M141" s="124">
        <f t="shared" si="39"/>
        <v>5.61</v>
      </c>
      <c r="N141" s="124">
        <f t="shared" si="39"/>
        <v>5.61</v>
      </c>
      <c r="O141" s="124">
        <f t="shared" si="39"/>
        <v>5.61</v>
      </c>
      <c r="P141" s="124">
        <f t="shared" si="39"/>
        <v>5.61</v>
      </c>
      <c r="Q141" s="124">
        <f t="shared" si="39"/>
        <v>5.61</v>
      </c>
      <c r="R141" s="124">
        <f t="shared" si="39"/>
        <v>5.61</v>
      </c>
      <c r="S141" s="124">
        <f t="shared" si="39"/>
        <v>5.61</v>
      </c>
      <c r="T141" s="124">
        <f t="shared" si="40"/>
        <v>5.61</v>
      </c>
      <c r="U141" s="124">
        <f t="shared" si="40"/>
        <v>5.61</v>
      </c>
      <c r="V141" s="124">
        <f t="shared" si="40"/>
        <v>5.61</v>
      </c>
      <c r="W141" s="124">
        <f t="shared" si="40"/>
        <v>5.61</v>
      </c>
      <c r="X141" s="124">
        <f t="shared" si="40"/>
        <v>5.61</v>
      </c>
      <c r="Y141" s="124">
        <f t="shared" si="40"/>
        <v>5.61</v>
      </c>
      <c r="Z141" s="124">
        <f t="shared" si="40"/>
        <v>5.61</v>
      </c>
      <c r="AA141" s="124">
        <f t="shared" si="40"/>
        <v>5.61</v>
      </c>
      <c r="AB141" s="124">
        <f t="shared" si="40"/>
        <v>5.61</v>
      </c>
      <c r="AC141" s="124">
        <f t="shared" si="40"/>
        <v>5.61</v>
      </c>
      <c r="AD141" s="124">
        <f t="shared" si="40"/>
        <v>5.61</v>
      </c>
      <c r="AE141" s="124">
        <f t="shared" si="40"/>
        <v>5.61</v>
      </c>
      <c r="AF141" s="124">
        <f t="shared" si="4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8"/>
        <v>1.25</v>
      </c>
      <c r="C142" s="125">
        <v>1.25</v>
      </c>
      <c r="D142" s="124">
        <f t="shared" si="39"/>
        <v>1.25</v>
      </c>
      <c r="E142" s="124">
        <f t="shared" si="39"/>
        <v>1.25</v>
      </c>
      <c r="F142" s="124">
        <f t="shared" si="39"/>
        <v>1.25</v>
      </c>
      <c r="G142" s="124">
        <f t="shared" si="39"/>
        <v>1.25</v>
      </c>
      <c r="H142" s="124">
        <f t="shared" si="39"/>
        <v>1.25</v>
      </c>
      <c r="I142" s="124">
        <f t="shared" si="39"/>
        <v>1.25</v>
      </c>
      <c r="J142" s="124">
        <f t="shared" si="39"/>
        <v>1.25</v>
      </c>
      <c r="K142" s="124">
        <f t="shared" si="39"/>
        <v>1.25</v>
      </c>
      <c r="L142" s="124">
        <f t="shared" si="39"/>
        <v>1.25</v>
      </c>
      <c r="M142" s="124">
        <f t="shared" si="39"/>
        <v>1.25</v>
      </c>
      <c r="N142" s="124">
        <f t="shared" si="39"/>
        <v>1.25</v>
      </c>
      <c r="O142" s="124">
        <f t="shared" si="39"/>
        <v>1.25</v>
      </c>
      <c r="P142" s="124">
        <f t="shared" si="39"/>
        <v>1.25</v>
      </c>
      <c r="Q142" s="124">
        <f t="shared" si="39"/>
        <v>1.25</v>
      </c>
      <c r="R142" s="124">
        <f t="shared" si="39"/>
        <v>1.25</v>
      </c>
      <c r="S142" s="124">
        <f t="shared" si="39"/>
        <v>1.25</v>
      </c>
      <c r="T142" s="124">
        <f t="shared" si="40"/>
        <v>1.25</v>
      </c>
      <c r="U142" s="124">
        <f t="shared" si="40"/>
        <v>1.25</v>
      </c>
      <c r="V142" s="124">
        <f t="shared" si="40"/>
        <v>1.25</v>
      </c>
      <c r="W142" s="124">
        <f t="shared" si="40"/>
        <v>1.25</v>
      </c>
      <c r="X142" s="124">
        <f t="shared" si="40"/>
        <v>1.25</v>
      </c>
      <c r="Y142" s="124">
        <f t="shared" si="40"/>
        <v>1.25</v>
      </c>
      <c r="Z142" s="124">
        <f t="shared" si="40"/>
        <v>1.25</v>
      </c>
      <c r="AA142" s="124">
        <f t="shared" si="40"/>
        <v>1.25</v>
      </c>
      <c r="AB142" s="124">
        <f t="shared" si="40"/>
        <v>1.25</v>
      </c>
      <c r="AC142" s="124">
        <f t="shared" si="40"/>
        <v>1.25</v>
      </c>
      <c r="AD142" s="124">
        <f t="shared" si="40"/>
        <v>1.25</v>
      </c>
      <c r="AE142" s="124">
        <f t="shared" si="40"/>
        <v>1.25</v>
      </c>
      <c r="AF142" s="124">
        <f t="shared" si="4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8"/>
        <v>1.25</v>
      </c>
      <c r="C143" s="125">
        <v>1.25</v>
      </c>
      <c r="D143" s="124">
        <f t="shared" si="39"/>
        <v>1.25</v>
      </c>
      <c r="E143" s="124">
        <f t="shared" si="39"/>
        <v>1.25</v>
      </c>
      <c r="F143" s="124">
        <f t="shared" si="39"/>
        <v>1.25</v>
      </c>
      <c r="G143" s="124">
        <f t="shared" si="39"/>
        <v>1.25</v>
      </c>
      <c r="H143" s="124">
        <f t="shared" si="39"/>
        <v>1.25</v>
      </c>
      <c r="I143" s="124">
        <f t="shared" si="39"/>
        <v>1.25</v>
      </c>
      <c r="J143" s="124">
        <f t="shared" si="39"/>
        <v>1.25</v>
      </c>
      <c r="K143" s="124">
        <f t="shared" si="39"/>
        <v>1.25</v>
      </c>
      <c r="L143" s="124">
        <f t="shared" si="39"/>
        <v>1.25</v>
      </c>
      <c r="M143" s="124">
        <f t="shared" si="39"/>
        <v>1.25</v>
      </c>
      <c r="N143" s="124">
        <f t="shared" si="39"/>
        <v>1.25</v>
      </c>
      <c r="O143" s="124">
        <f t="shared" si="39"/>
        <v>1.25</v>
      </c>
      <c r="P143" s="124">
        <f t="shared" si="39"/>
        <v>1.25</v>
      </c>
      <c r="Q143" s="124">
        <f t="shared" si="39"/>
        <v>1.25</v>
      </c>
      <c r="R143" s="124">
        <f t="shared" si="39"/>
        <v>1.25</v>
      </c>
      <c r="S143" s="124">
        <f t="shared" si="39"/>
        <v>1.25</v>
      </c>
      <c r="T143" s="124">
        <f t="shared" si="40"/>
        <v>1.25</v>
      </c>
      <c r="U143" s="124">
        <f t="shared" si="40"/>
        <v>1.25</v>
      </c>
      <c r="V143" s="124">
        <f t="shared" si="40"/>
        <v>1.25</v>
      </c>
      <c r="W143" s="124">
        <f t="shared" si="40"/>
        <v>1.25</v>
      </c>
      <c r="X143" s="124">
        <f t="shared" si="40"/>
        <v>1.25</v>
      </c>
      <c r="Y143" s="124">
        <f t="shared" si="40"/>
        <v>1.25</v>
      </c>
      <c r="Z143" s="124">
        <f t="shared" si="40"/>
        <v>1.25</v>
      </c>
      <c r="AA143" s="124">
        <f t="shared" si="40"/>
        <v>1.25</v>
      </c>
      <c r="AB143" s="124">
        <f t="shared" si="40"/>
        <v>1.25</v>
      </c>
      <c r="AC143" s="124">
        <f t="shared" si="40"/>
        <v>1.25</v>
      </c>
      <c r="AD143" s="124">
        <f t="shared" si="40"/>
        <v>1.25</v>
      </c>
      <c r="AE143" s="124">
        <f t="shared" si="40"/>
        <v>1.25</v>
      </c>
      <c r="AF143" s="124">
        <f t="shared" si="4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8"/>
        <v>1.46</v>
      </c>
      <c r="C144" s="125">
        <v>1.46</v>
      </c>
      <c r="D144" s="124">
        <f t="shared" si="39"/>
        <v>1.46</v>
      </c>
      <c r="E144" s="124">
        <f t="shared" si="39"/>
        <v>1.46</v>
      </c>
      <c r="F144" s="124">
        <f t="shared" si="39"/>
        <v>1.46</v>
      </c>
      <c r="G144" s="124">
        <f t="shared" si="39"/>
        <v>1.46</v>
      </c>
      <c r="H144" s="124">
        <f t="shared" si="39"/>
        <v>1.46</v>
      </c>
      <c r="I144" s="124">
        <f t="shared" si="39"/>
        <v>1.46</v>
      </c>
      <c r="J144" s="124">
        <f t="shared" si="39"/>
        <v>1.46</v>
      </c>
      <c r="K144" s="124">
        <f t="shared" si="39"/>
        <v>1.46</v>
      </c>
      <c r="L144" s="124">
        <f t="shared" si="39"/>
        <v>1.46</v>
      </c>
      <c r="M144" s="124">
        <f t="shared" si="39"/>
        <v>1.46</v>
      </c>
      <c r="N144" s="124">
        <f t="shared" si="39"/>
        <v>1.46</v>
      </c>
      <c r="O144" s="124">
        <f t="shared" si="39"/>
        <v>1.46</v>
      </c>
      <c r="P144" s="124">
        <f t="shared" si="39"/>
        <v>1.46</v>
      </c>
      <c r="Q144" s="124">
        <f t="shared" si="39"/>
        <v>1.46</v>
      </c>
      <c r="R144" s="124">
        <f t="shared" si="39"/>
        <v>1.46</v>
      </c>
      <c r="S144" s="124">
        <f t="shared" si="39"/>
        <v>1.46</v>
      </c>
      <c r="T144" s="124">
        <f t="shared" si="40"/>
        <v>1.46</v>
      </c>
      <c r="U144" s="124">
        <f t="shared" si="40"/>
        <v>1.46</v>
      </c>
      <c r="V144" s="124">
        <f t="shared" si="40"/>
        <v>1.46</v>
      </c>
      <c r="W144" s="124">
        <f t="shared" si="40"/>
        <v>1.46</v>
      </c>
      <c r="X144" s="124">
        <f t="shared" si="40"/>
        <v>1.46</v>
      </c>
      <c r="Y144" s="124">
        <f t="shared" si="40"/>
        <v>1.46</v>
      </c>
      <c r="Z144" s="124">
        <f t="shared" si="40"/>
        <v>1.46</v>
      </c>
      <c r="AA144" s="124">
        <f t="shared" si="40"/>
        <v>1.46</v>
      </c>
      <c r="AB144" s="124">
        <f t="shared" si="40"/>
        <v>1.46</v>
      </c>
      <c r="AC144" s="124">
        <f t="shared" si="40"/>
        <v>1.46</v>
      </c>
      <c r="AD144" s="124">
        <f t="shared" si="40"/>
        <v>1.46</v>
      </c>
      <c r="AE144" s="124">
        <f t="shared" si="40"/>
        <v>1.46</v>
      </c>
      <c r="AF144" s="124">
        <f t="shared" si="4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8"/>
        <v>3</v>
      </c>
      <c r="C145" s="125">
        <v>3</v>
      </c>
      <c r="D145" s="124">
        <f t="shared" si="39"/>
        <v>3</v>
      </c>
      <c r="E145" s="124">
        <f t="shared" si="39"/>
        <v>3</v>
      </c>
      <c r="F145" s="124">
        <f t="shared" si="39"/>
        <v>3</v>
      </c>
      <c r="G145" s="124">
        <f t="shared" si="39"/>
        <v>3</v>
      </c>
      <c r="H145" s="124">
        <f t="shared" si="39"/>
        <v>3</v>
      </c>
      <c r="I145" s="124">
        <f t="shared" si="39"/>
        <v>3</v>
      </c>
      <c r="J145" s="124">
        <f t="shared" si="39"/>
        <v>3</v>
      </c>
      <c r="K145" s="124">
        <f t="shared" si="39"/>
        <v>3</v>
      </c>
      <c r="L145" s="124">
        <f t="shared" si="39"/>
        <v>3</v>
      </c>
      <c r="M145" s="124">
        <f t="shared" si="39"/>
        <v>3</v>
      </c>
      <c r="N145" s="124">
        <f t="shared" si="39"/>
        <v>3</v>
      </c>
      <c r="O145" s="124">
        <f t="shared" si="39"/>
        <v>3</v>
      </c>
      <c r="P145" s="124">
        <f t="shared" si="39"/>
        <v>3</v>
      </c>
      <c r="Q145" s="124">
        <f t="shared" si="39"/>
        <v>3</v>
      </c>
      <c r="R145" s="124">
        <f t="shared" si="39"/>
        <v>3</v>
      </c>
      <c r="S145" s="124">
        <f t="shared" si="39"/>
        <v>3</v>
      </c>
      <c r="T145" s="124">
        <f t="shared" si="40"/>
        <v>3</v>
      </c>
      <c r="U145" s="124">
        <f t="shared" si="40"/>
        <v>3</v>
      </c>
      <c r="V145" s="124">
        <f t="shared" si="40"/>
        <v>3</v>
      </c>
      <c r="W145" s="124">
        <f t="shared" si="40"/>
        <v>3</v>
      </c>
      <c r="X145" s="124">
        <f t="shared" si="40"/>
        <v>3</v>
      </c>
      <c r="Y145" s="124">
        <f t="shared" si="40"/>
        <v>3</v>
      </c>
      <c r="Z145" s="124">
        <f t="shared" si="40"/>
        <v>3</v>
      </c>
      <c r="AA145" s="124">
        <f t="shared" si="40"/>
        <v>3</v>
      </c>
      <c r="AB145" s="124">
        <f t="shared" si="40"/>
        <v>3</v>
      </c>
      <c r="AC145" s="124">
        <f t="shared" si="40"/>
        <v>3</v>
      </c>
      <c r="AD145" s="124">
        <f t="shared" si="40"/>
        <v>3</v>
      </c>
      <c r="AE145" s="124">
        <f t="shared" si="40"/>
        <v>3</v>
      </c>
      <c r="AF145" s="124">
        <f t="shared" si="4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8"/>
        <v>3.3</v>
      </c>
      <c r="C146" s="125">
        <v>3.3</v>
      </c>
      <c r="D146" s="124">
        <f t="shared" si="39"/>
        <v>3.3</v>
      </c>
      <c r="E146" s="124">
        <f t="shared" si="39"/>
        <v>3.3</v>
      </c>
      <c r="F146" s="124">
        <f t="shared" si="39"/>
        <v>3.3</v>
      </c>
      <c r="G146" s="124">
        <f t="shared" si="39"/>
        <v>3.3</v>
      </c>
      <c r="H146" s="124">
        <f t="shared" si="39"/>
        <v>3.3</v>
      </c>
      <c r="I146" s="124">
        <f t="shared" si="39"/>
        <v>3.3</v>
      </c>
      <c r="J146" s="124">
        <f t="shared" si="39"/>
        <v>3.3</v>
      </c>
      <c r="K146" s="124">
        <f t="shared" si="39"/>
        <v>3.3</v>
      </c>
      <c r="L146" s="124">
        <f t="shared" si="39"/>
        <v>3.3</v>
      </c>
      <c r="M146" s="124">
        <f t="shared" si="39"/>
        <v>3.3</v>
      </c>
      <c r="N146" s="124">
        <f t="shared" si="39"/>
        <v>3.3</v>
      </c>
      <c r="O146" s="124">
        <f t="shared" si="39"/>
        <v>3.3</v>
      </c>
      <c r="P146" s="124">
        <f t="shared" si="39"/>
        <v>3.3</v>
      </c>
      <c r="Q146" s="124">
        <f t="shared" si="39"/>
        <v>3.3</v>
      </c>
      <c r="R146" s="124">
        <f t="shared" si="39"/>
        <v>3.3</v>
      </c>
      <c r="S146" s="124">
        <f t="shared" si="39"/>
        <v>3.3</v>
      </c>
      <c r="T146" s="124">
        <f t="shared" si="40"/>
        <v>3.3</v>
      </c>
      <c r="U146" s="124">
        <f t="shared" si="40"/>
        <v>3.3</v>
      </c>
      <c r="V146" s="124">
        <f t="shared" si="40"/>
        <v>3.3</v>
      </c>
      <c r="W146" s="124">
        <f t="shared" si="40"/>
        <v>3.3</v>
      </c>
      <c r="X146" s="124">
        <f t="shared" si="40"/>
        <v>3.3</v>
      </c>
      <c r="Y146" s="124">
        <f t="shared" si="40"/>
        <v>3.3</v>
      </c>
      <c r="Z146" s="124">
        <f t="shared" si="40"/>
        <v>3.3</v>
      </c>
      <c r="AA146" s="124">
        <f t="shared" si="40"/>
        <v>3.3</v>
      </c>
      <c r="AB146" s="124">
        <f t="shared" si="40"/>
        <v>3.3</v>
      </c>
      <c r="AC146" s="124">
        <f t="shared" si="40"/>
        <v>3.3</v>
      </c>
      <c r="AD146" s="124">
        <f t="shared" si="40"/>
        <v>3.3</v>
      </c>
      <c r="AE146" s="124">
        <f t="shared" si="40"/>
        <v>3.3</v>
      </c>
      <c r="AF146" s="124">
        <f t="shared" si="4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41">C148</f>
        <v>1.76</v>
      </c>
      <c r="E148" s="124">
        <f t="shared" si="41"/>
        <v>1.76</v>
      </c>
      <c r="F148" s="124">
        <f t="shared" si="41"/>
        <v>1.76</v>
      </c>
      <c r="G148" s="124">
        <f t="shared" si="41"/>
        <v>1.76</v>
      </c>
      <c r="H148" s="124">
        <f t="shared" si="41"/>
        <v>1.76</v>
      </c>
      <c r="I148" s="124">
        <f t="shared" si="41"/>
        <v>1.76</v>
      </c>
      <c r="J148" s="124">
        <f t="shared" si="41"/>
        <v>1.76</v>
      </c>
      <c r="K148" s="124">
        <f t="shared" si="41"/>
        <v>1.76</v>
      </c>
      <c r="L148" s="124">
        <f t="shared" si="41"/>
        <v>1.76</v>
      </c>
      <c r="M148" s="124">
        <f t="shared" si="41"/>
        <v>1.76</v>
      </c>
      <c r="N148" s="124">
        <f t="shared" si="41"/>
        <v>1.76</v>
      </c>
      <c r="O148" s="124">
        <f t="shared" si="41"/>
        <v>1.76</v>
      </c>
      <c r="P148" s="124">
        <f t="shared" si="41"/>
        <v>1.76</v>
      </c>
      <c r="Q148" s="124">
        <f t="shared" si="41"/>
        <v>1.76</v>
      </c>
      <c r="R148" s="124">
        <f t="shared" si="41"/>
        <v>1.76</v>
      </c>
      <c r="S148" s="124">
        <f t="shared" si="41"/>
        <v>1.76</v>
      </c>
      <c r="T148" s="124">
        <f t="shared" ref="T148:AF149" si="42">S148</f>
        <v>1.76</v>
      </c>
      <c r="U148" s="124">
        <f t="shared" si="42"/>
        <v>1.76</v>
      </c>
      <c r="V148" s="124">
        <f t="shared" si="42"/>
        <v>1.76</v>
      </c>
      <c r="W148" s="124">
        <f t="shared" si="42"/>
        <v>1.76</v>
      </c>
      <c r="X148" s="124">
        <f t="shared" si="42"/>
        <v>1.76</v>
      </c>
      <c r="Y148" s="124">
        <f t="shared" si="42"/>
        <v>1.76</v>
      </c>
      <c r="Z148" s="124">
        <f t="shared" si="42"/>
        <v>1.76</v>
      </c>
      <c r="AA148" s="124">
        <f t="shared" si="42"/>
        <v>1.76</v>
      </c>
      <c r="AB148" s="124">
        <f t="shared" si="42"/>
        <v>1.76</v>
      </c>
      <c r="AC148" s="124">
        <f t="shared" si="42"/>
        <v>1.76</v>
      </c>
      <c r="AD148" s="124">
        <f t="shared" si="42"/>
        <v>1.76</v>
      </c>
      <c r="AE148" s="124">
        <f t="shared" si="42"/>
        <v>1.76</v>
      </c>
      <c r="AF148" s="124">
        <f t="shared" si="4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41"/>
        <v>0</v>
      </c>
      <c r="E149" s="124">
        <f t="shared" si="41"/>
        <v>0</v>
      </c>
      <c r="F149" s="124">
        <f t="shared" si="41"/>
        <v>0</v>
      </c>
      <c r="G149" s="124">
        <f t="shared" si="41"/>
        <v>0</v>
      </c>
      <c r="H149" s="124">
        <f t="shared" si="41"/>
        <v>0</v>
      </c>
      <c r="I149" s="124">
        <f t="shared" si="41"/>
        <v>0</v>
      </c>
      <c r="J149" s="124">
        <f t="shared" si="41"/>
        <v>0</v>
      </c>
      <c r="K149" s="124">
        <f t="shared" si="41"/>
        <v>0</v>
      </c>
      <c r="L149" s="124">
        <f t="shared" si="41"/>
        <v>0</v>
      </c>
      <c r="M149" s="124">
        <f t="shared" si="41"/>
        <v>0</v>
      </c>
      <c r="N149" s="124">
        <f t="shared" si="41"/>
        <v>0</v>
      </c>
      <c r="O149" s="124">
        <f t="shared" si="41"/>
        <v>0</v>
      </c>
      <c r="P149" s="124">
        <f t="shared" si="41"/>
        <v>0</v>
      </c>
      <c r="Q149" s="124">
        <f t="shared" si="41"/>
        <v>0</v>
      </c>
      <c r="R149" s="124">
        <f t="shared" si="41"/>
        <v>0</v>
      </c>
      <c r="S149" s="124">
        <f t="shared" si="41"/>
        <v>0</v>
      </c>
      <c r="T149" s="124">
        <f t="shared" si="42"/>
        <v>0</v>
      </c>
      <c r="U149" s="124">
        <f t="shared" si="42"/>
        <v>0</v>
      </c>
      <c r="V149" s="124">
        <f t="shared" si="42"/>
        <v>0</v>
      </c>
      <c r="W149" s="124">
        <f t="shared" si="42"/>
        <v>0</v>
      </c>
      <c r="X149" s="124">
        <f t="shared" si="42"/>
        <v>0</v>
      </c>
      <c r="Y149" s="124">
        <f t="shared" si="42"/>
        <v>0</v>
      </c>
      <c r="Z149" s="124">
        <f t="shared" si="42"/>
        <v>0</v>
      </c>
      <c r="AA149" s="124">
        <f t="shared" si="42"/>
        <v>0</v>
      </c>
      <c r="AB149" s="124">
        <f t="shared" si="42"/>
        <v>0</v>
      </c>
      <c r="AC149" s="124">
        <f t="shared" si="42"/>
        <v>0</v>
      </c>
      <c r="AD149" s="124">
        <f t="shared" si="42"/>
        <v>0</v>
      </c>
      <c r="AE149" s="124">
        <f t="shared" si="42"/>
        <v>0</v>
      </c>
      <c r="AF149" s="124">
        <f t="shared" si="4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3">C151</f>
        <v>0.1</v>
      </c>
      <c r="E151" s="124">
        <f t="shared" si="43"/>
        <v>0.1</v>
      </c>
      <c r="F151" s="124">
        <f t="shared" si="43"/>
        <v>0.1</v>
      </c>
      <c r="G151" s="124">
        <f t="shared" si="43"/>
        <v>0.1</v>
      </c>
      <c r="H151" s="124">
        <f t="shared" si="43"/>
        <v>0.1</v>
      </c>
      <c r="I151" s="124">
        <f t="shared" si="43"/>
        <v>0.1</v>
      </c>
      <c r="J151" s="124">
        <f t="shared" si="43"/>
        <v>0.1</v>
      </c>
      <c r="K151" s="124">
        <f t="shared" si="43"/>
        <v>0.1</v>
      </c>
      <c r="L151" s="124">
        <f t="shared" si="43"/>
        <v>0.1</v>
      </c>
      <c r="M151" s="124">
        <f t="shared" si="43"/>
        <v>0.1</v>
      </c>
      <c r="N151" s="124">
        <f t="shared" si="43"/>
        <v>0.1</v>
      </c>
      <c r="O151" s="124">
        <f t="shared" si="43"/>
        <v>0.1</v>
      </c>
      <c r="P151" s="124">
        <f t="shared" si="43"/>
        <v>0.1</v>
      </c>
      <c r="Q151" s="124">
        <f t="shared" si="43"/>
        <v>0.1</v>
      </c>
      <c r="R151" s="124">
        <f t="shared" si="43"/>
        <v>0.1</v>
      </c>
      <c r="S151" s="124">
        <f t="shared" si="43"/>
        <v>0.1</v>
      </c>
      <c r="T151" s="124">
        <f t="shared" ref="T151:AF154" si="44">S151</f>
        <v>0.1</v>
      </c>
      <c r="U151" s="124">
        <f t="shared" si="44"/>
        <v>0.1</v>
      </c>
      <c r="V151" s="124">
        <f t="shared" si="44"/>
        <v>0.1</v>
      </c>
      <c r="W151" s="124">
        <f t="shared" si="44"/>
        <v>0.1</v>
      </c>
      <c r="X151" s="124">
        <f t="shared" si="44"/>
        <v>0.1</v>
      </c>
      <c r="Y151" s="124">
        <f t="shared" si="44"/>
        <v>0.1</v>
      </c>
      <c r="Z151" s="124">
        <f t="shared" si="44"/>
        <v>0.1</v>
      </c>
      <c r="AA151" s="124">
        <f t="shared" si="44"/>
        <v>0.1</v>
      </c>
      <c r="AB151" s="124">
        <f t="shared" si="44"/>
        <v>0.1</v>
      </c>
      <c r="AC151" s="124">
        <f t="shared" si="44"/>
        <v>0.1</v>
      </c>
      <c r="AD151" s="124">
        <f t="shared" si="44"/>
        <v>0.1</v>
      </c>
      <c r="AE151" s="124">
        <f t="shared" si="44"/>
        <v>0.1</v>
      </c>
      <c r="AF151" s="124">
        <f t="shared" si="4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3"/>
        <v>2.0499999999999998</v>
      </c>
      <c r="E152" s="124">
        <f t="shared" si="43"/>
        <v>2.0499999999999998</v>
      </c>
      <c r="F152" s="124">
        <f t="shared" si="43"/>
        <v>2.0499999999999998</v>
      </c>
      <c r="G152" s="124">
        <f t="shared" si="43"/>
        <v>2.0499999999999998</v>
      </c>
      <c r="H152" s="124">
        <f t="shared" si="43"/>
        <v>2.0499999999999998</v>
      </c>
      <c r="I152" s="124">
        <f t="shared" si="43"/>
        <v>2.0499999999999998</v>
      </c>
      <c r="J152" s="124">
        <f t="shared" si="43"/>
        <v>2.0499999999999998</v>
      </c>
      <c r="K152" s="124">
        <f t="shared" si="43"/>
        <v>2.0499999999999998</v>
      </c>
      <c r="L152" s="124">
        <f t="shared" si="43"/>
        <v>2.0499999999999998</v>
      </c>
      <c r="M152" s="124">
        <f t="shared" si="43"/>
        <v>2.0499999999999998</v>
      </c>
      <c r="N152" s="124">
        <f t="shared" si="43"/>
        <v>2.0499999999999998</v>
      </c>
      <c r="O152" s="124">
        <f t="shared" si="43"/>
        <v>2.0499999999999998</v>
      </c>
      <c r="P152" s="124">
        <f t="shared" si="43"/>
        <v>2.0499999999999998</v>
      </c>
      <c r="Q152" s="124">
        <f t="shared" si="43"/>
        <v>2.0499999999999998</v>
      </c>
      <c r="R152" s="124">
        <f t="shared" si="43"/>
        <v>2.0499999999999998</v>
      </c>
      <c r="S152" s="124">
        <f t="shared" si="43"/>
        <v>2.0499999999999998</v>
      </c>
      <c r="T152" s="124">
        <f t="shared" si="44"/>
        <v>2.0499999999999998</v>
      </c>
      <c r="U152" s="124">
        <f t="shared" si="44"/>
        <v>2.0499999999999998</v>
      </c>
      <c r="V152" s="124">
        <f t="shared" si="44"/>
        <v>2.0499999999999998</v>
      </c>
      <c r="W152" s="124">
        <f t="shared" si="44"/>
        <v>2.0499999999999998</v>
      </c>
      <c r="X152" s="124">
        <f t="shared" si="44"/>
        <v>2.0499999999999998</v>
      </c>
      <c r="Y152" s="124">
        <f t="shared" si="44"/>
        <v>2.0499999999999998</v>
      </c>
      <c r="Z152" s="124">
        <f t="shared" si="44"/>
        <v>2.0499999999999998</v>
      </c>
      <c r="AA152" s="124">
        <f t="shared" si="44"/>
        <v>2.0499999999999998</v>
      </c>
      <c r="AB152" s="124">
        <f t="shared" si="44"/>
        <v>2.0499999999999998</v>
      </c>
      <c r="AC152" s="124">
        <f t="shared" si="44"/>
        <v>2.0499999999999998</v>
      </c>
      <c r="AD152" s="124">
        <f t="shared" si="44"/>
        <v>2.0499999999999998</v>
      </c>
      <c r="AE152" s="124">
        <f t="shared" si="44"/>
        <v>2.0499999999999998</v>
      </c>
      <c r="AF152" s="124">
        <f t="shared" si="4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3"/>
        <v>2.7</v>
      </c>
      <c r="E153" s="124">
        <f t="shared" si="43"/>
        <v>2.7</v>
      </c>
      <c r="F153" s="124">
        <f t="shared" si="43"/>
        <v>2.7</v>
      </c>
      <c r="G153" s="124">
        <f t="shared" si="43"/>
        <v>2.7</v>
      </c>
      <c r="H153" s="124">
        <f t="shared" si="43"/>
        <v>2.7</v>
      </c>
      <c r="I153" s="124">
        <f t="shared" si="43"/>
        <v>2.7</v>
      </c>
      <c r="J153" s="124">
        <f t="shared" si="43"/>
        <v>2.7</v>
      </c>
      <c r="K153" s="124">
        <f t="shared" si="43"/>
        <v>2.7</v>
      </c>
      <c r="L153" s="124">
        <f t="shared" si="43"/>
        <v>2.7</v>
      </c>
      <c r="M153" s="124">
        <f t="shared" si="43"/>
        <v>2.7</v>
      </c>
      <c r="N153" s="124">
        <f t="shared" si="43"/>
        <v>2.7</v>
      </c>
      <c r="O153" s="124">
        <f t="shared" si="43"/>
        <v>2.7</v>
      </c>
      <c r="P153" s="124">
        <f t="shared" si="43"/>
        <v>2.7</v>
      </c>
      <c r="Q153" s="124">
        <f t="shared" si="43"/>
        <v>2.7</v>
      </c>
      <c r="R153" s="124">
        <f t="shared" si="43"/>
        <v>2.7</v>
      </c>
      <c r="S153" s="124">
        <f t="shared" si="43"/>
        <v>2.7</v>
      </c>
      <c r="T153" s="124">
        <f t="shared" si="44"/>
        <v>2.7</v>
      </c>
      <c r="U153" s="124">
        <f t="shared" si="44"/>
        <v>2.7</v>
      </c>
      <c r="V153" s="124">
        <f t="shared" si="44"/>
        <v>2.7</v>
      </c>
      <c r="W153" s="124">
        <f t="shared" si="44"/>
        <v>2.7</v>
      </c>
      <c r="X153" s="124">
        <f t="shared" si="44"/>
        <v>2.7</v>
      </c>
      <c r="Y153" s="124">
        <f t="shared" si="44"/>
        <v>2.7</v>
      </c>
      <c r="Z153" s="124">
        <f t="shared" si="44"/>
        <v>2.7</v>
      </c>
      <c r="AA153" s="124">
        <f t="shared" si="44"/>
        <v>2.7</v>
      </c>
      <c r="AB153" s="124">
        <f t="shared" si="44"/>
        <v>2.7</v>
      </c>
      <c r="AC153" s="124">
        <f t="shared" si="44"/>
        <v>2.7</v>
      </c>
      <c r="AD153" s="124">
        <f t="shared" si="44"/>
        <v>2.7</v>
      </c>
      <c r="AE153" s="124">
        <f t="shared" si="44"/>
        <v>2.7</v>
      </c>
      <c r="AF153" s="124">
        <f t="shared" si="4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3"/>
        <v>2.15</v>
      </c>
      <c r="E154" s="124">
        <f t="shared" si="43"/>
        <v>2.15</v>
      </c>
      <c r="F154" s="124">
        <f t="shared" si="43"/>
        <v>2.15</v>
      </c>
      <c r="G154" s="124">
        <f t="shared" si="43"/>
        <v>2.15</v>
      </c>
      <c r="H154" s="124">
        <f t="shared" si="43"/>
        <v>2.15</v>
      </c>
      <c r="I154" s="124">
        <f t="shared" si="43"/>
        <v>2.15</v>
      </c>
      <c r="J154" s="124">
        <f t="shared" si="43"/>
        <v>2.15</v>
      </c>
      <c r="K154" s="124">
        <f t="shared" si="43"/>
        <v>2.15</v>
      </c>
      <c r="L154" s="124">
        <f t="shared" si="43"/>
        <v>2.15</v>
      </c>
      <c r="M154" s="124">
        <f t="shared" si="43"/>
        <v>2.15</v>
      </c>
      <c r="N154" s="124">
        <f t="shared" si="43"/>
        <v>2.15</v>
      </c>
      <c r="O154" s="124">
        <f t="shared" si="43"/>
        <v>2.15</v>
      </c>
      <c r="P154" s="124">
        <f t="shared" si="43"/>
        <v>2.15</v>
      </c>
      <c r="Q154" s="124">
        <f t="shared" si="43"/>
        <v>2.15</v>
      </c>
      <c r="R154" s="124">
        <f t="shared" si="43"/>
        <v>2.15</v>
      </c>
      <c r="S154" s="124">
        <f t="shared" si="43"/>
        <v>2.15</v>
      </c>
      <c r="T154" s="124">
        <f t="shared" si="44"/>
        <v>2.15</v>
      </c>
      <c r="U154" s="124">
        <f t="shared" si="44"/>
        <v>2.15</v>
      </c>
      <c r="V154" s="124">
        <f t="shared" si="44"/>
        <v>2.15</v>
      </c>
      <c r="W154" s="124">
        <f t="shared" si="44"/>
        <v>2.15</v>
      </c>
      <c r="X154" s="124">
        <f t="shared" si="44"/>
        <v>2.15</v>
      </c>
      <c r="Y154" s="124">
        <f t="shared" si="44"/>
        <v>2.15</v>
      </c>
      <c r="Z154" s="124">
        <f t="shared" si="44"/>
        <v>2.15</v>
      </c>
      <c r="AA154" s="124">
        <f t="shared" si="44"/>
        <v>2.15</v>
      </c>
      <c r="AB154" s="124">
        <f t="shared" si="44"/>
        <v>2.15</v>
      </c>
      <c r="AC154" s="124">
        <f t="shared" si="44"/>
        <v>2.15</v>
      </c>
      <c r="AD154" s="124">
        <f t="shared" si="44"/>
        <v>2.15</v>
      </c>
      <c r="AE154" s="124">
        <f t="shared" si="44"/>
        <v>2.15</v>
      </c>
      <c r="AF154" s="124">
        <f t="shared" si="4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5">AF156</f>
        <v>0.9</v>
      </c>
      <c r="C156" s="125">
        <v>0.9</v>
      </c>
      <c r="D156" s="124">
        <f t="shared" ref="D156:S168" si="46">C156</f>
        <v>0.9</v>
      </c>
      <c r="E156" s="124">
        <f t="shared" si="46"/>
        <v>0.9</v>
      </c>
      <c r="F156" s="124">
        <f t="shared" si="46"/>
        <v>0.9</v>
      </c>
      <c r="G156" s="124">
        <f t="shared" si="46"/>
        <v>0.9</v>
      </c>
      <c r="H156" s="124">
        <f t="shared" si="46"/>
        <v>0.9</v>
      </c>
      <c r="I156" s="124">
        <f t="shared" si="46"/>
        <v>0.9</v>
      </c>
      <c r="J156" s="124">
        <f t="shared" si="46"/>
        <v>0.9</v>
      </c>
      <c r="K156" s="124">
        <f t="shared" si="46"/>
        <v>0.9</v>
      </c>
      <c r="L156" s="124">
        <f t="shared" si="46"/>
        <v>0.9</v>
      </c>
      <c r="M156" s="124">
        <f t="shared" si="46"/>
        <v>0.9</v>
      </c>
      <c r="N156" s="124">
        <f t="shared" si="46"/>
        <v>0.9</v>
      </c>
      <c r="O156" s="124">
        <f t="shared" si="46"/>
        <v>0.9</v>
      </c>
      <c r="P156" s="124">
        <f t="shared" si="46"/>
        <v>0.9</v>
      </c>
      <c r="Q156" s="124">
        <f t="shared" si="46"/>
        <v>0.9</v>
      </c>
      <c r="R156" s="124">
        <f t="shared" si="46"/>
        <v>0.9</v>
      </c>
      <c r="S156" s="124">
        <f t="shared" si="46"/>
        <v>0.9</v>
      </c>
      <c r="T156" s="124">
        <f t="shared" ref="S156:AF168" si="47">S156</f>
        <v>0.9</v>
      </c>
      <c r="U156" s="124">
        <f t="shared" si="47"/>
        <v>0.9</v>
      </c>
      <c r="V156" s="124">
        <f t="shared" si="47"/>
        <v>0.9</v>
      </c>
      <c r="W156" s="124">
        <f t="shared" si="47"/>
        <v>0.9</v>
      </c>
      <c r="X156" s="124">
        <f t="shared" si="47"/>
        <v>0.9</v>
      </c>
      <c r="Y156" s="124">
        <f t="shared" si="47"/>
        <v>0.9</v>
      </c>
      <c r="Z156" s="124">
        <f t="shared" si="47"/>
        <v>0.9</v>
      </c>
      <c r="AA156" s="124">
        <f t="shared" si="47"/>
        <v>0.9</v>
      </c>
      <c r="AB156" s="124">
        <f t="shared" si="47"/>
        <v>0.9</v>
      </c>
      <c r="AC156" s="124">
        <f t="shared" si="47"/>
        <v>0.9</v>
      </c>
      <c r="AD156" s="124">
        <f t="shared" si="47"/>
        <v>0.9</v>
      </c>
      <c r="AE156" s="124">
        <f t="shared" si="47"/>
        <v>0.9</v>
      </c>
      <c r="AF156" s="124">
        <f t="shared" si="4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5"/>
        <v>1.08</v>
      </c>
      <c r="C157" s="125">
        <v>1.08</v>
      </c>
      <c r="D157" s="124">
        <f t="shared" si="46"/>
        <v>1.08</v>
      </c>
      <c r="E157" s="124">
        <f t="shared" si="46"/>
        <v>1.08</v>
      </c>
      <c r="F157" s="124">
        <f t="shared" si="46"/>
        <v>1.08</v>
      </c>
      <c r="G157" s="124">
        <f t="shared" si="46"/>
        <v>1.08</v>
      </c>
      <c r="H157" s="124">
        <f t="shared" si="46"/>
        <v>1.08</v>
      </c>
      <c r="I157" s="124">
        <f t="shared" si="46"/>
        <v>1.08</v>
      </c>
      <c r="J157" s="124">
        <f t="shared" si="46"/>
        <v>1.08</v>
      </c>
      <c r="K157" s="124">
        <f t="shared" si="46"/>
        <v>1.08</v>
      </c>
      <c r="L157" s="124">
        <f t="shared" si="46"/>
        <v>1.08</v>
      </c>
      <c r="M157" s="124">
        <f t="shared" si="46"/>
        <v>1.08</v>
      </c>
      <c r="N157" s="124">
        <f t="shared" si="46"/>
        <v>1.08</v>
      </c>
      <c r="O157" s="124">
        <f t="shared" si="46"/>
        <v>1.08</v>
      </c>
      <c r="P157" s="124">
        <f t="shared" si="46"/>
        <v>1.08</v>
      </c>
      <c r="Q157" s="124">
        <f t="shared" si="46"/>
        <v>1.08</v>
      </c>
      <c r="R157" s="124">
        <f t="shared" si="46"/>
        <v>1.08</v>
      </c>
      <c r="S157" s="124">
        <f t="shared" si="46"/>
        <v>1.08</v>
      </c>
      <c r="T157" s="124">
        <f t="shared" si="47"/>
        <v>1.08</v>
      </c>
      <c r="U157" s="124">
        <f t="shared" si="47"/>
        <v>1.08</v>
      </c>
      <c r="V157" s="124">
        <f t="shared" si="47"/>
        <v>1.08</v>
      </c>
      <c r="W157" s="124">
        <f t="shared" si="47"/>
        <v>1.08</v>
      </c>
      <c r="X157" s="124">
        <f t="shared" si="47"/>
        <v>1.08</v>
      </c>
      <c r="Y157" s="124">
        <f t="shared" si="47"/>
        <v>1.08</v>
      </c>
      <c r="Z157" s="124">
        <f t="shared" si="47"/>
        <v>1.08</v>
      </c>
      <c r="AA157" s="124">
        <f t="shared" si="47"/>
        <v>1.08</v>
      </c>
      <c r="AB157" s="124">
        <f t="shared" si="47"/>
        <v>1.08</v>
      </c>
      <c r="AC157" s="124">
        <f t="shared" si="47"/>
        <v>1.08</v>
      </c>
      <c r="AD157" s="124">
        <f t="shared" si="47"/>
        <v>1.08</v>
      </c>
      <c r="AE157" s="124">
        <f t="shared" si="47"/>
        <v>1.08</v>
      </c>
      <c r="AF157" s="124">
        <f t="shared" si="4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5"/>
        <v>2.37</v>
      </c>
      <c r="C158" s="125">
        <v>2.37</v>
      </c>
      <c r="D158" s="124">
        <f t="shared" si="46"/>
        <v>2.37</v>
      </c>
      <c r="E158" s="124">
        <f t="shared" si="46"/>
        <v>2.37</v>
      </c>
      <c r="F158" s="124">
        <f t="shared" si="46"/>
        <v>2.37</v>
      </c>
      <c r="G158" s="124">
        <f t="shared" si="46"/>
        <v>2.37</v>
      </c>
      <c r="H158" s="124">
        <f t="shared" si="46"/>
        <v>2.37</v>
      </c>
      <c r="I158" s="124">
        <f t="shared" si="46"/>
        <v>2.37</v>
      </c>
      <c r="J158" s="124">
        <f t="shared" si="46"/>
        <v>2.37</v>
      </c>
      <c r="K158" s="124">
        <f t="shared" si="46"/>
        <v>2.37</v>
      </c>
      <c r="L158" s="124">
        <f t="shared" si="46"/>
        <v>2.37</v>
      </c>
      <c r="M158" s="124">
        <f t="shared" si="46"/>
        <v>2.37</v>
      </c>
      <c r="N158" s="124">
        <f t="shared" si="46"/>
        <v>2.37</v>
      </c>
      <c r="O158" s="124">
        <f t="shared" si="46"/>
        <v>2.37</v>
      </c>
      <c r="P158" s="124">
        <f t="shared" si="46"/>
        <v>2.37</v>
      </c>
      <c r="Q158" s="124">
        <f t="shared" si="46"/>
        <v>2.37</v>
      </c>
      <c r="R158" s="124">
        <f t="shared" si="46"/>
        <v>2.37</v>
      </c>
      <c r="S158" s="124">
        <f t="shared" si="46"/>
        <v>2.37</v>
      </c>
      <c r="T158" s="124">
        <f t="shared" si="47"/>
        <v>2.37</v>
      </c>
      <c r="U158" s="124">
        <f t="shared" si="47"/>
        <v>2.37</v>
      </c>
      <c r="V158" s="124">
        <f t="shared" si="47"/>
        <v>2.37</v>
      </c>
      <c r="W158" s="124">
        <f t="shared" si="47"/>
        <v>2.37</v>
      </c>
      <c r="X158" s="124">
        <f t="shared" si="47"/>
        <v>2.37</v>
      </c>
      <c r="Y158" s="124">
        <f t="shared" si="47"/>
        <v>2.37</v>
      </c>
      <c r="Z158" s="124">
        <f t="shared" si="47"/>
        <v>2.37</v>
      </c>
      <c r="AA158" s="124">
        <f t="shared" si="47"/>
        <v>2.37</v>
      </c>
      <c r="AB158" s="124">
        <f t="shared" si="47"/>
        <v>2.37</v>
      </c>
      <c r="AC158" s="124">
        <f t="shared" si="47"/>
        <v>2.37</v>
      </c>
      <c r="AD158" s="124">
        <f t="shared" si="47"/>
        <v>2.37</v>
      </c>
      <c r="AE158" s="124">
        <f t="shared" si="47"/>
        <v>2.37</v>
      </c>
      <c r="AF158" s="124">
        <f t="shared" si="4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5"/>
        <v>1.81</v>
      </c>
      <c r="C159" s="125">
        <v>1.81</v>
      </c>
      <c r="D159" s="124">
        <f t="shared" si="46"/>
        <v>1.81</v>
      </c>
      <c r="E159" s="124">
        <f t="shared" si="46"/>
        <v>1.81</v>
      </c>
      <c r="F159" s="124">
        <f t="shared" si="46"/>
        <v>1.81</v>
      </c>
      <c r="G159" s="124">
        <f t="shared" si="46"/>
        <v>1.81</v>
      </c>
      <c r="H159" s="124">
        <f t="shared" si="46"/>
        <v>1.81</v>
      </c>
      <c r="I159" s="124">
        <f t="shared" si="46"/>
        <v>1.81</v>
      </c>
      <c r="J159" s="124">
        <f t="shared" si="46"/>
        <v>1.81</v>
      </c>
      <c r="K159" s="124">
        <f t="shared" si="46"/>
        <v>1.81</v>
      </c>
      <c r="L159" s="124">
        <f t="shared" si="46"/>
        <v>1.81</v>
      </c>
      <c r="M159" s="124">
        <f t="shared" si="46"/>
        <v>1.81</v>
      </c>
      <c r="N159" s="124">
        <f t="shared" si="46"/>
        <v>1.81</v>
      </c>
      <c r="O159" s="124">
        <f t="shared" si="46"/>
        <v>1.81</v>
      </c>
      <c r="P159" s="124">
        <f t="shared" si="46"/>
        <v>1.81</v>
      </c>
      <c r="Q159" s="124">
        <f t="shared" si="46"/>
        <v>1.81</v>
      </c>
      <c r="R159" s="124">
        <f t="shared" si="46"/>
        <v>1.81</v>
      </c>
      <c r="S159" s="124">
        <f t="shared" si="46"/>
        <v>1.81</v>
      </c>
      <c r="T159" s="124">
        <f t="shared" si="47"/>
        <v>1.81</v>
      </c>
      <c r="U159" s="124">
        <f t="shared" si="47"/>
        <v>1.81</v>
      </c>
      <c r="V159" s="124">
        <f t="shared" si="47"/>
        <v>1.81</v>
      </c>
      <c r="W159" s="124">
        <f t="shared" si="47"/>
        <v>1.81</v>
      </c>
      <c r="X159" s="124">
        <f t="shared" si="47"/>
        <v>1.81</v>
      </c>
      <c r="Y159" s="124">
        <f t="shared" si="47"/>
        <v>1.81</v>
      </c>
      <c r="Z159" s="124">
        <f t="shared" si="47"/>
        <v>1.81</v>
      </c>
      <c r="AA159" s="124">
        <f t="shared" si="47"/>
        <v>1.81</v>
      </c>
      <c r="AB159" s="124">
        <f t="shared" si="47"/>
        <v>1.81</v>
      </c>
      <c r="AC159" s="124">
        <f t="shared" si="47"/>
        <v>1.81</v>
      </c>
      <c r="AD159" s="124">
        <f t="shared" si="47"/>
        <v>1.81</v>
      </c>
      <c r="AE159" s="124">
        <f t="shared" si="47"/>
        <v>1.81</v>
      </c>
      <c r="AF159" s="124">
        <f t="shared" si="4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5"/>
        <v>1.0900000000000001</v>
      </c>
      <c r="C160" s="125">
        <v>1.0900000000000001</v>
      </c>
      <c r="D160" s="124">
        <f t="shared" si="46"/>
        <v>1.0900000000000001</v>
      </c>
      <c r="E160" s="124">
        <f t="shared" si="46"/>
        <v>1.0900000000000001</v>
      </c>
      <c r="F160" s="124">
        <f t="shared" si="46"/>
        <v>1.0900000000000001</v>
      </c>
      <c r="G160" s="124">
        <f t="shared" si="46"/>
        <v>1.0900000000000001</v>
      </c>
      <c r="H160" s="124">
        <f t="shared" si="46"/>
        <v>1.0900000000000001</v>
      </c>
      <c r="I160" s="124">
        <f t="shared" si="46"/>
        <v>1.0900000000000001</v>
      </c>
      <c r="J160" s="124">
        <f t="shared" si="46"/>
        <v>1.0900000000000001</v>
      </c>
      <c r="K160" s="124">
        <f t="shared" si="46"/>
        <v>1.0900000000000001</v>
      </c>
      <c r="L160" s="124">
        <f t="shared" si="46"/>
        <v>1.0900000000000001</v>
      </c>
      <c r="M160" s="124">
        <f t="shared" si="46"/>
        <v>1.0900000000000001</v>
      </c>
      <c r="N160" s="124">
        <f t="shared" si="46"/>
        <v>1.0900000000000001</v>
      </c>
      <c r="O160" s="124">
        <f t="shared" si="46"/>
        <v>1.0900000000000001</v>
      </c>
      <c r="P160" s="124">
        <f t="shared" si="46"/>
        <v>1.0900000000000001</v>
      </c>
      <c r="Q160" s="124">
        <f t="shared" si="46"/>
        <v>1.0900000000000001</v>
      </c>
      <c r="R160" s="124">
        <f t="shared" si="46"/>
        <v>1.0900000000000001</v>
      </c>
      <c r="S160" s="124">
        <f t="shared" si="46"/>
        <v>1.0900000000000001</v>
      </c>
      <c r="T160" s="124">
        <f t="shared" si="47"/>
        <v>1.0900000000000001</v>
      </c>
      <c r="U160" s="124">
        <f t="shared" si="47"/>
        <v>1.0900000000000001</v>
      </c>
      <c r="V160" s="124">
        <f t="shared" si="47"/>
        <v>1.0900000000000001</v>
      </c>
      <c r="W160" s="124">
        <f t="shared" si="47"/>
        <v>1.0900000000000001</v>
      </c>
      <c r="X160" s="124">
        <f t="shared" si="47"/>
        <v>1.0900000000000001</v>
      </c>
      <c r="Y160" s="124">
        <f t="shared" si="47"/>
        <v>1.0900000000000001</v>
      </c>
      <c r="Z160" s="124">
        <f t="shared" si="47"/>
        <v>1.0900000000000001</v>
      </c>
      <c r="AA160" s="124">
        <f t="shared" si="47"/>
        <v>1.0900000000000001</v>
      </c>
      <c r="AB160" s="124">
        <f t="shared" si="47"/>
        <v>1.0900000000000001</v>
      </c>
      <c r="AC160" s="124">
        <f t="shared" si="47"/>
        <v>1.0900000000000001</v>
      </c>
      <c r="AD160" s="124">
        <f t="shared" si="47"/>
        <v>1.0900000000000001</v>
      </c>
      <c r="AE160" s="124">
        <f t="shared" si="47"/>
        <v>1.0900000000000001</v>
      </c>
      <c r="AF160" s="124">
        <f t="shared" si="4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5"/>
        <v>1.58</v>
      </c>
      <c r="C161" s="125">
        <v>1.58</v>
      </c>
      <c r="D161" s="124">
        <f t="shared" si="46"/>
        <v>1.58</v>
      </c>
      <c r="E161" s="124">
        <f t="shared" si="46"/>
        <v>1.58</v>
      </c>
      <c r="F161" s="124">
        <f t="shared" si="46"/>
        <v>1.58</v>
      </c>
      <c r="G161" s="124">
        <f t="shared" si="46"/>
        <v>1.58</v>
      </c>
      <c r="H161" s="124">
        <f t="shared" si="46"/>
        <v>1.58</v>
      </c>
      <c r="I161" s="124">
        <f t="shared" si="46"/>
        <v>1.58</v>
      </c>
      <c r="J161" s="124">
        <f t="shared" si="46"/>
        <v>1.58</v>
      </c>
      <c r="K161" s="124">
        <f t="shared" si="46"/>
        <v>1.58</v>
      </c>
      <c r="L161" s="124">
        <f t="shared" si="46"/>
        <v>1.58</v>
      </c>
      <c r="M161" s="124">
        <f t="shared" si="46"/>
        <v>1.58</v>
      </c>
      <c r="N161" s="124">
        <f t="shared" si="46"/>
        <v>1.58</v>
      </c>
      <c r="O161" s="124">
        <f t="shared" si="46"/>
        <v>1.58</v>
      </c>
      <c r="P161" s="124">
        <f t="shared" si="46"/>
        <v>1.58</v>
      </c>
      <c r="Q161" s="124">
        <f t="shared" si="46"/>
        <v>1.58</v>
      </c>
      <c r="R161" s="124">
        <f t="shared" si="46"/>
        <v>1.58</v>
      </c>
      <c r="S161" s="124">
        <f t="shared" si="46"/>
        <v>1.58</v>
      </c>
      <c r="T161" s="124">
        <f t="shared" si="47"/>
        <v>1.58</v>
      </c>
      <c r="U161" s="124">
        <f t="shared" si="47"/>
        <v>1.58</v>
      </c>
      <c r="V161" s="124">
        <f t="shared" si="47"/>
        <v>1.58</v>
      </c>
      <c r="W161" s="124">
        <f t="shared" si="47"/>
        <v>1.58</v>
      </c>
      <c r="X161" s="124">
        <f t="shared" si="47"/>
        <v>1.58</v>
      </c>
      <c r="Y161" s="124">
        <f t="shared" si="47"/>
        <v>1.58</v>
      </c>
      <c r="Z161" s="124">
        <f t="shared" si="47"/>
        <v>1.58</v>
      </c>
      <c r="AA161" s="124">
        <f t="shared" si="47"/>
        <v>1.58</v>
      </c>
      <c r="AB161" s="124">
        <f t="shared" si="47"/>
        <v>1.58</v>
      </c>
      <c r="AC161" s="124">
        <f t="shared" si="47"/>
        <v>1.58</v>
      </c>
      <c r="AD161" s="124">
        <f t="shared" si="47"/>
        <v>1.58</v>
      </c>
      <c r="AE161" s="124">
        <f t="shared" si="47"/>
        <v>1.58</v>
      </c>
      <c r="AF161" s="124">
        <f t="shared" si="4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5"/>
        <v>2</v>
      </c>
      <c r="C162" s="125">
        <v>2</v>
      </c>
      <c r="D162" s="124">
        <f t="shared" si="46"/>
        <v>2</v>
      </c>
      <c r="E162" s="124">
        <f t="shared" si="46"/>
        <v>2</v>
      </c>
      <c r="F162" s="124">
        <f t="shared" si="46"/>
        <v>2</v>
      </c>
      <c r="G162" s="124">
        <f t="shared" si="46"/>
        <v>2</v>
      </c>
      <c r="H162" s="124">
        <f t="shared" si="46"/>
        <v>2</v>
      </c>
      <c r="I162" s="124">
        <f t="shared" si="46"/>
        <v>2</v>
      </c>
      <c r="J162" s="124">
        <f t="shared" si="46"/>
        <v>2</v>
      </c>
      <c r="K162" s="124">
        <f t="shared" si="46"/>
        <v>2</v>
      </c>
      <c r="L162" s="124">
        <f t="shared" si="46"/>
        <v>2</v>
      </c>
      <c r="M162" s="124">
        <f t="shared" si="46"/>
        <v>2</v>
      </c>
      <c r="N162" s="124">
        <f t="shared" si="46"/>
        <v>2</v>
      </c>
      <c r="O162" s="124">
        <f t="shared" si="46"/>
        <v>2</v>
      </c>
      <c r="P162" s="124">
        <f t="shared" si="46"/>
        <v>2</v>
      </c>
      <c r="Q162" s="124">
        <f t="shared" si="46"/>
        <v>2</v>
      </c>
      <c r="R162" s="124">
        <f t="shared" si="46"/>
        <v>2</v>
      </c>
      <c r="S162" s="124">
        <f t="shared" si="46"/>
        <v>2</v>
      </c>
      <c r="T162" s="124">
        <f t="shared" si="47"/>
        <v>2</v>
      </c>
      <c r="U162" s="124">
        <f t="shared" si="47"/>
        <v>2</v>
      </c>
      <c r="V162" s="124">
        <f t="shared" si="47"/>
        <v>2</v>
      </c>
      <c r="W162" s="124">
        <f t="shared" si="47"/>
        <v>2</v>
      </c>
      <c r="X162" s="124">
        <f t="shared" si="47"/>
        <v>2</v>
      </c>
      <c r="Y162" s="124">
        <f t="shared" si="47"/>
        <v>2</v>
      </c>
      <c r="Z162" s="124">
        <f t="shared" si="47"/>
        <v>2</v>
      </c>
      <c r="AA162" s="124">
        <f t="shared" si="47"/>
        <v>2</v>
      </c>
      <c r="AB162" s="124">
        <f t="shared" si="47"/>
        <v>2</v>
      </c>
      <c r="AC162" s="124">
        <f t="shared" si="47"/>
        <v>2</v>
      </c>
      <c r="AD162" s="124">
        <f t="shared" si="47"/>
        <v>2</v>
      </c>
      <c r="AE162" s="124">
        <f t="shared" si="47"/>
        <v>2</v>
      </c>
      <c r="AF162" s="124">
        <f t="shared" si="4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5"/>
        <v>0.47</v>
      </c>
      <c r="C163" s="125">
        <v>0.47</v>
      </c>
      <c r="D163" s="124">
        <f t="shared" si="46"/>
        <v>0.47</v>
      </c>
      <c r="E163" s="124">
        <f t="shared" si="46"/>
        <v>0.47</v>
      </c>
      <c r="F163" s="124">
        <f t="shared" si="46"/>
        <v>0.47</v>
      </c>
      <c r="G163" s="124">
        <f t="shared" si="46"/>
        <v>0.47</v>
      </c>
      <c r="H163" s="124">
        <f t="shared" si="46"/>
        <v>0.47</v>
      </c>
      <c r="I163" s="124">
        <f t="shared" si="46"/>
        <v>0.47</v>
      </c>
      <c r="J163" s="124">
        <f t="shared" si="46"/>
        <v>0.47</v>
      </c>
      <c r="K163" s="124">
        <f t="shared" si="46"/>
        <v>0.47</v>
      </c>
      <c r="L163" s="124">
        <f t="shared" si="46"/>
        <v>0.47</v>
      </c>
      <c r="M163" s="124">
        <f t="shared" si="46"/>
        <v>0.47</v>
      </c>
      <c r="N163" s="124">
        <f t="shared" si="46"/>
        <v>0.47</v>
      </c>
      <c r="O163" s="124">
        <f t="shared" si="46"/>
        <v>0.47</v>
      </c>
      <c r="P163" s="124">
        <f t="shared" si="46"/>
        <v>0.47</v>
      </c>
      <c r="Q163" s="124">
        <f t="shared" si="46"/>
        <v>0.47</v>
      </c>
      <c r="R163" s="124">
        <f t="shared" si="46"/>
        <v>0.47</v>
      </c>
      <c r="S163" s="124">
        <f t="shared" si="46"/>
        <v>0.47</v>
      </c>
      <c r="T163" s="124">
        <f t="shared" si="47"/>
        <v>0.47</v>
      </c>
      <c r="U163" s="124">
        <f t="shared" si="47"/>
        <v>0.47</v>
      </c>
      <c r="V163" s="124">
        <f t="shared" si="47"/>
        <v>0.47</v>
      </c>
      <c r="W163" s="124">
        <f t="shared" si="47"/>
        <v>0.47</v>
      </c>
      <c r="X163" s="124">
        <f t="shared" si="47"/>
        <v>0.47</v>
      </c>
      <c r="Y163" s="124">
        <f t="shared" si="47"/>
        <v>0.47</v>
      </c>
      <c r="Z163" s="124">
        <f t="shared" si="47"/>
        <v>0.47</v>
      </c>
      <c r="AA163" s="124">
        <f t="shared" si="47"/>
        <v>0.47</v>
      </c>
      <c r="AB163" s="124">
        <f t="shared" si="47"/>
        <v>0.47</v>
      </c>
      <c r="AC163" s="124">
        <f t="shared" si="47"/>
        <v>0.47</v>
      </c>
      <c r="AD163" s="124">
        <f t="shared" si="47"/>
        <v>0.47</v>
      </c>
      <c r="AE163" s="124">
        <f t="shared" si="47"/>
        <v>0.47</v>
      </c>
      <c r="AF163" s="124">
        <f t="shared" si="4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5"/>
        <v>0</v>
      </c>
      <c r="C164" s="125">
        <v>0</v>
      </c>
      <c r="D164" s="124">
        <f t="shared" si="46"/>
        <v>0</v>
      </c>
      <c r="E164" s="124">
        <f t="shared" si="46"/>
        <v>0</v>
      </c>
      <c r="F164" s="124">
        <f t="shared" si="46"/>
        <v>0</v>
      </c>
      <c r="G164" s="124">
        <f t="shared" si="46"/>
        <v>0</v>
      </c>
      <c r="H164" s="124">
        <f t="shared" si="46"/>
        <v>0</v>
      </c>
      <c r="I164" s="124">
        <f t="shared" si="46"/>
        <v>0</v>
      </c>
      <c r="J164" s="124">
        <f t="shared" si="46"/>
        <v>0</v>
      </c>
      <c r="K164" s="124">
        <f t="shared" si="46"/>
        <v>0</v>
      </c>
      <c r="L164" s="124">
        <f t="shared" si="46"/>
        <v>0</v>
      </c>
      <c r="M164" s="124">
        <f t="shared" si="46"/>
        <v>0</v>
      </c>
      <c r="N164" s="124">
        <f t="shared" si="46"/>
        <v>0</v>
      </c>
      <c r="O164" s="124">
        <f t="shared" si="46"/>
        <v>0</v>
      </c>
      <c r="P164" s="124">
        <f t="shared" si="46"/>
        <v>0</v>
      </c>
      <c r="Q164" s="124">
        <f t="shared" si="46"/>
        <v>0</v>
      </c>
      <c r="R164" s="124">
        <f t="shared" si="46"/>
        <v>0</v>
      </c>
      <c r="S164" s="124">
        <f t="shared" si="46"/>
        <v>0</v>
      </c>
      <c r="T164" s="124">
        <f t="shared" si="47"/>
        <v>0</v>
      </c>
      <c r="U164" s="124">
        <f t="shared" si="47"/>
        <v>0</v>
      </c>
      <c r="V164" s="124">
        <f t="shared" si="47"/>
        <v>0</v>
      </c>
      <c r="W164" s="124">
        <f t="shared" si="47"/>
        <v>0</v>
      </c>
      <c r="X164" s="124">
        <f t="shared" si="47"/>
        <v>0</v>
      </c>
      <c r="Y164" s="124">
        <f t="shared" si="47"/>
        <v>0</v>
      </c>
      <c r="Z164" s="124">
        <f t="shared" si="47"/>
        <v>0</v>
      </c>
      <c r="AA164" s="124">
        <f t="shared" si="47"/>
        <v>0</v>
      </c>
      <c r="AB164" s="124">
        <f t="shared" si="47"/>
        <v>0</v>
      </c>
      <c r="AC164" s="124">
        <f t="shared" si="47"/>
        <v>0</v>
      </c>
      <c r="AD164" s="124">
        <f t="shared" si="47"/>
        <v>0</v>
      </c>
      <c r="AE164" s="124">
        <f t="shared" si="47"/>
        <v>0</v>
      </c>
      <c r="AF164" s="124">
        <f t="shared" si="4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5"/>
        <v>0</v>
      </c>
      <c r="C165" s="125">
        <v>0</v>
      </c>
      <c r="D165" s="124">
        <f t="shared" si="46"/>
        <v>0</v>
      </c>
      <c r="E165" s="124">
        <f t="shared" si="46"/>
        <v>0</v>
      </c>
      <c r="F165" s="124">
        <f t="shared" si="46"/>
        <v>0</v>
      </c>
      <c r="G165" s="124">
        <f t="shared" si="46"/>
        <v>0</v>
      </c>
      <c r="H165" s="124">
        <f t="shared" si="46"/>
        <v>0</v>
      </c>
      <c r="I165" s="124">
        <f t="shared" si="46"/>
        <v>0</v>
      </c>
      <c r="J165" s="124">
        <f t="shared" si="46"/>
        <v>0</v>
      </c>
      <c r="K165" s="124">
        <f t="shared" si="46"/>
        <v>0</v>
      </c>
      <c r="L165" s="124">
        <f t="shared" si="46"/>
        <v>0</v>
      </c>
      <c r="M165" s="124">
        <f t="shared" si="46"/>
        <v>0</v>
      </c>
      <c r="N165" s="124">
        <f t="shared" si="46"/>
        <v>0</v>
      </c>
      <c r="O165" s="124">
        <f t="shared" si="46"/>
        <v>0</v>
      </c>
      <c r="P165" s="124">
        <f t="shared" si="46"/>
        <v>0</v>
      </c>
      <c r="Q165" s="124">
        <f t="shared" si="46"/>
        <v>0</v>
      </c>
      <c r="R165" s="124">
        <f t="shared" si="46"/>
        <v>0</v>
      </c>
      <c r="S165" s="124">
        <f t="shared" si="47"/>
        <v>0</v>
      </c>
      <c r="T165" s="124">
        <f t="shared" si="47"/>
        <v>0</v>
      </c>
      <c r="U165" s="124">
        <f t="shared" si="47"/>
        <v>0</v>
      </c>
      <c r="V165" s="124">
        <f t="shared" si="47"/>
        <v>0</v>
      </c>
      <c r="W165" s="124">
        <f t="shared" si="47"/>
        <v>0</v>
      </c>
      <c r="X165" s="124">
        <f t="shared" si="47"/>
        <v>0</v>
      </c>
      <c r="Y165" s="124">
        <f t="shared" si="47"/>
        <v>0</v>
      </c>
      <c r="Z165" s="124">
        <f t="shared" si="47"/>
        <v>0</v>
      </c>
      <c r="AA165" s="124">
        <f t="shared" si="47"/>
        <v>0</v>
      </c>
      <c r="AB165" s="124">
        <f t="shared" si="47"/>
        <v>0</v>
      </c>
      <c r="AC165" s="124">
        <f t="shared" si="47"/>
        <v>0</v>
      </c>
      <c r="AD165" s="124">
        <f t="shared" si="47"/>
        <v>0</v>
      </c>
      <c r="AE165" s="124">
        <f t="shared" si="47"/>
        <v>0</v>
      </c>
      <c r="AF165" s="124">
        <f t="shared" si="4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5"/>
        <v>0.8</v>
      </c>
      <c r="C166" s="125">
        <v>0.8</v>
      </c>
      <c r="D166" s="124">
        <f t="shared" si="46"/>
        <v>0.8</v>
      </c>
      <c r="E166" s="124">
        <f t="shared" si="46"/>
        <v>0.8</v>
      </c>
      <c r="F166" s="124">
        <f t="shared" si="46"/>
        <v>0.8</v>
      </c>
      <c r="G166" s="124">
        <f t="shared" si="46"/>
        <v>0.8</v>
      </c>
      <c r="H166" s="124">
        <f t="shared" si="46"/>
        <v>0.8</v>
      </c>
      <c r="I166" s="124">
        <f t="shared" si="46"/>
        <v>0.8</v>
      </c>
      <c r="J166" s="124">
        <f t="shared" si="46"/>
        <v>0.8</v>
      </c>
      <c r="K166" s="124">
        <f t="shared" si="46"/>
        <v>0.8</v>
      </c>
      <c r="L166" s="124">
        <f t="shared" si="46"/>
        <v>0.8</v>
      </c>
      <c r="M166" s="124">
        <f t="shared" si="46"/>
        <v>0.8</v>
      </c>
      <c r="N166" s="124">
        <f t="shared" si="46"/>
        <v>0.8</v>
      </c>
      <c r="O166" s="124">
        <f t="shared" si="46"/>
        <v>0.8</v>
      </c>
      <c r="P166" s="124">
        <f t="shared" si="46"/>
        <v>0.8</v>
      </c>
      <c r="Q166" s="124">
        <f t="shared" si="46"/>
        <v>0.8</v>
      </c>
      <c r="R166" s="124">
        <f t="shared" si="46"/>
        <v>0.8</v>
      </c>
      <c r="S166" s="124">
        <f t="shared" si="47"/>
        <v>0.8</v>
      </c>
      <c r="T166" s="124">
        <f t="shared" si="47"/>
        <v>0.8</v>
      </c>
      <c r="U166" s="124">
        <f t="shared" si="47"/>
        <v>0.8</v>
      </c>
      <c r="V166" s="124">
        <f t="shared" si="47"/>
        <v>0.8</v>
      </c>
      <c r="W166" s="124">
        <f t="shared" si="47"/>
        <v>0.8</v>
      </c>
      <c r="X166" s="124">
        <f t="shared" si="47"/>
        <v>0.8</v>
      </c>
      <c r="Y166" s="124">
        <f t="shared" si="47"/>
        <v>0.8</v>
      </c>
      <c r="Z166" s="124">
        <f t="shared" si="47"/>
        <v>0.8</v>
      </c>
      <c r="AA166" s="124">
        <f t="shared" si="47"/>
        <v>0.8</v>
      </c>
      <c r="AB166" s="124">
        <f t="shared" si="47"/>
        <v>0.8</v>
      </c>
      <c r="AC166" s="124">
        <f t="shared" si="47"/>
        <v>0.8</v>
      </c>
      <c r="AD166" s="124">
        <f t="shared" si="47"/>
        <v>0.8</v>
      </c>
      <c r="AE166" s="124">
        <f t="shared" si="47"/>
        <v>0.8</v>
      </c>
      <c r="AF166" s="124">
        <f t="shared" si="4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5"/>
        <v>1.5</v>
      </c>
      <c r="C167" s="125">
        <v>1.5</v>
      </c>
      <c r="D167" s="124">
        <f t="shared" si="46"/>
        <v>1.5</v>
      </c>
      <c r="E167" s="124">
        <f t="shared" si="46"/>
        <v>1.5</v>
      </c>
      <c r="F167" s="124">
        <f t="shared" si="46"/>
        <v>1.5</v>
      </c>
      <c r="G167" s="124">
        <f t="shared" si="46"/>
        <v>1.5</v>
      </c>
      <c r="H167" s="124">
        <f t="shared" si="46"/>
        <v>1.5</v>
      </c>
      <c r="I167" s="124">
        <f t="shared" si="46"/>
        <v>1.5</v>
      </c>
      <c r="J167" s="124">
        <f t="shared" si="46"/>
        <v>1.5</v>
      </c>
      <c r="K167" s="124">
        <f t="shared" si="46"/>
        <v>1.5</v>
      </c>
      <c r="L167" s="124">
        <f t="shared" si="46"/>
        <v>1.5</v>
      </c>
      <c r="M167" s="124">
        <f t="shared" si="46"/>
        <v>1.5</v>
      </c>
      <c r="N167" s="124">
        <f t="shared" si="46"/>
        <v>1.5</v>
      </c>
      <c r="O167" s="124">
        <f t="shared" si="46"/>
        <v>1.5</v>
      </c>
      <c r="P167" s="124">
        <f t="shared" si="46"/>
        <v>1.5</v>
      </c>
      <c r="Q167" s="124">
        <f t="shared" si="46"/>
        <v>1.5</v>
      </c>
      <c r="R167" s="124">
        <f t="shared" si="46"/>
        <v>1.5</v>
      </c>
      <c r="S167" s="124">
        <f t="shared" si="47"/>
        <v>1.5</v>
      </c>
      <c r="T167" s="124">
        <f t="shared" si="47"/>
        <v>1.5</v>
      </c>
      <c r="U167" s="124">
        <f t="shared" si="47"/>
        <v>1.5</v>
      </c>
      <c r="V167" s="124">
        <f t="shared" si="47"/>
        <v>1.5</v>
      </c>
      <c r="W167" s="124">
        <f t="shared" si="47"/>
        <v>1.5</v>
      </c>
      <c r="X167" s="124">
        <f t="shared" si="47"/>
        <v>1.5</v>
      </c>
      <c r="Y167" s="124">
        <f t="shared" si="47"/>
        <v>1.5</v>
      </c>
      <c r="Z167" s="124">
        <f t="shared" si="47"/>
        <v>1.5</v>
      </c>
      <c r="AA167" s="124">
        <f t="shared" si="47"/>
        <v>1.5</v>
      </c>
      <c r="AB167" s="124">
        <f t="shared" si="47"/>
        <v>1.5</v>
      </c>
      <c r="AC167" s="124">
        <f t="shared" si="47"/>
        <v>1.5</v>
      </c>
      <c r="AD167" s="124">
        <f t="shared" si="47"/>
        <v>1.5</v>
      </c>
      <c r="AE167" s="124">
        <f t="shared" si="47"/>
        <v>1.5</v>
      </c>
      <c r="AF167" s="124">
        <f t="shared" si="4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5"/>
        <v>1</v>
      </c>
      <c r="C168" s="125">
        <v>1</v>
      </c>
      <c r="D168" s="124">
        <f t="shared" si="46"/>
        <v>1</v>
      </c>
      <c r="E168" s="124">
        <f t="shared" si="46"/>
        <v>1</v>
      </c>
      <c r="F168" s="124">
        <f t="shared" si="46"/>
        <v>1</v>
      </c>
      <c r="G168" s="124">
        <f t="shared" si="46"/>
        <v>1</v>
      </c>
      <c r="H168" s="124">
        <f t="shared" si="46"/>
        <v>1</v>
      </c>
      <c r="I168" s="124">
        <f t="shared" si="46"/>
        <v>1</v>
      </c>
      <c r="J168" s="124">
        <f t="shared" si="46"/>
        <v>1</v>
      </c>
      <c r="K168" s="124">
        <f t="shared" si="46"/>
        <v>1</v>
      </c>
      <c r="L168" s="124">
        <f t="shared" si="46"/>
        <v>1</v>
      </c>
      <c r="M168" s="124">
        <f t="shared" si="46"/>
        <v>1</v>
      </c>
      <c r="N168" s="124">
        <f t="shared" si="46"/>
        <v>1</v>
      </c>
      <c r="O168" s="124">
        <f t="shared" si="46"/>
        <v>1</v>
      </c>
      <c r="P168" s="124">
        <f t="shared" si="46"/>
        <v>1</v>
      </c>
      <c r="Q168" s="124">
        <f t="shared" si="46"/>
        <v>1</v>
      </c>
      <c r="R168" s="124">
        <f t="shared" si="46"/>
        <v>1</v>
      </c>
      <c r="S168" s="124">
        <f t="shared" si="47"/>
        <v>1</v>
      </c>
      <c r="T168" s="124">
        <f t="shared" si="47"/>
        <v>1</v>
      </c>
      <c r="U168" s="124">
        <f t="shared" si="47"/>
        <v>1</v>
      </c>
      <c r="V168" s="124">
        <f t="shared" si="47"/>
        <v>1</v>
      </c>
      <c r="W168" s="124">
        <f t="shared" si="47"/>
        <v>1</v>
      </c>
      <c r="X168" s="124">
        <f t="shared" si="47"/>
        <v>1</v>
      </c>
      <c r="Y168" s="124">
        <f t="shared" si="47"/>
        <v>1</v>
      </c>
      <c r="Z168" s="124">
        <f t="shared" si="47"/>
        <v>1</v>
      </c>
      <c r="AA168" s="124">
        <f t="shared" si="47"/>
        <v>1</v>
      </c>
      <c r="AB168" s="124">
        <f t="shared" si="47"/>
        <v>1</v>
      </c>
      <c r="AC168" s="124">
        <f t="shared" si="47"/>
        <v>1</v>
      </c>
      <c r="AD168" s="124">
        <f t="shared" si="47"/>
        <v>1</v>
      </c>
      <c r="AE168" s="124">
        <f t="shared" si="47"/>
        <v>1</v>
      </c>
      <c r="AF168" s="124">
        <f t="shared" si="4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8">AF170</f>
        <v>1</v>
      </c>
      <c r="C170" s="125">
        <v>1</v>
      </c>
      <c r="D170" s="124">
        <f t="shared" ref="D170:S177" si="49">C170</f>
        <v>1</v>
      </c>
      <c r="E170" s="124">
        <f t="shared" si="49"/>
        <v>1</v>
      </c>
      <c r="F170" s="124">
        <f t="shared" si="49"/>
        <v>1</v>
      </c>
      <c r="G170" s="124">
        <f t="shared" si="49"/>
        <v>1</v>
      </c>
      <c r="H170" s="124">
        <f t="shared" si="49"/>
        <v>1</v>
      </c>
      <c r="I170" s="124">
        <f t="shared" si="49"/>
        <v>1</v>
      </c>
      <c r="J170" s="124">
        <f t="shared" si="49"/>
        <v>1</v>
      </c>
      <c r="K170" s="124">
        <f t="shared" si="49"/>
        <v>1</v>
      </c>
      <c r="L170" s="124">
        <f t="shared" si="49"/>
        <v>1</v>
      </c>
      <c r="M170" s="124">
        <f t="shared" si="49"/>
        <v>1</v>
      </c>
      <c r="N170" s="124">
        <f t="shared" si="49"/>
        <v>1</v>
      </c>
      <c r="O170" s="124">
        <f t="shared" si="49"/>
        <v>1</v>
      </c>
      <c r="P170" s="124">
        <f t="shared" si="49"/>
        <v>1</v>
      </c>
      <c r="Q170" s="124">
        <f t="shared" si="49"/>
        <v>1</v>
      </c>
      <c r="R170" s="124">
        <f t="shared" si="49"/>
        <v>1</v>
      </c>
      <c r="S170" s="124">
        <f t="shared" si="49"/>
        <v>1</v>
      </c>
      <c r="T170" s="124">
        <f t="shared" ref="S170:AF177" si="50">S170</f>
        <v>1</v>
      </c>
      <c r="U170" s="124">
        <f t="shared" si="50"/>
        <v>1</v>
      </c>
      <c r="V170" s="124">
        <f t="shared" si="50"/>
        <v>1</v>
      </c>
      <c r="W170" s="124">
        <f t="shared" si="50"/>
        <v>1</v>
      </c>
      <c r="X170" s="124">
        <f t="shared" si="50"/>
        <v>1</v>
      </c>
      <c r="Y170" s="124">
        <f t="shared" si="50"/>
        <v>1</v>
      </c>
      <c r="Z170" s="124">
        <f t="shared" si="50"/>
        <v>1</v>
      </c>
      <c r="AA170" s="124">
        <f t="shared" si="50"/>
        <v>1</v>
      </c>
      <c r="AB170" s="124">
        <f t="shared" si="50"/>
        <v>1</v>
      </c>
      <c r="AC170" s="124">
        <f t="shared" si="50"/>
        <v>1</v>
      </c>
      <c r="AD170" s="124">
        <f t="shared" si="50"/>
        <v>1</v>
      </c>
      <c r="AE170" s="124">
        <f t="shared" si="50"/>
        <v>1</v>
      </c>
      <c r="AF170" s="124">
        <f t="shared" si="5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8"/>
        <v>0.42</v>
      </c>
      <c r="C171" s="125">
        <v>0.42</v>
      </c>
      <c r="D171" s="124">
        <f t="shared" si="49"/>
        <v>0.42</v>
      </c>
      <c r="E171" s="124">
        <f t="shared" si="49"/>
        <v>0.42</v>
      </c>
      <c r="F171" s="124">
        <f t="shared" si="49"/>
        <v>0.42</v>
      </c>
      <c r="G171" s="124">
        <f t="shared" si="49"/>
        <v>0.42</v>
      </c>
      <c r="H171" s="124">
        <f t="shared" si="49"/>
        <v>0.42</v>
      </c>
      <c r="I171" s="124">
        <f t="shared" si="49"/>
        <v>0.42</v>
      </c>
      <c r="J171" s="124">
        <f t="shared" si="49"/>
        <v>0.42</v>
      </c>
      <c r="K171" s="124">
        <f t="shared" si="49"/>
        <v>0.42</v>
      </c>
      <c r="L171" s="124">
        <f t="shared" si="49"/>
        <v>0.42</v>
      </c>
      <c r="M171" s="124">
        <f t="shared" si="49"/>
        <v>0.42</v>
      </c>
      <c r="N171" s="124">
        <f t="shared" si="49"/>
        <v>0.42</v>
      </c>
      <c r="O171" s="124">
        <f t="shared" si="49"/>
        <v>0.42</v>
      </c>
      <c r="P171" s="124">
        <f t="shared" si="49"/>
        <v>0.42</v>
      </c>
      <c r="Q171" s="124">
        <f t="shared" si="49"/>
        <v>0.42</v>
      </c>
      <c r="R171" s="124">
        <f t="shared" si="49"/>
        <v>0.42</v>
      </c>
      <c r="S171" s="124">
        <f t="shared" si="50"/>
        <v>0.42</v>
      </c>
      <c r="T171" s="124">
        <f t="shared" si="50"/>
        <v>0.42</v>
      </c>
      <c r="U171" s="124">
        <f t="shared" si="50"/>
        <v>0.42</v>
      </c>
      <c r="V171" s="124">
        <f t="shared" si="50"/>
        <v>0.42</v>
      </c>
      <c r="W171" s="124">
        <f t="shared" si="50"/>
        <v>0.42</v>
      </c>
      <c r="X171" s="124">
        <f t="shared" si="50"/>
        <v>0.42</v>
      </c>
      <c r="Y171" s="124">
        <f t="shared" si="50"/>
        <v>0.42</v>
      </c>
      <c r="Z171" s="124">
        <f t="shared" si="50"/>
        <v>0.42</v>
      </c>
      <c r="AA171" s="124">
        <f t="shared" si="50"/>
        <v>0.42</v>
      </c>
      <c r="AB171" s="124">
        <f t="shared" si="50"/>
        <v>0.42</v>
      </c>
      <c r="AC171" s="124">
        <f t="shared" si="50"/>
        <v>0.42</v>
      </c>
      <c r="AD171" s="124">
        <f t="shared" si="50"/>
        <v>0.42</v>
      </c>
      <c r="AE171" s="124">
        <f t="shared" si="50"/>
        <v>0.42</v>
      </c>
      <c r="AF171" s="124">
        <f t="shared" si="5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8"/>
        <v>0.46</v>
      </c>
      <c r="C172" s="125">
        <v>0.46</v>
      </c>
      <c r="D172" s="124">
        <f t="shared" si="49"/>
        <v>0.46</v>
      </c>
      <c r="E172" s="124">
        <f t="shared" si="49"/>
        <v>0.46</v>
      </c>
      <c r="F172" s="124">
        <f t="shared" si="49"/>
        <v>0.46</v>
      </c>
      <c r="G172" s="124">
        <f t="shared" si="49"/>
        <v>0.46</v>
      </c>
      <c r="H172" s="124">
        <f t="shared" si="49"/>
        <v>0.46</v>
      </c>
      <c r="I172" s="124">
        <f t="shared" si="49"/>
        <v>0.46</v>
      </c>
      <c r="J172" s="124">
        <f t="shared" si="49"/>
        <v>0.46</v>
      </c>
      <c r="K172" s="124">
        <f t="shared" si="49"/>
        <v>0.46</v>
      </c>
      <c r="L172" s="124">
        <f t="shared" si="49"/>
        <v>0.46</v>
      </c>
      <c r="M172" s="124">
        <f t="shared" si="49"/>
        <v>0.46</v>
      </c>
      <c r="N172" s="124">
        <f t="shared" si="49"/>
        <v>0.46</v>
      </c>
      <c r="O172" s="124">
        <f t="shared" si="49"/>
        <v>0.46</v>
      </c>
      <c r="P172" s="124">
        <f t="shared" si="49"/>
        <v>0.46</v>
      </c>
      <c r="Q172" s="124">
        <f t="shared" si="49"/>
        <v>0.46</v>
      </c>
      <c r="R172" s="124">
        <f t="shared" si="49"/>
        <v>0.46</v>
      </c>
      <c r="S172" s="124">
        <f t="shared" si="50"/>
        <v>0.46</v>
      </c>
      <c r="T172" s="124">
        <f t="shared" si="50"/>
        <v>0.46</v>
      </c>
      <c r="U172" s="124">
        <f t="shared" si="50"/>
        <v>0.46</v>
      </c>
      <c r="V172" s="124">
        <f t="shared" si="50"/>
        <v>0.46</v>
      </c>
      <c r="W172" s="124">
        <f t="shared" si="50"/>
        <v>0.46</v>
      </c>
      <c r="X172" s="124">
        <f t="shared" si="50"/>
        <v>0.46</v>
      </c>
      <c r="Y172" s="124">
        <f t="shared" si="50"/>
        <v>0.46</v>
      </c>
      <c r="Z172" s="124">
        <f t="shared" si="50"/>
        <v>0.46</v>
      </c>
      <c r="AA172" s="124">
        <f t="shared" si="50"/>
        <v>0.46</v>
      </c>
      <c r="AB172" s="124">
        <f t="shared" si="50"/>
        <v>0.46</v>
      </c>
      <c r="AC172" s="124">
        <f t="shared" si="50"/>
        <v>0.46</v>
      </c>
      <c r="AD172" s="124">
        <f t="shared" si="50"/>
        <v>0.46</v>
      </c>
      <c r="AE172" s="124">
        <f t="shared" si="50"/>
        <v>0.46</v>
      </c>
      <c r="AF172" s="124">
        <f t="shared" si="5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8"/>
        <v>0.85</v>
      </c>
      <c r="C173" s="125">
        <v>0.85</v>
      </c>
      <c r="D173" s="124">
        <f t="shared" si="49"/>
        <v>0.85</v>
      </c>
      <c r="E173" s="124">
        <f t="shared" si="49"/>
        <v>0.85</v>
      </c>
      <c r="F173" s="124">
        <f t="shared" si="49"/>
        <v>0.85</v>
      </c>
      <c r="G173" s="124">
        <f t="shared" si="49"/>
        <v>0.85</v>
      </c>
      <c r="H173" s="124">
        <f t="shared" si="49"/>
        <v>0.85</v>
      </c>
      <c r="I173" s="124">
        <f t="shared" si="49"/>
        <v>0.85</v>
      </c>
      <c r="J173" s="124">
        <f t="shared" si="49"/>
        <v>0.85</v>
      </c>
      <c r="K173" s="124">
        <f t="shared" si="49"/>
        <v>0.85</v>
      </c>
      <c r="L173" s="124">
        <f t="shared" si="49"/>
        <v>0.85</v>
      </c>
      <c r="M173" s="124">
        <f t="shared" si="49"/>
        <v>0.85</v>
      </c>
      <c r="N173" s="124">
        <f t="shared" si="49"/>
        <v>0.85</v>
      </c>
      <c r="O173" s="124">
        <f t="shared" si="49"/>
        <v>0.85</v>
      </c>
      <c r="P173" s="124">
        <f t="shared" si="49"/>
        <v>0.85</v>
      </c>
      <c r="Q173" s="124">
        <f t="shared" si="49"/>
        <v>0.85</v>
      </c>
      <c r="R173" s="124">
        <f t="shared" si="49"/>
        <v>0.85</v>
      </c>
      <c r="S173" s="124">
        <f t="shared" si="50"/>
        <v>0.85</v>
      </c>
      <c r="T173" s="124">
        <f t="shared" si="50"/>
        <v>0.85</v>
      </c>
      <c r="U173" s="124">
        <f t="shared" si="50"/>
        <v>0.85</v>
      </c>
      <c r="V173" s="124">
        <f t="shared" si="50"/>
        <v>0.85</v>
      </c>
      <c r="W173" s="124">
        <f t="shared" si="50"/>
        <v>0.85</v>
      </c>
      <c r="X173" s="124">
        <f t="shared" si="50"/>
        <v>0.85</v>
      </c>
      <c r="Y173" s="124">
        <f t="shared" si="50"/>
        <v>0.85</v>
      </c>
      <c r="Z173" s="124">
        <f t="shared" si="50"/>
        <v>0.85</v>
      </c>
      <c r="AA173" s="124">
        <f t="shared" si="50"/>
        <v>0.85</v>
      </c>
      <c r="AB173" s="124">
        <f t="shared" si="50"/>
        <v>0.85</v>
      </c>
      <c r="AC173" s="124">
        <f t="shared" si="50"/>
        <v>0.85</v>
      </c>
      <c r="AD173" s="124">
        <f t="shared" si="50"/>
        <v>0.85</v>
      </c>
      <c r="AE173" s="124">
        <f t="shared" si="50"/>
        <v>0.85</v>
      </c>
      <c r="AF173" s="124">
        <f t="shared" si="5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8"/>
        <v>0.9</v>
      </c>
      <c r="C174" s="125">
        <v>0.9</v>
      </c>
      <c r="D174" s="124">
        <f t="shared" si="49"/>
        <v>0.9</v>
      </c>
      <c r="E174" s="124">
        <f t="shared" si="49"/>
        <v>0.9</v>
      </c>
      <c r="F174" s="124">
        <f t="shared" si="49"/>
        <v>0.9</v>
      </c>
      <c r="G174" s="124">
        <f t="shared" si="49"/>
        <v>0.9</v>
      </c>
      <c r="H174" s="124">
        <f t="shared" si="49"/>
        <v>0.9</v>
      </c>
      <c r="I174" s="124">
        <f t="shared" si="49"/>
        <v>0.9</v>
      </c>
      <c r="J174" s="124">
        <f t="shared" si="49"/>
        <v>0.9</v>
      </c>
      <c r="K174" s="124">
        <f t="shared" si="49"/>
        <v>0.9</v>
      </c>
      <c r="L174" s="124">
        <f t="shared" si="49"/>
        <v>0.9</v>
      </c>
      <c r="M174" s="124">
        <f t="shared" si="49"/>
        <v>0.9</v>
      </c>
      <c r="N174" s="124">
        <f t="shared" si="49"/>
        <v>0.9</v>
      </c>
      <c r="O174" s="124">
        <f t="shared" si="49"/>
        <v>0.9</v>
      </c>
      <c r="P174" s="124">
        <f t="shared" si="49"/>
        <v>0.9</v>
      </c>
      <c r="Q174" s="124">
        <f t="shared" si="49"/>
        <v>0.9</v>
      </c>
      <c r="R174" s="124">
        <f t="shared" si="49"/>
        <v>0.9</v>
      </c>
      <c r="S174" s="124">
        <f t="shared" si="50"/>
        <v>0.9</v>
      </c>
      <c r="T174" s="124">
        <f t="shared" si="50"/>
        <v>0.9</v>
      </c>
      <c r="U174" s="124">
        <f t="shared" si="50"/>
        <v>0.9</v>
      </c>
      <c r="V174" s="124">
        <f t="shared" si="50"/>
        <v>0.9</v>
      </c>
      <c r="W174" s="124">
        <f t="shared" si="50"/>
        <v>0.9</v>
      </c>
      <c r="X174" s="124">
        <f t="shared" si="50"/>
        <v>0.9</v>
      </c>
      <c r="Y174" s="124">
        <f t="shared" si="50"/>
        <v>0.9</v>
      </c>
      <c r="Z174" s="124">
        <f t="shared" si="50"/>
        <v>0.9</v>
      </c>
      <c r="AA174" s="124">
        <f t="shared" si="50"/>
        <v>0.9</v>
      </c>
      <c r="AB174" s="124">
        <f t="shared" si="50"/>
        <v>0.9</v>
      </c>
      <c r="AC174" s="124">
        <f t="shared" si="50"/>
        <v>0.9</v>
      </c>
      <c r="AD174" s="124">
        <f t="shared" si="50"/>
        <v>0.9</v>
      </c>
      <c r="AE174" s="124">
        <f t="shared" si="50"/>
        <v>0.9</v>
      </c>
      <c r="AF174" s="124">
        <f t="shared" si="5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8"/>
        <v>0.44</v>
      </c>
      <c r="C175" s="125">
        <v>0.44</v>
      </c>
      <c r="D175" s="124">
        <f t="shared" si="49"/>
        <v>0.44</v>
      </c>
      <c r="E175" s="124">
        <f t="shared" si="49"/>
        <v>0.44</v>
      </c>
      <c r="F175" s="124">
        <f t="shared" si="49"/>
        <v>0.44</v>
      </c>
      <c r="G175" s="124">
        <f t="shared" si="49"/>
        <v>0.44</v>
      </c>
      <c r="H175" s="124">
        <f t="shared" si="49"/>
        <v>0.44</v>
      </c>
      <c r="I175" s="124">
        <f t="shared" si="49"/>
        <v>0.44</v>
      </c>
      <c r="J175" s="124">
        <f t="shared" si="49"/>
        <v>0.44</v>
      </c>
      <c r="K175" s="124">
        <f t="shared" si="49"/>
        <v>0.44</v>
      </c>
      <c r="L175" s="124">
        <f t="shared" si="49"/>
        <v>0.44</v>
      </c>
      <c r="M175" s="124">
        <f t="shared" si="49"/>
        <v>0.44</v>
      </c>
      <c r="N175" s="124">
        <f t="shared" si="49"/>
        <v>0.44</v>
      </c>
      <c r="O175" s="124">
        <f t="shared" si="49"/>
        <v>0.44</v>
      </c>
      <c r="P175" s="124">
        <f t="shared" si="49"/>
        <v>0.44</v>
      </c>
      <c r="Q175" s="124">
        <f t="shared" si="49"/>
        <v>0.44</v>
      </c>
      <c r="R175" s="124">
        <f t="shared" si="49"/>
        <v>0.44</v>
      </c>
      <c r="S175" s="124">
        <f t="shared" si="50"/>
        <v>0.44</v>
      </c>
      <c r="T175" s="124">
        <f t="shared" si="50"/>
        <v>0.44</v>
      </c>
      <c r="U175" s="124">
        <f t="shared" si="50"/>
        <v>0.44</v>
      </c>
      <c r="V175" s="124">
        <f t="shared" si="50"/>
        <v>0.44</v>
      </c>
      <c r="W175" s="124">
        <f t="shared" si="50"/>
        <v>0.44</v>
      </c>
      <c r="X175" s="124">
        <f t="shared" si="50"/>
        <v>0.44</v>
      </c>
      <c r="Y175" s="124">
        <f t="shared" si="50"/>
        <v>0.44</v>
      </c>
      <c r="Z175" s="124">
        <f t="shared" si="50"/>
        <v>0.44</v>
      </c>
      <c r="AA175" s="124">
        <f t="shared" si="50"/>
        <v>0.44</v>
      </c>
      <c r="AB175" s="124">
        <f t="shared" si="50"/>
        <v>0.44</v>
      </c>
      <c r="AC175" s="124">
        <f t="shared" si="50"/>
        <v>0.44</v>
      </c>
      <c r="AD175" s="124">
        <f t="shared" si="50"/>
        <v>0.44</v>
      </c>
      <c r="AE175" s="124">
        <f t="shared" si="50"/>
        <v>0.44</v>
      </c>
      <c r="AF175" s="124">
        <f t="shared" si="5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8"/>
        <v>2.1</v>
      </c>
      <c r="C176" s="125">
        <v>2.1</v>
      </c>
      <c r="D176" s="124">
        <f t="shared" si="49"/>
        <v>2.1</v>
      </c>
      <c r="E176" s="124">
        <f t="shared" si="49"/>
        <v>2.1</v>
      </c>
      <c r="F176" s="124">
        <f t="shared" si="49"/>
        <v>2.1</v>
      </c>
      <c r="G176" s="124">
        <f t="shared" si="49"/>
        <v>2.1</v>
      </c>
      <c r="H176" s="124">
        <f t="shared" si="49"/>
        <v>2.1</v>
      </c>
      <c r="I176" s="124">
        <f t="shared" si="49"/>
        <v>2.1</v>
      </c>
      <c r="J176" s="124">
        <f t="shared" si="49"/>
        <v>2.1</v>
      </c>
      <c r="K176" s="124">
        <f t="shared" si="49"/>
        <v>2.1</v>
      </c>
      <c r="L176" s="124">
        <f t="shared" si="49"/>
        <v>2.1</v>
      </c>
      <c r="M176" s="124">
        <f t="shared" si="49"/>
        <v>2.1</v>
      </c>
      <c r="N176" s="124">
        <f t="shared" si="49"/>
        <v>2.1</v>
      </c>
      <c r="O176" s="124">
        <f t="shared" si="49"/>
        <v>2.1</v>
      </c>
      <c r="P176" s="124">
        <f t="shared" si="49"/>
        <v>2.1</v>
      </c>
      <c r="Q176" s="124">
        <f t="shared" si="49"/>
        <v>2.1</v>
      </c>
      <c r="R176" s="124">
        <f t="shared" si="49"/>
        <v>2.1</v>
      </c>
      <c r="S176" s="124">
        <f t="shared" si="50"/>
        <v>2.1</v>
      </c>
      <c r="T176" s="124">
        <f t="shared" si="50"/>
        <v>2.1</v>
      </c>
      <c r="U176" s="124">
        <f t="shared" si="50"/>
        <v>2.1</v>
      </c>
      <c r="V176" s="124">
        <f t="shared" si="50"/>
        <v>2.1</v>
      </c>
      <c r="W176" s="124">
        <f t="shared" si="50"/>
        <v>2.1</v>
      </c>
      <c r="X176" s="124">
        <f t="shared" si="50"/>
        <v>2.1</v>
      </c>
      <c r="Y176" s="124">
        <f t="shared" si="50"/>
        <v>2.1</v>
      </c>
      <c r="Z176" s="124">
        <f t="shared" si="50"/>
        <v>2.1</v>
      </c>
      <c r="AA176" s="124">
        <f t="shared" si="50"/>
        <v>2.1</v>
      </c>
      <c r="AB176" s="124">
        <f t="shared" si="50"/>
        <v>2.1</v>
      </c>
      <c r="AC176" s="124">
        <f t="shared" si="50"/>
        <v>2.1</v>
      </c>
      <c r="AD176" s="124">
        <f t="shared" si="50"/>
        <v>2.1</v>
      </c>
      <c r="AE176" s="124">
        <f t="shared" si="50"/>
        <v>2.1</v>
      </c>
      <c r="AF176" s="124">
        <f t="shared" si="5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8"/>
        <v>0.9</v>
      </c>
      <c r="C177" s="125">
        <v>0.9</v>
      </c>
      <c r="D177" s="124">
        <f t="shared" si="49"/>
        <v>0.9</v>
      </c>
      <c r="E177" s="124">
        <f t="shared" si="49"/>
        <v>0.9</v>
      </c>
      <c r="F177" s="124">
        <f t="shared" si="49"/>
        <v>0.9</v>
      </c>
      <c r="G177" s="124">
        <f t="shared" si="49"/>
        <v>0.9</v>
      </c>
      <c r="H177" s="124">
        <f t="shared" si="49"/>
        <v>0.9</v>
      </c>
      <c r="I177" s="124">
        <f t="shared" si="49"/>
        <v>0.9</v>
      </c>
      <c r="J177" s="124">
        <f t="shared" si="49"/>
        <v>0.9</v>
      </c>
      <c r="K177" s="124">
        <f t="shared" si="49"/>
        <v>0.9</v>
      </c>
      <c r="L177" s="124">
        <f t="shared" si="49"/>
        <v>0.9</v>
      </c>
      <c r="M177" s="124">
        <f t="shared" si="49"/>
        <v>0.9</v>
      </c>
      <c r="N177" s="124">
        <f t="shared" si="49"/>
        <v>0.9</v>
      </c>
      <c r="O177" s="124">
        <f t="shared" si="49"/>
        <v>0.9</v>
      </c>
      <c r="P177" s="124">
        <f t="shared" si="49"/>
        <v>0.9</v>
      </c>
      <c r="Q177" s="124">
        <f t="shared" si="49"/>
        <v>0.9</v>
      </c>
      <c r="R177" s="124">
        <f t="shared" si="49"/>
        <v>0.9</v>
      </c>
      <c r="S177" s="124">
        <f t="shared" si="50"/>
        <v>0.9</v>
      </c>
      <c r="T177" s="124">
        <f t="shared" si="50"/>
        <v>0.9</v>
      </c>
      <c r="U177" s="124">
        <f t="shared" si="50"/>
        <v>0.9</v>
      </c>
      <c r="V177" s="124">
        <f t="shared" si="50"/>
        <v>0.9</v>
      </c>
      <c r="W177" s="124">
        <f t="shared" si="50"/>
        <v>0.9</v>
      </c>
      <c r="X177" s="124">
        <f t="shared" si="50"/>
        <v>0.9</v>
      </c>
      <c r="Y177" s="124">
        <f t="shared" si="50"/>
        <v>0.9</v>
      </c>
      <c r="Z177" s="124">
        <f t="shared" si="50"/>
        <v>0.9</v>
      </c>
      <c r="AA177" s="124">
        <f t="shared" si="50"/>
        <v>0.9</v>
      </c>
      <c r="AB177" s="124">
        <f t="shared" si="50"/>
        <v>0.9</v>
      </c>
      <c r="AC177" s="124">
        <f t="shared" si="50"/>
        <v>0.9</v>
      </c>
      <c r="AD177" s="124">
        <f t="shared" si="50"/>
        <v>0.9</v>
      </c>
      <c r="AE177" s="124">
        <f t="shared" si="50"/>
        <v>0.9</v>
      </c>
      <c r="AF177" s="124">
        <f t="shared" si="5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51">AF179</f>
        <v>0.57999999999999996</v>
      </c>
      <c r="C179" s="125">
        <v>0.57999999999999996</v>
      </c>
      <c r="D179" s="124">
        <f t="shared" ref="D179:S191" si="52">C179</f>
        <v>0.57999999999999996</v>
      </c>
      <c r="E179" s="124">
        <f t="shared" si="52"/>
        <v>0.57999999999999996</v>
      </c>
      <c r="F179" s="124">
        <f t="shared" si="52"/>
        <v>0.57999999999999996</v>
      </c>
      <c r="G179" s="124">
        <f t="shared" si="52"/>
        <v>0.57999999999999996</v>
      </c>
      <c r="H179" s="124">
        <f t="shared" si="52"/>
        <v>0.57999999999999996</v>
      </c>
      <c r="I179" s="124">
        <f t="shared" si="52"/>
        <v>0.57999999999999996</v>
      </c>
      <c r="J179" s="124">
        <f t="shared" si="52"/>
        <v>0.57999999999999996</v>
      </c>
      <c r="K179" s="124">
        <f t="shared" si="52"/>
        <v>0.57999999999999996</v>
      </c>
      <c r="L179" s="124">
        <f t="shared" si="52"/>
        <v>0.57999999999999996</v>
      </c>
      <c r="M179" s="124">
        <f t="shared" si="52"/>
        <v>0.57999999999999996</v>
      </c>
      <c r="N179" s="124">
        <f t="shared" si="52"/>
        <v>0.57999999999999996</v>
      </c>
      <c r="O179" s="124">
        <f t="shared" si="52"/>
        <v>0.57999999999999996</v>
      </c>
      <c r="P179" s="124">
        <f t="shared" si="52"/>
        <v>0.57999999999999996</v>
      </c>
      <c r="Q179" s="124">
        <f t="shared" si="52"/>
        <v>0.57999999999999996</v>
      </c>
      <c r="R179" s="124">
        <f t="shared" si="52"/>
        <v>0.57999999999999996</v>
      </c>
      <c r="S179" s="124">
        <f t="shared" si="52"/>
        <v>0.57999999999999996</v>
      </c>
      <c r="T179" s="124">
        <f t="shared" ref="S179:AF191" si="53">S179</f>
        <v>0.57999999999999996</v>
      </c>
      <c r="U179" s="124">
        <f t="shared" si="53"/>
        <v>0.57999999999999996</v>
      </c>
      <c r="V179" s="124">
        <f t="shared" si="53"/>
        <v>0.57999999999999996</v>
      </c>
      <c r="W179" s="124">
        <f t="shared" si="53"/>
        <v>0.57999999999999996</v>
      </c>
      <c r="X179" s="124">
        <f t="shared" si="53"/>
        <v>0.57999999999999996</v>
      </c>
      <c r="Y179" s="124">
        <f t="shared" si="53"/>
        <v>0.57999999999999996</v>
      </c>
      <c r="Z179" s="124">
        <f t="shared" si="53"/>
        <v>0.57999999999999996</v>
      </c>
      <c r="AA179" s="124">
        <f t="shared" si="53"/>
        <v>0.57999999999999996</v>
      </c>
      <c r="AB179" s="124">
        <f t="shared" si="53"/>
        <v>0.57999999999999996</v>
      </c>
      <c r="AC179" s="124">
        <f t="shared" si="53"/>
        <v>0.57999999999999996</v>
      </c>
      <c r="AD179" s="124">
        <f t="shared" si="53"/>
        <v>0.57999999999999996</v>
      </c>
      <c r="AE179" s="124">
        <f t="shared" si="53"/>
        <v>0.57999999999999996</v>
      </c>
      <c r="AF179" s="124">
        <f t="shared" si="5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51"/>
        <v>0.8</v>
      </c>
      <c r="C180" s="125">
        <v>0.8</v>
      </c>
      <c r="D180" s="124">
        <f t="shared" si="52"/>
        <v>0.8</v>
      </c>
      <c r="E180" s="124">
        <f t="shared" si="52"/>
        <v>0.8</v>
      </c>
      <c r="F180" s="124">
        <f t="shared" si="52"/>
        <v>0.8</v>
      </c>
      <c r="G180" s="124">
        <f t="shared" si="52"/>
        <v>0.8</v>
      </c>
      <c r="H180" s="124">
        <f t="shared" si="52"/>
        <v>0.8</v>
      </c>
      <c r="I180" s="124">
        <f t="shared" si="52"/>
        <v>0.8</v>
      </c>
      <c r="J180" s="124">
        <f t="shared" si="52"/>
        <v>0.8</v>
      </c>
      <c r="K180" s="124">
        <f t="shared" si="52"/>
        <v>0.8</v>
      </c>
      <c r="L180" s="124">
        <f t="shared" si="52"/>
        <v>0.8</v>
      </c>
      <c r="M180" s="124">
        <f t="shared" si="52"/>
        <v>0.8</v>
      </c>
      <c r="N180" s="124">
        <f t="shared" si="52"/>
        <v>0.8</v>
      </c>
      <c r="O180" s="124">
        <f t="shared" si="52"/>
        <v>0.8</v>
      </c>
      <c r="P180" s="124">
        <f t="shared" si="52"/>
        <v>0.8</v>
      </c>
      <c r="Q180" s="124">
        <f t="shared" si="52"/>
        <v>0.8</v>
      </c>
      <c r="R180" s="124">
        <f t="shared" si="52"/>
        <v>0.8</v>
      </c>
      <c r="S180" s="124">
        <f t="shared" si="52"/>
        <v>0.8</v>
      </c>
      <c r="T180" s="124">
        <f t="shared" si="53"/>
        <v>0.8</v>
      </c>
      <c r="U180" s="124">
        <f t="shared" si="53"/>
        <v>0.8</v>
      </c>
      <c r="V180" s="124">
        <f t="shared" si="53"/>
        <v>0.8</v>
      </c>
      <c r="W180" s="124">
        <f t="shared" si="53"/>
        <v>0.8</v>
      </c>
      <c r="X180" s="124">
        <f t="shared" si="53"/>
        <v>0.8</v>
      </c>
      <c r="Y180" s="124">
        <f t="shared" si="53"/>
        <v>0.8</v>
      </c>
      <c r="Z180" s="124">
        <f t="shared" si="53"/>
        <v>0.8</v>
      </c>
      <c r="AA180" s="124">
        <f t="shared" si="53"/>
        <v>0.8</v>
      </c>
      <c r="AB180" s="124">
        <f t="shared" si="53"/>
        <v>0.8</v>
      </c>
      <c r="AC180" s="124">
        <f t="shared" si="53"/>
        <v>0.8</v>
      </c>
      <c r="AD180" s="124">
        <f t="shared" si="53"/>
        <v>0.8</v>
      </c>
      <c r="AE180" s="124">
        <f t="shared" si="53"/>
        <v>0.8</v>
      </c>
      <c r="AF180" s="124">
        <f t="shared" si="5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51"/>
        <v>0</v>
      </c>
      <c r="C181" s="125">
        <v>0</v>
      </c>
      <c r="D181" s="124">
        <f t="shared" si="52"/>
        <v>0</v>
      </c>
      <c r="E181" s="124">
        <f t="shared" si="52"/>
        <v>0</v>
      </c>
      <c r="F181" s="124">
        <f t="shared" si="52"/>
        <v>0</v>
      </c>
      <c r="G181" s="124">
        <f t="shared" si="52"/>
        <v>0</v>
      </c>
      <c r="H181" s="124">
        <f t="shared" si="52"/>
        <v>0</v>
      </c>
      <c r="I181" s="124">
        <f t="shared" si="52"/>
        <v>0</v>
      </c>
      <c r="J181" s="124">
        <f t="shared" si="52"/>
        <v>0</v>
      </c>
      <c r="K181" s="124">
        <f t="shared" si="52"/>
        <v>0</v>
      </c>
      <c r="L181" s="124">
        <f t="shared" si="52"/>
        <v>0</v>
      </c>
      <c r="M181" s="124">
        <f t="shared" si="52"/>
        <v>0</v>
      </c>
      <c r="N181" s="124">
        <f t="shared" si="52"/>
        <v>0</v>
      </c>
      <c r="O181" s="124">
        <f t="shared" si="52"/>
        <v>0</v>
      </c>
      <c r="P181" s="124">
        <f t="shared" si="52"/>
        <v>0</v>
      </c>
      <c r="Q181" s="124">
        <f t="shared" si="52"/>
        <v>0</v>
      </c>
      <c r="R181" s="124">
        <f t="shared" si="52"/>
        <v>0</v>
      </c>
      <c r="S181" s="124">
        <f t="shared" si="52"/>
        <v>0</v>
      </c>
      <c r="T181" s="124">
        <f t="shared" si="53"/>
        <v>0</v>
      </c>
      <c r="U181" s="124">
        <f t="shared" si="53"/>
        <v>0</v>
      </c>
      <c r="V181" s="124">
        <f t="shared" si="53"/>
        <v>0</v>
      </c>
      <c r="W181" s="124">
        <f t="shared" si="53"/>
        <v>0</v>
      </c>
      <c r="X181" s="124">
        <f t="shared" si="53"/>
        <v>0</v>
      </c>
      <c r="Y181" s="124">
        <f t="shared" si="53"/>
        <v>0</v>
      </c>
      <c r="Z181" s="124">
        <f t="shared" si="53"/>
        <v>0</v>
      </c>
      <c r="AA181" s="124">
        <f t="shared" si="53"/>
        <v>0</v>
      </c>
      <c r="AB181" s="124">
        <f t="shared" si="53"/>
        <v>0</v>
      </c>
      <c r="AC181" s="124">
        <f t="shared" si="53"/>
        <v>0</v>
      </c>
      <c r="AD181" s="124">
        <f t="shared" si="53"/>
        <v>0</v>
      </c>
      <c r="AE181" s="124">
        <f t="shared" si="53"/>
        <v>0</v>
      </c>
      <c r="AF181" s="124">
        <f t="shared" si="5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51"/>
        <v>0.6</v>
      </c>
      <c r="C182" s="125">
        <v>0.6</v>
      </c>
      <c r="D182" s="124">
        <f t="shared" si="52"/>
        <v>0.6</v>
      </c>
      <c r="E182" s="124">
        <f t="shared" si="52"/>
        <v>0.6</v>
      </c>
      <c r="F182" s="124">
        <f t="shared" si="52"/>
        <v>0.6</v>
      </c>
      <c r="G182" s="124">
        <f t="shared" si="52"/>
        <v>0.6</v>
      </c>
      <c r="H182" s="124">
        <f t="shared" si="52"/>
        <v>0.6</v>
      </c>
      <c r="I182" s="124">
        <f t="shared" si="52"/>
        <v>0.6</v>
      </c>
      <c r="J182" s="124">
        <f t="shared" si="52"/>
        <v>0.6</v>
      </c>
      <c r="K182" s="124">
        <f t="shared" si="52"/>
        <v>0.6</v>
      </c>
      <c r="L182" s="124">
        <f t="shared" si="52"/>
        <v>0.6</v>
      </c>
      <c r="M182" s="124">
        <f t="shared" si="52"/>
        <v>0.6</v>
      </c>
      <c r="N182" s="124">
        <f t="shared" si="52"/>
        <v>0.6</v>
      </c>
      <c r="O182" s="124">
        <f t="shared" si="52"/>
        <v>0.6</v>
      </c>
      <c r="P182" s="124">
        <f t="shared" si="52"/>
        <v>0.6</v>
      </c>
      <c r="Q182" s="124">
        <f t="shared" si="52"/>
        <v>0.6</v>
      </c>
      <c r="R182" s="124">
        <f t="shared" si="52"/>
        <v>0.6</v>
      </c>
      <c r="S182" s="124">
        <f t="shared" si="52"/>
        <v>0.6</v>
      </c>
      <c r="T182" s="124">
        <f t="shared" si="53"/>
        <v>0.6</v>
      </c>
      <c r="U182" s="124">
        <f t="shared" si="53"/>
        <v>0.6</v>
      </c>
      <c r="V182" s="124">
        <f t="shared" si="53"/>
        <v>0.6</v>
      </c>
      <c r="W182" s="124">
        <f t="shared" si="53"/>
        <v>0.6</v>
      </c>
      <c r="X182" s="124">
        <f t="shared" si="53"/>
        <v>0.6</v>
      </c>
      <c r="Y182" s="124">
        <f t="shared" si="53"/>
        <v>0.6</v>
      </c>
      <c r="Z182" s="124">
        <f t="shared" si="53"/>
        <v>0.6</v>
      </c>
      <c r="AA182" s="124">
        <f t="shared" si="53"/>
        <v>0.6</v>
      </c>
      <c r="AB182" s="124">
        <f t="shared" si="53"/>
        <v>0.6</v>
      </c>
      <c r="AC182" s="124">
        <f t="shared" si="53"/>
        <v>0.6</v>
      </c>
      <c r="AD182" s="124">
        <f t="shared" si="53"/>
        <v>0.6</v>
      </c>
      <c r="AE182" s="124">
        <f t="shared" si="53"/>
        <v>0.6</v>
      </c>
      <c r="AF182" s="124">
        <f t="shared" si="5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51"/>
        <v>0.6</v>
      </c>
      <c r="C183" s="125">
        <v>0.6</v>
      </c>
      <c r="D183" s="124">
        <f t="shared" si="52"/>
        <v>0.6</v>
      </c>
      <c r="E183" s="124">
        <f t="shared" si="52"/>
        <v>0.6</v>
      </c>
      <c r="F183" s="124">
        <f t="shared" si="52"/>
        <v>0.6</v>
      </c>
      <c r="G183" s="124">
        <f t="shared" si="52"/>
        <v>0.6</v>
      </c>
      <c r="H183" s="124">
        <f t="shared" si="52"/>
        <v>0.6</v>
      </c>
      <c r="I183" s="124">
        <f t="shared" si="52"/>
        <v>0.6</v>
      </c>
      <c r="J183" s="124">
        <f t="shared" si="52"/>
        <v>0.6</v>
      </c>
      <c r="K183" s="124">
        <f t="shared" si="52"/>
        <v>0.6</v>
      </c>
      <c r="L183" s="124">
        <f t="shared" si="52"/>
        <v>0.6</v>
      </c>
      <c r="M183" s="124">
        <f t="shared" si="52"/>
        <v>0.6</v>
      </c>
      <c r="N183" s="124">
        <f t="shared" si="52"/>
        <v>0.6</v>
      </c>
      <c r="O183" s="124">
        <f t="shared" si="52"/>
        <v>0.6</v>
      </c>
      <c r="P183" s="124">
        <f t="shared" si="52"/>
        <v>0.6</v>
      </c>
      <c r="Q183" s="124">
        <f t="shared" si="52"/>
        <v>0.6</v>
      </c>
      <c r="R183" s="124">
        <f t="shared" si="52"/>
        <v>0.6</v>
      </c>
      <c r="S183" s="124">
        <f t="shared" si="52"/>
        <v>0.6</v>
      </c>
      <c r="T183" s="124">
        <f t="shared" si="53"/>
        <v>0.6</v>
      </c>
      <c r="U183" s="124">
        <f t="shared" si="53"/>
        <v>0.6</v>
      </c>
      <c r="V183" s="124">
        <f t="shared" si="53"/>
        <v>0.6</v>
      </c>
      <c r="W183" s="124">
        <f t="shared" si="53"/>
        <v>0.6</v>
      </c>
      <c r="X183" s="124">
        <f t="shared" si="53"/>
        <v>0.6</v>
      </c>
      <c r="Y183" s="124">
        <f t="shared" si="53"/>
        <v>0.6</v>
      </c>
      <c r="Z183" s="124">
        <f t="shared" si="53"/>
        <v>0.6</v>
      </c>
      <c r="AA183" s="124">
        <f t="shared" si="53"/>
        <v>0.6</v>
      </c>
      <c r="AB183" s="124">
        <f t="shared" si="53"/>
        <v>0.6</v>
      </c>
      <c r="AC183" s="124">
        <f t="shared" si="53"/>
        <v>0.6</v>
      </c>
      <c r="AD183" s="124">
        <f t="shared" si="53"/>
        <v>0.6</v>
      </c>
      <c r="AE183" s="124">
        <f t="shared" si="53"/>
        <v>0.6</v>
      </c>
      <c r="AF183" s="124">
        <f t="shared" si="5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51"/>
        <v>0.35</v>
      </c>
      <c r="C184" s="125">
        <v>0.35</v>
      </c>
      <c r="D184" s="124">
        <f t="shared" si="52"/>
        <v>0.35</v>
      </c>
      <c r="E184" s="124">
        <f t="shared" si="52"/>
        <v>0.35</v>
      </c>
      <c r="F184" s="124">
        <f t="shared" si="52"/>
        <v>0.35</v>
      </c>
      <c r="G184" s="124">
        <f t="shared" si="52"/>
        <v>0.35</v>
      </c>
      <c r="H184" s="124">
        <f t="shared" si="52"/>
        <v>0.35</v>
      </c>
      <c r="I184" s="124">
        <f t="shared" si="52"/>
        <v>0.35</v>
      </c>
      <c r="J184" s="124">
        <f t="shared" si="52"/>
        <v>0.35</v>
      </c>
      <c r="K184" s="124">
        <f t="shared" si="52"/>
        <v>0.35</v>
      </c>
      <c r="L184" s="124">
        <f t="shared" si="52"/>
        <v>0.35</v>
      </c>
      <c r="M184" s="124">
        <f t="shared" si="52"/>
        <v>0.35</v>
      </c>
      <c r="N184" s="124">
        <f t="shared" si="52"/>
        <v>0.35</v>
      </c>
      <c r="O184" s="124">
        <f t="shared" si="52"/>
        <v>0.35</v>
      </c>
      <c r="P184" s="124">
        <f t="shared" si="52"/>
        <v>0.35</v>
      </c>
      <c r="Q184" s="124">
        <f t="shared" si="52"/>
        <v>0.35</v>
      </c>
      <c r="R184" s="124">
        <f t="shared" si="52"/>
        <v>0.35</v>
      </c>
      <c r="S184" s="124">
        <f t="shared" si="52"/>
        <v>0.35</v>
      </c>
      <c r="T184" s="124">
        <f t="shared" si="53"/>
        <v>0.35</v>
      </c>
      <c r="U184" s="124">
        <f t="shared" si="53"/>
        <v>0.35</v>
      </c>
      <c r="V184" s="124">
        <f t="shared" si="53"/>
        <v>0.35</v>
      </c>
      <c r="W184" s="124">
        <f t="shared" si="53"/>
        <v>0.35</v>
      </c>
      <c r="X184" s="124">
        <f t="shared" si="53"/>
        <v>0.35</v>
      </c>
      <c r="Y184" s="124">
        <f t="shared" si="53"/>
        <v>0.35</v>
      </c>
      <c r="Z184" s="124">
        <f t="shared" si="53"/>
        <v>0.35</v>
      </c>
      <c r="AA184" s="124">
        <f t="shared" si="53"/>
        <v>0.35</v>
      </c>
      <c r="AB184" s="124">
        <f t="shared" si="53"/>
        <v>0.35</v>
      </c>
      <c r="AC184" s="124">
        <f t="shared" si="53"/>
        <v>0.35</v>
      </c>
      <c r="AD184" s="124">
        <f t="shared" si="53"/>
        <v>0.35</v>
      </c>
      <c r="AE184" s="124">
        <f t="shared" si="53"/>
        <v>0.35</v>
      </c>
      <c r="AF184" s="124">
        <f t="shared" si="5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51"/>
        <v>0.28999999999999998</v>
      </c>
      <c r="C185" s="125">
        <v>0.28999999999999998</v>
      </c>
      <c r="D185" s="124">
        <f t="shared" si="52"/>
        <v>0.28999999999999998</v>
      </c>
      <c r="E185" s="124">
        <f t="shared" si="52"/>
        <v>0.28999999999999998</v>
      </c>
      <c r="F185" s="124">
        <f t="shared" si="52"/>
        <v>0.28999999999999998</v>
      </c>
      <c r="G185" s="124">
        <f t="shared" si="52"/>
        <v>0.28999999999999998</v>
      </c>
      <c r="H185" s="124">
        <f t="shared" si="52"/>
        <v>0.28999999999999998</v>
      </c>
      <c r="I185" s="124">
        <f t="shared" si="52"/>
        <v>0.28999999999999998</v>
      </c>
      <c r="J185" s="124">
        <f t="shared" si="52"/>
        <v>0.28999999999999998</v>
      </c>
      <c r="K185" s="124">
        <f t="shared" si="52"/>
        <v>0.28999999999999998</v>
      </c>
      <c r="L185" s="124">
        <f t="shared" si="52"/>
        <v>0.28999999999999998</v>
      </c>
      <c r="M185" s="124">
        <f t="shared" si="52"/>
        <v>0.28999999999999998</v>
      </c>
      <c r="N185" s="124">
        <f t="shared" si="52"/>
        <v>0.28999999999999998</v>
      </c>
      <c r="O185" s="124">
        <f t="shared" si="52"/>
        <v>0.28999999999999998</v>
      </c>
      <c r="P185" s="124">
        <f t="shared" si="52"/>
        <v>0.28999999999999998</v>
      </c>
      <c r="Q185" s="124">
        <f t="shared" si="52"/>
        <v>0.28999999999999998</v>
      </c>
      <c r="R185" s="124">
        <f t="shared" si="52"/>
        <v>0.28999999999999998</v>
      </c>
      <c r="S185" s="124">
        <f t="shared" si="52"/>
        <v>0.28999999999999998</v>
      </c>
      <c r="T185" s="124">
        <f t="shared" si="53"/>
        <v>0.28999999999999998</v>
      </c>
      <c r="U185" s="124">
        <f t="shared" si="53"/>
        <v>0.28999999999999998</v>
      </c>
      <c r="V185" s="124">
        <f t="shared" si="53"/>
        <v>0.28999999999999998</v>
      </c>
      <c r="W185" s="124">
        <f t="shared" si="53"/>
        <v>0.28999999999999998</v>
      </c>
      <c r="X185" s="124">
        <f t="shared" si="53"/>
        <v>0.28999999999999998</v>
      </c>
      <c r="Y185" s="124">
        <f t="shared" si="53"/>
        <v>0.28999999999999998</v>
      </c>
      <c r="Z185" s="124">
        <f t="shared" si="53"/>
        <v>0.28999999999999998</v>
      </c>
      <c r="AA185" s="124">
        <f t="shared" si="53"/>
        <v>0.28999999999999998</v>
      </c>
      <c r="AB185" s="124">
        <f t="shared" si="53"/>
        <v>0.28999999999999998</v>
      </c>
      <c r="AC185" s="124">
        <f t="shared" si="53"/>
        <v>0.28999999999999998</v>
      </c>
      <c r="AD185" s="124">
        <f t="shared" si="53"/>
        <v>0.28999999999999998</v>
      </c>
      <c r="AE185" s="124">
        <f t="shared" si="53"/>
        <v>0.28999999999999998</v>
      </c>
      <c r="AF185" s="124">
        <f t="shared" si="5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51"/>
        <v>0.06</v>
      </c>
      <c r="C186" s="125">
        <v>0.06</v>
      </c>
      <c r="D186" s="124">
        <f t="shared" si="52"/>
        <v>0.06</v>
      </c>
      <c r="E186" s="124">
        <f t="shared" si="52"/>
        <v>0.06</v>
      </c>
      <c r="F186" s="124">
        <f t="shared" si="52"/>
        <v>0.06</v>
      </c>
      <c r="G186" s="124">
        <f t="shared" si="52"/>
        <v>0.06</v>
      </c>
      <c r="H186" s="124">
        <f t="shared" si="52"/>
        <v>0.06</v>
      </c>
      <c r="I186" s="124">
        <f t="shared" si="52"/>
        <v>0.06</v>
      </c>
      <c r="J186" s="124">
        <f t="shared" si="52"/>
        <v>0.06</v>
      </c>
      <c r="K186" s="124">
        <f t="shared" si="52"/>
        <v>0.06</v>
      </c>
      <c r="L186" s="124">
        <f t="shared" si="52"/>
        <v>0.06</v>
      </c>
      <c r="M186" s="124">
        <f t="shared" si="52"/>
        <v>0.06</v>
      </c>
      <c r="N186" s="124">
        <f t="shared" si="52"/>
        <v>0.06</v>
      </c>
      <c r="O186" s="124">
        <f t="shared" si="52"/>
        <v>0.06</v>
      </c>
      <c r="P186" s="124">
        <f t="shared" si="52"/>
        <v>0.06</v>
      </c>
      <c r="Q186" s="124">
        <f t="shared" si="52"/>
        <v>0.06</v>
      </c>
      <c r="R186" s="124">
        <f t="shared" si="52"/>
        <v>0.06</v>
      </c>
      <c r="S186" s="124">
        <f t="shared" si="52"/>
        <v>0.06</v>
      </c>
      <c r="T186" s="124">
        <f t="shared" si="53"/>
        <v>0.06</v>
      </c>
      <c r="U186" s="124">
        <f t="shared" si="53"/>
        <v>0.06</v>
      </c>
      <c r="V186" s="124">
        <f t="shared" si="53"/>
        <v>0.06</v>
      </c>
      <c r="W186" s="124">
        <f t="shared" si="53"/>
        <v>0.06</v>
      </c>
      <c r="X186" s="124">
        <f t="shared" si="53"/>
        <v>0.06</v>
      </c>
      <c r="Y186" s="124">
        <f t="shared" si="53"/>
        <v>0.06</v>
      </c>
      <c r="Z186" s="124">
        <f t="shared" si="53"/>
        <v>0.06</v>
      </c>
      <c r="AA186" s="124">
        <f t="shared" si="53"/>
        <v>0.06</v>
      </c>
      <c r="AB186" s="124">
        <f t="shared" si="53"/>
        <v>0.06</v>
      </c>
      <c r="AC186" s="124">
        <f t="shared" si="53"/>
        <v>0.06</v>
      </c>
      <c r="AD186" s="124">
        <f t="shared" si="53"/>
        <v>0.06</v>
      </c>
      <c r="AE186" s="124">
        <f t="shared" si="53"/>
        <v>0.06</v>
      </c>
      <c r="AF186" s="124">
        <f t="shared" si="5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51"/>
        <v>0.11</v>
      </c>
      <c r="C187" s="125">
        <v>0.11</v>
      </c>
      <c r="D187" s="124">
        <f t="shared" si="52"/>
        <v>0.11</v>
      </c>
      <c r="E187" s="124">
        <f t="shared" si="52"/>
        <v>0.11</v>
      </c>
      <c r="F187" s="124">
        <f t="shared" si="52"/>
        <v>0.11</v>
      </c>
      <c r="G187" s="124">
        <f t="shared" si="52"/>
        <v>0.11</v>
      </c>
      <c r="H187" s="124">
        <f t="shared" si="52"/>
        <v>0.11</v>
      </c>
      <c r="I187" s="124">
        <f t="shared" si="52"/>
        <v>0.11</v>
      </c>
      <c r="J187" s="124">
        <f t="shared" si="52"/>
        <v>0.11</v>
      </c>
      <c r="K187" s="124">
        <f t="shared" si="52"/>
        <v>0.11</v>
      </c>
      <c r="L187" s="124">
        <f t="shared" si="52"/>
        <v>0.11</v>
      </c>
      <c r="M187" s="124">
        <f t="shared" si="52"/>
        <v>0.11</v>
      </c>
      <c r="N187" s="124">
        <f t="shared" si="52"/>
        <v>0.11</v>
      </c>
      <c r="O187" s="124">
        <f t="shared" si="52"/>
        <v>0.11</v>
      </c>
      <c r="P187" s="124">
        <f t="shared" si="52"/>
        <v>0.11</v>
      </c>
      <c r="Q187" s="124">
        <f t="shared" si="52"/>
        <v>0.11</v>
      </c>
      <c r="R187" s="124">
        <f t="shared" si="52"/>
        <v>0.11</v>
      </c>
      <c r="S187" s="124">
        <f t="shared" si="52"/>
        <v>0.11</v>
      </c>
      <c r="T187" s="124">
        <f t="shared" si="53"/>
        <v>0.11</v>
      </c>
      <c r="U187" s="124">
        <f t="shared" si="53"/>
        <v>0.11</v>
      </c>
      <c r="V187" s="124">
        <f t="shared" si="53"/>
        <v>0.11</v>
      </c>
      <c r="W187" s="124">
        <f t="shared" si="53"/>
        <v>0.11</v>
      </c>
      <c r="X187" s="124">
        <f t="shared" si="53"/>
        <v>0.11</v>
      </c>
      <c r="Y187" s="124">
        <f t="shared" si="53"/>
        <v>0.11</v>
      </c>
      <c r="Z187" s="124">
        <f t="shared" si="53"/>
        <v>0.11</v>
      </c>
      <c r="AA187" s="124">
        <f t="shared" si="53"/>
        <v>0.11</v>
      </c>
      <c r="AB187" s="124">
        <f t="shared" si="53"/>
        <v>0.11</v>
      </c>
      <c r="AC187" s="124">
        <f t="shared" si="53"/>
        <v>0.11</v>
      </c>
      <c r="AD187" s="124">
        <f t="shared" si="53"/>
        <v>0.11</v>
      </c>
      <c r="AE187" s="124">
        <f t="shared" si="53"/>
        <v>0.11</v>
      </c>
      <c r="AF187" s="124">
        <f t="shared" si="5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51"/>
        <v>0.1</v>
      </c>
      <c r="C188" s="125">
        <v>0.1</v>
      </c>
      <c r="D188" s="124">
        <f t="shared" si="52"/>
        <v>0.1</v>
      </c>
      <c r="E188" s="124">
        <f t="shared" si="52"/>
        <v>0.1</v>
      </c>
      <c r="F188" s="124">
        <f t="shared" si="52"/>
        <v>0.1</v>
      </c>
      <c r="G188" s="124">
        <f t="shared" si="52"/>
        <v>0.1</v>
      </c>
      <c r="H188" s="124">
        <f t="shared" si="52"/>
        <v>0.1</v>
      </c>
      <c r="I188" s="124">
        <f t="shared" si="52"/>
        <v>0.1</v>
      </c>
      <c r="J188" s="124">
        <f t="shared" si="52"/>
        <v>0.1</v>
      </c>
      <c r="K188" s="124">
        <f t="shared" si="52"/>
        <v>0.1</v>
      </c>
      <c r="L188" s="124">
        <f t="shared" si="52"/>
        <v>0.1</v>
      </c>
      <c r="M188" s="124">
        <f t="shared" si="52"/>
        <v>0.1</v>
      </c>
      <c r="N188" s="124">
        <f t="shared" si="52"/>
        <v>0.1</v>
      </c>
      <c r="O188" s="124">
        <f t="shared" si="52"/>
        <v>0.1</v>
      </c>
      <c r="P188" s="124">
        <f t="shared" si="52"/>
        <v>0.1</v>
      </c>
      <c r="Q188" s="124">
        <f t="shared" si="52"/>
        <v>0.1</v>
      </c>
      <c r="R188" s="124">
        <f t="shared" si="52"/>
        <v>0.1</v>
      </c>
      <c r="S188" s="124">
        <f t="shared" si="53"/>
        <v>0.1</v>
      </c>
      <c r="T188" s="124">
        <f t="shared" si="53"/>
        <v>0.1</v>
      </c>
      <c r="U188" s="124">
        <f t="shared" si="53"/>
        <v>0.1</v>
      </c>
      <c r="V188" s="124">
        <f t="shared" si="53"/>
        <v>0.1</v>
      </c>
      <c r="W188" s="124">
        <f t="shared" si="53"/>
        <v>0.1</v>
      </c>
      <c r="X188" s="124">
        <f t="shared" si="53"/>
        <v>0.1</v>
      </c>
      <c r="Y188" s="124">
        <f t="shared" si="53"/>
        <v>0.1</v>
      </c>
      <c r="Z188" s="124">
        <f t="shared" si="53"/>
        <v>0.1</v>
      </c>
      <c r="AA188" s="124">
        <f t="shared" si="53"/>
        <v>0.1</v>
      </c>
      <c r="AB188" s="124">
        <f t="shared" si="53"/>
        <v>0.1</v>
      </c>
      <c r="AC188" s="124">
        <f t="shared" si="53"/>
        <v>0.1</v>
      </c>
      <c r="AD188" s="124">
        <f t="shared" si="53"/>
        <v>0.1</v>
      </c>
      <c r="AE188" s="124">
        <f t="shared" si="53"/>
        <v>0.1</v>
      </c>
      <c r="AF188" s="124">
        <f t="shared" si="5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51"/>
        <v>0.09</v>
      </c>
      <c r="C189" s="125">
        <v>0.09</v>
      </c>
      <c r="D189" s="124">
        <f t="shared" si="52"/>
        <v>0.09</v>
      </c>
      <c r="E189" s="124">
        <f t="shared" si="52"/>
        <v>0.09</v>
      </c>
      <c r="F189" s="124">
        <f t="shared" si="52"/>
        <v>0.09</v>
      </c>
      <c r="G189" s="124">
        <f t="shared" si="52"/>
        <v>0.09</v>
      </c>
      <c r="H189" s="124">
        <f t="shared" si="52"/>
        <v>0.09</v>
      </c>
      <c r="I189" s="124">
        <f t="shared" si="52"/>
        <v>0.09</v>
      </c>
      <c r="J189" s="124">
        <f t="shared" si="52"/>
        <v>0.09</v>
      </c>
      <c r="K189" s="124">
        <f t="shared" si="52"/>
        <v>0.09</v>
      </c>
      <c r="L189" s="124">
        <f t="shared" si="52"/>
        <v>0.09</v>
      </c>
      <c r="M189" s="124">
        <f t="shared" si="52"/>
        <v>0.09</v>
      </c>
      <c r="N189" s="124">
        <f t="shared" si="52"/>
        <v>0.09</v>
      </c>
      <c r="O189" s="124">
        <f t="shared" si="52"/>
        <v>0.09</v>
      </c>
      <c r="P189" s="124">
        <f t="shared" si="52"/>
        <v>0.09</v>
      </c>
      <c r="Q189" s="124">
        <f t="shared" si="52"/>
        <v>0.09</v>
      </c>
      <c r="R189" s="124">
        <f t="shared" si="52"/>
        <v>0.09</v>
      </c>
      <c r="S189" s="124">
        <f t="shared" si="53"/>
        <v>0.09</v>
      </c>
      <c r="T189" s="124">
        <f t="shared" si="53"/>
        <v>0.09</v>
      </c>
      <c r="U189" s="124">
        <f t="shared" si="53"/>
        <v>0.09</v>
      </c>
      <c r="V189" s="124">
        <f t="shared" si="53"/>
        <v>0.09</v>
      </c>
      <c r="W189" s="124">
        <f t="shared" si="53"/>
        <v>0.09</v>
      </c>
      <c r="X189" s="124">
        <f t="shared" si="53"/>
        <v>0.09</v>
      </c>
      <c r="Y189" s="124">
        <f t="shared" si="53"/>
        <v>0.09</v>
      </c>
      <c r="Z189" s="124">
        <f t="shared" si="53"/>
        <v>0.09</v>
      </c>
      <c r="AA189" s="124">
        <f t="shared" si="53"/>
        <v>0.09</v>
      </c>
      <c r="AB189" s="124">
        <f t="shared" si="53"/>
        <v>0.09</v>
      </c>
      <c r="AC189" s="124">
        <f t="shared" si="53"/>
        <v>0.09</v>
      </c>
      <c r="AD189" s="124">
        <f t="shared" si="53"/>
        <v>0.09</v>
      </c>
      <c r="AE189" s="124">
        <f t="shared" si="53"/>
        <v>0.09</v>
      </c>
      <c r="AF189" s="124">
        <f t="shared" si="5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51"/>
        <v>0.04</v>
      </c>
      <c r="C190" s="48">
        <v>0.04</v>
      </c>
      <c r="D190" s="124">
        <f t="shared" si="52"/>
        <v>0.04</v>
      </c>
      <c r="E190" s="124">
        <f t="shared" si="52"/>
        <v>0.04</v>
      </c>
      <c r="F190" s="124">
        <f t="shared" si="52"/>
        <v>0.04</v>
      </c>
      <c r="G190" s="124">
        <f t="shared" si="52"/>
        <v>0.04</v>
      </c>
      <c r="H190" s="124">
        <f t="shared" si="52"/>
        <v>0.04</v>
      </c>
      <c r="I190" s="124">
        <f t="shared" si="52"/>
        <v>0.04</v>
      </c>
      <c r="J190" s="124">
        <f t="shared" si="52"/>
        <v>0.04</v>
      </c>
      <c r="K190" s="124">
        <f t="shared" si="52"/>
        <v>0.04</v>
      </c>
      <c r="L190" s="124">
        <f t="shared" si="52"/>
        <v>0.04</v>
      </c>
      <c r="M190" s="124">
        <f t="shared" si="52"/>
        <v>0.04</v>
      </c>
      <c r="N190" s="124">
        <f t="shared" si="52"/>
        <v>0.04</v>
      </c>
      <c r="O190" s="124">
        <f t="shared" si="52"/>
        <v>0.04</v>
      </c>
      <c r="P190" s="124">
        <f t="shared" si="52"/>
        <v>0.04</v>
      </c>
      <c r="Q190" s="124">
        <f t="shared" si="52"/>
        <v>0.04</v>
      </c>
      <c r="R190" s="124">
        <f t="shared" si="52"/>
        <v>0.04</v>
      </c>
      <c r="S190" s="124">
        <f t="shared" si="53"/>
        <v>0.04</v>
      </c>
      <c r="T190" s="124">
        <f t="shared" si="53"/>
        <v>0.04</v>
      </c>
      <c r="U190" s="124">
        <f t="shared" si="53"/>
        <v>0.04</v>
      </c>
      <c r="V190" s="124">
        <f t="shared" si="53"/>
        <v>0.04</v>
      </c>
      <c r="W190" s="124">
        <f t="shared" si="53"/>
        <v>0.04</v>
      </c>
      <c r="X190" s="124">
        <f t="shared" si="53"/>
        <v>0.04</v>
      </c>
      <c r="Y190" s="124">
        <f t="shared" si="53"/>
        <v>0.04</v>
      </c>
      <c r="Z190" s="124">
        <f t="shared" si="53"/>
        <v>0.04</v>
      </c>
      <c r="AA190" s="124">
        <f t="shared" si="53"/>
        <v>0.04</v>
      </c>
      <c r="AB190" s="124">
        <f t="shared" si="53"/>
        <v>0.04</v>
      </c>
      <c r="AC190" s="124">
        <f t="shared" si="53"/>
        <v>0.04</v>
      </c>
      <c r="AD190" s="124">
        <f t="shared" si="53"/>
        <v>0.04</v>
      </c>
      <c r="AE190" s="124">
        <f t="shared" si="53"/>
        <v>0.04</v>
      </c>
      <c r="AF190" s="124">
        <f t="shared" si="5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51"/>
        <v>2.3E-2</v>
      </c>
      <c r="C191" s="48">
        <v>2.3E-2</v>
      </c>
      <c r="D191" s="124">
        <f>C191</f>
        <v>2.3E-2</v>
      </c>
      <c r="E191" s="124">
        <f t="shared" si="52"/>
        <v>2.3E-2</v>
      </c>
      <c r="F191" s="124">
        <f t="shared" si="52"/>
        <v>2.3E-2</v>
      </c>
      <c r="G191" s="124">
        <f t="shared" si="52"/>
        <v>2.3E-2</v>
      </c>
      <c r="H191" s="124">
        <f t="shared" si="52"/>
        <v>2.3E-2</v>
      </c>
      <c r="I191" s="124">
        <f t="shared" si="52"/>
        <v>2.3E-2</v>
      </c>
      <c r="J191" s="124">
        <f t="shared" si="52"/>
        <v>2.3E-2</v>
      </c>
      <c r="K191" s="124">
        <f t="shared" si="52"/>
        <v>2.3E-2</v>
      </c>
      <c r="L191" s="124">
        <f t="shared" si="52"/>
        <v>2.3E-2</v>
      </c>
      <c r="M191" s="124">
        <f t="shared" si="52"/>
        <v>2.3E-2</v>
      </c>
      <c r="N191" s="124">
        <f t="shared" si="52"/>
        <v>2.3E-2</v>
      </c>
      <c r="O191" s="124">
        <f t="shared" si="52"/>
        <v>2.3E-2</v>
      </c>
      <c r="P191" s="124">
        <f t="shared" si="52"/>
        <v>2.3E-2</v>
      </c>
      <c r="Q191" s="124">
        <f t="shared" si="52"/>
        <v>2.3E-2</v>
      </c>
      <c r="R191" s="124">
        <f t="shared" si="52"/>
        <v>2.3E-2</v>
      </c>
      <c r="S191" s="124">
        <f t="shared" si="53"/>
        <v>2.3E-2</v>
      </c>
      <c r="T191" s="124">
        <f t="shared" si="53"/>
        <v>2.3E-2</v>
      </c>
      <c r="U191" s="124">
        <f t="shared" si="53"/>
        <v>2.3E-2</v>
      </c>
      <c r="V191" s="124">
        <f t="shared" si="53"/>
        <v>2.3E-2</v>
      </c>
      <c r="W191" s="124">
        <f t="shared" si="53"/>
        <v>2.3E-2</v>
      </c>
      <c r="X191" s="124">
        <f t="shared" si="53"/>
        <v>2.3E-2</v>
      </c>
      <c r="Y191" s="124">
        <f t="shared" si="53"/>
        <v>2.3E-2</v>
      </c>
      <c r="Z191" s="124">
        <f t="shared" si="53"/>
        <v>2.3E-2</v>
      </c>
      <c r="AA191" s="124">
        <f t="shared" si="53"/>
        <v>2.3E-2</v>
      </c>
      <c r="AB191" s="124">
        <f t="shared" si="53"/>
        <v>2.3E-2</v>
      </c>
      <c r="AC191" s="124">
        <f t="shared" si="53"/>
        <v>2.3E-2</v>
      </c>
      <c r="AD191" s="124">
        <f t="shared" si="53"/>
        <v>2.3E-2</v>
      </c>
      <c r="AE191" s="124">
        <f t="shared" si="53"/>
        <v>2.3E-2</v>
      </c>
      <c r="AF191" s="124">
        <f t="shared" si="5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4">SUM(C102:C191)</f>
        <v>194.70600000000002</v>
      </c>
      <c r="D192" s="129">
        <f t="shared" si="54"/>
        <v>194.70600000000002</v>
      </c>
      <c r="E192" s="129">
        <f t="shared" si="54"/>
        <v>194.70600000000002</v>
      </c>
      <c r="F192" s="129">
        <f t="shared" si="54"/>
        <v>194.70600000000002</v>
      </c>
      <c r="G192" s="129">
        <f t="shared" si="54"/>
        <v>194.70600000000002</v>
      </c>
      <c r="H192" s="129">
        <f t="shared" si="54"/>
        <v>194.70600000000002</v>
      </c>
      <c r="I192" s="129">
        <f t="shared" si="54"/>
        <v>189.70600000000005</v>
      </c>
      <c r="J192" s="129">
        <f t="shared" si="54"/>
        <v>187.10600000000005</v>
      </c>
      <c r="K192" s="129">
        <f t="shared" si="54"/>
        <v>187.10600000000005</v>
      </c>
      <c r="L192" s="129">
        <f t="shared" si="54"/>
        <v>187.10600000000005</v>
      </c>
      <c r="M192" s="129">
        <f t="shared" si="54"/>
        <v>187.10600000000005</v>
      </c>
      <c r="N192" s="129">
        <f t="shared" si="54"/>
        <v>187.10600000000005</v>
      </c>
      <c r="O192" s="129">
        <f t="shared" si="54"/>
        <v>187.10600000000005</v>
      </c>
      <c r="P192" s="129">
        <f t="shared" si="54"/>
        <v>187.10600000000005</v>
      </c>
      <c r="Q192" s="129">
        <f t="shared" si="54"/>
        <v>187.10600000000005</v>
      </c>
      <c r="R192" s="129">
        <f t="shared" si="54"/>
        <v>187.10600000000005</v>
      </c>
      <c r="S192" s="129">
        <f t="shared" si="54"/>
        <v>187.10600000000005</v>
      </c>
      <c r="T192" s="129">
        <f t="shared" si="54"/>
        <v>187.10600000000005</v>
      </c>
      <c r="U192" s="129">
        <f t="shared" si="54"/>
        <v>187.10600000000005</v>
      </c>
      <c r="V192" s="129">
        <f t="shared" si="54"/>
        <v>187.10600000000005</v>
      </c>
      <c r="W192" s="129">
        <f t="shared" si="54"/>
        <v>187.10600000000005</v>
      </c>
      <c r="X192" s="129">
        <f t="shared" si="54"/>
        <v>187.10600000000005</v>
      </c>
      <c r="Y192" s="129">
        <f t="shared" si="54"/>
        <v>187.10600000000005</v>
      </c>
      <c r="Z192" s="129">
        <f t="shared" si="54"/>
        <v>187.10600000000005</v>
      </c>
      <c r="AA192" s="129">
        <f t="shared" si="54"/>
        <v>187.10600000000005</v>
      </c>
      <c r="AB192" s="129">
        <f t="shared" si="54"/>
        <v>187.10600000000005</v>
      </c>
      <c r="AC192" s="129">
        <f t="shared" si="54"/>
        <v>187.10600000000005</v>
      </c>
      <c r="AD192" s="129">
        <f t="shared" si="54"/>
        <v>187.10600000000005</v>
      </c>
      <c r="AE192" s="129">
        <f t="shared" si="54"/>
        <v>187.10600000000005</v>
      </c>
      <c r="AF192" s="129">
        <f t="shared" si="54"/>
        <v>187.10600000000005</v>
      </c>
      <c r="AG192" s="130">
        <f t="shared" si="5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5">AF194</f>
        <v>0.3</v>
      </c>
      <c r="C194" s="131">
        <v>0.3</v>
      </c>
      <c r="D194" s="131">
        <f t="shared" ref="D194:S199" si="56">C194</f>
        <v>0.3</v>
      </c>
      <c r="E194" s="131">
        <f t="shared" si="56"/>
        <v>0.3</v>
      </c>
      <c r="F194" s="131">
        <f t="shared" si="56"/>
        <v>0.3</v>
      </c>
      <c r="G194" s="131">
        <f t="shared" si="56"/>
        <v>0.3</v>
      </c>
      <c r="H194" s="131">
        <f t="shared" si="56"/>
        <v>0.3</v>
      </c>
      <c r="I194" s="131">
        <f t="shared" si="56"/>
        <v>0.3</v>
      </c>
      <c r="J194" s="131">
        <f t="shared" si="56"/>
        <v>0.3</v>
      </c>
      <c r="K194" s="131">
        <f t="shared" si="56"/>
        <v>0.3</v>
      </c>
      <c r="L194" s="131">
        <f t="shared" si="56"/>
        <v>0.3</v>
      </c>
      <c r="M194" s="131">
        <f t="shared" si="56"/>
        <v>0.3</v>
      </c>
      <c r="N194" s="131">
        <f t="shared" si="56"/>
        <v>0.3</v>
      </c>
      <c r="O194" s="131">
        <f t="shared" si="56"/>
        <v>0.3</v>
      </c>
      <c r="P194" s="131">
        <f t="shared" si="56"/>
        <v>0.3</v>
      </c>
      <c r="Q194" s="131">
        <f t="shared" si="56"/>
        <v>0.3</v>
      </c>
      <c r="R194" s="131">
        <f t="shared" si="56"/>
        <v>0.3</v>
      </c>
      <c r="S194" s="131">
        <f t="shared" si="56"/>
        <v>0.3</v>
      </c>
      <c r="T194" s="131">
        <f t="shared" ref="T194:AF199" si="57">S194</f>
        <v>0.3</v>
      </c>
      <c r="U194" s="131">
        <f t="shared" si="57"/>
        <v>0.3</v>
      </c>
      <c r="V194" s="131">
        <f t="shared" si="57"/>
        <v>0.3</v>
      </c>
      <c r="W194" s="131">
        <f t="shared" si="57"/>
        <v>0.3</v>
      </c>
      <c r="X194" s="131">
        <f t="shared" si="57"/>
        <v>0.3</v>
      </c>
      <c r="Y194" s="131">
        <f t="shared" si="57"/>
        <v>0.3</v>
      </c>
      <c r="Z194" s="131">
        <f t="shared" si="57"/>
        <v>0.3</v>
      </c>
      <c r="AA194" s="131">
        <f t="shared" si="57"/>
        <v>0.3</v>
      </c>
      <c r="AB194" s="131">
        <f t="shared" si="57"/>
        <v>0.3</v>
      </c>
      <c r="AC194" s="131">
        <f t="shared" si="57"/>
        <v>0.3</v>
      </c>
      <c r="AD194" s="131">
        <f t="shared" si="57"/>
        <v>0.3</v>
      </c>
      <c r="AE194" s="131">
        <f t="shared" si="57"/>
        <v>0.3</v>
      </c>
      <c r="AF194" s="131">
        <f t="shared" si="5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5"/>
        <v>0.4</v>
      </c>
      <c r="C195" s="124">
        <v>0.4</v>
      </c>
      <c r="D195" s="124">
        <f t="shared" si="56"/>
        <v>0.4</v>
      </c>
      <c r="E195" s="124">
        <f t="shared" si="56"/>
        <v>0.4</v>
      </c>
      <c r="F195" s="124">
        <f t="shared" si="56"/>
        <v>0.4</v>
      </c>
      <c r="G195" s="124">
        <f t="shared" si="56"/>
        <v>0.4</v>
      </c>
      <c r="H195" s="124">
        <f t="shared" si="56"/>
        <v>0.4</v>
      </c>
      <c r="I195" s="124">
        <f t="shared" si="56"/>
        <v>0.4</v>
      </c>
      <c r="J195" s="124">
        <f t="shared" si="56"/>
        <v>0.4</v>
      </c>
      <c r="K195" s="124">
        <f t="shared" si="56"/>
        <v>0.4</v>
      </c>
      <c r="L195" s="124">
        <f t="shared" si="56"/>
        <v>0.4</v>
      </c>
      <c r="M195" s="124">
        <f t="shared" si="56"/>
        <v>0.4</v>
      </c>
      <c r="N195" s="124">
        <f t="shared" si="56"/>
        <v>0.4</v>
      </c>
      <c r="O195" s="124">
        <f t="shared" si="56"/>
        <v>0.4</v>
      </c>
      <c r="P195" s="124">
        <f t="shared" si="56"/>
        <v>0.4</v>
      </c>
      <c r="Q195" s="124">
        <f t="shared" si="56"/>
        <v>0.4</v>
      </c>
      <c r="R195" s="124">
        <f t="shared" si="56"/>
        <v>0.4</v>
      </c>
      <c r="S195" s="124">
        <f t="shared" si="56"/>
        <v>0.4</v>
      </c>
      <c r="T195" s="124">
        <f t="shared" si="57"/>
        <v>0.4</v>
      </c>
      <c r="U195" s="124">
        <f t="shared" si="57"/>
        <v>0.4</v>
      </c>
      <c r="V195" s="124">
        <f t="shared" si="57"/>
        <v>0.4</v>
      </c>
      <c r="W195" s="124">
        <f>V195</f>
        <v>0.4</v>
      </c>
      <c r="X195" s="124">
        <f>W195</f>
        <v>0.4</v>
      </c>
      <c r="Y195" s="124">
        <f t="shared" si="57"/>
        <v>0.4</v>
      </c>
      <c r="Z195" s="124">
        <f t="shared" si="57"/>
        <v>0.4</v>
      </c>
      <c r="AA195" s="124">
        <f t="shared" si="57"/>
        <v>0.4</v>
      </c>
      <c r="AB195" s="124">
        <f t="shared" si="57"/>
        <v>0.4</v>
      </c>
      <c r="AC195" s="124">
        <f t="shared" si="57"/>
        <v>0.4</v>
      </c>
      <c r="AD195" s="124">
        <f t="shared" si="57"/>
        <v>0.4</v>
      </c>
      <c r="AE195" s="124">
        <f t="shared" si="57"/>
        <v>0.4</v>
      </c>
      <c r="AF195" s="124">
        <f t="shared" si="5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5"/>
        <v>1.5</v>
      </c>
      <c r="C196" s="124">
        <v>1.5</v>
      </c>
      <c r="D196" s="124">
        <f t="shared" si="56"/>
        <v>1.5</v>
      </c>
      <c r="E196" s="124">
        <f t="shared" si="56"/>
        <v>1.5</v>
      </c>
      <c r="F196" s="124">
        <f t="shared" si="56"/>
        <v>1.5</v>
      </c>
      <c r="G196" s="124">
        <f t="shared" si="56"/>
        <v>1.5</v>
      </c>
      <c r="H196" s="124">
        <f t="shared" si="56"/>
        <v>1.5</v>
      </c>
      <c r="I196" s="124">
        <f t="shared" si="56"/>
        <v>1.5</v>
      </c>
      <c r="J196" s="124">
        <f t="shared" si="56"/>
        <v>1.5</v>
      </c>
      <c r="K196" s="124">
        <f t="shared" si="56"/>
        <v>1.5</v>
      </c>
      <c r="L196" s="124">
        <f t="shared" si="56"/>
        <v>1.5</v>
      </c>
      <c r="M196" s="124">
        <f t="shared" si="56"/>
        <v>1.5</v>
      </c>
      <c r="N196" s="124">
        <f t="shared" si="56"/>
        <v>1.5</v>
      </c>
      <c r="O196" s="124">
        <f t="shared" si="56"/>
        <v>1.5</v>
      </c>
      <c r="P196" s="124">
        <f t="shared" si="56"/>
        <v>1.5</v>
      </c>
      <c r="Q196" s="124">
        <f t="shared" si="56"/>
        <v>1.5</v>
      </c>
      <c r="R196" s="124">
        <f t="shared" si="56"/>
        <v>1.5</v>
      </c>
      <c r="S196" s="124">
        <f t="shared" si="56"/>
        <v>1.5</v>
      </c>
      <c r="T196" s="124">
        <f t="shared" si="57"/>
        <v>1.5</v>
      </c>
      <c r="U196" s="124">
        <f t="shared" si="57"/>
        <v>1.5</v>
      </c>
      <c r="V196" s="124">
        <f t="shared" si="57"/>
        <v>1.5</v>
      </c>
      <c r="W196" s="124">
        <f t="shared" si="57"/>
        <v>1.5</v>
      </c>
      <c r="X196" s="124">
        <f t="shared" si="57"/>
        <v>1.5</v>
      </c>
      <c r="Y196" s="124">
        <f t="shared" si="57"/>
        <v>1.5</v>
      </c>
      <c r="Z196" s="124">
        <f t="shared" si="57"/>
        <v>1.5</v>
      </c>
      <c r="AA196" s="124">
        <f t="shared" si="57"/>
        <v>1.5</v>
      </c>
      <c r="AB196" s="124">
        <f t="shared" si="57"/>
        <v>1.5</v>
      </c>
      <c r="AC196" s="124">
        <f t="shared" si="57"/>
        <v>1.5</v>
      </c>
      <c r="AD196" s="124">
        <f t="shared" si="57"/>
        <v>1.5</v>
      </c>
      <c r="AE196" s="124">
        <f t="shared" si="57"/>
        <v>1.5</v>
      </c>
      <c r="AF196" s="124">
        <f t="shared" si="5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5"/>
        <v>0.3</v>
      </c>
      <c r="C197" s="124">
        <v>0.3</v>
      </c>
      <c r="D197" s="124">
        <f t="shared" si="56"/>
        <v>0.3</v>
      </c>
      <c r="E197" s="124">
        <f t="shared" si="56"/>
        <v>0.3</v>
      </c>
      <c r="F197" s="124">
        <f t="shared" si="56"/>
        <v>0.3</v>
      </c>
      <c r="G197" s="124">
        <f t="shared" si="56"/>
        <v>0.3</v>
      </c>
      <c r="H197" s="124">
        <f t="shared" si="56"/>
        <v>0.3</v>
      </c>
      <c r="I197" s="124">
        <f t="shared" si="56"/>
        <v>0.3</v>
      </c>
      <c r="J197" s="124">
        <f t="shared" si="56"/>
        <v>0.3</v>
      </c>
      <c r="K197" s="124">
        <f t="shared" si="56"/>
        <v>0.3</v>
      </c>
      <c r="L197" s="124">
        <f t="shared" si="56"/>
        <v>0.3</v>
      </c>
      <c r="M197" s="124">
        <f t="shared" si="56"/>
        <v>0.3</v>
      </c>
      <c r="N197" s="124">
        <f t="shared" si="56"/>
        <v>0.3</v>
      </c>
      <c r="O197" s="124">
        <f t="shared" si="56"/>
        <v>0.3</v>
      </c>
      <c r="P197" s="124">
        <f t="shared" si="56"/>
        <v>0.3</v>
      </c>
      <c r="Q197" s="124">
        <f t="shared" si="56"/>
        <v>0.3</v>
      </c>
      <c r="R197" s="124">
        <f t="shared" si="56"/>
        <v>0.3</v>
      </c>
      <c r="S197" s="124">
        <f t="shared" si="56"/>
        <v>0.3</v>
      </c>
      <c r="T197" s="124">
        <f t="shared" si="57"/>
        <v>0.3</v>
      </c>
      <c r="U197" s="124">
        <f t="shared" si="57"/>
        <v>0.3</v>
      </c>
      <c r="V197" s="124">
        <f t="shared" si="57"/>
        <v>0.3</v>
      </c>
      <c r="W197" s="124">
        <f t="shared" si="57"/>
        <v>0.3</v>
      </c>
      <c r="X197" s="124">
        <f t="shared" si="57"/>
        <v>0.3</v>
      </c>
      <c r="Y197" s="124">
        <f t="shared" si="57"/>
        <v>0.3</v>
      </c>
      <c r="Z197" s="124">
        <f t="shared" si="57"/>
        <v>0.3</v>
      </c>
      <c r="AA197" s="124">
        <f t="shared" si="57"/>
        <v>0.3</v>
      </c>
      <c r="AB197" s="124">
        <f t="shared" si="57"/>
        <v>0.3</v>
      </c>
      <c r="AC197" s="124">
        <f t="shared" si="57"/>
        <v>0.3</v>
      </c>
      <c r="AD197" s="124">
        <f t="shared" si="57"/>
        <v>0.3</v>
      </c>
      <c r="AE197" s="124">
        <f t="shared" si="57"/>
        <v>0.3</v>
      </c>
      <c r="AF197" s="124">
        <f t="shared" si="5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5"/>
        <v>0.4</v>
      </c>
      <c r="C198" s="124">
        <v>0.4</v>
      </c>
      <c r="D198" s="124">
        <f t="shared" si="56"/>
        <v>0.4</v>
      </c>
      <c r="E198" s="124">
        <f t="shared" si="56"/>
        <v>0.4</v>
      </c>
      <c r="F198" s="124">
        <f t="shared" si="56"/>
        <v>0.4</v>
      </c>
      <c r="G198" s="124">
        <f t="shared" si="56"/>
        <v>0.4</v>
      </c>
      <c r="H198" s="124">
        <f t="shared" si="56"/>
        <v>0.4</v>
      </c>
      <c r="I198" s="124">
        <f t="shared" si="56"/>
        <v>0.4</v>
      </c>
      <c r="J198" s="124">
        <f t="shared" si="56"/>
        <v>0.4</v>
      </c>
      <c r="K198" s="124">
        <f t="shared" si="56"/>
        <v>0.4</v>
      </c>
      <c r="L198" s="124">
        <f t="shared" si="56"/>
        <v>0.4</v>
      </c>
      <c r="M198" s="124">
        <f t="shared" si="56"/>
        <v>0.4</v>
      </c>
      <c r="N198" s="124">
        <f t="shared" si="56"/>
        <v>0.4</v>
      </c>
      <c r="O198" s="124">
        <f t="shared" si="56"/>
        <v>0.4</v>
      </c>
      <c r="P198" s="124">
        <f t="shared" si="56"/>
        <v>0.4</v>
      </c>
      <c r="Q198" s="124">
        <f t="shared" si="56"/>
        <v>0.4</v>
      </c>
      <c r="R198" s="124">
        <f t="shared" si="56"/>
        <v>0.4</v>
      </c>
      <c r="S198" s="124">
        <f t="shared" si="56"/>
        <v>0.4</v>
      </c>
      <c r="T198" s="124">
        <f t="shared" si="57"/>
        <v>0.4</v>
      </c>
      <c r="U198" s="124">
        <f t="shared" si="57"/>
        <v>0.4</v>
      </c>
      <c r="V198" s="124">
        <f t="shared" si="57"/>
        <v>0.4</v>
      </c>
      <c r="W198" s="124">
        <f t="shared" si="57"/>
        <v>0.4</v>
      </c>
      <c r="X198" s="124">
        <f t="shared" si="57"/>
        <v>0.4</v>
      </c>
      <c r="Y198" s="124">
        <f t="shared" si="57"/>
        <v>0.4</v>
      </c>
      <c r="Z198" s="124">
        <f t="shared" si="57"/>
        <v>0.4</v>
      </c>
      <c r="AA198" s="124">
        <f t="shared" si="57"/>
        <v>0.4</v>
      </c>
      <c r="AB198" s="124">
        <f t="shared" si="57"/>
        <v>0.4</v>
      </c>
      <c r="AC198" s="124">
        <f t="shared" si="57"/>
        <v>0.4</v>
      </c>
      <c r="AD198" s="124">
        <f t="shared" si="57"/>
        <v>0.4</v>
      </c>
      <c r="AE198" s="124">
        <f t="shared" si="57"/>
        <v>0.4</v>
      </c>
      <c r="AF198" s="124">
        <f t="shared" si="5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5"/>
        <v>0.64</v>
      </c>
      <c r="C199" s="134">
        <v>0.64</v>
      </c>
      <c r="D199" s="134">
        <f t="shared" si="56"/>
        <v>0.64</v>
      </c>
      <c r="E199" s="134">
        <f t="shared" si="56"/>
        <v>0.64</v>
      </c>
      <c r="F199" s="134">
        <f t="shared" si="56"/>
        <v>0.64</v>
      </c>
      <c r="G199" s="134">
        <f t="shared" si="56"/>
        <v>0.64</v>
      </c>
      <c r="H199" s="134">
        <f t="shared" si="56"/>
        <v>0.64</v>
      </c>
      <c r="I199" s="134">
        <f t="shared" si="56"/>
        <v>0.64</v>
      </c>
      <c r="J199" s="134">
        <f t="shared" si="56"/>
        <v>0.64</v>
      </c>
      <c r="K199" s="134">
        <f t="shared" si="56"/>
        <v>0.64</v>
      </c>
      <c r="L199" s="134">
        <f t="shared" si="56"/>
        <v>0.64</v>
      </c>
      <c r="M199" s="134">
        <f t="shared" si="56"/>
        <v>0.64</v>
      </c>
      <c r="N199" s="134">
        <f t="shared" si="56"/>
        <v>0.64</v>
      </c>
      <c r="O199" s="134">
        <f t="shared" si="56"/>
        <v>0.64</v>
      </c>
      <c r="P199" s="134">
        <f t="shared" si="56"/>
        <v>0.64</v>
      </c>
      <c r="Q199" s="134">
        <f t="shared" si="56"/>
        <v>0.64</v>
      </c>
      <c r="R199" s="134">
        <f t="shared" si="56"/>
        <v>0.64</v>
      </c>
      <c r="S199" s="134">
        <f t="shared" si="56"/>
        <v>0.64</v>
      </c>
      <c r="T199" s="134">
        <f t="shared" si="57"/>
        <v>0.64</v>
      </c>
      <c r="U199" s="134">
        <f t="shared" si="57"/>
        <v>0.64</v>
      </c>
      <c r="V199" s="134">
        <f t="shared" si="57"/>
        <v>0.64</v>
      </c>
      <c r="W199" s="134">
        <f t="shared" si="57"/>
        <v>0.64</v>
      </c>
      <c r="X199" s="134">
        <f t="shared" si="57"/>
        <v>0.64</v>
      </c>
      <c r="Y199" s="134">
        <f t="shared" si="57"/>
        <v>0.64</v>
      </c>
      <c r="Z199" s="134">
        <f t="shared" si="57"/>
        <v>0.64</v>
      </c>
      <c r="AA199" s="134">
        <f t="shared" si="57"/>
        <v>0.64</v>
      </c>
      <c r="AB199" s="134">
        <f t="shared" si="57"/>
        <v>0.64</v>
      </c>
      <c r="AC199" s="134">
        <f t="shared" si="57"/>
        <v>0.64</v>
      </c>
      <c r="AD199" s="134">
        <f t="shared" si="57"/>
        <v>0.64</v>
      </c>
      <c r="AE199" s="134">
        <f t="shared" si="57"/>
        <v>0.64</v>
      </c>
      <c r="AF199" s="134">
        <f t="shared" si="5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8">SUM(D194:D199)</f>
        <v>3.54</v>
      </c>
      <c r="E200" s="137">
        <f t="shared" si="58"/>
        <v>3.54</v>
      </c>
      <c r="F200" s="137">
        <f t="shared" si="58"/>
        <v>3.54</v>
      </c>
      <c r="G200" s="137">
        <f t="shared" si="58"/>
        <v>3.54</v>
      </c>
      <c r="H200" s="137">
        <f t="shared" si="58"/>
        <v>3.54</v>
      </c>
      <c r="I200" s="137">
        <f t="shared" si="58"/>
        <v>3.54</v>
      </c>
      <c r="J200" s="137">
        <f t="shared" si="58"/>
        <v>3.54</v>
      </c>
      <c r="K200" s="137">
        <f t="shared" si="58"/>
        <v>3.54</v>
      </c>
      <c r="L200" s="137">
        <f t="shared" si="58"/>
        <v>3.54</v>
      </c>
      <c r="M200" s="137">
        <f>SUM(M194:M199)</f>
        <v>3.54</v>
      </c>
      <c r="N200" s="137">
        <f t="shared" ref="N200:S200" si="59">SUM(N194:N199)</f>
        <v>3.54</v>
      </c>
      <c r="O200" s="137">
        <f t="shared" si="59"/>
        <v>3.54</v>
      </c>
      <c r="P200" s="137">
        <f t="shared" si="59"/>
        <v>3.54</v>
      </c>
      <c r="Q200" s="137">
        <f t="shared" si="59"/>
        <v>3.54</v>
      </c>
      <c r="R200" s="137">
        <f t="shared" si="59"/>
        <v>3.54</v>
      </c>
      <c r="S200" s="137">
        <f t="shared" si="59"/>
        <v>3.54</v>
      </c>
      <c r="T200" s="137">
        <f>SUM(T194:T199)</f>
        <v>3.54</v>
      </c>
      <c r="U200" s="137">
        <f t="shared" ref="U200:AG200" si="60">SUM(U194:U199)</f>
        <v>3.54</v>
      </c>
      <c r="V200" s="137">
        <f t="shared" si="60"/>
        <v>3.54</v>
      </c>
      <c r="W200" s="137">
        <f t="shared" si="60"/>
        <v>3.54</v>
      </c>
      <c r="X200" s="137">
        <f t="shared" si="60"/>
        <v>3.54</v>
      </c>
      <c r="Y200" s="137">
        <f t="shared" si="60"/>
        <v>3.54</v>
      </c>
      <c r="Z200" s="137">
        <f t="shared" si="60"/>
        <v>3.54</v>
      </c>
      <c r="AA200" s="137">
        <f t="shared" si="60"/>
        <v>3.54</v>
      </c>
      <c r="AB200" s="137">
        <f t="shared" si="60"/>
        <v>3.54</v>
      </c>
      <c r="AC200" s="137">
        <f t="shared" si="60"/>
        <v>3.54</v>
      </c>
      <c r="AD200" s="137">
        <f t="shared" si="60"/>
        <v>3.54</v>
      </c>
      <c r="AE200" s="137">
        <f t="shared" si="60"/>
        <v>3.54</v>
      </c>
      <c r="AF200" s="137">
        <f t="shared" si="60"/>
        <v>3.54</v>
      </c>
      <c r="AG200" s="138">
        <f t="shared" si="6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1171.24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18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2079/01/18)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2079/01/18)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1">B75</f>
        <v>1052.44</v>
      </c>
      <c r="U214" s="161">
        <f t="shared" si="61"/>
        <v>1008.64</v>
      </c>
      <c r="V214" s="161">
        <f t="shared" si="61"/>
        <v>987.1400000000001</v>
      </c>
      <c r="W214" s="161">
        <f t="shared" si="61"/>
        <v>997.04</v>
      </c>
      <c r="X214" s="161">
        <f t="shared" si="61"/>
        <v>979.04</v>
      </c>
      <c r="Y214" s="161">
        <f t="shared" si="61"/>
        <v>1017.9399999999999</v>
      </c>
      <c r="Z214" s="161">
        <f t="shared" si="61"/>
        <v>1054.24</v>
      </c>
      <c r="AA214" s="161">
        <f t="shared" si="61"/>
        <v>1070.1399999999999</v>
      </c>
      <c r="AB214" s="161">
        <f t="shared" si="61"/>
        <v>1085.94</v>
      </c>
      <c r="AC214" s="161">
        <f t="shared" si="61"/>
        <v>1133.6399999999999</v>
      </c>
      <c r="AD214" s="161">
        <f t="shared" si="61"/>
        <v>1147.74</v>
      </c>
      <c r="AE214" s="161">
        <f t="shared" si="61"/>
        <v>1125.3399999999999</v>
      </c>
      <c r="AF214" s="161">
        <f t="shared" si="61"/>
        <v>1171.24</v>
      </c>
      <c r="AG214" s="161">
        <f t="shared" si="61"/>
        <v>1174.6399999999999</v>
      </c>
      <c r="AH214" s="161">
        <f t="shared" si="61"/>
        <v>1131.74</v>
      </c>
      <c r="AI214" s="161">
        <f t="shared" si="61"/>
        <v>1128.2399999999998</v>
      </c>
      <c r="AJ214" s="161">
        <f t="shared" si="61"/>
        <v>1124.6399999999999</v>
      </c>
      <c r="AK214" s="161">
        <f t="shared" si="61"/>
        <v>1214.6399999999999</v>
      </c>
      <c r="AL214" s="161">
        <f t="shared" si="61"/>
        <v>1175.44</v>
      </c>
      <c r="AM214" s="161">
        <f t="shared" si="61"/>
        <v>1203.8400000000001</v>
      </c>
      <c r="AN214" s="161">
        <f t="shared" si="61"/>
        <v>1186.24</v>
      </c>
      <c r="AO214" s="161">
        <f t="shared" si="61"/>
        <v>1192.8400000000001</v>
      </c>
      <c r="AP214" s="161">
        <f t="shared" si="61"/>
        <v>1187.74</v>
      </c>
      <c r="AQ214" s="161">
        <f t="shared" si="61"/>
        <v>1290.6399999999999</v>
      </c>
      <c r="AR214" s="161">
        <f t="shared" si="61"/>
        <v>1297.54</v>
      </c>
      <c r="AS214" s="161">
        <f t="shared" si="61"/>
        <v>1382.1399999999999</v>
      </c>
      <c r="AT214" s="161">
        <f t="shared" si="61"/>
        <v>1351.54</v>
      </c>
      <c r="AU214" s="161">
        <f t="shared" si="61"/>
        <v>1365.24</v>
      </c>
      <c r="AV214" s="161">
        <f t="shared" si="61"/>
        <v>1306.8399999999999</v>
      </c>
      <c r="AW214" s="161">
        <f t="shared" si="61"/>
        <v>1220.24</v>
      </c>
      <c r="AX214" s="161">
        <f t="shared" si="61"/>
        <v>1161.44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3">IF(C203&lt;100,"",C203-520)</f>
        <v/>
      </c>
      <c r="D236" s="109" t="str">
        <f t="shared" si="63"/>
        <v/>
      </c>
      <c r="E236" s="109" t="str">
        <f t="shared" si="63"/>
        <v/>
      </c>
      <c r="F236" s="109" t="str">
        <f t="shared" si="63"/>
        <v/>
      </c>
      <c r="G236" s="109" t="str">
        <f t="shared" si="63"/>
        <v/>
      </c>
      <c r="H236" s="109" t="str">
        <f t="shared" si="63"/>
        <v/>
      </c>
      <c r="I236" s="109" t="str">
        <f t="shared" si="63"/>
        <v/>
      </c>
      <c r="J236" s="109" t="str">
        <f t="shared" si="63"/>
        <v/>
      </c>
      <c r="K236" s="109" t="str">
        <f t="shared" si="63"/>
        <v/>
      </c>
      <c r="L236" s="109" t="str">
        <f t="shared" si="63"/>
        <v/>
      </c>
      <c r="M236" s="109" t="str">
        <f t="shared" si="63"/>
        <v/>
      </c>
      <c r="N236" s="109" t="str">
        <f t="shared" si="63"/>
        <v/>
      </c>
      <c r="O236" s="109" t="str">
        <f t="shared" si="63"/>
        <v/>
      </c>
      <c r="P236" s="109" t="str">
        <f t="shared" si="63"/>
        <v/>
      </c>
      <c r="Q236" s="109" t="str">
        <f t="shared" si="63"/>
        <v/>
      </c>
      <c r="R236" s="109" t="str">
        <f t="shared" si="63"/>
        <v/>
      </c>
      <c r="S236" s="109" t="str">
        <f t="shared" si="63"/>
        <v/>
      </c>
      <c r="T236" s="109" t="str">
        <f t="shared" si="63"/>
        <v/>
      </c>
      <c r="U236" s="109" t="str">
        <f t="shared" si="63"/>
        <v/>
      </c>
      <c r="V236" s="109" t="str">
        <f t="shared" si="63"/>
        <v/>
      </c>
      <c r="W236" s="109" t="str">
        <f t="shared" si="63"/>
        <v/>
      </c>
      <c r="X236" s="109" t="str">
        <f t="shared" si="63"/>
        <v/>
      </c>
      <c r="Y236" s="109" t="str">
        <f t="shared" si="63"/>
        <v/>
      </c>
      <c r="Z236" s="109" t="str">
        <f t="shared" si="63"/>
        <v/>
      </c>
      <c r="AA236" s="109" t="str">
        <f t="shared" si="63"/>
        <v/>
      </c>
      <c r="AB236" s="109" t="str">
        <f t="shared" si="63"/>
        <v/>
      </c>
      <c r="AC236" s="109" t="str">
        <f t="shared" si="63"/>
        <v/>
      </c>
      <c r="AD236" s="109" t="str">
        <f t="shared" si="63"/>
        <v/>
      </c>
      <c r="AE236" s="109" t="str">
        <f t="shared" si="63"/>
        <v/>
      </c>
      <c r="AF236" s="109" t="str">
        <f t="shared" si="6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4">IF(B204&lt;100,"",B204-620)</f>
        <v/>
      </c>
      <c r="C237" s="109" t="str">
        <f t="shared" si="64"/>
        <v/>
      </c>
      <c r="D237" s="109" t="str">
        <f t="shared" si="64"/>
        <v/>
      </c>
      <c r="E237" s="109" t="str">
        <f t="shared" si="64"/>
        <v/>
      </c>
      <c r="F237" s="109" t="str">
        <f t="shared" si="64"/>
        <v/>
      </c>
      <c r="G237" s="109" t="str">
        <f t="shared" si="64"/>
        <v/>
      </c>
      <c r="H237" s="109" t="str">
        <f t="shared" si="64"/>
        <v/>
      </c>
      <c r="I237" s="109" t="str">
        <f t="shared" si="64"/>
        <v/>
      </c>
      <c r="J237" s="109" t="str">
        <f t="shared" si="64"/>
        <v/>
      </c>
      <c r="K237" s="109" t="str">
        <f t="shared" si="64"/>
        <v/>
      </c>
      <c r="L237" s="109" t="str">
        <f t="shared" si="64"/>
        <v/>
      </c>
      <c r="M237" s="109" t="str">
        <f t="shared" si="64"/>
        <v/>
      </c>
      <c r="N237" s="109" t="str">
        <f t="shared" si="64"/>
        <v/>
      </c>
      <c r="O237" s="109" t="str">
        <f t="shared" si="64"/>
        <v/>
      </c>
      <c r="P237" s="109" t="str">
        <f t="shared" si="64"/>
        <v/>
      </c>
      <c r="Q237" s="109" t="str">
        <f t="shared" si="64"/>
        <v/>
      </c>
      <c r="R237" s="109" t="str">
        <f t="shared" si="64"/>
        <v/>
      </c>
      <c r="S237" s="109" t="str">
        <f t="shared" si="64"/>
        <v/>
      </c>
      <c r="T237" s="109" t="str">
        <f t="shared" si="64"/>
        <v/>
      </c>
      <c r="U237" s="109" t="str">
        <f t="shared" si="64"/>
        <v/>
      </c>
      <c r="V237" s="109" t="str">
        <f t="shared" si="64"/>
        <v/>
      </c>
      <c r="W237" s="109" t="str">
        <f t="shared" si="64"/>
        <v/>
      </c>
      <c r="X237" s="109" t="str">
        <f t="shared" si="64"/>
        <v/>
      </c>
      <c r="Y237" s="109" t="str">
        <f t="shared" si="64"/>
        <v/>
      </c>
      <c r="Z237" s="109" t="str">
        <f t="shared" si="64"/>
        <v/>
      </c>
      <c r="AA237" s="109" t="str">
        <f t="shared" si="64"/>
        <v/>
      </c>
      <c r="AB237" s="109" t="str">
        <f t="shared" si="64"/>
        <v/>
      </c>
      <c r="AC237" s="109" t="str">
        <f t="shared" si="64"/>
        <v/>
      </c>
      <c r="AD237" s="109" t="str">
        <f t="shared" si="64"/>
        <v/>
      </c>
      <c r="AE237" s="109" t="str">
        <f t="shared" si="64"/>
        <v/>
      </c>
      <c r="AF237" s="109" t="str">
        <f t="shared" si="6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5">IF(B205&lt;100,"",B205-330)</f>
        <v/>
      </c>
      <c r="C238" s="109" t="str">
        <f t="shared" si="65"/>
        <v/>
      </c>
      <c r="D238" s="109" t="str">
        <f t="shared" si="65"/>
        <v/>
      </c>
      <c r="E238" s="109" t="str">
        <f t="shared" si="65"/>
        <v/>
      </c>
      <c r="F238" s="109" t="str">
        <f t="shared" si="65"/>
        <v/>
      </c>
      <c r="G238" s="109" t="str">
        <f t="shared" si="65"/>
        <v/>
      </c>
      <c r="H238" s="109" t="str">
        <f t="shared" si="65"/>
        <v/>
      </c>
      <c r="I238" s="109" t="str">
        <f t="shared" si="65"/>
        <v/>
      </c>
      <c r="J238" s="109" t="str">
        <f t="shared" si="65"/>
        <v/>
      </c>
      <c r="K238" s="109" t="str">
        <f t="shared" si="65"/>
        <v/>
      </c>
      <c r="L238" s="109" t="str">
        <f t="shared" si="65"/>
        <v/>
      </c>
      <c r="M238" s="109" t="str">
        <f t="shared" si="65"/>
        <v/>
      </c>
      <c r="N238" s="109" t="str">
        <f t="shared" si="65"/>
        <v/>
      </c>
      <c r="O238" s="109" t="str">
        <f t="shared" si="65"/>
        <v/>
      </c>
      <c r="P238" s="109" t="str">
        <f t="shared" si="65"/>
        <v/>
      </c>
      <c r="Q238" s="109" t="str">
        <f t="shared" si="65"/>
        <v/>
      </c>
      <c r="R238" s="109" t="str">
        <f t="shared" si="65"/>
        <v/>
      </c>
      <c r="S238" s="109" t="str">
        <f t="shared" si="65"/>
        <v/>
      </c>
      <c r="T238" s="109" t="str">
        <f t="shared" si="65"/>
        <v/>
      </c>
      <c r="U238" s="109" t="str">
        <f t="shared" si="65"/>
        <v/>
      </c>
      <c r="V238" s="109" t="str">
        <f t="shared" si="65"/>
        <v/>
      </c>
      <c r="W238" s="109" t="str">
        <f t="shared" si="65"/>
        <v/>
      </c>
      <c r="X238" s="109" t="str">
        <f t="shared" si="65"/>
        <v/>
      </c>
      <c r="Y238" s="109" t="str">
        <f t="shared" si="65"/>
        <v/>
      </c>
      <c r="Z238" s="109" t="str">
        <f t="shared" si="65"/>
        <v/>
      </c>
      <c r="AA238" s="109" t="str">
        <f t="shared" si="65"/>
        <v/>
      </c>
      <c r="AB238" s="109" t="str">
        <f t="shared" si="65"/>
        <v/>
      </c>
      <c r="AC238" s="109" t="str">
        <f t="shared" si="65"/>
        <v/>
      </c>
      <c r="AD238" s="109" t="str">
        <f t="shared" si="65"/>
        <v/>
      </c>
      <c r="AE238" s="109" t="str">
        <f t="shared" si="65"/>
        <v/>
      </c>
      <c r="AF238" s="109" t="str">
        <f t="shared" si="6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6">IF(C206&lt;100,"",C206-1500)</f>
        <v/>
      </c>
      <c r="D239" s="109" t="str">
        <f t="shared" si="66"/>
        <v/>
      </c>
      <c r="E239" s="109" t="str">
        <f t="shared" si="66"/>
        <v/>
      </c>
      <c r="F239" s="109" t="str">
        <f t="shared" si="66"/>
        <v/>
      </c>
      <c r="G239" s="109" t="str">
        <f t="shared" si="66"/>
        <v/>
      </c>
      <c r="H239" s="109" t="str">
        <f t="shared" si="66"/>
        <v/>
      </c>
      <c r="I239" s="109" t="str">
        <f t="shared" si="66"/>
        <v/>
      </c>
      <c r="J239" s="109" t="str">
        <f t="shared" si="66"/>
        <v/>
      </c>
      <c r="K239" s="109" t="str">
        <f t="shared" si="66"/>
        <v/>
      </c>
      <c r="L239" s="109" t="str">
        <f t="shared" si="66"/>
        <v/>
      </c>
      <c r="M239" s="109" t="str">
        <f t="shared" si="66"/>
        <v/>
      </c>
      <c r="N239" s="109" t="str">
        <f t="shared" si="66"/>
        <v/>
      </c>
      <c r="O239" s="109" t="str">
        <f t="shared" si="66"/>
        <v/>
      </c>
      <c r="P239" s="109" t="str">
        <f t="shared" si="66"/>
        <v/>
      </c>
      <c r="Q239" s="109" t="str">
        <f t="shared" si="66"/>
        <v/>
      </c>
      <c r="R239" s="109" t="str">
        <f t="shared" si="66"/>
        <v/>
      </c>
      <c r="S239" s="109" t="str">
        <f t="shared" si="66"/>
        <v/>
      </c>
      <c r="T239" s="109" t="str">
        <f t="shared" si="66"/>
        <v/>
      </c>
      <c r="U239" s="109" t="str">
        <f t="shared" si="66"/>
        <v/>
      </c>
      <c r="V239" s="109" t="str">
        <f t="shared" si="66"/>
        <v/>
      </c>
      <c r="W239" s="109" t="str">
        <f t="shared" si="66"/>
        <v/>
      </c>
      <c r="X239" s="109" t="str">
        <f t="shared" si="66"/>
        <v/>
      </c>
      <c r="Y239" s="109" t="str">
        <f t="shared" si="66"/>
        <v/>
      </c>
      <c r="Z239" s="109" t="str">
        <f t="shared" si="66"/>
        <v/>
      </c>
      <c r="AA239" s="109" t="str">
        <f t="shared" si="66"/>
        <v/>
      </c>
      <c r="AB239" s="109" t="str">
        <f t="shared" si="66"/>
        <v/>
      </c>
      <c r="AC239" s="109" t="str">
        <f t="shared" si="66"/>
        <v/>
      </c>
      <c r="AD239" s="109" t="str">
        <f t="shared" si="66"/>
        <v/>
      </c>
      <c r="AE239" s="109" t="str">
        <f t="shared" si="66"/>
        <v/>
      </c>
      <c r="AF239" s="109" t="str">
        <f t="shared" si="6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32">
    <cfRule type="expression" dxfId="123" priority="257">
      <formula>$AH11=0</formula>
    </cfRule>
  </conditionalFormatting>
  <conditionalFormatting sqref="A34:A201">
    <cfRule type="expression" dxfId="121" priority="237">
      <formula>$AH34=0</formula>
    </cfRule>
  </conditionalFormatting>
  <conditionalFormatting sqref="B8 M8 S8 AB8">
    <cfRule type="expression" dxfId="120" priority="279">
      <formula>C$9&lt;8/24</formula>
    </cfRule>
    <cfRule type="expression" dxfId="119" priority="277">
      <formula>AND(C$9&gt;=14/24,C$9&lt;20/24)</formula>
    </cfRule>
    <cfRule type="expression" dxfId="118" priority="278">
      <formula>AND(C$9&gt;=8/24,C$9&lt;14/24)</formula>
    </cfRule>
  </conditionalFormatting>
  <conditionalFormatting sqref="B39:B41">
    <cfRule type="expression" dxfId="117" priority="49">
      <formula>AND(B$9&gt;=8/24,B$9&lt;14/24)</formula>
    </cfRule>
    <cfRule type="expression" dxfId="116" priority="50">
      <formula>B$9&lt;8/24</formula>
    </cfRule>
    <cfRule type="expression" dxfId="115" priority="47">
      <formula>B$9&gt;=20/24</formula>
    </cfRule>
    <cfRule type="expression" dxfId="114" priority="48">
      <formula>AND(B$9&gt;=14/24,B$9&lt;20/24)</formula>
    </cfRule>
  </conditionalFormatting>
  <conditionalFormatting sqref="B11:D11 B94:AF100">
    <cfRule type="expression" dxfId="113" priority="64">
      <formula>B$9&gt;=20/24</formula>
    </cfRule>
    <cfRule type="expression" dxfId="112" priority="67">
      <formula>B$9&lt;8/24</formula>
    </cfRule>
    <cfRule type="expression" dxfId="111" priority="66">
      <formula>AND(B$9&gt;=8/24,B$9&lt;14/24)</formula>
    </cfRule>
    <cfRule type="expression" dxfId="110" priority="65">
      <formula>AND(B$9&gt;=14/24,B$9&lt;20/24)</formula>
    </cfRule>
  </conditionalFormatting>
  <conditionalFormatting sqref="B11:D11">
    <cfRule type="expression" dxfId="109" priority="59">
      <formula>B11&gt;$AG11</formula>
    </cfRule>
  </conditionalFormatting>
  <conditionalFormatting sqref="B37:D37">
    <cfRule type="expression" dxfId="108" priority="60">
      <formula>B$9&gt;=20/24</formula>
    </cfRule>
    <cfRule type="expression" dxfId="107" priority="63">
      <formula>B$9&lt;8/24</formula>
    </cfRule>
    <cfRule type="expression" dxfId="106" priority="62">
      <formula>AND(B$9&gt;=8/24,B$9&lt;14/24)</formula>
    </cfRule>
    <cfRule type="expression" dxfId="105" priority="61">
      <formula>AND(B$9&gt;=14/24,B$9&lt;20/24)</formula>
    </cfRule>
  </conditionalFormatting>
  <conditionalFormatting sqref="B44:D46 E45:R46">
    <cfRule type="expression" dxfId="104" priority="15">
      <formula>B44&gt;$AG44</formula>
    </cfRule>
    <cfRule type="expression" dxfId="103" priority="18">
      <formula>AND(B$9&gt;=8/24,B$9&lt;14/24)</formula>
    </cfRule>
    <cfRule type="expression" dxfId="102" priority="19">
      <formula>B$9&lt;8/24</formula>
    </cfRule>
    <cfRule type="expression" dxfId="101" priority="17">
      <formula>AND(B$9&gt;=14/24,B$9&lt;20/24)</formula>
    </cfRule>
    <cfRule type="expression" dxfId="100" priority="16">
      <formula>B$9&gt;=20/24</formula>
    </cfRule>
  </conditionalFormatting>
  <conditionalFormatting sqref="B17:R23">
    <cfRule type="expression" dxfId="99" priority="3">
      <formula>AND(B$9&gt;=14/24,B$9&lt;20/24)</formula>
    </cfRule>
    <cfRule type="expression" dxfId="98" priority="4">
      <formula>AND(B$9&gt;=8/24,B$9&lt;14/24)</formula>
    </cfRule>
    <cfRule type="expression" dxfId="97" priority="5">
      <formula>B$9&lt;8/24</formula>
    </cfRule>
  </conditionalFormatting>
  <conditionalFormatting sqref="B47:R47 B48:AF50">
    <cfRule type="expression" dxfId="96" priority="11">
      <formula>B$9&gt;=20/24</formula>
    </cfRule>
    <cfRule type="expression" dxfId="95" priority="12">
      <formula>AND(B$9&gt;=14/24,B$9&lt;20/24)</formula>
    </cfRule>
    <cfRule type="expression" dxfId="94" priority="14">
      <formula>B$9&lt;8/24</formula>
    </cfRule>
    <cfRule type="expression" dxfId="93" priority="13">
      <formula>AND(B$9&gt;=8/24,B$9&lt;14/24)</formula>
    </cfRule>
  </conditionalFormatting>
  <conditionalFormatting sqref="B47:R47 B48:AF56">
    <cfRule type="expression" dxfId="92" priority="10">
      <formula>B47&gt;$AG47</formula>
    </cfRule>
  </conditionalFormatting>
  <conditionalFormatting sqref="B9:AF10 X11:AF11 AG73 B192:AF192 B194:B200 D194:AF200 U213:AF213">
    <cfRule type="expression" dxfId="91" priority="272">
      <formula>B$9&lt;8/24</formula>
    </cfRule>
    <cfRule type="expression" dxfId="90" priority="271">
      <formula>AND(B$9&gt;=8/24,B$9&lt;14/24)</formula>
    </cfRule>
    <cfRule type="expression" dxfId="89" priority="270">
      <formula>AND(B$9&gt;=14/24,B$9&lt;20/24)</formula>
    </cfRule>
  </conditionalFormatting>
  <conditionalFormatting sqref="B12:AF14 B16:R16 B24:R26 B53:AF57 C58:D67 B58:B91 E62:E67">
    <cfRule type="expression" dxfId="88" priority="43">
      <formula>AND(B$9&gt;=14/24,B$9&lt;20/24)</formula>
    </cfRule>
    <cfRule type="expression" dxfId="87" priority="44">
      <formula>AND(B$9&gt;=8/24,B$9&lt;14/24)</formula>
    </cfRule>
    <cfRule type="expression" dxfId="86" priority="45">
      <formula>B$9&lt;8/24</formula>
    </cfRule>
  </conditionalFormatting>
  <conditionalFormatting sqref="B12:AF14 B16:AF16 B24:AF26 B53:AF57 C58:D67 B58:B91 E62:E67">
    <cfRule type="expression" dxfId="85" priority="42">
      <formula>B$9&gt;=20/24</formula>
    </cfRule>
  </conditionalFormatting>
  <conditionalFormatting sqref="B12:AF16 B34:AF37 B38:B43">
    <cfRule type="expression" dxfId="84" priority="33">
      <formula>B12&gt;$AG12</formula>
    </cfRule>
  </conditionalFormatting>
  <conditionalFormatting sqref="B15:AF15">
    <cfRule type="expression" dxfId="83" priority="25">
      <formula>B$9&gt;=20/24</formula>
    </cfRule>
    <cfRule type="expression" dxfId="82" priority="27">
      <formula>AND(B$9&gt;=8/24,B$9&lt;14/24)</formula>
    </cfRule>
    <cfRule type="expression" dxfId="81" priority="28">
      <formula>B$9&lt;8/24</formula>
    </cfRule>
    <cfRule type="expression" dxfId="80" priority="26">
      <formula>AND(B$9&gt;=14/24,B$9&lt;20/24)</formula>
    </cfRule>
  </conditionalFormatting>
  <conditionalFormatting sqref="B17:AF23">
    <cfRule type="expression" dxfId="79" priority="2">
      <formula>B$9&gt;=20/24</formula>
    </cfRule>
    <cfRule type="expression" dxfId="78" priority="1">
      <formula>B17&gt;$AG17</formula>
    </cfRule>
  </conditionalFormatting>
  <conditionalFormatting sqref="B24:AF33">
    <cfRule type="expression" dxfId="77" priority="20">
      <formula>B24&gt;$AG24</formula>
    </cfRule>
  </conditionalFormatting>
  <conditionalFormatting sqref="B27:AF27">
    <cfRule type="expression" dxfId="76" priority="6">
      <formula>B$9&gt;=20/24</formula>
    </cfRule>
    <cfRule type="expression" dxfId="75" priority="7">
      <formula>AND(B$9&gt;=14/24,B$9&lt;20/24)</formula>
    </cfRule>
    <cfRule type="expression" dxfId="74" priority="8">
      <formula>AND(B$9&gt;=8/24,B$9&lt;14/24)</formula>
    </cfRule>
    <cfRule type="expression" dxfId="73" priority="9">
      <formula>B$9&lt;8/24</formula>
    </cfRule>
  </conditionalFormatting>
  <conditionalFormatting sqref="B28:AF34">
    <cfRule type="expression" dxfId="72" priority="21">
      <formula>B$9&gt;=20/24</formula>
    </cfRule>
    <cfRule type="expression" dxfId="71" priority="22">
      <formula>AND(B$9&gt;=14/24,B$9&lt;20/24)</formula>
    </cfRule>
    <cfRule type="expression" dxfId="70" priority="24">
      <formula>B$9&lt;8/24</formula>
    </cfRule>
    <cfRule type="expression" dxfId="69" priority="23">
      <formula>AND(B$9&gt;=8/24,B$9&lt;14/24)</formula>
    </cfRule>
  </conditionalFormatting>
  <conditionalFormatting sqref="B35:AF36">
    <cfRule type="expression" dxfId="68" priority="35">
      <formula>AND(B$9&gt;=14/24,B$9&lt;20/24)</formula>
    </cfRule>
    <cfRule type="expression" dxfId="67" priority="34">
      <formula>B$9&gt;=20/24</formula>
    </cfRule>
    <cfRule type="expression" dxfId="66" priority="36">
      <formula>AND(B$9&gt;=8/24,B$9&lt;14/24)</formula>
    </cfRule>
    <cfRule type="expression" dxfId="65" priority="37">
      <formula>B$9&lt;8/24</formula>
    </cfRule>
  </conditionalFormatting>
  <conditionalFormatting sqref="C42:J43">
    <cfRule type="expression" dxfId="64" priority="144">
      <formula>C42&gt;$AG42</formula>
    </cfRule>
  </conditionalFormatting>
  <conditionalFormatting sqref="C38:AF41">
    <cfRule type="expression" dxfId="63" priority="149">
      <formula>C38&gt;$AG38</formula>
    </cfRule>
  </conditionalFormatting>
  <conditionalFormatting sqref="C39:AF41">
    <cfRule type="expression" dxfId="62" priority="153">
      <formula>C$9&lt;8/24</formula>
    </cfRule>
    <cfRule type="expression" dxfId="61" priority="151">
      <formula>AND(C$9&gt;=14/24,C$9&lt;20/24)</formula>
    </cfRule>
    <cfRule type="expression" dxfId="60" priority="152">
      <formula>AND(C$9&gt;=8/24,C$9&lt;14/24)</formula>
    </cfRule>
    <cfRule type="expression" dxfId="59" priority="150">
      <formula>C$9&gt;=20/24</formula>
    </cfRule>
  </conditionalFormatting>
  <conditionalFormatting sqref="C68:AF91 S16:AF26">
    <cfRule type="expression" dxfId="58" priority="181">
      <formula>AND(C$9&gt;=14/24,C$9&lt;20/24)</formula>
    </cfRule>
  </conditionalFormatting>
  <conditionalFormatting sqref="C68:AF91">
    <cfRule type="expression" dxfId="57" priority="180">
      <formula>C$9&gt;=20/24</formula>
    </cfRule>
  </conditionalFormatting>
  <conditionalFormatting sqref="E44">
    <cfRule type="expression" dxfId="56" priority="140">
      <formula>E$9&gt;=20/24</formula>
    </cfRule>
    <cfRule type="expression" dxfId="55" priority="141">
      <formula>AND(E$9&gt;=14/24,E$9&lt;20/24)</formula>
    </cfRule>
    <cfRule type="expression" dxfId="54" priority="142">
      <formula>AND(E$9&gt;=8/24,E$9&lt;14/24)</formula>
    </cfRule>
    <cfRule type="expression" dxfId="53" priority="143">
      <formula>E$9&lt;8/24</formula>
    </cfRule>
  </conditionalFormatting>
  <conditionalFormatting sqref="E11:I11">
    <cfRule type="expression" dxfId="52" priority="236">
      <formula>E$9&lt;8/24</formula>
    </cfRule>
    <cfRule type="expression" dxfId="51" priority="235">
      <formula>AND(E$9&gt;=8/24,E$9&lt;14/24)</formula>
    </cfRule>
    <cfRule type="expression" dxfId="50" priority="234">
      <formula>AND(E$9&gt;=14/24,E$9&lt;20/24)</formula>
    </cfRule>
    <cfRule type="expression" dxfId="49" priority="233">
      <formula>E$9&gt;=20/24</formula>
    </cfRule>
  </conditionalFormatting>
  <conditionalFormatting sqref="E44:J44">
    <cfRule type="expression" dxfId="48" priority="139">
      <formula>E44&gt;$AG44</formula>
    </cfRule>
  </conditionalFormatting>
  <conditionalFormatting sqref="E11:AF11">
    <cfRule type="expression" dxfId="47" priority="228">
      <formula>E11&gt;$AG11</formula>
    </cfRule>
  </conditionalFormatting>
  <conditionalFormatting sqref="F64:S67">
    <cfRule type="expression" dxfId="46" priority="145">
      <formula>F$9&gt;=20/24</formula>
    </cfRule>
    <cfRule type="expression" dxfId="45" priority="146">
      <formula>AND(F$9&gt;=14/24,F$9&lt;20/24)</formula>
    </cfRule>
    <cfRule type="expression" dxfId="44" priority="147">
      <formula>AND(F$9&gt;=8/24,F$9&lt;14/24)</formula>
    </cfRule>
    <cfRule type="expression" dxfId="43" priority="148">
      <formula>F$9&lt;8/24</formula>
    </cfRule>
  </conditionalFormatting>
  <conditionalFormatting sqref="K42:R44 S42:AF47">
    <cfRule type="expression" dxfId="42" priority="188">
      <formula>K42&gt;$AG42</formula>
    </cfRule>
  </conditionalFormatting>
  <conditionalFormatting sqref="M42:Q42 R42:R44 S42:AF47 M43:P43 Q43:Q44 N44:P44">
    <cfRule type="expression" dxfId="41" priority="189">
      <formula>M$9&gt;=20/24</formula>
    </cfRule>
    <cfRule type="expression" dxfId="40" priority="190">
      <formula>AND(M$9&gt;=14/24,M$9&lt;20/24)</formula>
    </cfRule>
    <cfRule type="expression" dxfId="39" priority="191">
      <formula>AND(M$9&gt;=8/24,M$9&lt;14/24)</formula>
    </cfRule>
    <cfRule type="expression" dxfId="38" priority="192">
      <formula>M$9&lt;8/24</formula>
    </cfRule>
  </conditionalFormatting>
  <conditionalFormatting sqref="M11:R11 E58:L61 M58:S63 T58:AF67 F62:L63">
    <cfRule type="expression" dxfId="37" priority="227">
      <formula>E$9&lt;8/24</formula>
    </cfRule>
    <cfRule type="expression" dxfId="36" priority="226">
      <formula>AND(E$9&gt;=8/24,E$9&lt;14/24)</formula>
    </cfRule>
    <cfRule type="expression" dxfId="35" priority="225">
      <formula>AND(E$9&gt;=14/24,E$9&lt;20/24)</formula>
    </cfRule>
    <cfRule type="expression" dxfId="34" priority="224">
      <formula>E$9&gt;=20/24</formula>
    </cfRule>
  </conditionalFormatting>
  <conditionalFormatting sqref="M11:R11">
    <cfRule type="expression" dxfId="33" priority="215">
      <formula>M11&gt;$AG11</formula>
    </cfRule>
  </conditionalFormatting>
  <conditionalFormatting sqref="O3:P3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2" priority="276">
      <formula>C$9&gt;=20/24</formula>
    </cfRule>
  </conditionalFormatting>
  <conditionalFormatting sqref="S8">
    <cfRule type="expression" dxfId="31" priority="244">
      <formula>AND(U$9&gt;=8/24,U$9&lt;14/24)</formula>
    </cfRule>
    <cfRule type="expression" dxfId="30" priority="243">
      <formula>AND(U$9&gt;=14/24,U$9&lt;20/24)</formula>
    </cfRule>
    <cfRule type="expression" dxfId="29" priority="242">
      <formula>U$9&gt;=20/24</formula>
    </cfRule>
    <cfRule type="expression" dxfId="28" priority="245">
      <formula>U$9&lt;8/24</formula>
    </cfRule>
  </conditionalFormatting>
  <conditionalFormatting sqref="S11:W11">
    <cfRule type="expression" dxfId="27" priority="201">
      <formula>S$9&lt;8/24</formula>
    </cfRule>
    <cfRule type="expression" dxfId="26" priority="200">
      <formula>AND(S$9&gt;=8/24,S$9&lt;14/24)</formula>
    </cfRule>
    <cfRule type="expression" dxfId="25" priority="199">
      <formula>AND(S$9&gt;=14/24,S$9&lt;20/24)</formula>
    </cfRule>
    <cfRule type="expression" dxfId="24" priority="198">
      <formula>S$9&gt;=20/24</formula>
    </cfRule>
  </conditionalFormatting>
  <conditionalFormatting sqref="S16:AF26 C68:AF91">
    <cfRule type="expression" dxfId="23" priority="182">
      <formula>AND(C$9&gt;=8/24,C$9&lt;14/24)</formula>
    </cfRule>
    <cfRule type="expression" dxfId="22" priority="183">
      <formula>C$9&lt;8/24</formula>
    </cfRule>
  </conditionalFormatting>
  <conditionalFormatting sqref="S37:AF37">
    <cfRule type="expression" dxfId="21" priority="266">
      <formula>AND(S$9&gt;=8/24,S$9&lt;14/24)</formula>
    </cfRule>
    <cfRule type="expression" dxfId="20" priority="267">
      <formula>S$9&lt;8/24</formula>
    </cfRule>
    <cfRule type="expression" dxfId="19" priority="264">
      <formula>S$9&gt;=20/24</formula>
    </cfRule>
    <cfRule type="expression" dxfId="18" priority="265">
      <formula>AND(S$9&gt;=14/24,S$9&lt;20/24)</formula>
    </cfRule>
  </conditionalFormatting>
  <conditionalFormatting sqref="T213">
    <cfRule type="expression" dxfId="17" priority="292">
      <formula>AX$9&lt;8/24</formula>
    </cfRule>
    <cfRule type="expression" dxfId="16" priority="289">
      <formula>AX$9&gt;=20/24</formula>
    </cfRule>
    <cfRule type="expression" dxfId="15" priority="290">
      <formula>AND(AX$9&gt;=14/24,AX$9&lt;20/24)</formula>
    </cfRule>
    <cfRule type="expression" dxfId="14" priority="291">
      <formula>AND(AX$9&gt;=8/24,AX$9&lt;14/24)</formula>
    </cfRule>
  </conditionalFormatting>
  <conditionalFormatting sqref="V3 AB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X11:AF11 B9:AF10 AG73 B192:AF192 B194:B200 D194:AF200 U213:AF213">
    <cfRule type="expression" dxfId="13" priority="269">
      <formula>B$9&gt;=20/24</formula>
    </cfRule>
  </conditionalFormatting>
  <conditionalFormatting sqref="AB8">
    <cfRule type="expression" dxfId="12" priority="241">
      <formula>AD$9&lt;8/24</formula>
    </cfRule>
    <cfRule type="expression" dxfId="11" priority="238">
      <formula>AD$9&gt;=20/24</formula>
    </cfRule>
    <cfRule type="expression" dxfId="10" priority="239">
      <formula>AND(AD$9&gt;=14/24,AD$9&lt;20/24)</formula>
    </cfRule>
    <cfRule type="expression" dxfId="9" priority="240">
      <formula>AND(AD$9&gt;=8/24,AD$9&lt;14/24)</formula>
    </cfRule>
  </conditionalFormatting>
  <conditionalFormatting sqref="AG51">
    <cfRule type="expression" dxfId="8" priority="263">
      <formula>AG51&gt;$AG51</formula>
    </cfRule>
  </conditionalFormatting>
  <conditionalFormatting sqref="AG213">
    <cfRule type="expression" dxfId="7" priority="281">
      <formula>B$9&gt;=20/24</formula>
    </cfRule>
    <cfRule type="expression" dxfId="6" priority="282">
      <formula>AND(B$9&gt;=14/24,B$9&lt;20/24)</formula>
    </cfRule>
    <cfRule type="expression" dxfId="5" priority="283">
      <formula>AND(B$9&gt;=8/24,B$9&lt;14/24)</formula>
    </cfRule>
    <cfRule type="expression" dxfId="4" priority="284">
      <formula>B$9&lt;8/24</formula>
    </cfRule>
  </conditionalFormatting>
  <conditionalFormatting sqref="AH213:AX213">
    <cfRule type="expression" dxfId="3" priority="285">
      <formula>AG$9&gt;=20/24</formula>
    </cfRule>
    <cfRule type="expression" dxfId="2" priority="286">
      <formula>AND(AG$9&gt;=14/24,AG$9&lt;20/24)</formula>
    </cfRule>
    <cfRule type="expression" dxfId="1" priority="287">
      <formula>AND(AG$9&gt;=8/24,AG$9&lt;14/24)</formula>
    </cfRule>
    <cfRule type="expression" dxfId="0" priority="288">
      <formula>AG$9&lt;8/24</formula>
    </cfRule>
  </conditionalFormatting>
  <conditionalFormatting sqref="AL4:AL6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AL3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AL34:AL35 AL7:AL31">
    <cfRule type="iconSet" priority="275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7" id="{570E9552-9D89-47E8-A868-60507FA0B75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246"/>
  <sheetViews>
    <sheetView zoomScale="90" zoomScaleNormal="90" workbookViewId="0">
      <pane xSplit="1" ySplit="10" topLeftCell="B17" activePane="bottomRight" state="frozen"/>
      <selection activeCell="AF88" sqref="AF88"/>
      <selection pane="topRight" activeCell="AF88" sqref="AF88"/>
      <selection pane="bottomLeft" activeCell="AF88" sqref="AF88"/>
      <selection pane="bottomRight" activeCell="T4" sqref="T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2079/01/19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212.5</v>
      </c>
      <c r="C5" s="29">
        <f t="shared" si="0"/>
        <v>219.7</v>
      </c>
      <c r="D5" s="29">
        <f t="shared" si="0"/>
        <v>248</v>
      </c>
      <c r="E5" s="29">
        <f t="shared" si="0"/>
        <v>253</v>
      </c>
      <c r="F5" s="29">
        <f t="shared" si="0"/>
        <v>253.7</v>
      </c>
      <c r="G5" s="29">
        <f t="shared" si="0"/>
        <v>0</v>
      </c>
      <c r="H5" s="29">
        <f t="shared" si="0"/>
        <v>0</v>
      </c>
      <c r="I5" s="29">
        <f t="shared" si="0"/>
        <v>260.44</v>
      </c>
      <c r="J5" s="29">
        <f t="shared" si="0"/>
        <v>308.3</v>
      </c>
      <c r="K5" s="29">
        <f t="shared" si="0"/>
        <v>339.2</v>
      </c>
      <c r="L5" s="29">
        <f t="shared" si="0"/>
        <v>324.7</v>
      </c>
      <c r="M5" s="29">
        <f t="shared" si="0"/>
        <v>358.2</v>
      </c>
      <c r="N5" s="29">
        <f t="shared" si="0"/>
        <v>398.8</v>
      </c>
      <c r="O5" s="29">
        <f t="shared" si="0"/>
        <v>381.20000000000005</v>
      </c>
      <c r="P5" s="29">
        <f t="shared" si="0"/>
        <v>337.59999999999997</v>
      </c>
      <c r="Q5" s="29">
        <f t="shared" si="0"/>
        <v>393.8</v>
      </c>
      <c r="R5" s="29">
        <f t="shared" si="0"/>
        <v>259.60000000000002</v>
      </c>
      <c r="S5" s="29">
        <f t="shared" si="0"/>
        <v>258</v>
      </c>
      <c r="T5" s="29">
        <f t="shared" si="0"/>
        <v>152</v>
      </c>
      <c r="U5" s="29">
        <f t="shared" si="0"/>
        <v>156.6</v>
      </c>
      <c r="V5" s="29">
        <f t="shared" si="0"/>
        <v>165.4</v>
      </c>
      <c r="W5" s="29">
        <f t="shared" si="0"/>
        <v>167.7</v>
      </c>
      <c r="X5" s="29">
        <f t="shared" si="0"/>
        <v>164.5</v>
      </c>
      <c r="Y5" s="29">
        <f t="shared" si="0"/>
        <v>163.6</v>
      </c>
      <c r="Z5" s="29">
        <f t="shared" si="0"/>
        <v>154</v>
      </c>
      <c r="AA5" s="29">
        <f t="shared" si="0"/>
        <v>134</v>
      </c>
      <c r="AB5" s="29">
        <f t="shared" si="0"/>
        <v>118.80000000000001</v>
      </c>
      <c r="AC5" s="29">
        <f t="shared" si="0"/>
        <v>134</v>
      </c>
      <c r="AD5" s="29">
        <f t="shared" si="0"/>
        <v>135</v>
      </c>
      <c r="AE5" s="29">
        <f t="shared" si="0"/>
        <v>131</v>
      </c>
      <c r="AF5" s="29">
        <f>B68</f>
        <v>220.2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1242MW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Load=4</v>
      </c>
      <c r="B7" s="34">
        <f>B75</f>
        <v>1139.74</v>
      </c>
      <c r="C7" s="34">
        <f t="shared" ref="C7:AF7" si="1">C75</f>
        <v>1136.8399999999999</v>
      </c>
      <c r="D7" s="34">
        <f t="shared" si="1"/>
        <v>1127.1399999999999</v>
      </c>
      <c r="E7" s="34">
        <f t="shared" si="1"/>
        <v>1072.6399999999999</v>
      </c>
      <c r="F7" s="34">
        <f t="shared" si="1"/>
        <v>1064.74</v>
      </c>
      <c r="G7" s="34">
        <f t="shared" si="1"/>
        <v>1018.84</v>
      </c>
      <c r="H7" s="34">
        <f t="shared" si="1"/>
        <v>3.54</v>
      </c>
      <c r="I7" s="34">
        <f t="shared" si="1"/>
        <v>3.54</v>
      </c>
      <c r="J7" s="34">
        <f t="shared" si="1"/>
        <v>1038.58</v>
      </c>
      <c r="K7" s="34">
        <f t="shared" si="1"/>
        <v>1081.24</v>
      </c>
      <c r="L7" s="34">
        <f t="shared" si="1"/>
        <v>1165.04</v>
      </c>
      <c r="M7" s="34">
        <f t="shared" si="1"/>
        <v>1242.3400000000001</v>
      </c>
      <c r="N7" s="34">
        <f t="shared" si="1"/>
        <v>1236.8399999999999</v>
      </c>
      <c r="O7" s="34">
        <f t="shared" si="1"/>
        <v>1317.8400000000001</v>
      </c>
      <c r="P7" s="34">
        <f t="shared" si="1"/>
        <v>1331.24</v>
      </c>
      <c r="Q7" s="34">
        <f t="shared" si="1"/>
        <v>1313.7399999999998</v>
      </c>
      <c r="R7" s="34">
        <f t="shared" si="1"/>
        <v>1310.74</v>
      </c>
      <c r="S7" s="34">
        <f t="shared" si="1"/>
        <v>1132.44</v>
      </c>
      <c r="T7" s="34">
        <f t="shared" si="1"/>
        <v>1260.8400000000001</v>
      </c>
      <c r="U7" s="34">
        <f t="shared" si="1"/>
        <v>1122.3400000000001</v>
      </c>
      <c r="V7" s="34">
        <f t="shared" si="1"/>
        <v>1177.04</v>
      </c>
      <c r="W7" s="34">
        <f t="shared" si="1"/>
        <v>1185.8400000000001</v>
      </c>
      <c r="X7" s="34">
        <f t="shared" si="1"/>
        <v>1100.1400000000001</v>
      </c>
      <c r="Y7" s="34">
        <f t="shared" si="1"/>
        <v>1141.94</v>
      </c>
      <c r="Z7" s="34">
        <f t="shared" si="1"/>
        <v>1251.8399999999999</v>
      </c>
      <c r="AA7" s="34">
        <f t="shared" si="1"/>
        <v>1313.2399999999998</v>
      </c>
      <c r="AB7" s="34">
        <f t="shared" si="1"/>
        <v>1258.8400000000001</v>
      </c>
      <c r="AC7" s="34">
        <f t="shared" si="1"/>
        <v>1318.6399999999999</v>
      </c>
      <c r="AD7" s="34">
        <f t="shared" si="1"/>
        <v>1291.24</v>
      </c>
      <c r="AE7" s="34">
        <f t="shared" si="1"/>
        <v>1219.24</v>
      </c>
      <c r="AF7" s="34">
        <f t="shared" si="1"/>
        <v>1192.6399999999999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70</v>
      </c>
      <c r="C11" s="47">
        <v>70</v>
      </c>
      <c r="D11" s="47">
        <v>70</v>
      </c>
      <c r="E11" s="44">
        <v>10</v>
      </c>
      <c r="F11" s="44">
        <v>10</v>
      </c>
      <c r="G11" s="44">
        <v>10</v>
      </c>
      <c r="H11" s="44"/>
      <c r="I11" s="44"/>
      <c r="J11" s="45">
        <v>10</v>
      </c>
      <c r="K11" s="45">
        <v>10</v>
      </c>
      <c r="L11" s="45">
        <v>60</v>
      </c>
      <c r="M11" s="44">
        <v>100</v>
      </c>
      <c r="N11" s="44">
        <v>80</v>
      </c>
      <c r="O11" s="44">
        <v>120</v>
      </c>
      <c r="P11" s="44">
        <v>140</v>
      </c>
      <c r="Q11" s="44">
        <v>145</v>
      </c>
      <c r="R11" s="44">
        <v>130</v>
      </c>
      <c r="S11" s="46">
        <v>200</v>
      </c>
      <c r="T11" s="46">
        <v>200</v>
      </c>
      <c r="U11" s="46">
        <v>200</v>
      </c>
      <c r="V11" s="46">
        <v>220</v>
      </c>
      <c r="W11" s="46">
        <v>220</v>
      </c>
      <c r="X11" s="46">
        <v>130</v>
      </c>
      <c r="Y11" s="46">
        <v>175</v>
      </c>
      <c r="Z11" s="46">
        <v>270</v>
      </c>
      <c r="AA11" s="46">
        <v>320</v>
      </c>
      <c r="AB11" s="46">
        <v>280</v>
      </c>
      <c r="AC11" s="46">
        <v>330</v>
      </c>
      <c r="AD11" s="46">
        <v>301</v>
      </c>
      <c r="AE11" s="46">
        <v>260</v>
      </c>
      <c r="AF11" s="46">
        <v>260</v>
      </c>
      <c r="AG11" s="48">
        <v>456</v>
      </c>
      <c r="AH11" s="49">
        <f>MAX(B11:AF11)</f>
        <v>330</v>
      </c>
      <c r="AI11" s="50">
        <f>MIN(B11:AF11)</f>
        <v>10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30</v>
      </c>
      <c r="C12" s="44">
        <v>30</v>
      </c>
      <c r="D12" s="44">
        <v>30</v>
      </c>
      <c r="E12" s="44">
        <v>30</v>
      </c>
      <c r="F12" s="44">
        <v>30</v>
      </c>
      <c r="G12" s="44">
        <v>30</v>
      </c>
      <c r="H12" s="44"/>
      <c r="I12" s="44"/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30</v>
      </c>
      <c r="T12" s="44">
        <v>30</v>
      </c>
      <c r="U12" s="44">
        <v>30</v>
      </c>
      <c r="V12" s="44">
        <v>30</v>
      </c>
      <c r="W12" s="44">
        <v>30</v>
      </c>
      <c r="X12" s="44">
        <v>30</v>
      </c>
      <c r="Y12" s="44">
        <v>30</v>
      </c>
      <c r="Z12" s="44">
        <v>40</v>
      </c>
      <c r="AA12" s="44">
        <v>60</v>
      </c>
      <c r="AB12" s="44">
        <v>60</v>
      </c>
      <c r="AC12" s="44">
        <v>60</v>
      </c>
      <c r="AD12" s="44">
        <v>60</v>
      </c>
      <c r="AE12" s="44">
        <v>60</v>
      </c>
      <c r="AF12" s="44">
        <v>60</v>
      </c>
      <c r="AG12" s="53">
        <v>60</v>
      </c>
      <c r="AH12" s="49">
        <f t="shared" ref="AH12:AH75" si="2">MAX(B12:AF12)</f>
        <v>60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20.3</v>
      </c>
      <c r="C13" s="44">
        <v>20.3</v>
      </c>
      <c r="D13" s="44">
        <v>20.3</v>
      </c>
      <c r="E13" s="44">
        <v>20.3</v>
      </c>
      <c r="F13" s="44">
        <v>20.3</v>
      </c>
      <c r="G13" s="44">
        <v>20.3</v>
      </c>
      <c r="H13" s="44"/>
      <c r="I13" s="44"/>
      <c r="J13" s="44">
        <v>20.3</v>
      </c>
      <c r="K13" s="44">
        <v>20.3</v>
      </c>
      <c r="L13" s="44">
        <v>20.3</v>
      </c>
      <c r="M13" s="44">
        <v>16.600000000000001</v>
      </c>
      <c r="N13" s="44">
        <v>16.600000000000001</v>
      </c>
      <c r="O13" s="44">
        <v>16.600000000000001</v>
      </c>
      <c r="P13" s="44">
        <v>17.3</v>
      </c>
      <c r="Q13" s="44">
        <v>16.899999999999999</v>
      </c>
      <c r="R13" s="44">
        <v>15.9</v>
      </c>
      <c r="S13" s="44">
        <v>16.2</v>
      </c>
      <c r="T13" s="44">
        <v>16.2</v>
      </c>
      <c r="U13" s="44">
        <v>16.2</v>
      </c>
      <c r="V13" s="44">
        <v>16.2</v>
      </c>
      <c r="W13" s="44">
        <v>16.2</v>
      </c>
      <c r="X13" s="44">
        <v>12.3</v>
      </c>
      <c r="Y13" s="44">
        <v>12.3</v>
      </c>
      <c r="Z13" s="44">
        <v>17.3</v>
      </c>
      <c r="AA13" s="44">
        <v>18.3</v>
      </c>
      <c r="AB13" s="44">
        <v>18.3</v>
      </c>
      <c r="AC13" s="44">
        <v>18.3</v>
      </c>
      <c r="AD13" s="44">
        <v>18.3</v>
      </c>
      <c r="AE13" s="44">
        <v>18.3</v>
      </c>
      <c r="AF13" s="44">
        <v>18.7</v>
      </c>
      <c r="AG13" s="53">
        <v>52.4</v>
      </c>
      <c r="AH13" s="49">
        <f t="shared" si="2"/>
        <v>20.3</v>
      </c>
      <c r="AI13" s="50">
        <f t="shared" si="3"/>
        <v>12.3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50.5</v>
      </c>
      <c r="C14" s="44">
        <v>50.5</v>
      </c>
      <c r="D14" s="44">
        <v>50.5</v>
      </c>
      <c r="E14" s="44">
        <v>50.5</v>
      </c>
      <c r="F14" s="44">
        <v>50.5</v>
      </c>
      <c r="G14" s="44">
        <v>50.5</v>
      </c>
      <c r="H14" s="44"/>
      <c r="I14" s="44"/>
      <c r="J14" s="44">
        <v>50.5</v>
      </c>
      <c r="K14" s="44">
        <v>50.5</v>
      </c>
      <c r="L14" s="44">
        <v>50.5</v>
      </c>
      <c r="M14" s="44">
        <v>50.7</v>
      </c>
      <c r="N14" s="44">
        <v>50.7</v>
      </c>
      <c r="O14" s="44">
        <v>50.7</v>
      </c>
      <c r="P14" s="44">
        <v>50.6</v>
      </c>
      <c r="Q14" s="44">
        <v>50.5</v>
      </c>
      <c r="R14" s="44">
        <v>50.5</v>
      </c>
      <c r="S14" s="44">
        <v>50.5</v>
      </c>
      <c r="T14" s="44">
        <v>50.5</v>
      </c>
      <c r="U14" s="44">
        <v>0</v>
      </c>
      <c r="V14" s="44">
        <v>0</v>
      </c>
      <c r="W14" s="44">
        <v>0</v>
      </c>
      <c r="X14" s="44">
        <v>50.2</v>
      </c>
      <c r="Y14" s="44">
        <v>50.2</v>
      </c>
      <c r="Z14" s="44">
        <v>50.6</v>
      </c>
      <c r="AA14" s="44">
        <v>50.6</v>
      </c>
      <c r="AB14" s="44">
        <v>50.3</v>
      </c>
      <c r="AC14" s="44">
        <v>50.3</v>
      </c>
      <c r="AD14" s="44">
        <v>50.3</v>
      </c>
      <c r="AE14" s="44">
        <v>50.3</v>
      </c>
      <c r="AF14" s="44">
        <v>50.3</v>
      </c>
      <c r="AG14" s="53">
        <v>50</v>
      </c>
      <c r="AH14" s="49">
        <f t="shared" si="2"/>
        <v>50.7</v>
      </c>
      <c r="AI14" s="50">
        <f t="shared" si="3"/>
        <v>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23.9</v>
      </c>
      <c r="C15" s="44">
        <v>23.9</v>
      </c>
      <c r="D15" s="44">
        <v>23.9</v>
      </c>
      <c r="E15" s="44">
        <v>23.9</v>
      </c>
      <c r="F15" s="44">
        <v>23.9</v>
      </c>
      <c r="G15" s="44">
        <v>23.9</v>
      </c>
      <c r="H15" s="44"/>
      <c r="I15" s="44"/>
      <c r="J15" s="44">
        <v>23.9</v>
      </c>
      <c r="K15" s="44">
        <v>23.9</v>
      </c>
      <c r="L15" s="44">
        <v>23.9</v>
      </c>
      <c r="M15" s="44">
        <v>23.9</v>
      </c>
      <c r="N15" s="44">
        <v>23.7</v>
      </c>
      <c r="O15" s="44">
        <v>23.7</v>
      </c>
      <c r="P15" s="44">
        <v>23.8</v>
      </c>
      <c r="Q15" s="44">
        <v>23.8</v>
      </c>
      <c r="R15" s="44">
        <v>23.8</v>
      </c>
      <c r="S15" s="44">
        <v>23.8</v>
      </c>
      <c r="T15" s="44">
        <v>23.8</v>
      </c>
      <c r="U15" s="44">
        <v>23.8</v>
      </c>
      <c r="V15" s="44">
        <v>23.8</v>
      </c>
      <c r="W15" s="44">
        <v>23.8</v>
      </c>
      <c r="X15" s="44">
        <v>23.9</v>
      </c>
      <c r="Y15" s="44">
        <v>23.9</v>
      </c>
      <c r="Z15" s="44">
        <v>23.9</v>
      </c>
      <c r="AA15" s="44">
        <v>23.9</v>
      </c>
      <c r="AB15" s="44">
        <v>23.9</v>
      </c>
      <c r="AC15" s="44">
        <v>23.9</v>
      </c>
      <c r="AD15" s="44">
        <v>23.9</v>
      </c>
      <c r="AE15" s="44">
        <v>23.9</v>
      </c>
      <c r="AF15" s="44">
        <v>23.9</v>
      </c>
      <c r="AG15" s="56">
        <v>45</v>
      </c>
      <c r="AH15" s="49">
        <f t="shared" si="2"/>
        <v>23.9</v>
      </c>
      <c r="AI15" s="50">
        <f t="shared" si="3"/>
        <v>23.7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13</v>
      </c>
      <c r="C16" s="44">
        <v>13</v>
      </c>
      <c r="D16" s="44">
        <v>13</v>
      </c>
      <c r="E16" s="44">
        <v>13</v>
      </c>
      <c r="F16" s="44">
        <v>13</v>
      </c>
      <c r="G16" s="44">
        <v>13</v>
      </c>
      <c r="H16" s="44"/>
      <c r="I16" s="44"/>
      <c r="J16" s="44">
        <v>13</v>
      </c>
      <c r="K16" s="44">
        <v>13</v>
      </c>
      <c r="L16" s="44">
        <v>13</v>
      </c>
      <c r="M16" s="44">
        <v>13</v>
      </c>
      <c r="N16" s="44">
        <v>13</v>
      </c>
      <c r="O16" s="44">
        <v>13</v>
      </c>
      <c r="P16" s="44">
        <v>13</v>
      </c>
      <c r="Q16" s="44">
        <v>13</v>
      </c>
      <c r="R16" s="44">
        <v>13</v>
      </c>
      <c r="S16" s="44">
        <v>13</v>
      </c>
      <c r="T16" s="44">
        <v>13</v>
      </c>
      <c r="U16" s="44">
        <v>13</v>
      </c>
      <c r="V16" s="44">
        <v>22</v>
      </c>
      <c r="W16" s="44">
        <v>22</v>
      </c>
      <c r="X16" s="44">
        <v>22</v>
      </c>
      <c r="Y16" s="44">
        <v>22</v>
      </c>
      <c r="Z16" s="44">
        <v>14</v>
      </c>
      <c r="AA16" s="44">
        <v>14</v>
      </c>
      <c r="AB16" s="44">
        <v>14</v>
      </c>
      <c r="AC16" s="44">
        <v>14</v>
      </c>
      <c r="AD16" s="44">
        <v>14</v>
      </c>
      <c r="AE16" s="44">
        <v>14</v>
      </c>
      <c r="AF16" s="44">
        <v>14</v>
      </c>
      <c r="AG16" s="53">
        <v>45</v>
      </c>
      <c r="AH16" s="49">
        <f t="shared" si="2"/>
        <v>22</v>
      </c>
      <c r="AI16" s="50">
        <f t="shared" si="3"/>
        <v>13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1.5</v>
      </c>
      <c r="C17" s="44">
        <v>1.5</v>
      </c>
      <c r="D17" s="44">
        <v>1.5</v>
      </c>
      <c r="E17" s="44">
        <v>14</v>
      </c>
      <c r="F17" s="44">
        <v>14</v>
      </c>
      <c r="G17" s="44">
        <v>14</v>
      </c>
      <c r="H17" s="44"/>
      <c r="I17" s="44"/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/>
      <c r="I18" s="44"/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/>
      <c r="I19" s="44"/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/>
      <c r="I20" s="44"/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/>
      <c r="I21" s="44"/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21.3</v>
      </c>
      <c r="C22" s="44">
        <v>21.3</v>
      </c>
      <c r="D22" s="44">
        <v>21.3</v>
      </c>
      <c r="E22" s="44">
        <v>21.3</v>
      </c>
      <c r="F22" s="44">
        <v>21.3</v>
      </c>
      <c r="G22" s="44">
        <v>21.3</v>
      </c>
      <c r="H22" s="44"/>
      <c r="I22" s="44"/>
      <c r="J22" s="44">
        <v>21.3</v>
      </c>
      <c r="K22" s="44">
        <v>21.3</v>
      </c>
      <c r="L22" s="44">
        <v>21.3</v>
      </c>
      <c r="M22" s="44">
        <v>21.3</v>
      </c>
      <c r="N22" s="44">
        <v>21.3</v>
      </c>
      <c r="O22" s="44">
        <v>21.3</v>
      </c>
      <c r="P22" s="44">
        <v>21.3</v>
      </c>
      <c r="Q22" s="44">
        <v>21.3</v>
      </c>
      <c r="R22" s="44">
        <v>21.3</v>
      </c>
      <c r="S22" s="44">
        <v>21.3</v>
      </c>
      <c r="T22" s="44">
        <v>21.3</v>
      </c>
      <c r="U22" s="44">
        <v>21.3</v>
      </c>
      <c r="V22" s="44">
        <v>21.3</v>
      </c>
      <c r="W22" s="44">
        <v>21.3</v>
      </c>
      <c r="X22" s="44">
        <v>21.6</v>
      </c>
      <c r="Y22" s="44">
        <v>21.6</v>
      </c>
      <c r="Z22" s="44">
        <v>22</v>
      </c>
      <c r="AA22" s="44">
        <v>22</v>
      </c>
      <c r="AB22" s="44">
        <v>22</v>
      </c>
      <c r="AC22" s="44">
        <v>22</v>
      </c>
      <c r="AD22" s="44">
        <v>22</v>
      </c>
      <c r="AE22" s="44">
        <v>22</v>
      </c>
      <c r="AF22" s="44">
        <v>22</v>
      </c>
      <c r="AG22" s="53">
        <v>25</v>
      </c>
      <c r="AH22" s="49">
        <f t="shared" si="2"/>
        <v>22</v>
      </c>
      <c r="AI22" s="50">
        <f t="shared" si="3"/>
        <v>21.3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/>
      <c r="I23" s="44"/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13.4</v>
      </c>
      <c r="C24" s="44">
        <v>13.4</v>
      </c>
      <c r="D24" s="44">
        <v>13.4</v>
      </c>
      <c r="E24" s="44">
        <v>13.4</v>
      </c>
      <c r="F24" s="44">
        <v>13.4</v>
      </c>
      <c r="G24" s="44">
        <v>13.4</v>
      </c>
      <c r="H24" s="44"/>
      <c r="I24" s="44"/>
      <c r="J24" s="44">
        <v>13.4</v>
      </c>
      <c r="K24" s="44">
        <v>13.4</v>
      </c>
      <c r="L24" s="44">
        <v>13.4</v>
      </c>
      <c r="M24" s="44">
        <v>13.4</v>
      </c>
      <c r="N24" s="44">
        <v>13.4</v>
      </c>
      <c r="O24" s="44">
        <v>13.4</v>
      </c>
      <c r="P24" s="44">
        <v>13.4</v>
      </c>
      <c r="Q24" s="44">
        <v>13.4</v>
      </c>
      <c r="R24" s="44">
        <v>13.4</v>
      </c>
      <c r="S24" s="44">
        <v>13.4</v>
      </c>
      <c r="T24" s="44">
        <v>13.4</v>
      </c>
      <c r="U24" s="44">
        <v>13.4</v>
      </c>
      <c r="V24" s="44">
        <v>13.4</v>
      </c>
      <c r="W24" s="44">
        <v>13.4</v>
      </c>
      <c r="X24" s="44">
        <v>13</v>
      </c>
      <c r="Y24" s="44">
        <v>13</v>
      </c>
      <c r="Z24" s="44">
        <v>13.4</v>
      </c>
      <c r="AA24" s="44">
        <v>13.4</v>
      </c>
      <c r="AB24" s="44">
        <v>13.4</v>
      </c>
      <c r="AC24" s="44">
        <v>13.4</v>
      </c>
      <c r="AD24" s="44">
        <v>13.4</v>
      </c>
      <c r="AE24" s="44">
        <v>13.4</v>
      </c>
      <c r="AF24" s="44">
        <v>13.4</v>
      </c>
      <c r="AG24" s="53">
        <v>25</v>
      </c>
      <c r="AH24" s="49">
        <f t="shared" si="2"/>
        <v>13.4</v>
      </c>
      <c r="AI24" s="50">
        <f t="shared" si="3"/>
        <v>13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/>
      <c r="I25" s="44"/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/>
      <c r="I26" s="44"/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/>
      <c r="I27" s="44"/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/>
      <c r="I28" s="44"/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/>
      <c r="I29" s="44"/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/>
      <c r="I30" s="44"/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/>
      <c r="I31" s="44"/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/>
      <c r="I32" s="44"/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/>
      <c r="I33" s="44"/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/>
      <c r="I34" s="44"/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4</v>
      </c>
      <c r="AI34" s="50">
        <f t="shared" si="3"/>
        <v>0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/>
      <c r="I35" s="44"/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/>
      <c r="I36" s="55"/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49</v>
      </c>
      <c r="C37" s="55">
        <v>54</v>
      </c>
      <c r="D37" s="55">
        <v>59.3</v>
      </c>
      <c r="E37" s="55">
        <f>51.8+16</f>
        <v>67.8</v>
      </c>
      <c r="F37" s="55">
        <f>45+16.6</f>
        <v>61.6</v>
      </c>
      <c r="G37" s="55">
        <f>43.7+20.2</f>
        <v>63.900000000000006</v>
      </c>
      <c r="H37" s="55"/>
      <c r="I37" s="55"/>
      <c r="J37" s="55">
        <v>63.900000000000006</v>
      </c>
      <c r="K37" s="55">
        <v>63.900000000000006</v>
      </c>
      <c r="L37" s="55">
        <f>37.1+21.8</f>
        <v>58.900000000000006</v>
      </c>
      <c r="M37" s="55">
        <v>55</v>
      </c>
      <c r="N37" s="55">
        <v>56.1</v>
      </c>
      <c r="O37" s="55">
        <v>56.1</v>
      </c>
      <c r="P37" s="55">
        <v>52</v>
      </c>
      <c r="Q37" s="55">
        <v>70.3</v>
      </c>
      <c r="R37" s="55">
        <v>67.400000000000006</v>
      </c>
      <c r="S37" s="55">
        <v>67.400000000000006</v>
      </c>
      <c r="T37" s="55">
        <v>84</v>
      </c>
      <c r="U37" s="55">
        <v>84</v>
      </c>
      <c r="V37" s="55">
        <v>84</v>
      </c>
      <c r="W37" s="55">
        <v>84</v>
      </c>
      <c r="X37" s="61">
        <v>76</v>
      </c>
      <c r="Y37" s="61">
        <v>76</v>
      </c>
      <c r="Z37" s="61">
        <v>76</v>
      </c>
      <c r="AA37" s="61">
        <v>76</v>
      </c>
      <c r="AB37" s="61">
        <v>80</v>
      </c>
      <c r="AC37" s="61">
        <f>43.9+38.9</f>
        <v>82.8</v>
      </c>
      <c r="AD37" s="61">
        <v>80.7</v>
      </c>
      <c r="AE37" s="61">
        <v>79</v>
      </c>
      <c r="AF37" s="61">
        <v>62</v>
      </c>
      <c r="AG37" s="58">
        <v>240</v>
      </c>
      <c r="AH37" s="49">
        <f t="shared" si="2"/>
        <v>84</v>
      </c>
      <c r="AI37" s="50">
        <f t="shared" si="3"/>
        <v>49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494.09999999999997</v>
      </c>
      <c r="C38" s="63">
        <f t="shared" si="4"/>
        <v>494.09999999999997</v>
      </c>
      <c r="D38" s="63">
        <f t="shared" si="4"/>
        <v>494.09999999999997</v>
      </c>
      <c r="E38" s="63">
        <f t="shared" si="4"/>
        <v>446.6</v>
      </c>
      <c r="F38" s="63">
        <f t="shared" si="4"/>
        <v>446.6</v>
      </c>
      <c r="G38" s="63">
        <f t="shared" si="4"/>
        <v>446.6</v>
      </c>
      <c r="H38" s="63">
        <f t="shared" si="4"/>
        <v>0</v>
      </c>
      <c r="I38" s="63">
        <f t="shared" si="4"/>
        <v>0</v>
      </c>
      <c r="J38" s="63">
        <f t="shared" si="4"/>
        <v>442.6</v>
      </c>
      <c r="K38" s="63">
        <f t="shared" si="4"/>
        <v>442.6</v>
      </c>
      <c r="L38" s="63">
        <f t="shared" si="4"/>
        <v>492.59999999999997</v>
      </c>
      <c r="M38" s="63">
        <f t="shared" si="4"/>
        <v>529.1</v>
      </c>
      <c r="N38" s="63">
        <f t="shared" si="4"/>
        <v>508.9</v>
      </c>
      <c r="O38" s="63">
        <f t="shared" si="4"/>
        <v>548.9</v>
      </c>
      <c r="P38" s="63">
        <f t="shared" si="4"/>
        <v>569.59999999999991</v>
      </c>
      <c r="Q38" s="63">
        <f t="shared" si="4"/>
        <v>574.09999999999991</v>
      </c>
      <c r="R38" s="63">
        <f t="shared" si="4"/>
        <v>558.1</v>
      </c>
      <c r="S38" s="63">
        <f t="shared" si="4"/>
        <v>628.4</v>
      </c>
      <c r="T38" s="63">
        <f t="shared" si="4"/>
        <v>628.4</v>
      </c>
      <c r="U38" s="63">
        <f t="shared" si="4"/>
        <v>577.9</v>
      </c>
      <c r="V38" s="63">
        <f t="shared" si="4"/>
        <v>606.9</v>
      </c>
      <c r="W38" s="63">
        <f t="shared" si="4"/>
        <v>606.9</v>
      </c>
      <c r="X38" s="63">
        <f t="shared" si="4"/>
        <v>563.20000000000005</v>
      </c>
      <c r="Y38" s="63">
        <f t="shared" si="4"/>
        <v>608.20000000000005</v>
      </c>
      <c r="Z38" s="63">
        <f t="shared" si="4"/>
        <v>715.4</v>
      </c>
      <c r="AA38" s="63">
        <f t="shared" si="4"/>
        <v>786.4</v>
      </c>
      <c r="AB38" s="63">
        <f t="shared" si="4"/>
        <v>746.1</v>
      </c>
      <c r="AC38" s="63">
        <f t="shared" si="4"/>
        <v>796.1</v>
      </c>
      <c r="AD38" s="63">
        <f t="shared" si="4"/>
        <v>767.1</v>
      </c>
      <c r="AE38" s="63">
        <f t="shared" si="4"/>
        <v>726.1</v>
      </c>
      <c r="AF38" s="63">
        <f t="shared" si="4"/>
        <v>726.5</v>
      </c>
      <c r="AG38" s="58">
        <f>SUM(AG11:AG37)</f>
        <v>1492.8299999999997</v>
      </c>
      <c r="AH38" s="49">
        <f t="shared" si="2"/>
        <v>796.1</v>
      </c>
      <c r="AI38" s="50">
        <f t="shared" si="3"/>
        <v>0</v>
      </c>
      <c r="AK38" s="51"/>
    </row>
    <row r="39" spans="1:88" x14ac:dyDescent="0.25">
      <c r="A39" s="52" t="s">
        <v>47</v>
      </c>
      <c r="B39" s="44">
        <v>70.900000000000006</v>
      </c>
      <c r="C39" s="44">
        <v>80.7</v>
      </c>
      <c r="D39" s="44">
        <v>71.099999999999994</v>
      </c>
      <c r="E39" s="44">
        <v>40.6</v>
      </c>
      <c r="F39" s="44">
        <v>40.6</v>
      </c>
      <c r="G39" s="44">
        <v>48.7</v>
      </c>
      <c r="H39" s="44"/>
      <c r="I39" s="44"/>
      <c r="J39" s="44">
        <v>144.19999999999999</v>
      </c>
      <c r="K39" s="44">
        <v>145.6</v>
      </c>
      <c r="L39" s="44">
        <v>136.4</v>
      </c>
      <c r="M39" s="44">
        <v>136</v>
      </c>
      <c r="N39" s="44">
        <v>126.1</v>
      </c>
      <c r="O39" s="44">
        <v>112</v>
      </c>
      <c r="P39" s="44">
        <v>116.5</v>
      </c>
      <c r="Q39" s="44">
        <v>126.1</v>
      </c>
      <c r="R39" s="44">
        <v>121.5</v>
      </c>
      <c r="S39" s="44">
        <v>0</v>
      </c>
      <c r="T39" s="44">
        <v>130</v>
      </c>
      <c r="U39" s="44">
        <v>140</v>
      </c>
      <c r="V39" s="44">
        <v>145.69999999999999</v>
      </c>
      <c r="W39" s="44">
        <v>145.69999999999999</v>
      </c>
      <c r="X39" s="44">
        <v>145.5</v>
      </c>
      <c r="Y39" s="44">
        <v>145.5</v>
      </c>
      <c r="Z39" s="44">
        <v>145.5</v>
      </c>
      <c r="AA39" s="44">
        <v>145.5</v>
      </c>
      <c r="AB39" s="44">
        <v>144.80000000000001</v>
      </c>
      <c r="AC39" s="44">
        <v>144.69999999999999</v>
      </c>
      <c r="AD39" s="44">
        <v>144</v>
      </c>
      <c r="AE39" s="44">
        <v>120</v>
      </c>
      <c r="AF39" s="44">
        <v>106</v>
      </c>
      <c r="AG39" s="56">
        <v>144</v>
      </c>
      <c r="AH39" s="49">
        <f t="shared" si="2"/>
        <v>145.69999999999999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42.7</v>
      </c>
      <c r="C40" s="64">
        <v>42.7</v>
      </c>
      <c r="D40" s="64">
        <v>35</v>
      </c>
      <c r="E40" s="64">
        <v>30.6</v>
      </c>
      <c r="F40" s="64">
        <v>22.5</v>
      </c>
      <c r="G40" s="64">
        <v>0</v>
      </c>
      <c r="H40" s="64"/>
      <c r="I40" s="64"/>
      <c r="J40" s="64">
        <v>49.8</v>
      </c>
      <c r="K40" s="64">
        <v>42.4</v>
      </c>
      <c r="L40" s="64">
        <v>54.5</v>
      </c>
      <c r="M40" s="44">
        <v>54.5</v>
      </c>
      <c r="N40" s="44">
        <v>49.3</v>
      </c>
      <c r="O40" s="44">
        <v>49.3</v>
      </c>
      <c r="P40" s="44">
        <v>44.1</v>
      </c>
      <c r="Q40" s="44">
        <v>54.5</v>
      </c>
      <c r="R40" s="44">
        <v>50.1</v>
      </c>
      <c r="S40" s="64">
        <v>58</v>
      </c>
      <c r="T40" s="64">
        <v>58</v>
      </c>
      <c r="U40" s="64">
        <v>58</v>
      </c>
      <c r="V40" s="64">
        <v>61.8</v>
      </c>
      <c r="W40" s="64">
        <v>61.8</v>
      </c>
      <c r="X40" s="64">
        <v>51.3</v>
      </c>
      <c r="Y40" s="64">
        <v>51.3</v>
      </c>
      <c r="Z40" s="64">
        <v>53</v>
      </c>
      <c r="AA40" s="64">
        <v>53</v>
      </c>
      <c r="AB40" s="64">
        <v>52.2</v>
      </c>
      <c r="AC40" s="64">
        <v>59.6</v>
      </c>
      <c r="AD40" s="64">
        <v>60</v>
      </c>
      <c r="AE40" s="64">
        <v>53</v>
      </c>
      <c r="AF40" s="64">
        <v>52</v>
      </c>
      <c r="AG40" s="58">
        <v>70</v>
      </c>
      <c r="AH40" s="49">
        <f t="shared" si="2"/>
        <v>61.8</v>
      </c>
      <c r="AI40" s="50">
        <f t="shared" si="3"/>
        <v>0</v>
      </c>
      <c r="AK40" s="51"/>
    </row>
    <row r="41" spans="1:88" x14ac:dyDescent="0.25">
      <c r="A41" s="57" t="s">
        <v>49</v>
      </c>
      <c r="B41" s="64">
        <v>48.7</v>
      </c>
      <c r="C41" s="64">
        <v>48.7</v>
      </c>
      <c r="D41" s="64">
        <v>49.1</v>
      </c>
      <c r="E41" s="64">
        <v>33.200000000000003</v>
      </c>
      <c r="F41" s="64">
        <v>22.2</v>
      </c>
      <c r="G41" s="64">
        <v>0</v>
      </c>
      <c r="H41" s="64"/>
      <c r="I41" s="64"/>
      <c r="J41" s="64">
        <v>32</v>
      </c>
      <c r="K41" s="64">
        <v>32.700000000000003</v>
      </c>
      <c r="L41" s="64">
        <v>32.700000000000003</v>
      </c>
      <c r="M41" s="44">
        <v>54.5</v>
      </c>
      <c r="N41" s="44">
        <v>51.2</v>
      </c>
      <c r="O41" s="44">
        <v>51.2</v>
      </c>
      <c r="P41" s="44">
        <v>62.2</v>
      </c>
      <c r="Q41" s="44">
        <v>62.4</v>
      </c>
      <c r="R41" s="44">
        <v>53.8</v>
      </c>
      <c r="S41" s="64">
        <v>53</v>
      </c>
      <c r="T41" s="64">
        <v>53</v>
      </c>
      <c r="U41" s="64">
        <v>53</v>
      </c>
      <c r="V41" s="64">
        <v>64.599999999999994</v>
      </c>
      <c r="W41" s="64">
        <v>64.599999999999994</v>
      </c>
      <c r="X41" s="64">
        <v>45.7</v>
      </c>
      <c r="Y41" s="64">
        <v>45.7</v>
      </c>
      <c r="Z41" s="64">
        <v>45.5</v>
      </c>
      <c r="AA41" s="64">
        <v>45.5</v>
      </c>
      <c r="AB41" s="64">
        <v>46.6</v>
      </c>
      <c r="AC41" s="64">
        <v>64.3</v>
      </c>
      <c r="AD41" s="64">
        <v>61</v>
      </c>
      <c r="AE41" s="64">
        <v>60</v>
      </c>
      <c r="AF41" s="64">
        <v>55</v>
      </c>
      <c r="AG41" s="58">
        <v>69</v>
      </c>
      <c r="AH41" s="49">
        <f t="shared" si="2"/>
        <v>64.599999999999994</v>
      </c>
      <c r="AI41" s="50">
        <f t="shared" si="3"/>
        <v>0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60.9</v>
      </c>
      <c r="F42" s="55">
        <v>60.9</v>
      </c>
      <c r="G42" s="55">
        <v>60.9</v>
      </c>
      <c r="H42" s="55"/>
      <c r="I42" s="55"/>
      <c r="J42" s="55">
        <v>60.4</v>
      </c>
      <c r="K42" s="55">
        <v>60.4</v>
      </c>
      <c r="L42" s="55">
        <v>60.4</v>
      </c>
      <c r="M42" s="44">
        <v>60.8</v>
      </c>
      <c r="N42" s="44">
        <v>60.4</v>
      </c>
      <c r="O42" s="44">
        <v>60.4</v>
      </c>
      <c r="P42" s="44">
        <v>60.4</v>
      </c>
      <c r="Q42" s="44">
        <v>60.4</v>
      </c>
      <c r="R42" s="44">
        <v>60.4</v>
      </c>
      <c r="S42" s="44">
        <v>60.4</v>
      </c>
      <c r="T42" s="44">
        <v>60.4</v>
      </c>
      <c r="U42" s="44">
        <v>60.4</v>
      </c>
      <c r="V42" s="44">
        <v>60.4</v>
      </c>
      <c r="W42" s="44">
        <v>60.4</v>
      </c>
      <c r="X42" s="64">
        <v>60.4</v>
      </c>
      <c r="Y42" s="64">
        <v>60.4</v>
      </c>
      <c r="Z42" s="64">
        <v>60.4</v>
      </c>
      <c r="AA42" s="64">
        <v>60.4</v>
      </c>
      <c r="AB42" s="55">
        <v>60.4</v>
      </c>
      <c r="AC42" s="55">
        <v>60.4</v>
      </c>
      <c r="AD42" s="55">
        <v>60.4</v>
      </c>
      <c r="AE42" s="55">
        <v>60.4</v>
      </c>
      <c r="AF42" s="55">
        <v>60.4</v>
      </c>
      <c r="AG42" s="58">
        <v>60</v>
      </c>
      <c r="AH42" s="49">
        <f t="shared" si="2"/>
        <v>60.9</v>
      </c>
      <c r="AI42" s="50">
        <f t="shared" si="3"/>
        <v>60.4</v>
      </c>
      <c r="AK42" s="51"/>
    </row>
    <row r="43" spans="1:88" x14ac:dyDescent="0.25">
      <c r="A43" s="57" t="s">
        <v>51</v>
      </c>
      <c r="B43" s="55">
        <v>20</v>
      </c>
      <c r="C43" s="55">
        <v>15</v>
      </c>
      <c r="D43" s="55">
        <v>15</v>
      </c>
      <c r="E43" s="55">
        <v>10</v>
      </c>
      <c r="F43" s="55">
        <v>6.2</v>
      </c>
      <c r="G43" s="55">
        <v>6.2</v>
      </c>
      <c r="H43" s="55"/>
      <c r="I43" s="55"/>
      <c r="J43" s="55">
        <v>6.4</v>
      </c>
      <c r="K43" s="55">
        <v>6.5</v>
      </c>
      <c r="L43" s="55">
        <v>6.5</v>
      </c>
      <c r="M43" s="173">
        <v>15</v>
      </c>
      <c r="N43" s="173">
        <v>15</v>
      </c>
      <c r="O43" s="173">
        <v>15</v>
      </c>
      <c r="P43" s="173">
        <v>15</v>
      </c>
      <c r="Q43" s="173">
        <v>15</v>
      </c>
      <c r="R43" s="173">
        <v>15</v>
      </c>
      <c r="S43" s="173">
        <v>15</v>
      </c>
      <c r="T43" s="173">
        <v>15</v>
      </c>
      <c r="U43" s="173">
        <v>23</v>
      </c>
      <c r="V43" s="173">
        <v>23</v>
      </c>
      <c r="W43" s="173">
        <v>23</v>
      </c>
      <c r="X43" s="64">
        <v>23.6</v>
      </c>
      <c r="Y43" s="64">
        <v>23.6</v>
      </c>
      <c r="Z43" s="64">
        <v>18.7</v>
      </c>
      <c r="AA43" s="64">
        <v>18.7</v>
      </c>
      <c r="AB43" s="55">
        <v>25</v>
      </c>
      <c r="AC43" s="55">
        <v>25</v>
      </c>
      <c r="AD43" s="55">
        <v>15</v>
      </c>
      <c r="AE43" s="55">
        <v>15</v>
      </c>
      <c r="AF43" s="55">
        <v>12</v>
      </c>
      <c r="AG43" s="58">
        <v>30</v>
      </c>
      <c r="AH43" s="49">
        <f t="shared" si="2"/>
        <v>25</v>
      </c>
      <c r="AI43" s="50">
        <f t="shared" si="3"/>
        <v>6.2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55"/>
      <c r="I44" s="55"/>
      <c r="J44" s="55">
        <v>0</v>
      </c>
      <c r="K44" s="55">
        <v>0</v>
      </c>
      <c r="L44" s="55">
        <v>0</v>
      </c>
      <c r="M44" s="174">
        <v>0</v>
      </c>
      <c r="N44" s="174">
        <v>0</v>
      </c>
      <c r="O44" s="174">
        <v>0</v>
      </c>
      <c r="P44" s="174">
        <v>0</v>
      </c>
      <c r="Q44" s="174">
        <v>0</v>
      </c>
      <c r="R44" s="174">
        <v>0</v>
      </c>
      <c r="S44" s="174">
        <v>0</v>
      </c>
      <c r="T44" s="174">
        <v>0</v>
      </c>
      <c r="U44" s="174">
        <v>0</v>
      </c>
      <c r="V44" s="174">
        <v>0</v>
      </c>
      <c r="W44" s="17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</v>
      </c>
      <c r="C45" s="64">
        <v>17</v>
      </c>
      <c r="D45" s="64">
        <v>17</v>
      </c>
      <c r="E45" s="64">
        <v>17</v>
      </c>
      <c r="F45" s="64">
        <v>17</v>
      </c>
      <c r="G45" s="64">
        <v>17</v>
      </c>
      <c r="H45" s="64"/>
      <c r="I45" s="64"/>
      <c r="J45" s="64">
        <v>17</v>
      </c>
      <c r="K45" s="64">
        <v>17</v>
      </c>
      <c r="L45" s="64">
        <v>17</v>
      </c>
      <c r="M45" s="174">
        <v>17</v>
      </c>
      <c r="N45" s="174">
        <v>17</v>
      </c>
      <c r="O45" s="174">
        <v>17</v>
      </c>
      <c r="P45" s="174">
        <v>17</v>
      </c>
      <c r="Q45" s="174">
        <v>17</v>
      </c>
      <c r="R45" s="174">
        <v>17</v>
      </c>
      <c r="S45" s="174">
        <v>17</v>
      </c>
      <c r="T45" s="174">
        <v>17</v>
      </c>
      <c r="U45" s="174">
        <v>17</v>
      </c>
      <c r="V45" s="174">
        <v>17</v>
      </c>
      <c r="W45" s="174">
        <v>17</v>
      </c>
      <c r="X45" s="174">
        <v>17</v>
      </c>
      <c r="Y45" s="174">
        <v>17</v>
      </c>
      <c r="Z45" s="44">
        <v>17</v>
      </c>
      <c r="AA45" s="44">
        <v>17</v>
      </c>
      <c r="AB45" s="64">
        <v>17</v>
      </c>
      <c r="AC45" s="64">
        <v>17</v>
      </c>
      <c r="AD45" s="64">
        <v>17</v>
      </c>
      <c r="AE45" s="64">
        <v>17</v>
      </c>
      <c r="AF45" s="64">
        <v>17</v>
      </c>
      <c r="AG45" s="58">
        <v>24</v>
      </c>
      <c r="AH45" s="49">
        <f t="shared" si="2"/>
        <v>17</v>
      </c>
      <c r="AI45" s="50">
        <f t="shared" si="3"/>
        <v>17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/>
      <c r="I46" s="64"/>
      <c r="J46" s="64">
        <v>0</v>
      </c>
      <c r="K46" s="64">
        <v>0</v>
      </c>
      <c r="L46" s="64">
        <v>0</v>
      </c>
      <c r="M46" s="174">
        <v>0</v>
      </c>
      <c r="N46" s="174">
        <v>0</v>
      </c>
      <c r="O46" s="174">
        <v>0</v>
      </c>
      <c r="P46" s="174">
        <v>0</v>
      </c>
      <c r="Q46" s="174">
        <v>0</v>
      </c>
      <c r="R46" s="174">
        <v>0</v>
      </c>
      <c r="S46" s="174">
        <v>0</v>
      </c>
      <c r="T46" s="174">
        <v>0</v>
      </c>
      <c r="U46" s="174">
        <v>0</v>
      </c>
      <c r="V46" s="174">
        <v>0</v>
      </c>
      <c r="W46" s="174">
        <v>0</v>
      </c>
      <c r="X46" s="174">
        <v>0</v>
      </c>
      <c r="Y46" s="174">
        <v>0</v>
      </c>
      <c r="Z46" s="44">
        <v>0</v>
      </c>
      <c r="AA46" s="4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/>
      <c r="I47" s="64"/>
      <c r="J47" s="64">
        <v>12</v>
      </c>
      <c r="K47" s="64">
        <v>12</v>
      </c>
      <c r="L47" s="64">
        <v>12</v>
      </c>
      <c r="M47" s="174">
        <v>12</v>
      </c>
      <c r="N47" s="174">
        <v>12</v>
      </c>
      <c r="O47" s="174">
        <v>12</v>
      </c>
      <c r="P47" s="174">
        <v>12</v>
      </c>
      <c r="Q47" s="174">
        <v>12</v>
      </c>
      <c r="R47" s="174">
        <v>12</v>
      </c>
      <c r="S47" s="174">
        <v>12</v>
      </c>
      <c r="T47" s="174">
        <v>12</v>
      </c>
      <c r="U47" s="174">
        <v>12</v>
      </c>
      <c r="V47" s="174">
        <v>12</v>
      </c>
      <c r="W47" s="174">
        <v>12</v>
      </c>
      <c r="X47" s="174">
        <v>12</v>
      </c>
      <c r="Y47" s="174">
        <v>12</v>
      </c>
      <c r="Z47" s="44">
        <v>12</v>
      </c>
      <c r="AA47" s="44">
        <v>12</v>
      </c>
      <c r="AB47" s="64">
        <v>12</v>
      </c>
      <c r="AC47" s="64">
        <v>12</v>
      </c>
      <c r="AD47" s="64">
        <v>12</v>
      </c>
      <c r="AE47" s="64">
        <v>12</v>
      </c>
      <c r="AF47" s="64">
        <v>12</v>
      </c>
      <c r="AG47" s="58">
        <v>14.1</v>
      </c>
      <c r="AH47" s="49">
        <f t="shared" si="2"/>
        <v>12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/>
      <c r="I48" s="64"/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44">
        <v>7</v>
      </c>
      <c r="AA48" s="44">
        <v>7</v>
      </c>
      <c r="AB48" s="64">
        <v>7</v>
      </c>
      <c r="AC48" s="64">
        <v>7</v>
      </c>
      <c r="AD48" s="64">
        <v>7</v>
      </c>
      <c r="AE48" s="64">
        <v>7</v>
      </c>
      <c r="AF48" s="64">
        <v>7</v>
      </c>
      <c r="AG48" s="58">
        <v>14</v>
      </c>
      <c r="AH48" s="49">
        <f t="shared" si="2"/>
        <v>7</v>
      </c>
      <c r="AI48" s="50">
        <f t="shared" si="3"/>
        <v>0</v>
      </c>
      <c r="AK48" s="51"/>
    </row>
    <row r="49" spans="1:37" x14ac:dyDescent="0.25">
      <c r="A49" s="57" t="s">
        <v>57</v>
      </c>
      <c r="B49" s="64">
        <v>6.2</v>
      </c>
      <c r="C49" s="64">
        <v>6.2</v>
      </c>
      <c r="D49" s="64">
        <v>6.2</v>
      </c>
      <c r="E49" s="64">
        <v>6.2</v>
      </c>
      <c r="F49" s="64">
        <v>6.2</v>
      </c>
      <c r="G49" s="64">
        <v>6.2</v>
      </c>
      <c r="H49" s="64"/>
      <c r="I49" s="64"/>
      <c r="J49" s="64">
        <v>6.2</v>
      </c>
      <c r="K49" s="64">
        <v>6.2</v>
      </c>
      <c r="L49" s="64">
        <v>6.2</v>
      </c>
      <c r="M49" s="64">
        <v>6.2</v>
      </c>
      <c r="N49" s="64">
        <v>6.2</v>
      </c>
      <c r="O49" s="64">
        <v>6.2</v>
      </c>
      <c r="P49" s="64">
        <v>6.2</v>
      </c>
      <c r="Q49" s="64">
        <v>6.2</v>
      </c>
      <c r="R49" s="64">
        <v>6.2</v>
      </c>
      <c r="S49" s="64">
        <v>6.2</v>
      </c>
      <c r="T49" s="64">
        <v>6.2</v>
      </c>
      <c r="U49" s="64">
        <v>6.2</v>
      </c>
      <c r="V49" s="64">
        <v>6.2</v>
      </c>
      <c r="W49" s="64">
        <v>6.2</v>
      </c>
      <c r="X49" s="64">
        <v>6.2</v>
      </c>
      <c r="Y49" s="64">
        <v>6.2</v>
      </c>
      <c r="Z49" s="44">
        <v>6.2</v>
      </c>
      <c r="AA49" s="44">
        <v>6.2</v>
      </c>
      <c r="AB49" s="64">
        <v>6.2</v>
      </c>
      <c r="AC49" s="64">
        <v>6.2</v>
      </c>
      <c r="AD49" s="64">
        <v>6.2</v>
      </c>
      <c r="AE49" s="64">
        <v>6.2</v>
      </c>
      <c r="AF49" s="64">
        <v>6.2</v>
      </c>
      <c r="AG49" s="58">
        <v>10.050000000000001</v>
      </c>
      <c r="AH49" s="49">
        <f t="shared" si="2"/>
        <v>6.2</v>
      </c>
      <c r="AI49" s="50">
        <f t="shared" si="3"/>
        <v>6.2</v>
      </c>
      <c r="AK49" s="51"/>
    </row>
    <row r="50" spans="1:37" x14ac:dyDescent="0.25">
      <c r="A50" s="57" t="s">
        <v>58</v>
      </c>
      <c r="B50" s="64">
        <v>4</v>
      </c>
      <c r="C50" s="64">
        <v>4</v>
      </c>
      <c r="D50" s="64">
        <v>4</v>
      </c>
      <c r="E50" s="64">
        <v>4</v>
      </c>
      <c r="F50" s="64">
        <v>4</v>
      </c>
      <c r="G50" s="64">
        <v>4</v>
      </c>
      <c r="H50" s="64"/>
      <c r="I50" s="64"/>
      <c r="J50" s="64">
        <v>4</v>
      </c>
      <c r="K50" s="64">
        <v>4</v>
      </c>
      <c r="L50" s="64">
        <v>4</v>
      </c>
      <c r="M50" s="64">
        <v>4</v>
      </c>
      <c r="N50" s="64">
        <v>4</v>
      </c>
      <c r="O50" s="64">
        <v>4</v>
      </c>
      <c r="P50" s="64">
        <v>4</v>
      </c>
      <c r="Q50" s="64">
        <v>4</v>
      </c>
      <c r="R50" s="64">
        <v>4</v>
      </c>
      <c r="S50" s="64">
        <v>4</v>
      </c>
      <c r="T50" s="64">
        <v>4</v>
      </c>
      <c r="U50" s="64">
        <v>4</v>
      </c>
      <c r="V50" s="64">
        <v>4</v>
      </c>
      <c r="W50" s="64">
        <v>4</v>
      </c>
      <c r="X50" s="64">
        <v>4</v>
      </c>
      <c r="Y50" s="64">
        <v>4</v>
      </c>
      <c r="Z50" s="44">
        <v>4</v>
      </c>
      <c r="AA50" s="44">
        <v>4</v>
      </c>
      <c r="AB50" s="64">
        <v>4</v>
      </c>
      <c r="AC50" s="64">
        <v>4</v>
      </c>
      <c r="AD50" s="64">
        <v>4</v>
      </c>
      <c r="AE50" s="64">
        <v>4</v>
      </c>
      <c r="AF50" s="64">
        <v>4</v>
      </c>
      <c r="AG50" s="58">
        <v>6.2</v>
      </c>
      <c r="AH50" s="49">
        <f t="shared" si="2"/>
        <v>4</v>
      </c>
      <c r="AI50" s="50">
        <f t="shared" si="3"/>
        <v>4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285.44000000000005</v>
      </c>
      <c r="C52" s="63">
        <f t="shared" si="6"/>
        <v>290.24</v>
      </c>
      <c r="D52" s="63">
        <f t="shared" si="6"/>
        <v>273.34000000000003</v>
      </c>
      <c r="E52" s="63">
        <f t="shared" si="6"/>
        <v>218.04</v>
      </c>
      <c r="F52" s="63">
        <f t="shared" si="6"/>
        <v>195.13999999999996</v>
      </c>
      <c r="G52" s="63">
        <f t="shared" si="6"/>
        <v>158.54</v>
      </c>
      <c r="H52" s="63">
        <f t="shared" si="6"/>
        <v>3.54</v>
      </c>
      <c r="I52" s="63">
        <f t="shared" si="6"/>
        <v>3.54</v>
      </c>
      <c r="J52" s="63">
        <f t="shared" si="6"/>
        <v>335.53999999999996</v>
      </c>
      <c r="K52" s="63">
        <f t="shared" si="6"/>
        <v>330.34</v>
      </c>
      <c r="L52" s="63">
        <f t="shared" si="6"/>
        <v>333.24</v>
      </c>
      <c r="M52" s="63">
        <f t="shared" si="6"/>
        <v>363.54</v>
      </c>
      <c r="N52" s="63">
        <f t="shared" si="6"/>
        <v>344.73999999999995</v>
      </c>
      <c r="O52" s="63">
        <f t="shared" si="6"/>
        <v>330.64</v>
      </c>
      <c r="P52" s="63">
        <f t="shared" si="6"/>
        <v>340.94</v>
      </c>
      <c r="Q52" s="63">
        <f t="shared" si="6"/>
        <v>361.14</v>
      </c>
      <c r="R52" s="63">
        <f t="shared" si="6"/>
        <v>343.53999999999996</v>
      </c>
      <c r="S52" s="63">
        <f t="shared" si="6"/>
        <v>229.14</v>
      </c>
      <c r="T52" s="63">
        <f t="shared" si="6"/>
        <v>359.14</v>
      </c>
      <c r="U52" s="63">
        <f t="shared" si="6"/>
        <v>377.14</v>
      </c>
      <c r="V52" s="63">
        <f t="shared" si="6"/>
        <v>398.24</v>
      </c>
      <c r="W52" s="63">
        <f t="shared" si="6"/>
        <v>398.24</v>
      </c>
      <c r="X52" s="63">
        <f>SUM(X39:X51)</f>
        <v>369.24</v>
      </c>
      <c r="Y52" s="63">
        <f t="shared" si="6"/>
        <v>369.24</v>
      </c>
      <c r="Z52" s="63">
        <f t="shared" si="6"/>
        <v>372.84</v>
      </c>
      <c r="AA52" s="63">
        <f t="shared" si="6"/>
        <v>372.84</v>
      </c>
      <c r="AB52" s="63">
        <f t="shared" si="6"/>
        <v>378.74</v>
      </c>
      <c r="AC52" s="63">
        <f t="shared" si="6"/>
        <v>403.73999999999995</v>
      </c>
      <c r="AD52" s="63">
        <f t="shared" si="6"/>
        <v>390.14</v>
      </c>
      <c r="AE52" s="63">
        <f t="shared" si="6"/>
        <v>358.14</v>
      </c>
      <c r="AF52" s="63">
        <f t="shared" si="6"/>
        <v>335.14</v>
      </c>
      <c r="AG52" s="68">
        <f>SUM(AG39:AG51)</f>
        <v>489.91</v>
      </c>
      <c r="AH52" s="49">
        <f t="shared" si="2"/>
        <v>403.73999999999995</v>
      </c>
      <c r="AI52" s="50">
        <f t="shared" si="3"/>
        <v>3.54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/>
      <c r="I53" s="44"/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10</v>
      </c>
      <c r="P53" s="44">
        <v>10</v>
      </c>
      <c r="Q53" s="44">
        <v>10</v>
      </c>
      <c r="R53" s="44">
        <v>10</v>
      </c>
      <c r="S53" s="44">
        <v>10</v>
      </c>
      <c r="T53" s="44">
        <v>10</v>
      </c>
      <c r="U53" s="44">
        <v>10</v>
      </c>
      <c r="V53" s="44">
        <v>10</v>
      </c>
      <c r="W53" s="44">
        <v>10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10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/>
      <c r="I54" s="64"/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3.3</v>
      </c>
      <c r="P54" s="64">
        <v>3.3</v>
      </c>
      <c r="Q54" s="64">
        <v>4.3</v>
      </c>
      <c r="R54" s="64">
        <v>3.9</v>
      </c>
      <c r="S54" s="64">
        <v>3.9</v>
      </c>
      <c r="T54" s="64">
        <v>3.9</v>
      </c>
      <c r="U54" s="64">
        <v>3.9</v>
      </c>
      <c r="V54" s="64">
        <v>3.9</v>
      </c>
      <c r="W54" s="64">
        <v>3.9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58">
        <v>32</v>
      </c>
      <c r="AH54" s="49">
        <f t="shared" si="2"/>
        <v>4.3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/>
      <c r="I55" s="70"/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1.2</v>
      </c>
      <c r="P55" s="70">
        <v>1.2</v>
      </c>
      <c r="Q55" s="70">
        <v>1.6</v>
      </c>
      <c r="R55" s="70">
        <v>1.4</v>
      </c>
      <c r="S55" s="70">
        <v>1.4</v>
      </c>
      <c r="T55" s="70">
        <v>1.4</v>
      </c>
      <c r="U55" s="70">
        <v>1.4</v>
      </c>
      <c r="V55" s="70">
        <v>1.4</v>
      </c>
      <c r="W55" s="70">
        <v>1.4</v>
      </c>
      <c r="X55" s="70">
        <v>0</v>
      </c>
      <c r="Y55" s="70">
        <v>0</v>
      </c>
      <c r="Z55" s="70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0</v>
      </c>
      <c r="AF55" s="70">
        <v>0</v>
      </c>
      <c r="AG55" s="73">
        <v>14</v>
      </c>
      <c r="AH55" s="49">
        <f t="shared" si="2"/>
        <v>1.6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14.5</v>
      </c>
      <c r="P56" s="63">
        <f t="shared" si="7"/>
        <v>14.5</v>
      </c>
      <c r="Q56" s="63">
        <f t="shared" si="7"/>
        <v>15.9</v>
      </c>
      <c r="R56" s="63">
        <f t="shared" si="7"/>
        <v>15.3</v>
      </c>
      <c r="S56" s="63">
        <f t="shared" si="7"/>
        <v>15.3</v>
      </c>
      <c r="T56" s="63">
        <f t="shared" si="7"/>
        <v>15.3</v>
      </c>
      <c r="U56" s="63">
        <f t="shared" si="7"/>
        <v>15.3</v>
      </c>
      <c r="V56" s="63">
        <f t="shared" si="7"/>
        <v>15.3</v>
      </c>
      <c r="W56" s="63">
        <f t="shared" si="7"/>
        <v>15.3</v>
      </c>
      <c r="X56" s="63">
        <f t="shared" si="7"/>
        <v>0</v>
      </c>
      <c r="Y56" s="63">
        <f t="shared" si="7"/>
        <v>0</v>
      </c>
      <c r="Z56" s="63">
        <f t="shared" si="7"/>
        <v>0</v>
      </c>
      <c r="AA56" s="63">
        <f t="shared" si="7"/>
        <v>0</v>
      </c>
      <c r="AB56" s="63">
        <f t="shared" si="7"/>
        <v>0</v>
      </c>
      <c r="AC56" s="63">
        <f t="shared" si="7"/>
        <v>0</v>
      </c>
      <c r="AD56" s="63">
        <f t="shared" si="7"/>
        <v>0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15.9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67.599999999999994</v>
      </c>
      <c r="C57" s="44">
        <v>68.8</v>
      </c>
      <c r="D57" s="44">
        <v>66.2</v>
      </c>
      <c r="E57" s="44">
        <v>70</v>
      </c>
      <c r="F57" s="44">
        <v>60</v>
      </c>
      <c r="G57" s="44">
        <v>65.7</v>
      </c>
      <c r="H57" s="44"/>
      <c r="I57" s="44"/>
      <c r="J57" s="44">
        <v>64.44</v>
      </c>
      <c r="K57" s="44">
        <v>62.3</v>
      </c>
      <c r="L57" s="44">
        <v>56.2</v>
      </c>
      <c r="M57" s="44">
        <v>51.5</v>
      </c>
      <c r="N57" s="44">
        <v>54.2</v>
      </c>
      <c r="O57" s="44">
        <v>57.5</v>
      </c>
      <c r="P57" s="44">
        <v>55</v>
      </c>
      <c r="Q57" s="44">
        <v>56.4</v>
      </c>
      <c r="R57" s="44">
        <v>61.3</v>
      </c>
      <c r="S57" s="44">
        <v>61.6</v>
      </c>
      <c r="T57" s="44">
        <v>60</v>
      </c>
      <c r="U57" s="44">
        <v>54</v>
      </c>
      <c r="V57" s="44">
        <v>56.6</v>
      </c>
      <c r="W57" s="44">
        <v>54.4</v>
      </c>
      <c r="X57" s="44">
        <v>46.8</v>
      </c>
      <c r="Y57" s="44">
        <v>52.5</v>
      </c>
      <c r="Z57" s="44">
        <v>54.6</v>
      </c>
      <c r="AA57" s="44">
        <v>68</v>
      </c>
      <c r="AB57" s="44">
        <v>67</v>
      </c>
      <c r="AC57" s="44">
        <v>55.6</v>
      </c>
      <c r="AD57" s="44">
        <v>66</v>
      </c>
      <c r="AE57" s="44">
        <v>79</v>
      </c>
      <c r="AF57" s="44">
        <v>77</v>
      </c>
      <c r="AG57" s="56"/>
      <c r="AH57" s="49">
        <f t="shared" si="2"/>
        <v>79</v>
      </c>
      <c r="AI57" s="50">
        <f t="shared" si="3"/>
        <v>46.8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/>
      <c r="I58" s="64"/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107.6</v>
      </c>
      <c r="C59" s="64">
        <v>135.69999999999999</v>
      </c>
      <c r="D59" s="64">
        <v>145.5</v>
      </c>
      <c r="E59" s="64">
        <v>170</v>
      </c>
      <c r="F59" s="64">
        <v>185</v>
      </c>
      <c r="G59" s="64">
        <v>180</v>
      </c>
      <c r="H59" s="64"/>
      <c r="I59" s="64"/>
      <c r="J59" s="64">
        <v>188</v>
      </c>
      <c r="K59" s="64">
        <v>238</v>
      </c>
      <c r="L59" s="64">
        <v>275</v>
      </c>
      <c r="M59" s="64">
        <v>265.2</v>
      </c>
      <c r="N59" s="64">
        <v>296</v>
      </c>
      <c r="O59" s="64">
        <v>293.3</v>
      </c>
      <c r="P59" s="64">
        <v>279.60000000000002</v>
      </c>
      <c r="Q59" s="64">
        <v>230</v>
      </c>
      <c r="R59" s="64">
        <v>285.3</v>
      </c>
      <c r="S59" s="64">
        <v>190</v>
      </c>
      <c r="T59" s="64">
        <v>190</v>
      </c>
      <c r="U59" s="64">
        <v>90</v>
      </c>
      <c r="V59" s="64">
        <v>92</v>
      </c>
      <c r="W59" s="64">
        <v>103</v>
      </c>
      <c r="X59" s="64">
        <v>112.9</v>
      </c>
      <c r="Y59" s="64">
        <v>104</v>
      </c>
      <c r="Z59" s="64">
        <v>101</v>
      </c>
      <c r="AA59" s="64">
        <v>78</v>
      </c>
      <c r="AB59" s="64">
        <v>59</v>
      </c>
      <c r="AC59" s="64">
        <v>55.2</v>
      </c>
      <c r="AD59" s="64">
        <v>60</v>
      </c>
      <c r="AE59" s="64">
        <v>48</v>
      </c>
      <c r="AF59" s="64">
        <v>46</v>
      </c>
      <c r="AG59" s="77"/>
      <c r="AH59" s="49">
        <f t="shared" si="2"/>
        <v>296</v>
      </c>
      <c r="AI59" s="50">
        <f t="shared" si="3"/>
        <v>46</v>
      </c>
      <c r="AK59" s="51"/>
    </row>
    <row r="60" spans="1:37" x14ac:dyDescent="0.25">
      <c r="A60" s="57" t="s">
        <v>68</v>
      </c>
      <c r="B60" s="54">
        <v>37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/>
      <c r="I60" s="54"/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40</v>
      </c>
      <c r="P60" s="54">
        <v>38.6</v>
      </c>
      <c r="Q60" s="54">
        <v>43.2</v>
      </c>
      <c r="R60" s="54">
        <v>39.200000000000003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43.2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/>
      <c r="I61" s="44"/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5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/>
      <c r="I62" s="78"/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54">
        <v>8</v>
      </c>
      <c r="AC62" s="54">
        <v>8</v>
      </c>
      <c r="AD62" s="54">
        <v>8</v>
      </c>
      <c r="AE62" s="54">
        <v>8</v>
      </c>
      <c r="AF62" s="54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/>
      <c r="I63" s="78"/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54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/>
      <c r="I64" s="54"/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/>
      <c r="I65" s="54"/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/>
      <c r="I66" s="80"/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54">
        <v>0</v>
      </c>
      <c r="AC66" s="54">
        <v>0</v>
      </c>
      <c r="AD66" s="54">
        <v>0</v>
      </c>
      <c r="AE66" s="54">
        <v>0</v>
      </c>
      <c r="AF66" s="54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/>
      <c r="I67" s="80"/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54">
        <v>0</v>
      </c>
      <c r="AC67" s="54">
        <v>0</v>
      </c>
      <c r="AD67" s="54">
        <v>0</v>
      </c>
      <c r="AE67" s="54">
        <v>0</v>
      </c>
      <c r="AF67" s="54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220.2</v>
      </c>
      <c r="C68" s="63">
        <f t="shared" si="8"/>
        <v>212.5</v>
      </c>
      <c r="D68" s="63">
        <f t="shared" si="8"/>
        <v>219.7</v>
      </c>
      <c r="E68" s="63">
        <f t="shared" si="8"/>
        <v>248</v>
      </c>
      <c r="F68" s="63">
        <f t="shared" si="8"/>
        <v>253</v>
      </c>
      <c r="G68" s="63">
        <f t="shared" si="8"/>
        <v>253.7</v>
      </c>
      <c r="H68" s="63">
        <f t="shared" si="8"/>
        <v>0</v>
      </c>
      <c r="I68" s="63">
        <f t="shared" si="8"/>
        <v>0</v>
      </c>
      <c r="J68" s="63">
        <f t="shared" si="8"/>
        <v>260.44</v>
      </c>
      <c r="K68" s="63">
        <f t="shared" si="8"/>
        <v>308.3</v>
      </c>
      <c r="L68" s="63">
        <f t="shared" si="8"/>
        <v>339.2</v>
      </c>
      <c r="M68" s="63">
        <f t="shared" si="8"/>
        <v>324.7</v>
      </c>
      <c r="N68" s="63">
        <f t="shared" si="8"/>
        <v>358.2</v>
      </c>
      <c r="O68" s="63">
        <f t="shared" si="8"/>
        <v>398.8</v>
      </c>
      <c r="P68" s="63">
        <f t="shared" si="8"/>
        <v>381.20000000000005</v>
      </c>
      <c r="Q68" s="63">
        <f t="shared" si="8"/>
        <v>337.59999999999997</v>
      </c>
      <c r="R68" s="63">
        <f t="shared" si="8"/>
        <v>393.8</v>
      </c>
      <c r="S68" s="63">
        <f t="shared" si="8"/>
        <v>259.60000000000002</v>
      </c>
      <c r="T68" s="63">
        <f t="shared" si="8"/>
        <v>258</v>
      </c>
      <c r="U68" s="63">
        <f t="shared" si="8"/>
        <v>152</v>
      </c>
      <c r="V68" s="63">
        <f>SUM(V57:V67)</f>
        <v>156.6</v>
      </c>
      <c r="W68" s="63">
        <f t="shared" si="8"/>
        <v>165.4</v>
      </c>
      <c r="X68" s="63">
        <f t="shared" si="8"/>
        <v>167.7</v>
      </c>
      <c r="Y68" s="63">
        <f t="shared" si="8"/>
        <v>164.5</v>
      </c>
      <c r="Z68" s="63">
        <f t="shared" si="8"/>
        <v>163.6</v>
      </c>
      <c r="AA68" s="63">
        <f t="shared" si="8"/>
        <v>154</v>
      </c>
      <c r="AB68" s="63">
        <f t="shared" si="8"/>
        <v>134</v>
      </c>
      <c r="AC68" s="63">
        <f t="shared" si="8"/>
        <v>118.80000000000001</v>
      </c>
      <c r="AD68" s="63">
        <f t="shared" si="8"/>
        <v>134</v>
      </c>
      <c r="AE68" s="63">
        <f t="shared" si="8"/>
        <v>135</v>
      </c>
      <c r="AF68" s="63">
        <f t="shared" si="8"/>
        <v>131</v>
      </c>
      <c r="AG68" s="68">
        <f>SUM(AG57:AG67)</f>
        <v>0</v>
      </c>
      <c r="AH68" s="49">
        <f t="shared" si="2"/>
        <v>398.8</v>
      </c>
      <c r="AI68" s="50">
        <f t="shared" si="3"/>
        <v>0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140</v>
      </c>
      <c r="C74" s="85">
        <v>140</v>
      </c>
      <c r="D74" s="85">
        <v>140</v>
      </c>
      <c r="E74" s="85">
        <v>160</v>
      </c>
      <c r="F74" s="85">
        <v>170</v>
      </c>
      <c r="G74" s="85">
        <v>160</v>
      </c>
      <c r="H74" s="85"/>
      <c r="I74" s="85"/>
      <c r="J74" s="85">
        <v>0</v>
      </c>
      <c r="K74" s="85"/>
      <c r="L74" s="85">
        <v>0</v>
      </c>
      <c r="M74" s="85">
        <v>25</v>
      </c>
      <c r="N74" s="85">
        <v>25</v>
      </c>
      <c r="O74" s="85">
        <v>25</v>
      </c>
      <c r="P74" s="85">
        <v>25</v>
      </c>
      <c r="Q74" s="85">
        <v>25</v>
      </c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68"/>
      <c r="AH74" s="49">
        <f t="shared" si="2"/>
        <v>170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1139.74</v>
      </c>
      <c r="C75" s="83">
        <f t="shared" si="10"/>
        <v>1136.8399999999999</v>
      </c>
      <c r="D75" s="83">
        <f t="shared" si="10"/>
        <v>1127.1399999999999</v>
      </c>
      <c r="E75" s="83">
        <f t="shared" si="10"/>
        <v>1072.6399999999999</v>
      </c>
      <c r="F75" s="83">
        <f t="shared" si="10"/>
        <v>1064.74</v>
      </c>
      <c r="G75" s="83">
        <f t="shared" si="10"/>
        <v>1018.84</v>
      </c>
      <c r="H75" s="83">
        <f t="shared" si="10"/>
        <v>3.54</v>
      </c>
      <c r="I75" s="83">
        <f t="shared" si="10"/>
        <v>3.54</v>
      </c>
      <c r="J75" s="83">
        <f t="shared" si="10"/>
        <v>1038.58</v>
      </c>
      <c r="K75" s="83">
        <f t="shared" si="10"/>
        <v>1081.24</v>
      </c>
      <c r="L75" s="83">
        <f t="shared" si="10"/>
        <v>1165.04</v>
      </c>
      <c r="M75" s="83">
        <f t="shared" si="10"/>
        <v>1242.3400000000001</v>
      </c>
      <c r="N75" s="83">
        <f t="shared" si="10"/>
        <v>1236.8399999999999</v>
      </c>
      <c r="O75" s="83">
        <f t="shared" si="10"/>
        <v>1317.8400000000001</v>
      </c>
      <c r="P75" s="83">
        <f t="shared" si="10"/>
        <v>1331.24</v>
      </c>
      <c r="Q75" s="83">
        <f t="shared" si="10"/>
        <v>1313.7399999999998</v>
      </c>
      <c r="R75" s="83">
        <f t="shared" si="10"/>
        <v>1310.74</v>
      </c>
      <c r="S75" s="83">
        <f t="shared" si="10"/>
        <v>1132.44</v>
      </c>
      <c r="T75" s="83">
        <f t="shared" si="10"/>
        <v>1260.8400000000001</v>
      </c>
      <c r="U75" s="83">
        <f t="shared" si="10"/>
        <v>1122.3400000000001</v>
      </c>
      <c r="V75" s="83">
        <f t="shared" si="10"/>
        <v>1177.04</v>
      </c>
      <c r="W75" s="83">
        <f t="shared" si="10"/>
        <v>1185.8400000000001</v>
      </c>
      <c r="X75" s="83">
        <f t="shared" si="10"/>
        <v>1100.1400000000001</v>
      </c>
      <c r="Y75" s="83">
        <f t="shared" si="10"/>
        <v>1141.94</v>
      </c>
      <c r="Z75" s="83">
        <f t="shared" si="10"/>
        <v>1251.8399999999999</v>
      </c>
      <c r="AA75" s="83">
        <f t="shared" si="10"/>
        <v>1313.2399999999998</v>
      </c>
      <c r="AB75" s="83">
        <f t="shared" si="10"/>
        <v>1258.8400000000001</v>
      </c>
      <c r="AC75" s="83">
        <f t="shared" si="10"/>
        <v>1318.6399999999999</v>
      </c>
      <c r="AD75" s="83">
        <f t="shared" si="10"/>
        <v>1291.24</v>
      </c>
      <c r="AE75" s="83">
        <f t="shared" si="10"/>
        <v>1219.24</v>
      </c>
      <c r="AF75" s="83">
        <f t="shared" si="10"/>
        <v>1192.6399999999999</v>
      </c>
      <c r="AG75" s="68">
        <f>AG72+AG68+AG56+AG52+AG38+AG74</f>
        <v>2144.14</v>
      </c>
      <c r="AH75" s="49">
        <f t="shared" si="2"/>
        <v>1331.24</v>
      </c>
      <c r="AI75" s="50">
        <f t="shared" si="3"/>
        <v>3.54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2481.63</v>
      </c>
      <c r="C83" s="63">
        <f t="shared" si="14"/>
        <v>2478.7299999999996</v>
      </c>
      <c r="D83" s="63">
        <f t="shared" si="14"/>
        <v>2469.0299999999997</v>
      </c>
      <c r="E83" s="63">
        <f t="shared" si="14"/>
        <v>2434.5299999999997</v>
      </c>
      <c r="F83" s="63">
        <f t="shared" si="14"/>
        <v>2436.63</v>
      </c>
      <c r="G83" s="63">
        <f t="shared" si="14"/>
        <v>2380.73</v>
      </c>
      <c r="H83" s="63">
        <f t="shared" si="14"/>
        <v>1205.4299999999998</v>
      </c>
      <c r="I83" s="63">
        <f t="shared" si="14"/>
        <v>1205.4299999999998</v>
      </c>
      <c r="J83" s="63">
        <f t="shared" si="14"/>
        <v>2240.4699999999998</v>
      </c>
      <c r="K83" s="63">
        <f t="shared" si="14"/>
        <v>2283.13</v>
      </c>
      <c r="L83" s="63">
        <f t="shared" si="14"/>
        <v>2366.9299999999998</v>
      </c>
      <c r="M83" s="63">
        <f t="shared" si="14"/>
        <v>2469.23</v>
      </c>
      <c r="N83" s="63">
        <f t="shared" si="14"/>
        <v>2463.7299999999996</v>
      </c>
      <c r="O83" s="63">
        <f t="shared" si="14"/>
        <v>2544.73</v>
      </c>
      <c r="P83" s="63">
        <f t="shared" si="14"/>
        <v>2558.13</v>
      </c>
      <c r="Q83" s="63">
        <f t="shared" si="14"/>
        <v>2540.6299999999997</v>
      </c>
      <c r="R83" s="63">
        <f t="shared" si="14"/>
        <v>2512.63</v>
      </c>
      <c r="S83" s="63">
        <f t="shared" si="14"/>
        <v>2334.33</v>
      </c>
      <c r="T83" s="63">
        <f t="shared" si="14"/>
        <v>2462.73</v>
      </c>
      <c r="U83" s="63">
        <f t="shared" si="14"/>
        <v>2324.23</v>
      </c>
      <c r="V83" s="63">
        <f t="shared" si="14"/>
        <v>2378.9299999999998</v>
      </c>
      <c r="W83" s="63">
        <f t="shared" si="14"/>
        <v>2387.73</v>
      </c>
      <c r="X83" s="63">
        <f t="shared" si="14"/>
        <v>2302.0299999999997</v>
      </c>
      <c r="Y83" s="63">
        <f t="shared" si="14"/>
        <v>2343.83</v>
      </c>
      <c r="Z83" s="63">
        <f t="shared" si="14"/>
        <v>2453.7299999999996</v>
      </c>
      <c r="AA83" s="63">
        <f t="shared" si="14"/>
        <v>2515.1299999999997</v>
      </c>
      <c r="AB83" s="63">
        <f t="shared" si="14"/>
        <v>2460.73</v>
      </c>
      <c r="AC83" s="63">
        <f t="shared" si="14"/>
        <v>2520.5299999999997</v>
      </c>
      <c r="AD83" s="63">
        <f t="shared" si="14"/>
        <v>2493.13</v>
      </c>
      <c r="AE83" s="63">
        <f t="shared" si="14"/>
        <v>2421.13</v>
      </c>
      <c r="AF83" s="63">
        <f t="shared" si="14"/>
        <v>2394.5299999999997</v>
      </c>
      <c r="AG83" s="68">
        <f t="shared" si="14"/>
        <v>4360.08</v>
      </c>
      <c r="AH83" s="49">
        <f t="shared" si="11"/>
        <v>2558.13</v>
      </c>
      <c r="AI83" s="50">
        <f t="shared" si="12"/>
        <v>1205.4299999999998</v>
      </c>
    </row>
    <row r="84" spans="1:37" x14ac:dyDescent="0.25">
      <c r="A84" s="88" t="s">
        <v>89</v>
      </c>
      <c r="B84" s="89">
        <v>50.07</v>
      </c>
      <c r="C84" s="89">
        <v>50.029000000000003</v>
      </c>
      <c r="D84" s="89">
        <v>49.975000000000001</v>
      </c>
      <c r="E84" s="89">
        <v>50.034999999999997</v>
      </c>
      <c r="F84" s="89">
        <v>50.036000000000001</v>
      </c>
      <c r="G84" s="89">
        <v>49.991999999999997</v>
      </c>
      <c r="H84" s="89">
        <v>49.991999999999997</v>
      </c>
      <c r="I84" s="89">
        <v>49.991999999999997</v>
      </c>
      <c r="J84" s="89">
        <v>49.991999999999997</v>
      </c>
      <c r="K84" s="89">
        <v>49.991999999999997</v>
      </c>
      <c r="L84" s="89">
        <v>50.075000000000003</v>
      </c>
      <c r="M84" s="89">
        <v>50.054000000000002</v>
      </c>
      <c r="N84" s="89">
        <v>50.082999999999998</v>
      </c>
      <c r="O84" s="89">
        <v>50.011000000000003</v>
      </c>
      <c r="P84" s="89">
        <v>49.935000000000002</v>
      </c>
      <c r="Q84" s="89">
        <v>49.912999999999997</v>
      </c>
      <c r="R84" s="89">
        <v>50.067999999999998</v>
      </c>
      <c r="S84" s="89">
        <v>50.122999999999998</v>
      </c>
      <c r="T84" s="89">
        <v>50.122999999999998</v>
      </c>
      <c r="U84" s="89">
        <v>50.122999999999998</v>
      </c>
      <c r="V84" s="89">
        <v>49.848999999999997</v>
      </c>
      <c r="W84" s="89">
        <v>50.033999999999999</v>
      </c>
      <c r="X84" s="89">
        <v>50.091000000000001</v>
      </c>
      <c r="Y84" s="89">
        <v>49.993000000000002</v>
      </c>
      <c r="Z84" s="89">
        <v>49.866999999999997</v>
      </c>
      <c r="AA84" s="89">
        <v>49.902000000000001</v>
      </c>
      <c r="AB84" s="89">
        <v>50</v>
      </c>
      <c r="AC84" s="89">
        <v>49.98</v>
      </c>
      <c r="AD84" s="89">
        <v>49.98</v>
      </c>
      <c r="AE84" s="89">
        <v>49.795999999999999</v>
      </c>
      <c r="AF84" s="89">
        <v>49.878</v>
      </c>
      <c r="AG84" s="90"/>
      <c r="AH84" s="49">
        <f t="shared" si="11"/>
        <v>50.122999999999998</v>
      </c>
      <c r="AI84" s="50">
        <f t="shared" si="12"/>
        <v>49.795999999999999</v>
      </c>
    </row>
    <row r="85" spans="1:37" x14ac:dyDescent="0.25">
      <c r="A85" s="91" t="s">
        <v>90</v>
      </c>
      <c r="B85" s="64">
        <v>128.4</v>
      </c>
      <c r="C85" s="64">
        <v>127.9</v>
      </c>
      <c r="D85" s="64">
        <v>128.4</v>
      </c>
      <c r="E85" s="64">
        <v>129.4</v>
      </c>
      <c r="F85" s="64">
        <v>128.80000000000001</v>
      </c>
      <c r="G85" s="64">
        <v>126.9</v>
      </c>
      <c r="H85" s="64">
        <v>126.9</v>
      </c>
      <c r="I85" s="64">
        <v>126.9</v>
      </c>
      <c r="J85" s="64">
        <v>126.9</v>
      </c>
      <c r="K85" s="64">
        <v>126.9</v>
      </c>
      <c r="L85" s="64">
        <v>124.2</v>
      </c>
      <c r="M85" s="64">
        <v>124.3</v>
      </c>
      <c r="N85" s="64">
        <v>121.9</v>
      </c>
      <c r="O85" s="64">
        <v>120.8</v>
      </c>
      <c r="P85" s="64">
        <v>122.1</v>
      </c>
      <c r="Q85" s="64">
        <v>121.8</v>
      </c>
      <c r="R85" s="64">
        <v>120.9</v>
      </c>
      <c r="S85" s="64">
        <v>122</v>
      </c>
      <c r="T85" s="64">
        <v>122</v>
      </c>
      <c r="U85" s="64">
        <v>122</v>
      </c>
      <c r="V85" s="64">
        <v>124.6</v>
      </c>
      <c r="W85" s="64">
        <v>125.5</v>
      </c>
      <c r="X85" s="64">
        <v>126.9</v>
      </c>
      <c r="Y85" s="64">
        <v>126.9</v>
      </c>
      <c r="Z85" s="64">
        <v>126</v>
      </c>
      <c r="AA85" s="64">
        <v>125</v>
      </c>
      <c r="AB85" s="64">
        <v>126</v>
      </c>
      <c r="AC85" s="64">
        <v>125.8</v>
      </c>
      <c r="AD85" s="64">
        <v>125.8</v>
      </c>
      <c r="AE85" s="64">
        <v>125</v>
      </c>
      <c r="AF85" s="64">
        <v>125</v>
      </c>
      <c r="AG85" s="93"/>
      <c r="AH85" s="49">
        <f t="shared" si="11"/>
        <v>129.4</v>
      </c>
      <c r="AI85" s="50">
        <f t="shared" si="12"/>
        <v>120.8</v>
      </c>
    </row>
    <row r="86" spans="1:37" x14ac:dyDescent="0.25">
      <c r="A86" s="91" t="s">
        <v>91</v>
      </c>
      <c r="B86" s="64">
        <v>131.1</v>
      </c>
      <c r="C86" s="64">
        <v>130.80000000000001</v>
      </c>
      <c r="D86" s="64">
        <v>131.19999999999999</v>
      </c>
      <c r="E86" s="64">
        <v>131.9</v>
      </c>
      <c r="F86" s="64">
        <v>131.30000000000001</v>
      </c>
      <c r="G86" s="64">
        <v>129.4</v>
      </c>
      <c r="H86" s="64">
        <v>129.4</v>
      </c>
      <c r="I86" s="64">
        <v>129.4</v>
      </c>
      <c r="J86" s="64">
        <v>129.4</v>
      </c>
      <c r="K86" s="64">
        <v>129.4</v>
      </c>
      <c r="L86" s="64">
        <v>125.8</v>
      </c>
      <c r="M86" s="64">
        <v>125.8</v>
      </c>
      <c r="N86" s="64">
        <v>123.7</v>
      </c>
      <c r="O86" s="64">
        <v>124</v>
      </c>
      <c r="P86" s="64">
        <v>124.9</v>
      </c>
      <c r="Q86" s="64">
        <v>124.5</v>
      </c>
      <c r="R86" s="64">
        <v>123.9</v>
      </c>
      <c r="S86" s="64">
        <v>125</v>
      </c>
      <c r="T86" s="64">
        <v>125</v>
      </c>
      <c r="U86" s="64">
        <v>125</v>
      </c>
      <c r="V86" s="64">
        <v>128.4</v>
      </c>
      <c r="W86" s="64">
        <v>129.4</v>
      </c>
      <c r="X86" s="64">
        <v>129.1</v>
      </c>
      <c r="Y86" s="64">
        <v>129.1</v>
      </c>
      <c r="Z86" s="64">
        <v>128.69999999999999</v>
      </c>
      <c r="AA86" s="64">
        <v>128</v>
      </c>
      <c r="AB86" s="64">
        <v>129</v>
      </c>
      <c r="AC86" s="64">
        <v>128.69999999999999</v>
      </c>
      <c r="AD86" s="64">
        <v>128.69999999999999</v>
      </c>
      <c r="AE86" s="64">
        <v>129</v>
      </c>
      <c r="AF86" s="64">
        <v>130</v>
      </c>
      <c r="AG86" s="93"/>
      <c r="AH86" s="49">
        <f t="shared" si="11"/>
        <v>131.9</v>
      </c>
      <c r="AI86" s="50">
        <f t="shared" si="12"/>
        <v>123.7</v>
      </c>
    </row>
    <row r="87" spans="1:37" x14ac:dyDescent="0.25">
      <c r="A87" s="91" t="s">
        <v>92</v>
      </c>
      <c r="B87" s="64">
        <v>132.69999999999999</v>
      </c>
      <c r="C87" s="64">
        <v>131.9</v>
      </c>
      <c r="D87" s="64">
        <v>130.69999999999999</v>
      </c>
      <c r="E87" s="64">
        <v>131.6</v>
      </c>
      <c r="F87" s="64">
        <v>130.69999999999999</v>
      </c>
      <c r="G87" s="64">
        <v>130.69999999999999</v>
      </c>
      <c r="H87" s="64">
        <v>130.69999999999999</v>
      </c>
      <c r="I87" s="64">
        <v>130.69999999999999</v>
      </c>
      <c r="J87" s="64">
        <v>130.69999999999999</v>
      </c>
      <c r="K87" s="64">
        <v>130.69999999999999</v>
      </c>
      <c r="L87" s="64">
        <v>129.9</v>
      </c>
      <c r="M87" s="64">
        <v>127.4</v>
      </c>
      <c r="N87" s="64">
        <v>127.2</v>
      </c>
      <c r="O87" s="64">
        <v>127.4</v>
      </c>
      <c r="P87" s="64">
        <v>128</v>
      </c>
      <c r="Q87" s="64">
        <v>128.69999999999999</v>
      </c>
      <c r="R87" s="64">
        <v>126.8</v>
      </c>
      <c r="S87" s="64">
        <v>128</v>
      </c>
      <c r="T87" s="64">
        <v>128</v>
      </c>
      <c r="U87" s="64">
        <v>128</v>
      </c>
      <c r="V87" s="64">
        <v>129.6</v>
      </c>
      <c r="W87" s="64">
        <v>130</v>
      </c>
      <c r="X87" s="64">
        <v>130.5</v>
      </c>
      <c r="Y87" s="64">
        <v>130.5</v>
      </c>
      <c r="Z87" s="64">
        <v>128</v>
      </c>
      <c r="AA87" s="64">
        <v>127</v>
      </c>
      <c r="AB87" s="64">
        <v>129</v>
      </c>
      <c r="AC87" s="64">
        <v>130</v>
      </c>
      <c r="AD87" s="64">
        <v>130</v>
      </c>
      <c r="AE87" s="64">
        <v>132</v>
      </c>
      <c r="AF87" s="64">
        <v>130</v>
      </c>
      <c r="AG87" s="93"/>
      <c r="AH87" s="49">
        <f t="shared" si="11"/>
        <v>132.69999999999999</v>
      </c>
      <c r="AI87" s="50">
        <f t="shared" si="12"/>
        <v>126.8</v>
      </c>
    </row>
    <row r="88" spans="1:37" x14ac:dyDescent="0.25">
      <c r="A88" s="94" t="s">
        <v>93</v>
      </c>
      <c r="B88" s="64">
        <v>135.80000000000001</v>
      </c>
      <c r="C88" s="64">
        <v>133.69999999999999</v>
      </c>
      <c r="D88" s="64">
        <v>131.69999999999999</v>
      </c>
      <c r="E88" s="64">
        <v>132.69999999999999</v>
      </c>
      <c r="F88" s="64">
        <v>132.1</v>
      </c>
      <c r="G88" s="64">
        <v>132.1</v>
      </c>
      <c r="H88" s="64">
        <v>132.1</v>
      </c>
      <c r="I88" s="64">
        <v>132.1</v>
      </c>
      <c r="J88" s="64">
        <v>132.1</v>
      </c>
      <c r="K88" s="64">
        <v>132.1</v>
      </c>
      <c r="L88" s="64">
        <v>134.19999999999999</v>
      </c>
      <c r="M88" s="64">
        <v>132.1</v>
      </c>
      <c r="N88" s="64">
        <v>133</v>
      </c>
      <c r="O88" s="64">
        <v>133.1</v>
      </c>
      <c r="P88" s="64">
        <v>132.4</v>
      </c>
      <c r="Q88" s="64">
        <v>133.5</v>
      </c>
      <c r="R88" s="64">
        <v>134.1</v>
      </c>
      <c r="S88" s="64">
        <v>133</v>
      </c>
      <c r="T88" s="64">
        <v>133</v>
      </c>
      <c r="U88" s="64">
        <v>133</v>
      </c>
      <c r="V88" s="64">
        <v>132.19999999999999</v>
      </c>
      <c r="W88" s="64">
        <v>132</v>
      </c>
      <c r="X88" s="64">
        <v>132.80000000000001</v>
      </c>
      <c r="Y88" s="64">
        <v>132.80000000000001</v>
      </c>
      <c r="Z88" s="64">
        <v>130</v>
      </c>
      <c r="AA88" s="64">
        <v>129</v>
      </c>
      <c r="AB88" s="64">
        <v>132</v>
      </c>
      <c r="AC88" s="64">
        <v>133.30000000000001</v>
      </c>
      <c r="AD88" s="64">
        <v>133.30000000000001</v>
      </c>
      <c r="AE88" s="64">
        <v>135</v>
      </c>
      <c r="AF88" s="64">
        <v>131</v>
      </c>
      <c r="AG88" s="93"/>
      <c r="AH88" s="49">
        <f t="shared" si="11"/>
        <v>135.80000000000001</v>
      </c>
      <c r="AI88" s="50">
        <f t="shared" si="12"/>
        <v>129</v>
      </c>
    </row>
    <row r="89" spans="1:37" x14ac:dyDescent="0.25">
      <c r="A89" s="94" t="s">
        <v>94</v>
      </c>
      <c r="B89" s="95">
        <v>132.69999999999999</v>
      </c>
      <c r="C89" s="95">
        <v>131.19999999999999</v>
      </c>
      <c r="D89" s="95">
        <v>132.6</v>
      </c>
      <c r="E89" s="95">
        <v>131.69999999999999</v>
      </c>
      <c r="F89" s="95">
        <v>130.6</v>
      </c>
      <c r="G89" s="95">
        <v>126.8</v>
      </c>
      <c r="H89" s="95">
        <v>126.8</v>
      </c>
      <c r="I89" s="95">
        <v>126.8</v>
      </c>
      <c r="J89" s="95">
        <v>126.8</v>
      </c>
      <c r="K89" s="95">
        <v>126.8</v>
      </c>
      <c r="L89" s="95">
        <v>130.30000000000001</v>
      </c>
      <c r="M89" s="95">
        <v>131</v>
      </c>
      <c r="N89" s="95">
        <v>132.1</v>
      </c>
      <c r="O89" s="95">
        <v>127.5</v>
      </c>
      <c r="P89" s="95">
        <v>129.9</v>
      </c>
      <c r="Q89" s="95">
        <v>134.19999999999999</v>
      </c>
      <c r="R89" s="95">
        <v>133.6</v>
      </c>
      <c r="S89" s="95">
        <v>127</v>
      </c>
      <c r="T89" s="95">
        <v>127</v>
      </c>
      <c r="U89" s="95">
        <v>127</v>
      </c>
      <c r="V89" s="95">
        <v>130</v>
      </c>
      <c r="W89" s="95">
        <v>133</v>
      </c>
      <c r="X89" s="95">
        <v>132.30000000000001</v>
      </c>
      <c r="Y89" s="95">
        <v>132.30000000000001</v>
      </c>
      <c r="Z89" s="95">
        <v>133</v>
      </c>
      <c r="AA89" s="95">
        <v>130</v>
      </c>
      <c r="AB89" s="95">
        <v>131</v>
      </c>
      <c r="AC89" s="95">
        <v>129</v>
      </c>
      <c r="AD89" s="95">
        <v>129</v>
      </c>
      <c r="AE89" s="95">
        <v>132</v>
      </c>
      <c r="AF89" s="95">
        <v>129</v>
      </c>
      <c r="AG89" s="96"/>
      <c r="AH89" s="49">
        <f t="shared" si="11"/>
        <v>134.19999999999999</v>
      </c>
      <c r="AI89" s="50">
        <f t="shared" si="12"/>
        <v>126.8</v>
      </c>
    </row>
    <row r="90" spans="1:37" x14ac:dyDescent="0.25">
      <c r="A90" s="91" t="s">
        <v>95</v>
      </c>
      <c r="B90" s="64">
        <v>132.80000000000001</v>
      </c>
      <c r="C90" s="64">
        <v>133.69999999999999</v>
      </c>
      <c r="D90" s="64">
        <v>133.80000000000001</v>
      </c>
      <c r="E90" s="64">
        <v>134.6</v>
      </c>
      <c r="F90" s="64">
        <v>131.30000000000001</v>
      </c>
      <c r="G90" s="64">
        <v>129.5</v>
      </c>
      <c r="H90" s="64">
        <v>129.5</v>
      </c>
      <c r="I90" s="64">
        <v>129.5</v>
      </c>
      <c r="J90" s="64">
        <v>129.5</v>
      </c>
      <c r="K90" s="64">
        <v>129.5</v>
      </c>
      <c r="L90" s="64">
        <v>124.3</v>
      </c>
      <c r="M90" s="64">
        <v>126.9</v>
      </c>
      <c r="N90" s="64">
        <v>128.4</v>
      </c>
      <c r="O90" s="64">
        <v>118.3</v>
      </c>
      <c r="P90" s="64">
        <v>121.3</v>
      </c>
      <c r="Q90" s="64">
        <v>127.5</v>
      </c>
      <c r="R90" s="64">
        <v>127.4</v>
      </c>
      <c r="S90" s="64">
        <v>130</v>
      </c>
      <c r="T90" s="64">
        <v>130</v>
      </c>
      <c r="U90" s="64">
        <v>130</v>
      </c>
      <c r="V90" s="64">
        <v>125</v>
      </c>
      <c r="W90" s="64">
        <v>129</v>
      </c>
      <c r="X90" s="64">
        <v>130.69999999999999</v>
      </c>
      <c r="Y90" s="64">
        <v>130.69999999999999</v>
      </c>
      <c r="Z90" s="64">
        <v>130</v>
      </c>
      <c r="AA90" s="64">
        <v>126</v>
      </c>
      <c r="AB90" s="64">
        <v>128</v>
      </c>
      <c r="AC90" s="64">
        <v>121.5</v>
      </c>
      <c r="AD90" s="64">
        <v>121.5</v>
      </c>
      <c r="AE90" s="64">
        <v>129</v>
      </c>
      <c r="AF90" s="64">
        <v>131</v>
      </c>
      <c r="AG90" s="93"/>
      <c r="AH90" s="49">
        <f t="shared" si="11"/>
        <v>134.6</v>
      </c>
      <c r="AI90" s="50">
        <f t="shared" si="12"/>
        <v>118.3</v>
      </c>
    </row>
    <row r="91" spans="1:37" ht="15.75" thickBot="1" x14ac:dyDescent="0.3">
      <c r="A91" s="91" t="s">
        <v>96</v>
      </c>
      <c r="B91" s="97">
        <v>66.599999999999994</v>
      </c>
      <c r="C91" s="97">
        <v>66.3</v>
      </c>
      <c r="D91" s="97">
        <v>66.599999999999994</v>
      </c>
      <c r="E91" s="97">
        <v>67</v>
      </c>
      <c r="F91" s="97">
        <v>67</v>
      </c>
      <c r="G91" s="97">
        <v>65.7</v>
      </c>
      <c r="H91" s="97">
        <v>65.7</v>
      </c>
      <c r="I91" s="97">
        <v>65.7</v>
      </c>
      <c r="J91" s="97">
        <v>65.7</v>
      </c>
      <c r="K91" s="97">
        <v>65.7</v>
      </c>
      <c r="L91" s="97">
        <v>63.1</v>
      </c>
      <c r="M91" s="97">
        <v>62.8</v>
      </c>
      <c r="N91" s="97">
        <v>61.6</v>
      </c>
      <c r="O91" s="97">
        <v>61.5</v>
      </c>
      <c r="P91" s="97">
        <v>61.8</v>
      </c>
      <c r="Q91" s="97">
        <v>61.5</v>
      </c>
      <c r="R91" s="97">
        <v>61.2</v>
      </c>
      <c r="S91" s="97">
        <v>62</v>
      </c>
      <c r="T91" s="97">
        <v>62</v>
      </c>
      <c r="U91" s="97">
        <v>62</v>
      </c>
      <c r="V91" s="97">
        <v>65</v>
      </c>
      <c r="W91" s="97">
        <v>65.599999999999994</v>
      </c>
      <c r="X91" s="97">
        <v>64.7</v>
      </c>
      <c r="Y91" s="97">
        <v>64.7</v>
      </c>
      <c r="Z91" s="97">
        <v>64.5</v>
      </c>
      <c r="AA91" s="97">
        <v>63.7</v>
      </c>
      <c r="AB91" s="97">
        <v>64.599999999999994</v>
      </c>
      <c r="AC91" s="97">
        <v>64.599999999999994</v>
      </c>
      <c r="AD91" s="97">
        <v>64.599999999999994</v>
      </c>
      <c r="AE91" s="97">
        <v>64.8</v>
      </c>
      <c r="AF91" s="97">
        <v>65.599999999999994</v>
      </c>
      <c r="AG91" s="98"/>
      <c r="AH91" s="49">
        <f t="shared" si="11"/>
        <v>67</v>
      </c>
      <c r="AI91" s="50">
        <f t="shared" si="12"/>
        <v>61.2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174.03999999999996</v>
      </c>
      <c r="C93" s="102">
        <f t="shared" si="15"/>
        <v>161.93999999999997</v>
      </c>
      <c r="D93" s="102">
        <f t="shared" si="15"/>
        <v>160.43999999999997</v>
      </c>
      <c r="E93" s="102">
        <f t="shared" si="15"/>
        <v>160.43999999999997</v>
      </c>
      <c r="F93" s="102">
        <f t="shared" si="15"/>
        <v>161.33999999999997</v>
      </c>
      <c r="G93" s="102">
        <f t="shared" si="15"/>
        <v>185.43999999999994</v>
      </c>
      <c r="H93" s="102">
        <f t="shared" si="15"/>
        <v>32.64</v>
      </c>
      <c r="I93" s="102">
        <f t="shared" si="15"/>
        <v>32.64</v>
      </c>
      <c r="J93" s="102">
        <f t="shared" si="15"/>
        <v>184.93999999999994</v>
      </c>
      <c r="K93" s="102">
        <f t="shared" si="15"/>
        <v>293.03999999999996</v>
      </c>
      <c r="L93" s="102">
        <f t="shared" si="15"/>
        <v>303.74</v>
      </c>
      <c r="M93" s="102">
        <f t="shared" si="15"/>
        <v>303.04000000000002</v>
      </c>
      <c r="N93" s="102">
        <f t="shared" si="15"/>
        <v>306.84000000000003</v>
      </c>
      <c r="O93" s="102">
        <f t="shared" si="15"/>
        <v>315.94</v>
      </c>
      <c r="P93" s="102">
        <f t="shared" si="15"/>
        <v>307.34000000000003</v>
      </c>
      <c r="Q93" s="102">
        <f t="shared" si="15"/>
        <v>309.84000000000003</v>
      </c>
      <c r="R93" s="102">
        <f t="shared" si="15"/>
        <v>305.54000000000002</v>
      </c>
      <c r="S93" s="102">
        <f t="shared" si="15"/>
        <v>300.54000000000002</v>
      </c>
      <c r="T93" s="102">
        <f t="shared" si="15"/>
        <v>187.03999999999996</v>
      </c>
      <c r="U93" s="102">
        <f t="shared" si="15"/>
        <v>288.84000000000003</v>
      </c>
      <c r="V93" s="102">
        <f t="shared" si="15"/>
        <v>292.14</v>
      </c>
      <c r="W93" s="102">
        <f>SUM(W15,W18,W21:W22,W42,W44:W45,W47,W49,W94:W97,W103,W109,W115,W124,W126,W138,W145,W148:W149,W156,W158,W160,W164:W166,W168:W170,W175,W181:W182,W184:W186,W194,W199)</f>
        <v>304.04000000000002</v>
      </c>
      <c r="X93" s="102">
        <f>SUM(X15,X18,X21:X22,X42,X44:X45,X47,X49,X94:X97,X103,X109,X115,X124,X126,X138,X145,X148:X149,X156,X158,X160,X164:X166,X168:X170,X175,X181:X182,X184:X186,X194,X199)</f>
        <v>321.84000000000003</v>
      </c>
      <c r="Y93" s="102">
        <f t="shared" si="15"/>
        <v>330.34000000000003</v>
      </c>
      <c r="Z93" s="102">
        <f t="shared" si="15"/>
        <v>329.84000000000003</v>
      </c>
      <c r="AA93" s="102">
        <f t="shared" si="15"/>
        <v>323.64000000000004</v>
      </c>
      <c r="AB93" s="102">
        <f t="shared" si="15"/>
        <v>293.64000000000004</v>
      </c>
      <c r="AC93" s="102">
        <f t="shared" si="15"/>
        <v>277.64000000000004</v>
      </c>
      <c r="AD93" s="102">
        <f t="shared" si="15"/>
        <v>252.54</v>
      </c>
      <c r="AE93" s="102">
        <f t="shared" si="15"/>
        <v>207.23999999999998</v>
      </c>
      <c r="AF93" s="102">
        <f t="shared" si="15"/>
        <v>179.64</v>
      </c>
      <c r="AG93" s="104"/>
      <c r="AH93" s="49">
        <f>MAX(C93:AF93)</f>
        <v>330.34000000000003</v>
      </c>
      <c r="AI93" s="50">
        <f>MIN(C93:AF93)</f>
        <v>32.64</v>
      </c>
    </row>
    <row r="94" spans="1:37" x14ac:dyDescent="0.25">
      <c r="A94" s="105" t="s">
        <v>98</v>
      </c>
      <c r="B94" s="106">
        <v>34</v>
      </c>
      <c r="C94" s="106">
        <v>21.9</v>
      </c>
      <c r="D94" s="106">
        <v>18.399999999999999</v>
      </c>
      <c r="E94" s="106">
        <v>3.7</v>
      </c>
      <c r="F94" s="106">
        <v>-6.9</v>
      </c>
      <c r="G94" s="106">
        <v>-33.700000000000003</v>
      </c>
      <c r="H94" s="106">
        <v>-33.700000000000003</v>
      </c>
      <c r="I94" s="106">
        <v>-33.700000000000003</v>
      </c>
      <c r="J94" s="106">
        <v>-33.700000000000003</v>
      </c>
      <c r="K94" s="106">
        <v>23.2</v>
      </c>
      <c r="L94" s="106">
        <v>14.5</v>
      </c>
      <c r="M94" s="106">
        <v>24.9</v>
      </c>
      <c r="N94" s="106">
        <v>19</v>
      </c>
      <c r="O94" s="106">
        <v>14.1</v>
      </c>
      <c r="P94" s="106">
        <v>12.9</v>
      </c>
      <c r="Q94" s="106">
        <v>22.9</v>
      </c>
      <c r="R94" s="106">
        <v>20.399999999999999</v>
      </c>
      <c r="S94" s="106">
        <v>32</v>
      </c>
      <c r="T94" s="106"/>
      <c r="U94" s="106">
        <v>45</v>
      </c>
      <c r="V94" s="106">
        <v>35.5</v>
      </c>
      <c r="W94" s="106">
        <v>33</v>
      </c>
      <c r="X94" s="106">
        <v>56.3</v>
      </c>
      <c r="Y94" s="106">
        <v>53.3</v>
      </c>
      <c r="Z94" s="106">
        <v>40.4</v>
      </c>
      <c r="AA94" s="106">
        <v>30.8</v>
      </c>
      <c r="AB94" s="106">
        <v>31</v>
      </c>
      <c r="AC94" s="106">
        <v>34.9</v>
      </c>
      <c r="AD94" s="106">
        <v>31.8</v>
      </c>
      <c r="AE94" s="106">
        <v>28.5</v>
      </c>
      <c r="AF94" s="106">
        <v>21</v>
      </c>
      <c r="AG94" s="109">
        <v>75</v>
      </c>
      <c r="AH94" s="49">
        <f t="shared" ref="AH94:AH100" si="16">IF(ABS(MAX(C94:AF94))&gt;ABS(MIN(C94:AF94)),MAX(C94:AF94),MIN(C94:AF94))</f>
        <v>56.3</v>
      </c>
      <c r="AI94" s="110">
        <f t="shared" ref="AI94:AI100" si="17">INDEX($C$9:$AF$9,1,MATCH(AH94,C94:AF94,0))</f>
        <v>0.75</v>
      </c>
    </row>
    <row r="95" spans="1:37" x14ac:dyDescent="0.25">
      <c r="A95" s="111" t="s">
        <v>99</v>
      </c>
      <c r="B95" s="112">
        <v>-53</v>
      </c>
      <c r="C95" s="112">
        <v>-42</v>
      </c>
      <c r="D95" s="112">
        <v>-43</v>
      </c>
      <c r="E95" s="112">
        <v>-33.5</v>
      </c>
      <c r="F95" s="112">
        <v>-25</v>
      </c>
      <c r="G95" s="112">
        <v>6</v>
      </c>
      <c r="H95" s="112">
        <v>6</v>
      </c>
      <c r="I95" s="112">
        <v>6</v>
      </c>
      <c r="J95" s="112">
        <v>6</v>
      </c>
      <c r="K95" s="112">
        <v>-3</v>
      </c>
      <c r="L95" s="112">
        <v>19</v>
      </c>
      <c r="M95" s="112">
        <v>4.5999999999999996</v>
      </c>
      <c r="N95" s="112">
        <v>20.6</v>
      </c>
      <c r="O95" s="112">
        <v>5.0999999999999996</v>
      </c>
      <c r="P95" s="112">
        <v>0.5</v>
      </c>
      <c r="Q95" s="112">
        <v>-3.4</v>
      </c>
      <c r="R95" s="112">
        <v>-9.1999999999999993</v>
      </c>
      <c r="S95" s="112">
        <v>-11</v>
      </c>
      <c r="T95" s="112"/>
      <c r="U95" s="112">
        <v>-29</v>
      </c>
      <c r="V95" s="112">
        <v>-16</v>
      </c>
      <c r="W95" s="112">
        <v>-11</v>
      </c>
      <c r="X95" s="112">
        <v>-28.2</v>
      </c>
      <c r="Y95" s="112">
        <v>-23</v>
      </c>
      <c r="Z95" s="112">
        <v>5.2</v>
      </c>
      <c r="AA95" s="112">
        <v>22</v>
      </c>
      <c r="AB95" s="112">
        <v>-10.6</v>
      </c>
      <c r="AC95" s="112">
        <v>-18.8</v>
      </c>
      <c r="AD95" s="112">
        <v>-23.9</v>
      </c>
      <c r="AE95" s="112">
        <v>-39</v>
      </c>
      <c r="AF95" s="112">
        <v>-41</v>
      </c>
      <c r="AG95" s="109">
        <v>240</v>
      </c>
      <c r="AH95" s="49">
        <f t="shared" si="16"/>
        <v>-43</v>
      </c>
      <c r="AI95" s="110">
        <f t="shared" si="17"/>
        <v>8.3333333333333301E-2</v>
      </c>
    </row>
    <row r="96" spans="1:37" x14ac:dyDescent="0.25">
      <c r="A96" s="111" t="s">
        <v>100</v>
      </c>
      <c r="B96" s="112">
        <v>5.9</v>
      </c>
      <c r="C96" s="112">
        <v>0.7</v>
      </c>
      <c r="D96" s="112">
        <v>4.3</v>
      </c>
      <c r="E96" s="112">
        <v>8.8000000000000007</v>
      </c>
      <c r="F96" s="112">
        <v>10.4</v>
      </c>
      <c r="G96" s="112">
        <v>15.3</v>
      </c>
      <c r="H96" s="112">
        <v>15.3</v>
      </c>
      <c r="I96" s="112">
        <v>15.3</v>
      </c>
      <c r="J96" s="112">
        <v>15.3</v>
      </c>
      <c r="K96" s="112">
        <v>7.2</v>
      </c>
      <c r="L96" s="112">
        <v>0</v>
      </c>
      <c r="M96" s="112">
        <v>0</v>
      </c>
      <c r="N96" s="112">
        <v>0</v>
      </c>
      <c r="O96" s="112">
        <v>0</v>
      </c>
      <c r="P96" s="112">
        <v>0</v>
      </c>
      <c r="Q96" s="112">
        <v>0</v>
      </c>
      <c r="R96" s="112">
        <v>0</v>
      </c>
      <c r="S96" s="112">
        <v>0</v>
      </c>
      <c r="T96" s="112"/>
      <c r="U96" s="112">
        <v>14.8</v>
      </c>
      <c r="V96" s="112">
        <v>10.6</v>
      </c>
      <c r="W96" s="112">
        <v>13</v>
      </c>
      <c r="X96" s="112">
        <v>11.5</v>
      </c>
      <c r="Y96" s="112">
        <v>12.6</v>
      </c>
      <c r="Z96" s="112">
        <v>14.4</v>
      </c>
      <c r="AA96" s="112">
        <v>2</v>
      </c>
      <c r="AB96" s="112">
        <v>1.4</v>
      </c>
      <c r="AC96" s="112">
        <v>-0.7</v>
      </c>
      <c r="AD96" s="112">
        <v>-0.7</v>
      </c>
      <c r="AE96" s="112">
        <v>0</v>
      </c>
      <c r="AF96" s="112">
        <v>-2</v>
      </c>
      <c r="AG96" s="109">
        <v>60</v>
      </c>
      <c r="AH96" s="49">
        <f t="shared" si="16"/>
        <v>15.3</v>
      </c>
      <c r="AI96" s="110">
        <f t="shared" si="17"/>
        <v>0.20833333333333301</v>
      </c>
    </row>
    <row r="97" spans="1:37" x14ac:dyDescent="0.25">
      <c r="A97" s="113" t="s">
        <v>101</v>
      </c>
      <c r="B97" s="114">
        <v>0</v>
      </c>
      <c r="C97" s="114">
        <v>-5.8</v>
      </c>
      <c r="D97" s="114">
        <v>-6.4</v>
      </c>
      <c r="E97" s="114">
        <v>-6.2</v>
      </c>
      <c r="F97" s="114">
        <v>-4.8</v>
      </c>
      <c r="G97" s="114">
        <v>10.199999999999999</v>
      </c>
      <c r="H97" s="114">
        <v>10.199999999999999</v>
      </c>
      <c r="I97" s="114">
        <v>10.199999999999999</v>
      </c>
      <c r="J97" s="114">
        <v>10.199999999999999</v>
      </c>
      <c r="K97" s="114">
        <v>78.5</v>
      </c>
      <c r="L97" s="114">
        <v>83.1</v>
      </c>
      <c r="M97" s="114">
        <v>86</v>
      </c>
      <c r="N97" s="114">
        <v>80.3</v>
      </c>
      <c r="O97" s="114">
        <v>109.8</v>
      </c>
      <c r="P97" s="114">
        <v>106.9</v>
      </c>
      <c r="Q97" s="114">
        <v>103.3</v>
      </c>
      <c r="R97" s="114">
        <v>107.3</v>
      </c>
      <c r="S97" s="114">
        <v>92.5</v>
      </c>
      <c r="T97" s="114"/>
      <c r="U97" s="114">
        <v>71</v>
      </c>
      <c r="V97" s="114">
        <v>75</v>
      </c>
      <c r="W97" s="114">
        <v>82</v>
      </c>
      <c r="X97" s="114">
        <v>94.8</v>
      </c>
      <c r="Y97" s="114">
        <v>100</v>
      </c>
      <c r="Z97" s="114">
        <v>82</v>
      </c>
      <c r="AA97" s="114">
        <v>81</v>
      </c>
      <c r="AB97" s="114">
        <v>84</v>
      </c>
      <c r="AC97" s="114">
        <v>74.400000000000006</v>
      </c>
      <c r="AD97" s="114">
        <v>57.5</v>
      </c>
      <c r="AE97" s="114">
        <v>29.9</v>
      </c>
      <c r="AF97" s="114">
        <v>13.8</v>
      </c>
      <c r="AG97" s="116">
        <v>120</v>
      </c>
      <c r="AH97" s="49">
        <f t="shared" si="16"/>
        <v>109.8</v>
      </c>
      <c r="AI97" s="110">
        <f t="shared" si="17"/>
        <v>0.41666666666666702</v>
      </c>
    </row>
    <row r="98" spans="1:37" x14ac:dyDescent="0.25">
      <c r="A98" s="113" t="s">
        <v>102</v>
      </c>
      <c r="B98" s="114">
        <v>31</v>
      </c>
      <c r="C98" s="114">
        <v>52</v>
      </c>
      <c r="D98" s="114">
        <v>48</v>
      </c>
      <c r="E98" s="114">
        <v>55.7</v>
      </c>
      <c r="F98" s="114">
        <v>67.7</v>
      </c>
      <c r="G98" s="114">
        <v>73</v>
      </c>
      <c r="H98" s="114">
        <v>73</v>
      </c>
      <c r="I98" s="114">
        <v>73</v>
      </c>
      <c r="J98" s="114">
        <v>73</v>
      </c>
      <c r="K98" s="114">
        <v>55.5</v>
      </c>
      <c r="L98" s="114">
        <v>78.3</v>
      </c>
      <c r="M98" s="114">
        <v>79.400000000000006</v>
      </c>
      <c r="N98" s="114">
        <v>101.1</v>
      </c>
      <c r="O98" s="114">
        <v>98.5</v>
      </c>
      <c r="P98" s="114">
        <v>99.7</v>
      </c>
      <c r="Q98" s="114">
        <v>95.5</v>
      </c>
      <c r="R98" s="114"/>
      <c r="S98" s="114">
        <v>82.2</v>
      </c>
      <c r="T98" s="114"/>
      <c r="U98" s="114">
        <v>50</v>
      </c>
      <c r="V98" s="114">
        <v>80</v>
      </c>
      <c r="W98" s="114">
        <v>80</v>
      </c>
      <c r="X98" s="114">
        <v>30.9</v>
      </c>
      <c r="Y98" s="114">
        <v>35</v>
      </c>
      <c r="Z98" s="114">
        <v>77.400000000000006</v>
      </c>
      <c r="AA98" s="114">
        <v>97</v>
      </c>
      <c r="AB98" s="114">
        <v>77.8</v>
      </c>
      <c r="AC98" s="114">
        <v>70.900000000000006</v>
      </c>
      <c r="AD98" s="114">
        <v>76.3</v>
      </c>
      <c r="AE98" s="114">
        <v>76.400000000000006</v>
      </c>
      <c r="AF98" s="114">
        <v>71.599999999999994</v>
      </c>
      <c r="AG98" s="116"/>
      <c r="AH98" s="49">
        <f t="shared" si="16"/>
        <v>101.1</v>
      </c>
      <c r="AI98" s="110">
        <f t="shared" si="17"/>
        <v>0.375</v>
      </c>
    </row>
    <row r="99" spans="1:37" x14ac:dyDescent="0.25">
      <c r="A99" s="113" t="s">
        <v>103</v>
      </c>
      <c r="B99" s="114">
        <v>52</v>
      </c>
      <c r="C99" s="114">
        <v>76</v>
      </c>
      <c r="D99" s="114">
        <v>75.5</v>
      </c>
      <c r="E99" s="114">
        <v>79.8</v>
      </c>
      <c r="F99" s="114">
        <v>83.2</v>
      </c>
      <c r="G99" s="114">
        <v>89.3</v>
      </c>
      <c r="H99" s="114">
        <v>89.3</v>
      </c>
      <c r="I99" s="114">
        <v>89.3</v>
      </c>
      <c r="J99" s="114">
        <v>89.3</v>
      </c>
      <c r="K99" s="114">
        <v>61.1</v>
      </c>
      <c r="L99" s="114">
        <v>73</v>
      </c>
      <c r="M99" s="114">
        <v>72.900000000000006</v>
      </c>
      <c r="N99" s="114">
        <v>77.7</v>
      </c>
      <c r="O99" s="114">
        <v>77.7</v>
      </c>
      <c r="P99" s="114">
        <v>78.7</v>
      </c>
      <c r="Q99" s="114">
        <v>74.099999999999994</v>
      </c>
      <c r="R99" s="114"/>
      <c r="S99" s="114">
        <v>34.799999999999997</v>
      </c>
      <c r="T99" s="114"/>
      <c r="U99" s="114">
        <v>33</v>
      </c>
      <c r="V99" s="114">
        <v>60.6</v>
      </c>
      <c r="W99" s="114">
        <v>64</v>
      </c>
      <c r="X99" s="114">
        <v>35.1</v>
      </c>
      <c r="Y99" s="114">
        <v>39</v>
      </c>
      <c r="Z99" s="114">
        <v>52.8</v>
      </c>
      <c r="AA99" s="114">
        <v>70</v>
      </c>
      <c r="AB99" s="114">
        <v>64.599999999999994</v>
      </c>
      <c r="AC99" s="114">
        <v>81.7</v>
      </c>
      <c r="AD99" s="114">
        <v>79.3</v>
      </c>
      <c r="AE99" s="114">
        <v>80.5</v>
      </c>
      <c r="AF99" s="114">
        <v>85.4</v>
      </c>
      <c r="AG99" s="100"/>
      <c r="AH99" s="49">
        <f t="shared" si="16"/>
        <v>89.3</v>
      </c>
      <c r="AI99" s="110">
        <f t="shared" si="17"/>
        <v>0.20833333333333301</v>
      </c>
    </row>
    <row r="100" spans="1:37" ht="15.75" thickBot="1" x14ac:dyDescent="0.3">
      <c r="A100" s="117" t="s">
        <v>104</v>
      </c>
      <c r="B100" s="95">
        <v>54</v>
      </c>
      <c r="C100" s="95">
        <v>50</v>
      </c>
      <c r="D100" s="95">
        <v>46</v>
      </c>
      <c r="E100" s="95">
        <v>40</v>
      </c>
      <c r="F100" s="95">
        <v>36.1</v>
      </c>
      <c r="G100" s="95">
        <v>24.1</v>
      </c>
      <c r="H100" s="95">
        <v>24.1</v>
      </c>
      <c r="I100" s="95">
        <v>24.1</v>
      </c>
      <c r="J100" s="95">
        <v>24.1</v>
      </c>
      <c r="K100" s="95">
        <v>60.5</v>
      </c>
      <c r="L100" s="95">
        <v>65.2</v>
      </c>
      <c r="M100" s="95">
        <v>76</v>
      </c>
      <c r="N100" s="95">
        <v>67.8</v>
      </c>
      <c r="O100" s="95">
        <v>69</v>
      </c>
      <c r="P100" s="95">
        <v>68.2</v>
      </c>
      <c r="Q100" s="95">
        <v>55.1</v>
      </c>
      <c r="R100" s="95"/>
      <c r="S100" s="95">
        <v>60</v>
      </c>
      <c r="T100" s="95"/>
      <c r="U100" s="95">
        <v>55</v>
      </c>
      <c r="V100" s="95">
        <v>51</v>
      </c>
      <c r="W100" s="95">
        <v>50</v>
      </c>
      <c r="X100" s="95">
        <v>58.3</v>
      </c>
      <c r="Y100" s="95">
        <v>61</v>
      </c>
      <c r="Z100" s="95">
        <v>74</v>
      </c>
      <c r="AA100" s="95">
        <v>83</v>
      </c>
      <c r="AB100" s="95">
        <v>74.8</v>
      </c>
      <c r="AC100" s="95">
        <v>71.599999999999994</v>
      </c>
      <c r="AD100" s="95">
        <v>76.900000000000006</v>
      </c>
      <c r="AE100" s="95">
        <v>72</v>
      </c>
      <c r="AF100" s="95">
        <v>75</v>
      </c>
      <c r="AG100" s="100"/>
      <c r="AH100" s="49">
        <f t="shared" si="16"/>
        <v>83</v>
      </c>
      <c r="AI100" s="110">
        <f t="shared" si="17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1242.3400000000001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19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2079/01/19)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2079/01/19)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1139.74</v>
      </c>
      <c r="U214" s="161">
        <f t="shared" si="54"/>
        <v>1136.8399999999999</v>
      </c>
      <c r="V214" s="161">
        <f t="shared" si="54"/>
        <v>1127.1399999999999</v>
      </c>
      <c r="W214" s="161">
        <f t="shared" si="54"/>
        <v>1072.6399999999999</v>
      </c>
      <c r="X214" s="161">
        <f t="shared" si="54"/>
        <v>1064.74</v>
      </c>
      <c r="Y214" s="161">
        <f t="shared" si="54"/>
        <v>1018.84</v>
      </c>
      <c r="Z214" s="161">
        <f t="shared" si="54"/>
        <v>3.54</v>
      </c>
      <c r="AA214" s="161">
        <f t="shared" si="54"/>
        <v>3.54</v>
      </c>
      <c r="AB214" s="161">
        <f t="shared" si="54"/>
        <v>1038.58</v>
      </c>
      <c r="AC214" s="161">
        <f t="shared" si="54"/>
        <v>1081.24</v>
      </c>
      <c r="AD214" s="161">
        <f t="shared" si="54"/>
        <v>1165.04</v>
      </c>
      <c r="AE214" s="161">
        <f t="shared" si="54"/>
        <v>1242.3400000000001</v>
      </c>
      <c r="AF214" s="161">
        <f t="shared" si="54"/>
        <v>1236.8399999999999</v>
      </c>
      <c r="AG214" s="161">
        <f t="shared" si="54"/>
        <v>1317.8400000000001</v>
      </c>
      <c r="AH214" s="161">
        <f t="shared" si="54"/>
        <v>1331.24</v>
      </c>
      <c r="AI214" s="161">
        <f t="shared" si="54"/>
        <v>1313.7399999999998</v>
      </c>
      <c r="AJ214" s="161">
        <f t="shared" si="54"/>
        <v>1310.74</v>
      </c>
      <c r="AK214" s="161">
        <f t="shared" si="54"/>
        <v>1132.44</v>
      </c>
      <c r="AL214" s="161">
        <f t="shared" si="54"/>
        <v>1260.8400000000001</v>
      </c>
      <c r="AM214" s="161">
        <f t="shared" si="54"/>
        <v>1122.3400000000001</v>
      </c>
      <c r="AN214" s="161">
        <f t="shared" si="54"/>
        <v>1177.04</v>
      </c>
      <c r="AO214" s="161">
        <f t="shared" si="54"/>
        <v>1185.8400000000001</v>
      </c>
      <c r="AP214" s="161">
        <f t="shared" si="54"/>
        <v>1100.1400000000001</v>
      </c>
      <c r="AQ214" s="161">
        <f t="shared" si="54"/>
        <v>1141.94</v>
      </c>
      <c r="AR214" s="161">
        <f t="shared" si="54"/>
        <v>1251.8399999999999</v>
      </c>
      <c r="AS214" s="161">
        <f t="shared" si="54"/>
        <v>1313.2399999999998</v>
      </c>
      <c r="AT214" s="161">
        <f t="shared" si="54"/>
        <v>1258.8400000000001</v>
      </c>
      <c r="AU214" s="161">
        <f t="shared" si="54"/>
        <v>1318.6399999999999</v>
      </c>
      <c r="AV214" s="161">
        <f t="shared" si="54"/>
        <v>1291.24</v>
      </c>
      <c r="AW214" s="161">
        <f t="shared" si="54"/>
        <v>1219.24</v>
      </c>
      <c r="AX214" s="161">
        <f t="shared" si="54"/>
        <v>1192.6399999999999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V11:AF11">
    <cfRule type="expression" dxfId="5053" priority="202">
      <formula>B$9&gt;=20/24</formula>
    </cfRule>
    <cfRule type="expression" dxfId="5052" priority="203">
      <formula>AND(B$9&gt;=14/24,B$9&lt;20/24)</formula>
    </cfRule>
    <cfRule type="expression" dxfId="5051" priority="204">
      <formula>AND(B$9&gt;=8/24,B$9&lt;14/24)</formula>
    </cfRule>
    <cfRule type="expression" dxfId="5050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X37:AF37">
    <cfRule type="expression" dxfId="5049" priority="197">
      <formula>X$9&gt;=20/24</formula>
    </cfRule>
    <cfRule type="expression" dxfId="5048" priority="198">
      <formula>AND(X$9&gt;=14/24,X$9&lt;20/24)</formula>
    </cfRule>
    <cfRule type="expression" dxfId="5047" priority="199">
      <formula>AND(X$9&gt;=8/24,X$9&lt;14/24)</formula>
    </cfRule>
    <cfRule type="expression" dxfId="5046" priority="200">
      <formula>X$9&lt;8/24</formula>
    </cfRule>
  </conditionalFormatting>
  <conditionalFormatting sqref="AG51 J11:AF11 X37:AF37">
    <cfRule type="expression" dxfId="5045" priority="196">
      <formula>J11&gt;$AG11</formula>
    </cfRule>
  </conditionalFormatting>
  <conditionalFormatting sqref="A101:A157 A84:A97 A11:A14 A16:A32 A45:A72 A80:A82 A74:A78 A35:A43 A170:A200">
    <cfRule type="expression" dxfId="5044" priority="195">
      <formula>$AH11=0</formula>
    </cfRule>
  </conditionalFormatting>
  <conditionalFormatting sqref="A98">
    <cfRule type="expression" dxfId="5043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042" priority="192">
      <formula>$AH34=0</formula>
    </cfRule>
  </conditionalFormatting>
  <conditionalFormatting sqref="A83">
    <cfRule type="expression" dxfId="5041" priority="191">
      <formula>$AH83=0</formula>
    </cfRule>
  </conditionalFormatting>
  <conditionalFormatting sqref="A15">
    <cfRule type="expression" dxfId="5040" priority="190">
      <formula>$AH15=0</formula>
    </cfRule>
  </conditionalFormatting>
  <conditionalFormatting sqref="A164:A169">
    <cfRule type="expression" dxfId="5039" priority="189">
      <formula>$AH164=0</formula>
    </cfRule>
  </conditionalFormatting>
  <conditionalFormatting sqref="A158:A163">
    <cfRule type="expression" dxfId="5038" priority="188">
      <formula>$AH158=0</formula>
    </cfRule>
  </conditionalFormatting>
  <conditionalFormatting sqref="A44">
    <cfRule type="expression" dxfId="5037" priority="187">
      <formula>$AH44=0</formula>
    </cfRule>
  </conditionalFormatting>
  <conditionalFormatting sqref="A79">
    <cfRule type="expression" dxfId="5036" priority="186">
      <formula>$AH79=0</formula>
    </cfRule>
  </conditionalFormatting>
  <conditionalFormatting sqref="A73">
    <cfRule type="expression" dxfId="5035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5034" priority="181">
      <formula>C$9&gt;=20/24</formula>
    </cfRule>
    <cfRule type="expression" dxfId="5033" priority="182">
      <formula>AND(C$9&gt;=14/24,C$9&lt;20/24)</formula>
    </cfRule>
    <cfRule type="expression" dxfId="5032" priority="183">
      <formula>AND(C$9&gt;=8/24,C$9&lt;14/24)</formula>
    </cfRule>
    <cfRule type="expression" dxfId="5031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30" priority="209">
      <formula>C$9&gt;=20/24</formula>
    </cfRule>
    <cfRule type="expression" dxfId="5029" priority="210">
      <formula>AND(C$9&gt;=14/24,C$9&lt;20/24)</formula>
    </cfRule>
    <cfRule type="expression" dxfId="5028" priority="211">
      <formula>AND(C$9&gt;=8/24,C$9&lt;14/24)</formula>
    </cfRule>
    <cfRule type="expression" dxfId="5027" priority="212">
      <formula>C$9&lt;8/24</formula>
    </cfRule>
  </conditionalFormatting>
  <conditionalFormatting sqref="A201">
    <cfRule type="expression" dxfId="5026" priority="213">
      <formula>$AH201=0</formula>
    </cfRule>
  </conditionalFormatting>
  <conditionalFormatting sqref="AG213">
    <cfRule type="expression" dxfId="5025" priority="214">
      <formula>B$9&gt;=20/24</formula>
    </cfRule>
    <cfRule type="expression" dxfId="5024" priority="215">
      <formula>AND(B$9&gt;=14/24,B$9&lt;20/24)</formula>
    </cfRule>
    <cfRule type="expression" dxfId="5023" priority="216">
      <formula>AND(B$9&gt;=8/24,B$9&lt;14/24)</formula>
    </cfRule>
    <cfRule type="expression" dxfId="5022" priority="217">
      <formula>B$9&lt;8/24</formula>
    </cfRule>
  </conditionalFormatting>
  <conditionalFormatting sqref="S8">
    <cfRule type="expression" dxfId="5021" priority="175">
      <formula>U$9&gt;=20/24</formula>
    </cfRule>
    <cfRule type="expression" dxfId="5020" priority="176">
      <formula>AND(U$9&gt;=14/24,U$9&lt;20/24)</formula>
    </cfRule>
    <cfRule type="expression" dxfId="5019" priority="177">
      <formula>AND(U$9&gt;=8/24,U$9&lt;14/24)</formula>
    </cfRule>
    <cfRule type="expression" dxfId="5018" priority="178">
      <formula>U$9&lt;8/24</formula>
    </cfRule>
  </conditionalFormatting>
  <conditionalFormatting sqref="AB8">
    <cfRule type="expression" dxfId="5017" priority="171">
      <formula>AD$9&gt;=20/24</formula>
    </cfRule>
    <cfRule type="expression" dxfId="5016" priority="172">
      <formula>AND(AD$9&gt;=14/24,AD$9&lt;20/24)</formula>
    </cfRule>
    <cfRule type="expression" dxfId="5015" priority="173">
      <formula>AND(AD$9&gt;=8/24,AD$9&lt;14/24)</formula>
    </cfRule>
    <cfRule type="expression" dxfId="5014" priority="174">
      <formula>AD$9&lt;8/24</formula>
    </cfRule>
  </conditionalFormatting>
  <conditionalFormatting sqref="AH213:AX213">
    <cfRule type="expression" dxfId="5013" priority="218">
      <formula>AG$9&gt;=20/24</formula>
    </cfRule>
    <cfRule type="expression" dxfId="5012" priority="219">
      <formula>AND(AG$9&gt;=14/24,AG$9&lt;20/24)</formula>
    </cfRule>
    <cfRule type="expression" dxfId="5011" priority="220">
      <formula>AND(AG$9&gt;=8/24,AG$9&lt;14/24)</formula>
    </cfRule>
    <cfRule type="expression" dxfId="5010" priority="221">
      <formula>AG$9&lt;8/24</formula>
    </cfRule>
  </conditionalFormatting>
  <conditionalFormatting sqref="T213">
    <cfRule type="expression" dxfId="5009" priority="222">
      <formula>AX$9&gt;=20/24</formula>
    </cfRule>
    <cfRule type="expression" dxfId="5008" priority="223">
      <formula>AND(AX$9&gt;=14/24,AX$9&lt;20/24)</formula>
    </cfRule>
    <cfRule type="expression" dxfId="5007" priority="224">
      <formula>AND(AX$9&gt;=8/24,AX$9&lt;14/24)</formula>
    </cfRule>
    <cfRule type="expression" dxfId="5006" priority="225">
      <formula>AX$9&lt;8/24</formula>
    </cfRule>
  </conditionalFormatting>
  <conditionalFormatting sqref="A99:A100">
    <cfRule type="expression" dxfId="5005" priority="170">
      <formula>$AH99=0</formula>
    </cfRule>
  </conditionalFormatting>
  <conditionalFormatting sqref="E11:I11 E40:L41 C57:AF57 S40:W41 Z40:AF41 Z36:AF36">
    <cfRule type="expression" dxfId="5004" priority="166">
      <formula>C$9&gt;=20/24</formula>
    </cfRule>
    <cfRule type="expression" dxfId="5003" priority="167">
      <formula>AND(C$9&gt;=14/24,C$9&lt;20/24)</formula>
    </cfRule>
    <cfRule type="expression" dxfId="5002" priority="168">
      <formula>AND(C$9&gt;=8/24,C$9&lt;14/24)</formula>
    </cfRule>
    <cfRule type="expression" dxfId="5001" priority="169">
      <formula>C$9&lt;8/24</formula>
    </cfRule>
  </conditionalFormatting>
  <conditionalFormatting sqref="E39:L39 S39:W39 Z39:AF39">
    <cfRule type="expression" dxfId="5000" priority="162">
      <formula>E$9&gt;=20/24</formula>
    </cfRule>
    <cfRule type="expression" dxfId="4999" priority="163">
      <formula>AND(E$9&gt;=14/24,E$9&lt;20/24)</formula>
    </cfRule>
    <cfRule type="expression" dxfId="4998" priority="164">
      <formula>AND(E$9&gt;=8/24,E$9&lt;14/24)</formula>
    </cfRule>
    <cfRule type="expression" dxfId="4997" priority="165">
      <formula>E$9&lt;8/24</formula>
    </cfRule>
  </conditionalFormatting>
  <conditionalFormatting sqref="E11:I11 E39:L41 S39:W41 Z39:AF41 Z36:AF36">
    <cfRule type="expression" dxfId="4996" priority="161">
      <formula>E11&gt;$AG11</formula>
    </cfRule>
  </conditionalFormatting>
  <conditionalFormatting sqref="M11:R11 C83:AF83 C75:AF81 C68:AF73 H62:J63 E60:J61 C58:AF59 H67:W67 K60:W63 H36:Y36 C85:AF91 Z28:AF31 Z18:AF22 Z24:AF26 M16:AF16 H12:AF14 C53:AF56 X60:AF67">
    <cfRule type="expression" dxfId="4995" priority="157">
      <formula>C$9&gt;=20/24</formula>
    </cfRule>
    <cfRule type="expression" dxfId="4994" priority="158">
      <formula>AND(C$9&gt;=14/24,C$9&lt;20/24)</formula>
    </cfRule>
    <cfRule type="expression" dxfId="4993" priority="159">
      <formula>AND(C$9&gt;=8/24,C$9&lt;14/24)</formula>
    </cfRule>
    <cfRule type="expression" dxfId="4992" priority="160">
      <formula>C$9&lt;8/24</formula>
    </cfRule>
  </conditionalFormatting>
  <conditionalFormatting sqref="Z32:AF32">
    <cfRule type="expression" dxfId="4991" priority="153">
      <formula>Z$9&gt;=20/24</formula>
    </cfRule>
    <cfRule type="expression" dxfId="4990" priority="154">
      <formula>AND(Z$9&gt;=14/24,Z$9&lt;20/24)</formula>
    </cfRule>
    <cfRule type="expression" dxfId="4989" priority="155">
      <formula>AND(Z$9&gt;=8/24,Z$9&lt;14/24)</formula>
    </cfRule>
    <cfRule type="expression" dxfId="4988" priority="156">
      <formula>Z$9&lt;8/24</formula>
    </cfRule>
  </conditionalFormatting>
  <conditionalFormatting sqref="Z35:AF35">
    <cfRule type="expression" dxfId="4987" priority="149">
      <formula>Z$9&gt;=20/24</formula>
    </cfRule>
    <cfRule type="expression" dxfId="4986" priority="150">
      <formula>AND(Z$9&gt;=14/24,Z$9&lt;20/24)</formula>
    </cfRule>
    <cfRule type="expression" dxfId="4985" priority="151">
      <formula>AND(Z$9&gt;=8/24,Z$9&lt;14/24)</formula>
    </cfRule>
    <cfRule type="expression" dxfId="4984" priority="152">
      <formula>Z$9&lt;8/24</formula>
    </cfRule>
  </conditionalFormatting>
  <conditionalFormatting sqref="M11:R11 C38:AF38 H36:J36 C37:J37 E42:G43 H42:L44 H12:X15 M44:W44 M16:X16 K36:W37 X36:Y36 AB42:AF43 Z18:AF22 Z24:AF32 Z34:AF35 Y12:AF16 C51:AF56">
    <cfRule type="expression" dxfId="4983" priority="148">
      <formula>C11&gt;$AG11</formula>
    </cfRule>
  </conditionalFormatting>
  <conditionalFormatting sqref="Z34:AF34">
    <cfRule type="expression" dxfId="4982" priority="144">
      <formula>Z$9&gt;=20/24</formula>
    </cfRule>
    <cfRule type="expression" dxfId="4981" priority="145">
      <formula>AND(Z$9&gt;=14/24,Z$9&lt;20/24)</formula>
    </cfRule>
    <cfRule type="expression" dxfId="4980" priority="146">
      <formula>AND(Z$9&gt;=8/24,Z$9&lt;14/24)</formula>
    </cfRule>
    <cfRule type="expression" dxfId="4979" priority="147">
      <formula>Z$9&lt;8/24</formula>
    </cfRule>
  </conditionalFormatting>
  <conditionalFormatting sqref="H15:AF15">
    <cfRule type="expression" dxfId="4978" priority="140">
      <formula>H$9&gt;=20/24</formula>
    </cfRule>
    <cfRule type="expression" dxfId="4977" priority="141">
      <formula>AND(H$9&gt;=14/24,H$9&lt;20/24)</formula>
    </cfRule>
    <cfRule type="expression" dxfId="4976" priority="142">
      <formula>AND(H$9&gt;=8/24,H$9&lt;14/24)</formula>
    </cfRule>
    <cfRule type="expression" dxfId="4975" priority="143">
      <formula>H$9&lt;8/24</formula>
    </cfRule>
  </conditionalFormatting>
  <conditionalFormatting sqref="Z33:AF33">
    <cfRule type="expression" dxfId="4974" priority="136">
      <formula>Z$9&gt;=20/24</formula>
    </cfRule>
    <cfRule type="expression" dxfId="4973" priority="137">
      <formula>AND(Z$9&gt;=14/24,Z$9&lt;20/24)</formula>
    </cfRule>
    <cfRule type="expression" dxfId="4972" priority="138">
      <formula>AND(Z$9&gt;=8/24,Z$9&lt;14/24)</formula>
    </cfRule>
    <cfRule type="expression" dxfId="4971" priority="139">
      <formula>Z$9&lt;8/24</formula>
    </cfRule>
  </conditionalFormatting>
  <conditionalFormatting sqref="Z33:AF33">
    <cfRule type="expression" dxfId="4970" priority="135">
      <formula>Z33&gt;$AG33</formula>
    </cfRule>
  </conditionalFormatting>
  <conditionalFormatting sqref="S11:U11">
    <cfRule type="expression" dxfId="4969" priority="131">
      <formula>S$9&gt;=20/24</formula>
    </cfRule>
    <cfRule type="expression" dxfId="4968" priority="132">
      <formula>AND(S$9&gt;=14/24,S$9&lt;20/24)</formula>
    </cfRule>
    <cfRule type="expression" dxfId="4967" priority="133">
      <formula>AND(S$9&gt;=8/24,S$9&lt;14/24)</formula>
    </cfRule>
    <cfRule type="expression" dxfId="4966" priority="134">
      <formula>S$9&lt;8/24</formula>
    </cfRule>
  </conditionalFormatting>
  <conditionalFormatting sqref="X42:AA43 AB44:AF50">
    <cfRule type="expression" dxfId="4965" priority="127">
      <formula>X$9&gt;=20/24</formula>
    </cfRule>
    <cfRule type="expression" dxfId="4964" priority="128">
      <formula>AND(X$9&gt;=14/24,X$9&lt;20/24)</formula>
    </cfRule>
    <cfRule type="expression" dxfId="4963" priority="129">
      <formula>AND(X$9&gt;=8/24,X$9&lt;14/24)</formula>
    </cfRule>
    <cfRule type="expression" dxfId="4962" priority="130">
      <formula>X$9&lt;8/24</formula>
    </cfRule>
  </conditionalFormatting>
  <conditionalFormatting sqref="X42:AA43 AB44:AF50">
    <cfRule type="expression" dxfId="4961" priority="126">
      <formula>X42&gt;$AG42</formula>
    </cfRule>
  </conditionalFormatting>
  <conditionalFormatting sqref="M39:R43 S42:W43 X44:Y44 Z44:AA50">
    <cfRule type="expression" dxfId="4960" priority="122">
      <formula>M$9&gt;=20/24</formula>
    </cfRule>
    <cfRule type="expression" dxfId="4959" priority="123">
      <formula>AND(M$9&gt;=14/24,M$9&lt;20/24)</formula>
    </cfRule>
    <cfRule type="expression" dxfId="4958" priority="124">
      <formula>AND(M$9&gt;=8/24,M$9&lt;14/24)</formula>
    </cfRule>
    <cfRule type="expression" dxfId="4957" priority="125">
      <formula>M$9&lt;8/24</formula>
    </cfRule>
  </conditionalFormatting>
  <conditionalFormatting sqref="M39:R43 S42:W43 X44:Y44 Z44:AA50">
    <cfRule type="expression" dxfId="4956" priority="121">
      <formula>M39&gt;$AG39</formula>
    </cfRule>
  </conditionalFormatting>
  <conditionalFormatting sqref="Z27:AF27">
    <cfRule type="expression" dxfId="4955" priority="117">
      <formula>Z$9&gt;=20/24</formula>
    </cfRule>
    <cfRule type="expression" dxfId="4954" priority="118">
      <formula>AND(Z$9&gt;=14/24,Z$9&lt;20/24)</formula>
    </cfRule>
    <cfRule type="expression" dxfId="4953" priority="119">
      <formula>AND(Z$9&gt;=8/24,Z$9&lt;14/24)</formula>
    </cfRule>
    <cfRule type="expression" dxfId="4952" priority="120">
      <formula>Z$9&lt;8/24</formula>
    </cfRule>
  </conditionalFormatting>
  <conditionalFormatting sqref="F74:I74 C11:D11 H16:L31 M17:Y31 Z23:AF23 Z17:AF17">
    <cfRule type="expression" dxfId="4951" priority="113">
      <formula>C$9&gt;=20/24</formula>
    </cfRule>
    <cfRule type="expression" dxfId="4950" priority="114">
      <formula>AND(C$9&gt;=14/24,C$9&lt;20/24)</formula>
    </cfRule>
    <cfRule type="expression" dxfId="4949" priority="115">
      <formula>AND(C$9&gt;=8/24,C$9&lt;14/24)</formula>
    </cfRule>
    <cfRule type="expression" dxfId="4948" priority="116">
      <formula>C$9&lt;8/24</formula>
    </cfRule>
  </conditionalFormatting>
  <conditionalFormatting sqref="H32:Y32">
    <cfRule type="expression" dxfId="4947" priority="109">
      <formula>H$9&gt;=20/24</formula>
    </cfRule>
    <cfRule type="expression" dxfId="4946" priority="110">
      <formula>AND(H$9&gt;=14/24,H$9&lt;20/24)</formula>
    </cfRule>
    <cfRule type="expression" dxfId="4945" priority="111">
      <formula>AND(H$9&gt;=8/24,H$9&lt;14/24)</formula>
    </cfRule>
    <cfRule type="expression" dxfId="4944" priority="112">
      <formula>H$9&lt;8/24</formula>
    </cfRule>
  </conditionalFormatting>
  <conditionalFormatting sqref="H35:Y35">
    <cfRule type="expression" dxfId="4943" priority="105">
      <formula>H$9&gt;=20/24</formula>
    </cfRule>
    <cfRule type="expression" dxfId="4942" priority="106">
      <formula>AND(H$9&gt;=14/24,H$9&lt;20/24)</formula>
    </cfRule>
    <cfRule type="expression" dxfId="4941" priority="107">
      <formula>AND(H$9&gt;=8/24,H$9&lt;14/24)</formula>
    </cfRule>
    <cfRule type="expression" dxfId="4940" priority="108">
      <formula>H$9&lt;8/24</formula>
    </cfRule>
  </conditionalFormatting>
  <conditionalFormatting sqref="C11:D11 H16:L32 H34:Y35 M17:Y32 Z23:AF23 Z17:AF17">
    <cfRule type="expression" dxfId="4939" priority="104">
      <formula>C11&gt;$AG11</formula>
    </cfRule>
  </conditionalFormatting>
  <conditionalFormatting sqref="H34:Y34">
    <cfRule type="expression" dxfId="4938" priority="100">
      <formula>H$9&gt;=20/24</formula>
    </cfRule>
    <cfRule type="expression" dxfId="4937" priority="101">
      <formula>AND(H$9&gt;=14/24,H$9&lt;20/24)</formula>
    </cfRule>
    <cfRule type="expression" dxfId="4936" priority="102">
      <formula>AND(H$9&gt;=8/24,H$9&lt;14/24)</formula>
    </cfRule>
    <cfRule type="expression" dxfId="4935" priority="103">
      <formula>H$9&lt;8/24</formula>
    </cfRule>
  </conditionalFormatting>
  <conditionalFormatting sqref="H33:Y33">
    <cfRule type="expression" dxfId="4934" priority="92">
      <formula>H$9&gt;=20/24</formula>
    </cfRule>
    <cfRule type="expression" dxfId="4933" priority="93">
      <formula>AND(H$9&gt;=14/24,H$9&lt;20/24)</formula>
    </cfRule>
    <cfRule type="expression" dxfId="4932" priority="94">
      <formula>AND(H$9&gt;=8/24,H$9&lt;14/24)</formula>
    </cfRule>
    <cfRule type="expression" dxfId="4931" priority="95">
      <formula>H$9&lt;8/24</formula>
    </cfRule>
  </conditionalFormatting>
  <conditionalFormatting sqref="H33:Y33">
    <cfRule type="expression" dxfId="4930" priority="91">
      <formula>H33&gt;$AG33</formula>
    </cfRule>
  </conditionalFormatting>
  <conditionalFormatting sqref="H64:W66">
    <cfRule type="expression" dxfId="4929" priority="78">
      <formula>H$9&gt;=20/24</formula>
    </cfRule>
    <cfRule type="expression" dxfId="4928" priority="79">
      <formula>AND(H$9&gt;=14/24,H$9&lt;20/24)</formula>
    </cfRule>
    <cfRule type="expression" dxfId="4927" priority="80">
      <formula>AND(H$9&gt;=8/24,H$9&lt;14/24)</formula>
    </cfRule>
    <cfRule type="expression" dxfId="4926" priority="81">
      <formula>H$9&lt;8/24</formula>
    </cfRule>
  </conditionalFormatting>
  <conditionalFormatting sqref="H45:Y50">
    <cfRule type="expression" dxfId="4925" priority="73">
      <formula>H$9&gt;=20/24</formula>
    </cfRule>
    <cfRule type="expression" dxfId="4924" priority="74">
      <formula>AND(H$9&gt;=14/24,H$9&lt;20/24)</formula>
    </cfRule>
    <cfRule type="expression" dxfId="4923" priority="75">
      <formula>AND(H$9&gt;=8/24,H$9&lt;14/24)</formula>
    </cfRule>
    <cfRule type="expression" dxfId="4922" priority="76">
      <formula>H$9&lt;8/24</formula>
    </cfRule>
  </conditionalFormatting>
  <conditionalFormatting sqref="H45:Y50">
    <cfRule type="expression" dxfId="4921" priority="72">
      <formula>H45&gt;$AG45</formula>
    </cfRule>
  </conditionalFormatting>
  <conditionalFormatting sqref="X40:Y41">
    <cfRule type="expression" dxfId="4920" priority="68">
      <formula>X$9&gt;=20/24</formula>
    </cfRule>
    <cfRule type="expression" dxfId="4919" priority="69">
      <formula>AND(X$9&gt;=14/24,X$9&lt;20/24)</formula>
    </cfRule>
    <cfRule type="expression" dxfId="4918" priority="70">
      <formula>AND(X$9&gt;=8/24,X$9&lt;14/24)</formula>
    </cfRule>
    <cfRule type="expression" dxfId="4917" priority="71">
      <formula>X$9&lt;8/24</formula>
    </cfRule>
  </conditionalFormatting>
  <conditionalFormatting sqref="X39:Y39">
    <cfRule type="expression" dxfId="4916" priority="64">
      <formula>X$9&gt;=20/24</formula>
    </cfRule>
    <cfRule type="expression" dxfId="4915" priority="65">
      <formula>AND(X$9&gt;=14/24,X$9&lt;20/24)</formula>
    </cfRule>
    <cfRule type="expression" dxfId="4914" priority="66">
      <formula>AND(X$9&gt;=8/24,X$9&lt;14/24)</formula>
    </cfRule>
    <cfRule type="expression" dxfId="4913" priority="67">
      <formula>X$9&lt;8/24</formula>
    </cfRule>
  </conditionalFormatting>
  <conditionalFormatting sqref="X39:Y41">
    <cfRule type="expression" dxfId="4912" priority="63">
      <formula>X39&gt;$AG39</formula>
    </cfRule>
  </conditionalFormatting>
  <conditionalFormatting sqref="B82 B94:B100 B11 B74:E74">
    <cfRule type="expression" dxfId="4911" priority="59">
      <formula>B$9&gt;=20/24</formula>
    </cfRule>
    <cfRule type="expression" dxfId="4910" priority="60">
      <formula>AND(B$9&gt;=14/24,B$9&lt;20/24)</formula>
    </cfRule>
    <cfRule type="expression" dxfId="4909" priority="61">
      <formula>AND(B$9&gt;=8/24,B$9&lt;14/24)</formula>
    </cfRule>
    <cfRule type="expression" dxfId="4908" priority="62">
      <formula>B$9&lt;8/24</formula>
    </cfRule>
  </conditionalFormatting>
  <conditionalFormatting sqref="B37">
    <cfRule type="expression" dxfId="4907" priority="55">
      <formula>B$9&gt;=20/24</formula>
    </cfRule>
    <cfRule type="expression" dxfId="4906" priority="56">
      <formula>AND(B$9&gt;=14/24,B$9&lt;20/24)</formula>
    </cfRule>
    <cfRule type="expression" dxfId="4905" priority="57">
      <formula>AND(B$9&gt;=8/24,B$9&lt;14/24)</formula>
    </cfRule>
    <cfRule type="expression" dxfId="4904" priority="58">
      <formula>B$9&lt;8/24</formula>
    </cfRule>
  </conditionalFormatting>
  <conditionalFormatting sqref="B37 B11">
    <cfRule type="expression" dxfId="4903" priority="54">
      <formula>B11&gt;$AG11</formula>
    </cfRule>
  </conditionalFormatting>
  <conditionalFormatting sqref="B84">
    <cfRule type="expression" dxfId="4902" priority="50">
      <formula>B$9&gt;=20/24</formula>
    </cfRule>
    <cfRule type="expression" dxfId="4901" priority="51">
      <formula>AND(B$9&gt;=14/24,B$9&lt;20/24)</formula>
    </cfRule>
    <cfRule type="expression" dxfId="4900" priority="52">
      <formula>AND(B$9&gt;=8/24,B$9&lt;14/24)</formula>
    </cfRule>
    <cfRule type="expression" dxfId="4899" priority="53">
      <formula>B$9&lt;8/24</formula>
    </cfRule>
  </conditionalFormatting>
  <conditionalFormatting sqref="B57 B40:D41 B36:G36">
    <cfRule type="expression" dxfId="4898" priority="46">
      <formula>B$9&gt;=20/24</formula>
    </cfRule>
    <cfRule type="expression" dxfId="4897" priority="47">
      <formula>AND(B$9&gt;=14/24,B$9&lt;20/24)</formula>
    </cfRule>
    <cfRule type="expression" dxfId="4896" priority="48">
      <formula>AND(B$9&gt;=8/24,B$9&lt;14/24)</formula>
    </cfRule>
    <cfRule type="expression" dxfId="4895" priority="49">
      <formula>B$9&lt;8/24</formula>
    </cfRule>
  </conditionalFormatting>
  <conditionalFormatting sqref="B39:D39">
    <cfRule type="expression" dxfId="4894" priority="42">
      <formula>B$9&gt;=20/24</formula>
    </cfRule>
    <cfRule type="expression" dxfId="4893" priority="43">
      <formula>AND(B$9&gt;=14/24,B$9&lt;20/24)</formula>
    </cfRule>
    <cfRule type="expression" dxfId="4892" priority="44">
      <formula>AND(B$9&gt;=8/24,B$9&lt;14/24)</formula>
    </cfRule>
    <cfRule type="expression" dxfId="4891" priority="45">
      <formula>B$9&lt;8/24</formula>
    </cfRule>
  </conditionalFormatting>
  <conditionalFormatting sqref="B39:D41 B36:G36">
    <cfRule type="expression" dxfId="4890" priority="41">
      <formula>B36&gt;$AG36</formula>
    </cfRule>
  </conditionalFormatting>
  <conditionalFormatting sqref="B83 B75:B81 B85:B91 B53:B56 B58:B73 C60:D67 B12:G14 B16:G16 B28:G31 B18:G22 B24:G26 E62:G67">
    <cfRule type="expression" dxfId="4889" priority="37">
      <formula>B$9&gt;=20/24</formula>
    </cfRule>
    <cfRule type="expression" dxfId="4888" priority="38">
      <formula>AND(B$9&gt;=14/24,B$9&lt;20/24)</formula>
    </cfRule>
    <cfRule type="expression" dxfId="4887" priority="39">
      <formula>AND(B$9&gt;=8/24,B$9&lt;14/24)</formula>
    </cfRule>
    <cfRule type="expression" dxfId="4886" priority="40">
      <formula>B$9&lt;8/24</formula>
    </cfRule>
  </conditionalFormatting>
  <conditionalFormatting sqref="B32:G32">
    <cfRule type="expression" dxfId="4885" priority="33">
      <formula>B$9&gt;=20/24</formula>
    </cfRule>
    <cfRule type="expression" dxfId="4884" priority="34">
      <formula>AND(B$9&gt;=14/24,B$9&lt;20/24)</formula>
    </cfRule>
    <cfRule type="expression" dxfId="4883" priority="35">
      <formula>AND(B$9&gt;=8/24,B$9&lt;14/24)</formula>
    </cfRule>
    <cfRule type="expression" dxfId="4882" priority="36">
      <formula>B$9&lt;8/24</formula>
    </cfRule>
  </conditionalFormatting>
  <conditionalFormatting sqref="B35:G35">
    <cfRule type="expression" dxfId="4881" priority="29">
      <formula>B$9&gt;=20/24</formula>
    </cfRule>
    <cfRule type="expression" dxfId="4880" priority="30">
      <formula>AND(B$9&gt;=14/24,B$9&lt;20/24)</formula>
    </cfRule>
    <cfRule type="expression" dxfId="4879" priority="31">
      <formula>AND(B$9&gt;=8/24,B$9&lt;14/24)</formula>
    </cfRule>
    <cfRule type="expression" dxfId="4878" priority="32">
      <formula>B$9&lt;8/24</formula>
    </cfRule>
  </conditionalFormatting>
  <conditionalFormatting sqref="B38 B51:B56 B42:D43 B34:G35 B12:G16 B18:G22 B24:G32">
    <cfRule type="expression" dxfId="4877" priority="28">
      <formula>B12&gt;$AG12</formula>
    </cfRule>
  </conditionalFormatting>
  <conditionalFormatting sqref="B34:G34">
    <cfRule type="expression" dxfId="4876" priority="24">
      <formula>B$9&gt;=20/24</formula>
    </cfRule>
    <cfRule type="expression" dxfId="4875" priority="25">
      <formula>AND(B$9&gt;=14/24,B$9&lt;20/24)</formula>
    </cfRule>
    <cfRule type="expression" dxfId="4874" priority="26">
      <formula>AND(B$9&gt;=8/24,B$9&lt;14/24)</formula>
    </cfRule>
    <cfRule type="expression" dxfId="4873" priority="27">
      <formula>B$9&lt;8/24</formula>
    </cfRule>
  </conditionalFormatting>
  <conditionalFormatting sqref="B15:G15">
    <cfRule type="expression" dxfId="4872" priority="20">
      <formula>B$9&gt;=20/24</formula>
    </cfRule>
    <cfRule type="expression" dxfId="4871" priority="21">
      <formula>AND(B$9&gt;=14/24,B$9&lt;20/24)</formula>
    </cfRule>
    <cfRule type="expression" dxfId="4870" priority="22">
      <formula>AND(B$9&gt;=8/24,B$9&lt;14/24)</formula>
    </cfRule>
    <cfRule type="expression" dxfId="4869" priority="23">
      <formula>B$9&lt;8/24</formula>
    </cfRule>
  </conditionalFormatting>
  <conditionalFormatting sqref="B33:G33">
    <cfRule type="expression" dxfId="4868" priority="16">
      <formula>B$9&gt;=20/24</formula>
    </cfRule>
    <cfRule type="expression" dxfId="4867" priority="17">
      <formula>AND(B$9&gt;=14/24,B$9&lt;20/24)</formula>
    </cfRule>
    <cfRule type="expression" dxfId="4866" priority="18">
      <formula>AND(B$9&gt;=8/24,B$9&lt;14/24)</formula>
    </cfRule>
    <cfRule type="expression" dxfId="4865" priority="19">
      <formula>B$9&lt;8/24</formula>
    </cfRule>
  </conditionalFormatting>
  <conditionalFormatting sqref="B33:G33">
    <cfRule type="expression" dxfId="4864" priority="15">
      <formula>B33&gt;$AG33</formula>
    </cfRule>
  </conditionalFormatting>
  <conditionalFormatting sqref="B44:G50">
    <cfRule type="expression" dxfId="4863" priority="11">
      <formula>B$9&gt;=20/24</formula>
    </cfRule>
    <cfRule type="expression" dxfId="4862" priority="12">
      <formula>AND(B$9&gt;=14/24,B$9&lt;20/24)</formula>
    </cfRule>
    <cfRule type="expression" dxfId="4861" priority="13">
      <formula>AND(B$9&gt;=8/24,B$9&lt;14/24)</formula>
    </cfRule>
    <cfRule type="expression" dxfId="4860" priority="14">
      <formula>B$9&lt;8/24</formula>
    </cfRule>
  </conditionalFormatting>
  <conditionalFormatting sqref="B44:G50">
    <cfRule type="expression" dxfId="4859" priority="10">
      <formula>B44&gt;$AG44</formula>
    </cfRule>
  </conditionalFormatting>
  <conditionalFormatting sqref="B27:G27">
    <cfRule type="expression" dxfId="4858" priority="6">
      <formula>B$9&gt;=20/24</formula>
    </cfRule>
    <cfRule type="expression" dxfId="4857" priority="7">
      <formula>AND(B$9&gt;=14/24,B$9&lt;20/24)</formula>
    </cfRule>
    <cfRule type="expression" dxfId="4856" priority="8">
      <formula>AND(B$9&gt;=8/24,B$9&lt;14/24)</formula>
    </cfRule>
    <cfRule type="expression" dxfId="4855" priority="9">
      <formula>B$9&lt;8/24</formula>
    </cfRule>
  </conditionalFormatting>
  <conditionalFormatting sqref="B23:G23 B17:G17">
    <cfRule type="expression" dxfId="4854" priority="2">
      <formula>B$9&gt;=20/24</formula>
    </cfRule>
    <cfRule type="expression" dxfId="4853" priority="3">
      <formula>AND(B$9&gt;=14/24,B$9&lt;20/24)</formula>
    </cfRule>
    <cfRule type="expression" dxfId="4852" priority="4">
      <formula>AND(B$9&gt;=8/24,B$9&lt;14/24)</formula>
    </cfRule>
    <cfRule type="expression" dxfId="4851" priority="5">
      <formula>B$9&lt;8/24</formula>
    </cfRule>
  </conditionalFormatting>
  <conditionalFormatting sqref="B23:G23 B17:G17">
    <cfRule type="expression" dxfId="4850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7344E99C-5EE9-468D-8798-1A15C6FC327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246"/>
  <sheetViews>
    <sheetView zoomScaleNormal="10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G54" sqref="G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2079/01/20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255</v>
      </c>
      <c r="C5" s="29">
        <f t="shared" si="0"/>
        <v>298</v>
      </c>
      <c r="D5" s="29">
        <f t="shared" si="0"/>
        <v>315.89999999999998</v>
      </c>
      <c r="E5" s="29">
        <f t="shared" si="0"/>
        <v>299</v>
      </c>
      <c r="F5" s="29">
        <f t="shared" si="0"/>
        <v>291</v>
      </c>
      <c r="G5" s="29">
        <f t="shared" si="0"/>
        <v>296</v>
      </c>
      <c r="H5" s="29">
        <f t="shared" si="0"/>
        <v>292</v>
      </c>
      <c r="I5" s="29">
        <f t="shared" si="0"/>
        <v>343</v>
      </c>
      <c r="J5" s="29">
        <f t="shared" si="0"/>
        <v>336.3</v>
      </c>
      <c r="K5" s="29">
        <f t="shared" si="0"/>
        <v>383.2</v>
      </c>
      <c r="L5" s="29">
        <f t="shared" si="0"/>
        <v>414.90000000000003</v>
      </c>
      <c r="M5" s="29">
        <f t="shared" si="0"/>
        <v>534.5</v>
      </c>
      <c r="N5" s="29">
        <f t="shared" si="0"/>
        <v>527.79999999999995</v>
      </c>
      <c r="O5" s="29">
        <f t="shared" si="0"/>
        <v>523.33000000000004</v>
      </c>
      <c r="P5" s="29">
        <f t="shared" si="0"/>
        <v>528.77</v>
      </c>
      <c r="Q5" s="29">
        <f t="shared" si="0"/>
        <v>497.1</v>
      </c>
      <c r="R5" s="29">
        <f t="shared" si="0"/>
        <v>537</v>
      </c>
      <c r="S5" s="29">
        <f t="shared" si="0"/>
        <v>447</v>
      </c>
      <c r="T5" s="29">
        <f t="shared" si="0"/>
        <v>342</v>
      </c>
      <c r="U5" s="29">
        <f t="shared" si="0"/>
        <v>350</v>
      </c>
      <c r="V5" s="29">
        <f t="shared" si="0"/>
        <v>346</v>
      </c>
      <c r="W5" s="29">
        <f t="shared" si="0"/>
        <v>291.44</v>
      </c>
      <c r="X5" s="29">
        <f t="shared" si="0"/>
        <v>360</v>
      </c>
      <c r="Y5" s="29">
        <f t="shared" si="0"/>
        <v>354.67</v>
      </c>
      <c r="Z5" s="29">
        <f t="shared" si="0"/>
        <v>259</v>
      </c>
      <c r="AA5" s="29">
        <f t="shared" si="0"/>
        <v>261</v>
      </c>
      <c r="AB5" s="29">
        <f t="shared" si="0"/>
        <v>268.36</v>
      </c>
      <c r="AC5" s="29">
        <f t="shared" si="0"/>
        <v>274.18</v>
      </c>
      <c r="AD5" s="29">
        <f t="shared" si="0"/>
        <v>246.7</v>
      </c>
      <c r="AE5" s="29">
        <f t="shared" si="0"/>
        <v>267.3</v>
      </c>
      <c r="AF5" s="29">
        <f>B68</f>
        <v>245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1293MW at 7:30hr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Load=1069</v>
      </c>
      <c r="B7" s="34">
        <f>B75</f>
        <v>1162.6399999999999</v>
      </c>
      <c r="C7" s="34">
        <f t="shared" ref="C7:AF7" si="1">C75</f>
        <v>1154.6399999999999</v>
      </c>
      <c r="D7" s="34">
        <f t="shared" si="1"/>
        <v>1107.6400000000001</v>
      </c>
      <c r="E7" s="34">
        <f t="shared" si="1"/>
        <v>1077.54</v>
      </c>
      <c r="F7" s="34">
        <f t="shared" si="1"/>
        <v>1070.8400000000001</v>
      </c>
      <c r="G7" s="34">
        <f t="shared" si="1"/>
        <v>1068.8399999999999</v>
      </c>
      <c r="H7" s="34">
        <f t="shared" si="1"/>
        <v>1118.54</v>
      </c>
      <c r="I7" s="34">
        <f t="shared" si="1"/>
        <v>1144.6399999999999</v>
      </c>
      <c r="J7" s="34">
        <f t="shared" si="1"/>
        <v>1179.24</v>
      </c>
      <c r="K7" s="34">
        <f t="shared" si="1"/>
        <v>1229.24</v>
      </c>
      <c r="L7" s="34">
        <f t="shared" si="1"/>
        <v>1292.74</v>
      </c>
      <c r="M7" s="34">
        <f t="shared" si="1"/>
        <v>1282.6399999999999</v>
      </c>
      <c r="N7" s="34">
        <f t="shared" si="1"/>
        <v>1289.6399999999999</v>
      </c>
      <c r="O7" s="34">
        <f t="shared" si="1"/>
        <v>1286.1399999999999</v>
      </c>
      <c r="P7" s="34">
        <f t="shared" si="1"/>
        <v>1345.87</v>
      </c>
      <c r="Q7" s="34">
        <f t="shared" si="1"/>
        <v>1309.9099999999999</v>
      </c>
      <c r="R7" s="34">
        <f t="shared" si="1"/>
        <v>1324.04</v>
      </c>
      <c r="S7" s="34">
        <f t="shared" si="1"/>
        <v>1380.94</v>
      </c>
      <c r="T7" s="34">
        <f t="shared" si="1"/>
        <v>1336.1399999999999</v>
      </c>
      <c r="U7" s="34">
        <f t="shared" si="1"/>
        <v>1372.54</v>
      </c>
      <c r="V7" s="34">
        <f t="shared" si="1"/>
        <v>1373.24</v>
      </c>
      <c r="W7" s="34">
        <f t="shared" si="1"/>
        <v>1301.54</v>
      </c>
      <c r="X7" s="34">
        <f t="shared" si="1"/>
        <v>1172.68</v>
      </c>
      <c r="Y7" s="34">
        <f t="shared" si="1"/>
        <v>1384.3400000000001</v>
      </c>
      <c r="Z7" s="34">
        <f t="shared" si="1"/>
        <v>1537.71</v>
      </c>
      <c r="AA7" s="34">
        <f t="shared" si="1"/>
        <v>1570.84</v>
      </c>
      <c r="AB7" s="34">
        <f t="shared" si="1"/>
        <v>1548.74</v>
      </c>
      <c r="AC7" s="34">
        <f t="shared" si="1"/>
        <v>1530.6</v>
      </c>
      <c r="AD7" s="34">
        <f t="shared" si="1"/>
        <v>1512.42</v>
      </c>
      <c r="AE7" s="34">
        <f t="shared" si="1"/>
        <v>1418.84</v>
      </c>
      <c r="AF7" s="34">
        <f t="shared" si="1"/>
        <v>1345.54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140</v>
      </c>
      <c r="C11" s="47">
        <v>130</v>
      </c>
      <c r="D11" s="47">
        <v>75</v>
      </c>
      <c r="E11" s="47">
        <v>35</v>
      </c>
      <c r="F11" s="47">
        <v>45</v>
      </c>
      <c r="G11" s="47">
        <v>70.400000000000006</v>
      </c>
      <c r="H11" s="47">
        <v>120</v>
      </c>
      <c r="I11" s="47">
        <v>135</v>
      </c>
      <c r="J11" s="47">
        <v>110</v>
      </c>
      <c r="K11" s="47">
        <v>140</v>
      </c>
      <c r="L11" s="47">
        <v>111.5</v>
      </c>
      <c r="M11" s="44">
        <v>67</v>
      </c>
      <c r="N11" s="44">
        <v>12</v>
      </c>
      <c r="O11" s="44">
        <v>10</v>
      </c>
      <c r="P11" s="44">
        <v>10</v>
      </c>
      <c r="Q11" s="44">
        <v>10</v>
      </c>
      <c r="R11" s="44">
        <v>10</v>
      </c>
      <c r="S11" s="46">
        <v>10</v>
      </c>
      <c r="T11" s="46">
        <v>60</v>
      </c>
      <c r="U11" s="46">
        <v>150</v>
      </c>
      <c r="V11" s="46">
        <v>170</v>
      </c>
      <c r="W11" s="46">
        <v>130</v>
      </c>
      <c r="X11" s="46">
        <v>100</v>
      </c>
      <c r="Y11" s="46">
        <v>70</v>
      </c>
      <c r="Z11" s="46">
        <v>180</v>
      </c>
      <c r="AA11" s="46">
        <v>270</v>
      </c>
      <c r="AB11" s="46">
        <v>260</v>
      </c>
      <c r="AC11" s="46">
        <v>260</v>
      </c>
      <c r="AD11" s="46">
        <v>260</v>
      </c>
      <c r="AE11" s="46">
        <v>265</v>
      </c>
      <c r="AF11" s="46">
        <v>230</v>
      </c>
      <c r="AG11" s="48">
        <v>456</v>
      </c>
      <c r="AH11" s="49">
        <f>MAX(B11:AF11)</f>
        <v>270</v>
      </c>
      <c r="AI11" s="50">
        <f>MIN(B11:AF11)</f>
        <v>10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60</v>
      </c>
      <c r="C12" s="44">
        <v>60</v>
      </c>
      <c r="D12" s="44">
        <v>60</v>
      </c>
      <c r="E12" s="44">
        <v>60</v>
      </c>
      <c r="F12" s="44">
        <v>60</v>
      </c>
      <c r="G12" s="44">
        <v>32</v>
      </c>
      <c r="H12" s="44">
        <v>32</v>
      </c>
      <c r="I12" s="44">
        <v>32</v>
      </c>
      <c r="J12" s="44">
        <v>32</v>
      </c>
      <c r="K12" s="44">
        <v>32</v>
      </c>
      <c r="L12" s="44">
        <v>32</v>
      </c>
      <c r="M12" s="44">
        <v>32</v>
      </c>
      <c r="N12" s="44">
        <v>32</v>
      </c>
      <c r="O12" s="44">
        <v>32</v>
      </c>
      <c r="P12" s="44">
        <v>32</v>
      </c>
      <c r="Q12" s="44">
        <v>32</v>
      </c>
      <c r="R12" s="44">
        <v>32</v>
      </c>
      <c r="S12" s="44">
        <v>32</v>
      </c>
      <c r="T12" s="44">
        <v>32</v>
      </c>
      <c r="U12" s="44">
        <v>28</v>
      </c>
      <c r="V12" s="44">
        <v>28</v>
      </c>
      <c r="W12" s="44">
        <v>32</v>
      </c>
      <c r="X12" s="44">
        <v>32</v>
      </c>
      <c r="Y12" s="44">
        <v>32</v>
      </c>
      <c r="Z12" s="44">
        <v>32</v>
      </c>
      <c r="AA12" s="44">
        <v>32</v>
      </c>
      <c r="AB12" s="44">
        <v>32</v>
      </c>
      <c r="AC12" s="44">
        <v>32</v>
      </c>
      <c r="AD12" s="44">
        <v>32</v>
      </c>
      <c r="AE12" s="44">
        <v>32</v>
      </c>
      <c r="AF12" s="44">
        <v>32</v>
      </c>
      <c r="AG12" s="53">
        <v>60</v>
      </c>
      <c r="AH12" s="49">
        <f t="shared" ref="AH12:AH75" si="2">MAX(B12:AF12)</f>
        <v>60</v>
      </c>
      <c r="AI12" s="50">
        <f t="shared" ref="AI12:AI75" si="3">MIN(B12:AF12)</f>
        <v>28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18.7</v>
      </c>
      <c r="C13" s="44">
        <v>18.7</v>
      </c>
      <c r="D13" s="44">
        <v>23.7</v>
      </c>
      <c r="E13" s="44">
        <v>23.7</v>
      </c>
      <c r="F13" s="44">
        <v>18.100000000000001</v>
      </c>
      <c r="G13" s="44">
        <v>18.100000000000001</v>
      </c>
      <c r="H13" s="44">
        <v>18.399999999999999</v>
      </c>
      <c r="I13" s="44">
        <v>18.399999999999999</v>
      </c>
      <c r="J13" s="44">
        <v>18.399999999999999</v>
      </c>
      <c r="K13" s="44">
        <v>18.399999999999999</v>
      </c>
      <c r="L13" s="44">
        <v>18.399999999999999</v>
      </c>
      <c r="M13" s="44">
        <v>16.899999999999999</v>
      </c>
      <c r="N13" s="44">
        <v>16.899999999999999</v>
      </c>
      <c r="O13" s="44">
        <v>16.899999999999999</v>
      </c>
      <c r="P13" s="44">
        <v>16.899999999999999</v>
      </c>
      <c r="Q13" s="44">
        <v>16.399999999999999</v>
      </c>
      <c r="R13" s="44">
        <v>16.399999999999999</v>
      </c>
      <c r="S13" s="44">
        <v>16.399999999999999</v>
      </c>
      <c r="T13" s="44">
        <v>16.399999999999999</v>
      </c>
      <c r="U13" s="44">
        <v>13.5</v>
      </c>
      <c r="V13" s="44">
        <v>16.2</v>
      </c>
      <c r="W13" s="44">
        <v>16.399999999999999</v>
      </c>
      <c r="X13" s="44">
        <v>16.399999999999999</v>
      </c>
      <c r="Y13" s="44">
        <v>16.399999999999999</v>
      </c>
      <c r="Z13" s="44">
        <v>16.399999999999999</v>
      </c>
      <c r="AA13" s="44">
        <v>15.2</v>
      </c>
      <c r="AB13" s="44">
        <v>15.2</v>
      </c>
      <c r="AC13" s="44">
        <v>15.2</v>
      </c>
      <c r="AD13" s="44">
        <v>15.2</v>
      </c>
      <c r="AE13" s="44">
        <v>15.2</v>
      </c>
      <c r="AF13" s="44">
        <v>15.4</v>
      </c>
      <c r="AG13" s="53">
        <v>52.4</v>
      </c>
      <c r="AH13" s="49">
        <f t="shared" si="2"/>
        <v>23.7</v>
      </c>
      <c r="AI13" s="50">
        <f t="shared" si="3"/>
        <v>13.5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50.3</v>
      </c>
      <c r="C14" s="44">
        <v>50.3</v>
      </c>
      <c r="D14" s="44">
        <v>50.3</v>
      </c>
      <c r="E14" s="44">
        <v>50.3</v>
      </c>
      <c r="F14" s="44">
        <v>50.1</v>
      </c>
      <c r="G14" s="44">
        <v>50.1</v>
      </c>
      <c r="H14" s="44">
        <v>50.1</v>
      </c>
      <c r="I14" s="44">
        <v>50.1</v>
      </c>
      <c r="J14" s="44">
        <v>50.1</v>
      </c>
      <c r="K14" s="44">
        <v>50.1</v>
      </c>
      <c r="L14" s="44">
        <v>50.1</v>
      </c>
      <c r="M14" s="44">
        <v>50.4</v>
      </c>
      <c r="N14" s="44">
        <v>50.4</v>
      </c>
      <c r="O14" s="44">
        <v>50.4</v>
      </c>
      <c r="P14" s="44">
        <v>50.4</v>
      </c>
      <c r="Q14" s="44">
        <v>50.5</v>
      </c>
      <c r="R14" s="44">
        <v>50.5</v>
      </c>
      <c r="S14" s="44">
        <v>50.5</v>
      </c>
      <c r="T14" s="44">
        <v>50.5</v>
      </c>
      <c r="U14" s="44">
        <v>50.5</v>
      </c>
      <c r="V14" s="44">
        <v>50.5</v>
      </c>
      <c r="W14" s="44">
        <v>50.5</v>
      </c>
      <c r="X14" s="44">
        <v>50.5</v>
      </c>
      <c r="Y14" s="44">
        <v>50.5</v>
      </c>
      <c r="Z14" s="44">
        <v>50.5</v>
      </c>
      <c r="AA14" s="44">
        <v>50.4</v>
      </c>
      <c r="AB14" s="44">
        <v>50.4</v>
      </c>
      <c r="AC14" s="44">
        <v>50.4</v>
      </c>
      <c r="AD14" s="44">
        <v>50.5</v>
      </c>
      <c r="AE14" s="44">
        <v>50</v>
      </c>
      <c r="AF14" s="44">
        <v>50.3</v>
      </c>
      <c r="AG14" s="53">
        <v>50</v>
      </c>
      <c r="AH14" s="49">
        <f t="shared" si="2"/>
        <v>50.5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23.9</v>
      </c>
      <c r="C15" s="44">
        <v>23.9</v>
      </c>
      <c r="D15" s="44">
        <v>23.9</v>
      </c>
      <c r="E15" s="44">
        <v>23.9</v>
      </c>
      <c r="F15" s="44">
        <v>23.9</v>
      </c>
      <c r="G15" s="44">
        <v>23.9</v>
      </c>
      <c r="H15" s="44">
        <v>23.9</v>
      </c>
      <c r="I15" s="44">
        <v>23.9</v>
      </c>
      <c r="J15" s="44">
        <v>23.9</v>
      </c>
      <c r="K15" s="44">
        <v>23.9</v>
      </c>
      <c r="L15" s="44">
        <v>23.9</v>
      </c>
      <c r="M15" s="44">
        <v>23.9</v>
      </c>
      <c r="N15" s="44">
        <v>23.9</v>
      </c>
      <c r="O15" s="44">
        <v>23.9</v>
      </c>
      <c r="P15" s="44">
        <v>23.9</v>
      </c>
      <c r="Q15" s="44">
        <v>23.8</v>
      </c>
      <c r="R15" s="44">
        <v>23.8</v>
      </c>
      <c r="S15" s="44">
        <v>23.8</v>
      </c>
      <c r="T15" s="44">
        <v>23.8</v>
      </c>
      <c r="U15" s="44">
        <v>23.8</v>
      </c>
      <c r="V15" s="44">
        <v>23.8</v>
      </c>
      <c r="W15" s="44">
        <v>23.8</v>
      </c>
      <c r="X15" s="44">
        <v>23.8</v>
      </c>
      <c r="Y15" s="44">
        <v>23.8</v>
      </c>
      <c r="Z15" s="44">
        <v>23.8</v>
      </c>
      <c r="AA15" s="44">
        <v>23.6</v>
      </c>
      <c r="AB15" s="44">
        <v>23.6</v>
      </c>
      <c r="AC15" s="44">
        <v>23.6</v>
      </c>
      <c r="AD15" s="44">
        <v>23.5</v>
      </c>
      <c r="AE15" s="44">
        <v>23.9</v>
      </c>
      <c r="AF15" s="44">
        <v>23.9</v>
      </c>
      <c r="AG15" s="56">
        <v>45</v>
      </c>
      <c r="AH15" s="49">
        <f t="shared" si="2"/>
        <v>23.9</v>
      </c>
      <c r="AI15" s="50">
        <f t="shared" si="3"/>
        <v>23.5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14</v>
      </c>
      <c r="C16" s="44">
        <v>14</v>
      </c>
      <c r="D16" s="44">
        <v>14</v>
      </c>
      <c r="E16" s="44">
        <v>14</v>
      </c>
      <c r="F16" s="44">
        <v>14</v>
      </c>
      <c r="G16" s="44">
        <v>14</v>
      </c>
      <c r="H16" s="44">
        <v>14</v>
      </c>
      <c r="I16" s="44">
        <v>14</v>
      </c>
      <c r="J16" s="44">
        <v>14</v>
      </c>
      <c r="K16" s="44">
        <v>14</v>
      </c>
      <c r="L16" s="44">
        <v>14</v>
      </c>
      <c r="M16" s="44">
        <v>14</v>
      </c>
      <c r="N16" s="44">
        <v>14</v>
      </c>
      <c r="O16" s="44">
        <v>14</v>
      </c>
      <c r="P16" s="44">
        <v>14</v>
      </c>
      <c r="Q16" s="44">
        <v>14</v>
      </c>
      <c r="R16" s="44">
        <v>14</v>
      </c>
      <c r="S16" s="44">
        <v>14</v>
      </c>
      <c r="T16" s="44">
        <v>14</v>
      </c>
      <c r="U16" s="44">
        <v>14</v>
      </c>
      <c r="V16" s="44">
        <v>14</v>
      </c>
      <c r="W16" s="44">
        <v>14</v>
      </c>
      <c r="X16" s="44">
        <v>13</v>
      </c>
      <c r="Y16" s="44">
        <v>13</v>
      </c>
      <c r="Z16" s="44">
        <v>13</v>
      </c>
      <c r="AA16" s="44">
        <v>13</v>
      </c>
      <c r="AB16" s="44">
        <v>13</v>
      </c>
      <c r="AC16" s="44">
        <v>14</v>
      </c>
      <c r="AD16" s="44">
        <v>14</v>
      </c>
      <c r="AE16" s="44">
        <v>14</v>
      </c>
      <c r="AF16" s="44">
        <v>14</v>
      </c>
      <c r="AG16" s="53">
        <v>45</v>
      </c>
      <c r="AH16" s="49">
        <f t="shared" si="2"/>
        <v>14</v>
      </c>
      <c r="AI16" s="50">
        <f t="shared" si="3"/>
        <v>13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12.4</v>
      </c>
      <c r="R19" s="44">
        <v>12.3</v>
      </c>
      <c r="S19" s="44">
        <v>12.3</v>
      </c>
      <c r="T19" s="44">
        <v>12.3</v>
      </c>
      <c r="U19" s="44">
        <v>12.3</v>
      </c>
      <c r="V19" s="44">
        <v>12.3</v>
      </c>
      <c r="W19" s="44">
        <v>12.3</v>
      </c>
      <c r="X19" s="44">
        <v>12.3</v>
      </c>
      <c r="Y19" s="44">
        <v>12.3</v>
      </c>
      <c r="Z19" s="44">
        <v>12.3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12.3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</v>
      </c>
      <c r="C22" s="44">
        <v>22</v>
      </c>
      <c r="D22" s="44">
        <v>22</v>
      </c>
      <c r="E22" s="44">
        <v>22</v>
      </c>
      <c r="F22" s="44">
        <v>22</v>
      </c>
      <c r="G22" s="44">
        <v>22</v>
      </c>
      <c r="H22" s="44">
        <v>22</v>
      </c>
      <c r="I22" s="44">
        <v>22</v>
      </c>
      <c r="J22" s="44">
        <v>22</v>
      </c>
      <c r="K22" s="44">
        <v>22</v>
      </c>
      <c r="L22" s="44">
        <v>22</v>
      </c>
      <c r="M22" s="44">
        <v>22</v>
      </c>
      <c r="N22" s="44">
        <v>22</v>
      </c>
      <c r="O22" s="44">
        <v>22</v>
      </c>
      <c r="P22" s="44">
        <v>22</v>
      </c>
      <c r="Q22" s="44">
        <v>17.2</v>
      </c>
      <c r="R22" s="44">
        <v>15.7</v>
      </c>
      <c r="S22" s="44">
        <v>15.7</v>
      </c>
      <c r="T22" s="44">
        <v>15.7</v>
      </c>
      <c r="U22" s="44">
        <v>15.7</v>
      </c>
      <c r="V22" s="44">
        <v>15.7</v>
      </c>
      <c r="W22" s="44">
        <v>15.7</v>
      </c>
      <c r="X22" s="44">
        <v>15.7</v>
      </c>
      <c r="Y22" s="44">
        <v>15.7</v>
      </c>
      <c r="Z22" s="44">
        <v>15.7</v>
      </c>
      <c r="AA22" s="44">
        <v>22</v>
      </c>
      <c r="AB22" s="44">
        <v>22</v>
      </c>
      <c r="AC22" s="44">
        <v>22</v>
      </c>
      <c r="AD22" s="44">
        <v>22</v>
      </c>
      <c r="AE22" s="44">
        <v>22</v>
      </c>
      <c r="AF22" s="44">
        <v>22</v>
      </c>
      <c r="AG22" s="53">
        <v>25</v>
      </c>
      <c r="AH22" s="49">
        <f t="shared" si="2"/>
        <v>22</v>
      </c>
      <c r="AI22" s="50">
        <f t="shared" si="3"/>
        <v>15.7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13.4</v>
      </c>
      <c r="C24" s="44">
        <v>13.4</v>
      </c>
      <c r="D24" s="44">
        <v>13.4</v>
      </c>
      <c r="E24" s="44">
        <v>13.4</v>
      </c>
      <c r="F24" s="44">
        <v>13.4</v>
      </c>
      <c r="G24" s="44">
        <v>13.4</v>
      </c>
      <c r="H24" s="44">
        <v>13.4</v>
      </c>
      <c r="I24" s="44">
        <v>13.4</v>
      </c>
      <c r="J24" s="44">
        <v>13.4</v>
      </c>
      <c r="K24" s="44">
        <v>13.4</v>
      </c>
      <c r="L24" s="44">
        <v>13.4</v>
      </c>
      <c r="M24" s="44">
        <v>23</v>
      </c>
      <c r="N24" s="44">
        <v>23</v>
      </c>
      <c r="O24" s="44">
        <v>23</v>
      </c>
      <c r="P24" s="44">
        <v>23</v>
      </c>
      <c r="Q24" s="44">
        <v>21.1</v>
      </c>
      <c r="R24" s="44">
        <v>21.1</v>
      </c>
      <c r="S24" s="44">
        <v>21.1</v>
      </c>
      <c r="T24" s="44">
        <v>21.1</v>
      </c>
      <c r="U24" s="44">
        <v>21.1</v>
      </c>
      <c r="V24" s="44">
        <v>21.1</v>
      </c>
      <c r="W24" s="44">
        <v>21.1</v>
      </c>
      <c r="X24" s="44">
        <v>21.1</v>
      </c>
      <c r="Y24" s="44">
        <v>21.1</v>
      </c>
      <c r="Z24" s="44">
        <v>21.1</v>
      </c>
      <c r="AA24" s="44">
        <v>13.4</v>
      </c>
      <c r="AB24" s="44">
        <v>18.399999999999999</v>
      </c>
      <c r="AC24" s="44">
        <v>18.399999999999999</v>
      </c>
      <c r="AD24" s="44">
        <v>18.399999999999999</v>
      </c>
      <c r="AE24" s="44">
        <v>16.5</v>
      </c>
      <c r="AF24" s="44">
        <v>16.5</v>
      </c>
      <c r="AG24" s="53">
        <v>25</v>
      </c>
      <c r="AH24" s="49">
        <f t="shared" si="2"/>
        <v>23</v>
      </c>
      <c r="AI24" s="50">
        <f t="shared" si="3"/>
        <v>13.4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4</v>
      </c>
      <c r="C34" s="44">
        <v>4</v>
      </c>
      <c r="D34" s="44">
        <v>4</v>
      </c>
      <c r="E34" s="44">
        <v>4</v>
      </c>
      <c r="F34" s="44">
        <v>4</v>
      </c>
      <c r="G34" s="44">
        <v>4</v>
      </c>
      <c r="H34" s="44">
        <v>4</v>
      </c>
      <c r="I34" s="44">
        <v>4</v>
      </c>
      <c r="J34" s="44">
        <v>4</v>
      </c>
      <c r="K34" s="44">
        <v>4</v>
      </c>
      <c r="L34" s="44">
        <v>4</v>
      </c>
      <c r="M34" s="44">
        <v>4</v>
      </c>
      <c r="N34" s="44">
        <v>4</v>
      </c>
      <c r="O34" s="44">
        <v>4</v>
      </c>
      <c r="P34" s="44">
        <v>4</v>
      </c>
      <c r="Q34" s="44">
        <v>4</v>
      </c>
      <c r="R34" s="44">
        <v>4</v>
      </c>
      <c r="S34" s="44">
        <v>4</v>
      </c>
      <c r="T34" s="44">
        <v>4</v>
      </c>
      <c r="U34" s="44">
        <v>4</v>
      </c>
      <c r="V34" s="44">
        <v>4</v>
      </c>
      <c r="W34" s="44">
        <v>4</v>
      </c>
      <c r="X34" s="44">
        <v>4</v>
      </c>
      <c r="Y34" s="44">
        <v>4</v>
      </c>
      <c r="Z34" s="44">
        <v>4</v>
      </c>
      <c r="AA34" s="44">
        <v>4</v>
      </c>
      <c r="AB34" s="44">
        <v>4</v>
      </c>
      <c r="AC34" s="44">
        <v>4</v>
      </c>
      <c r="AD34" s="44">
        <v>4</v>
      </c>
      <c r="AE34" s="44">
        <v>4</v>
      </c>
      <c r="AF34" s="44">
        <v>4</v>
      </c>
      <c r="AG34" s="58">
        <v>20</v>
      </c>
      <c r="AH34" s="49">
        <f t="shared" si="2"/>
        <v>4</v>
      </c>
      <c r="AI34" s="50">
        <f t="shared" si="3"/>
        <v>4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74</v>
      </c>
      <c r="C37" s="61">
        <v>73</v>
      </c>
      <c r="D37" s="61">
        <v>74.599999999999994</v>
      </c>
      <c r="E37" s="61">
        <v>74.599999999999994</v>
      </c>
      <c r="F37" s="61">
        <f>48.1+31.6</f>
        <v>79.7</v>
      </c>
      <c r="G37" s="61">
        <f>50.3+31.6</f>
        <v>81.900000000000006</v>
      </c>
      <c r="H37" s="61">
        <f>49.4+30.7</f>
        <v>80.099999999999994</v>
      </c>
      <c r="I37" s="61">
        <f>49.9+29.8</f>
        <v>79.7</v>
      </c>
      <c r="J37" s="61">
        <f>49.9+29.8</f>
        <v>79.7</v>
      </c>
      <c r="K37" s="61">
        <f>49.9+29.8</f>
        <v>79.7</v>
      </c>
      <c r="L37" s="61">
        <f>49.9+29.8</f>
        <v>79.7</v>
      </c>
      <c r="M37" s="55">
        <f>44.4+28.4</f>
        <v>72.8</v>
      </c>
      <c r="N37" s="55">
        <f>40.7+23.3</f>
        <v>64</v>
      </c>
      <c r="O37" s="55">
        <f>40.2+26.9</f>
        <v>67.099999999999994</v>
      </c>
      <c r="P37" s="55">
        <f>39.5+30.3</f>
        <v>69.8</v>
      </c>
      <c r="Q37" s="55">
        <f>39.5+24.6</f>
        <v>64.099999999999994</v>
      </c>
      <c r="R37" s="55">
        <f>36.9+23.6</f>
        <v>60.5</v>
      </c>
      <c r="S37" s="55">
        <f>36.9+23.6</f>
        <v>60.5</v>
      </c>
      <c r="T37" s="55">
        <f>28.6+33.5</f>
        <v>62.1</v>
      </c>
      <c r="U37" s="55">
        <v>60</v>
      </c>
      <c r="V37" s="55">
        <v>60</v>
      </c>
      <c r="W37" s="55">
        <v>60</v>
      </c>
      <c r="X37" s="55">
        <v>60</v>
      </c>
      <c r="Y37" s="55">
        <v>60</v>
      </c>
      <c r="Z37" s="55">
        <v>60</v>
      </c>
      <c r="AA37" s="61">
        <v>56.4</v>
      </c>
      <c r="AB37" s="61">
        <f>22.7+31.2</f>
        <v>53.9</v>
      </c>
      <c r="AC37" s="61">
        <v>52.8</v>
      </c>
      <c r="AD37" s="61">
        <v>55.5</v>
      </c>
      <c r="AE37" s="61">
        <v>55.8</v>
      </c>
      <c r="AF37" s="61">
        <v>54.9</v>
      </c>
      <c r="AG37" s="58">
        <v>240</v>
      </c>
      <c r="AH37" s="49">
        <f t="shared" si="2"/>
        <v>81.900000000000006</v>
      </c>
      <c r="AI37" s="50">
        <f t="shared" si="3"/>
        <v>52.8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606.5</v>
      </c>
      <c r="C38" s="63">
        <f t="shared" si="4"/>
        <v>596.5</v>
      </c>
      <c r="D38" s="63">
        <f t="shared" si="4"/>
        <v>546.5</v>
      </c>
      <c r="E38" s="63">
        <f t="shared" si="4"/>
        <v>506.5</v>
      </c>
      <c r="F38" s="63">
        <f t="shared" si="4"/>
        <v>510.69999999999993</v>
      </c>
      <c r="G38" s="63">
        <f t="shared" si="4"/>
        <v>508.09999999999997</v>
      </c>
      <c r="H38" s="63">
        <f t="shared" si="4"/>
        <v>558</v>
      </c>
      <c r="I38" s="63">
        <f t="shared" si="4"/>
        <v>573</v>
      </c>
      <c r="J38" s="63">
        <f t="shared" si="4"/>
        <v>548</v>
      </c>
      <c r="K38" s="63">
        <f t="shared" si="4"/>
        <v>578</v>
      </c>
      <c r="L38" s="63">
        <f t="shared" si="4"/>
        <v>549.5</v>
      </c>
      <c r="M38" s="63">
        <f t="shared" si="4"/>
        <v>513.4</v>
      </c>
      <c r="N38" s="63">
        <f t="shared" si="4"/>
        <v>458.4</v>
      </c>
      <c r="O38" s="63">
        <f t="shared" si="4"/>
        <v>456.4</v>
      </c>
      <c r="P38" s="63">
        <f t="shared" si="4"/>
        <v>456.4</v>
      </c>
      <c r="Q38" s="63">
        <f t="shared" si="4"/>
        <v>448.4</v>
      </c>
      <c r="R38" s="63">
        <f t="shared" si="4"/>
        <v>446.8</v>
      </c>
      <c r="S38" s="63">
        <f t="shared" si="4"/>
        <v>446.8</v>
      </c>
      <c r="T38" s="63">
        <f t="shared" si="4"/>
        <v>496.80000000000007</v>
      </c>
      <c r="U38" s="63">
        <f t="shared" si="4"/>
        <v>579.90000000000009</v>
      </c>
      <c r="V38" s="63">
        <f t="shared" si="4"/>
        <v>602.6</v>
      </c>
      <c r="W38" s="63">
        <f t="shared" si="4"/>
        <v>566.80000000000007</v>
      </c>
      <c r="X38" s="63">
        <f t="shared" si="4"/>
        <v>535.80000000000007</v>
      </c>
      <c r="Y38" s="63">
        <f t="shared" si="4"/>
        <v>505.80000000000007</v>
      </c>
      <c r="Z38" s="63">
        <f t="shared" si="4"/>
        <v>615.79999999999995</v>
      </c>
      <c r="AA38" s="63">
        <f t="shared" si="4"/>
        <v>703.8</v>
      </c>
      <c r="AB38" s="63">
        <f t="shared" si="4"/>
        <v>698.8</v>
      </c>
      <c r="AC38" s="63">
        <f t="shared" si="4"/>
        <v>699.8</v>
      </c>
      <c r="AD38" s="63">
        <f t="shared" si="4"/>
        <v>699.8</v>
      </c>
      <c r="AE38" s="63">
        <f t="shared" si="4"/>
        <v>702.8</v>
      </c>
      <c r="AF38" s="63">
        <f t="shared" si="4"/>
        <v>668.3</v>
      </c>
      <c r="AG38" s="58">
        <f>SUM(AG11:AG37)</f>
        <v>1492.8299999999997</v>
      </c>
      <c r="AH38" s="49">
        <f t="shared" si="2"/>
        <v>703.8</v>
      </c>
      <c r="AI38" s="50">
        <f t="shared" si="3"/>
        <v>446.8</v>
      </c>
      <c r="AK38" s="51"/>
    </row>
    <row r="39" spans="1:88" x14ac:dyDescent="0.25">
      <c r="A39" s="52" t="s">
        <v>47</v>
      </c>
      <c r="B39" s="44">
        <v>106</v>
      </c>
      <c r="C39" s="44">
        <v>106</v>
      </c>
      <c r="D39" s="44">
        <v>86</v>
      </c>
      <c r="E39" s="44">
        <v>70</v>
      </c>
      <c r="F39" s="44">
        <v>68.8</v>
      </c>
      <c r="G39" s="44">
        <v>69.900000000000006</v>
      </c>
      <c r="H39" s="44">
        <v>55</v>
      </c>
      <c r="I39" s="44">
        <v>71.400000000000006</v>
      </c>
      <c r="J39" s="44">
        <v>80</v>
      </c>
      <c r="K39" s="44">
        <v>62</v>
      </c>
      <c r="L39" s="44">
        <v>102.2</v>
      </c>
      <c r="M39" s="44">
        <v>101.6</v>
      </c>
      <c r="N39" s="44">
        <v>70.599999999999994</v>
      </c>
      <c r="O39" s="44">
        <v>71.599999999999994</v>
      </c>
      <c r="P39" s="44">
        <v>97.1</v>
      </c>
      <c r="Q39" s="44">
        <v>90.4</v>
      </c>
      <c r="R39" s="44">
        <v>91.1</v>
      </c>
      <c r="S39" s="44">
        <v>111</v>
      </c>
      <c r="T39" s="44">
        <v>111</v>
      </c>
      <c r="U39" s="44">
        <v>131</v>
      </c>
      <c r="V39" s="44">
        <v>131</v>
      </c>
      <c r="W39" s="44">
        <v>121</v>
      </c>
      <c r="X39" s="44">
        <v>101</v>
      </c>
      <c r="Y39" s="44">
        <v>91</v>
      </c>
      <c r="Z39" s="44">
        <v>129.5</v>
      </c>
      <c r="AA39" s="44">
        <v>143.5</v>
      </c>
      <c r="AB39" s="44">
        <v>120.8</v>
      </c>
      <c r="AC39" s="44">
        <v>116.4</v>
      </c>
      <c r="AD39" s="44">
        <v>115.9</v>
      </c>
      <c r="AE39" s="44">
        <v>96.8</v>
      </c>
      <c r="AF39" s="44">
        <v>86</v>
      </c>
      <c r="AG39" s="56">
        <v>144</v>
      </c>
      <c r="AH39" s="49">
        <f t="shared" si="2"/>
        <v>143.5</v>
      </c>
      <c r="AI39" s="50">
        <f t="shared" si="3"/>
        <v>55</v>
      </c>
      <c r="AK39" s="51"/>
    </row>
    <row r="40" spans="1:88" x14ac:dyDescent="0.25">
      <c r="A40" s="57" t="s">
        <v>48</v>
      </c>
      <c r="B40" s="64">
        <v>42</v>
      </c>
      <c r="C40" s="64">
        <v>35</v>
      </c>
      <c r="D40" s="64">
        <v>35</v>
      </c>
      <c r="E40" s="64">
        <v>35</v>
      </c>
      <c r="F40" s="64">
        <v>35.9</v>
      </c>
      <c r="G40" s="64">
        <v>35.9</v>
      </c>
      <c r="H40" s="64">
        <v>35.9</v>
      </c>
      <c r="I40" s="64">
        <v>35.9</v>
      </c>
      <c r="J40" s="64">
        <v>35.9</v>
      </c>
      <c r="K40" s="64">
        <v>65</v>
      </c>
      <c r="L40" s="64">
        <v>69.900000000000006</v>
      </c>
      <c r="M40" s="44">
        <v>63.7</v>
      </c>
      <c r="N40" s="44">
        <v>49.8</v>
      </c>
      <c r="O40" s="44">
        <v>49.7</v>
      </c>
      <c r="P40" s="44">
        <v>69.2</v>
      </c>
      <c r="Q40" s="44">
        <v>49.4</v>
      </c>
      <c r="R40" s="44">
        <v>69.8</v>
      </c>
      <c r="S40" s="64">
        <v>70</v>
      </c>
      <c r="T40" s="64">
        <v>64</v>
      </c>
      <c r="U40" s="64">
        <v>58</v>
      </c>
      <c r="V40" s="64">
        <v>58</v>
      </c>
      <c r="W40" s="64">
        <v>49</v>
      </c>
      <c r="X40" s="64">
        <v>50</v>
      </c>
      <c r="Y40" s="64">
        <v>40</v>
      </c>
      <c r="Z40" s="64">
        <v>50.2</v>
      </c>
      <c r="AA40" s="64">
        <v>60.6</v>
      </c>
      <c r="AB40" s="64">
        <v>60.5</v>
      </c>
      <c r="AC40" s="64">
        <v>55.1</v>
      </c>
      <c r="AD40" s="64">
        <v>46.9</v>
      </c>
      <c r="AE40" s="64">
        <v>42.2</v>
      </c>
      <c r="AF40" s="64">
        <v>35</v>
      </c>
      <c r="AG40" s="58">
        <v>70</v>
      </c>
      <c r="AH40" s="49">
        <f t="shared" si="2"/>
        <v>70</v>
      </c>
      <c r="AI40" s="50">
        <f t="shared" si="3"/>
        <v>35</v>
      </c>
      <c r="AK40" s="51"/>
    </row>
    <row r="41" spans="1:88" x14ac:dyDescent="0.25">
      <c r="A41" s="57" t="s">
        <v>49</v>
      </c>
      <c r="B41" s="64">
        <v>43</v>
      </c>
      <c r="C41" s="64">
        <v>42</v>
      </c>
      <c r="D41" s="64">
        <v>32</v>
      </c>
      <c r="E41" s="64">
        <v>40</v>
      </c>
      <c r="F41" s="64">
        <v>32.5</v>
      </c>
      <c r="G41" s="64">
        <v>40</v>
      </c>
      <c r="H41" s="64">
        <v>53.5</v>
      </c>
      <c r="I41" s="64">
        <v>52.2</v>
      </c>
      <c r="J41" s="64">
        <v>52.2</v>
      </c>
      <c r="K41" s="64">
        <v>67.8</v>
      </c>
      <c r="L41" s="64">
        <v>67.8</v>
      </c>
      <c r="M41" s="44">
        <v>61.1</v>
      </c>
      <c r="N41" s="44">
        <v>37.200000000000003</v>
      </c>
      <c r="O41" s="44">
        <v>36.9</v>
      </c>
      <c r="P41" s="44">
        <v>47.1</v>
      </c>
      <c r="Q41" s="44">
        <v>41.1</v>
      </c>
      <c r="R41" s="44">
        <v>46.9</v>
      </c>
      <c r="S41" s="64">
        <v>40</v>
      </c>
      <c r="T41" s="64">
        <v>40.9</v>
      </c>
      <c r="U41" s="64">
        <v>46</v>
      </c>
      <c r="V41" s="64">
        <v>46</v>
      </c>
      <c r="W41" s="64">
        <v>54</v>
      </c>
      <c r="X41" s="64">
        <v>54</v>
      </c>
      <c r="Y41" s="64">
        <v>54</v>
      </c>
      <c r="Z41" s="64">
        <v>54</v>
      </c>
      <c r="AA41" s="64">
        <v>69</v>
      </c>
      <c r="AB41" s="64">
        <v>69</v>
      </c>
      <c r="AC41" s="64">
        <v>69</v>
      </c>
      <c r="AD41" s="64">
        <v>69</v>
      </c>
      <c r="AE41" s="64">
        <v>68.7</v>
      </c>
      <c r="AF41" s="64">
        <v>68.3</v>
      </c>
      <c r="AG41" s="58">
        <v>69</v>
      </c>
      <c r="AH41" s="49">
        <f t="shared" si="2"/>
        <v>69</v>
      </c>
      <c r="AI41" s="50">
        <f t="shared" si="3"/>
        <v>32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60.4</v>
      </c>
      <c r="F42" s="55">
        <v>60.4</v>
      </c>
      <c r="G42" s="55">
        <v>60.4</v>
      </c>
      <c r="H42" s="55">
        <v>60.4</v>
      </c>
      <c r="I42" s="55">
        <v>60.4</v>
      </c>
      <c r="J42" s="55">
        <v>60.4</v>
      </c>
      <c r="K42" s="55">
        <v>60.4</v>
      </c>
      <c r="L42" s="55">
        <v>60.4</v>
      </c>
      <c r="M42" s="44">
        <v>60.4</v>
      </c>
      <c r="N42" s="44">
        <v>60.4</v>
      </c>
      <c r="O42" s="44">
        <v>60.4</v>
      </c>
      <c r="P42" s="44">
        <v>60.4</v>
      </c>
      <c r="Q42" s="44">
        <v>60.4</v>
      </c>
      <c r="R42" s="44">
        <v>60.4</v>
      </c>
      <c r="S42" s="44">
        <v>60.4</v>
      </c>
      <c r="T42" s="44">
        <v>60.4</v>
      </c>
      <c r="U42" s="44">
        <v>60.4</v>
      </c>
      <c r="V42" s="44">
        <v>60.4</v>
      </c>
      <c r="W42" s="44">
        <v>60.4</v>
      </c>
      <c r="X42" s="44">
        <v>60.4</v>
      </c>
      <c r="Y42" s="44">
        <v>60.4</v>
      </c>
      <c r="Z42" s="44">
        <v>60.4</v>
      </c>
      <c r="AA42" s="64">
        <v>60.6</v>
      </c>
      <c r="AB42" s="55">
        <v>60.6</v>
      </c>
      <c r="AC42" s="55">
        <v>60.7</v>
      </c>
      <c r="AD42" s="55">
        <v>60.7</v>
      </c>
      <c r="AE42" s="55">
        <v>60.7</v>
      </c>
      <c r="AF42" s="55">
        <v>60.7</v>
      </c>
      <c r="AG42" s="58">
        <v>60</v>
      </c>
      <c r="AH42" s="49">
        <f t="shared" si="2"/>
        <v>60.7</v>
      </c>
      <c r="AI42" s="50">
        <f t="shared" si="3"/>
        <v>60.4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0</v>
      </c>
      <c r="E43" s="55">
        <v>0</v>
      </c>
      <c r="F43" s="55">
        <v>13.8</v>
      </c>
      <c r="G43" s="55">
        <v>13.8</v>
      </c>
      <c r="H43" s="55">
        <v>10</v>
      </c>
      <c r="I43" s="55">
        <v>10</v>
      </c>
      <c r="J43" s="55">
        <v>10</v>
      </c>
      <c r="K43" s="55">
        <v>10</v>
      </c>
      <c r="L43" s="55">
        <v>10</v>
      </c>
      <c r="M43" s="44">
        <v>17.8</v>
      </c>
      <c r="N43" s="44">
        <v>14.9</v>
      </c>
      <c r="O43" s="44">
        <v>20</v>
      </c>
      <c r="P43" s="44">
        <v>20.9</v>
      </c>
      <c r="Q43" s="44">
        <v>21.3</v>
      </c>
      <c r="R43" s="44">
        <v>23.2</v>
      </c>
      <c r="S43" s="44">
        <v>27</v>
      </c>
      <c r="T43" s="44">
        <v>27</v>
      </c>
      <c r="U43" s="44">
        <v>27</v>
      </c>
      <c r="V43" s="44">
        <v>27</v>
      </c>
      <c r="W43" s="44">
        <v>6.1</v>
      </c>
      <c r="X43" s="44">
        <v>6.1</v>
      </c>
      <c r="Y43" s="44">
        <v>6.1</v>
      </c>
      <c r="Z43" s="44">
        <v>6.1</v>
      </c>
      <c r="AA43" s="64">
        <v>10</v>
      </c>
      <c r="AB43" s="55">
        <v>10</v>
      </c>
      <c r="AC43" s="55">
        <v>16</v>
      </c>
      <c r="AD43" s="55">
        <v>16</v>
      </c>
      <c r="AE43" s="55">
        <v>16</v>
      </c>
      <c r="AF43" s="55">
        <v>15</v>
      </c>
      <c r="AG43" s="58">
        <v>30</v>
      </c>
      <c r="AH43" s="49">
        <f t="shared" si="2"/>
        <v>27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17</v>
      </c>
      <c r="C45" s="64">
        <v>17</v>
      </c>
      <c r="D45" s="64">
        <v>17</v>
      </c>
      <c r="E45" s="64">
        <v>17</v>
      </c>
      <c r="F45" s="64">
        <v>17</v>
      </c>
      <c r="G45" s="64">
        <v>17</v>
      </c>
      <c r="H45" s="64">
        <v>17</v>
      </c>
      <c r="I45" s="64">
        <v>17</v>
      </c>
      <c r="J45" s="64">
        <v>17</v>
      </c>
      <c r="K45" s="64">
        <v>17</v>
      </c>
      <c r="L45" s="64">
        <v>17</v>
      </c>
      <c r="M45" s="64">
        <v>17</v>
      </c>
      <c r="N45" s="44">
        <v>15</v>
      </c>
      <c r="O45" s="44">
        <v>15</v>
      </c>
      <c r="P45" s="44">
        <v>15</v>
      </c>
      <c r="Q45" s="44">
        <v>15</v>
      </c>
      <c r="R45" s="44">
        <v>14.9</v>
      </c>
      <c r="S45" s="44">
        <v>14.9</v>
      </c>
      <c r="T45" s="44">
        <v>14.9</v>
      </c>
      <c r="U45" s="44">
        <v>14.9</v>
      </c>
      <c r="V45" s="44">
        <v>14.9</v>
      </c>
      <c r="W45" s="44">
        <v>14.9</v>
      </c>
      <c r="X45" s="44">
        <v>14.9</v>
      </c>
      <c r="Y45" s="44">
        <v>14.9</v>
      </c>
      <c r="Z45" s="44">
        <v>14.9</v>
      </c>
      <c r="AA45" s="44">
        <v>15</v>
      </c>
      <c r="AB45" s="64">
        <v>15</v>
      </c>
      <c r="AC45" s="64">
        <v>15</v>
      </c>
      <c r="AD45" s="64">
        <v>15</v>
      </c>
      <c r="AE45" s="64">
        <v>15</v>
      </c>
      <c r="AF45" s="64">
        <v>15</v>
      </c>
      <c r="AG45" s="58">
        <v>24</v>
      </c>
      <c r="AH45" s="49">
        <f t="shared" si="2"/>
        <v>17</v>
      </c>
      <c r="AI45" s="50">
        <f t="shared" si="3"/>
        <v>14.9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64">
        <v>12</v>
      </c>
      <c r="N47" s="64">
        <v>12</v>
      </c>
      <c r="O47" s="64">
        <v>12</v>
      </c>
      <c r="P47" s="64">
        <v>12</v>
      </c>
      <c r="Q47" s="64">
        <v>12</v>
      </c>
      <c r="R47" s="64">
        <v>12</v>
      </c>
      <c r="S47" s="64">
        <v>12</v>
      </c>
      <c r="T47" s="64">
        <v>12</v>
      </c>
      <c r="U47" s="64">
        <v>12</v>
      </c>
      <c r="V47" s="64">
        <v>12</v>
      </c>
      <c r="W47" s="64">
        <v>12</v>
      </c>
      <c r="X47" s="64">
        <v>12</v>
      </c>
      <c r="Y47" s="64">
        <v>12</v>
      </c>
      <c r="Z47" s="64">
        <v>12</v>
      </c>
      <c r="AA47" s="44">
        <v>10</v>
      </c>
      <c r="AB47" s="64">
        <v>10</v>
      </c>
      <c r="AC47" s="64">
        <v>10</v>
      </c>
      <c r="AD47" s="64">
        <v>10</v>
      </c>
      <c r="AE47" s="64">
        <v>10</v>
      </c>
      <c r="AF47" s="64">
        <v>10</v>
      </c>
      <c r="AG47" s="58">
        <v>14.1</v>
      </c>
      <c r="AH47" s="49">
        <f t="shared" si="2"/>
        <v>12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7</v>
      </c>
      <c r="C48" s="64">
        <v>7</v>
      </c>
      <c r="D48" s="64">
        <v>7</v>
      </c>
      <c r="E48" s="64">
        <v>7</v>
      </c>
      <c r="F48" s="64">
        <v>7</v>
      </c>
      <c r="G48" s="64">
        <v>7</v>
      </c>
      <c r="H48" s="64">
        <v>7</v>
      </c>
      <c r="I48" s="64">
        <v>7</v>
      </c>
      <c r="J48" s="64">
        <v>7</v>
      </c>
      <c r="K48" s="64">
        <v>7</v>
      </c>
      <c r="L48" s="64">
        <v>7</v>
      </c>
      <c r="M48" s="64">
        <v>7</v>
      </c>
      <c r="N48" s="64">
        <v>7</v>
      </c>
      <c r="O48" s="64">
        <v>7</v>
      </c>
      <c r="P48" s="64">
        <v>7</v>
      </c>
      <c r="Q48" s="64">
        <v>7</v>
      </c>
      <c r="R48" s="64">
        <v>7</v>
      </c>
      <c r="S48" s="64">
        <v>7</v>
      </c>
      <c r="T48" s="64">
        <v>7</v>
      </c>
      <c r="U48" s="64">
        <v>7</v>
      </c>
      <c r="V48" s="64">
        <v>7</v>
      </c>
      <c r="W48" s="64">
        <v>7</v>
      </c>
      <c r="X48" s="64">
        <v>7</v>
      </c>
      <c r="Y48" s="64">
        <v>7</v>
      </c>
      <c r="Z48" s="64">
        <v>7</v>
      </c>
      <c r="AA48" s="44">
        <v>6.9</v>
      </c>
      <c r="AB48" s="64">
        <v>6.9</v>
      </c>
      <c r="AC48" s="64">
        <v>6.9</v>
      </c>
      <c r="AD48" s="64">
        <v>6.9</v>
      </c>
      <c r="AE48" s="64">
        <v>6.9</v>
      </c>
      <c r="AF48" s="64">
        <v>6.9</v>
      </c>
      <c r="AG48" s="58">
        <v>14</v>
      </c>
      <c r="AH48" s="49">
        <f t="shared" si="2"/>
        <v>7</v>
      </c>
      <c r="AI48" s="50">
        <f t="shared" si="3"/>
        <v>6.9</v>
      </c>
      <c r="AK48" s="51"/>
    </row>
    <row r="49" spans="1:37" x14ac:dyDescent="0.25">
      <c r="A49" s="57" t="s">
        <v>57</v>
      </c>
      <c r="B49" s="64">
        <v>6.2</v>
      </c>
      <c r="C49" s="64">
        <v>6.2</v>
      </c>
      <c r="D49" s="64">
        <v>6.2</v>
      </c>
      <c r="E49" s="64">
        <v>6.2</v>
      </c>
      <c r="F49" s="64">
        <v>6.2</v>
      </c>
      <c r="G49" s="64">
        <v>6.2</v>
      </c>
      <c r="H49" s="64">
        <v>6.2</v>
      </c>
      <c r="I49" s="64">
        <v>6.2</v>
      </c>
      <c r="J49" s="64">
        <v>6.2</v>
      </c>
      <c r="K49" s="64">
        <v>6.2</v>
      </c>
      <c r="L49" s="64">
        <v>6.2</v>
      </c>
      <c r="M49" s="64">
        <v>6.2</v>
      </c>
      <c r="N49" s="64">
        <v>6.2</v>
      </c>
      <c r="O49" s="64">
        <v>6.2</v>
      </c>
      <c r="P49" s="64">
        <v>6.2</v>
      </c>
      <c r="Q49" s="64">
        <v>6.2</v>
      </c>
      <c r="R49" s="64">
        <v>6.2</v>
      </c>
      <c r="S49" s="64">
        <v>6.2</v>
      </c>
      <c r="T49" s="64">
        <v>6.2</v>
      </c>
      <c r="U49" s="64">
        <v>6.2</v>
      </c>
      <c r="V49" s="64">
        <v>6.2</v>
      </c>
      <c r="W49" s="64">
        <v>6.2</v>
      </c>
      <c r="X49" s="64">
        <v>6.2</v>
      </c>
      <c r="Y49" s="64">
        <v>6.2</v>
      </c>
      <c r="Z49" s="64">
        <v>6.2</v>
      </c>
      <c r="AA49" s="44">
        <v>6.3</v>
      </c>
      <c r="AB49" s="64">
        <v>6.3</v>
      </c>
      <c r="AC49" s="64">
        <v>6.3</v>
      </c>
      <c r="AD49" s="64">
        <v>6.3</v>
      </c>
      <c r="AE49" s="64">
        <v>6.3</v>
      </c>
      <c r="AF49" s="64">
        <v>6.3</v>
      </c>
      <c r="AG49" s="58">
        <v>10.050000000000001</v>
      </c>
      <c r="AH49" s="49">
        <f t="shared" si="2"/>
        <v>6.3</v>
      </c>
      <c r="AI49" s="50">
        <f t="shared" si="3"/>
        <v>6.2</v>
      </c>
      <c r="AK49" s="51"/>
    </row>
    <row r="50" spans="1:37" x14ac:dyDescent="0.25">
      <c r="A50" s="57" t="s">
        <v>58</v>
      </c>
      <c r="B50" s="64">
        <v>4</v>
      </c>
      <c r="C50" s="64">
        <v>4</v>
      </c>
      <c r="D50" s="64">
        <v>4</v>
      </c>
      <c r="E50" s="64">
        <v>4</v>
      </c>
      <c r="F50" s="64">
        <v>4</v>
      </c>
      <c r="G50" s="64">
        <v>4</v>
      </c>
      <c r="H50" s="64">
        <v>4</v>
      </c>
      <c r="I50" s="64">
        <v>4</v>
      </c>
      <c r="J50" s="64">
        <v>4</v>
      </c>
      <c r="K50" s="64">
        <v>4</v>
      </c>
      <c r="L50" s="64">
        <v>4</v>
      </c>
      <c r="M50" s="64">
        <v>4</v>
      </c>
      <c r="N50" s="64">
        <v>4</v>
      </c>
      <c r="O50" s="64">
        <v>4</v>
      </c>
      <c r="P50" s="64">
        <v>4</v>
      </c>
      <c r="Q50" s="64">
        <v>4</v>
      </c>
      <c r="R50" s="64">
        <v>4</v>
      </c>
      <c r="S50" s="64">
        <v>4</v>
      </c>
      <c r="T50" s="64">
        <v>4</v>
      </c>
      <c r="U50" s="64">
        <v>4</v>
      </c>
      <c r="V50" s="64">
        <v>4</v>
      </c>
      <c r="W50" s="64">
        <v>4</v>
      </c>
      <c r="X50" s="64">
        <v>4</v>
      </c>
      <c r="Y50" s="64">
        <v>4</v>
      </c>
      <c r="Z50" s="64">
        <v>4</v>
      </c>
      <c r="AA50" s="44">
        <v>3.2</v>
      </c>
      <c r="AB50" s="64">
        <v>3.2</v>
      </c>
      <c r="AC50" s="64">
        <v>3.2</v>
      </c>
      <c r="AD50" s="64">
        <v>3.2</v>
      </c>
      <c r="AE50" s="64">
        <v>3.2</v>
      </c>
      <c r="AF50" s="64">
        <v>3.2</v>
      </c>
      <c r="AG50" s="58">
        <v>6.2</v>
      </c>
      <c r="AH50" s="49">
        <f t="shared" si="2"/>
        <v>4</v>
      </c>
      <c r="AI50" s="50">
        <f t="shared" si="3"/>
        <v>3.2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311.14</v>
      </c>
      <c r="C52" s="63">
        <f t="shared" si="6"/>
        <v>303.14</v>
      </c>
      <c r="D52" s="63">
        <f t="shared" si="6"/>
        <v>263.14000000000004</v>
      </c>
      <c r="E52" s="63">
        <f t="shared" si="6"/>
        <v>255.14</v>
      </c>
      <c r="F52" s="63">
        <f t="shared" si="6"/>
        <v>261.14000000000004</v>
      </c>
      <c r="G52" s="63">
        <f t="shared" si="6"/>
        <v>269.74</v>
      </c>
      <c r="H52" s="63">
        <f t="shared" si="6"/>
        <v>264.54000000000002</v>
      </c>
      <c r="I52" s="63">
        <f t="shared" si="6"/>
        <v>279.64</v>
      </c>
      <c r="J52" s="63">
        <f t="shared" si="6"/>
        <v>288.24</v>
      </c>
      <c r="K52" s="63">
        <f t="shared" si="6"/>
        <v>314.94000000000005</v>
      </c>
      <c r="L52" s="63">
        <f t="shared" si="6"/>
        <v>360.04</v>
      </c>
      <c r="M52" s="63">
        <f t="shared" si="6"/>
        <v>354.34000000000003</v>
      </c>
      <c r="N52" s="63">
        <f t="shared" si="6"/>
        <v>280.64</v>
      </c>
      <c r="O52" s="63">
        <f t="shared" si="6"/>
        <v>286.34000000000003</v>
      </c>
      <c r="P52" s="63">
        <f t="shared" si="6"/>
        <v>342.44</v>
      </c>
      <c r="Q52" s="63">
        <f t="shared" si="6"/>
        <v>310.34000000000003</v>
      </c>
      <c r="R52" s="63">
        <f t="shared" si="6"/>
        <v>339.03999999999996</v>
      </c>
      <c r="S52" s="63">
        <f t="shared" si="6"/>
        <v>356.03999999999996</v>
      </c>
      <c r="T52" s="63">
        <f t="shared" si="6"/>
        <v>350.94</v>
      </c>
      <c r="U52" s="63">
        <f t="shared" si="6"/>
        <v>370.03999999999996</v>
      </c>
      <c r="V52" s="63">
        <f t="shared" si="6"/>
        <v>370.03999999999996</v>
      </c>
      <c r="W52" s="63">
        <f t="shared" si="6"/>
        <v>338.14</v>
      </c>
      <c r="X52" s="63">
        <f>SUM(X39:X51)</f>
        <v>319.14</v>
      </c>
      <c r="Y52" s="63">
        <f t="shared" si="6"/>
        <v>299.14</v>
      </c>
      <c r="Z52" s="63">
        <f t="shared" si="6"/>
        <v>347.84</v>
      </c>
      <c r="AA52" s="63">
        <f t="shared" si="6"/>
        <v>388.64000000000004</v>
      </c>
      <c r="AB52" s="63">
        <f t="shared" si="6"/>
        <v>365.84000000000003</v>
      </c>
      <c r="AC52" s="63">
        <f t="shared" si="6"/>
        <v>362.14</v>
      </c>
      <c r="AD52" s="63">
        <f t="shared" si="6"/>
        <v>353.44</v>
      </c>
      <c r="AE52" s="63">
        <f t="shared" si="6"/>
        <v>329.34</v>
      </c>
      <c r="AF52" s="63">
        <f t="shared" si="6"/>
        <v>309.94</v>
      </c>
      <c r="AG52" s="68">
        <f>SUM(AG39:AG51)</f>
        <v>489.91</v>
      </c>
      <c r="AH52" s="49">
        <f t="shared" si="2"/>
        <v>388.64000000000004</v>
      </c>
      <c r="AI52" s="50">
        <f t="shared" si="3"/>
        <v>255.14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10.5</v>
      </c>
      <c r="O53" s="44">
        <v>10.5</v>
      </c>
      <c r="P53" s="44">
        <v>14.6</v>
      </c>
      <c r="Q53" s="44">
        <v>14.6</v>
      </c>
      <c r="R53" s="44">
        <v>25</v>
      </c>
      <c r="S53" s="44">
        <v>25</v>
      </c>
      <c r="T53" s="44">
        <v>25</v>
      </c>
      <c r="U53" s="44">
        <v>30</v>
      </c>
      <c r="V53" s="44">
        <v>30</v>
      </c>
      <c r="W53" s="44">
        <v>30</v>
      </c>
      <c r="X53" s="44">
        <v>14</v>
      </c>
      <c r="Y53" s="44">
        <v>10</v>
      </c>
      <c r="Z53" s="44">
        <v>10</v>
      </c>
      <c r="AA53" s="44">
        <v>10</v>
      </c>
      <c r="AB53" s="44">
        <v>14</v>
      </c>
      <c r="AC53" s="44">
        <v>14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30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4.0999999999999996</v>
      </c>
      <c r="O54" s="64">
        <v>3.7</v>
      </c>
      <c r="P54" s="64">
        <v>6.7</v>
      </c>
      <c r="Q54" s="64">
        <v>5.7</v>
      </c>
      <c r="R54" s="64">
        <v>11.8</v>
      </c>
      <c r="S54" s="64">
        <v>11.8</v>
      </c>
      <c r="T54" s="64">
        <v>12</v>
      </c>
      <c r="U54" s="64">
        <v>15.1</v>
      </c>
      <c r="V54" s="64">
        <v>15.1</v>
      </c>
      <c r="W54" s="64">
        <v>15.1</v>
      </c>
      <c r="X54" s="64">
        <v>9</v>
      </c>
      <c r="Y54" s="64">
        <v>6.9</v>
      </c>
      <c r="Z54" s="64">
        <v>6.9</v>
      </c>
      <c r="AA54" s="64">
        <v>6.9</v>
      </c>
      <c r="AB54" s="64">
        <v>6.7</v>
      </c>
      <c r="AC54" s="64">
        <v>4.5999999999999996</v>
      </c>
      <c r="AD54" s="44">
        <v>0</v>
      </c>
      <c r="AE54" s="44">
        <v>0</v>
      </c>
      <c r="AF54" s="44">
        <v>0</v>
      </c>
      <c r="AG54" s="58">
        <v>32</v>
      </c>
      <c r="AH54" s="49">
        <f t="shared" si="2"/>
        <v>15.1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1.5</v>
      </c>
      <c r="O55" s="70">
        <v>1.4</v>
      </c>
      <c r="P55" s="70">
        <v>2.4</v>
      </c>
      <c r="Q55" s="70">
        <v>2.1</v>
      </c>
      <c r="R55" s="70">
        <v>4.3</v>
      </c>
      <c r="S55" s="70">
        <v>4.3</v>
      </c>
      <c r="T55" s="70">
        <v>4.4000000000000004</v>
      </c>
      <c r="U55" s="70">
        <v>5.5</v>
      </c>
      <c r="V55" s="70">
        <v>5.5</v>
      </c>
      <c r="W55" s="70">
        <v>5.5</v>
      </c>
      <c r="X55" s="70">
        <v>3.3</v>
      </c>
      <c r="Y55" s="70">
        <v>2.5</v>
      </c>
      <c r="Z55" s="70">
        <v>2.5</v>
      </c>
      <c r="AA55" s="70">
        <v>2.5</v>
      </c>
      <c r="AB55" s="70">
        <v>2.4</v>
      </c>
      <c r="AC55" s="70">
        <v>1.7</v>
      </c>
      <c r="AD55" s="44">
        <v>0</v>
      </c>
      <c r="AE55" s="44">
        <v>0</v>
      </c>
      <c r="AF55" s="44">
        <v>0</v>
      </c>
      <c r="AG55" s="73">
        <v>14</v>
      </c>
      <c r="AH55" s="49">
        <f t="shared" si="2"/>
        <v>5.5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16.100000000000001</v>
      </c>
      <c r="O56" s="63">
        <f t="shared" si="7"/>
        <v>15.6</v>
      </c>
      <c r="P56" s="63">
        <f t="shared" si="7"/>
        <v>23.7</v>
      </c>
      <c r="Q56" s="63">
        <f t="shared" si="7"/>
        <v>22.400000000000002</v>
      </c>
      <c r="R56" s="63">
        <f t="shared" si="7"/>
        <v>41.099999999999994</v>
      </c>
      <c r="S56" s="63">
        <f t="shared" si="7"/>
        <v>41.099999999999994</v>
      </c>
      <c r="T56" s="63">
        <f t="shared" si="7"/>
        <v>41.4</v>
      </c>
      <c r="U56" s="63">
        <f t="shared" si="7"/>
        <v>50.6</v>
      </c>
      <c r="V56" s="63">
        <f t="shared" si="7"/>
        <v>50.6</v>
      </c>
      <c r="W56" s="63">
        <f t="shared" si="7"/>
        <v>50.6</v>
      </c>
      <c r="X56" s="63">
        <f t="shared" si="7"/>
        <v>26.3</v>
      </c>
      <c r="Y56" s="63">
        <f t="shared" si="7"/>
        <v>19.399999999999999</v>
      </c>
      <c r="Z56" s="63">
        <f t="shared" si="7"/>
        <v>19.399999999999999</v>
      </c>
      <c r="AA56" s="63">
        <f t="shared" si="7"/>
        <v>19.399999999999999</v>
      </c>
      <c r="AB56" s="63">
        <f t="shared" si="7"/>
        <v>23.099999999999998</v>
      </c>
      <c r="AC56" s="63">
        <f t="shared" si="7"/>
        <v>20.3</v>
      </c>
      <c r="AD56" s="63">
        <f t="shared" si="7"/>
        <v>0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50.6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76</v>
      </c>
      <c r="C57" s="44">
        <v>73</v>
      </c>
      <c r="D57" s="44">
        <v>78</v>
      </c>
      <c r="E57" s="44">
        <v>72.900000000000006</v>
      </c>
      <c r="F57" s="44">
        <v>65</v>
      </c>
      <c r="G57" s="44">
        <v>60</v>
      </c>
      <c r="H57" s="44">
        <v>65</v>
      </c>
      <c r="I57" s="44">
        <v>65</v>
      </c>
      <c r="J57" s="44">
        <v>65</v>
      </c>
      <c r="K57" s="44">
        <v>52</v>
      </c>
      <c r="L57" s="44">
        <v>57.2</v>
      </c>
      <c r="M57" s="44">
        <v>51.3</v>
      </c>
      <c r="N57" s="44">
        <v>77.400000000000006</v>
      </c>
      <c r="O57" s="44">
        <v>77.900000000000006</v>
      </c>
      <c r="P57" s="44">
        <v>76.33</v>
      </c>
      <c r="Q57" s="44">
        <v>76.77</v>
      </c>
      <c r="R57" s="44">
        <v>51.3</v>
      </c>
      <c r="S57" s="44">
        <v>79</v>
      </c>
      <c r="T57" s="44">
        <v>79</v>
      </c>
      <c r="U57" s="44">
        <v>44</v>
      </c>
      <c r="V57" s="44">
        <v>77</v>
      </c>
      <c r="W57" s="44">
        <v>71</v>
      </c>
      <c r="X57" s="44">
        <v>68.34</v>
      </c>
      <c r="Y57" s="44">
        <v>65</v>
      </c>
      <c r="Z57" s="44">
        <v>66.67</v>
      </c>
      <c r="AA57" s="44">
        <v>66</v>
      </c>
      <c r="AB57" s="44">
        <v>73</v>
      </c>
      <c r="AC57" s="44">
        <v>69.66</v>
      </c>
      <c r="AD57" s="44">
        <v>73.680000000000007</v>
      </c>
      <c r="AE57" s="44">
        <v>73.5</v>
      </c>
      <c r="AF57" s="44">
        <v>74.900000000000006</v>
      </c>
      <c r="AG57" s="56"/>
      <c r="AH57" s="49">
        <f t="shared" si="2"/>
        <v>79</v>
      </c>
      <c r="AI57" s="50">
        <f t="shared" si="3"/>
        <v>44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161</v>
      </c>
      <c r="C59" s="64">
        <v>174</v>
      </c>
      <c r="D59" s="64">
        <v>212</v>
      </c>
      <c r="E59" s="64">
        <v>235</v>
      </c>
      <c r="F59" s="64">
        <v>226</v>
      </c>
      <c r="G59" s="64">
        <v>223</v>
      </c>
      <c r="H59" s="64">
        <v>223</v>
      </c>
      <c r="I59" s="64">
        <v>219</v>
      </c>
      <c r="J59" s="64">
        <v>270</v>
      </c>
      <c r="K59" s="64">
        <v>276.3</v>
      </c>
      <c r="L59" s="64">
        <v>318</v>
      </c>
      <c r="M59" s="64">
        <v>355.6</v>
      </c>
      <c r="N59" s="64">
        <v>449.1</v>
      </c>
      <c r="O59" s="64">
        <v>441.9</v>
      </c>
      <c r="P59" s="64">
        <v>439</v>
      </c>
      <c r="Q59" s="64">
        <v>444</v>
      </c>
      <c r="R59" s="64">
        <v>437.8</v>
      </c>
      <c r="S59" s="64">
        <v>450</v>
      </c>
      <c r="T59" s="64">
        <v>360</v>
      </c>
      <c r="U59" s="64">
        <v>290</v>
      </c>
      <c r="V59" s="64">
        <v>250</v>
      </c>
      <c r="W59" s="64">
        <v>252</v>
      </c>
      <c r="X59" s="64">
        <v>200.1</v>
      </c>
      <c r="Y59" s="64">
        <v>287</v>
      </c>
      <c r="Z59" s="64">
        <v>280</v>
      </c>
      <c r="AA59" s="64">
        <v>185</v>
      </c>
      <c r="AB59" s="64">
        <v>180</v>
      </c>
      <c r="AC59" s="64">
        <v>190.7</v>
      </c>
      <c r="AD59" s="64">
        <v>192.5</v>
      </c>
      <c r="AE59" s="64">
        <v>165.2</v>
      </c>
      <c r="AF59" s="64">
        <v>184.4</v>
      </c>
      <c r="AG59" s="77"/>
      <c r="AH59" s="49">
        <f t="shared" si="2"/>
        <v>450</v>
      </c>
      <c r="AI59" s="50">
        <f t="shared" si="3"/>
        <v>161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15</v>
      </c>
      <c r="W60" s="54">
        <v>15</v>
      </c>
      <c r="X60" s="54">
        <v>15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15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78">
        <v>0</v>
      </c>
      <c r="C64" s="78">
        <v>0</v>
      </c>
      <c r="D64" s="78">
        <v>0</v>
      </c>
      <c r="E64" s="78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78">
        <v>0</v>
      </c>
      <c r="C65" s="78">
        <v>0</v>
      </c>
      <c r="D65" s="78">
        <v>0</v>
      </c>
      <c r="E65" s="78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78">
        <v>0</v>
      </c>
      <c r="C66" s="78">
        <v>0</v>
      </c>
      <c r="D66" s="78">
        <v>0</v>
      </c>
      <c r="E66" s="78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78">
        <v>0</v>
      </c>
      <c r="C67" s="78">
        <v>0</v>
      </c>
      <c r="D67" s="78">
        <v>0</v>
      </c>
      <c r="E67" s="78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245</v>
      </c>
      <c r="C68" s="63">
        <f t="shared" si="8"/>
        <v>255</v>
      </c>
      <c r="D68" s="63">
        <f t="shared" si="8"/>
        <v>298</v>
      </c>
      <c r="E68" s="63">
        <f t="shared" si="8"/>
        <v>315.89999999999998</v>
      </c>
      <c r="F68" s="63">
        <f t="shared" si="8"/>
        <v>299</v>
      </c>
      <c r="G68" s="63">
        <f t="shared" si="8"/>
        <v>291</v>
      </c>
      <c r="H68" s="63">
        <f t="shared" si="8"/>
        <v>296</v>
      </c>
      <c r="I68" s="63">
        <f t="shared" si="8"/>
        <v>292</v>
      </c>
      <c r="J68" s="63">
        <f t="shared" si="8"/>
        <v>343</v>
      </c>
      <c r="K68" s="63">
        <f t="shared" si="8"/>
        <v>336.3</v>
      </c>
      <c r="L68" s="63">
        <f t="shared" si="8"/>
        <v>383.2</v>
      </c>
      <c r="M68" s="63">
        <f t="shared" si="8"/>
        <v>414.90000000000003</v>
      </c>
      <c r="N68" s="63">
        <f t="shared" si="8"/>
        <v>534.5</v>
      </c>
      <c r="O68" s="63">
        <f t="shared" si="8"/>
        <v>527.79999999999995</v>
      </c>
      <c r="P68" s="63">
        <f t="shared" si="8"/>
        <v>523.33000000000004</v>
      </c>
      <c r="Q68" s="63">
        <f t="shared" si="8"/>
        <v>528.77</v>
      </c>
      <c r="R68" s="63">
        <f t="shared" si="8"/>
        <v>497.1</v>
      </c>
      <c r="S68" s="63">
        <f t="shared" si="8"/>
        <v>537</v>
      </c>
      <c r="T68" s="63">
        <f t="shared" si="8"/>
        <v>447</v>
      </c>
      <c r="U68" s="63">
        <f t="shared" si="8"/>
        <v>342</v>
      </c>
      <c r="V68" s="63">
        <f>SUM(V57:V67)</f>
        <v>350</v>
      </c>
      <c r="W68" s="63">
        <f t="shared" si="8"/>
        <v>346</v>
      </c>
      <c r="X68" s="63">
        <f t="shared" si="8"/>
        <v>291.44</v>
      </c>
      <c r="Y68" s="63">
        <f t="shared" si="8"/>
        <v>360</v>
      </c>
      <c r="Z68" s="63">
        <f t="shared" si="8"/>
        <v>354.67</v>
      </c>
      <c r="AA68" s="63">
        <f t="shared" si="8"/>
        <v>259</v>
      </c>
      <c r="AB68" s="63">
        <f t="shared" si="8"/>
        <v>261</v>
      </c>
      <c r="AC68" s="63">
        <f t="shared" si="8"/>
        <v>268.36</v>
      </c>
      <c r="AD68" s="63">
        <f t="shared" si="8"/>
        <v>274.18</v>
      </c>
      <c r="AE68" s="63">
        <f t="shared" si="8"/>
        <v>246.7</v>
      </c>
      <c r="AF68" s="63">
        <f t="shared" si="8"/>
        <v>267.3</v>
      </c>
      <c r="AG68" s="68">
        <f>SUM(AG57:AG67)</f>
        <v>0</v>
      </c>
      <c r="AH68" s="49">
        <f t="shared" si="2"/>
        <v>537</v>
      </c>
      <c r="AI68" s="50">
        <f t="shared" si="3"/>
        <v>245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>
        <v>30</v>
      </c>
      <c r="V74" s="85"/>
      <c r="W74" s="85"/>
      <c r="X74" s="85"/>
      <c r="Y74" s="85">
        <v>200</v>
      </c>
      <c r="Z74" s="85">
        <v>200</v>
      </c>
      <c r="AA74" s="85">
        <v>200</v>
      </c>
      <c r="AB74" s="85">
        <v>200</v>
      </c>
      <c r="AC74" s="85">
        <v>180</v>
      </c>
      <c r="AD74" s="85">
        <v>185</v>
      </c>
      <c r="AE74" s="85">
        <v>140</v>
      </c>
      <c r="AF74" s="85">
        <v>100</v>
      </c>
      <c r="AG74" s="68"/>
      <c r="AH74" s="49">
        <f t="shared" si="2"/>
        <v>200</v>
      </c>
      <c r="AI74" s="50">
        <f t="shared" si="3"/>
        <v>30</v>
      </c>
    </row>
    <row r="75" spans="1:37" ht="15.75" thickBot="1" x14ac:dyDescent="0.3">
      <c r="A75" s="62" t="s">
        <v>83</v>
      </c>
      <c r="B75" s="83">
        <f t="shared" ref="B75:AF75" si="10">B72+B68+B56+B52+B38+B74</f>
        <v>1162.6399999999999</v>
      </c>
      <c r="C75" s="83">
        <f t="shared" si="10"/>
        <v>1154.6399999999999</v>
      </c>
      <c r="D75" s="83">
        <f t="shared" si="10"/>
        <v>1107.6400000000001</v>
      </c>
      <c r="E75" s="83">
        <f t="shared" si="10"/>
        <v>1077.54</v>
      </c>
      <c r="F75" s="83">
        <f t="shared" si="10"/>
        <v>1070.8400000000001</v>
      </c>
      <c r="G75" s="83">
        <f t="shared" si="10"/>
        <v>1068.8399999999999</v>
      </c>
      <c r="H75" s="83">
        <f t="shared" si="10"/>
        <v>1118.54</v>
      </c>
      <c r="I75" s="83">
        <f t="shared" si="10"/>
        <v>1144.6399999999999</v>
      </c>
      <c r="J75" s="83">
        <f t="shared" si="10"/>
        <v>1179.24</v>
      </c>
      <c r="K75" s="83">
        <f t="shared" si="10"/>
        <v>1229.24</v>
      </c>
      <c r="L75" s="83">
        <f t="shared" si="10"/>
        <v>1292.74</v>
      </c>
      <c r="M75" s="83">
        <f t="shared" si="10"/>
        <v>1282.6399999999999</v>
      </c>
      <c r="N75" s="83">
        <f t="shared" si="10"/>
        <v>1289.6399999999999</v>
      </c>
      <c r="O75" s="83">
        <f t="shared" si="10"/>
        <v>1286.1399999999999</v>
      </c>
      <c r="P75" s="83">
        <f t="shared" si="10"/>
        <v>1345.87</v>
      </c>
      <c r="Q75" s="83">
        <f t="shared" si="10"/>
        <v>1309.9099999999999</v>
      </c>
      <c r="R75" s="83">
        <f t="shared" si="10"/>
        <v>1324.04</v>
      </c>
      <c r="S75" s="83">
        <f t="shared" si="10"/>
        <v>1380.94</v>
      </c>
      <c r="T75" s="83">
        <f t="shared" si="10"/>
        <v>1336.1399999999999</v>
      </c>
      <c r="U75" s="83">
        <f t="shared" si="10"/>
        <v>1372.54</v>
      </c>
      <c r="V75" s="83">
        <f t="shared" si="10"/>
        <v>1373.24</v>
      </c>
      <c r="W75" s="83">
        <f t="shared" si="10"/>
        <v>1301.54</v>
      </c>
      <c r="X75" s="83">
        <f t="shared" si="10"/>
        <v>1172.68</v>
      </c>
      <c r="Y75" s="83">
        <f t="shared" si="10"/>
        <v>1384.3400000000001</v>
      </c>
      <c r="Z75" s="83">
        <f t="shared" si="10"/>
        <v>1537.71</v>
      </c>
      <c r="AA75" s="83">
        <f t="shared" si="10"/>
        <v>1570.84</v>
      </c>
      <c r="AB75" s="83">
        <f t="shared" si="10"/>
        <v>1548.74</v>
      </c>
      <c r="AC75" s="83">
        <f t="shared" si="10"/>
        <v>1530.6</v>
      </c>
      <c r="AD75" s="83">
        <f t="shared" si="10"/>
        <v>1512.42</v>
      </c>
      <c r="AE75" s="83">
        <f t="shared" si="10"/>
        <v>1418.84</v>
      </c>
      <c r="AF75" s="83">
        <f t="shared" si="10"/>
        <v>1345.54</v>
      </c>
      <c r="AG75" s="68">
        <f>AG72+AG68+AG56+AG52+AG38+AG74</f>
        <v>2144.14</v>
      </c>
      <c r="AH75" s="49">
        <f t="shared" si="2"/>
        <v>1570.84</v>
      </c>
      <c r="AI75" s="50">
        <f t="shared" si="3"/>
        <v>1068.8399999999999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2364.5299999999997</v>
      </c>
      <c r="C83" s="63">
        <f t="shared" si="14"/>
        <v>2356.5299999999997</v>
      </c>
      <c r="D83" s="63">
        <f t="shared" si="14"/>
        <v>2309.5299999999997</v>
      </c>
      <c r="E83" s="63">
        <f t="shared" si="14"/>
        <v>2279.4299999999998</v>
      </c>
      <c r="F83" s="63">
        <f t="shared" si="14"/>
        <v>2272.73</v>
      </c>
      <c r="G83" s="63">
        <f t="shared" si="14"/>
        <v>2270.7299999999996</v>
      </c>
      <c r="H83" s="63">
        <f t="shared" si="14"/>
        <v>2320.4299999999998</v>
      </c>
      <c r="I83" s="63">
        <f t="shared" si="14"/>
        <v>2346.5299999999997</v>
      </c>
      <c r="J83" s="63">
        <f t="shared" si="14"/>
        <v>2381.13</v>
      </c>
      <c r="K83" s="63">
        <f t="shared" si="14"/>
        <v>2431.13</v>
      </c>
      <c r="L83" s="63">
        <f t="shared" si="14"/>
        <v>2494.63</v>
      </c>
      <c r="M83" s="63">
        <f t="shared" si="14"/>
        <v>2484.5299999999997</v>
      </c>
      <c r="N83" s="63">
        <f t="shared" si="14"/>
        <v>2491.5299999999997</v>
      </c>
      <c r="O83" s="63">
        <f t="shared" si="14"/>
        <v>2488.0299999999997</v>
      </c>
      <c r="P83" s="63">
        <f t="shared" si="14"/>
        <v>2547.7599999999998</v>
      </c>
      <c r="Q83" s="63">
        <f t="shared" si="14"/>
        <v>2511.7999999999997</v>
      </c>
      <c r="R83" s="63">
        <f t="shared" si="14"/>
        <v>2525.9299999999998</v>
      </c>
      <c r="S83" s="63">
        <f t="shared" si="14"/>
        <v>2582.83</v>
      </c>
      <c r="T83" s="63">
        <f t="shared" si="14"/>
        <v>2538.0299999999997</v>
      </c>
      <c r="U83" s="63">
        <f t="shared" si="14"/>
        <v>2604.4299999999998</v>
      </c>
      <c r="V83" s="63">
        <f t="shared" si="14"/>
        <v>2575.13</v>
      </c>
      <c r="W83" s="63">
        <f t="shared" si="14"/>
        <v>2503.4299999999998</v>
      </c>
      <c r="X83" s="63">
        <f t="shared" si="14"/>
        <v>2374.5699999999997</v>
      </c>
      <c r="Y83" s="63">
        <f t="shared" si="14"/>
        <v>2786.23</v>
      </c>
      <c r="Z83" s="63">
        <f t="shared" si="14"/>
        <v>2939.6</v>
      </c>
      <c r="AA83" s="63">
        <f t="shared" si="14"/>
        <v>2972.7299999999996</v>
      </c>
      <c r="AB83" s="63">
        <f t="shared" si="14"/>
        <v>2950.63</v>
      </c>
      <c r="AC83" s="63">
        <f t="shared" si="14"/>
        <v>2912.49</v>
      </c>
      <c r="AD83" s="63">
        <f t="shared" si="14"/>
        <v>2899.31</v>
      </c>
      <c r="AE83" s="63">
        <f t="shared" si="14"/>
        <v>2760.7299999999996</v>
      </c>
      <c r="AF83" s="63">
        <f t="shared" si="14"/>
        <v>2647.43</v>
      </c>
      <c r="AG83" s="68">
        <f t="shared" si="14"/>
        <v>4360.08</v>
      </c>
      <c r="AH83" s="49">
        <f t="shared" si="11"/>
        <v>2972.7299999999996</v>
      </c>
      <c r="AI83" s="50">
        <f t="shared" si="12"/>
        <v>2270.7299999999996</v>
      </c>
    </row>
    <row r="84" spans="1:37" x14ac:dyDescent="0.25">
      <c r="A84" s="88" t="s">
        <v>89</v>
      </c>
      <c r="B84" s="89">
        <v>49.89</v>
      </c>
      <c r="C84" s="89">
        <v>49.984999999999999</v>
      </c>
      <c r="D84" s="89">
        <v>50</v>
      </c>
      <c r="E84" s="89">
        <v>50.01</v>
      </c>
      <c r="F84" s="89">
        <v>49.92</v>
      </c>
      <c r="G84" s="89">
        <v>49.8</v>
      </c>
      <c r="H84" s="89">
        <v>49.63</v>
      </c>
      <c r="I84" s="89">
        <v>49.86</v>
      </c>
      <c r="J84" s="89">
        <v>50.03</v>
      </c>
      <c r="K84" s="89">
        <v>50.06</v>
      </c>
      <c r="L84" s="89">
        <v>50.07</v>
      </c>
      <c r="M84" s="89">
        <v>50</v>
      </c>
      <c r="N84" s="89">
        <v>50.137999999999998</v>
      </c>
      <c r="O84" s="89">
        <v>50.055</v>
      </c>
      <c r="P84" s="89">
        <v>50.023000000000003</v>
      </c>
      <c r="Q84" s="89">
        <v>50.01</v>
      </c>
      <c r="R84" s="89">
        <v>50.003999999999998</v>
      </c>
      <c r="S84" s="89">
        <v>49.966000000000001</v>
      </c>
      <c r="T84" s="89">
        <v>49.636000000000003</v>
      </c>
      <c r="U84" s="89">
        <v>50.048999999999999</v>
      </c>
      <c r="V84" s="89">
        <v>50.058</v>
      </c>
      <c r="W84" s="89">
        <v>50.042999999999999</v>
      </c>
      <c r="X84" s="89">
        <v>49.975000000000001</v>
      </c>
      <c r="Y84" s="89">
        <v>50.107999999999997</v>
      </c>
      <c r="Z84" s="89">
        <v>50.075000000000003</v>
      </c>
      <c r="AA84" s="89">
        <v>50.030999999999999</v>
      </c>
      <c r="AB84" s="89">
        <v>49.984000000000002</v>
      </c>
      <c r="AC84" s="89">
        <v>49.884</v>
      </c>
      <c r="AD84" s="89">
        <v>49.895000000000003</v>
      </c>
      <c r="AE84" s="89">
        <v>49.936999999999998</v>
      </c>
      <c r="AF84" s="89">
        <v>49.996000000000002</v>
      </c>
      <c r="AG84" s="90"/>
      <c r="AH84" s="49">
        <f t="shared" si="11"/>
        <v>50.137999999999998</v>
      </c>
      <c r="AI84" s="50">
        <f t="shared" si="12"/>
        <v>49.63</v>
      </c>
    </row>
    <row r="85" spans="1:37" x14ac:dyDescent="0.25">
      <c r="A85" s="91" t="s">
        <v>90</v>
      </c>
      <c r="B85" s="64">
        <v>125</v>
      </c>
      <c r="C85" s="64">
        <v>125</v>
      </c>
      <c r="D85" s="64">
        <v>127</v>
      </c>
      <c r="E85" s="64">
        <v>126.1</v>
      </c>
      <c r="F85" s="64">
        <v>126.1</v>
      </c>
      <c r="G85" s="64">
        <v>126.2</v>
      </c>
      <c r="H85" s="64">
        <v>124.9</v>
      </c>
      <c r="I85" s="64">
        <v>125.4</v>
      </c>
      <c r="J85" s="64">
        <v>123.8</v>
      </c>
      <c r="K85" s="64">
        <v>121.5</v>
      </c>
      <c r="L85" s="64">
        <v>120.8</v>
      </c>
      <c r="M85" s="64">
        <v>121.6</v>
      </c>
      <c r="N85" s="64">
        <v>121.7</v>
      </c>
      <c r="O85" s="64">
        <v>120.8</v>
      </c>
      <c r="P85" s="64">
        <v>121.5</v>
      </c>
      <c r="Q85" s="64">
        <v>120.9</v>
      </c>
      <c r="R85" s="64">
        <v>121.4</v>
      </c>
      <c r="S85" s="64">
        <v>122.5</v>
      </c>
      <c r="T85" s="64">
        <v>120</v>
      </c>
      <c r="U85" s="64">
        <v>122.2</v>
      </c>
      <c r="V85" s="64">
        <v>122.2</v>
      </c>
      <c r="W85" s="64">
        <v>125.6</v>
      </c>
      <c r="X85" s="64">
        <v>128.9</v>
      </c>
      <c r="Y85" s="64">
        <v>128.4</v>
      </c>
      <c r="Z85" s="64">
        <v>126.5</v>
      </c>
      <c r="AA85" s="64">
        <v>127</v>
      </c>
      <c r="AB85" s="64">
        <v>127.8</v>
      </c>
      <c r="AC85" s="64">
        <v>126.9</v>
      </c>
      <c r="AD85" s="64">
        <v>126.3</v>
      </c>
      <c r="AE85" s="64">
        <v>126.1</v>
      </c>
      <c r="AF85" s="64">
        <v>130.1</v>
      </c>
      <c r="AG85" s="93"/>
      <c r="AH85" s="49">
        <f t="shared" si="11"/>
        <v>130.1</v>
      </c>
      <c r="AI85" s="50">
        <f t="shared" si="12"/>
        <v>120</v>
      </c>
    </row>
    <row r="86" spans="1:37" x14ac:dyDescent="0.25">
      <c r="A86" s="91" t="s">
        <v>91</v>
      </c>
      <c r="B86" s="64">
        <v>130</v>
      </c>
      <c r="C86" s="64">
        <v>130</v>
      </c>
      <c r="D86" s="64">
        <v>131</v>
      </c>
      <c r="E86" s="64">
        <v>130.6</v>
      </c>
      <c r="F86" s="64">
        <v>130.19999999999999</v>
      </c>
      <c r="G86" s="64">
        <v>129.9</v>
      </c>
      <c r="H86" s="64">
        <v>128.80000000000001</v>
      </c>
      <c r="I86" s="64">
        <v>128.6</v>
      </c>
      <c r="J86" s="64">
        <v>127.1</v>
      </c>
      <c r="K86" s="64">
        <v>124.8</v>
      </c>
      <c r="L86" s="64">
        <v>124.9</v>
      </c>
      <c r="M86" s="64">
        <v>125.4</v>
      </c>
      <c r="N86" s="64">
        <v>125.6</v>
      </c>
      <c r="O86" s="64">
        <v>125.2</v>
      </c>
      <c r="P86" s="64">
        <v>125.8</v>
      </c>
      <c r="Q86" s="64">
        <v>125.3</v>
      </c>
      <c r="R86" s="64">
        <v>125.5</v>
      </c>
      <c r="S86" s="64">
        <v>126.8</v>
      </c>
      <c r="T86" s="64">
        <v>125</v>
      </c>
      <c r="U86" s="64">
        <v>125.9</v>
      </c>
      <c r="V86" s="64">
        <v>125.9</v>
      </c>
      <c r="W86" s="64">
        <v>129.4</v>
      </c>
      <c r="X86" s="64">
        <v>131.4</v>
      </c>
      <c r="Y86" s="64">
        <v>131.30000000000001</v>
      </c>
      <c r="Z86" s="64">
        <v>130</v>
      </c>
      <c r="AA86" s="64">
        <v>130</v>
      </c>
      <c r="AB86" s="64">
        <v>130.69999999999999</v>
      </c>
      <c r="AC86" s="64">
        <v>130.1</v>
      </c>
      <c r="AD86" s="64">
        <v>129.5</v>
      </c>
      <c r="AE86" s="64">
        <v>130.19999999999999</v>
      </c>
      <c r="AF86" s="64">
        <v>129.6</v>
      </c>
      <c r="AG86" s="93"/>
      <c r="AH86" s="49">
        <f t="shared" si="11"/>
        <v>131.4</v>
      </c>
      <c r="AI86" s="50">
        <f t="shared" si="12"/>
        <v>124.8</v>
      </c>
    </row>
    <row r="87" spans="1:37" x14ac:dyDescent="0.25">
      <c r="A87" s="91" t="s">
        <v>92</v>
      </c>
      <c r="B87" s="64">
        <v>131</v>
      </c>
      <c r="C87" s="64">
        <v>131</v>
      </c>
      <c r="D87" s="64">
        <v>131</v>
      </c>
      <c r="E87" s="64">
        <v>131.6</v>
      </c>
      <c r="F87" s="64">
        <v>133</v>
      </c>
      <c r="G87" s="64">
        <v>131.1</v>
      </c>
      <c r="H87" s="64">
        <v>129.19999999999999</v>
      </c>
      <c r="I87" s="64">
        <v>128.1</v>
      </c>
      <c r="J87" s="64">
        <v>128.30000000000001</v>
      </c>
      <c r="K87" s="64">
        <v>128</v>
      </c>
      <c r="L87" s="64">
        <v>128</v>
      </c>
      <c r="M87" s="64">
        <v>126.3</v>
      </c>
      <c r="N87" s="64">
        <v>125.2</v>
      </c>
      <c r="O87" s="64">
        <v>126.6</v>
      </c>
      <c r="P87" s="64">
        <v>126.6</v>
      </c>
      <c r="Q87" s="64">
        <v>125.8</v>
      </c>
      <c r="R87" s="64">
        <v>125.8</v>
      </c>
      <c r="S87" s="64">
        <v>127</v>
      </c>
      <c r="T87" s="64">
        <v>124.7</v>
      </c>
      <c r="U87" s="64">
        <v>128.80000000000001</v>
      </c>
      <c r="V87" s="64">
        <v>128.80000000000001</v>
      </c>
      <c r="W87" s="64">
        <v>129</v>
      </c>
      <c r="X87" s="64">
        <v>131.6</v>
      </c>
      <c r="Y87" s="64">
        <v>129.6</v>
      </c>
      <c r="Z87" s="64">
        <v>126.8</v>
      </c>
      <c r="AA87" s="64">
        <v>130</v>
      </c>
      <c r="AB87" s="64">
        <v>130.69999999999999</v>
      </c>
      <c r="AC87" s="64">
        <v>128.30000000000001</v>
      </c>
      <c r="AD87" s="64">
        <v>126.4</v>
      </c>
      <c r="AE87" s="64">
        <v>126</v>
      </c>
      <c r="AF87" s="64">
        <v>126.8</v>
      </c>
      <c r="AG87" s="93"/>
      <c r="AH87" s="49">
        <f t="shared" si="11"/>
        <v>133</v>
      </c>
      <c r="AI87" s="50">
        <f t="shared" si="12"/>
        <v>124.7</v>
      </c>
    </row>
    <row r="88" spans="1:37" x14ac:dyDescent="0.25">
      <c r="A88" s="94" t="s">
        <v>93</v>
      </c>
      <c r="B88" s="64">
        <v>133</v>
      </c>
      <c r="C88" s="64">
        <v>133</v>
      </c>
      <c r="D88" s="64">
        <v>133</v>
      </c>
      <c r="E88" s="64">
        <v>134</v>
      </c>
      <c r="F88" s="64">
        <v>135</v>
      </c>
      <c r="G88" s="64">
        <v>133.1</v>
      </c>
      <c r="H88" s="64">
        <v>130.9</v>
      </c>
      <c r="I88" s="64">
        <v>130</v>
      </c>
      <c r="J88" s="64">
        <v>133.4</v>
      </c>
      <c r="K88" s="64">
        <v>132.69999999999999</v>
      </c>
      <c r="L88" s="64">
        <v>132.4</v>
      </c>
      <c r="M88" s="64">
        <v>130.4</v>
      </c>
      <c r="N88" s="64">
        <v>128.69999999999999</v>
      </c>
      <c r="O88" s="64">
        <v>129.6</v>
      </c>
      <c r="P88" s="64">
        <v>129.5</v>
      </c>
      <c r="Q88" s="64">
        <v>131.5</v>
      </c>
      <c r="R88" s="64">
        <v>132.30000000000001</v>
      </c>
      <c r="S88" s="64">
        <v>130</v>
      </c>
      <c r="T88" s="64">
        <v>127</v>
      </c>
      <c r="U88" s="64">
        <v>132.6</v>
      </c>
      <c r="V88" s="64">
        <v>132.6</v>
      </c>
      <c r="W88" s="64">
        <v>132</v>
      </c>
      <c r="X88" s="64">
        <v>134.30000000000001</v>
      </c>
      <c r="Y88" s="64">
        <v>132.80000000000001</v>
      </c>
      <c r="Z88" s="64">
        <v>129.80000000000001</v>
      </c>
      <c r="AA88" s="64">
        <v>132.80000000000001</v>
      </c>
      <c r="AB88" s="64">
        <v>132.5</v>
      </c>
      <c r="AC88" s="64">
        <v>131.19999999999999</v>
      </c>
      <c r="AD88" s="64">
        <v>129.69999999999999</v>
      </c>
      <c r="AE88" s="64">
        <v>131.80000000000001</v>
      </c>
      <c r="AF88" s="64">
        <v>133</v>
      </c>
      <c r="AG88" s="93"/>
      <c r="AH88" s="49">
        <f t="shared" si="11"/>
        <v>135</v>
      </c>
      <c r="AI88" s="50">
        <f t="shared" si="12"/>
        <v>127</v>
      </c>
    </row>
    <row r="89" spans="1:37" x14ac:dyDescent="0.25">
      <c r="A89" s="94" t="s">
        <v>94</v>
      </c>
      <c r="B89" s="95">
        <v>132</v>
      </c>
      <c r="C89" s="95">
        <v>132</v>
      </c>
      <c r="D89" s="95">
        <v>132</v>
      </c>
      <c r="E89" s="95">
        <v>132.6</v>
      </c>
      <c r="F89" s="95">
        <v>132.69999999999999</v>
      </c>
      <c r="G89" s="95">
        <v>131.69999999999999</v>
      </c>
      <c r="H89" s="95">
        <v>131.30000000000001</v>
      </c>
      <c r="I89" s="95">
        <v>132.4</v>
      </c>
      <c r="J89" s="95">
        <v>130.4</v>
      </c>
      <c r="K89" s="95">
        <v>128.80000000000001</v>
      </c>
      <c r="L89" s="95">
        <v>129.69999999999999</v>
      </c>
      <c r="M89" s="95">
        <v>132.80000000000001</v>
      </c>
      <c r="N89" s="95">
        <v>129.5</v>
      </c>
      <c r="O89" s="95">
        <v>129.4</v>
      </c>
      <c r="P89" s="95">
        <v>128.19999999999999</v>
      </c>
      <c r="Q89" s="95">
        <v>126.9</v>
      </c>
      <c r="R89" s="95">
        <v>126.5</v>
      </c>
      <c r="S89" s="95">
        <v>134</v>
      </c>
      <c r="T89" s="95">
        <v>129</v>
      </c>
      <c r="U89" s="95">
        <v>128.19999999999999</v>
      </c>
      <c r="V89" s="95">
        <v>128.19999999999999</v>
      </c>
      <c r="W89" s="95">
        <v>135</v>
      </c>
      <c r="X89" s="95">
        <v>136.80000000000001</v>
      </c>
      <c r="Y89" s="95">
        <v>134</v>
      </c>
      <c r="Z89" s="95">
        <v>133.80000000000001</v>
      </c>
      <c r="AA89" s="95">
        <v>134</v>
      </c>
      <c r="AB89" s="95">
        <v>134.6</v>
      </c>
      <c r="AC89" s="95">
        <v>132.4</v>
      </c>
      <c r="AD89" s="95">
        <v>132.30000000000001</v>
      </c>
      <c r="AE89" s="95">
        <v>131.19999999999999</v>
      </c>
      <c r="AF89" s="95">
        <v>131</v>
      </c>
      <c r="AG89" s="96"/>
      <c r="AH89" s="49">
        <f t="shared" si="11"/>
        <v>136.80000000000001</v>
      </c>
      <c r="AI89" s="50">
        <f t="shared" si="12"/>
        <v>126.5</v>
      </c>
    </row>
    <row r="90" spans="1:37" x14ac:dyDescent="0.25">
      <c r="A90" s="91" t="s">
        <v>95</v>
      </c>
      <c r="B90" s="64">
        <v>130</v>
      </c>
      <c r="C90" s="64">
        <v>130</v>
      </c>
      <c r="D90" s="64">
        <v>131</v>
      </c>
      <c r="E90" s="64">
        <v>134.9</v>
      </c>
      <c r="F90" s="64">
        <v>135</v>
      </c>
      <c r="G90" s="64">
        <v>134.5</v>
      </c>
      <c r="H90" s="64">
        <v>134.4</v>
      </c>
      <c r="I90" s="64">
        <v>134.30000000000001</v>
      </c>
      <c r="J90" s="64">
        <v>132.19999999999999</v>
      </c>
      <c r="K90" s="64">
        <v>130.5</v>
      </c>
      <c r="L90" s="64">
        <v>129.6</v>
      </c>
      <c r="M90" s="64">
        <v>130.9</v>
      </c>
      <c r="N90" s="64">
        <v>130.19999999999999</v>
      </c>
      <c r="O90" s="64">
        <v>126.5</v>
      </c>
      <c r="P90" s="64">
        <v>124.6</v>
      </c>
      <c r="Q90" s="64">
        <v>125.8</v>
      </c>
      <c r="R90" s="64">
        <v>130.80000000000001</v>
      </c>
      <c r="S90" s="64">
        <v>127</v>
      </c>
      <c r="T90" s="64">
        <v>125</v>
      </c>
      <c r="U90" s="64">
        <v>120</v>
      </c>
      <c r="V90" s="64">
        <v>120</v>
      </c>
      <c r="W90" s="64">
        <v>132</v>
      </c>
      <c r="X90" s="64">
        <v>135</v>
      </c>
      <c r="Y90" s="64">
        <v>133.19999999999999</v>
      </c>
      <c r="Z90" s="64">
        <v>133.1</v>
      </c>
      <c r="AA90" s="64">
        <v>129</v>
      </c>
      <c r="AB90" s="64">
        <v>131.4</v>
      </c>
      <c r="AC90" s="64">
        <v>130.4</v>
      </c>
      <c r="AD90" s="64">
        <v>128.5</v>
      </c>
      <c r="AE90" s="64">
        <v>130.19999999999999</v>
      </c>
      <c r="AF90" s="64">
        <v>130.6</v>
      </c>
      <c r="AG90" s="93"/>
      <c r="AH90" s="49">
        <f t="shared" si="11"/>
        <v>135</v>
      </c>
      <c r="AI90" s="50">
        <f t="shared" si="12"/>
        <v>120</v>
      </c>
    </row>
    <row r="91" spans="1:37" ht="15.75" thickBot="1" x14ac:dyDescent="0.3">
      <c r="A91" s="91" t="s">
        <v>96</v>
      </c>
      <c r="B91" s="97">
        <v>65.7</v>
      </c>
      <c r="C91" s="97">
        <v>65.7</v>
      </c>
      <c r="D91" s="97">
        <v>66</v>
      </c>
      <c r="E91" s="97">
        <v>65.8</v>
      </c>
      <c r="F91" s="97">
        <v>66</v>
      </c>
      <c r="G91" s="97">
        <v>65.400000000000006</v>
      </c>
      <c r="H91" s="97">
        <v>65.599999999999994</v>
      </c>
      <c r="I91" s="97">
        <v>65.3</v>
      </c>
      <c r="J91" s="97">
        <v>64.5</v>
      </c>
      <c r="K91" s="97">
        <v>63.3</v>
      </c>
      <c r="L91" s="97">
        <v>63.1</v>
      </c>
      <c r="M91" s="97">
        <v>63</v>
      </c>
      <c r="N91" s="97">
        <v>63.5</v>
      </c>
      <c r="O91" s="97">
        <v>63.1</v>
      </c>
      <c r="P91" s="97">
        <v>63.3</v>
      </c>
      <c r="Q91" s="97">
        <v>63.2</v>
      </c>
      <c r="R91" s="97">
        <v>63.4</v>
      </c>
      <c r="S91" s="97">
        <v>63.8</v>
      </c>
      <c r="T91" s="97">
        <v>62.8</v>
      </c>
      <c r="U91" s="97">
        <v>63.7</v>
      </c>
      <c r="V91" s="97">
        <v>63.7</v>
      </c>
      <c r="W91" s="97">
        <v>65.2</v>
      </c>
      <c r="X91" s="97">
        <v>66.5</v>
      </c>
      <c r="Y91" s="97">
        <v>66.3</v>
      </c>
      <c r="Z91" s="97">
        <v>65.599999999999994</v>
      </c>
      <c r="AA91" s="97">
        <v>66</v>
      </c>
      <c r="AB91" s="97">
        <v>66.2</v>
      </c>
      <c r="AC91" s="97">
        <v>65.900000000000006</v>
      </c>
      <c r="AD91" s="97">
        <v>65.2</v>
      </c>
      <c r="AE91" s="97">
        <v>65.900000000000006</v>
      </c>
      <c r="AF91" s="97">
        <v>65.8</v>
      </c>
      <c r="AG91" s="98"/>
      <c r="AH91" s="49">
        <f t="shared" si="11"/>
        <v>66.5</v>
      </c>
      <c r="AI91" s="50">
        <f t="shared" si="12"/>
        <v>62.8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167.73999999999998</v>
      </c>
      <c r="C93" s="102">
        <f t="shared" si="15"/>
        <v>164.13999999999996</v>
      </c>
      <c r="D93" s="102">
        <f t="shared" si="15"/>
        <v>163.43999999999997</v>
      </c>
      <c r="E93" s="102">
        <f t="shared" si="15"/>
        <v>162.83999999999997</v>
      </c>
      <c r="F93" s="102">
        <f t="shared" si="15"/>
        <v>170.03999999999996</v>
      </c>
      <c r="G93" s="102">
        <f t="shared" si="15"/>
        <v>203.23999999999995</v>
      </c>
      <c r="H93" s="102">
        <f t="shared" si="15"/>
        <v>235.14</v>
      </c>
      <c r="I93" s="102">
        <f t="shared" si="15"/>
        <v>262.24000000000007</v>
      </c>
      <c r="J93" s="102">
        <f t="shared" si="15"/>
        <v>285.74</v>
      </c>
      <c r="K93" s="102">
        <f t="shared" si="15"/>
        <v>308.04000000000002</v>
      </c>
      <c r="L93" s="102">
        <f>SUM(L15,L18,L21:L22,L42,L44:L45,L47,L49,L94:L97,L103,L109,L115,L124,L126,L138,L145,L148:L149,L156,L158,L160,L164:L166,L168:L170,L175,L181:L182,L184:L186,L194,L199)</f>
        <v>314.74</v>
      </c>
      <c r="M93" s="102">
        <f>SUM(M15,M18,M21:M22,M42,M44:M45,M47,M49,M94:M97,M103,M109,M115,M124,M126,M138,M145,M148:M149,M156,M158,M160,M164:M166,M168:M170,M175,M181:M182,M184:M186,M194,M199)</f>
        <v>320.04000000000008</v>
      </c>
      <c r="N93" s="102">
        <f t="shared" si="15"/>
        <v>314.64000000000004</v>
      </c>
      <c r="O93" s="102">
        <f t="shared" si="15"/>
        <v>305.24</v>
      </c>
      <c r="P93" s="102">
        <f t="shared" si="15"/>
        <v>293.64</v>
      </c>
      <c r="Q93" s="102">
        <f t="shared" si="15"/>
        <v>287.14</v>
      </c>
      <c r="R93" s="102">
        <f t="shared" si="15"/>
        <v>285.24</v>
      </c>
      <c r="S93" s="102">
        <f t="shared" si="15"/>
        <v>283.34000000000003</v>
      </c>
      <c r="T93" s="102">
        <f t="shared" si="15"/>
        <v>284.34000000000003</v>
      </c>
      <c r="U93" s="102">
        <f t="shared" si="15"/>
        <v>286.34000000000003</v>
      </c>
      <c r="V93" s="102">
        <f t="shared" si="15"/>
        <v>292.64000000000004</v>
      </c>
      <c r="W93" s="102">
        <f>SUM(W15,W18,W21:W22,W42,W44:W45,W47,W49,W94:W97,W103,W109,W115,W124,W126,W138,W145,W148:W149,W156,W158,W160,W164:W166,W168:W170,W175,W181:W182,W184:W186,W194,W199)</f>
        <v>291.24</v>
      </c>
      <c r="X93" s="102">
        <f>SUM(X15,X18,X21:X22,X42,X44:X45,X47,X49,X94:X97,X103,X109,X115,X124,X126,X138,X145,X148:X149,X156,X158,X160,X164:X166,X168:X170,X175,X181:X182,X184:X186,X194,X199)</f>
        <v>279.14</v>
      </c>
      <c r="Y93" s="102">
        <f t="shared" si="15"/>
        <v>302.84000000000003</v>
      </c>
      <c r="Z93" s="102">
        <f t="shared" si="15"/>
        <v>329.94000000000005</v>
      </c>
      <c r="AA93" s="102">
        <f t="shared" si="15"/>
        <v>356.44000000000005</v>
      </c>
      <c r="AB93" s="102">
        <f t="shared" si="15"/>
        <v>336.34000000000003</v>
      </c>
      <c r="AC93" s="102">
        <f t="shared" si="15"/>
        <v>320.84000000000003</v>
      </c>
      <c r="AD93" s="102">
        <f t="shared" si="15"/>
        <v>296.44000000000005</v>
      </c>
      <c r="AE93" s="102">
        <f t="shared" si="15"/>
        <v>236.54</v>
      </c>
      <c r="AF93" s="102">
        <f t="shared" si="15"/>
        <v>196.53999999999996</v>
      </c>
      <c r="AG93" s="104"/>
      <c r="AH93" s="49">
        <f>MAX(C93:AF93)</f>
        <v>356.44000000000005</v>
      </c>
      <c r="AI93" s="50">
        <f>MIN(C93:AF93)</f>
        <v>162.83999999999997</v>
      </c>
    </row>
    <row r="94" spans="1:37" x14ac:dyDescent="0.25">
      <c r="A94" s="105" t="s">
        <v>98</v>
      </c>
      <c r="B94" s="106">
        <v>10</v>
      </c>
      <c r="C94" s="106">
        <v>8.1999999999999993</v>
      </c>
      <c r="D94" s="106">
        <v>3.2</v>
      </c>
      <c r="E94" s="106">
        <v>8.1999999999999993</v>
      </c>
      <c r="F94" s="106">
        <v>8.6999999999999993</v>
      </c>
      <c r="G94" s="106">
        <v>13.7</v>
      </c>
      <c r="H94" s="106">
        <v>4.9000000000000004</v>
      </c>
      <c r="I94" s="106">
        <v>6.9</v>
      </c>
      <c r="J94" s="106">
        <v>31.7</v>
      </c>
      <c r="K94" s="106">
        <v>25.6</v>
      </c>
      <c r="L94" s="106">
        <v>34.1</v>
      </c>
      <c r="M94" s="106">
        <v>34.9</v>
      </c>
      <c r="N94" s="106">
        <v>21</v>
      </c>
      <c r="O94" s="106">
        <v>20.6</v>
      </c>
      <c r="P94" s="106">
        <v>20.2</v>
      </c>
      <c r="Q94" s="106">
        <v>17.3</v>
      </c>
      <c r="R94" s="106">
        <v>11.4</v>
      </c>
      <c r="S94" s="106">
        <v>24</v>
      </c>
      <c r="T94" s="106">
        <v>30</v>
      </c>
      <c r="U94" s="106">
        <v>15</v>
      </c>
      <c r="V94" s="106">
        <v>13.3</v>
      </c>
      <c r="W94" s="106">
        <v>25.8</v>
      </c>
      <c r="X94" s="106">
        <v>33.5</v>
      </c>
      <c r="Y94" s="106">
        <v>17.7</v>
      </c>
      <c r="Z94" s="106">
        <v>12.5</v>
      </c>
      <c r="AA94" s="106">
        <v>35.6</v>
      </c>
      <c r="AB94" s="106">
        <v>31.6</v>
      </c>
      <c r="AC94" s="106">
        <v>23.5</v>
      </c>
      <c r="AD94" s="106">
        <v>18.3</v>
      </c>
      <c r="AE94" s="106">
        <v>19</v>
      </c>
      <c r="AF94" s="106">
        <v>16.600000000000001</v>
      </c>
      <c r="AG94" s="109">
        <v>75</v>
      </c>
      <c r="AH94" s="49">
        <f t="shared" ref="AH94:AH100" si="16">IF(ABS(MAX(C94:AF94))&gt;ABS(MIN(C94:AF94)),MAX(C94:AF94),MIN(C94:AF94))</f>
        <v>35.6</v>
      </c>
      <c r="AI94" s="110">
        <f t="shared" ref="AI94:AI100" si="17">INDEX($C$9:$AF$9,1,MATCH(AH94,C94:AF94,0))</f>
        <v>0.8125</v>
      </c>
    </row>
    <row r="95" spans="1:37" x14ac:dyDescent="0.25">
      <c r="A95" s="111" t="s">
        <v>99</v>
      </c>
      <c r="B95" s="112">
        <v>-35.6</v>
      </c>
      <c r="C95" s="112">
        <v>-66</v>
      </c>
      <c r="D95" s="112">
        <v>-74</v>
      </c>
      <c r="E95" s="112">
        <f>-34.8-38.9</f>
        <v>-73.699999999999989</v>
      </c>
      <c r="F95" s="112">
        <f>-33.1-37.3</f>
        <v>-70.400000000000006</v>
      </c>
      <c r="G95" s="112">
        <f>-27.1-30.5</f>
        <v>-57.6</v>
      </c>
      <c r="H95" s="112">
        <f>-20.2-22.7</f>
        <v>-42.9</v>
      </c>
      <c r="I95" s="112">
        <f>-13.8-16.5</f>
        <v>-30.3</v>
      </c>
      <c r="J95" s="112">
        <f>-13.3-15.1</f>
        <v>-28.4</v>
      </c>
      <c r="K95" s="112">
        <f>-8.3-10</f>
        <v>-18.3</v>
      </c>
      <c r="L95" s="112">
        <f>-7.4-8.7</f>
        <v>-16.100000000000001</v>
      </c>
      <c r="M95" s="112">
        <v>-14</v>
      </c>
      <c r="N95" s="112">
        <v>-10.5</v>
      </c>
      <c r="O95" s="112">
        <v>-16</v>
      </c>
      <c r="P95" s="112">
        <v>-21</v>
      </c>
      <c r="Q95" s="112">
        <f>-11-14.4</f>
        <v>-25.4</v>
      </c>
      <c r="R95" s="112">
        <v>-20</v>
      </c>
      <c r="S95" s="112">
        <v>-25</v>
      </c>
      <c r="T95" s="112">
        <v>-12</v>
      </c>
      <c r="U95" s="112">
        <v>-22</v>
      </c>
      <c r="V95" s="112">
        <v>-17</v>
      </c>
      <c r="W95" s="112">
        <v>-13</v>
      </c>
      <c r="X95" s="112">
        <v>-37</v>
      </c>
      <c r="Y95" s="112">
        <v>-9</v>
      </c>
      <c r="Z95" s="112">
        <v>9</v>
      </c>
      <c r="AA95" s="112">
        <v>3</v>
      </c>
      <c r="AB95" s="112">
        <v>1</v>
      </c>
      <c r="AC95" s="112">
        <v>4.0999999999999996</v>
      </c>
      <c r="AD95" s="112">
        <v>-18.100000000000001</v>
      </c>
      <c r="AE95" s="112">
        <v>-49.8</v>
      </c>
      <c r="AF95" s="112">
        <v>-67.400000000000006</v>
      </c>
      <c r="AG95" s="109">
        <v>240</v>
      </c>
      <c r="AH95" s="49">
        <f t="shared" si="16"/>
        <v>-74</v>
      </c>
      <c r="AI95" s="110">
        <f t="shared" si="17"/>
        <v>8.3333333333333301E-2</v>
      </c>
    </row>
    <row r="96" spans="1:37" x14ac:dyDescent="0.25">
      <c r="A96" s="111" t="s">
        <v>100</v>
      </c>
      <c r="B96" s="112">
        <v>-1.3</v>
      </c>
      <c r="C96" s="112">
        <v>-9.9</v>
      </c>
      <c r="D96" s="112">
        <v>-3.6</v>
      </c>
      <c r="E96" s="112">
        <v>-6.3</v>
      </c>
      <c r="F96" s="112">
        <v>-4.5999999999999996</v>
      </c>
      <c r="G96" s="112">
        <v>-2.5</v>
      </c>
      <c r="H96" s="112">
        <v>2.6</v>
      </c>
      <c r="I96" s="112">
        <v>6.9</v>
      </c>
      <c r="J96" s="112">
        <v>8.1999999999999993</v>
      </c>
      <c r="K96" s="112">
        <v>8.1999999999999993</v>
      </c>
      <c r="L96" s="112">
        <v>6.3</v>
      </c>
      <c r="M96" s="112">
        <v>8.3000000000000007</v>
      </c>
      <c r="N96" s="112">
        <v>15.9</v>
      </c>
      <c r="O96" s="112">
        <v>13.4</v>
      </c>
      <c r="P96" s="112">
        <v>17</v>
      </c>
      <c r="Q96" s="112">
        <v>16.2</v>
      </c>
      <c r="R96" s="112">
        <v>18.7</v>
      </c>
      <c r="S96" s="112">
        <v>19</v>
      </c>
      <c r="T96" s="112">
        <v>16</v>
      </c>
      <c r="U96" s="112">
        <v>20</v>
      </c>
      <c r="V96" s="112">
        <v>23</v>
      </c>
      <c r="W96" s="112">
        <v>24</v>
      </c>
      <c r="X96" s="112">
        <v>26.3</v>
      </c>
      <c r="Y96" s="112">
        <v>26</v>
      </c>
      <c r="Z96" s="112">
        <v>29.8</v>
      </c>
      <c r="AA96" s="112">
        <v>29</v>
      </c>
      <c r="AB96" s="112">
        <v>28.1</v>
      </c>
      <c r="AC96" s="112">
        <v>25.7</v>
      </c>
      <c r="AD96" s="112">
        <v>17.3</v>
      </c>
      <c r="AE96" s="112">
        <v>8.6999999999999993</v>
      </c>
      <c r="AF96" s="112">
        <v>-3</v>
      </c>
      <c r="AG96" s="109">
        <v>60</v>
      </c>
      <c r="AH96" s="49">
        <f t="shared" si="16"/>
        <v>29.8</v>
      </c>
      <c r="AI96" s="110">
        <f t="shared" si="17"/>
        <v>0.79166666666666663</v>
      </c>
    </row>
    <row r="97" spans="1:37" x14ac:dyDescent="0.25">
      <c r="A97" s="113" t="s">
        <v>101</v>
      </c>
      <c r="B97" s="114">
        <v>6.8</v>
      </c>
      <c r="C97" s="114">
        <v>44</v>
      </c>
      <c r="D97" s="114">
        <v>50</v>
      </c>
      <c r="E97" s="114">
        <v>46.8</v>
      </c>
      <c r="F97" s="114">
        <v>48.5</v>
      </c>
      <c r="G97" s="114">
        <v>61.8</v>
      </c>
      <c r="H97" s="114">
        <v>82.7</v>
      </c>
      <c r="I97" s="114">
        <v>90.9</v>
      </c>
      <c r="J97" s="114">
        <v>86.4</v>
      </c>
      <c r="K97" s="114">
        <v>104.7</v>
      </c>
      <c r="L97" s="114">
        <v>102.6</v>
      </c>
      <c r="M97" s="114">
        <v>103</v>
      </c>
      <c r="N97" s="114">
        <v>102.4</v>
      </c>
      <c r="O97" s="114">
        <v>101.4</v>
      </c>
      <c r="P97" s="114">
        <v>91.6</v>
      </c>
      <c r="Q97" s="114">
        <v>98.1</v>
      </c>
      <c r="R97" s="114">
        <v>95.8</v>
      </c>
      <c r="S97" s="114">
        <v>86</v>
      </c>
      <c r="T97" s="114">
        <v>71</v>
      </c>
      <c r="U97" s="114">
        <v>94</v>
      </c>
      <c r="V97" s="114">
        <v>94</v>
      </c>
      <c r="W97" s="114">
        <v>75.099999999999994</v>
      </c>
      <c r="X97" s="114">
        <v>77</v>
      </c>
      <c r="Y97" s="114">
        <v>88.8</v>
      </c>
      <c r="Z97" s="114">
        <v>99.3</v>
      </c>
      <c r="AA97" s="114">
        <v>105</v>
      </c>
      <c r="AB97" s="114">
        <v>91.8</v>
      </c>
      <c r="AC97" s="114">
        <v>83.6</v>
      </c>
      <c r="AD97" s="114">
        <v>95.1</v>
      </c>
      <c r="AE97" s="114">
        <v>74.400000000000006</v>
      </c>
      <c r="AF97" s="114">
        <v>66.099999999999994</v>
      </c>
      <c r="AG97" s="116">
        <v>120</v>
      </c>
      <c r="AH97" s="49">
        <f t="shared" si="16"/>
        <v>105</v>
      </c>
      <c r="AI97" s="110">
        <f t="shared" si="17"/>
        <v>0.8125</v>
      </c>
    </row>
    <row r="98" spans="1:37" x14ac:dyDescent="0.25">
      <c r="A98" s="113" t="s">
        <v>102</v>
      </c>
      <c r="B98" s="114">
        <v>83.6</v>
      </c>
      <c r="C98" s="114">
        <v>60.7</v>
      </c>
      <c r="D98" s="114">
        <v>60.8</v>
      </c>
      <c r="E98" s="114">
        <v>65.8</v>
      </c>
      <c r="F98" s="114">
        <v>64</v>
      </c>
      <c r="G98" s="114">
        <v>70.7</v>
      </c>
      <c r="H98" s="114">
        <v>85</v>
      </c>
      <c r="I98" s="114">
        <v>89.8</v>
      </c>
      <c r="J98" s="114">
        <v>87.7</v>
      </c>
      <c r="K98" s="114">
        <v>98.6</v>
      </c>
      <c r="L98" s="114">
        <v>99.2</v>
      </c>
      <c r="M98" s="114">
        <v>99.2</v>
      </c>
      <c r="N98" s="114">
        <v>104</v>
      </c>
      <c r="O98" s="114">
        <v>105.6</v>
      </c>
      <c r="P98" s="114">
        <v>96.4</v>
      </c>
      <c r="Q98" s="114">
        <v>101.6</v>
      </c>
      <c r="R98" s="114">
        <v>103.3</v>
      </c>
      <c r="S98" s="114">
        <v>93</v>
      </c>
      <c r="T98" s="114">
        <v>100</v>
      </c>
      <c r="U98" s="114">
        <v>90</v>
      </c>
      <c r="V98" s="114">
        <v>89</v>
      </c>
      <c r="W98" s="114">
        <v>86</v>
      </c>
      <c r="X98" s="114">
        <v>41</v>
      </c>
      <c r="Y98" s="114">
        <v>69</v>
      </c>
      <c r="Z98" s="114">
        <v>101</v>
      </c>
      <c r="AA98" s="114">
        <v>77</v>
      </c>
      <c r="AB98" s="114">
        <v>82.8</v>
      </c>
      <c r="AC98" s="114">
        <v>96.2</v>
      </c>
      <c r="AD98" s="114">
        <v>83.2</v>
      </c>
      <c r="AE98" s="114">
        <v>74.400000000000006</v>
      </c>
      <c r="AF98" s="114">
        <v>76.400000000000006</v>
      </c>
      <c r="AG98" s="116"/>
      <c r="AH98" s="49">
        <f t="shared" si="16"/>
        <v>105.6</v>
      </c>
      <c r="AI98" s="110">
        <f t="shared" si="17"/>
        <v>0.41666666666666702</v>
      </c>
    </row>
    <row r="99" spans="1:37" x14ac:dyDescent="0.25">
      <c r="A99" s="113" t="s">
        <v>103</v>
      </c>
      <c r="B99" s="114">
        <v>86</v>
      </c>
      <c r="C99" s="114">
        <v>76</v>
      </c>
      <c r="D99" s="114">
        <v>84.9</v>
      </c>
      <c r="E99" s="114">
        <v>76.3</v>
      </c>
      <c r="F99" s="114">
        <v>76.8</v>
      </c>
      <c r="G99" s="114">
        <v>75.900000000000006</v>
      </c>
      <c r="H99" s="114">
        <v>85.2</v>
      </c>
      <c r="I99" s="114">
        <v>83.7</v>
      </c>
      <c r="J99" s="114">
        <v>77.400000000000006</v>
      </c>
      <c r="K99" s="114">
        <v>80.099999999999994</v>
      </c>
      <c r="L99" s="114">
        <v>74.5</v>
      </c>
      <c r="M99" s="114">
        <v>64.400000000000006</v>
      </c>
      <c r="N99" s="114">
        <v>59.2</v>
      </c>
      <c r="O99" s="114">
        <v>58.3</v>
      </c>
      <c r="P99" s="114">
        <v>80.599999999999994</v>
      </c>
      <c r="Q99" s="114">
        <v>70.2</v>
      </c>
      <c r="R99" s="114">
        <v>88.7</v>
      </c>
      <c r="S99" s="114">
        <v>75</v>
      </c>
      <c r="T99" s="114">
        <v>66</v>
      </c>
      <c r="U99" s="114">
        <v>74</v>
      </c>
      <c r="V99" s="114">
        <v>77</v>
      </c>
      <c r="W99" s="114">
        <v>64</v>
      </c>
      <c r="X99" s="114">
        <v>50.7</v>
      </c>
      <c r="Y99" s="114">
        <v>62.5</v>
      </c>
      <c r="Z99" s="114">
        <v>75.3</v>
      </c>
      <c r="AA99" s="114">
        <v>59</v>
      </c>
      <c r="AB99" s="114">
        <v>69.099999999999994</v>
      </c>
      <c r="AC99" s="114">
        <v>78.400000000000006</v>
      </c>
      <c r="AD99" s="114">
        <v>78.2</v>
      </c>
      <c r="AE99" s="114">
        <v>79.2</v>
      </c>
      <c r="AF99" s="114">
        <v>80.099999999999994</v>
      </c>
      <c r="AG99" s="100"/>
      <c r="AH99" s="49">
        <f t="shared" si="16"/>
        <v>88.7</v>
      </c>
      <c r="AI99" s="110">
        <f t="shared" si="17"/>
        <v>0.54166666666666696</v>
      </c>
    </row>
    <row r="100" spans="1:37" ht="15.75" thickBot="1" x14ac:dyDescent="0.3">
      <c r="A100" s="117" t="s">
        <v>104</v>
      </c>
      <c r="B100" s="95">
        <v>66</v>
      </c>
      <c r="C100" s="95">
        <v>61</v>
      </c>
      <c r="D100" s="95">
        <v>61.9</v>
      </c>
      <c r="E100" s="95">
        <v>50.8</v>
      </c>
      <c r="F100" s="95">
        <v>46.8</v>
      </c>
      <c r="G100" s="95">
        <v>53.7</v>
      </c>
      <c r="H100" s="95">
        <v>55.6</v>
      </c>
      <c r="I100" s="95">
        <v>58.7</v>
      </c>
      <c r="J100" s="95">
        <v>66</v>
      </c>
      <c r="K100" s="95">
        <v>70.3</v>
      </c>
      <c r="L100" s="95">
        <v>75.5</v>
      </c>
      <c r="M100" s="95">
        <v>82.2</v>
      </c>
      <c r="N100" s="95">
        <v>89</v>
      </c>
      <c r="O100" s="95">
        <v>83.5</v>
      </c>
      <c r="P100" s="95">
        <v>81.5</v>
      </c>
      <c r="Q100" s="95">
        <v>88.1</v>
      </c>
      <c r="R100" s="95">
        <v>84.5</v>
      </c>
      <c r="S100" s="95">
        <v>85</v>
      </c>
      <c r="T100" s="95">
        <v>88</v>
      </c>
      <c r="U100" s="95">
        <v>85</v>
      </c>
      <c r="V100" s="95">
        <v>80</v>
      </c>
      <c r="W100" s="95">
        <v>80</v>
      </c>
      <c r="X100" s="95">
        <v>74</v>
      </c>
      <c r="Y100" s="95">
        <v>78.3</v>
      </c>
      <c r="Z100" s="95">
        <v>91.9</v>
      </c>
      <c r="AA100" s="95">
        <v>89</v>
      </c>
      <c r="AB100" s="95">
        <v>84.9</v>
      </c>
      <c r="AC100" s="95">
        <v>85</v>
      </c>
      <c r="AD100" s="95">
        <v>86.4</v>
      </c>
      <c r="AE100" s="95">
        <v>91.8</v>
      </c>
      <c r="AF100" s="95">
        <v>88.6</v>
      </c>
      <c r="AG100" s="100"/>
      <c r="AH100" s="49">
        <f t="shared" si="16"/>
        <v>91.9</v>
      </c>
      <c r="AI100" s="110">
        <f t="shared" si="17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1292.74</v>
      </c>
      <c r="C209" s="152">
        <f>INDEX(G9:N9,1,MATCH(MAX(G75:N75),G75:N75,0))</f>
        <v>0.3125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20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2079/01/20)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2079/01/20)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1162.6399999999999</v>
      </c>
      <c r="U214" s="161">
        <f t="shared" si="54"/>
        <v>1154.6399999999999</v>
      </c>
      <c r="V214" s="161">
        <f t="shared" si="54"/>
        <v>1107.6400000000001</v>
      </c>
      <c r="W214" s="161">
        <f t="shared" si="54"/>
        <v>1077.54</v>
      </c>
      <c r="X214" s="161">
        <f t="shared" si="54"/>
        <v>1070.8400000000001</v>
      </c>
      <c r="Y214" s="161">
        <f t="shared" si="54"/>
        <v>1068.8399999999999</v>
      </c>
      <c r="Z214" s="161">
        <f t="shared" si="54"/>
        <v>1118.54</v>
      </c>
      <c r="AA214" s="161">
        <f t="shared" si="54"/>
        <v>1144.6399999999999</v>
      </c>
      <c r="AB214" s="161">
        <f t="shared" si="54"/>
        <v>1179.24</v>
      </c>
      <c r="AC214" s="161">
        <f t="shared" si="54"/>
        <v>1229.24</v>
      </c>
      <c r="AD214" s="161">
        <f t="shared" si="54"/>
        <v>1292.74</v>
      </c>
      <c r="AE214" s="161">
        <f t="shared" si="54"/>
        <v>1282.6399999999999</v>
      </c>
      <c r="AF214" s="161">
        <f t="shared" si="54"/>
        <v>1289.6399999999999</v>
      </c>
      <c r="AG214" s="161">
        <f t="shared" si="54"/>
        <v>1286.1399999999999</v>
      </c>
      <c r="AH214" s="161">
        <f t="shared" si="54"/>
        <v>1345.87</v>
      </c>
      <c r="AI214" s="161">
        <f t="shared" si="54"/>
        <v>1309.9099999999999</v>
      </c>
      <c r="AJ214" s="161">
        <f t="shared" si="54"/>
        <v>1324.04</v>
      </c>
      <c r="AK214" s="161">
        <f t="shared" si="54"/>
        <v>1380.94</v>
      </c>
      <c r="AL214" s="161">
        <f t="shared" si="54"/>
        <v>1336.1399999999999</v>
      </c>
      <c r="AM214" s="161">
        <f t="shared" si="54"/>
        <v>1372.54</v>
      </c>
      <c r="AN214" s="161">
        <f t="shared" si="54"/>
        <v>1373.24</v>
      </c>
      <c r="AO214" s="161">
        <f t="shared" si="54"/>
        <v>1301.54</v>
      </c>
      <c r="AP214" s="161">
        <f t="shared" si="54"/>
        <v>1172.68</v>
      </c>
      <c r="AQ214" s="161">
        <f t="shared" si="54"/>
        <v>1384.3400000000001</v>
      </c>
      <c r="AR214" s="161">
        <f t="shared" si="54"/>
        <v>1537.71</v>
      </c>
      <c r="AS214" s="161">
        <f t="shared" si="54"/>
        <v>1570.84</v>
      </c>
      <c r="AT214" s="161">
        <f t="shared" si="54"/>
        <v>1548.74</v>
      </c>
      <c r="AU214" s="161">
        <f t="shared" si="54"/>
        <v>1530.6</v>
      </c>
      <c r="AV214" s="161">
        <f t="shared" si="54"/>
        <v>1512.42</v>
      </c>
      <c r="AW214" s="161">
        <f t="shared" si="54"/>
        <v>1418.84</v>
      </c>
      <c r="AX214" s="161">
        <f t="shared" si="54"/>
        <v>1345.54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4848" priority="202">
      <formula>B$9&gt;=20/24</formula>
    </cfRule>
    <cfRule type="expression" dxfId="4847" priority="203">
      <formula>AND(B$9&gt;=14/24,B$9&lt;20/24)</formula>
    </cfRule>
    <cfRule type="expression" dxfId="4846" priority="204">
      <formula>AND(B$9&gt;=8/24,B$9&lt;14/24)</formula>
    </cfRule>
    <cfRule type="expression" dxfId="4845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AA37:AF37">
    <cfRule type="expression" dxfId="4844" priority="197">
      <formula>AA$9&gt;=20/24</formula>
    </cfRule>
    <cfRule type="expression" dxfId="4843" priority="198">
      <formula>AND(AA$9&gt;=14/24,AA$9&lt;20/24)</formula>
    </cfRule>
    <cfRule type="expression" dxfId="4842" priority="199">
      <formula>AND(AA$9&gt;=8/24,AA$9&lt;14/24)</formula>
    </cfRule>
    <cfRule type="expression" dxfId="4841" priority="200">
      <formula>AA$9&lt;8/24</formula>
    </cfRule>
  </conditionalFormatting>
  <conditionalFormatting sqref="AG51 AA37:AF37 M11:AF11">
    <cfRule type="expression" dxfId="4840" priority="196">
      <formula>M11&gt;$AG11</formula>
    </cfRule>
  </conditionalFormatting>
  <conditionalFormatting sqref="A101:A157 A84:A97 A11:A14 A16:A32 A45:A72 A80:A82 A74:A78 A35:A43 A170:A200">
    <cfRule type="expression" dxfId="4839" priority="195">
      <formula>$AH11=0</formula>
    </cfRule>
  </conditionalFormatting>
  <conditionalFormatting sqref="A98">
    <cfRule type="expression" dxfId="4838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837" priority="192">
      <formula>$AH34=0</formula>
    </cfRule>
  </conditionalFormatting>
  <conditionalFormatting sqref="A83">
    <cfRule type="expression" dxfId="4836" priority="191">
      <formula>$AH83=0</formula>
    </cfRule>
  </conditionalFormatting>
  <conditionalFormatting sqref="A15">
    <cfRule type="expression" dxfId="4835" priority="190">
      <formula>$AH15=0</formula>
    </cfRule>
  </conditionalFormatting>
  <conditionalFormatting sqref="A164:A169">
    <cfRule type="expression" dxfId="4834" priority="189">
      <formula>$AH164=0</formula>
    </cfRule>
  </conditionalFormatting>
  <conditionalFormatting sqref="A158:A163">
    <cfRule type="expression" dxfId="4833" priority="188">
      <formula>$AH158=0</formula>
    </cfRule>
  </conditionalFormatting>
  <conditionalFormatting sqref="A44">
    <cfRule type="expression" dxfId="4832" priority="187">
      <formula>$AH44=0</formula>
    </cfRule>
  </conditionalFormatting>
  <conditionalFormatting sqref="A79">
    <cfRule type="expression" dxfId="4831" priority="186">
      <formula>$AH79=0</formula>
    </cfRule>
  </conditionalFormatting>
  <conditionalFormatting sqref="A73">
    <cfRule type="expression" dxfId="4830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4829" priority="181">
      <formula>D$9&gt;=20/24</formula>
    </cfRule>
    <cfRule type="expression" dxfId="4828" priority="182">
      <formula>AND(D$9&gt;=14/24,D$9&lt;20/24)</formula>
    </cfRule>
    <cfRule type="expression" dxfId="4827" priority="183">
      <formula>AND(D$9&gt;=8/24,D$9&lt;14/24)</formula>
    </cfRule>
    <cfRule type="expression" dxfId="4826" priority="184">
      <formula>D$9&lt;8/24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25" priority="209">
      <formula>C$9&gt;=20/24</formula>
    </cfRule>
    <cfRule type="expression" dxfId="4824" priority="210">
      <formula>AND(C$9&gt;=14/24,C$9&lt;20/24)</formula>
    </cfRule>
    <cfRule type="expression" dxfId="4823" priority="211">
      <formula>AND(C$9&gt;=8/24,C$9&lt;14/24)</formula>
    </cfRule>
    <cfRule type="expression" dxfId="4822" priority="212">
      <formula>C$9&lt;8/24</formula>
    </cfRule>
  </conditionalFormatting>
  <conditionalFormatting sqref="A201">
    <cfRule type="expression" dxfId="4821" priority="213">
      <formula>$AH201=0</formula>
    </cfRule>
  </conditionalFormatting>
  <conditionalFormatting sqref="AG213">
    <cfRule type="expression" dxfId="4820" priority="214">
      <formula>B$9&gt;=20/24</formula>
    </cfRule>
    <cfRule type="expression" dxfId="4819" priority="215">
      <formula>AND(B$9&gt;=14/24,B$9&lt;20/24)</formula>
    </cfRule>
    <cfRule type="expression" dxfId="4818" priority="216">
      <formula>AND(B$9&gt;=8/24,B$9&lt;14/24)</formula>
    </cfRule>
    <cfRule type="expression" dxfId="4817" priority="217">
      <formula>B$9&lt;8/24</formula>
    </cfRule>
  </conditionalFormatting>
  <conditionalFormatting sqref="S8">
    <cfRule type="expression" dxfId="4816" priority="175">
      <formula>U$9&gt;=20/24</formula>
    </cfRule>
    <cfRule type="expression" dxfId="4815" priority="176">
      <formula>AND(U$9&gt;=14/24,U$9&lt;20/24)</formula>
    </cfRule>
    <cfRule type="expression" dxfId="4814" priority="177">
      <formula>AND(U$9&gt;=8/24,U$9&lt;14/24)</formula>
    </cfRule>
    <cfRule type="expression" dxfId="4813" priority="178">
      <formula>U$9&lt;8/24</formula>
    </cfRule>
  </conditionalFormatting>
  <conditionalFormatting sqref="AB8">
    <cfRule type="expression" dxfId="4812" priority="171">
      <formula>AD$9&gt;=20/24</formula>
    </cfRule>
    <cfRule type="expression" dxfId="4811" priority="172">
      <formula>AND(AD$9&gt;=14/24,AD$9&lt;20/24)</formula>
    </cfRule>
    <cfRule type="expression" dxfId="4810" priority="173">
      <formula>AND(AD$9&gt;=8/24,AD$9&lt;14/24)</formula>
    </cfRule>
    <cfRule type="expression" dxfId="4809" priority="174">
      <formula>AD$9&lt;8/24</formula>
    </cfRule>
  </conditionalFormatting>
  <conditionalFormatting sqref="AH213:AX213">
    <cfRule type="expression" dxfId="4808" priority="218">
      <formula>AG$9&gt;=20/24</formula>
    </cfRule>
    <cfRule type="expression" dxfId="4807" priority="219">
      <formula>AND(AG$9&gt;=14/24,AG$9&lt;20/24)</formula>
    </cfRule>
    <cfRule type="expression" dxfId="4806" priority="220">
      <formula>AND(AG$9&gt;=8/24,AG$9&lt;14/24)</formula>
    </cfRule>
    <cfRule type="expression" dxfId="4805" priority="221">
      <formula>AG$9&lt;8/24</formula>
    </cfRule>
  </conditionalFormatting>
  <conditionalFormatting sqref="T213">
    <cfRule type="expression" dxfId="4804" priority="222">
      <formula>AX$9&gt;=20/24</formula>
    </cfRule>
    <cfRule type="expression" dxfId="4803" priority="223">
      <formula>AND(AX$9&gt;=14/24,AX$9&lt;20/24)</formula>
    </cfRule>
    <cfRule type="expression" dxfId="4802" priority="224">
      <formula>AND(AX$9&gt;=8/24,AX$9&lt;14/24)</formula>
    </cfRule>
    <cfRule type="expression" dxfId="4801" priority="225">
      <formula>AX$9&lt;8/24</formula>
    </cfRule>
  </conditionalFormatting>
  <conditionalFormatting sqref="A99:A100">
    <cfRule type="expression" dxfId="4800" priority="170">
      <formula>$AH99=0</formula>
    </cfRule>
  </conditionalFormatting>
  <conditionalFormatting sqref="F40:L41 C57:AF57 S40:W41 Y40:AF41 AA36:AF36">
    <cfRule type="expression" dxfId="4799" priority="166">
      <formula>C$9&gt;=20/24</formula>
    </cfRule>
    <cfRule type="expression" dxfId="4798" priority="167">
      <formula>AND(C$9&gt;=14/24,C$9&lt;20/24)</formula>
    </cfRule>
    <cfRule type="expression" dxfId="4797" priority="168">
      <formula>AND(C$9&gt;=8/24,C$9&lt;14/24)</formula>
    </cfRule>
    <cfRule type="expression" dxfId="4796" priority="169">
      <formula>C$9&lt;8/24</formula>
    </cfRule>
  </conditionalFormatting>
  <conditionalFormatting sqref="Y39:AF39 F39:L39 S39:W39">
    <cfRule type="expression" dxfId="4795" priority="162">
      <formula>F$9&gt;=20/24</formula>
    </cfRule>
    <cfRule type="expression" dxfId="4794" priority="163">
      <formula>AND(F$9&gt;=14/24,F$9&lt;20/24)</formula>
    </cfRule>
    <cfRule type="expression" dxfId="4793" priority="164">
      <formula>AND(F$9&gt;=8/24,F$9&lt;14/24)</formula>
    </cfRule>
    <cfRule type="expression" dxfId="4792" priority="165">
      <formula>F$9&lt;8/24</formula>
    </cfRule>
  </conditionalFormatting>
  <conditionalFormatting sqref="F39:L41 S39:W41 Y39:AF41 AA36:AF36">
    <cfRule type="expression" dxfId="4791" priority="161">
      <formula>F36&gt;$AG36</formula>
    </cfRule>
  </conditionalFormatting>
  <conditionalFormatting sqref="C83:AF83 C75:AF81 C68:AF73 F60:F63 C56:AF56 C58:F59 G58:L63 F67:L67 M11:R14 D85:AF91 S12:AF14 AA16:AF16 AA28:AF31 AA18:AF22 AA24:AF26 E53:AF55 M58:AF67">
    <cfRule type="expression" dxfId="4790" priority="157">
      <formula>C$9&gt;=20/24</formula>
    </cfRule>
    <cfRule type="expression" dxfId="4789" priority="158">
      <formula>AND(C$9&gt;=14/24,C$9&lt;20/24)</formula>
    </cfRule>
    <cfRule type="expression" dxfId="4788" priority="159">
      <formula>AND(C$9&gt;=8/24,C$9&lt;14/24)</formula>
    </cfRule>
    <cfRule type="expression" dxfId="4787" priority="160">
      <formula>C$9&lt;8/24</formula>
    </cfRule>
  </conditionalFormatting>
  <conditionalFormatting sqref="AA32:AF32">
    <cfRule type="expression" dxfId="4786" priority="153">
      <formula>AA$9&gt;=20/24</formula>
    </cfRule>
    <cfRule type="expression" dxfId="4785" priority="154">
      <formula>AND(AA$9&gt;=14/24,AA$9&lt;20/24)</formula>
    </cfRule>
    <cfRule type="expression" dxfId="4784" priority="155">
      <formula>AND(AA$9&gt;=8/24,AA$9&lt;14/24)</formula>
    </cfRule>
    <cfRule type="expression" dxfId="4783" priority="156">
      <formula>AA$9&lt;8/24</formula>
    </cfRule>
  </conditionalFormatting>
  <conditionalFormatting sqref="AA35:AF35">
    <cfRule type="expression" dxfId="4782" priority="149">
      <formula>AA$9&gt;=20/24</formula>
    </cfRule>
    <cfRule type="expression" dxfId="4781" priority="150">
      <formula>AND(AA$9&gt;=14/24,AA$9&lt;20/24)</formula>
    </cfRule>
    <cfRule type="expression" dxfId="4780" priority="151">
      <formula>AND(AA$9&gt;=8/24,AA$9&lt;14/24)</formula>
    </cfRule>
    <cfRule type="expression" dxfId="4779" priority="152">
      <formula>AA$9&lt;8/24</formula>
    </cfRule>
  </conditionalFormatting>
  <conditionalFormatting sqref="C38:AF38 C51:AF52 C56:AF56 F42:L44 M11:R15 M37:Z37 S12:AF14 AA16:AE16 S15:AE15 AA34:AF35 AA18:AF22 AA24:AF32 AF15:AF16 AB42:AF43 E53:AF55">
    <cfRule type="expression" dxfId="4778" priority="148">
      <formula>C11&gt;$AG11</formula>
    </cfRule>
  </conditionalFormatting>
  <conditionalFormatting sqref="AA34:AF34">
    <cfRule type="expression" dxfId="4777" priority="144">
      <formula>AA$9&gt;=20/24</formula>
    </cfRule>
    <cfRule type="expression" dxfId="4776" priority="145">
      <formula>AND(AA$9&gt;=14/24,AA$9&lt;20/24)</formula>
    </cfRule>
    <cfRule type="expression" dxfId="4775" priority="146">
      <formula>AND(AA$9&gt;=8/24,AA$9&lt;14/24)</formula>
    </cfRule>
    <cfRule type="expression" dxfId="4774" priority="147">
      <formula>AA$9&lt;8/24</formula>
    </cfRule>
  </conditionalFormatting>
  <conditionalFormatting sqref="M15:AF15">
    <cfRule type="expression" dxfId="4773" priority="140">
      <formula>M$9&gt;=20/24</formula>
    </cfRule>
    <cfRule type="expression" dxfId="4772" priority="141">
      <formula>AND(M$9&gt;=14/24,M$9&lt;20/24)</formula>
    </cfRule>
    <cfRule type="expression" dxfId="4771" priority="142">
      <formula>AND(M$9&gt;=8/24,M$9&lt;14/24)</formula>
    </cfRule>
    <cfRule type="expression" dxfId="4770" priority="143">
      <formula>M$9&lt;8/24</formula>
    </cfRule>
  </conditionalFormatting>
  <conditionalFormatting sqref="AA33:AF33">
    <cfRule type="expression" dxfId="4769" priority="136">
      <formula>AA$9&gt;=20/24</formula>
    </cfRule>
    <cfRule type="expression" dxfId="4768" priority="137">
      <formula>AND(AA$9&gt;=14/24,AA$9&lt;20/24)</formula>
    </cfRule>
    <cfRule type="expression" dxfId="4767" priority="138">
      <formula>AND(AA$9&gt;=8/24,AA$9&lt;14/24)</formula>
    </cfRule>
    <cfRule type="expression" dxfId="4766" priority="139">
      <formula>AA$9&lt;8/24</formula>
    </cfRule>
  </conditionalFormatting>
  <conditionalFormatting sqref="AA33:AF33">
    <cfRule type="expression" dxfId="4765" priority="135">
      <formula>AA33&gt;$AG33</formula>
    </cfRule>
  </conditionalFormatting>
  <conditionalFormatting sqref="S11">
    <cfRule type="expression" dxfId="4764" priority="131">
      <formula>S$9&gt;=20/24</formula>
    </cfRule>
    <cfRule type="expression" dxfId="4763" priority="132">
      <formula>AND(S$9&gt;=14/24,S$9&lt;20/24)</formula>
    </cfRule>
    <cfRule type="expression" dxfId="4762" priority="133">
      <formula>AND(S$9&gt;=8/24,S$9&lt;14/24)</formula>
    </cfRule>
    <cfRule type="expression" dxfId="4761" priority="134">
      <formula>S$9&lt;8/24</formula>
    </cfRule>
  </conditionalFormatting>
  <conditionalFormatting sqref="AA42:AA43 AB44:AF50">
    <cfRule type="expression" dxfId="4760" priority="127">
      <formula>AA$9&gt;=20/24</formula>
    </cfRule>
    <cfRule type="expression" dxfId="4759" priority="128">
      <formula>AND(AA$9&gt;=14/24,AA$9&lt;20/24)</formula>
    </cfRule>
    <cfRule type="expression" dxfId="4758" priority="129">
      <formula>AND(AA$9&gt;=8/24,AA$9&lt;14/24)</formula>
    </cfRule>
    <cfRule type="expression" dxfId="4757" priority="130">
      <formula>AA$9&lt;8/24</formula>
    </cfRule>
  </conditionalFormatting>
  <conditionalFormatting sqref="AA42:AA43 AB44:AF50">
    <cfRule type="expression" dxfId="4756" priority="126">
      <formula>AA42&gt;$AG42</formula>
    </cfRule>
  </conditionalFormatting>
  <conditionalFormatting sqref="M39:R44 AA44:AA50 R45:R46 N45:Q45 S42:Z46">
    <cfRule type="expression" dxfId="4755" priority="122">
      <formula>M$9&gt;=20/24</formula>
    </cfRule>
    <cfRule type="expression" dxfId="4754" priority="123">
      <formula>AND(M$9&gt;=14/24,M$9&lt;20/24)</formula>
    </cfRule>
    <cfRule type="expression" dxfId="4753" priority="124">
      <formula>AND(M$9&gt;=8/24,M$9&lt;14/24)</formula>
    </cfRule>
    <cfRule type="expression" dxfId="4752" priority="125">
      <formula>M$9&lt;8/24</formula>
    </cfRule>
  </conditionalFormatting>
  <conditionalFormatting sqref="M39:R44 AA44:AA50 R45:R46 N45:Q45 S42:Z46">
    <cfRule type="expression" dxfId="4751" priority="121">
      <formula>M39&gt;$AG39</formula>
    </cfRule>
  </conditionalFormatting>
  <conditionalFormatting sqref="AA27:AF27">
    <cfRule type="expression" dxfId="4750" priority="117">
      <formula>AA$9&gt;=20/24</formula>
    </cfRule>
    <cfRule type="expression" dxfId="4749" priority="118">
      <formula>AND(AA$9&gt;=14/24,AA$9&lt;20/24)</formula>
    </cfRule>
    <cfRule type="expression" dxfId="4748" priority="119">
      <formula>AND(AA$9&gt;=8/24,AA$9&lt;14/24)</formula>
    </cfRule>
    <cfRule type="expression" dxfId="4747" priority="120">
      <formula>AA$9&lt;8/24</formula>
    </cfRule>
  </conditionalFormatting>
  <conditionalFormatting sqref="C11:D11 C74:I74 D12:D13 E11:L13 AA17:AF17 AA23:AF23">
    <cfRule type="expression" dxfId="4746" priority="113">
      <formula>C$9&gt;=20/24</formula>
    </cfRule>
    <cfRule type="expression" dxfId="4745" priority="114">
      <formula>AND(C$9&gt;=14/24,C$9&lt;20/24)</formula>
    </cfRule>
    <cfRule type="expression" dxfId="4744" priority="115">
      <formula>AND(C$9&gt;=8/24,C$9&lt;14/24)</formula>
    </cfRule>
    <cfRule type="expression" dxfId="4743" priority="116">
      <formula>C$9&lt;8/24</formula>
    </cfRule>
  </conditionalFormatting>
  <conditionalFormatting sqref="C11:D11 D12:D13 E11:L13 AA17:AF17 AA23:AF23">
    <cfRule type="expression" dxfId="4742" priority="104">
      <formula>C11&gt;$AG11</formula>
    </cfRule>
  </conditionalFormatting>
  <conditionalFormatting sqref="C40:E41">
    <cfRule type="expression" dxfId="4741" priority="87">
      <formula>C$9&gt;=20/24</formula>
    </cfRule>
    <cfRule type="expression" dxfId="4740" priority="88">
      <formula>AND(C$9&gt;=14/24,C$9&lt;20/24)</formula>
    </cfRule>
    <cfRule type="expression" dxfId="4739" priority="89">
      <formula>AND(C$9&gt;=8/24,C$9&lt;14/24)</formula>
    </cfRule>
    <cfRule type="expression" dxfId="4738" priority="90">
      <formula>C$9&lt;8/24</formula>
    </cfRule>
  </conditionalFormatting>
  <conditionalFormatting sqref="C39:E39">
    <cfRule type="expression" dxfId="4737" priority="83">
      <formula>C$9&gt;=20/24</formula>
    </cfRule>
    <cfRule type="expression" dxfId="4736" priority="84">
      <formula>AND(C$9&gt;=14/24,C$9&lt;20/24)</formula>
    </cfRule>
    <cfRule type="expression" dxfId="4735" priority="85">
      <formula>AND(C$9&gt;=8/24,C$9&lt;14/24)</formula>
    </cfRule>
    <cfRule type="expression" dxfId="4734" priority="86">
      <formula>C$9&lt;8/24</formula>
    </cfRule>
  </conditionalFormatting>
  <conditionalFormatting sqref="C39:E41">
    <cfRule type="expression" dxfId="4733" priority="82">
      <formula>C39&gt;$AG39</formula>
    </cfRule>
  </conditionalFormatting>
  <conditionalFormatting sqref="F64:L66">
    <cfRule type="expression" dxfId="4732" priority="78">
      <formula>F$9&gt;=20/24</formula>
    </cfRule>
    <cfRule type="expression" dxfId="4731" priority="79">
      <formula>AND(F$9&gt;=14/24,F$9&lt;20/24)</formula>
    </cfRule>
    <cfRule type="expression" dxfId="4730" priority="80">
      <formula>AND(F$9&gt;=8/24,F$9&lt;14/24)</formula>
    </cfRule>
    <cfRule type="expression" dxfId="4729" priority="81">
      <formula>F$9&lt;8/24</formula>
    </cfRule>
  </conditionalFormatting>
  <conditionalFormatting sqref="D42:E43">
    <cfRule type="expression" dxfId="4728" priority="77">
      <formula>D42&gt;$AG42</formula>
    </cfRule>
  </conditionalFormatting>
  <conditionalFormatting sqref="F45:M50 N46:Q50 R47:Z50">
    <cfRule type="expression" dxfId="4727" priority="73">
      <formula>F$9&gt;=20/24</formula>
    </cfRule>
    <cfRule type="expression" dxfId="4726" priority="74">
      <formula>AND(F$9&gt;=14/24,F$9&lt;20/24)</formula>
    </cfRule>
    <cfRule type="expression" dxfId="4725" priority="75">
      <formula>AND(F$9&gt;=8/24,F$9&lt;14/24)</formula>
    </cfRule>
    <cfRule type="expression" dxfId="4724" priority="76">
      <formula>F$9&lt;8/24</formula>
    </cfRule>
  </conditionalFormatting>
  <conditionalFormatting sqref="F45:M50 N46:Q50 R47:Z50">
    <cfRule type="expression" dxfId="4723" priority="72">
      <formula>F45&gt;$AG45</formula>
    </cfRule>
  </conditionalFormatting>
  <conditionalFormatting sqref="X40:X41">
    <cfRule type="expression" dxfId="4722" priority="68">
      <formula>X$9&gt;=20/24</formula>
    </cfRule>
    <cfRule type="expression" dxfId="4721" priority="69">
      <formula>AND(X$9&gt;=14/24,X$9&lt;20/24)</formula>
    </cfRule>
    <cfRule type="expression" dxfId="4720" priority="70">
      <formula>AND(X$9&gt;=8/24,X$9&lt;14/24)</formula>
    </cfRule>
    <cfRule type="expression" dxfId="4719" priority="71">
      <formula>X$9&lt;8/24</formula>
    </cfRule>
  </conditionalFormatting>
  <conditionalFormatting sqref="X39">
    <cfRule type="expression" dxfId="4718" priority="64">
      <formula>X$9&gt;=20/24</formula>
    </cfRule>
    <cfRule type="expression" dxfId="4717" priority="65">
      <formula>AND(X$9&gt;=14/24,X$9&lt;20/24)</formula>
    </cfRule>
    <cfRule type="expression" dxfId="4716" priority="66">
      <formula>AND(X$9&gt;=8/24,X$9&lt;14/24)</formula>
    </cfRule>
    <cfRule type="expression" dxfId="4715" priority="67">
      <formula>X$9&lt;8/24</formula>
    </cfRule>
  </conditionalFormatting>
  <conditionalFormatting sqref="X39:X41">
    <cfRule type="expression" dxfId="4714" priority="63">
      <formula>X39&gt;$AG39</formula>
    </cfRule>
  </conditionalFormatting>
  <conditionalFormatting sqref="B82 B74 B94:B100 B11">
    <cfRule type="expression" dxfId="4713" priority="59">
      <formula>B$9&gt;=20/24</formula>
    </cfRule>
    <cfRule type="expression" dxfId="4712" priority="60">
      <formula>AND(B$9&gt;=14/24,B$9&lt;20/24)</formula>
    </cfRule>
    <cfRule type="expression" dxfId="4711" priority="61">
      <formula>AND(B$9&gt;=8/24,B$9&lt;14/24)</formula>
    </cfRule>
    <cfRule type="expression" dxfId="4710" priority="62">
      <formula>B$9&lt;8/24</formula>
    </cfRule>
  </conditionalFormatting>
  <conditionalFormatting sqref="B37:L37">
    <cfRule type="expression" dxfId="4709" priority="55">
      <formula>B$9&gt;=20/24</formula>
    </cfRule>
    <cfRule type="expression" dxfId="4708" priority="56">
      <formula>AND(B$9&gt;=14/24,B$9&lt;20/24)</formula>
    </cfRule>
    <cfRule type="expression" dxfId="4707" priority="57">
      <formula>AND(B$9&gt;=8/24,B$9&lt;14/24)</formula>
    </cfRule>
    <cfRule type="expression" dxfId="4706" priority="58">
      <formula>B$9&lt;8/24</formula>
    </cfRule>
  </conditionalFormatting>
  <conditionalFormatting sqref="B11 B37:L37">
    <cfRule type="expression" dxfId="4705" priority="54">
      <formula>B11&gt;$AG11</formula>
    </cfRule>
  </conditionalFormatting>
  <conditionalFormatting sqref="B84:C84">
    <cfRule type="expression" dxfId="4704" priority="50">
      <formula>B$9&gt;=20/24</formula>
    </cfRule>
    <cfRule type="expression" dxfId="4703" priority="51">
      <formula>AND(B$9&gt;=14/24,B$9&lt;20/24)</formula>
    </cfRule>
    <cfRule type="expression" dxfId="4702" priority="52">
      <formula>AND(B$9&gt;=8/24,B$9&lt;14/24)</formula>
    </cfRule>
    <cfRule type="expression" dxfId="4701" priority="53">
      <formula>B$9&lt;8/24</formula>
    </cfRule>
  </conditionalFormatting>
  <conditionalFormatting sqref="B40:B41 B57 B36:Z36">
    <cfRule type="expression" dxfId="4700" priority="46">
      <formula>B$9&gt;=20/24</formula>
    </cfRule>
    <cfRule type="expression" dxfId="4699" priority="47">
      <formula>AND(B$9&gt;=14/24,B$9&lt;20/24)</formula>
    </cfRule>
    <cfRule type="expression" dxfId="4698" priority="48">
      <formula>AND(B$9&gt;=8/24,B$9&lt;14/24)</formula>
    </cfRule>
    <cfRule type="expression" dxfId="4697" priority="49">
      <formula>B$9&lt;8/24</formula>
    </cfRule>
  </conditionalFormatting>
  <conditionalFormatting sqref="B39">
    <cfRule type="expression" dxfId="4696" priority="42">
      <formula>B$9&gt;=20/24</formula>
    </cfRule>
    <cfRule type="expression" dxfId="4695" priority="43">
      <formula>AND(B$9&gt;=14/24,B$9&lt;20/24)</formula>
    </cfRule>
    <cfRule type="expression" dxfId="4694" priority="44">
      <formula>AND(B$9&gt;=8/24,B$9&lt;14/24)</formula>
    </cfRule>
    <cfRule type="expression" dxfId="4693" priority="45">
      <formula>B$9&lt;8/24</formula>
    </cfRule>
  </conditionalFormatting>
  <conditionalFormatting sqref="B39:B41 B36:Z36">
    <cfRule type="expression" dxfId="4692" priority="41">
      <formula>B36&gt;$AG36</formula>
    </cfRule>
  </conditionalFormatting>
  <conditionalFormatting sqref="B83 B75:B81 B53:B56 B58:B73 B12:C14 B85:C91 C53:D55 C60:E67 D14:L14 B16:Z16 B28:Z31 B18:Z22 B24:Z26">
    <cfRule type="expression" dxfId="4691" priority="37">
      <formula>B$9&gt;=20/24</formula>
    </cfRule>
    <cfRule type="expression" dxfId="4690" priority="38">
      <formula>AND(B$9&gt;=14/24,B$9&lt;20/24)</formula>
    </cfRule>
    <cfRule type="expression" dxfId="4689" priority="39">
      <formula>AND(B$9&gt;=8/24,B$9&lt;14/24)</formula>
    </cfRule>
    <cfRule type="expression" dxfId="4688" priority="40">
      <formula>B$9&lt;8/24</formula>
    </cfRule>
  </conditionalFormatting>
  <conditionalFormatting sqref="B32:Z32">
    <cfRule type="expression" dxfId="4687" priority="33">
      <formula>B$9&gt;=20/24</formula>
    </cfRule>
    <cfRule type="expression" dxfId="4686" priority="34">
      <formula>AND(B$9&gt;=14/24,B$9&lt;20/24)</formula>
    </cfRule>
    <cfRule type="expression" dxfId="4685" priority="35">
      <formula>AND(B$9&gt;=8/24,B$9&lt;14/24)</formula>
    </cfRule>
    <cfRule type="expression" dxfId="4684" priority="36">
      <formula>B$9&lt;8/24</formula>
    </cfRule>
  </conditionalFormatting>
  <conditionalFormatting sqref="B35:Z35">
    <cfRule type="expression" dxfId="4683" priority="29">
      <formula>B$9&gt;=20/24</formula>
    </cfRule>
    <cfRule type="expression" dxfId="4682" priority="30">
      <formula>AND(B$9&gt;=14/24,B$9&lt;20/24)</formula>
    </cfRule>
    <cfRule type="expression" dxfId="4681" priority="31">
      <formula>AND(B$9&gt;=8/24,B$9&lt;14/24)</formula>
    </cfRule>
    <cfRule type="expression" dxfId="4680" priority="32">
      <formula>B$9&lt;8/24</formula>
    </cfRule>
  </conditionalFormatting>
  <conditionalFormatting sqref="B38 B51:B56 B12:C16 B42:C43 C53:D55 D14:L16 B34:Z35 M16:Z16 B18:Z22 B24:Z32">
    <cfRule type="expression" dxfId="4679" priority="28">
      <formula>B12&gt;$AG12</formula>
    </cfRule>
  </conditionalFormatting>
  <conditionalFormatting sqref="B34:Z34">
    <cfRule type="expression" dxfId="4678" priority="24">
      <formula>B$9&gt;=20/24</formula>
    </cfRule>
    <cfRule type="expression" dxfId="4677" priority="25">
      <formula>AND(B$9&gt;=14/24,B$9&lt;20/24)</formula>
    </cfRule>
    <cfRule type="expression" dxfId="4676" priority="26">
      <formula>AND(B$9&gt;=8/24,B$9&lt;14/24)</formula>
    </cfRule>
    <cfRule type="expression" dxfId="4675" priority="27">
      <formula>B$9&lt;8/24</formula>
    </cfRule>
  </conditionalFormatting>
  <conditionalFormatting sqref="B15:L15">
    <cfRule type="expression" dxfId="4674" priority="20">
      <formula>B$9&gt;=20/24</formula>
    </cfRule>
    <cfRule type="expression" dxfId="4673" priority="21">
      <formula>AND(B$9&gt;=14/24,B$9&lt;20/24)</formula>
    </cfRule>
    <cfRule type="expression" dxfId="4672" priority="22">
      <formula>AND(B$9&gt;=8/24,B$9&lt;14/24)</formula>
    </cfRule>
    <cfRule type="expression" dxfId="4671" priority="23">
      <formula>B$9&lt;8/24</formula>
    </cfRule>
  </conditionalFormatting>
  <conditionalFormatting sqref="B33:Z33">
    <cfRule type="expression" dxfId="4670" priority="16">
      <formula>B$9&gt;=20/24</formula>
    </cfRule>
    <cfRule type="expression" dxfId="4669" priority="17">
      <formula>AND(B$9&gt;=14/24,B$9&lt;20/24)</formula>
    </cfRule>
    <cfRule type="expression" dxfId="4668" priority="18">
      <formula>AND(B$9&gt;=8/24,B$9&lt;14/24)</formula>
    </cfRule>
    <cfRule type="expression" dxfId="4667" priority="19">
      <formula>B$9&lt;8/24</formula>
    </cfRule>
  </conditionalFormatting>
  <conditionalFormatting sqref="B33:Z33">
    <cfRule type="expression" dxfId="4666" priority="15">
      <formula>B33&gt;$AG33</formula>
    </cfRule>
  </conditionalFormatting>
  <conditionalFormatting sqref="B44:E50">
    <cfRule type="expression" dxfId="4665" priority="11">
      <formula>B$9&gt;=20/24</formula>
    </cfRule>
    <cfRule type="expression" dxfId="4664" priority="12">
      <formula>AND(B$9&gt;=14/24,B$9&lt;20/24)</formula>
    </cfRule>
    <cfRule type="expression" dxfId="4663" priority="13">
      <formula>AND(B$9&gt;=8/24,B$9&lt;14/24)</formula>
    </cfRule>
    <cfRule type="expression" dxfId="4662" priority="14">
      <formula>B$9&lt;8/24</formula>
    </cfRule>
  </conditionalFormatting>
  <conditionalFormatting sqref="B44:E50">
    <cfRule type="expression" dxfId="4661" priority="10">
      <formula>B44&gt;$AG44</formula>
    </cfRule>
  </conditionalFormatting>
  <conditionalFormatting sqref="B27:Z27">
    <cfRule type="expression" dxfId="4660" priority="6">
      <formula>B$9&gt;=20/24</formula>
    </cfRule>
    <cfRule type="expression" dxfId="4659" priority="7">
      <formula>AND(B$9&gt;=14/24,B$9&lt;20/24)</formula>
    </cfRule>
    <cfRule type="expression" dxfId="4658" priority="8">
      <formula>AND(B$9&gt;=8/24,B$9&lt;14/24)</formula>
    </cfRule>
    <cfRule type="expression" dxfId="4657" priority="9">
      <formula>B$9&lt;8/24</formula>
    </cfRule>
  </conditionalFormatting>
  <conditionalFormatting sqref="B17:Z17 B23:Z23">
    <cfRule type="expression" dxfId="4656" priority="2">
      <formula>B$9&gt;=20/24</formula>
    </cfRule>
    <cfRule type="expression" dxfId="4655" priority="3">
      <formula>AND(B$9&gt;=14/24,B$9&lt;20/24)</formula>
    </cfRule>
    <cfRule type="expression" dxfId="4654" priority="4">
      <formula>AND(B$9&gt;=8/24,B$9&lt;14/24)</formula>
    </cfRule>
    <cfRule type="expression" dxfId="4653" priority="5">
      <formula>B$9&lt;8/24</formula>
    </cfRule>
  </conditionalFormatting>
  <conditionalFormatting sqref="B17:Z17 B23:Z23">
    <cfRule type="expression" dxfId="4652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AB644DBC-4C7F-4540-8F21-1DDBC70F0BF1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246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G54" sqref="G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2079/01/21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269.09000000000003</v>
      </c>
      <c r="C5" s="29">
        <f t="shared" si="0"/>
        <v>256.62</v>
      </c>
      <c r="D5" s="29">
        <f t="shared" si="0"/>
        <v>276.42</v>
      </c>
      <c r="E5" s="29">
        <f t="shared" si="0"/>
        <v>250.23000000000002</v>
      </c>
      <c r="F5" s="29">
        <f t="shared" si="0"/>
        <v>291.3</v>
      </c>
      <c r="G5" s="29">
        <f t="shared" si="0"/>
        <v>295.28999999999996</v>
      </c>
      <c r="H5" s="29">
        <f t="shared" si="0"/>
        <v>296.17</v>
      </c>
      <c r="I5" s="29">
        <f t="shared" si="0"/>
        <v>317</v>
      </c>
      <c r="J5" s="29">
        <f t="shared" si="0"/>
        <v>335</v>
      </c>
      <c r="K5" s="29">
        <f t="shared" si="0"/>
        <v>347.5</v>
      </c>
      <c r="L5" s="29">
        <f t="shared" si="0"/>
        <v>425.70000000000005</v>
      </c>
      <c r="M5" s="29">
        <f t="shared" si="0"/>
        <v>495.5</v>
      </c>
      <c r="N5" s="29">
        <f t="shared" si="0"/>
        <v>492.9</v>
      </c>
      <c r="O5" s="29">
        <f t="shared" si="0"/>
        <v>542.18000000000006</v>
      </c>
      <c r="P5" s="29">
        <f t="shared" si="0"/>
        <v>529.4</v>
      </c>
      <c r="Q5" s="29">
        <f t="shared" si="0"/>
        <v>533.9</v>
      </c>
      <c r="R5" s="29">
        <f t="shared" si="0"/>
        <v>538.70000000000005</v>
      </c>
      <c r="S5" s="29">
        <f t="shared" si="0"/>
        <v>552.97</v>
      </c>
      <c r="T5" s="29">
        <f t="shared" si="0"/>
        <v>369</v>
      </c>
      <c r="U5" s="29">
        <f t="shared" si="0"/>
        <v>321.02</v>
      </c>
      <c r="V5" s="29">
        <f t="shared" si="0"/>
        <v>294</v>
      </c>
      <c r="W5" s="29">
        <f t="shared" si="0"/>
        <v>313</v>
      </c>
      <c r="X5" s="29">
        <f t="shared" si="0"/>
        <v>295.23</v>
      </c>
      <c r="Y5" s="29">
        <f t="shared" si="0"/>
        <v>282.63</v>
      </c>
      <c r="Z5" s="29">
        <f t="shared" si="0"/>
        <v>247.62</v>
      </c>
      <c r="AA5" s="29">
        <f t="shared" si="0"/>
        <v>232.5</v>
      </c>
      <c r="AB5" s="29">
        <f t="shared" si="0"/>
        <v>219</v>
      </c>
      <c r="AC5" s="29">
        <f t="shared" si="0"/>
        <v>218</v>
      </c>
      <c r="AD5" s="29">
        <f t="shared" si="0"/>
        <v>189</v>
      </c>
      <c r="AE5" s="29">
        <f t="shared" si="0"/>
        <v>196</v>
      </c>
      <c r="AF5" s="29">
        <f>B68</f>
        <v>271.06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1311MW at 7:30hr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Load=1107</v>
      </c>
      <c r="B7" s="34">
        <f>B75</f>
        <v>1372</v>
      </c>
      <c r="C7" s="34">
        <f t="shared" ref="C7:AF7" si="1">C75</f>
        <v>1358.93</v>
      </c>
      <c r="D7" s="34">
        <f t="shared" si="1"/>
        <v>1304.1599999999999</v>
      </c>
      <c r="E7" s="34">
        <f t="shared" si="1"/>
        <v>1236.6600000000001</v>
      </c>
      <c r="F7" s="34">
        <f t="shared" si="1"/>
        <v>1189.5700000000002</v>
      </c>
      <c r="G7" s="34">
        <f t="shared" si="1"/>
        <v>1198.1400000000001</v>
      </c>
      <c r="H7" s="34">
        <f t="shared" si="1"/>
        <v>1187.23</v>
      </c>
      <c r="I7" s="34">
        <f t="shared" si="1"/>
        <v>1205.51</v>
      </c>
      <c r="J7" s="34">
        <f t="shared" si="1"/>
        <v>1254.6400000000001</v>
      </c>
      <c r="K7" s="34">
        <f t="shared" si="1"/>
        <v>1295.54</v>
      </c>
      <c r="L7" s="34">
        <f t="shared" si="1"/>
        <v>1311.04</v>
      </c>
      <c r="M7" s="34">
        <f t="shared" si="1"/>
        <v>1275.3400000000001</v>
      </c>
      <c r="N7" s="34">
        <f t="shared" si="1"/>
        <v>1278.04</v>
      </c>
      <c r="O7" s="34">
        <f t="shared" si="1"/>
        <v>1299.04</v>
      </c>
      <c r="P7" s="34">
        <f t="shared" si="1"/>
        <v>1318.92</v>
      </c>
      <c r="Q7" s="34">
        <f t="shared" si="1"/>
        <v>1312.94</v>
      </c>
      <c r="R7" s="34">
        <f t="shared" si="1"/>
        <v>1337.84</v>
      </c>
      <c r="S7" s="34">
        <f t="shared" si="1"/>
        <v>1386.0400000000002</v>
      </c>
      <c r="T7" s="34">
        <f t="shared" si="1"/>
        <v>1383.21</v>
      </c>
      <c r="U7" s="34">
        <f t="shared" si="1"/>
        <v>1299.24</v>
      </c>
      <c r="V7" s="34">
        <f t="shared" si="1"/>
        <v>1346.76</v>
      </c>
      <c r="W7" s="34">
        <f t="shared" si="1"/>
        <v>1322.54</v>
      </c>
      <c r="X7" s="34">
        <f t="shared" si="1"/>
        <v>1313.94</v>
      </c>
      <c r="Y7" s="34">
        <f t="shared" si="1"/>
        <v>1315.47</v>
      </c>
      <c r="Z7" s="34">
        <f t="shared" si="1"/>
        <v>1493.37</v>
      </c>
      <c r="AA7" s="34">
        <f t="shared" si="1"/>
        <v>1566.76</v>
      </c>
      <c r="AB7" s="34">
        <f t="shared" si="1"/>
        <v>1496.94</v>
      </c>
      <c r="AC7" s="34">
        <f t="shared" si="1"/>
        <v>1433.44</v>
      </c>
      <c r="AD7" s="34">
        <f t="shared" si="1"/>
        <v>1248.74</v>
      </c>
      <c r="AE7" s="34">
        <f t="shared" si="1"/>
        <v>1107.44</v>
      </c>
      <c r="AF7" s="34">
        <f t="shared" si="1"/>
        <v>1143.44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280</v>
      </c>
      <c r="C11" s="47">
        <v>265</v>
      </c>
      <c r="D11" s="47">
        <v>215</v>
      </c>
      <c r="E11" s="44">
        <v>180</v>
      </c>
      <c r="F11" s="44">
        <v>180</v>
      </c>
      <c r="G11" s="44">
        <v>165</v>
      </c>
      <c r="H11" s="44">
        <v>150</v>
      </c>
      <c r="I11" s="44">
        <v>150</v>
      </c>
      <c r="J11" s="44">
        <v>150</v>
      </c>
      <c r="K11" s="44">
        <v>150</v>
      </c>
      <c r="L11" s="44">
        <v>150</v>
      </c>
      <c r="M11" s="44">
        <v>60</v>
      </c>
      <c r="N11" s="44">
        <v>10</v>
      </c>
      <c r="O11" s="44">
        <v>10</v>
      </c>
      <c r="P11" s="44">
        <v>20</v>
      </c>
      <c r="Q11" s="44">
        <v>10</v>
      </c>
      <c r="R11" s="44">
        <v>10</v>
      </c>
      <c r="S11" s="44">
        <v>10</v>
      </c>
      <c r="T11" s="44">
        <v>10</v>
      </c>
      <c r="U11" s="44">
        <v>10</v>
      </c>
      <c r="V11" s="44">
        <v>100</v>
      </c>
      <c r="W11" s="46">
        <v>100</v>
      </c>
      <c r="X11" s="46">
        <v>90</v>
      </c>
      <c r="Y11" s="46">
        <v>110</v>
      </c>
      <c r="Z11" s="46">
        <v>210</v>
      </c>
      <c r="AA11" s="46">
        <v>230</v>
      </c>
      <c r="AB11" s="46">
        <v>210</v>
      </c>
      <c r="AC11" s="46">
        <v>210</v>
      </c>
      <c r="AD11" s="46">
        <v>200</v>
      </c>
      <c r="AE11" s="46">
        <v>140</v>
      </c>
      <c r="AF11" s="46">
        <v>180</v>
      </c>
      <c r="AG11" s="48">
        <v>456</v>
      </c>
      <c r="AH11" s="49">
        <f>MAX(B11:AF11)</f>
        <v>280</v>
      </c>
      <c r="AI11" s="50">
        <f>MIN(B11:AF11)</f>
        <v>10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32</v>
      </c>
      <c r="C12" s="44">
        <v>32</v>
      </c>
      <c r="D12" s="44">
        <v>32</v>
      </c>
      <c r="E12" s="44">
        <v>32</v>
      </c>
      <c r="F12" s="44">
        <v>32</v>
      </c>
      <c r="G12" s="44">
        <v>32</v>
      </c>
      <c r="H12" s="44">
        <v>32</v>
      </c>
      <c r="I12" s="44">
        <v>32</v>
      </c>
      <c r="J12" s="44">
        <v>36</v>
      </c>
      <c r="K12" s="44">
        <v>36</v>
      </c>
      <c r="L12" s="44">
        <v>36</v>
      </c>
      <c r="M12" s="44">
        <v>36</v>
      </c>
      <c r="N12" s="44">
        <v>36</v>
      </c>
      <c r="O12" s="44">
        <v>36</v>
      </c>
      <c r="P12" s="44">
        <v>36</v>
      </c>
      <c r="Q12" s="44">
        <v>36</v>
      </c>
      <c r="R12" s="44">
        <v>36</v>
      </c>
      <c r="S12" s="44">
        <v>36</v>
      </c>
      <c r="T12" s="44">
        <v>36</v>
      </c>
      <c r="U12" s="44">
        <v>36</v>
      </c>
      <c r="V12" s="44">
        <v>36</v>
      </c>
      <c r="W12" s="44">
        <v>36</v>
      </c>
      <c r="X12" s="44">
        <v>36</v>
      </c>
      <c r="Y12" s="44">
        <v>36</v>
      </c>
      <c r="Z12" s="44">
        <v>25</v>
      </c>
      <c r="AA12" s="44">
        <v>60</v>
      </c>
      <c r="AB12" s="44">
        <v>60</v>
      </c>
      <c r="AC12" s="44">
        <v>60</v>
      </c>
      <c r="AD12" s="44">
        <v>60</v>
      </c>
      <c r="AE12" s="44">
        <v>60</v>
      </c>
      <c r="AF12" s="44">
        <v>60</v>
      </c>
      <c r="AG12" s="53">
        <v>60</v>
      </c>
      <c r="AH12" s="49">
        <f t="shared" ref="AH12:AH75" si="2">MAX(B12:AF12)</f>
        <v>60</v>
      </c>
      <c r="AI12" s="50">
        <f t="shared" ref="AI12:AI75" si="3">MIN(B12:AF12)</f>
        <v>25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15.4</v>
      </c>
      <c r="C13" s="44">
        <v>15.4</v>
      </c>
      <c r="D13" s="44">
        <v>15.4</v>
      </c>
      <c r="E13" s="44">
        <v>15.4</v>
      </c>
      <c r="F13" s="44">
        <v>15.4</v>
      </c>
      <c r="G13" s="44">
        <v>15.4</v>
      </c>
      <c r="H13" s="44">
        <v>15.4</v>
      </c>
      <c r="I13" s="44">
        <v>15.4</v>
      </c>
      <c r="J13" s="44">
        <v>15.4</v>
      </c>
      <c r="K13" s="44">
        <v>15.4</v>
      </c>
      <c r="L13" s="44">
        <v>15.4</v>
      </c>
      <c r="M13" s="44">
        <v>16.5</v>
      </c>
      <c r="N13" s="44">
        <v>16.5</v>
      </c>
      <c r="O13" s="44">
        <v>17.8</v>
      </c>
      <c r="P13" s="44">
        <v>0</v>
      </c>
      <c r="Q13" s="44">
        <v>0</v>
      </c>
      <c r="R13" s="44">
        <v>19.2</v>
      </c>
      <c r="S13" s="44">
        <v>19.2</v>
      </c>
      <c r="T13" s="44">
        <v>19.2</v>
      </c>
      <c r="U13" s="44">
        <v>19.2</v>
      </c>
      <c r="V13" s="44">
        <v>19.2</v>
      </c>
      <c r="W13" s="44">
        <v>19.2</v>
      </c>
      <c r="X13" s="44">
        <v>19.2</v>
      </c>
      <c r="Y13" s="44">
        <v>19.2</v>
      </c>
      <c r="Z13" s="44">
        <v>26.2</v>
      </c>
      <c r="AA13" s="44">
        <v>30</v>
      </c>
      <c r="AB13" s="44">
        <v>25.6</v>
      </c>
      <c r="AC13" s="44">
        <v>25.6</v>
      </c>
      <c r="AD13" s="44">
        <v>25.6</v>
      </c>
      <c r="AE13" s="44">
        <v>4.3</v>
      </c>
      <c r="AF13" s="44">
        <v>24.3</v>
      </c>
      <c r="AG13" s="53">
        <v>52.4</v>
      </c>
      <c r="AH13" s="49">
        <f t="shared" si="2"/>
        <v>30</v>
      </c>
      <c r="AI13" s="50">
        <f t="shared" si="3"/>
        <v>0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50.3</v>
      </c>
      <c r="C14" s="44">
        <v>50.5</v>
      </c>
      <c r="D14" s="44">
        <v>50.2</v>
      </c>
      <c r="E14" s="44">
        <v>50.2</v>
      </c>
      <c r="F14" s="44">
        <v>50.2</v>
      </c>
      <c r="G14" s="44">
        <v>50.2</v>
      </c>
      <c r="H14" s="44">
        <v>50.2</v>
      </c>
      <c r="I14" s="44">
        <v>50.2</v>
      </c>
      <c r="J14" s="44">
        <v>50.2</v>
      </c>
      <c r="K14" s="44">
        <v>50.2</v>
      </c>
      <c r="L14" s="44">
        <v>50.2</v>
      </c>
      <c r="M14" s="44">
        <v>50.1</v>
      </c>
      <c r="N14" s="44">
        <v>50.1</v>
      </c>
      <c r="O14" s="44">
        <v>50.1</v>
      </c>
      <c r="P14" s="44">
        <v>50.1</v>
      </c>
      <c r="Q14" s="44">
        <v>50.1</v>
      </c>
      <c r="R14" s="44">
        <v>50.1</v>
      </c>
      <c r="S14" s="44">
        <v>50.1</v>
      </c>
      <c r="T14" s="44">
        <v>50.1</v>
      </c>
      <c r="U14" s="44">
        <v>50.1</v>
      </c>
      <c r="V14" s="44">
        <v>50.1</v>
      </c>
      <c r="W14" s="44">
        <v>50.1</v>
      </c>
      <c r="X14" s="44">
        <v>50.1</v>
      </c>
      <c r="Y14" s="44">
        <v>50.1</v>
      </c>
      <c r="Z14" s="44">
        <v>50.1</v>
      </c>
      <c r="AA14" s="44">
        <v>50.1</v>
      </c>
      <c r="AB14" s="44">
        <v>50.5</v>
      </c>
      <c r="AC14" s="44">
        <v>50.5</v>
      </c>
      <c r="AD14" s="44">
        <v>50.5</v>
      </c>
      <c r="AE14" s="44">
        <v>50.5</v>
      </c>
      <c r="AF14" s="44">
        <v>50.5</v>
      </c>
      <c r="AG14" s="53">
        <v>50</v>
      </c>
      <c r="AH14" s="49">
        <f t="shared" si="2"/>
        <v>50.5</v>
      </c>
      <c r="AI14" s="50">
        <f t="shared" si="3"/>
        <v>50.1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23.9</v>
      </c>
      <c r="C15" s="44">
        <v>23.9</v>
      </c>
      <c r="D15" s="44">
        <v>23.8</v>
      </c>
      <c r="E15" s="44">
        <v>23.8</v>
      </c>
      <c r="F15" s="44">
        <v>23.8</v>
      </c>
      <c r="G15" s="44">
        <v>23.8</v>
      </c>
      <c r="H15" s="44">
        <v>23.8</v>
      </c>
      <c r="I15" s="44">
        <v>23.8</v>
      </c>
      <c r="J15" s="44">
        <v>23.8</v>
      </c>
      <c r="K15" s="44">
        <v>23.8</v>
      </c>
      <c r="L15" s="44">
        <v>23.8</v>
      </c>
      <c r="M15" s="44">
        <v>23.8</v>
      </c>
      <c r="N15" s="44">
        <v>23.8</v>
      </c>
      <c r="O15" s="44">
        <v>23.9</v>
      </c>
      <c r="P15" s="44">
        <v>23.9</v>
      </c>
      <c r="Q15" s="44">
        <v>23.9</v>
      </c>
      <c r="R15" s="44">
        <v>23.9</v>
      </c>
      <c r="S15" s="44">
        <v>23.9</v>
      </c>
      <c r="T15" s="44">
        <v>23.9</v>
      </c>
      <c r="U15" s="44">
        <v>23.9</v>
      </c>
      <c r="V15" s="44">
        <v>23.9</v>
      </c>
      <c r="W15" s="44">
        <v>23.9</v>
      </c>
      <c r="X15" s="44">
        <v>23.9</v>
      </c>
      <c r="Y15" s="44">
        <v>23.9</v>
      </c>
      <c r="Z15" s="44">
        <v>23.9</v>
      </c>
      <c r="AA15" s="44">
        <v>23.9</v>
      </c>
      <c r="AB15" s="44">
        <v>23.9</v>
      </c>
      <c r="AC15" s="44">
        <v>23.9</v>
      </c>
      <c r="AD15" s="44">
        <v>23.9</v>
      </c>
      <c r="AE15" s="44">
        <v>23.9</v>
      </c>
      <c r="AF15" s="44">
        <v>23.9</v>
      </c>
      <c r="AG15" s="56">
        <v>45</v>
      </c>
      <c r="AH15" s="49">
        <f t="shared" si="2"/>
        <v>23.9</v>
      </c>
      <c r="AI15" s="50">
        <f t="shared" si="3"/>
        <v>23.8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14</v>
      </c>
      <c r="C16" s="44">
        <v>14</v>
      </c>
      <c r="D16" s="44">
        <v>14</v>
      </c>
      <c r="E16" s="44">
        <v>14</v>
      </c>
      <c r="F16" s="44">
        <v>14</v>
      </c>
      <c r="G16" s="44">
        <v>14</v>
      </c>
      <c r="H16" s="44">
        <v>14</v>
      </c>
      <c r="I16" s="44">
        <v>14</v>
      </c>
      <c r="J16" s="44">
        <v>14</v>
      </c>
      <c r="K16" s="44">
        <v>14</v>
      </c>
      <c r="L16" s="44">
        <v>14</v>
      </c>
      <c r="M16" s="44">
        <v>14</v>
      </c>
      <c r="N16" s="44">
        <v>14</v>
      </c>
      <c r="O16" s="44">
        <v>14</v>
      </c>
      <c r="P16" s="44">
        <v>14</v>
      </c>
      <c r="Q16" s="44">
        <v>14</v>
      </c>
      <c r="R16" s="44">
        <v>14</v>
      </c>
      <c r="S16" s="44">
        <v>14</v>
      </c>
      <c r="T16" s="44">
        <v>14</v>
      </c>
      <c r="U16" s="44">
        <v>14</v>
      </c>
      <c r="V16" s="44">
        <v>14</v>
      </c>
      <c r="W16" s="44">
        <v>14</v>
      </c>
      <c r="X16" s="44">
        <v>14</v>
      </c>
      <c r="Y16" s="44">
        <v>14</v>
      </c>
      <c r="Z16" s="44">
        <v>14</v>
      </c>
      <c r="AA16" s="44">
        <v>14</v>
      </c>
      <c r="AB16" s="44">
        <v>14</v>
      </c>
      <c r="AC16" s="44">
        <v>14</v>
      </c>
      <c r="AD16" s="44">
        <v>14</v>
      </c>
      <c r="AE16" s="44">
        <v>14</v>
      </c>
      <c r="AF16" s="44">
        <v>14</v>
      </c>
      <c r="AG16" s="53">
        <v>45</v>
      </c>
      <c r="AH16" s="49">
        <f t="shared" si="2"/>
        <v>14</v>
      </c>
      <c r="AI16" s="50">
        <f t="shared" si="3"/>
        <v>14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</v>
      </c>
      <c r="C22" s="44">
        <v>22</v>
      </c>
      <c r="D22" s="44">
        <v>22</v>
      </c>
      <c r="E22" s="44">
        <v>22</v>
      </c>
      <c r="F22" s="44">
        <v>22</v>
      </c>
      <c r="G22" s="44">
        <v>22</v>
      </c>
      <c r="H22" s="44">
        <v>22</v>
      </c>
      <c r="I22" s="44">
        <v>22</v>
      </c>
      <c r="J22" s="44">
        <v>22</v>
      </c>
      <c r="K22" s="44">
        <v>22</v>
      </c>
      <c r="L22" s="44">
        <v>22</v>
      </c>
      <c r="M22" s="44">
        <v>18.899999999999999</v>
      </c>
      <c r="N22" s="44">
        <v>18.899999999999999</v>
      </c>
      <c r="O22" s="44">
        <v>18.899999999999999</v>
      </c>
      <c r="P22" s="44">
        <v>18.899999999999999</v>
      </c>
      <c r="Q22" s="44">
        <v>18.899999999999999</v>
      </c>
      <c r="R22" s="44">
        <v>18.899999999999999</v>
      </c>
      <c r="S22" s="44">
        <v>18.899999999999999</v>
      </c>
      <c r="T22" s="44">
        <v>18.899999999999999</v>
      </c>
      <c r="U22" s="44">
        <v>18.899999999999999</v>
      </c>
      <c r="V22" s="44">
        <v>18.899999999999999</v>
      </c>
      <c r="W22" s="44">
        <v>18.899999999999999</v>
      </c>
      <c r="X22" s="44">
        <v>18.899999999999999</v>
      </c>
      <c r="Y22" s="44">
        <v>18.899999999999999</v>
      </c>
      <c r="Z22" s="44">
        <v>18.899999999999999</v>
      </c>
      <c r="AA22" s="44">
        <v>18.899999999999999</v>
      </c>
      <c r="AB22" s="44">
        <v>18.899999999999999</v>
      </c>
      <c r="AC22" s="44">
        <v>18.899999999999999</v>
      </c>
      <c r="AD22" s="44">
        <v>18.899999999999999</v>
      </c>
      <c r="AE22" s="44">
        <v>18.899999999999999</v>
      </c>
      <c r="AF22" s="44">
        <v>18.899999999999999</v>
      </c>
      <c r="AG22" s="53">
        <v>25</v>
      </c>
      <c r="AH22" s="49">
        <f t="shared" si="2"/>
        <v>22</v>
      </c>
      <c r="AI22" s="50">
        <f t="shared" si="3"/>
        <v>18.899999999999999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16.5</v>
      </c>
      <c r="C24" s="44">
        <v>16.5</v>
      </c>
      <c r="D24" s="44">
        <v>16.5</v>
      </c>
      <c r="E24" s="44">
        <v>15.3</v>
      </c>
      <c r="F24" s="44">
        <v>14.8</v>
      </c>
      <c r="G24" s="44">
        <v>14.3</v>
      </c>
      <c r="H24" s="44">
        <v>14.3</v>
      </c>
      <c r="I24" s="44">
        <v>13.6</v>
      </c>
      <c r="J24" s="44">
        <v>13.6</v>
      </c>
      <c r="K24" s="44">
        <v>13.6</v>
      </c>
      <c r="L24" s="44">
        <v>13.6</v>
      </c>
      <c r="M24" s="44">
        <v>13.6</v>
      </c>
      <c r="N24" s="44">
        <v>13.6</v>
      </c>
      <c r="O24" s="44">
        <v>11.7</v>
      </c>
      <c r="P24" s="44">
        <v>11.7</v>
      </c>
      <c r="Q24" s="44">
        <v>11.7</v>
      </c>
      <c r="R24" s="44">
        <v>11.7</v>
      </c>
      <c r="S24" s="44">
        <v>11.7</v>
      </c>
      <c r="T24" s="44">
        <v>11.7</v>
      </c>
      <c r="U24" s="44">
        <v>11.7</v>
      </c>
      <c r="V24" s="44">
        <v>11.7</v>
      </c>
      <c r="W24" s="44">
        <v>11.7</v>
      </c>
      <c r="X24" s="44">
        <v>11.7</v>
      </c>
      <c r="Y24" s="44">
        <v>11.7</v>
      </c>
      <c r="Z24" s="44">
        <v>11.7</v>
      </c>
      <c r="AA24" s="44">
        <v>11.7</v>
      </c>
      <c r="AB24" s="44">
        <v>11.7</v>
      </c>
      <c r="AC24" s="44">
        <v>11.7</v>
      </c>
      <c r="AD24" s="44">
        <v>11.7</v>
      </c>
      <c r="AE24" s="44">
        <v>11.7</v>
      </c>
      <c r="AF24" s="44">
        <v>11.7</v>
      </c>
      <c r="AG24" s="53">
        <v>25</v>
      </c>
      <c r="AH24" s="49">
        <f t="shared" si="2"/>
        <v>16.5</v>
      </c>
      <c r="AI24" s="50">
        <f t="shared" si="3"/>
        <v>11.7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10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58">
        <v>20</v>
      </c>
      <c r="AH34" s="49">
        <f t="shared" si="2"/>
        <v>0</v>
      </c>
      <c r="AI34" s="50">
        <f t="shared" si="3"/>
        <v>0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54.9</v>
      </c>
      <c r="C37" s="61">
        <v>54.5</v>
      </c>
      <c r="D37" s="61">
        <v>53.7</v>
      </c>
      <c r="E37" s="55">
        <f>25.7+31.2</f>
        <v>56.9</v>
      </c>
      <c r="F37" s="55">
        <f>32.9+34.2</f>
        <v>67.099999999999994</v>
      </c>
      <c r="G37" s="55">
        <f>30.3+46.3</f>
        <v>76.599999999999994</v>
      </c>
      <c r="H37" s="55">
        <f>30.8+47.5</f>
        <v>78.3</v>
      </c>
      <c r="I37" s="55">
        <f>30.9+38.4</f>
        <v>69.3</v>
      </c>
      <c r="J37" s="55">
        <f>31.6+39.3</f>
        <v>70.900000000000006</v>
      </c>
      <c r="K37" s="55">
        <f>33.2+40.7</f>
        <v>73.900000000000006</v>
      </c>
      <c r="L37" s="55">
        <f>36.5+30.9</f>
        <v>67.400000000000006</v>
      </c>
      <c r="M37" s="55">
        <f>34.8+27.6</f>
        <v>62.4</v>
      </c>
      <c r="N37" s="55">
        <f>34+30.7</f>
        <v>64.7</v>
      </c>
      <c r="O37" s="55">
        <f>35.7+33.7</f>
        <v>69.400000000000006</v>
      </c>
      <c r="P37" s="55">
        <f>35.3+30.3</f>
        <v>65.599999999999994</v>
      </c>
      <c r="Q37" s="55">
        <f>34.1+31</f>
        <v>65.099999999999994</v>
      </c>
      <c r="R37" s="55">
        <f>31+29.6</f>
        <v>60.6</v>
      </c>
      <c r="S37" s="61">
        <f>31.6+26.5</f>
        <v>58.1</v>
      </c>
      <c r="T37" s="61">
        <v>63</v>
      </c>
      <c r="U37" s="61">
        <v>64</v>
      </c>
      <c r="V37" s="61">
        <v>71</v>
      </c>
      <c r="W37" s="61">
        <v>71</v>
      </c>
      <c r="X37" s="61">
        <v>71</v>
      </c>
      <c r="Y37" s="61">
        <v>71</v>
      </c>
      <c r="Z37" s="61">
        <v>71</v>
      </c>
      <c r="AA37" s="61">
        <v>68.5</v>
      </c>
      <c r="AB37" s="61">
        <v>67.599999999999994</v>
      </c>
      <c r="AC37" s="61">
        <v>67.599999999999994</v>
      </c>
      <c r="AD37" s="61">
        <v>69</v>
      </c>
      <c r="AE37" s="61">
        <v>69</v>
      </c>
      <c r="AF37" s="61">
        <v>69</v>
      </c>
      <c r="AG37" s="58">
        <v>240</v>
      </c>
      <c r="AH37" s="49">
        <f t="shared" si="2"/>
        <v>78.3</v>
      </c>
      <c r="AI37" s="50">
        <f t="shared" si="3"/>
        <v>53.7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714.3</v>
      </c>
      <c r="C38" s="63">
        <f t="shared" ref="C38:AF38" si="5">SUM(C11:C36)</f>
        <v>699.5</v>
      </c>
      <c r="D38" s="63">
        <f t="shared" si="5"/>
        <v>649.09999999999991</v>
      </c>
      <c r="E38" s="63">
        <f t="shared" si="5"/>
        <v>612.90000000000009</v>
      </c>
      <c r="F38" s="63">
        <f t="shared" si="5"/>
        <v>612.40000000000009</v>
      </c>
      <c r="G38" s="63">
        <f t="shared" si="5"/>
        <v>596.90000000000009</v>
      </c>
      <c r="H38" s="63">
        <f t="shared" si="5"/>
        <v>581.90000000000009</v>
      </c>
      <c r="I38" s="63">
        <f t="shared" si="5"/>
        <v>581.20000000000005</v>
      </c>
      <c r="J38" s="63">
        <f t="shared" si="5"/>
        <v>585.20000000000005</v>
      </c>
      <c r="K38" s="63">
        <f t="shared" si="5"/>
        <v>585.20000000000005</v>
      </c>
      <c r="L38" s="63">
        <f t="shared" si="5"/>
        <v>585.20000000000005</v>
      </c>
      <c r="M38" s="63">
        <f t="shared" si="5"/>
        <v>493.1</v>
      </c>
      <c r="N38" s="63">
        <f t="shared" si="5"/>
        <v>443.1</v>
      </c>
      <c r="O38" s="63">
        <f t="shared" si="5"/>
        <v>442.6</v>
      </c>
      <c r="P38" s="63">
        <f t="shared" si="5"/>
        <v>434.79999999999995</v>
      </c>
      <c r="Q38" s="63">
        <f t="shared" si="5"/>
        <v>424.79999999999995</v>
      </c>
      <c r="R38" s="63">
        <f t="shared" si="5"/>
        <v>444</v>
      </c>
      <c r="S38" s="63">
        <f t="shared" si="5"/>
        <v>444</v>
      </c>
      <c r="T38" s="63">
        <f t="shared" si="5"/>
        <v>444</v>
      </c>
      <c r="U38" s="63">
        <f t="shared" si="5"/>
        <v>444</v>
      </c>
      <c r="V38" s="63">
        <f t="shared" si="5"/>
        <v>534</v>
      </c>
      <c r="W38" s="63">
        <f t="shared" si="5"/>
        <v>534</v>
      </c>
      <c r="X38" s="63">
        <f t="shared" si="5"/>
        <v>524</v>
      </c>
      <c r="Y38" s="63">
        <f t="shared" si="5"/>
        <v>544</v>
      </c>
      <c r="Z38" s="63">
        <f t="shared" si="5"/>
        <v>640</v>
      </c>
      <c r="AA38" s="63">
        <f t="shared" si="5"/>
        <v>698.8</v>
      </c>
      <c r="AB38" s="63">
        <f t="shared" si="5"/>
        <v>674.8</v>
      </c>
      <c r="AC38" s="63">
        <f t="shared" si="5"/>
        <v>674.8</v>
      </c>
      <c r="AD38" s="63">
        <f t="shared" si="5"/>
        <v>664.8</v>
      </c>
      <c r="AE38" s="63">
        <f t="shared" si="5"/>
        <v>583.5</v>
      </c>
      <c r="AF38" s="63">
        <f t="shared" si="5"/>
        <v>643.5</v>
      </c>
      <c r="AG38" s="58">
        <f>SUM(AG11:AG37)</f>
        <v>1492.8299999999997</v>
      </c>
      <c r="AH38" s="49">
        <f t="shared" si="2"/>
        <v>714.3</v>
      </c>
      <c r="AI38" s="50">
        <f t="shared" si="3"/>
        <v>424.79999999999995</v>
      </c>
      <c r="AK38" s="51"/>
    </row>
    <row r="39" spans="1:88" x14ac:dyDescent="0.25">
      <c r="A39" s="52" t="s">
        <v>47</v>
      </c>
      <c r="B39" s="44">
        <v>86</v>
      </c>
      <c r="C39" s="44">
        <v>75</v>
      </c>
      <c r="D39" s="44">
        <v>75</v>
      </c>
      <c r="E39" s="44">
        <v>49.1</v>
      </c>
      <c r="F39" s="44">
        <v>40.700000000000003</v>
      </c>
      <c r="G39" s="44">
        <v>35.5</v>
      </c>
      <c r="H39" s="44">
        <v>35.6</v>
      </c>
      <c r="I39" s="44">
        <v>36</v>
      </c>
      <c r="J39" s="44">
        <v>30.5</v>
      </c>
      <c r="K39" s="44">
        <v>40.4</v>
      </c>
      <c r="L39" s="44">
        <v>71.099999999999994</v>
      </c>
      <c r="M39" s="44">
        <v>75.7</v>
      </c>
      <c r="N39" s="44">
        <v>0</v>
      </c>
      <c r="O39" s="44">
        <v>66</v>
      </c>
      <c r="P39" s="44">
        <v>70.900000000000006</v>
      </c>
      <c r="Q39" s="44">
        <v>81.099999999999994</v>
      </c>
      <c r="R39" s="44">
        <v>80.7</v>
      </c>
      <c r="S39" s="44">
        <v>86.1</v>
      </c>
      <c r="T39" s="44">
        <v>86.1</v>
      </c>
      <c r="U39" s="44">
        <v>97</v>
      </c>
      <c r="V39" s="44">
        <v>97</v>
      </c>
      <c r="W39" s="44">
        <v>102</v>
      </c>
      <c r="X39" s="44">
        <v>112</v>
      </c>
      <c r="Y39" s="44">
        <v>111.2</v>
      </c>
      <c r="Z39" s="44">
        <v>122.2</v>
      </c>
      <c r="AA39" s="44">
        <v>136</v>
      </c>
      <c r="AB39" s="44">
        <v>145</v>
      </c>
      <c r="AC39" s="44">
        <v>145</v>
      </c>
      <c r="AD39" s="44">
        <v>131</v>
      </c>
      <c r="AE39" s="44">
        <v>121</v>
      </c>
      <c r="AF39" s="44">
        <v>70</v>
      </c>
      <c r="AG39" s="56">
        <v>144</v>
      </c>
      <c r="AH39" s="49">
        <f t="shared" si="2"/>
        <v>145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35</v>
      </c>
      <c r="C40" s="64">
        <v>35</v>
      </c>
      <c r="D40" s="64">
        <v>35</v>
      </c>
      <c r="E40" s="64">
        <v>29.7</v>
      </c>
      <c r="F40" s="64">
        <v>23.3</v>
      </c>
      <c r="G40" s="64">
        <v>23.1</v>
      </c>
      <c r="H40" s="64">
        <v>23</v>
      </c>
      <c r="I40" s="64">
        <v>36.1</v>
      </c>
      <c r="J40" s="64">
        <v>50.6</v>
      </c>
      <c r="K40" s="64">
        <v>50.8</v>
      </c>
      <c r="L40" s="64">
        <v>50.7</v>
      </c>
      <c r="M40" s="44">
        <v>40</v>
      </c>
      <c r="N40" s="44">
        <v>50.2</v>
      </c>
      <c r="O40" s="44">
        <v>59.6</v>
      </c>
      <c r="P40" s="44">
        <v>60</v>
      </c>
      <c r="Q40" s="44">
        <v>60.4</v>
      </c>
      <c r="R40" s="44">
        <v>60</v>
      </c>
      <c r="S40" s="64">
        <v>69.400000000000006</v>
      </c>
      <c r="T40" s="64">
        <v>69.400000000000006</v>
      </c>
      <c r="U40" s="64">
        <v>69.400000000000006</v>
      </c>
      <c r="V40" s="64">
        <v>54.9</v>
      </c>
      <c r="W40" s="64">
        <v>54.1</v>
      </c>
      <c r="X40" s="64">
        <v>45</v>
      </c>
      <c r="Y40" s="64">
        <v>45</v>
      </c>
      <c r="Z40" s="64">
        <v>69.8</v>
      </c>
      <c r="AA40" s="64">
        <v>61.8</v>
      </c>
      <c r="AB40" s="64">
        <v>60</v>
      </c>
      <c r="AC40" s="64">
        <v>60</v>
      </c>
      <c r="AD40" s="64">
        <v>55</v>
      </c>
      <c r="AE40" s="64">
        <v>55</v>
      </c>
      <c r="AF40" s="64">
        <v>45</v>
      </c>
      <c r="AG40" s="58">
        <v>70</v>
      </c>
      <c r="AH40" s="49">
        <f t="shared" si="2"/>
        <v>69.8</v>
      </c>
      <c r="AI40" s="50">
        <f t="shared" si="3"/>
        <v>23</v>
      </c>
      <c r="AK40" s="51"/>
    </row>
    <row r="41" spans="1:88" x14ac:dyDescent="0.25">
      <c r="A41" s="57" t="s">
        <v>49</v>
      </c>
      <c r="B41" s="64">
        <v>45</v>
      </c>
      <c r="C41" s="64">
        <v>60</v>
      </c>
      <c r="D41" s="64">
        <v>68.099999999999994</v>
      </c>
      <c r="E41" s="64">
        <v>68.2</v>
      </c>
      <c r="F41" s="64">
        <v>62.6</v>
      </c>
      <c r="G41" s="64">
        <v>56</v>
      </c>
      <c r="H41" s="64">
        <v>56.1</v>
      </c>
      <c r="I41" s="64">
        <v>55.7</v>
      </c>
      <c r="J41" s="64">
        <v>55.8</v>
      </c>
      <c r="K41" s="64">
        <v>56.1</v>
      </c>
      <c r="L41" s="64">
        <v>56</v>
      </c>
      <c r="M41" s="44">
        <v>33.1</v>
      </c>
      <c r="N41" s="44">
        <v>44.1</v>
      </c>
      <c r="O41" s="44">
        <v>44.1</v>
      </c>
      <c r="P41" s="44">
        <v>33</v>
      </c>
      <c r="Q41" s="44">
        <v>33</v>
      </c>
      <c r="R41" s="44">
        <v>46</v>
      </c>
      <c r="S41" s="64">
        <v>40.299999999999997</v>
      </c>
      <c r="T41" s="64">
        <v>40.299999999999997</v>
      </c>
      <c r="U41" s="64">
        <v>40.299999999999997</v>
      </c>
      <c r="V41" s="64">
        <v>40.299999999999997</v>
      </c>
      <c r="W41" s="64">
        <v>40.9</v>
      </c>
      <c r="X41" s="64">
        <v>41</v>
      </c>
      <c r="Y41" s="64">
        <v>40.9</v>
      </c>
      <c r="Z41" s="64">
        <v>68.400000000000006</v>
      </c>
      <c r="AA41" s="64">
        <v>68.400000000000006</v>
      </c>
      <c r="AB41" s="64">
        <v>67.900000000000006</v>
      </c>
      <c r="AC41" s="64">
        <v>67.900000000000006</v>
      </c>
      <c r="AD41" s="64">
        <v>60</v>
      </c>
      <c r="AE41" s="64">
        <v>60</v>
      </c>
      <c r="AF41" s="64">
        <v>60</v>
      </c>
      <c r="AG41" s="58">
        <v>69</v>
      </c>
      <c r="AH41" s="49">
        <f t="shared" si="2"/>
        <v>68.400000000000006</v>
      </c>
      <c r="AI41" s="50">
        <f t="shared" si="3"/>
        <v>33</v>
      </c>
      <c r="AK41" s="51"/>
    </row>
    <row r="42" spans="1:88" x14ac:dyDescent="0.25">
      <c r="A42" s="57" t="s">
        <v>50</v>
      </c>
      <c r="B42" s="55">
        <v>60.7</v>
      </c>
      <c r="C42" s="55">
        <v>60.4</v>
      </c>
      <c r="D42" s="55">
        <v>60.4</v>
      </c>
      <c r="E42" s="55">
        <v>60.4</v>
      </c>
      <c r="F42" s="55">
        <v>60.4</v>
      </c>
      <c r="G42" s="55">
        <v>60.4</v>
      </c>
      <c r="H42" s="55">
        <v>60.4</v>
      </c>
      <c r="I42" s="55">
        <v>60.4</v>
      </c>
      <c r="J42" s="55">
        <v>60.4</v>
      </c>
      <c r="K42" s="55">
        <v>60.4</v>
      </c>
      <c r="L42" s="55">
        <v>60.4</v>
      </c>
      <c r="M42" s="44">
        <v>60.4</v>
      </c>
      <c r="N42" s="44">
        <v>60.4</v>
      </c>
      <c r="O42" s="44">
        <v>60.1</v>
      </c>
      <c r="P42" s="44">
        <v>60.7</v>
      </c>
      <c r="Q42" s="44">
        <v>60.7</v>
      </c>
      <c r="R42" s="44">
        <v>60.4</v>
      </c>
      <c r="S42" s="44">
        <v>60.7</v>
      </c>
      <c r="T42" s="44">
        <v>60.7</v>
      </c>
      <c r="U42" s="44">
        <v>60.7</v>
      </c>
      <c r="V42" s="44">
        <v>60.7</v>
      </c>
      <c r="W42" s="64">
        <v>60.7</v>
      </c>
      <c r="X42" s="64">
        <v>60.4</v>
      </c>
      <c r="Y42" s="64">
        <v>60.7</v>
      </c>
      <c r="Z42" s="64">
        <v>60.7</v>
      </c>
      <c r="AA42" s="64">
        <v>60.7</v>
      </c>
      <c r="AB42" s="55">
        <v>60.7</v>
      </c>
      <c r="AC42" s="55">
        <v>60.7</v>
      </c>
      <c r="AD42" s="55">
        <v>60.9</v>
      </c>
      <c r="AE42" s="55">
        <v>60.9</v>
      </c>
      <c r="AF42" s="55">
        <v>60.9</v>
      </c>
      <c r="AG42" s="58">
        <v>60</v>
      </c>
      <c r="AH42" s="49">
        <f t="shared" si="2"/>
        <v>60.9</v>
      </c>
      <c r="AI42" s="50">
        <f t="shared" si="3"/>
        <v>60.1</v>
      </c>
      <c r="AK42" s="51"/>
    </row>
    <row r="43" spans="1:88" x14ac:dyDescent="0.25">
      <c r="A43" s="57" t="s">
        <v>51</v>
      </c>
      <c r="B43" s="55">
        <v>15</v>
      </c>
      <c r="C43" s="55">
        <v>15</v>
      </c>
      <c r="D43" s="55">
        <v>15</v>
      </c>
      <c r="E43" s="55">
        <v>15</v>
      </c>
      <c r="F43" s="55">
        <v>15</v>
      </c>
      <c r="G43" s="55">
        <v>10</v>
      </c>
      <c r="H43" s="55">
        <v>10</v>
      </c>
      <c r="I43" s="55">
        <v>15</v>
      </c>
      <c r="J43" s="55">
        <v>15</v>
      </c>
      <c r="K43" s="55">
        <v>17</v>
      </c>
      <c r="L43" s="55">
        <v>15</v>
      </c>
      <c r="M43" s="44">
        <v>17.100000000000001</v>
      </c>
      <c r="N43" s="44">
        <v>17.100000000000001</v>
      </c>
      <c r="O43" s="44">
        <v>20</v>
      </c>
      <c r="P43" s="44">
        <v>24</v>
      </c>
      <c r="Q43" s="44">
        <v>26.5</v>
      </c>
      <c r="R43" s="44">
        <v>24</v>
      </c>
      <c r="S43" s="44">
        <v>27.6</v>
      </c>
      <c r="T43" s="44">
        <v>10.199999999999999</v>
      </c>
      <c r="U43" s="44">
        <v>10.199999999999999</v>
      </c>
      <c r="V43" s="44">
        <v>10.199999999999999</v>
      </c>
      <c r="W43" s="64">
        <v>8</v>
      </c>
      <c r="X43" s="64">
        <v>8</v>
      </c>
      <c r="Y43" s="64">
        <v>8</v>
      </c>
      <c r="Z43" s="64">
        <v>9.1999999999999993</v>
      </c>
      <c r="AA43" s="64">
        <v>20</v>
      </c>
      <c r="AB43" s="55">
        <v>10</v>
      </c>
      <c r="AC43" s="55">
        <v>10</v>
      </c>
      <c r="AD43" s="55">
        <v>0</v>
      </c>
      <c r="AE43" s="55">
        <v>0</v>
      </c>
      <c r="AF43" s="55">
        <v>30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15</v>
      </c>
      <c r="C45" s="64">
        <v>15</v>
      </c>
      <c r="D45" s="64">
        <v>15</v>
      </c>
      <c r="E45" s="64">
        <v>15</v>
      </c>
      <c r="F45" s="64">
        <v>15</v>
      </c>
      <c r="G45" s="64">
        <v>15</v>
      </c>
      <c r="H45" s="64">
        <v>15</v>
      </c>
      <c r="I45" s="64">
        <v>15</v>
      </c>
      <c r="J45" s="64">
        <v>15</v>
      </c>
      <c r="K45" s="64">
        <v>15</v>
      </c>
      <c r="L45" s="64">
        <v>15</v>
      </c>
      <c r="M45" s="44">
        <v>15</v>
      </c>
      <c r="N45" s="44">
        <v>15</v>
      </c>
      <c r="O45" s="44">
        <v>15</v>
      </c>
      <c r="P45" s="44">
        <v>15</v>
      </c>
      <c r="Q45" s="44">
        <v>15</v>
      </c>
      <c r="R45" s="44">
        <v>15</v>
      </c>
      <c r="S45" s="44">
        <v>15</v>
      </c>
      <c r="T45" s="44">
        <v>15</v>
      </c>
      <c r="U45" s="44">
        <v>15</v>
      </c>
      <c r="V45" s="44">
        <v>15</v>
      </c>
      <c r="W45" s="44">
        <v>15</v>
      </c>
      <c r="X45" s="44">
        <v>15</v>
      </c>
      <c r="Y45" s="44">
        <v>15</v>
      </c>
      <c r="Z45" s="44">
        <v>15</v>
      </c>
      <c r="AA45" s="44">
        <v>15</v>
      </c>
      <c r="AB45" s="44">
        <v>15</v>
      </c>
      <c r="AC45" s="44">
        <v>15</v>
      </c>
      <c r="AD45" s="44">
        <v>15</v>
      </c>
      <c r="AE45" s="44">
        <v>15</v>
      </c>
      <c r="AF45" s="44">
        <v>15</v>
      </c>
      <c r="AG45" s="58">
        <v>24</v>
      </c>
      <c r="AH45" s="49">
        <f t="shared" si="2"/>
        <v>15</v>
      </c>
      <c r="AI45" s="50">
        <f t="shared" si="3"/>
        <v>15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10</v>
      </c>
      <c r="T47" s="44">
        <v>10</v>
      </c>
      <c r="U47" s="44">
        <v>10</v>
      </c>
      <c r="V47" s="4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10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6.9</v>
      </c>
      <c r="C48" s="64">
        <v>6.9</v>
      </c>
      <c r="D48" s="64">
        <v>6.9</v>
      </c>
      <c r="E48" s="64">
        <v>6.9</v>
      </c>
      <c r="F48" s="64">
        <v>6.9</v>
      </c>
      <c r="G48" s="64">
        <v>6.9</v>
      </c>
      <c r="H48" s="64">
        <v>6.9</v>
      </c>
      <c r="I48" s="64">
        <v>6.9</v>
      </c>
      <c r="J48" s="64">
        <v>6.9</v>
      </c>
      <c r="K48" s="64">
        <v>6.9</v>
      </c>
      <c r="L48" s="64">
        <v>6.9</v>
      </c>
      <c r="M48" s="44">
        <v>6.9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58">
        <v>14</v>
      </c>
      <c r="AH48" s="49">
        <f t="shared" si="2"/>
        <v>6.9</v>
      </c>
      <c r="AI48" s="50">
        <f t="shared" si="3"/>
        <v>0</v>
      </c>
      <c r="AK48" s="51"/>
    </row>
    <row r="49" spans="1:37" x14ac:dyDescent="0.25">
      <c r="A49" s="57" t="s">
        <v>57</v>
      </c>
      <c r="B49" s="64">
        <v>6.3</v>
      </c>
      <c r="C49" s="64">
        <v>6.3</v>
      </c>
      <c r="D49" s="64">
        <v>6.3</v>
      </c>
      <c r="E49" s="64">
        <v>6.3</v>
      </c>
      <c r="F49" s="64">
        <v>6.3</v>
      </c>
      <c r="G49" s="64">
        <v>6.3</v>
      </c>
      <c r="H49" s="64">
        <v>6.3</v>
      </c>
      <c r="I49" s="64">
        <v>6.3</v>
      </c>
      <c r="J49" s="64">
        <v>6.3</v>
      </c>
      <c r="K49" s="64">
        <v>6.3</v>
      </c>
      <c r="L49" s="64">
        <v>6.3</v>
      </c>
      <c r="M49" s="44">
        <v>6.3</v>
      </c>
      <c r="N49" s="44">
        <v>6.3</v>
      </c>
      <c r="O49" s="44">
        <v>6.3</v>
      </c>
      <c r="P49" s="44">
        <v>6.3</v>
      </c>
      <c r="Q49" s="44">
        <v>6.3</v>
      </c>
      <c r="R49" s="44">
        <v>6.3</v>
      </c>
      <c r="S49" s="44">
        <v>6.3</v>
      </c>
      <c r="T49" s="44">
        <v>6.3</v>
      </c>
      <c r="U49" s="44">
        <v>6.3</v>
      </c>
      <c r="V49" s="44">
        <v>6.3</v>
      </c>
      <c r="W49" s="44">
        <v>6.3</v>
      </c>
      <c r="X49" s="44">
        <v>6.3</v>
      </c>
      <c r="Y49" s="44">
        <v>6.3</v>
      </c>
      <c r="Z49" s="44">
        <v>6.3</v>
      </c>
      <c r="AA49" s="44">
        <v>6.3</v>
      </c>
      <c r="AB49" s="44">
        <v>6.3</v>
      </c>
      <c r="AC49" s="44">
        <v>6.3</v>
      </c>
      <c r="AD49" s="44">
        <v>6.3</v>
      </c>
      <c r="AE49" s="44">
        <v>6.3</v>
      </c>
      <c r="AF49" s="44">
        <v>6.3</v>
      </c>
      <c r="AG49" s="58">
        <v>10.050000000000001</v>
      </c>
      <c r="AH49" s="49">
        <f t="shared" si="2"/>
        <v>6.3</v>
      </c>
      <c r="AI49" s="50">
        <f t="shared" si="3"/>
        <v>6.3</v>
      </c>
      <c r="AK49" s="51"/>
    </row>
    <row r="50" spans="1:37" x14ac:dyDescent="0.25">
      <c r="A50" s="57" t="s">
        <v>58</v>
      </c>
      <c r="B50" s="64">
        <v>3.2</v>
      </c>
      <c r="C50" s="64">
        <v>3.2</v>
      </c>
      <c r="D50" s="64">
        <v>3.2</v>
      </c>
      <c r="E50" s="64">
        <v>3.2</v>
      </c>
      <c r="F50" s="64">
        <v>3.2</v>
      </c>
      <c r="G50" s="64">
        <v>3.2</v>
      </c>
      <c r="H50" s="64">
        <v>3.2</v>
      </c>
      <c r="I50" s="64">
        <v>3.2</v>
      </c>
      <c r="J50" s="64">
        <v>3.2</v>
      </c>
      <c r="K50" s="64">
        <v>3.2</v>
      </c>
      <c r="L50" s="64">
        <v>3.2</v>
      </c>
      <c r="M50" s="44">
        <v>3.2</v>
      </c>
      <c r="N50" s="44">
        <v>3.2</v>
      </c>
      <c r="O50" s="44">
        <v>3.2</v>
      </c>
      <c r="P50" s="44">
        <v>3.2</v>
      </c>
      <c r="Q50" s="44">
        <v>3.2</v>
      </c>
      <c r="R50" s="44">
        <v>3.2</v>
      </c>
      <c r="S50" s="44">
        <v>3.2</v>
      </c>
      <c r="T50" s="44">
        <v>3.2</v>
      </c>
      <c r="U50" s="44">
        <v>3.2</v>
      </c>
      <c r="V50" s="44">
        <v>3.2</v>
      </c>
      <c r="W50" s="44">
        <v>3.2</v>
      </c>
      <c r="X50" s="44">
        <v>3.2</v>
      </c>
      <c r="Y50" s="44">
        <v>3.2</v>
      </c>
      <c r="Z50" s="44">
        <v>3.2</v>
      </c>
      <c r="AA50" s="44">
        <v>3.2</v>
      </c>
      <c r="AB50" s="44">
        <v>3.2</v>
      </c>
      <c r="AC50" s="44">
        <v>3.2</v>
      </c>
      <c r="AD50" s="44">
        <v>3.2</v>
      </c>
      <c r="AE50" s="44">
        <v>3.2</v>
      </c>
      <c r="AF50" s="44">
        <v>3.2</v>
      </c>
      <c r="AG50" s="58">
        <v>6.2</v>
      </c>
      <c r="AH50" s="49">
        <f t="shared" si="2"/>
        <v>3.2</v>
      </c>
      <c r="AI50" s="50">
        <f t="shared" si="3"/>
        <v>3.2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286.64</v>
      </c>
      <c r="C52" s="63">
        <f t="shared" ref="C52:AF52" si="8">SUM(C39:C51)</f>
        <v>290.33999999999997</v>
      </c>
      <c r="D52" s="63">
        <f t="shared" si="8"/>
        <v>298.44</v>
      </c>
      <c r="E52" s="63">
        <f t="shared" si="8"/>
        <v>267.34000000000003</v>
      </c>
      <c r="F52" s="63">
        <f t="shared" si="8"/>
        <v>246.94</v>
      </c>
      <c r="G52" s="63">
        <f t="shared" si="8"/>
        <v>229.94</v>
      </c>
      <c r="H52" s="63">
        <f t="shared" si="8"/>
        <v>230.04</v>
      </c>
      <c r="I52" s="63">
        <f t="shared" si="8"/>
        <v>248.14</v>
      </c>
      <c r="J52" s="63">
        <f t="shared" si="8"/>
        <v>257.24</v>
      </c>
      <c r="K52" s="63">
        <f t="shared" si="8"/>
        <v>269.64</v>
      </c>
      <c r="L52" s="63">
        <f t="shared" si="8"/>
        <v>298.14000000000004</v>
      </c>
      <c r="M52" s="63">
        <f t="shared" si="8"/>
        <v>271.24</v>
      </c>
      <c r="N52" s="63">
        <f t="shared" si="8"/>
        <v>209.84</v>
      </c>
      <c r="O52" s="63">
        <f t="shared" si="8"/>
        <v>287.83999999999997</v>
      </c>
      <c r="P52" s="63">
        <f t="shared" si="8"/>
        <v>286.64000000000004</v>
      </c>
      <c r="Q52" s="63">
        <f t="shared" si="8"/>
        <v>299.74</v>
      </c>
      <c r="R52" s="63">
        <f t="shared" si="8"/>
        <v>309.14000000000004</v>
      </c>
      <c r="S52" s="63">
        <f t="shared" si="8"/>
        <v>322.14000000000004</v>
      </c>
      <c r="T52" s="63">
        <f t="shared" si="8"/>
        <v>304.74</v>
      </c>
      <c r="U52" s="63">
        <f t="shared" si="8"/>
        <v>315.64</v>
      </c>
      <c r="V52" s="63">
        <f t="shared" si="8"/>
        <v>301.14</v>
      </c>
      <c r="W52" s="63">
        <f t="shared" si="8"/>
        <v>303.74</v>
      </c>
      <c r="X52" s="63">
        <f>SUM(X39:X51)</f>
        <v>304.44</v>
      </c>
      <c r="Y52" s="63">
        <f t="shared" si="8"/>
        <v>303.84000000000003</v>
      </c>
      <c r="Z52" s="63">
        <f t="shared" si="8"/>
        <v>368.34</v>
      </c>
      <c r="AA52" s="63">
        <f t="shared" si="8"/>
        <v>384.94000000000005</v>
      </c>
      <c r="AB52" s="63">
        <f t="shared" si="8"/>
        <v>381.64</v>
      </c>
      <c r="AC52" s="63">
        <f t="shared" si="8"/>
        <v>381.64</v>
      </c>
      <c r="AD52" s="63">
        <f t="shared" si="8"/>
        <v>344.94</v>
      </c>
      <c r="AE52" s="63">
        <f t="shared" si="8"/>
        <v>334.94</v>
      </c>
      <c r="AF52" s="63">
        <f t="shared" si="8"/>
        <v>303.94</v>
      </c>
      <c r="AG52" s="68">
        <f>SUM(AG39:AG51)</f>
        <v>489.91</v>
      </c>
      <c r="AH52" s="49">
        <f t="shared" si="2"/>
        <v>384.94000000000005</v>
      </c>
      <c r="AI52" s="50">
        <f t="shared" si="3"/>
        <v>209.84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10</v>
      </c>
      <c r="K53" s="44">
        <v>14</v>
      </c>
      <c r="L53" s="44">
        <v>24</v>
      </c>
      <c r="M53" s="44">
        <v>29.6</v>
      </c>
      <c r="N53" s="44">
        <v>20</v>
      </c>
      <c r="O53" s="44">
        <v>20</v>
      </c>
      <c r="P53" s="44">
        <v>10</v>
      </c>
      <c r="Q53" s="44">
        <v>14</v>
      </c>
      <c r="R53" s="44">
        <v>14</v>
      </c>
      <c r="S53" s="44">
        <v>14</v>
      </c>
      <c r="T53" s="44">
        <v>14</v>
      </c>
      <c r="U53" s="44">
        <v>30</v>
      </c>
      <c r="V53" s="44">
        <v>30</v>
      </c>
      <c r="W53" s="44">
        <v>30</v>
      </c>
      <c r="X53" s="44">
        <v>20</v>
      </c>
      <c r="Y53" s="44">
        <v>20</v>
      </c>
      <c r="Z53" s="44">
        <v>20</v>
      </c>
      <c r="AA53" s="44">
        <v>40</v>
      </c>
      <c r="AB53" s="44">
        <v>27</v>
      </c>
      <c r="AC53" s="44">
        <v>27</v>
      </c>
      <c r="AD53" s="44">
        <v>14</v>
      </c>
      <c r="AE53" s="44">
        <v>0</v>
      </c>
      <c r="AF53" s="44">
        <v>0</v>
      </c>
      <c r="AG53" s="56">
        <v>60</v>
      </c>
      <c r="AH53" s="49">
        <f t="shared" si="2"/>
        <v>40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4</v>
      </c>
      <c r="K54" s="64">
        <v>8.6</v>
      </c>
      <c r="L54" s="64">
        <v>11.9</v>
      </c>
      <c r="M54" s="64">
        <v>11.5</v>
      </c>
      <c r="N54" s="64">
        <v>7</v>
      </c>
      <c r="O54" s="64">
        <v>11.5</v>
      </c>
      <c r="P54" s="64">
        <v>3.9</v>
      </c>
      <c r="Q54" s="64">
        <v>3.7</v>
      </c>
      <c r="R54" s="64">
        <v>5</v>
      </c>
      <c r="S54" s="64">
        <v>5.3</v>
      </c>
      <c r="T54" s="64">
        <v>5.5</v>
      </c>
      <c r="U54" s="64">
        <v>15.1</v>
      </c>
      <c r="V54" s="64">
        <v>15.1</v>
      </c>
      <c r="W54" s="64">
        <v>15.2</v>
      </c>
      <c r="X54" s="64">
        <v>9.1999999999999993</v>
      </c>
      <c r="Y54" s="64">
        <v>9.1</v>
      </c>
      <c r="Z54" s="64">
        <v>9.1</v>
      </c>
      <c r="AA54" s="64">
        <v>18.600000000000001</v>
      </c>
      <c r="AB54" s="64">
        <v>5.4</v>
      </c>
      <c r="AC54" s="64">
        <v>5.4</v>
      </c>
      <c r="AD54" s="64">
        <v>5</v>
      </c>
      <c r="AE54" s="64">
        <v>0</v>
      </c>
      <c r="AF54" s="64">
        <v>0</v>
      </c>
      <c r="AG54" s="58">
        <v>32</v>
      </c>
      <c r="AH54" s="49">
        <f t="shared" si="2"/>
        <v>18.600000000000001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1.2</v>
      </c>
      <c r="K55" s="70">
        <v>3.1</v>
      </c>
      <c r="L55" s="70">
        <v>4.3</v>
      </c>
      <c r="M55" s="70">
        <v>4.2</v>
      </c>
      <c r="N55" s="70">
        <v>2.6</v>
      </c>
      <c r="O55" s="70">
        <v>4.2</v>
      </c>
      <c r="P55" s="70">
        <v>1.4</v>
      </c>
      <c r="Q55" s="70">
        <v>1.3</v>
      </c>
      <c r="R55" s="70">
        <v>1.8</v>
      </c>
      <c r="S55" s="70">
        <v>1.9</v>
      </c>
      <c r="T55" s="70">
        <v>2</v>
      </c>
      <c r="U55" s="70">
        <v>5.5</v>
      </c>
      <c r="V55" s="70">
        <v>5.5</v>
      </c>
      <c r="W55" s="70">
        <v>5.6</v>
      </c>
      <c r="X55" s="70">
        <v>3.3</v>
      </c>
      <c r="Y55" s="70">
        <v>3.3</v>
      </c>
      <c r="Z55" s="70">
        <v>3.3</v>
      </c>
      <c r="AA55" s="70">
        <v>6.8</v>
      </c>
      <c r="AB55" s="70">
        <v>5.6</v>
      </c>
      <c r="AC55" s="70">
        <v>5.6</v>
      </c>
      <c r="AD55" s="70">
        <v>2</v>
      </c>
      <c r="AE55" s="70">
        <v>0</v>
      </c>
      <c r="AF55" s="70">
        <v>0</v>
      </c>
      <c r="AG55" s="73">
        <v>14</v>
      </c>
      <c r="AH55" s="49">
        <f t="shared" si="2"/>
        <v>6.8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0</v>
      </c>
      <c r="C56" s="63">
        <f t="shared" ref="C56:AF56" si="10">SUM(C53:C55)</f>
        <v>0</v>
      </c>
      <c r="D56" s="63">
        <f t="shared" si="10"/>
        <v>0</v>
      </c>
      <c r="E56" s="63">
        <f t="shared" si="10"/>
        <v>0</v>
      </c>
      <c r="F56" s="63">
        <f t="shared" si="10"/>
        <v>0</v>
      </c>
      <c r="G56" s="63">
        <f t="shared" si="10"/>
        <v>0</v>
      </c>
      <c r="H56" s="63">
        <f t="shared" si="10"/>
        <v>0</v>
      </c>
      <c r="I56" s="63">
        <f t="shared" si="10"/>
        <v>0</v>
      </c>
      <c r="J56" s="63">
        <f t="shared" si="10"/>
        <v>15.2</v>
      </c>
      <c r="K56" s="63">
        <f t="shared" si="10"/>
        <v>25.700000000000003</v>
      </c>
      <c r="L56" s="63">
        <f t="shared" si="10"/>
        <v>40.199999999999996</v>
      </c>
      <c r="M56" s="63">
        <f t="shared" si="10"/>
        <v>45.300000000000004</v>
      </c>
      <c r="N56" s="63">
        <f t="shared" si="10"/>
        <v>29.6</v>
      </c>
      <c r="O56" s="63">
        <f t="shared" si="10"/>
        <v>35.700000000000003</v>
      </c>
      <c r="P56" s="63">
        <f t="shared" si="10"/>
        <v>15.3</v>
      </c>
      <c r="Q56" s="63">
        <f t="shared" si="10"/>
        <v>19</v>
      </c>
      <c r="R56" s="63">
        <f t="shared" si="10"/>
        <v>20.8</v>
      </c>
      <c r="S56" s="63">
        <f t="shared" si="10"/>
        <v>21.2</v>
      </c>
      <c r="T56" s="63">
        <f t="shared" si="10"/>
        <v>21.5</v>
      </c>
      <c r="U56" s="63">
        <f t="shared" si="10"/>
        <v>50.6</v>
      </c>
      <c r="V56" s="63">
        <f t="shared" si="10"/>
        <v>50.6</v>
      </c>
      <c r="W56" s="63">
        <f t="shared" si="10"/>
        <v>50.800000000000004</v>
      </c>
      <c r="X56" s="63">
        <f t="shared" si="10"/>
        <v>32.5</v>
      </c>
      <c r="Y56" s="63">
        <f t="shared" si="10"/>
        <v>32.4</v>
      </c>
      <c r="Z56" s="63">
        <f t="shared" si="10"/>
        <v>32.4</v>
      </c>
      <c r="AA56" s="63">
        <f t="shared" si="10"/>
        <v>65.400000000000006</v>
      </c>
      <c r="AB56" s="63">
        <f t="shared" si="10"/>
        <v>38</v>
      </c>
      <c r="AC56" s="63">
        <f t="shared" si="10"/>
        <v>38</v>
      </c>
      <c r="AD56" s="63">
        <f t="shared" si="10"/>
        <v>21</v>
      </c>
      <c r="AE56" s="63">
        <f t="shared" si="10"/>
        <v>0</v>
      </c>
      <c r="AF56" s="63">
        <f t="shared" si="10"/>
        <v>0</v>
      </c>
      <c r="AG56" s="68">
        <f>SUM(AG53:AG55)</f>
        <v>106</v>
      </c>
      <c r="AH56" s="49">
        <f t="shared" si="2"/>
        <v>65.400000000000006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72.56</v>
      </c>
      <c r="C57" s="44">
        <v>70.59</v>
      </c>
      <c r="D57" s="44">
        <v>68.42</v>
      </c>
      <c r="E57" s="44">
        <v>67.42</v>
      </c>
      <c r="F57" s="44">
        <v>67.23</v>
      </c>
      <c r="G57" s="44">
        <v>68.3</v>
      </c>
      <c r="H57" s="44">
        <v>61.69</v>
      </c>
      <c r="I57" s="44">
        <v>70.17</v>
      </c>
      <c r="J57" s="44">
        <v>70</v>
      </c>
      <c r="K57" s="44">
        <v>67</v>
      </c>
      <c r="L57" s="44">
        <v>69.5</v>
      </c>
      <c r="M57" s="44">
        <v>66.099999999999994</v>
      </c>
      <c r="N57" s="44">
        <v>76</v>
      </c>
      <c r="O57" s="44">
        <v>70</v>
      </c>
      <c r="P57" s="44">
        <v>73.180000000000007</v>
      </c>
      <c r="Q57" s="44">
        <v>76.3</v>
      </c>
      <c r="R57" s="44">
        <v>79</v>
      </c>
      <c r="S57" s="44">
        <v>78</v>
      </c>
      <c r="T57" s="44">
        <v>72.97</v>
      </c>
      <c r="U57" s="44">
        <v>78</v>
      </c>
      <c r="V57" s="44">
        <v>67.02</v>
      </c>
      <c r="W57" s="44">
        <v>68</v>
      </c>
      <c r="X57" s="44">
        <v>70</v>
      </c>
      <c r="Y57" s="44">
        <v>65.23</v>
      </c>
      <c r="Z57" s="44">
        <v>67.63</v>
      </c>
      <c r="AA57" s="44">
        <v>69.62</v>
      </c>
      <c r="AB57" s="44">
        <v>51</v>
      </c>
      <c r="AC57" s="44">
        <v>51</v>
      </c>
      <c r="AD57" s="44">
        <v>60</v>
      </c>
      <c r="AE57" s="44">
        <v>25</v>
      </c>
      <c r="AF57" s="44">
        <v>33</v>
      </c>
      <c r="AG57" s="56"/>
      <c r="AH57" s="49">
        <f t="shared" si="2"/>
        <v>79</v>
      </c>
      <c r="AI57" s="50">
        <f t="shared" si="3"/>
        <v>25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190.5</v>
      </c>
      <c r="C59" s="64">
        <v>190.5</v>
      </c>
      <c r="D59" s="64">
        <v>180.2</v>
      </c>
      <c r="E59" s="64">
        <v>201</v>
      </c>
      <c r="F59" s="64">
        <v>175</v>
      </c>
      <c r="G59" s="64">
        <v>215</v>
      </c>
      <c r="H59" s="64">
        <v>225.6</v>
      </c>
      <c r="I59" s="64">
        <v>218</v>
      </c>
      <c r="J59" s="64">
        <v>239</v>
      </c>
      <c r="K59" s="64">
        <v>260</v>
      </c>
      <c r="L59" s="64">
        <v>270</v>
      </c>
      <c r="M59" s="64">
        <v>351.6</v>
      </c>
      <c r="N59" s="64">
        <v>411.5</v>
      </c>
      <c r="O59" s="64">
        <v>414.9</v>
      </c>
      <c r="P59" s="64">
        <v>461</v>
      </c>
      <c r="Q59" s="64">
        <v>445.1</v>
      </c>
      <c r="R59" s="64">
        <v>446.9</v>
      </c>
      <c r="S59" s="64">
        <v>452.7</v>
      </c>
      <c r="T59" s="64">
        <v>432</v>
      </c>
      <c r="U59" s="64">
        <v>243</v>
      </c>
      <c r="V59" s="64">
        <v>206</v>
      </c>
      <c r="W59" s="64">
        <v>218</v>
      </c>
      <c r="X59" s="64">
        <v>235</v>
      </c>
      <c r="Y59" s="64">
        <v>222</v>
      </c>
      <c r="Z59" s="64">
        <v>207</v>
      </c>
      <c r="AA59" s="64">
        <v>170</v>
      </c>
      <c r="AB59" s="64">
        <v>173.5</v>
      </c>
      <c r="AC59" s="64">
        <v>160</v>
      </c>
      <c r="AD59" s="64">
        <v>150</v>
      </c>
      <c r="AE59" s="64">
        <v>156</v>
      </c>
      <c r="AF59" s="64">
        <v>155</v>
      </c>
      <c r="AG59" s="77"/>
      <c r="AH59" s="49">
        <f t="shared" si="2"/>
        <v>461</v>
      </c>
      <c r="AI59" s="50">
        <f t="shared" si="3"/>
        <v>150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40</v>
      </c>
      <c r="U60" s="54">
        <v>40</v>
      </c>
      <c r="V60" s="54">
        <v>40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40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271.06</v>
      </c>
      <c r="C68" s="63">
        <f t="shared" ref="C68:AF68" si="12">SUM(C57:C67)</f>
        <v>269.09000000000003</v>
      </c>
      <c r="D68" s="63">
        <f t="shared" si="12"/>
        <v>256.62</v>
      </c>
      <c r="E68" s="63">
        <f t="shared" si="12"/>
        <v>276.42</v>
      </c>
      <c r="F68" s="63">
        <f t="shared" si="12"/>
        <v>250.23000000000002</v>
      </c>
      <c r="G68" s="63">
        <f t="shared" si="12"/>
        <v>291.3</v>
      </c>
      <c r="H68" s="63">
        <f t="shared" si="12"/>
        <v>295.28999999999996</v>
      </c>
      <c r="I68" s="63">
        <f t="shared" si="12"/>
        <v>296.17</v>
      </c>
      <c r="J68" s="63">
        <f t="shared" si="12"/>
        <v>317</v>
      </c>
      <c r="K68" s="63">
        <f t="shared" si="12"/>
        <v>335</v>
      </c>
      <c r="L68" s="63">
        <f t="shared" si="12"/>
        <v>347.5</v>
      </c>
      <c r="M68" s="63">
        <f t="shared" si="12"/>
        <v>425.70000000000005</v>
      </c>
      <c r="N68" s="63">
        <f t="shared" si="12"/>
        <v>495.5</v>
      </c>
      <c r="O68" s="63">
        <f t="shared" si="12"/>
        <v>492.9</v>
      </c>
      <c r="P68" s="63">
        <f t="shared" si="12"/>
        <v>542.18000000000006</v>
      </c>
      <c r="Q68" s="63">
        <f t="shared" si="12"/>
        <v>529.4</v>
      </c>
      <c r="R68" s="63">
        <f t="shared" si="12"/>
        <v>533.9</v>
      </c>
      <c r="S68" s="63">
        <f t="shared" si="12"/>
        <v>538.70000000000005</v>
      </c>
      <c r="T68" s="63">
        <f t="shared" si="12"/>
        <v>552.97</v>
      </c>
      <c r="U68" s="63">
        <f t="shared" si="12"/>
        <v>369</v>
      </c>
      <c r="V68" s="63">
        <f>SUM(V57:V67)</f>
        <v>321.02</v>
      </c>
      <c r="W68" s="63">
        <f t="shared" si="12"/>
        <v>294</v>
      </c>
      <c r="X68" s="63">
        <f t="shared" si="12"/>
        <v>313</v>
      </c>
      <c r="Y68" s="63">
        <f t="shared" si="12"/>
        <v>295.23</v>
      </c>
      <c r="Z68" s="63">
        <f t="shared" si="12"/>
        <v>282.63</v>
      </c>
      <c r="AA68" s="63">
        <f t="shared" si="12"/>
        <v>247.62</v>
      </c>
      <c r="AB68" s="63">
        <f t="shared" si="12"/>
        <v>232.5</v>
      </c>
      <c r="AC68" s="63">
        <f t="shared" si="12"/>
        <v>219</v>
      </c>
      <c r="AD68" s="63">
        <f t="shared" si="12"/>
        <v>218</v>
      </c>
      <c r="AE68" s="63">
        <f t="shared" si="12"/>
        <v>189</v>
      </c>
      <c r="AF68" s="63">
        <f t="shared" si="12"/>
        <v>196</v>
      </c>
      <c r="AG68" s="68">
        <f>SUM(AG57:AG67)</f>
        <v>0</v>
      </c>
      <c r="AH68" s="49">
        <f t="shared" si="2"/>
        <v>552.97</v>
      </c>
      <c r="AI68" s="50">
        <f t="shared" si="3"/>
        <v>189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100</v>
      </c>
      <c r="C74" s="85">
        <v>100</v>
      </c>
      <c r="D74" s="85">
        <v>100</v>
      </c>
      <c r="E74" s="85">
        <v>80</v>
      </c>
      <c r="F74" s="85">
        <v>80</v>
      </c>
      <c r="G74" s="85">
        <v>80</v>
      </c>
      <c r="H74" s="85">
        <v>80</v>
      </c>
      <c r="I74" s="85">
        <v>80</v>
      </c>
      <c r="J74" s="85">
        <v>80</v>
      </c>
      <c r="K74" s="85">
        <v>80</v>
      </c>
      <c r="L74" s="85">
        <v>40</v>
      </c>
      <c r="M74" s="85">
        <v>40</v>
      </c>
      <c r="N74" s="85">
        <v>100</v>
      </c>
      <c r="O74" s="85">
        <v>40</v>
      </c>
      <c r="P74" s="85">
        <v>40</v>
      </c>
      <c r="Q74" s="85">
        <v>40</v>
      </c>
      <c r="R74" s="85">
        <v>30</v>
      </c>
      <c r="S74" s="85">
        <v>60</v>
      </c>
      <c r="T74" s="85">
        <v>60</v>
      </c>
      <c r="U74" s="85">
        <v>120</v>
      </c>
      <c r="V74" s="85">
        <v>140</v>
      </c>
      <c r="W74" s="85">
        <v>140</v>
      </c>
      <c r="X74" s="85">
        <v>140</v>
      </c>
      <c r="Y74" s="85">
        <v>140</v>
      </c>
      <c r="Z74" s="85">
        <v>170</v>
      </c>
      <c r="AA74" s="85">
        <v>170</v>
      </c>
      <c r="AB74" s="85">
        <v>170</v>
      </c>
      <c r="AC74" s="85">
        <v>120</v>
      </c>
      <c r="AD74" s="85"/>
      <c r="AE74" s="85"/>
      <c r="AF74" s="85">
        <v>0</v>
      </c>
      <c r="AG74" s="68"/>
      <c r="AH74" s="49">
        <f t="shared" si="2"/>
        <v>170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" si="14">B72+B68+B56+B52+B38+B74</f>
        <v>1372</v>
      </c>
      <c r="C75" s="83">
        <f t="shared" ref="C75:AF75" si="15">C72+C68+C56+C52+C38+C74</f>
        <v>1358.93</v>
      </c>
      <c r="D75" s="83">
        <f t="shared" si="15"/>
        <v>1304.1599999999999</v>
      </c>
      <c r="E75" s="83">
        <f t="shared" si="15"/>
        <v>1236.6600000000001</v>
      </c>
      <c r="F75" s="83">
        <f t="shared" si="15"/>
        <v>1189.5700000000002</v>
      </c>
      <c r="G75" s="83">
        <f t="shared" si="15"/>
        <v>1198.1400000000001</v>
      </c>
      <c r="H75" s="83">
        <f t="shared" si="15"/>
        <v>1187.23</v>
      </c>
      <c r="I75" s="83">
        <f t="shared" si="15"/>
        <v>1205.51</v>
      </c>
      <c r="J75" s="83">
        <f t="shared" si="15"/>
        <v>1254.6400000000001</v>
      </c>
      <c r="K75" s="83">
        <f t="shared" si="15"/>
        <v>1295.54</v>
      </c>
      <c r="L75" s="83">
        <f t="shared" si="15"/>
        <v>1311.04</v>
      </c>
      <c r="M75" s="83">
        <f t="shared" si="15"/>
        <v>1275.3400000000001</v>
      </c>
      <c r="N75" s="83">
        <f t="shared" si="15"/>
        <v>1278.04</v>
      </c>
      <c r="O75" s="83">
        <f t="shared" si="15"/>
        <v>1299.04</v>
      </c>
      <c r="P75" s="83">
        <f t="shared" si="15"/>
        <v>1318.92</v>
      </c>
      <c r="Q75" s="83">
        <f t="shared" si="15"/>
        <v>1312.94</v>
      </c>
      <c r="R75" s="83">
        <f t="shared" si="15"/>
        <v>1337.84</v>
      </c>
      <c r="S75" s="83">
        <f t="shared" si="15"/>
        <v>1386.0400000000002</v>
      </c>
      <c r="T75" s="83">
        <f t="shared" si="15"/>
        <v>1383.21</v>
      </c>
      <c r="U75" s="83">
        <f t="shared" si="15"/>
        <v>1299.24</v>
      </c>
      <c r="V75" s="83">
        <f t="shared" si="15"/>
        <v>1346.76</v>
      </c>
      <c r="W75" s="83">
        <f t="shared" si="15"/>
        <v>1322.54</v>
      </c>
      <c r="X75" s="83">
        <f t="shared" si="15"/>
        <v>1313.94</v>
      </c>
      <c r="Y75" s="83">
        <f t="shared" si="15"/>
        <v>1315.47</v>
      </c>
      <c r="Z75" s="83">
        <f t="shared" si="15"/>
        <v>1493.37</v>
      </c>
      <c r="AA75" s="83">
        <f t="shared" si="15"/>
        <v>1566.76</v>
      </c>
      <c r="AB75" s="83">
        <f t="shared" si="15"/>
        <v>1496.94</v>
      </c>
      <c r="AC75" s="83">
        <f t="shared" si="15"/>
        <v>1433.44</v>
      </c>
      <c r="AD75" s="83">
        <f t="shared" si="15"/>
        <v>1248.74</v>
      </c>
      <c r="AE75" s="83">
        <f t="shared" si="15"/>
        <v>1107.44</v>
      </c>
      <c r="AF75" s="83">
        <f t="shared" si="15"/>
        <v>1143.44</v>
      </c>
      <c r="AG75" s="68">
        <f>AG72+AG68+AG56+AG52+AG38+AG74</f>
        <v>2144.14</v>
      </c>
      <c r="AH75" s="49">
        <f t="shared" si="2"/>
        <v>1566.76</v>
      </c>
      <c r="AI75" s="50">
        <f t="shared" si="3"/>
        <v>1107.44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>
        <v>0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2673.89</v>
      </c>
      <c r="C83" s="63">
        <f t="shared" ref="C83:AG83" si="20">SUM(C70:C82)</f>
        <v>2660.8199999999997</v>
      </c>
      <c r="D83" s="63">
        <f t="shared" si="20"/>
        <v>2606.0499999999997</v>
      </c>
      <c r="E83" s="63">
        <f t="shared" si="20"/>
        <v>2518.5500000000002</v>
      </c>
      <c r="F83" s="63">
        <f t="shared" si="20"/>
        <v>2471.46</v>
      </c>
      <c r="G83" s="63">
        <f t="shared" si="20"/>
        <v>2480.0299999999997</v>
      </c>
      <c r="H83" s="63">
        <f t="shared" si="20"/>
        <v>2469.12</v>
      </c>
      <c r="I83" s="63">
        <f t="shared" si="20"/>
        <v>2487.3999999999996</v>
      </c>
      <c r="J83" s="63">
        <f t="shared" si="20"/>
        <v>2536.5299999999997</v>
      </c>
      <c r="K83" s="63">
        <f t="shared" si="20"/>
        <v>2577.4299999999998</v>
      </c>
      <c r="L83" s="63">
        <f t="shared" si="20"/>
        <v>2552.9299999999998</v>
      </c>
      <c r="M83" s="63">
        <f t="shared" si="20"/>
        <v>2517.23</v>
      </c>
      <c r="N83" s="63">
        <f t="shared" si="20"/>
        <v>2579.9299999999998</v>
      </c>
      <c r="O83" s="63">
        <f t="shared" si="20"/>
        <v>2540.9299999999998</v>
      </c>
      <c r="P83" s="63">
        <f t="shared" si="20"/>
        <v>2560.81</v>
      </c>
      <c r="Q83" s="63">
        <f t="shared" si="20"/>
        <v>2554.83</v>
      </c>
      <c r="R83" s="63">
        <f t="shared" si="20"/>
        <v>2569.7299999999996</v>
      </c>
      <c r="S83" s="63">
        <f t="shared" si="20"/>
        <v>2647.9300000000003</v>
      </c>
      <c r="T83" s="63">
        <f t="shared" si="20"/>
        <v>2645.1</v>
      </c>
      <c r="U83" s="63">
        <f t="shared" si="20"/>
        <v>2621.13</v>
      </c>
      <c r="V83" s="63">
        <f t="shared" si="20"/>
        <v>2688.6499999999996</v>
      </c>
      <c r="W83" s="63">
        <f t="shared" si="20"/>
        <v>2664.43</v>
      </c>
      <c r="X83" s="63">
        <f t="shared" si="20"/>
        <v>2655.83</v>
      </c>
      <c r="Y83" s="63">
        <f t="shared" si="20"/>
        <v>2657.3599999999997</v>
      </c>
      <c r="Z83" s="63">
        <f t="shared" si="20"/>
        <v>2865.2599999999998</v>
      </c>
      <c r="AA83" s="63">
        <f t="shared" si="20"/>
        <v>2938.6499999999996</v>
      </c>
      <c r="AB83" s="63">
        <f t="shared" si="20"/>
        <v>2868.83</v>
      </c>
      <c r="AC83" s="63">
        <f t="shared" si="20"/>
        <v>2755.33</v>
      </c>
      <c r="AD83" s="63">
        <f t="shared" si="20"/>
        <v>2450.63</v>
      </c>
      <c r="AE83" s="63">
        <f t="shared" si="20"/>
        <v>2309.33</v>
      </c>
      <c r="AF83" s="63">
        <f t="shared" si="20"/>
        <v>2345.33</v>
      </c>
      <c r="AG83" s="68">
        <f t="shared" si="20"/>
        <v>4360.08</v>
      </c>
      <c r="AH83" s="49">
        <f t="shared" si="16"/>
        <v>2938.6499999999996</v>
      </c>
      <c r="AI83" s="50">
        <f t="shared" si="17"/>
        <v>2309.33</v>
      </c>
    </row>
    <row r="84" spans="1:37" x14ac:dyDescent="0.25">
      <c r="A84" s="88" t="s">
        <v>89</v>
      </c>
      <c r="B84" s="89">
        <v>49.996000000000002</v>
      </c>
      <c r="C84" s="89">
        <v>50.01</v>
      </c>
      <c r="D84" s="89">
        <v>49.978999999999999</v>
      </c>
      <c r="E84" s="89">
        <v>50.011000000000003</v>
      </c>
      <c r="F84" s="89">
        <v>49.923999999999999</v>
      </c>
      <c r="G84" s="89">
        <v>50.003999999999998</v>
      </c>
      <c r="H84" s="89">
        <v>49.901000000000003</v>
      </c>
      <c r="I84" s="89">
        <v>50.042999999999999</v>
      </c>
      <c r="J84" s="89">
        <v>50.027000000000001</v>
      </c>
      <c r="K84" s="89">
        <v>50.024999999999999</v>
      </c>
      <c r="L84" s="89">
        <v>50.037999999999997</v>
      </c>
      <c r="M84" s="89">
        <v>50.073</v>
      </c>
      <c r="N84" s="89">
        <v>49.914000000000001</v>
      </c>
      <c r="O84" s="89">
        <v>50.027000000000001</v>
      </c>
      <c r="P84" s="89">
        <v>50.008000000000003</v>
      </c>
      <c r="Q84" s="89">
        <v>49.918999999999997</v>
      </c>
      <c r="R84" s="89">
        <v>50.078000000000003</v>
      </c>
      <c r="S84" s="89">
        <v>50.052</v>
      </c>
      <c r="T84" s="89">
        <v>50.081000000000003</v>
      </c>
      <c r="U84" s="89">
        <v>50.000999999999998</v>
      </c>
      <c r="V84" s="89">
        <v>50.03</v>
      </c>
      <c r="W84" s="89">
        <v>50.078000000000003</v>
      </c>
      <c r="X84" s="89">
        <v>50.078000000000003</v>
      </c>
      <c r="Y84" s="89">
        <v>50.078000000000003</v>
      </c>
      <c r="Z84" s="89">
        <v>50.03</v>
      </c>
      <c r="AA84" s="89">
        <v>49.895000000000003</v>
      </c>
      <c r="AB84" s="89">
        <v>50.02</v>
      </c>
      <c r="AC84" s="89">
        <v>50.02</v>
      </c>
      <c r="AD84" s="89">
        <v>50</v>
      </c>
      <c r="AE84" s="89">
        <v>50.01</v>
      </c>
      <c r="AF84" s="89">
        <v>50.02</v>
      </c>
      <c r="AG84" s="90"/>
      <c r="AH84" s="49">
        <f t="shared" si="16"/>
        <v>50.081000000000003</v>
      </c>
      <c r="AI84" s="50">
        <f t="shared" si="17"/>
        <v>49.895000000000003</v>
      </c>
    </row>
    <row r="85" spans="1:37" x14ac:dyDescent="0.25">
      <c r="A85" s="91" t="s">
        <v>90</v>
      </c>
      <c r="B85" s="64">
        <v>123.5</v>
      </c>
      <c r="C85" s="64">
        <v>124.8</v>
      </c>
      <c r="D85" s="64">
        <v>124.7</v>
      </c>
      <c r="E85" s="64">
        <v>125.1</v>
      </c>
      <c r="F85" s="64">
        <v>126.2</v>
      </c>
      <c r="G85" s="64">
        <v>124</v>
      </c>
      <c r="H85" s="64">
        <v>123.2</v>
      </c>
      <c r="I85" s="64">
        <v>123.9</v>
      </c>
      <c r="J85" s="64">
        <v>124.6</v>
      </c>
      <c r="K85" s="64">
        <v>123.7</v>
      </c>
      <c r="L85" s="64">
        <v>124.4</v>
      </c>
      <c r="M85" s="64">
        <v>126.5</v>
      </c>
      <c r="N85" s="64">
        <v>123.4</v>
      </c>
      <c r="O85" s="64">
        <v>123.2</v>
      </c>
      <c r="P85" s="64">
        <v>122</v>
      </c>
      <c r="Q85" s="64">
        <v>121.6</v>
      </c>
      <c r="R85" s="64">
        <v>122.2</v>
      </c>
      <c r="S85" s="64">
        <v>122.2</v>
      </c>
      <c r="T85" s="64">
        <v>123.5</v>
      </c>
      <c r="U85" s="64">
        <v>126.3</v>
      </c>
      <c r="V85" s="64">
        <v>127.4</v>
      </c>
      <c r="W85" s="64">
        <v>127.5</v>
      </c>
      <c r="X85" s="64">
        <v>127.5</v>
      </c>
      <c r="Y85" s="64">
        <v>127.5</v>
      </c>
      <c r="Z85" s="64">
        <v>126.3</v>
      </c>
      <c r="AA85" s="64">
        <v>126.8</v>
      </c>
      <c r="AB85" s="64">
        <v>127.1</v>
      </c>
      <c r="AC85" s="64">
        <v>127.1</v>
      </c>
      <c r="AD85" s="64">
        <v>125</v>
      </c>
      <c r="AE85" s="64">
        <v>125</v>
      </c>
      <c r="AF85" s="64">
        <v>124.3</v>
      </c>
      <c r="AG85" s="93"/>
      <c r="AH85" s="49">
        <f t="shared" si="16"/>
        <v>127.5</v>
      </c>
      <c r="AI85" s="50">
        <f t="shared" si="17"/>
        <v>121.6</v>
      </c>
    </row>
    <row r="86" spans="1:37" x14ac:dyDescent="0.25">
      <c r="A86" s="91" t="s">
        <v>91</v>
      </c>
      <c r="B86" s="64">
        <v>128.4</v>
      </c>
      <c r="C86" s="64">
        <v>129.19999999999999</v>
      </c>
      <c r="D86" s="64">
        <v>129.69999999999999</v>
      </c>
      <c r="E86" s="64">
        <v>129.5</v>
      </c>
      <c r="F86" s="64">
        <v>130.19999999999999</v>
      </c>
      <c r="G86" s="64">
        <v>128.69999999999999</v>
      </c>
      <c r="H86" s="64">
        <v>127.5</v>
      </c>
      <c r="I86" s="64">
        <v>128.1</v>
      </c>
      <c r="J86" s="64">
        <v>127.8</v>
      </c>
      <c r="K86" s="64">
        <v>127.1</v>
      </c>
      <c r="L86" s="64">
        <v>127.6</v>
      </c>
      <c r="M86" s="64">
        <v>130</v>
      </c>
      <c r="N86" s="64">
        <v>126.8</v>
      </c>
      <c r="O86" s="64">
        <v>126.9</v>
      </c>
      <c r="P86" s="64">
        <v>125.8</v>
      </c>
      <c r="Q86" s="64">
        <v>125.4</v>
      </c>
      <c r="R86" s="64">
        <v>125.7</v>
      </c>
      <c r="S86" s="64">
        <v>125.9</v>
      </c>
      <c r="T86" s="64">
        <v>127.1</v>
      </c>
      <c r="U86" s="64">
        <v>129.4</v>
      </c>
      <c r="V86" s="64">
        <v>130.6</v>
      </c>
      <c r="W86" s="64">
        <v>130.1</v>
      </c>
      <c r="X86" s="64">
        <v>130.1</v>
      </c>
      <c r="Y86" s="64">
        <v>130.1</v>
      </c>
      <c r="Z86" s="64">
        <v>129.19999999999999</v>
      </c>
      <c r="AA86" s="64">
        <v>129.69999999999999</v>
      </c>
      <c r="AB86" s="64">
        <v>130.30000000000001</v>
      </c>
      <c r="AC86" s="64">
        <v>130.30000000000001</v>
      </c>
      <c r="AD86" s="64">
        <v>130</v>
      </c>
      <c r="AE86" s="64">
        <v>129</v>
      </c>
      <c r="AF86" s="64">
        <v>129</v>
      </c>
      <c r="AG86" s="93"/>
      <c r="AH86" s="49">
        <f t="shared" si="16"/>
        <v>130.6</v>
      </c>
      <c r="AI86" s="50">
        <f t="shared" si="17"/>
        <v>125.4</v>
      </c>
    </row>
    <row r="87" spans="1:37" x14ac:dyDescent="0.25">
      <c r="A87" s="91" t="s">
        <v>92</v>
      </c>
      <c r="B87" s="64">
        <v>129.1</v>
      </c>
      <c r="C87" s="64">
        <v>129.30000000000001</v>
      </c>
      <c r="D87" s="64">
        <v>129.69999999999999</v>
      </c>
      <c r="E87" s="64">
        <v>131.4</v>
      </c>
      <c r="F87" s="64">
        <v>132.6</v>
      </c>
      <c r="G87" s="64">
        <v>129.4</v>
      </c>
      <c r="H87" s="64">
        <v>127.9</v>
      </c>
      <c r="I87" s="64">
        <v>128.9</v>
      </c>
      <c r="J87" s="64">
        <v>128.5</v>
      </c>
      <c r="K87" s="64">
        <v>130</v>
      </c>
      <c r="L87" s="64">
        <v>128.69999999999999</v>
      </c>
      <c r="M87" s="64">
        <v>127.8</v>
      </c>
      <c r="N87" s="64">
        <v>125.2</v>
      </c>
      <c r="O87" s="64">
        <v>124</v>
      </c>
      <c r="P87" s="64">
        <v>125.1</v>
      </c>
      <c r="Q87" s="64">
        <v>125.9</v>
      </c>
      <c r="R87" s="64">
        <v>127.3</v>
      </c>
      <c r="S87" s="64">
        <v>128.30000000000001</v>
      </c>
      <c r="T87" s="64">
        <v>129</v>
      </c>
      <c r="U87" s="64">
        <v>129.5</v>
      </c>
      <c r="V87" s="64">
        <v>132.9</v>
      </c>
      <c r="W87" s="64">
        <v>131.30000000000001</v>
      </c>
      <c r="X87" s="64">
        <v>131.30000000000001</v>
      </c>
      <c r="Y87" s="64">
        <v>131.30000000000001</v>
      </c>
      <c r="Z87" s="64">
        <v>127.9</v>
      </c>
      <c r="AA87" s="64">
        <v>131</v>
      </c>
      <c r="AB87" s="64">
        <v>132</v>
      </c>
      <c r="AC87" s="64">
        <v>132</v>
      </c>
      <c r="AD87" s="64">
        <v>130</v>
      </c>
      <c r="AE87" s="64">
        <v>130</v>
      </c>
      <c r="AF87" s="64">
        <v>128.5</v>
      </c>
      <c r="AG87" s="93"/>
      <c r="AH87" s="49">
        <f t="shared" si="16"/>
        <v>132.9</v>
      </c>
      <c r="AI87" s="50">
        <f t="shared" si="17"/>
        <v>124</v>
      </c>
    </row>
    <row r="88" spans="1:37" x14ac:dyDescent="0.25">
      <c r="A88" s="94" t="s">
        <v>93</v>
      </c>
      <c r="B88" s="64">
        <v>134.9</v>
      </c>
      <c r="C88" s="64">
        <v>133.6</v>
      </c>
      <c r="D88" s="64">
        <v>134.30000000000001</v>
      </c>
      <c r="E88" s="64">
        <v>135</v>
      </c>
      <c r="F88" s="64">
        <v>131.4</v>
      </c>
      <c r="G88" s="64">
        <v>132.6</v>
      </c>
      <c r="H88" s="64">
        <v>130.80000000000001</v>
      </c>
      <c r="I88" s="64">
        <v>133.1</v>
      </c>
      <c r="J88" s="64">
        <v>133.4</v>
      </c>
      <c r="K88" s="64">
        <v>134.1</v>
      </c>
      <c r="L88" s="64">
        <v>132.30000000000001</v>
      </c>
      <c r="M88" s="64">
        <v>130.4</v>
      </c>
      <c r="N88" s="64">
        <v>128.5</v>
      </c>
      <c r="O88" s="64">
        <v>127.3</v>
      </c>
      <c r="P88" s="64">
        <v>127.3</v>
      </c>
      <c r="Q88" s="64">
        <v>129</v>
      </c>
      <c r="R88" s="64">
        <v>131</v>
      </c>
      <c r="S88" s="64">
        <v>130.69999999999999</v>
      </c>
      <c r="T88" s="64">
        <v>131.4</v>
      </c>
      <c r="U88" s="64">
        <v>132.5</v>
      </c>
      <c r="V88" s="64">
        <v>135.80000000000001</v>
      </c>
      <c r="W88" s="64">
        <v>134.69999999999999</v>
      </c>
      <c r="X88" s="64">
        <v>134.69999999999999</v>
      </c>
      <c r="Y88" s="64">
        <v>134.69999999999999</v>
      </c>
      <c r="Z88" s="64">
        <v>131.19999999999999</v>
      </c>
      <c r="AA88" s="64">
        <v>134.19999999999999</v>
      </c>
      <c r="AB88" s="64">
        <v>135</v>
      </c>
      <c r="AC88" s="64">
        <v>135</v>
      </c>
      <c r="AD88" s="64">
        <v>132</v>
      </c>
      <c r="AE88" s="64">
        <v>132</v>
      </c>
      <c r="AF88" s="64">
        <v>131</v>
      </c>
      <c r="AG88" s="93"/>
      <c r="AH88" s="49">
        <f t="shared" si="16"/>
        <v>135.80000000000001</v>
      </c>
      <c r="AI88" s="50">
        <f t="shared" si="17"/>
        <v>127.3</v>
      </c>
    </row>
    <row r="89" spans="1:37" x14ac:dyDescent="0.25">
      <c r="A89" s="94" t="s">
        <v>94</v>
      </c>
      <c r="B89" s="95">
        <v>129.9</v>
      </c>
      <c r="C89" s="95">
        <v>131.4</v>
      </c>
      <c r="D89" s="95">
        <v>131.9</v>
      </c>
      <c r="E89" s="95">
        <v>132.6</v>
      </c>
      <c r="F89" s="95">
        <v>136.30000000000001</v>
      </c>
      <c r="G89" s="95">
        <v>128.4</v>
      </c>
      <c r="H89" s="95">
        <v>128</v>
      </c>
      <c r="I89" s="95">
        <v>133.1</v>
      </c>
      <c r="J89" s="95">
        <v>130.9</v>
      </c>
      <c r="K89" s="95">
        <v>129.5</v>
      </c>
      <c r="L89" s="95">
        <v>129.69999999999999</v>
      </c>
      <c r="M89" s="95">
        <v>132.30000000000001</v>
      </c>
      <c r="N89" s="95">
        <v>130</v>
      </c>
      <c r="O89" s="95">
        <v>127.9</v>
      </c>
      <c r="P89" s="95">
        <v>131.80000000000001</v>
      </c>
      <c r="Q89" s="95">
        <v>130</v>
      </c>
      <c r="R89" s="95">
        <v>129.1</v>
      </c>
      <c r="S89" s="95">
        <v>129.6</v>
      </c>
      <c r="T89" s="95">
        <v>131.69999999999999</v>
      </c>
      <c r="U89" s="95">
        <v>134</v>
      </c>
      <c r="V89" s="95">
        <v>134.69999999999999</v>
      </c>
      <c r="W89" s="95">
        <v>131.9</v>
      </c>
      <c r="X89" s="95">
        <v>131.9</v>
      </c>
      <c r="Y89" s="95">
        <v>131.9</v>
      </c>
      <c r="Z89" s="95">
        <v>134.4</v>
      </c>
      <c r="AA89" s="95">
        <v>132.30000000000001</v>
      </c>
      <c r="AB89" s="95">
        <v>134.6</v>
      </c>
      <c r="AC89" s="95">
        <v>134.6</v>
      </c>
      <c r="AD89" s="95">
        <v>133</v>
      </c>
      <c r="AE89" s="95">
        <v>130</v>
      </c>
      <c r="AF89" s="95">
        <v>130</v>
      </c>
      <c r="AG89" s="96"/>
      <c r="AH89" s="49">
        <f t="shared" si="16"/>
        <v>136.30000000000001</v>
      </c>
      <c r="AI89" s="50">
        <f t="shared" si="17"/>
        <v>127.9</v>
      </c>
    </row>
    <row r="90" spans="1:37" x14ac:dyDescent="0.25">
      <c r="A90" s="91" t="s">
        <v>95</v>
      </c>
      <c r="B90" s="64">
        <v>131.69999999999999</v>
      </c>
      <c r="C90" s="64">
        <v>132.5</v>
      </c>
      <c r="D90" s="64">
        <v>132.69999999999999</v>
      </c>
      <c r="E90" s="64">
        <v>133.9</v>
      </c>
      <c r="F90" s="64">
        <v>130</v>
      </c>
      <c r="G90" s="64">
        <v>135.9</v>
      </c>
      <c r="H90" s="64">
        <v>136.1</v>
      </c>
      <c r="I90" s="64">
        <v>129.6</v>
      </c>
      <c r="J90" s="64">
        <v>129.1</v>
      </c>
      <c r="K90" s="64">
        <v>128.19999999999999</v>
      </c>
      <c r="L90" s="64">
        <v>125.6</v>
      </c>
      <c r="M90" s="64">
        <v>134.80000000000001</v>
      </c>
      <c r="N90" s="64">
        <v>125.5</v>
      </c>
      <c r="O90" s="64">
        <v>127.8</v>
      </c>
      <c r="P90" s="64">
        <v>127.4</v>
      </c>
      <c r="Q90" s="64">
        <v>125.5</v>
      </c>
      <c r="R90" s="64">
        <v>131</v>
      </c>
      <c r="S90" s="64">
        <v>126.4</v>
      </c>
      <c r="T90" s="64">
        <v>127.1</v>
      </c>
      <c r="U90" s="64">
        <v>131.9</v>
      </c>
      <c r="V90" s="64">
        <v>132.1</v>
      </c>
      <c r="W90" s="64">
        <v>129.5</v>
      </c>
      <c r="X90" s="64">
        <v>129.5</v>
      </c>
      <c r="Y90" s="64">
        <v>129.5</v>
      </c>
      <c r="Z90" s="64">
        <v>126.8</v>
      </c>
      <c r="AA90" s="64">
        <v>128</v>
      </c>
      <c r="AB90" s="64">
        <v>137</v>
      </c>
      <c r="AC90" s="64">
        <v>137</v>
      </c>
      <c r="AD90" s="64">
        <v>136</v>
      </c>
      <c r="AE90" s="64">
        <v>129</v>
      </c>
      <c r="AF90" s="64">
        <v>137</v>
      </c>
      <c r="AG90" s="93"/>
      <c r="AH90" s="49">
        <f t="shared" si="16"/>
        <v>137</v>
      </c>
      <c r="AI90" s="50">
        <f t="shared" si="17"/>
        <v>125.5</v>
      </c>
    </row>
    <row r="91" spans="1:37" ht="15.75" thickBot="1" x14ac:dyDescent="0.3">
      <c r="A91" s="91" t="s">
        <v>96</v>
      </c>
      <c r="B91" s="97">
        <v>65.3</v>
      </c>
      <c r="C91" s="97">
        <v>65.3</v>
      </c>
      <c r="D91" s="97">
        <v>65.7</v>
      </c>
      <c r="E91" s="97">
        <v>65.7</v>
      </c>
      <c r="F91" s="97">
        <v>66.3</v>
      </c>
      <c r="G91" s="97">
        <v>65.400000000000006</v>
      </c>
      <c r="H91" s="97">
        <v>64.400000000000006</v>
      </c>
      <c r="I91" s="97">
        <v>64.7</v>
      </c>
      <c r="J91" s="97">
        <v>64.7</v>
      </c>
      <c r="K91" s="97">
        <v>64.3</v>
      </c>
      <c r="L91" s="97">
        <v>64.400000000000006</v>
      </c>
      <c r="M91" s="97">
        <v>65.3</v>
      </c>
      <c r="N91" s="97">
        <v>64.099999999999994</v>
      </c>
      <c r="O91" s="97">
        <v>63.9</v>
      </c>
      <c r="P91" s="97">
        <v>63.6</v>
      </c>
      <c r="Q91" s="97">
        <v>63</v>
      </c>
      <c r="R91" s="97">
        <v>63.3</v>
      </c>
      <c r="S91" s="97">
        <v>63.4</v>
      </c>
      <c r="T91" s="97">
        <v>64</v>
      </c>
      <c r="U91" s="97">
        <v>65</v>
      </c>
      <c r="V91" s="97">
        <v>65.7</v>
      </c>
      <c r="W91" s="97">
        <v>65.599999999999994</v>
      </c>
      <c r="X91" s="97">
        <v>65.599999999999994</v>
      </c>
      <c r="Y91" s="97">
        <v>65.599999999999994</v>
      </c>
      <c r="Z91" s="97">
        <v>65.2</v>
      </c>
      <c r="AA91" s="97">
        <v>65.5</v>
      </c>
      <c r="AB91" s="97">
        <v>65.8</v>
      </c>
      <c r="AC91" s="97">
        <v>65.8</v>
      </c>
      <c r="AD91" s="97">
        <v>66</v>
      </c>
      <c r="AE91" s="97">
        <v>65.599999999999994</v>
      </c>
      <c r="AF91" s="97">
        <v>65.099999999999994</v>
      </c>
      <c r="AG91" s="98"/>
      <c r="AH91" s="49">
        <f t="shared" si="16"/>
        <v>66.3</v>
      </c>
      <c r="AI91" s="50">
        <f t="shared" si="17"/>
        <v>63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1">SUM(B15,B18,B21:B22,B42,B44:B45,B47,B49,B94:B97,B103,B109,B115,B124,B126,B138,B145,B148:B149,B156,B158,B160,B164:B166,B168:B170,B175,B181:B182,B184:B186,B194,B199)</f>
        <v>176.04</v>
      </c>
      <c r="C93" s="102">
        <f t="shared" ref="C93:AF93" si="22">SUM(C15,C18,C21:C22,C42,C44:C45,C47,C49,C94:C97,C103,C109,C115,C124,C126,C138,C145,C148:C149,C156,C158,C160,C164:C166,C168:C170,C175,C181:C182,C184:C186,C194,C199)</f>
        <v>184.44000000000003</v>
      </c>
      <c r="D93" s="102">
        <f t="shared" si="22"/>
        <v>170.33999999999997</v>
      </c>
      <c r="E93" s="102">
        <f t="shared" si="22"/>
        <v>164.83999999999997</v>
      </c>
      <c r="F93" s="102">
        <f t="shared" si="22"/>
        <v>164.03999999999996</v>
      </c>
      <c r="G93" s="102">
        <f t="shared" si="22"/>
        <v>188.03999999999996</v>
      </c>
      <c r="H93" s="102">
        <f t="shared" si="22"/>
        <v>215.64</v>
      </c>
      <c r="I93" s="102">
        <f t="shared" si="22"/>
        <v>240.13999999999996</v>
      </c>
      <c r="J93" s="102">
        <f t="shared" si="22"/>
        <v>271.44</v>
      </c>
      <c r="K93" s="102">
        <f t="shared" si="22"/>
        <v>285.04000000000002</v>
      </c>
      <c r="L93" s="102">
        <f t="shared" si="22"/>
        <v>304.44000000000005</v>
      </c>
      <c r="M93" s="102">
        <f t="shared" si="22"/>
        <v>307.84000000000003</v>
      </c>
      <c r="N93" s="102">
        <f t="shared" si="22"/>
        <v>301.74</v>
      </c>
      <c r="O93" s="102">
        <f t="shared" si="22"/>
        <v>300.64000000000004</v>
      </c>
      <c r="P93" s="102">
        <f t="shared" si="22"/>
        <v>287.04000000000002</v>
      </c>
      <c r="Q93" s="102">
        <f t="shared" si="22"/>
        <v>300.64000000000004</v>
      </c>
      <c r="R93" s="102">
        <f t="shared" si="22"/>
        <v>292.24</v>
      </c>
      <c r="S93" s="102">
        <f t="shared" si="22"/>
        <v>284.44</v>
      </c>
      <c r="T93" s="102">
        <f t="shared" si="22"/>
        <v>292.04000000000008</v>
      </c>
      <c r="U93" s="102">
        <f t="shared" si="22"/>
        <v>299.14000000000004</v>
      </c>
      <c r="V93" s="102">
        <f t="shared" si="22"/>
        <v>290.64000000000004</v>
      </c>
      <c r="W93" s="102">
        <f>SUM(W15,W18,W21:W22,W42,W44:W45,W47,W49,W94:W97,W103,W109,W115,W124,W126,W138,W145,W148:W149,W156,W158,W160,W164:W166,W168:W170,W175,W181:W182,W184:W186,W194,W199)</f>
        <v>292.54000000000008</v>
      </c>
      <c r="X93" s="102">
        <f>SUM(X15,X18,X21:X22,X42,X44:X45,X47,X49,X94:X97,X103,X109,X115,X124,X126,X138,X145,X148:X149,X156,X158,X160,X164:X166,X168:X170,X175,X181:X182,X184:X186,X194,X199)</f>
        <v>292.24000000000007</v>
      </c>
      <c r="Y93" s="102">
        <f t="shared" si="22"/>
        <v>292.54000000000008</v>
      </c>
      <c r="Z93" s="102">
        <f t="shared" si="22"/>
        <v>358.54</v>
      </c>
      <c r="AA93" s="102">
        <f t="shared" si="22"/>
        <v>367.14000000000004</v>
      </c>
      <c r="AB93" s="102">
        <f t="shared" si="22"/>
        <v>332.64000000000004</v>
      </c>
      <c r="AC93" s="102">
        <f t="shared" si="22"/>
        <v>309.14000000000004</v>
      </c>
      <c r="AD93" s="102">
        <f t="shared" si="22"/>
        <v>268.34000000000003</v>
      </c>
      <c r="AE93" s="102">
        <f t="shared" si="22"/>
        <v>206.33999999999997</v>
      </c>
      <c r="AF93" s="102">
        <f t="shared" si="22"/>
        <v>188.33999999999997</v>
      </c>
      <c r="AG93" s="104"/>
      <c r="AH93" s="49">
        <f>MAX(C93:AF93)</f>
        <v>367.14000000000004</v>
      </c>
      <c r="AI93" s="50">
        <f>MIN(C93:AF93)</f>
        <v>164.03999999999996</v>
      </c>
    </row>
    <row r="94" spans="1:37" x14ac:dyDescent="0.25">
      <c r="A94" s="105" t="s">
        <v>98</v>
      </c>
      <c r="B94" s="106">
        <v>5.9</v>
      </c>
      <c r="C94" s="106">
        <v>9.8000000000000007</v>
      </c>
      <c r="D94" s="106">
        <v>15</v>
      </c>
      <c r="E94" s="106">
        <v>9.1</v>
      </c>
      <c r="F94" s="106">
        <v>4</v>
      </c>
      <c r="G94" s="106">
        <v>-4.9000000000000004</v>
      </c>
      <c r="H94" s="106">
        <v>0</v>
      </c>
      <c r="I94" s="106">
        <v>7.7</v>
      </c>
      <c r="J94" s="106">
        <v>11.5</v>
      </c>
      <c r="K94" s="106">
        <v>11.1</v>
      </c>
      <c r="L94" s="106">
        <v>2.4</v>
      </c>
      <c r="M94" s="106">
        <v>16.8</v>
      </c>
      <c r="N94" s="106">
        <v>29.4</v>
      </c>
      <c r="O94" s="106">
        <v>9.6</v>
      </c>
      <c r="P94" s="106">
        <v>16.899999999999999</v>
      </c>
      <c r="Q94" s="106">
        <v>12.7</v>
      </c>
      <c r="R94" s="106">
        <v>9.6</v>
      </c>
      <c r="S94" s="106">
        <v>12.2</v>
      </c>
      <c r="T94" s="106">
        <v>21.5</v>
      </c>
      <c r="U94" s="106">
        <v>28.6</v>
      </c>
      <c r="V94" s="106">
        <v>28.4</v>
      </c>
      <c r="W94" s="106">
        <v>12.4</v>
      </c>
      <c r="X94" s="106">
        <v>12.4</v>
      </c>
      <c r="Y94" s="106">
        <v>12.4</v>
      </c>
      <c r="Z94" s="106">
        <v>36.200000000000003</v>
      </c>
      <c r="AA94" s="106">
        <v>22.5</v>
      </c>
      <c r="AB94" s="106">
        <v>24.5</v>
      </c>
      <c r="AC94" s="106">
        <v>28</v>
      </c>
      <c r="AD94" s="106">
        <v>32</v>
      </c>
      <c r="AE94" s="106">
        <v>35</v>
      </c>
      <c r="AF94" s="106">
        <v>13</v>
      </c>
      <c r="AG94" s="109">
        <v>75</v>
      </c>
      <c r="AH94" s="49">
        <f t="shared" ref="AH94:AH100" si="23">IF(ABS(MAX(C94:AF94))&gt;ABS(MIN(C94:AF94)),MAX(C94:AF94),MIN(C94:AF94))</f>
        <v>36.200000000000003</v>
      </c>
      <c r="AI94" s="110">
        <f t="shared" ref="AI94:AI100" si="24">INDEX($C$9:$AF$9,1,MATCH(AH94,C94:AF94,0))</f>
        <v>0.79166666666666663</v>
      </c>
    </row>
    <row r="95" spans="1:37" x14ac:dyDescent="0.25">
      <c r="A95" s="111" t="s">
        <v>99</v>
      </c>
      <c r="B95" s="112">
        <v>-74.599999999999994</v>
      </c>
      <c r="C95" s="112">
        <v>-64.599999999999994</v>
      </c>
      <c r="D95" s="112">
        <v>-77.5</v>
      </c>
      <c r="E95" s="112">
        <v>-76</v>
      </c>
      <c r="F95" s="112">
        <v>-73</v>
      </c>
      <c r="G95" s="112">
        <v>-62</v>
      </c>
      <c r="H95" s="112">
        <v>-46</v>
      </c>
      <c r="I95" s="112">
        <v>-41</v>
      </c>
      <c r="J95" s="112">
        <v>-28</v>
      </c>
      <c r="K95" s="112">
        <v>-20</v>
      </c>
      <c r="L95" s="112">
        <v>-7</v>
      </c>
      <c r="M95" s="112">
        <v>-5.7</v>
      </c>
      <c r="N95" s="112">
        <v>-10</v>
      </c>
      <c r="O95" s="112">
        <v>8</v>
      </c>
      <c r="P95" s="112">
        <v>-17</v>
      </c>
      <c r="Q95" s="112">
        <v>-12.5</v>
      </c>
      <c r="R95" s="112">
        <v>-14.6</v>
      </c>
      <c r="S95" s="112">
        <v>-19.399999999999999</v>
      </c>
      <c r="T95" s="112">
        <v>-16</v>
      </c>
      <c r="U95" s="112">
        <v>-12</v>
      </c>
      <c r="V95" s="112">
        <v>-12</v>
      </c>
      <c r="W95" s="112">
        <v>-6.5</v>
      </c>
      <c r="X95" s="112">
        <v>-6.5</v>
      </c>
      <c r="Y95" s="112">
        <v>-6.5</v>
      </c>
      <c r="Z95" s="112">
        <v>11</v>
      </c>
      <c r="AA95" s="112">
        <v>19</v>
      </c>
      <c r="AB95" s="112">
        <v>10</v>
      </c>
      <c r="AC95" s="112">
        <v>5</v>
      </c>
      <c r="AD95" s="112">
        <v>-20</v>
      </c>
      <c r="AE95" s="112">
        <v>-69</v>
      </c>
      <c r="AF95" s="112">
        <v>-76</v>
      </c>
      <c r="AG95" s="109">
        <v>240</v>
      </c>
      <c r="AH95" s="49">
        <f t="shared" si="23"/>
        <v>-77.5</v>
      </c>
      <c r="AI95" s="110">
        <f t="shared" si="24"/>
        <v>8.3333333333333301E-2</v>
      </c>
    </row>
    <row r="96" spans="1:37" x14ac:dyDescent="0.25">
      <c r="A96" s="111" t="s">
        <v>100</v>
      </c>
      <c r="B96" s="112">
        <v>-5.6</v>
      </c>
      <c r="C96" s="112">
        <v>-10.6</v>
      </c>
      <c r="D96" s="112">
        <v>-11.8</v>
      </c>
      <c r="E96" s="112">
        <v>-10.6</v>
      </c>
      <c r="F96" s="112">
        <v>-7.6</v>
      </c>
      <c r="G96" s="112">
        <v>-5.3</v>
      </c>
      <c r="H96" s="112">
        <v>-4.3</v>
      </c>
      <c r="I96" s="112">
        <v>-2</v>
      </c>
      <c r="J96" s="112">
        <v>6.5</v>
      </c>
      <c r="K96" s="112">
        <v>8.1</v>
      </c>
      <c r="L96" s="112">
        <v>18.2</v>
      </c>
      <c r="M96" s="112">
        <v>27</v>
      </c>
      <c r="N96" s="112">
        <v>18.100000000000001</v>
      </c>
      <c r="O96" s="112">
        <v>26.5</v>
      </c>
      <c r="P96" s="112">
        <v>18.7</v>
      </c>
      <c r="Q96" s="112">
        <v>18.399999999999999</v>
      </c>
      <c r="R96" s="112">
        <v>19.100000000000001</v>
      </c>
      <c r="S96" s="112">
        <v>18.899999999999999</v>
      </c>
      <c r="T96" s="112">
        <v>19.3</v>
      </c>
      <c r="U96" s="112">
        <v>28.4</v>
      </c>
      <c r="V96" s="112">
        <v>29.1</v>
      </c>
      <c r="W96" s="112">
        <v>31.3</v>
      </c>
      <c r="X96" s="112">
        <v>31.3</v>
      </c>
      <c r="Y96" s="112">
        <v>31.3</v>
      </c>
      <c r="Z96" s="112">
        <v>32</v>
      </c>
      <c r="AA96" s="112">
        <v>41.5</v>
      </c>
      <c r="AB96" s="112">
        <v>32</v>
      </c>
      <c r="AC96" s="112">
        <v>20</v>
      </c>
      <c r="AD96" s="112">
        <v>10</v>
      </c>
      <c r="AE96" s="112">
        <v>0</v>
      </c>
      <c r="AF96" s="112">
        <v>-4</v>
      </c>
      <c r="AG96" s="109">
        <v>60</v>
      </c>
      <c r="AH96" s="49">
        <f t="shared" si="23"/>
        <v>41.5</v>
      </c>
      <c r="AI96" s="110">
        <f t="shared" si="24"/>
        <v>0.8125</v>
      </c>
    </row>
    <row r="97" spans="1:37" x14ac:dyDescent="0.25">
      <c r="A97" s="113" t="s">
        <v>101</v>
      </c>
      <c r="B97" s="114">
        <v>66.099999999999994</v>
      </c>
      <c r="C97" s="114">
        <v>65.900000000000006</v>
      </c>
      <c r="D97" s="114">
        <v>60.8</v>
      </c>
      <c r="E97" s="114">
        <v>58.5</v>
      </c>
      <c r="F97" s="114">
        <v>56.8</v>
      </c>
      <c r="G97" s="114">
        <v>76.400000000000006</v>
      </c>
      <c r="H97" s="114">
        <v>82.1</v>
      </c>
      <c r="I97" s="114">
        <v>91.6</v>
      </c>
      <c r="J97" s="114">
        <v>97.6</v>
      </c>
      <c r="K97" s="114">
        <v>102</v>
      </c>
      <c r="L97" s="114">
        <v>107</v>
      </c>
      <c r="M97" s="114">
        <v>89</v>
      </c>
      <c r="N97" s="114">
        <v>83.5</v>
      </c>
      <c r="O97" s="114">
        <v>76</v>
      </c>
      <c r="P97" s="114">
        <v>87.3</v>
      </c>
      <c r="Q97" s="114">
        <v>100.9</v>
      </c>
      <c r="R97" s="114">
        <v>97.3</v>
      </c>
      <c r="S97" s="114">
        <v>91.6</v>
      </c>
      <c r="T97" s="114">
        <v>86.1</v>
      </c>
      <c r="U97" s="114">
        <v>73</v>
      </c>
      <c r="V97" s="114">
        <v>64</v>
      </c>
      <c r="W97" s="114">
        <v>74.2</v>
      </c>
      <c r="X97" s="114">
        <v>74.2</v>
      </c>
      <c r="Y97" s="114">
        <v>74.2</v>
      </c>
      <c r="Z97" s="114">
        <v>98.2</v>
      </c>
      <c r="AA97" s="114">
        <v>103</v>
      </c>
      <c r="AB97" s="114">
        <v>85</v>
      </c>
      <c r="AC97" s="114">
        <v>75</v>
      </c>
      <c r="AD97" s="114">
        <v>65</v>
      </c>
      <c r="AE97" s="114">
        <v>59</v>
      </c>
      <c r="AF97" s="114">
        <v>74</v>
      </c>
      <c r="AG97" s="116">
        <v>120</v>
      </c>
      <c r="AH97" s="49">
        <f t="shared" si="23"/>
        <v>107</v>
      </c>
      <c r="AI97" s="110">
        <f t="shared" si="24"/>
        <v>0.3125</v>
      </c>
    </row>
    <row r="98" spans="1:37" x14ac:dyDescent="0.25">
      <c r="A98" s="113" t="s">
        <v>102</v>
      </c>
      <c r="B98" s="114">
        <v>76.400000000000006</v>
      </c>
      <c r="C98" s="114">
        <v>78.3</v>
      </c>
      <c r="D98" s="114">
        <v>79.099999999999994</v>
      </c>
      <c r="E98" s="114">
        <v>76.2</v>
      </c>
      <c r="F98" s="114">
        <v>75</v>
      </c>
      <c r="G98" s="114">
        <v>91.6</v>
      </c>
      <c r="H98" s="114">
        <v>91.6</v>
      </c>
      <c r="I98" s="114">
        <v>94.2</v>
      </c>
      <c r="J98" s="114">
        <v>97</v>
      </c>
      <c r="K98" s="114">
        <v>98</v>
      </c>
      <c r="L98" s="114">
        <v>95.6</v>
      </c>
      <c r="M98" s="114">
        <v>90.9</v>
      </c>
      <c r="N98" s="114">
        <v>85</v>
      </c>
      <c r="O98" s="114">
        <v>95.6</v>
      </c>
      <c r="P98" s="114">
        <v>92.6</v>
      </c>
      <c r="Q98" s="114">
        <v>102.3</v>
      </c>
      <c r="R98" s="114">
        <v>100.1</v>
      </c>
      <c r="S98" s="114">
        <v>100</v>
      </c>
      <c r="T98" s="114">
        <v>90.1</v>
      </c>
      <c r="U98" s="114">
        <v>69.7</v>
      </c>
      <c r="V98" s="114">
        <v>64</v>
      </c>
      <c r="W98" s="114">
        <v>70</v>
      </c>
      <c r="X98" s="114">
        <v>70</v>
      </c>
      <c r="Y98" s="114">
        <v>70</v>
      </c>
      <c r="Z98" s="114">
        <v>83.2</v>
      </c>
      <c r="AA98" s="114">
        <v>87</v>
      </c>
      <c r="AB98" s="114">
        <v>86</v>
      </c>
      <c r="AC98" s="114">
        <v>76</v>
      </c>
      <c r="AD98" s="114">
        <v>72</v>
      </c>
      <c r="AE98" s="114">
        <v>61</v>
      </c>
      <c r="AF98" s="114">
        <v>76</v>
      </c>
      <c r="AG98" s="116"/>
      <c r="AH98" s="49">
        <f t="shared" si="23"/>
        <v>102.3</v>
      </c>
      <c r="AI98" s="110">
        <f t="shared" si="24"/>
        <v>0.5</v>
      </c>
    </row>
    <row r="99" spans="1:37" x14ac:dyDescent="0.25">
      <c r="A99" s="113" t="s">
        <v>103</v>
      </c>
      <c r="B99" s="114">
        <v>80.099999999999994</v>
      </c>
      <c r="C99" s="114">
        <v>77.599999999999994</v>
      </c>
      <c r="D99" s="114">
        <v>80.2</v>
      </c>
      <c r="E99" s="114">
        <v>73.8</v>
      </c>
      <c r="F99" s="114">
        <v>77</v>
      </c>
      <c r="G99" s="114">
        <v>83.4</v>
      </c>
      <c r="H99" s="114">
        <v>80</v>
      </c>
      <c r="I99" s="114">
        <v>78</v>
      </c>
      <c r="J99" s="114">
        <v>75</v>
      </c>
      <c r="K99" s="114">
        <v>74</v>
      </c>
      <c r="L99" s="114">
        <v>78</v>
      </c>
      <c r="M99" s="114">
        <v>69.400000000000006</v>
      </c>
      <c r="N99" s="114">
        <v>38</v>
      </c>
      <c r="O99" s="114">
        <v>81</v>
      </c>
      <c r="P99" s="114">
        <v>59.2</v>
      </c>
      <c r="Q99" s="114">
        <v>67.400000000000006</v>
      </c>
      <c r="R99" s="114">
        <v>77.3</v>
      </c>
      <c r="S99" s="114">
        <v>78</v>
      </c>
      <c r="T99" s="114">
        <v>60</v>
      </c>
      <c r="U99" s="114">
        <v>55.1</v>
      </c>
      <c r="V99" s="114">
        <v>48.6</v>
      </c>
      <c r="W99" s="114">
        <v>72.099999999999994</v>
      </c>
      <c r="X99" s="114">
        <v>72.099999999999994</v>
      </c>
      <c r="Y99" s="114">
        <v>72.099999999999994</v>
      </c>
      <c r="Z99" s="114">
        <v>65</v>
      </c>
      <c r="AA99" s="114">
        <v>81</v>
      </c>
      <c r="AB99" s="114">
        <v>78</v>
      </c>
      <c r="AC99" s="114">
        <v>72</v>
      </c>
      <c r="AD99" s="114">
        <v>65</v>
      </c>
      <c r="AE99" s="114">
        <v>56</v>
      </c>
      <c r="AF99" s="114">
        <v>73</v>
      </c>
      <c r="AG99" s="100"/>
      <c r="AH99" s="49">
        <f t="shared" si="23"/>
        <v>83.4</v>
      </c>
      <c r="AI99" s="110">
        <f t="shared" si="24"/>
        <v>0.20833333333333301</v>
      </c>
    </row>
    <row r="100" spans="1:37" ht="15.75" thickBot="1" x14ac:dyDescent="0.3">
      <c r="A100" s="117" t="s">
        <v>104</v>
      </c>
      <c r="B100" s="95">
        <v>88.6</v>
      </c>
      <c r="C100" s="95">
        <v>81.599999999999994</v>
      </c>
      <c r="D100" s="95">
        <v>83</v>
      </c>
      <c r="E100" s="95">
        <v>80</v>
      </c>
      <c r="F100" s="95">
        <v>69</v>
      </c>
      <c r="G100" s="95">
        <v>60</v>
      </c>
      <c r="H100" s="95">
        <v>60</v>
      </c>
      <c r="I100" s="95">
        <v>63</v>
      </c>
      <c r="J100" s="95">
        <v>66</v>
      </c>
      <c r="K100" s="95">
        <v>72</v>
      </c>
      <c r="L100" s="95">
        <v>79</v>
      </c>
      <c r="M100" s="95">
        <v>87.6</v>
      </c>
      <c r="N100" s="95">
        <v>89</v>
      </c>
      <c r="O100" s="95">
        <v>90</v>
      </c>
      <c r="P100" s="95">
        <v>94.5</v>
      </c>
      <c r="Q100" s="95">
        <v>89</v>
      </c>
      <c r="R100" s="95">
        <v>91.3</v>
      </c>
      <c r="S100" s="95">
        <v>94</v>
      </c>
      <c r="T100" s="95">
        <v>95</v>
      </c>
      <c r="U100" s="95">
        <v>77</v>
      </c>
      <c r="V100" s="95">
        <v>66</v>
      </c>
      <c r="W100" s="95">
        <v>62.2</v>
      </c>
      <c r="X100" s="95">
        <v>62.2</v>
      </c>
      <c r="Y100" s="95">
        <v>62.2</v>
      </c>
      <c r="Z100" s="95">
        <v>81</v>
      </c>
      <c r="AA100" s="95">
        <v>84</v>
      </c>
      <c r="AB100" s="95">
        <v>80</v>
      </c>
      <c r="AC100" s="95">
        <v>75</v>
      </c>
      <c r="AD100" s="95">
        <v>72</v>
      </c>
      <c r="AE100" s="95">
        <v>69</v>
      </c>
      <c r="AF100" s="95">
        <v>70</v>
      </c>
      <c r="AG100" s="100"/>
      <c r="AH100" s="49">
        <f t="shared" si="23"/>
        <v>95</v>
      </c>
      <c r="AI100" s="110">
        <f t="shared" si="24"/>
        <v>0.625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5">AF102</f>
        <v>9.9</v>
      </c>
      <c r="C102" s="48">
        <v>9.9</v>
      </c>
      <c r="D102" s="122">
        <f t="shared" ref="D102:S107" si="26">C102</f>
        <v>9.9</v>
      </c>
      <c r="E102" s="122">
        <f t="shared" si="26"/>
        <v>9.9</v>
      </c>
      <c r="F102" s="122">
        <f t="shared" si="26"/>
        <v>9.9</v>
      </c>
      <c r="G102" s="122">
        <f t="shared" si="26"/>
        <v>9.9</v>
      </c>
      <c r="H102" s="122">
        <f t="shared" si="26"/>
        <v>9.9</v>
      </c>
      <c r="I102" s="122">
        <f t="shared" si="26"/>
        <v>9.9</v>
      </c>
      <c r="J102" s="122">
        <f t="shared" si="26"/>
        <v>9.9</v>
      </c>
      <c r="K102" s="122">
        <f t="shared" si="26"/>
        <v>9.9</v>
      </c>
      <c r="L102" s="122">
        <f t="shared" si="26"/>
        <v>9.9</v>
      </c>
      <c r="M102" s="122">
        <f t="shared" si="26"/>
        <v>9.9</v>
      </c>
      <c r="N102" s="122">
        <f t="shared" si="26"/>
        <v>9.9</v>
      </c>
      <c r="O102" s="122">
        <f t="shared" si="26"/>
        <v>9.9</v>
      </c>
      <c r="P102" s="122">
        <f t="shared" si="26"/>
        <v>9.9</v>
      </c>
      <c r="Q102" s="122">
        <f t="shared" si="26"/>
        <v>9.9</v>
      </c>
      <c r="R102" s="122">
        <f t="shared" si="26"/>
        <v>9.9</v>
      </c>
      <c r="S102" s="122">
        <f t="shared" si="26"/>
        <v>9.9</v>
      </c>
      <c r="T102" s="122">
        <f t="shared" ref="T102:AF107" si="27">S102</f>
        <v>9.9</v>
      </c>
      <c r="U102" s="122">
        <f t="shared" si="27"/>
        <v>9.9</v>
      </c>
      <c r="V102" s="122">
        <f t="shared" si="27"/>
        <v>9.9</v>
      </c>
      <c r="W102" s="122">
        <f t="shared" si="27"/>
        <v>9.9</v>
      </c>
      <c r="X102" s="122">
        <f t="shared" si="27"/>
        <v>9.9</v>
      </c>
      <c r="Y102" s="122">
        <f t="shared" si="27"/>
        <v>9.9</v>
      </c>
      <c r="Z102" s="122">
        <f t="shared" si="27"/>
        <v>9.9</v>
      </c>
      <c r="AA102" s="122">
        <f t="shared" si="27"/>
        <v>9.9</v>
      </c>
      <c r="AB102" s="122">
        <f t="shared" si="27"/>
        <v>9.9</v>
      </c>
      <c r="AC102" s="122">
        <f t="shared" si="27"/>
        <v>9.9</v>
      </c>
      <c r="AD102" s="122">
        <f t="shared" si="27"/>
        <v>9.9</v>
      </c>
      <c r="AE102" s="122">
        <f t="shared" si="27"/>
        <v>9.9</v>
      </c>
      <c r="AF102" s="122">
        <f t="shared" si="2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5"/>
        <v>9.6</v>
      </c>
      <c r="C103" s="125">
        <v>9.6</v>
      </c>
      <c r="D103" s="124">
        <f t="shared" si="26"/>
        <v>9.6</v>
      </c>
      <c r="E103" s="124">
        <f t="shared" si="26"/>
        <v>9.6</v>
      </c>
      <c r="F103" s="124">
        <f t="shared" si="26"/>
        <v>9.6</v>
      </c>
      <c r="G103" s="124">
        <f t="shared" si="26"/>
        <v>9.6</v>
      </c>
      <c r="H103" s="124">
        <f t="shared" si="26"/>
        <v>9.6</v>
      </c>
      <c r="I103" s="124">
        <f t="shared" si="26"/>
        <v>9.6</v>
      </c>
      <c r="J103" s="124">
        <f t="shared" si="26"/>
        <v>9.6</v>
      </c>
      <c r="K103" s="124">
        <f t="shared" si="26"/>
        <v>9.6</v>
      </c>
      <c r="L103" s="124">
        <f t="shared" si="26"/>
        <v>9.6</v>
      </c>
      <c r="M103" s="124">
        <f t="shared" si="26"/>
        <v>9.6</v>
      </c>
      <c r="N103" s="124">
        <f t="shared" si="26"/>
        <v>9.6</v>
      </c>
      <c r="O103" s="124">
        <f t="shared" si="26"/>
        <v>9.6</v>
      </c>
      <c r="P103" s="124">
        <f t="shared" si="26"/>
        <v>9.6</v>
      </c>
      <c r="Q103" s="124">
        <f t="shared" si="26"/>
        <v>9.6</v>
      </c>
      <c r="R103" s="124">
        <f t="shared" si="26"/>
        <v>9.6</v>
      </c>
      <c r="S103" s="124">
        <f t="shared" si="26"/>
        <v>9.6</v>
      </c>
      <c r="T103" s="124">
        <f t="shared" si="27"/>
        <v>9.6</v>
      </c>
      <c r="U103" s="124">
        <f t="shared" si="27"/>
        <v>9.6</v>
      </c>
      <c r="V103" s="124">
        <f t="shared" si="27"/>
        <v>9.6</v>
      </c>
      <c r="W103" s="124">
        <f t="shared" si="27"/>
        <v>9.6</v>
      </c>
      <c r="X103" s="124">
        <f t="shared" si="27"/>
        <v>9.6</v>
      </c>
      <c r="Y103" s="124">
        <f t="shared" si="27"/>
        <v>9.6</v>
      </c>
      <c r="Z103" s="124">
        <f t="shared" si="27"/>
        <v>9.6</v>
      </c>
      <c r="AA103" s="124">
        <f t="shared" si="27"/>
        <v>9.6</v>
      </c>
      <c r="AB103" s="124">
        <f t="shared" si="27"/>
        <v>9.6</v>
      </c>
      <c r="AC103" s="124">
        <f t="shared" si="27"/>
        <v>9.6</v>
      </c>
      <c r="AD103" s="124">
        <f t="shared" si="27"/>
        <v>9.6</v>
      </c>
      <c r="AE103" s="124">
        <f t="shared" si="27"/>
        <v>9.6</v>
      </c>
      <c r="AF103" s="124">
        <f t="shared" si="2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5"/>
        <v>9.98</v>
      </c>
      <c r="C104" s="125">
        <v>9.98</v>
      </c>
      <c r="D104" s="124">
        <f t="shared" si="26"/>
        <v>9.98</v>
      </c>
      <c r="E104" s="124">
        <f t="shared" si="26"/>
        <v>9.98</v>
      </c>
      <c r="F104" s="124">
        <f t="shared" si="26"/>
        <v>9.98</v>
      </c>
      <c r="G104" s="124">
        <f t="shared" si="26"/>
        <v>9.98</v>
      </c>
      <c r="H104" s="124">
        <f t="shared" si="26"/>
        <v>9.98</v>
      </c>
      <c r="I104" s="124">
        <f t="shared" si="26"/>
        <v>9.98</v>
      </c>
      <c r="J104" s="124">
        <f t="shared" si="26"/>
        <v>9.98</v>
      </c>
      <c r="K104" s="124">
        <f t="shared" si="26"/>
        <v>9.98</v>
      </c>
      <c r="L104" s="124">
        <f t="shared" si="26"/>
        <v>9.98</v>
      </c>
      <c r="M104" s="124">
        <f t="shared" si="26"/>
        <v>9.98</v>
      </c>
      <c r="N104" s="124">
        <f t="shared" si="26"/>
        <v>9.98</v>
      </c>
      <c r="O104" s="124">
        <f t="shared" si="26"/>
        <v>9.98</v>
      </c>
      <c r="P104" s="124">
        <f t="shared" si="26"/>
        <v>9.98</v>
      </c>
      <c r="Q104" s="124">
        <f t="shared" si="26"/>
        <v>9.98</v>
      </c>
      <c r="R104" s="124">
        <f t="shared" si="26"/>
        <v>9.98</v>
      </c>
      <c r="S104" s="124">
        <f t="shared" si="26"/>
        <v>9.98</v>
      </c>
      <c r="T104" s="124">
        <f t="shared" si="27"/>
        <v>9.98</v>
      </c>
      <c r="U104" s="124">
        <f t="shared" si="27"/>
        <v>9.98</v>
      </c>
      <c r="V104" s="124">
        <f t="shared" si="27"/>
        <v>9.98</v>
      </c>
      <c r="W104" s="124">
        <f t="shared" si="27"/>
        <v>9.98</v>
      </c>
      <c r="X104" s="124">
        <f t="shared" si="27"/>
        <v>9.98</v>
      </c>
      <c r="Y104" s="124">
        <f t="shared" si="27"/>
        <v>9.98</v>
      </c>
      <c r="Z104" s="124">
        <f t="shared" si="27"/>
        <v>9.98</v>
      </c>
      <c r="AA104" s="124">
        <f t="shared" si="27"/>
        <v>9.98</v>
      </c>
      <c r="AB104" s="124">
        <f t="shared" si="27"/>
        <v>9.98</v>
      </c>
      <c r="AC104" s="124">
        <f t="shared" si="27"/>
        <v>9.98</v>
      </c>
      <c r="AD104" s="124">
        <f t="shared" si="27"/>
        <v>9.98</v>
      </c>
      <c r="AE104" s="124">
        <f t="shared" si="27"/>
        <v>9.98</v>
      </c>
      <c r="AF104" s="124">
        <f t="shared" si="2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5"/>
        <v>9.1</v>
      </c>
      <c r="C105" s="125">
        <v>9.1</v>
      </c>
      <c r="D105" s="124">
        <f t="shared" si="26"/>
        <v>9.1</v>
      </c>
      <c r="E105" s="124">
        <f t="shared" si="26"/>
        <v>9.1</v>
      </c>
      <c r="F105" s="124">
        <f t="shared" si="26"/>
        <v>9.1</v>
      </c>
      <c r="G105" s="124">
        <f t="shared" si="26"/>
        <v>9.1</v>
      </c>
      <c r="H105" s="124">
        <f t="shared" si="26"/>
        <v>9.1</v>
      </c>
      <c r="I105" s="124">
        <f t="shared" si="26"/>
        <v>9.1</v>
      </c>
      <c r="J105" s="124">
        <f t="shared" si="26"/>
        <v>9.1</v>
      </c>
      <c r="K105" s="124">
        <f t="shared" si="26"/>
        <v>9.1</v>
      </c>
      <c r="L105" s="124">
        <f t="shared" si="26"/>
        <v>9.1</v>
      </c>
      <c r="M105" s="124">
        <f t="shared" si="26"/>
        <v>9.1</v>
      </c>
      <c r="N105" s="124">
        <f t="shared" si="26"/>
        <v>9.1</v>
      </c>
      <c r="O105" s="124">
        <f t="shared" si="26"/>
        <v>9.1</v>
      </c>
      <c r="P105" s="124">
        <f t="shared" si="26"/>
        <v>9.1</v>
      </c>
      <c r="Q105" s="124">
        <f t="shared" si="26"/>
        <v>9.1</v>
      </c>
      <c r="R105" s="124">
        <f t="shared" si="26"/>
        <v>9.1</v>
      </c>
      <c r="S105" s="124">
        <f t="shared" si="26"/>
        <v>9.1</v>
      </c>
      <c r="T105" s="124">
        <f t="shared" si="27"/>
        <v>9.1</v>
      </c>
      <c r="U105" s="124">
        <f t="shared" si="27"/>
        <v>9.1</v>
      </c>
      <c r="V105" s="124">
        <f t="shared" si="27"/>
        <v>9.1</v>
      </c>
      <c r="W105" s="124">
        <f t="shared" si="27"/>
        <v>9.1</v>
      </c>
      <c r="X105" s="124">
        <f t="shared" si="27"/>
        <v>9.1</v>
      </c>
      <c r="Y105" s="124">
        <f t="shared" si="27"/>
        <v>9.1</v>
      </c>
      <c r="Z105" s="124">
        <f t="shared" si="27"/>
        <v>9.1</v>
      </c>
      <c r="AA105" s="124">
        <f t="shared" si="27"/>
        <v>9.1</v>
      </c>
      <c r="AB105" s="124">
        <f t="shared" si="27"/>
        <v>9.1</v>
      </c>
      <c r="AC105" s="124">
        <f t="shared" si="27"/>
        <v>9.1</v>
      </c>
      <c r="AD105" s="124">
        <f t="shared" si="27"/>
        <v>9.1</v>
      </c>
      <c r="AE105" s="124">
        <f t="shared" si="27"/>
        <v>9.1</v>
      </c>
      <c r="AF105" s="124">
        <f t="shared" si="2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5"/>
        <v>9.18</v>
      </c>
      <c r="C106" s="125">
        <v>9.18</v>
      </c>
      <c r="D106" s="124">
        <f t="shared" si="26"/>
        <v>9.18</v>
      </c>
      <c r="E106" s="124">
        <f t="shared" si="26"/>
        <v>9.18</v>
      </c>
      <c r="F106" s="124">
        <f t="shared" si="26"/>
        <v>9.18</v>
      </c>
      <c r="G106" s="124">
        <f t="shared" si="26"/>
        <v>9.18</v>
      </c>
      <c r="H106" s="124">
        <f t="shared" si="26"/>
        <v>9.18</v>
      </c>
      <c r="I106" s="124">
        <f t="shared" si="26"/>
        <v>9.18</v>
      </c>
      <c r="J106" s="124">
        <f t="shared" si="26"/>
        <v>9.18</v>
      </c>
      <c r="K106" s="124">
        <f t="shared" si="26"/>
        <v>9.18</v>
      </c>
      <c r="L106" s="124">
        <f t="shared" si="26"/>
        <v>9.18</v>
      </c>
      <c r="M106" s="124">
        <f t="shared" si="26"/>
        <v>9.18</v>
      </c>
      <c r="N106" s="124">
        <f t="shared" si="26"/>
        <v>9.18</v>
      </c>
      <c r="O106" s="124">
        <f t="shared" si="26"/>
        <v>9.18</v>
      </c>
      <c r="P106" s="124">
        <f t="shared" si="26"/>
        <v>9.18</v>
      </c>
      <c r="Q106" s="124">
        <f t="shared" si="26"/>
        <v>9.18</v>
      </c>
      <c r="R106" s="124">
        <f t="shared" si="26"/>
        <v>9.18</v>
      </c>
      <c r="S106" s="124">
        <f t="shared" si="26"/>
        <v>9.18</v>
      </c>
      <c r="T106" s="124">
        <f t="shared" si="27"/>
        <v>9.18</v>
      </c>
      <c r="U106" s="124">
        <f t="shared" si="27"/>
        <v>9.18</v>
      </c>
      <c r="V106" s="124">
        <f t="shared" si="27"/>
        <v>9.18</v>
      </c>
      <c r="W106" s="124">
        <f t="shared" si="27"/>
        <v>9.18</v>
      </c>
      <c r="X106" s="124">
        <f t="shared" si="27"/>
        <v>9.18</v>
      </c>
      <c r="Y106" s="124">
        <f t="shared" si="27"/>
        <v>9.18</v>
      </c>
      <c r="Z106" s="124">
        <f t="shared" si="27"/>
        <v>9.18</v>
      </c>
      <c r="AA106" s="124">
        <f t="shared" si="27"/>
        <v>9.18</v>
      </c>
      <c r="AB106" s="124">
        <f t="shared" si="27"/>
        <v>9.18</v>
      </c>
      <c r="AC106" s="124">
        <f t="shared" si="27"/>
        <v>9.18</v>
      </c>
      <c r="AD106" s="124">
        <f t="shared" si="27"/>
        <v>9.18</v>
      </c>
      <c r="AE106" s="124">
        <f t="shared" si="27"/>
        <v>9.18</v>
      </c>
      <c r="AF106" s="124">
        <f t="shared" si="2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5"/>
        <v>7</v>
      </c>
      <c r="C107" s="125">
        <v>7</v>
      </c>
      <c r="D107" s="124">
        <f t="shared" si="26"/>
        <v>7</v>
      </c>
      <c r="E107" s="124">
        <f t="shared" si="26"/>
        <v>7</v>
      </c>
      <c r="F107" s="124">
        <f t="shared" si="26"/>
        <v>7</v>
      </c>
      <c r="G107" s="124">
        <f t="shared" si="26"/>
        <v>7</v>
      </c>
      <c r="H107" s="124">
        <f t="shared" si="26"/>
        <v>7</v>
      </c>
      <c r="I107" s="124">
        <f t="shared" si="26"/>
        <v>7</v>
      </c>
      <c r="J107" s="124">
        <f t="shared" si="26"/>
        <v>7</v>
      </c>
      <c r="K107" s="124">
        <f t="shared" si="26"/>
        <v>7</v>
      </c>
      <c r="L107" s="124">
        <f t="shared" si="26"/>
        <v>7</v>
      </c>
      <c r="M107" s="124">
        <f t="shared" si="26"/>
        <v>7</v>
      </c>
      <c r="N107" s="124">
        <f t="shared" si="26"/>
        <v>7</v>
      </c>
      <c r="O107" s="124">
        <f t="shared" si="26"/>
        <v>7</v>
      </c>
      <c r="P107" s="124">
        <f t="shared" si="26"/>
        <v>7</v>
      </c>
      <c r="Q107" s="124">
        <f t="shared" si="26"/>
        <v>7</v>
      </c>
      <c r="R107" s="124">
        <f t="shared" si="26"/>
        <v>7</v>
      </c>
      <c r="S107" s="124">
        <f t="shared" si="26"/>
        <v>7</v>
      </c>
      <c r="T107" s="124">
        <f t="shared" si="27"/>
        <v>7</v>
      </c>
      <c r="U107" s="124">
        <f t="shared" si="27"/>
        <v>7</v>
      </c>
      <c r="V107" s="124">
        <f t="shared" si="27"/>
        <v>7</v>
      </c>
      <c r="W107" s="124">
        <f t="shared" si="27"/>
        <v>7</v>
      </c>
      <c r="X107" s="124">
        <f t="shared" si="27"/>
        <v>7</v>
      </c>
      <c r="Y107" s="124">
        <f t="shared" si="27"/>
        <v>7</v>
      </c>
      <c r="Z107" s="124">
        <f t="shared" si="27"/>
        <v>7</v>
      </c>
      <c r="AA107" s="124">
        <f t="shared" si="27"/>
        <v>7</v>
      </c>
      <c r="AB107" s="124">
        <f t="shared" si="27"/>
        <v>7</v>
      </c>
      <c r="AC107" s="124">
        <f t="shared" si="27"/>
        <v>7</v>
      </c>
      <c r="AD107" s="124">
        <f t="shared" si="27"/>
        <v>7</v>
      </c>
      <c r="AE107" s="124">
        <f t="shared" si="27"/>
        <v>7</v>
      </c>
      <c r="AF107" s="124">
        <f t="shared" si="2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8">C109</f>
        <v>2.25</v>
      </c>
      <c r="E109" s="124">
        <f t="shared" si="28"/>
        <v>2.25</v>
      </c>
      <c r="F109" s="124">
        <f t="shared" si="28"/>
        <v>2.25</v>
      </c>
      <c r="G109" s="124">
        <f t="shared" si="28"/>
        <v>2.25</v>
      </c>
      <c r="H109" s="124">
        <f t="shared" si="28"/>
        <v>2.25</v>
      </c>
      <c r="I109" s="124">
        <f t="shared" si="28"/>
        <v>2.25</v>
      </c>
      <c r="J109" s="124">
        <f t="shared" si="28"/>
        <v>2.25</v>
      </c>
      <c r="K109" s="124">
        <f t="shared" si="28"/>
        <v>2.25</v>
      </c>
      <c r="L109" s="124">
        <f t="shared" si="28"/>
        <v>2.25</v>
      </c>
      <c r="M109" s="124">
        <f t="shared" si="28"/>
        <v>2.25</v>
      </c>
      <c r="N109" s="124">
        <f t="shared" si="28"/>
        <v>2.25</v>
      </c>
      <c r="O109" s="124">
        <f t="shared" si="28"/>
        <v>2.25</v>
      </c>
      <c r="P109" s="124">
        <f t="shared" si="28"/>
        <v>2.25</v>
      </c>
      <c r="Q109" s="124">
        <f t="shared" si="28"/>
        <v>2.25</v>
      </c>
      <c r="R109" s="124">
        <f t="shared" si="28"/>
        <v>2.25</v>
      </c>
      <c r="S109" s="124">
        <f t="shared" si="28"/>
        <v>2.25</v>
      </c>
      <c r="T109" s="124">
        <f t="shared" ref="T109:AF110" si="29">S109</f>
        <v>2.25</v>
      </c>
      <c r="U109" s="124">
        <f t="shared" si="29"/>
        <v>2.25</v>
      </c>
      <c r="V109" s="124">
        <f t="shared" si="29"/>
        <v>2.25</v>
      </c>
      <c r="W109" s="124">
        <f t="shared" si="29"/>
        <v>2.25</v>
      </c>
      <c r="X109" s="124">
        <f t="shared" si="29"/>
        <v>2.25</v>
      </c>
      <c r="Y109" s="124">
        <f t="shared" si="29"/>
        <v>2.25</v>
      </c>
      <c r="Z109" s="124">
        <f t="shared" si="29"/>
        <v>2.25</v>
      </c>
      <c r="AA109" s="124">
        <f t="shared" si="29"/>
        <v>2.25</v>
      </c>
      <c r="AB109" s="124">
        <f t="shared" si="29"/>
        <v>2.25</v>
      </c>
      <c r="AC109" s="124">
        <f t="shared" si="29"/>
        <v>2.25</v>
      </c>
      <c r="AD109" s="124">
        <f t="shared" si="29"/>
        <v>2.25</v>
      </c>
      <c r="AE109" s="124">
        <f t="shared" si="29"/>
        <v>2.25</v>
      </c>
      <c r="AF109" s="124">
        <f t="shared" si="2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8"/>
        <v>1.64</v>
      </c>
      <c r="E110" s="124">
        <f t="shared" si="28"/>
        <v>1.64</v>
      </c>
      <c r="F110" s="124">
        <f t="shared" si="28"/>
        <v>1.64</v>
      </c>
      <c r="G110" s="124">
        <f t="shared" si="28"/>
        <v>1.64</v>
      </c>
      <c r="H110" s="124">
        <f t="shared" si="28"/>
        <v>1.64</v>
      </c>
      <c r="I110" s="124">
        <f t="shared" si="28"/>
        <v>1.64</v>
      </c>
      <c r="J110" s="124">
        <f t="shared" si="28"/>
        <v>1.64</v>
      </c>
      <c r="K110" s="124">
        <f t="shared" si="28"/>
        <v>1.64</v>
      </c>
      <c r="L110" s="124">
        <f t="shared" si="28"/>
        <v>1.64</v>
      </c>
      <c r="M110" s="124">
        <f t="shared" si="28"/>
        <v>1.64</v>
      </c>
      <c r="N110" s="124">
        <f t="shared" si="28"/>
        <v>1.64</v>
      </c>
      <c r="O110" s="124">
        <f t="shared" si="28"/>
        <v>1.64</v>
      </c>
      <c r="P110" s="124">
        <f t="shared" si="28"/>
        <v>1.64</v>
      </c>
      <c r="Q110" s="124">
        <f t="shared" si="28"/>
        <v>1.64</v>
      </c>
      <c r="R110" s="124">
        <f t="shared" si="28"/>
        <v>1.64</v>
      </c>
      <c r="S110" s="124">
        <f t="shared" si="28"/>
        <v>1.64</v>
      </c>
      <c r="T110" s="124">
        <f t="shared" si="29"/>
        <v>1.64</v>
      </c>
      <c r="U110" s="124">
        <f t="shared" si="29"/>
        <v>1.64</v>
      </c>
      <c r="V110" s="124">
        <f t="shared" si="29"/>
        <v>1.64</v>
      </c>
      <c r="W110" s="124">
        <f t="shared" si="29"/>
        <v>1.64</v>
      </c>
      <c r="X110" s="124">
        <f t="shared" si="29"/>
        <v>1.64</v>
      </c>
      <c r="Y110" s="124">
        <f t="shared" si="29"/>
        <v>1.64</v>
      </c>
      <c r="Z110" s="124">
        <f t="shared" si="29"/>
        <v>1.64</v>
      </c>
      <c r="AA110" s="124">
        <f t="shared" si="29"/>
        <v>1.64</v>
      </c>
      <c r="AB110" s="124">
        <f t="shared" si="29"/>
        <v>1.64</v>
      </c>
      <c r="AC110" s="124">
        <f t="shared" si="29"/>
        <v>1.64</v>
      </c>
      <c r="AD110" s="124">
        <f t="shared" si="29"/>
        <v>1.64</v>
      </c>
      <c r="AE110" s="124">
        <f t="shared" si="29"/>
        <v>1.64</v>
      </c>
      <c r="AF110" s="124">
        <f t="shared" si="2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30">AF112</f>
        <v>1.62</v>
      </c>
      <c r="C112" s="125">
        <v>1.62</v>
      </c>
      <c r="D112" s="124">
        <f t="shared" ref="D112:S119" si="31">C112</f>
        <v>1.62</v>
      </c>
      <c r="E112" s="124">
        <f t="shared" si="31"/>
        <v>1.62</v>
      </c>
      <c r="F112" s="124">
        <f t="shared" si="31"/>
        <v>1.62</v>
      </c>
      <c r="G112" s="124">
        <f t="shared" si="31"/>
        <v>1.62</v>
      </c>
      <c r="H112" s="124">
        <f t="shared" si="31"/>
        <v>1.62</v>
      </c>
      <c r="I112" s="124">
        <f t="shared" si="31"/>
        <v>1.62</v>
      </c>
      <c r="J112" s="124">
        <f t="shared" si="31"/>
        <v>1.62</v>
      </c>
      <c r="K112" s="124">
        <f t="shared" si="31"/>
        <v>1.62</v>
      </c>
      <c r="L112" s="124">
        <f t="shared" si="31"/>
        <v>1.62</v>
      </c>
      <c r="M112" s="124">
        <f t="shared" si="31"/>
        <v>1.62</v>
      </c>
      <c r="N112" s="124">
        <f t="shared" si="31"/>
        <v>1.62</v>
      </c>
      <c r="O112" s="124">
        <f t="shared" si="31"/>
        <v>1.62</v>
      </c>
      <c r="P112" s="124">
        <f t="shared" si="31"/>
        <v>1.62</v>
      </c>
      <c r="Q112" s="124">
        <f t="shared" si="31"/>
        <v>1.62</v>
      </c>
      <c r="R112" s="124">
        <f t="shared" si="31"/>
        <v>1.62</v>
      </c>
      <c r="S112" s="124">
        <f t="shared" si="31"/>
        <v>1.62</v>
      </c>
      <c r="T112" s="124">
        <f t="shared" ref="T112:AF127" si="32">S112</f>
        <v>1.62</v>
      </c>
      <c r="U112" s="124">
        <f t="shared" si="32"/>
        <v>1.62</v>
      </c>
      <c r="V112" s="124">
        <f t="shared" si="32"/>
        <v>1.62</v>
      </c>
      <c r="W112" s="124">
        <f t="shared" si="32"/>
        <v>1.62</v>
      </c>
      <c r="X112" s="124">
        <f t="shared" si="32"/>
        <v>1.62</v>
      </c>
      <c r="Y112" s="124">
        <f t="shared" si="32"/>
        <v>1.62</v>
      </c>
      <c r="Z112" s="124">
        <f t="shared" si="32"/>
        <v>1.62</v>
      </c>
      <c r="AA112" s="124">
        <f t="shared" si="32"/>
        <v>1.62</v>
      </c>
      <c r="AB112" s="124">
        <f t="shared" si="32"/>
        <v>1.62</v>
      </c>
      <c r="AC112" s="124">
        <f t="shared" si="32"/>
        <v>1.62</v>
      </c>
      <c r="AD112" s="124">
        <f t="shared" si="32"/>
        <v>1.62</v>
      </c>
      <c r="AE112" s="124">
        <f t="shared" si="32"/>
        <v>1.62</v>
      </c>
      <c r="AF112" s="124">
        <f t="shared" si="3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30"/>
        <v>8.36</v>
      </c>
      <c r="C113" s="125">
        <v>8.36</v>
      </c>
      <c r="D113" s="124">
        <f t="shared" si="31"/>
        <v>8.36</v>
      </c>
      <c r="E113" s="124">
        <f t="shared" si="31"/>
        <v>8.36</v>
      </c>
      <c r="F113" s="124">
        <f t="shared" si="31"/>
        <v>8.36</v>
      </c>
      <c r="G113" s="124">
        <f t="shared" si="31"/>
        <v>8.36</v>
      </c>
      <c r="H113" s="124">
        <f t="shared" si="31"/>
        <v>8.36</v>
      </c>
      <c r="I113" s="124">
        <f t="shared" si="31"/>
        <v>8.36</v>
      </c>
      <c r="J113" s="124">
        <f t="shared" si="31"/>
        <v>8.36</v>
      </c>
      <c r="K113" s="124">
        <f t="shared" si="31"/>
        <v>8.36</v>
      </c>
      <c r="L113" s="124">
        <f t="shared" si="31"/>
        <v>8.36</v>
      </c>
      <c r="M113" s="124">
        <f t="shared" si="31"/>
        <v>8.36</v>
      </c>
      <c r="N113" s="124">
        <f t="shared" si="31"/>
        <v>8.36</v>
      </c>
      <c r="O113" s="124">
        <f t="shared" si="31"/>
        <v>8.36</v>
      </c>
      <c r="P113" s="124">
        <f t="shared" si="31"/>
        <v>8.36</v>
      </c>
      <c r="Q113" s="124">
        <f t="shared" si="31"/>
        <v>8.36</v>
      </c>
      <c r="R113" s="124">
        <f t="shared" si="31"/>
        <v>8.36</v>
      </c>
      <c r="S113" s="124">
        <f t="shared" si="31"/>
        <v>8.36</v>
      </c>
      <c r="T113" s="124">
        <f t="shared" si="32"/>
        <v>8.36</v>
      </c>
      <c r="U113" s="124">
        <f t="shared" si="32"/>
        <v>8.36</v>
      </c>
      <c r="V113" s="124">
        <f t="shared" si="32"/>
        <v>8.36</v>
      </c>
      <c r="W113" s="124">
        <f t="shared" si="32"/>
        <v>8.36</v>
      </c>
      <c r="X113" s="124">
        <f t="shared" si="32"/>
        <v>8.36</v>
      </c>
      <c r="Y113" s="124">
        <f t="shared" si="32"/>
        <v>8.36</v>
      </c>
      <c r="Z113" s="124">
        <f t="shared" si="32"/>
        <v>8.36</v>
      </c>
      <c r="AA113" s="124">
        <f t="shared" si="32"/>
        <v>8.36</v>
      </c>
      <c r="AB113" s="124">
        <f t="shared" si="32"/>
        <v>8.36</v>
      </c>
      <c r="AC113" s="124">
        <f t="shared" si="32"/>
        <v>8.36</v>
      </c>
      <c r="AD113" s="124">
        <f t="shared" si="32"/>
        <v>8.36</v>
      </c>
      <c r="AE113" s="124">
        <f t="shared" si="32"/>
        <v>8.36</v>
      </c>
      <c r="AF113" s="124">
        <f t="shared" si="3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30"/>
        <v>5.4</v>
      </c>
      <c r="C114" s="125">
        <v>8</v>
      </c>
      <c r="D114" s="124">
        <f t="shared" si="31"/>
        <v>8</v>
      </c>
      <c r="E114" s="124">
        <f t="shared" si="31"/>
        <v>8</v>
      </c>
      <c r="F114" s="124">
        <f t="shared" si="31"/>
        <v>8</v>
      </c>
      <c r="G114" s="124">
        <f t="shared" si="31"/>
        <v>8</v>
      </c>
      <c r="H114" s="124">
        <f t="shared" si="31"/>
        <v>8</v>
      </c>
      <c r="I114" s="124">
        <f t="shared" si="31"/>
        <v>8</v>
      </c>
      <c r="J114" s="124">
        <v>5.4</v>
      </c>
      <c r="K114" s="124">
        <f t="shared" si="31"/>
        <v>5.4</v>
      </c>
      <c r="L114" s="124">
        <f t="shared" si="31"/>
        <v>5.4</v>
      </c>
      <c r="M114" s="124">
        <f t="shared" si="31"/>
        <v>5.4</v>
      </c>
      <c r="N114" s="124">
        <f t="shared" si="31"/>
        <v>5.4</v>
      </c>
      <c r="O114" s="124">
        <f t="shared" si="31"/>
        <v>5.4</v>
      </c>
      <c r="P114" s="124">
        <f t="shared" si="31"/>
        <v>5.4</v>
      </c>
      <c r="Q114" s="124">
        <f t="shared" si="31"/>
        <v>5.4</v>
      </c>
      <c r="R114" s="124">
        <f t="shared" si="31"/>
        <v>5.4</v>
      </c>
      <c r="S114" s="124">
        <f t="shared" si="31"/>
        <v>5.4</v>
      </c>
      <c r="T114" s="124">
        <f t="shared" si="32"/>
        <v>5.4</v>
      </c>
      <c r="U114" s="124">
        <f t="shared" si="32"/>
        <v>5.4</v>
      </c>
      <c r="V114" s="124">
        <f t="shared" si="32"/>
        <v>5.4</v>
      </c>
      <c r="W114" s="124">
        <f t="shared" si="32"/>
        <v>5.4</v>
      </c>
      <c r="X114" s="124">
        <f t="shared" si="32"/>
        <v>5.4</v>
      </c>
      <c r="Y114" s="124">
        <f t="shared" si="32"/>
        <v>5.4</v>
      </c>
      <c r="Z114" s="124">
        <f t="shared" si="32"/>
        <v>5.4</v>
      </c>
      <c r="AA114" s="124">
        <f t="shared" si="32"/>
        <v>5.4</v>
      </c>
      <c r="AB114" s="124">
        <f t="shared" si="32"/>
        <v>5.4</v>
      </c>
      <c r="AC114" s="124">
        <f t="shared" si="32"/>
        <v>5.4</v>
      </c>
      <c r="AD114" s="124">
        <f t="shared" si="32"/>
        <v>5.4</v>
      </c>
      <c r="AE114" s="124">
        <f t="shared" si="32"/>
        <v>5.4</v>
      </c>
      <c r="AF114" s="124">
        <f t="shared" si="3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30"/>
        <v>6.57</v>
      </c>
      <c r="C115" s="125">
        <v>6.57</v>
      </c>
      <c r="D115" s="124">
        <f t="shared" si="31"/>
        <v>6.57</v>
      </c>
      <c r="E115" s="124">
        <f t="shared" si="31"/>
        <v>6.57</v>
      </c>
      <c r="F115" s="124">
        <f t="shared" si="31"/>
        <v>6.57</v>
      </c>
      <c r="G115" s="124">
        <f t="shared" si="31"/>
        <v>6.57</v>
      </c>
      <c r="H115" s="124">
        <f t="shared" si="31"/>
        <v>6.57</v>
      </c>
      <c r="I115" s="124">
        <f t="shared" si="31"/>
        <v>6.57</v>
      </c>
      <c r="J115" s="124">
        <f t="shared" si="31"/>
        <v>6.57</v>
      </c>
      <c r="K115" s="124">
        <f t="shared" si="31"/>
        <v>6.57</v>
      </c>
      <c r="L115" s="124">
        <f t="shared" si="31"/>
        <v>6.57</v>
      </c>
      <c r="M115" s="124">
        <f t="shared" si="31"/>
        <v>6.57</v>
      </c>
      <c r="N115" s="124">
        <f t="shared" si="31"/>
        <v>6.57</v>
      </c>
      <c r="O115" s="124">
        <f t="shared" si="31"/>
        <v>6.57</v>
      </c>
      <c r="P115" s="124">
        <f t="shared" si="31"/>
        <v>6.57</v>
      </c>
      <c r="Q115" s="124">
        <f t="shared" si="31"/>
        <v>6.57</v>
      </c>
      <c r="R115" s="124">
        <f t="shared" si="31"/>
        <v>6.57</v>
      </c>
      <c r="S115" s="124">
        <f t="shared" si="31"/>
        <v>6.57</v>
      </c>
      <c r="T115" s="124">
        <f t="shared" si="32"/>
        <v>6.57</v>
      </c>
      <c r="U115" s="124">
        <f t="shared" si="32"/>
        <v>6.57</v>
      </c>
      <c r="V115" s="124">
        <f t="shared" si="32"/>
        <v>6.57</v>
      </c>
      <c r="W115" s="124">
        <f t="shared" si="32"/>
        <v>6.57</v>
      </c>
      <c r="X115" s="124">
        <f t="shared" si="32"/>
        <v>6.57</v>
      </c>
      <c r="Y115" s="124">
        <f t="shared" si="32"/>
        <v>6.57</v>
      </c>
      <c r="Z115" s="124">
        <f t="shared" si="32"/>
        <v>6.57</v>
      </c>
      <c r="AA115" s="124">
        <f t="shared" si="32"/>
        <v>6.57</v>
      </c>
      <c r="AB115" s="124">
        <f t="shared" si="32"/>
        <v>6.57</v>
      </c>
      <c r="AC115" s="124">
        <f t="shared" si="32"/>
        <v>6.57</v>
      </c>
      <c r="AD115" s="124">
        <f t="shared" si="32"/>
        <v>6.57</v>
      </c>
      <c r="AE115" s="124">
        <f t="shared" si="32"/>
        <v>6.57</v>
      </c>
      <c r="AF115" s="124">
        <f t="shared" si="3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30"/>
        <v>3.43</v>
      </c>
      <c r="C116" s="125">
        <v>3.43</v>
      </c>
      <c r="D116" s="124">
        <f t="shared" si="31"/>
        <v>3.43</v>
      </c>
      <c r="E116" s="124">
        <f t="shared" si="31"/>
        <v>3.43</v>
      </c>
      <c r="F116" s="124">
        <f t="shared" si="31"/>
        <v>3.43</v>
      </c>
      <c r="G116" s="124">
        <f t="shared" si="31"/>
        <v>3.43</v>
      </c>
      <c r="H116" s="124">
        <f t="shared" si="31"/>
        <v>3.43</v>
      </c>
      <c r="I116" s="124">
        <f t="shared" si="31"/>
        <v>3.43</v>
      </c>
      <c r="J116" s="124">
        <f t="shared" si="31"/>
        <v>3.43</v>
      </c>
      <c r="K116" s="124">
        <f t="shared" si="31"/>
        <v>3.43</v>
      </c>
      <c r="L116" s="124">
        <f t="shared" si="31"/>
        <v>3.43</v>
      </c>
      <c r="M116" s="124">
        <f t="shared" si="31"/>
        <v>3.43</v>
      </c>
      <c r="N116" s="124">
        <f t="shared" si="31"/>
        <v>3.43</v>
      </c>
      <c r="O116" s="124">
        <f t="shared" si="31"/>
        <v>3.43</v>
      </c>
      <c r="P116" s="124">
        <f t="shared" si="31"/>
        <v>3.43</v>
      </c>
      <c r="Q116" s="124">
        <f t="shared" si="31"/>
        <v>3.43</v>
      </c>
      <c r="R116" s="124">
        <f t="shared" si="31"/>
        <v>3.43</v>
      </c>
      <c r="S116" s="124">
        <f t="shared" si="31"/>
        <v>3.43</v>
      </c>
      <c r="T116" s="124">
        <f t="shared" si="32"/>
        <v>3.43</v>
      </c>
      <c r="U116" s="124">
        <f t="shared" si="32"/>
        <v>3.43</v>
      </c>
      <c r="V116" s="124">
        <f t="shared" si="32"/>
        <v>3.43</v>
      </c>
      <c r="W116" s="124">
        <f t="shared" si="32"/>
        <v>3.43</v>
      </c>
      <c r="X116" s="124">
        <f t="shared" si="32"/>
        <v>3.43</v>
      </c>
      <c r="Y116" s="124">
        <f t="shared" si="32"/>
        <v>3.43</v>
      </c>
      <c r="Z116" s="124">
        <f t="shared" si="32"/>
        <v>3.43</v>
      </c>
      <c r="AA116" s="124">
        <f t="shared" si="32"/>
        <v>3.43</v>
      </c>
      <c r="AB116" s="124">
        <f t="shared" si="32"/>
        <v>3.43</v>
      </c>
      <c r="AC116" s="124">
        <f t="shared" si="32"/>
        <v>3.43</v>
      </c>
      <c r="AD116" s="124">
        <f t="shared" si="32"/>
        <v>3.43</v>
      </c>
      <c r="AE116" s="124">
        <f t="shared" si="32"/>
        <v>3.43</v>
      </c>
      <c r="AF116" s="124">
        <f t="shared" si="3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30"/>
        <v>2.96</v>
      </c>
      <c r="C117" s="125">
        <v>2.96</v>
      </c>
      <c r="D117" s="124">
        <f t="shared" si="31"/>
        <v>2.96</v>
      </c>
      <c r="E117" s="124">
        <f t="shared" si="31"/>
        <v>2.96</v>
      </c>
      <c r="F117" s="124">
        <f t="shared" si="31"/>
        <v>2.96</v>
      </c>
      <c r="G117" s="124">
        <f t="shared" si="31"/>
        <v>2.96</v>
      </c>
      <c r="H117" s="124">
        <f t="shared" si="31"/>
        <v>2.96</v>
      </c>
      <c r="I117" s="124">
        <f t="shared" si="31"/>
        <v>2.96</v>
      </c>
      <c r="J117" s="124">
        <f t="shared" si="31"/>
        <v>2.96</v>
      </c>
      <c r="K117" s="124">
        <f t="shared" si="31"/>
        <v>2.96</v>
      </c>
      <c r="L117" s="124">
        <f t="shared" si="31"/>
        <v>2.96</v>
      </c>
      <c r="M117" s="124">
        <f t="shared" si="31"/>
        <v>2.96</v>
      </c>
      <c r="N117" s="124">
        <f t="shared" si="31"/>
        <v>2.96</v>
      </c>
      <c r="O117" s="124">
        <f t="shared" si="31"/>
        <v>2.96</v>
      </c>
      <c r="P117" s="124">
        <f t="shared" si="31"/>
        <v>2.96</v>
      </c>
      <c r="Q117" s="124">
        <f t="shared" si="31"/>
        <v>2.96</v>
      </c>
      <c r="R117" s="124">
        <f t="shared" si="31"/>
        <v>2.96</v>
      </c>
      <c r="S117" s="124">
        <f t="shared" si="31"/>
        <v>2.96</v>
      </c>
      <c r="T117" s="124">
        <f t="shared" si="32"/>
        <v>2.96</v>
      </c>
      <c r="U117" s="124">
        <f t="shared" si="32"/>
        <v>2.96</v>
      </c>
      <c r="V117" s="124">
        <f t="shared" si="32"/>
        <v>2.96</v>
      </c>
      <c r="W117" s="124">
        <f t="shared" si="32"/>
        <v>2.96</v>
      </c>
      <c r="X117" s="124">
        <f t="shared" si="32"/>
        <v>2.96</v>
      </c>
      <c r="Y117" s="124">
        <f t="shared" si="32"/>
        <v>2.96</v>
      </c>
      <c r="Z117" s="124">
        <f t="shared" si="32"/>
        <v>2.96</v>
      </c>
      <c r="AA117" s="124">
        <f t="shared" si="32"/>
        <v>2.96</v>
      </c>
      <c r="AB117" s="124">
        <f t="shared" si="32"/>
        <v>2.96</v>
      </c>
      <c r="AC117" s="124">
        <f t="shared" si="32"/>
        <v>2.96</v>
      </c>
      <c r="AD117" s="124">
        <f t="shared" si="32"/>
        <v>2.96</v>
      </c>
      <c r="AE117" s="124">
        <f t="shared" si="32"/>
        <v>2.96</v>
      </c>
      <c r="AF117" s="124">
        <f t="shared" si="3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30"/>
        <v>8</v>
      </c>
      <c r="C118" s="125">
        <v>8</v>
      </c>
      <c r="D118" s="124">
        <f t="shared" si="31"/>
        <v>8</v>
      </c>
      <c r="E118" s="124">
        <f t="shared" si="31"/>
        <v>8</v>
      </c>
      <c r="F118" s="124">
        <f t="shared" si="31"/>
        <v>8</v>
      </c>
      <c r="G118" s="124">
        <f t="shared" si="31"/>
        <v>8</v>
      </c>
      <c r="H118" s="124">
        <f t="shared" si="31"/>
        <v>8</v>
      </c>
      <c r="I118" s="124">
        <f t="shared" si="31"/>
        <v>8</v>
      </c>
      <c r="J118" s="124">
        <f t="shared" si="31"/>
        <v>8</v>
      </c>
      <c r="K118" s="124">
        <f t="shared" si="31"/>
        <v>8</v>
      </c>
      <c r="L118" s="124">
        <f t="shared" si="31"/>
        <v>8</v>
      </c>
      <c r="M118" s="124">
        <f t="shared" si="31"/>
        <v>8</v>
      </c>
      <c r="N118" s="124">
        <f t="shared" si="31"/>
        <v>8</v>
      </c>
      <c r="O118" s="124">
        <f t="shared" si="31"/>
        <v>8</v>
      </c>
      <c r="P118" s="124">
        <f t="shared" si="31"/>
        <v>8</v>
      </c>
      <c r="Q118" s="124">
        <f t="shared" si="31"/>
        <v>8</v>
      </c>
      <c r="R118" s="124">
        <f t="shared" si="31"/>
        <v>8</v>
      </c>
      <c r="S118" s="124">
        <f t="shared" si="31"/>
        <v>8</v>
      </c>
      <c r="T118" s="124">
        <f t="shared" si="32"/>
        <v>8</v>
      </c>
      <c r="U118" s="124">
        <f t="shared" si="32"/>
        <v>8</v>
      </c>
      <c r="V118" s="124">
        <f t="shared" si="32"/>
        <v>8</v>
      </c>
      <c r="W118" s="124">
        <f t="shared" si="32"/>
        <v>8</v>
      </c>
      <c r="X118" s="124">
        <f t="shared" si="32"/>
        <v>8</v>
      </c>
      <c r="Y118" s="124">
        <f t="shared" si="32"/>
        <v>8</v>
      </c>
      <c r="Z118" s="124">
        <f t="shared" si="32"/>
        <v>8</v>
      </c>
      <c r="AA118" s="124">
        <f t="shared" si="32"/>
        <v>8</v>
      </c>
      <c r="AB118" s="124">
        <f t="shared" si="32"/>
        <v>8</v>
      </c>
      <c r="AC118" s="124">
        <f t="shared" si="32"/>
        <v>8</v>
      </c>
      <c r="AD118" s="124">
        <f t="shared" si="32"/>
        <v>8</v>
      </c>
      <c r="AE118" s="124">
        <f t="shared" si="32"/>
        <v>8</v>
      </c>
      <c r="AF118" s="124">
        <f t="shared" si="3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30"/>
        <v>7</v>
      </c>
      <c r="C119" s="125">
        <v>7</v>
      </c>
      <c r="D119" s="124">
        <f>C119</f>
        <v>7</v>
      </c>
      <c r="E119" s="124">
        <f t="shared" si="31"/>
        <v>7</v>
      </c>
      <c r="F119" s="124">
        <f t="shared" si="31"/>
        <v>7</v>
      </c>
      <c r="G119" s="124">
        <f t="shared" si="31"/>
        <v>7</v>
      </c>
      <c r="H119" s="124">
        <f t="shared" si="31"/>
        <v>7</v>
      </c>
      <c r="I119" s="124">
        <f t="shared" si="31"/>
        <v>7</v>
      </c>
      <c r="J119" s="124">
        <f t="shared" si="31"/>
        <v>7</v>
      </c>
      <c r="K119" s="124">
        <f t="shared" si="31"/>
        <v>7</v>
      </c>
      <c r="L119" s="124">
        <f t="shared" si="31"/>
        <v>7</v>
      </c>
      <c r="M119" s="124">
        <f t="shared" si="31"/>
        <v>7</v>
      </c>
      <c r="N119" s="124">
        <f t="shared" si="31"/>
        <v>7</v>
      </c>
      <c r="O119" s="124">
        <f t="shared" si="31"/>
        <v>7</v>
      </c>
      <c r="P119" s="124">
        <f t="shared" si="31"/>
        <v>7</v>
      </c>
      <c r="Q119" s="124">
        <f t="shared" si="31"/>
        <v>7</v>
      </c>
      <c r="R119" s="124">
        <f t="shared" si="31"/>
        <v>7</v>
      </c>
      <c r="S119" s="124">
        <f t="shared" si="31"/>
        <v>7</v>
      </c>
      <c r="T119" s="124">
        <f t="shared" si="32"/>
        <v>7</v>
      </c>
      <c r="U119" s="124">
        <f t="shared" si="32"/>
        <v>7</v>
      </c>
      <c r="V119" s="124">
        <f t="shared" si="32"/>
        <v>7</v>
      </c>
      <c r="W119" s="124">
        <f t="shared" si="32"/>
        <v>7</v>
      </c>
      <c r="X119" s="124">
        <f t="shared" si="32"/>
        <v>7</v>
      </c>
      <c r="Y119" s="124">
        <f t="shared" si="32"/>
        <v>7</v>
      </c>
      <c r="Z119" s="124">
        <f t="shared" si="32"/>
        <v>7</v>
      </c>
      <c r="AA119" s="124">
        <f t="shared" si="32"/>
        <v>7</v>
      </c>
      <c r="AB119" s="124">
        <f t="shared" si="32"/>
        <v>7</v>
      </c>
      <c r="AC119" s="124">
        <f t="shared" si="32"/>
        <v>7</v>
      </c>
      <c r="AD119" s="124">
        <f t="shared" si="32"/>
        <v>7</v>
      </c>
      <c r="AE119" s="124">
        <f t="shared" si="32"/>
        <v>7</v>
      </c>
      <c r="AF119" s="124">
        <f t="shared" si="3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30"/>
        <v>3.47</v>
      </c>
      <c r="C120" s="125">
        <v>3.47</v>
      </c>
      <c r="D120" s="124">
        <f t="shared" ref="D120:S129" si="33">C120</f>
        <v>3.47</v>
      </c>
      <c r="E120" s="124">
        <f t="shared" si="33"/>
        <v>3.47</v>
      </c>
      <c r="F120" s="124">
        <f t="shared" si="33"/>
        <v>3.47</v>
      </c>
      <c r="G120" s="124">
        <f t="shared" si="33"/>
        <v>3.47</v>
      </c>
      <c r="H120" s="124">
        <f t="shared" si="33"/>
        <v>3.47</v>
      </c>
      <c r="I120" s="124">
        <f t="shared" si="33"/>
        <v>3.47</v>
      </c>
      <c r="J120" s="124">
        <f t="shared" si="33"/>
        <v>3.47</v>
      </c>
      <c r="K120" s="124">
        <f t="shared" si="33"/>
        <v>3.47</v>
      </c>
      <c r="L120" s="124">
        <f t="shared" si="33"/>
        <v>3.47</v>
      </c>
      <c r="M120" s="124">
        <f t="shared" si="33"/>
        <v>3.47</v>
      </c>
      <c r="N120" s="124">
        <f t="shared" si="33"/>
        <v>3.47</v>
      </c>
      <c r="O120" s="124">
        <f t="shared" si="33"/>
        <v>3.47</v>
      </c>
      <c r="P120" s="124">
        <f t="shared" si="33"/>
        <v>3.47</v>
      </c>
      <c r="Q120" s="124">
        <f t="shared" si="33"/>
        <v>3.47</v>
      </c>
      <c r="R120" s="124">
        <f t="shared" si="33"/>
        <v>3.47</v>
      </c>
      <c r="S120" s="124">
        <f t="shared" si="33"/>
        <v>3.47</v>
      </c>
      <c r="T120" s="124">
        <f t="shared" si="32"/>
        <v>3.47</v>
      </c>
      <c r="U120" s="124">
        <f t="shared" si="32"/>
        <v>3.47</v>
      </c>
      <c r="V120" s="124">
        <f t="shared" si="32"/>
        <v>3.47</v>
      </c>
      <c r="W120" s="124">
        <f t="shared" si="32"/>
        <v>3.47</v>
      </c>
      <c r="X120" s="124">
        <f t="shared" si="32"/>
        <v>3.47</v>
      </c>
      <c r="Y120" s="124">
        <f t="shared" si="32"/>
        <v>3.47</v>
      </c>
      <c r="Z120" s="124">
        <f t="shared" si="32"/>
        <v>3.47</v>
      </c>
      <c r="AA120" s="124">
        <f t="shared" si="32"/>
        <v>3.47</v>
      </c>
      <c r="AB120" s="124">
        <f t="shared" si="32"/>
        <v>3.47</v>
      </c>
      <c r="AC120" s="124">
        <f t="shared" si="32"/>
        <v>3.47</v>
      </c>
      <c r="AD120" s="124">
        <f t="shared" si="32"/>
        <v>3.47</v>
      </c>
      <c r="AE120" s="124">
        <f t="shared" si="32"/>
        <v>3.47</v>
      </c>
      <c r="AF120" s="124">
        <f t="shared" si="3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30"/>
        <v>2.1</v>
      </c>
      <c r="C121" s="125">
        <v>2.1</v>
      </c>
      <c r="D121" s="124">
        <f t="shared" si="33"/>
        <v>2.1</v>
      </c>
      <c r="E121" s="124">
        <f t="shared" si="33"/>
        <v>2.1</v>
      </c>
      <c r="F121" s="124">
        <f t="shared" si="33"/>
        <v>2.1</v>
      </c>
      <c r="G121" s="124">
        <f t="shared" si="33"/>
        <v>2.1</v>
      </c>
      <c r="H121" s="124">
        <f t="shared" si="33"/>
        <v>2.1</v>
      </c>
      <c r="I121" s="124">
        <f t="shared" si="33"/>
        <v>2.1</v>
      </c>
      <c r="J121" s="124">
        <f t="shared" si="33"/>
        <v>2.1</v>
      </c>
      <c r="K121" s="124">
        <f t="shared" si="33"/>
        <v>2.1</v>
      </c>
      <c r="L121" s="124">
        <f t="shared" si="33"/>
        <v>2.1</v>
      </c>
      <c r="M121" s="124">
        <f t="shared" si="33"/>
        <v>2.1</v>
      </c>
      <c r="N121" s="124">
        <f t="shared" si="33"/>
        <v>2.1</v>
      </c>
      <c r="O121" s="124">
        <f t="shared" si="33"/>
        <v>2.1</v>
      </c>
      <c r="P121" s="124">
        <f t="shared" si="33"/>
        <v>2.1</v>
      </c>
      <c r="Q121" s="124">
        <f t="shared" si="33"/>
        <v>2.1</v>
      </c>
      <c r="R121" s="124">
        <f t="shared" si="33"/>
        <v>2.1</v>
      </c>
      <c r="S121" s="124">
        <f t="shared" si="33"/>
        <v>2.1</v>
      </c>
      <c r="T121" s="124">
        <f t="shared" si="32"/>
        <v>2.1</v>
      </c>
      <c r="U121" s="124">
        <f t="shared" si="32"/>
        <v>2.1</v>
      </c>
      <c r="V121" s="124">
        <f t="shared" si="32"/>
        <v>2.1</v>
      </c>
      <c r="W121" s="124">
        <f t="shared" si="32"/>
        <v>2.1</v>
      </c>
      <c r="X121" s="124">
        <f t="shared" si="32"/>
        <v>2.1</v>
      </c>
      <c r="Y121" s="124">
        <f t="shared" si="32"/>
        <v>2.1</v>
      </c>
      <c r="Z121" s="124">
        <f t="shared" si="32"/>
        <v>2.1</v>
      </c>
      <c r="AA121" s="124">
        <f t="shared" si="32"/>
        <v>2.1</v>
      </c>
      <c r="AB121" s="124">
        <f t="shared" si="32"/>
        <v>2.1</v>
      </c>
      <c r="AC121" s="124">
        <f t="shared" si="32"/>
        <v>2.1</v>
      </c>
      <c r="AD121" s="124">
        <f t="shared" si="32"/>
        <v>2.1</v>
      </c>
      <c r="AE121" s="124">
        <f t="shared" si="32"/>
        <v>2.1</v>
      </c>
      <c r="AF121" s="124">
        <f t="shared" si="3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30"/>
        <v>9.3000000000000007</v>
      </c>
      <c r="C122" s="125">
        <v>9.3000000000000007</v>
      </c>
      <c r="D122" s="124">
        <f t="shared" si="33"/>
        <v>9.3000000000000007</v>
      </c>
      <c r="E122" s="124">
        <f t="shared" si="33"/>
        <v>9.3000000000000007</v>
      </c>
      <c r="F122" s="124">
        <f t="shared" si="33"/>
        <v>9.3000000000000007</v>
      </c>
      <c r="G122" s="124">
        <f t="shared" si="33"/>
        <v>9.3000000000000007</v>
      </c>
      <c r="H122" s="124">
        <f t="shared" si="33"/>
        <v>9.3000000000000007</v>
      </c>
      <c r="I122" s="124">
        <f t="shared" si="33"/>
        <v>9.3000000000000007</v>
      </c>
      <c r="J122" s="124">
        <f t="shared" si="33"/>
        <v>9.3000000000000007</v>
      </c>
      <c r="K122" s="124">
        <f t="shared" si="33"/>
        <v>9.3000000000000007</v>
      </c>
      <c r="L122" s="124">
        <f t="shared" si="33"/>
        <v>9.3000000000000007</v>
      </c>
      <c r="M122" s="124">
        <f t="shared" si="33"/>
        <v>9.3000000000000007</v>
      </c>
      <c r="N122" s="124">
        <f t="shared" si="33"/>
        <v>9.3000000000000007</v>
      </c>
      <c r="O122" s="124">
        <f t="shared" si="33"/>
        <v>9.3000000000000007</v>
      </c>
      <c r="P122" s="124">
        <f t="shared" si="33"/>
        <v>9.3000000000000007</v>
      </c>
      <c r="Q122" s="124">
        <f t="shared" si="33"/>
        <v>9.3000000000000007</v>
      </c>
      <c r="R122" s="124">
        <f t="shared" si="33"/>
        <v>9.3000000000000007</v>
      </c>
      <c r="S122" s="124">
        <f t="shared" si="33"/>
        <v>9.3000000000000007</v>
      </c>
      <c r="T122" s="124">
        <f t="shared" si="32"/>
        <v>9.3000000000000007</v>
      </c>
      <c r="U122" s="124">
        <f t="shared" si="32"/>
        <v>9.3000000000000007</v>
      </c>
      <c r="V122" s="124">
        <f t="shared" si="32"/>
        <v>9.3000000000000007</v>
      </c>
      <c r="W122" s="124">
        <f t="shared" si="32"/>
        <v>9.3000000000000007</v>
      </c>
      <c r="X122" s="124">
        <f t="shared" si="32"/>
        <v>9.3000000000000007</v>
      </c>
      <c r="Y122" s="124">
        <f t="shared" si="32"/>
        <v>9.3000000000000007</v>
      </c>
      <c r="Z122" s="124">
        <f t="shared" si="32"/>
        <v>9.3000000000000007</v>
      </c>
      <c r="AA122" s="124">
        <f t="shared" si="32"/>
        <v>9.3000000000000007</v>
      </c>
      <c r="AB122" s="124">
        <f t="shared" si="32"/>
        <v>9.3000000000000007</v>
      </c>
      <c r="AC122" s="124">
        <f t="shared" si="32"/>
        <v>9.3000000000000007</v>
      </c>
      <c r="AD122" s="124">
        <f t="shared" si="32"/>
        <v>9.3000000000000007</v>
      </c>
      <c r="AE122" s="124">
        <f t="shared" si="32"/>
        <v>9.3000000000000007</v>
      </c>
      <c r="AF122" s="124">
        <f t="shared" si="3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30"/>
        <v>0</v>
      </c>
      <c r="C123" s="125">
        <v>0</v>
      </c>
      <c r="D123" s="124">
        <f t="shared" si="33"/>
        <v>0</v>
      </c>
      <c r="E123" s="124">
        <f t="shared" si="33"/>
        <v>0</v>
      </c>
      <c r="F123" s="124">
        <f t="shared" si="33"/>
        <v>0</v>
      </c>
      <c r="G123" s="124">
        <f t="shared" si="33"/>
        <v>0</v>
      </c>
      <c r="H123" s="124">
        <f t="shared" si="33"/>
        <v>0</v>
      </c>
      <c r="I123" s="124">
        <f t="shared" si="33"/>
        <v>0</v>
      </c>
      <c r="J123" s="124">
        <f t="shared" si="33"/>
        <v>0</v>
      </c>
      <c r="K123" s="124">
        <f t="shared" si="33"/>
        <v>0</v>
      </c>
      <c r="L123" s="124">
        <f t="shared" si="33"/>
        <v>0</v>
      </c>
      <c r="M123" s="124">
        <f t="shared" si="33"/>
        <v>0</v>
      </c>
      <c r="N123" s="124">
        <f t="shared" si="33"/>
        <v>0</v>
      </c>
      <c r="O123" s="124">
        <f t="shared" si="33"/>
        <v>0</v>
      </c>
      <c r="P123" s="124">
        <f t="shared" si="33"/>
        <v>0</v>
      </c>
      <c r="Q123" s="124">
        <f t="shared" si="33"/>
        <v>0</v>
      </c>
      <c r="R123" s="124">
        <f t="shared" si="33"/>
        <v>0</v>
      </c>
      <c r="S123" s="124">
        <f t="shared" si="33"/>
        <v>0</v>
      </c>
      <c r="T123" s="124">
        <f t="shared" si="32"/>
        <v>0</v>
      </c>
      <c r="U123" s="124">
        <f t="shared" si="32"/>
        <v>0</v>
      </c>
      <c r="V123" s="124">
        <f t="shared" si="32"/>
        <v>0</v>
      </c>
      <c r="W123" s="124">
        <f t="shared" si="32"/>
        <v>0</v>
      </c>
      <c r="X123" s="124">
        <f t="shared" si="32"/>
        <v>0</v>
      </c>
      <c r="Y123" s="124">
        <f t="shared" si="32"/>
        <v>0</v>
      </c>
      <c r="Z123" s="124">
        <f t="shared" si="32"/>
        <v>0</v>
      </c>
      <c r="AA123" s="124">
        <f t="shared" si="32"/>
        <v>0</v>
      </c>
      <c r="AB123" s="124">
        <f t="shared" si="32"/>
        <v>0</v>
      </c>
      <c r="AC123" s="124">
        <f t="shared" si="32"/>
        <v>0</v>
      </c>
      <c r="AD123" s="124">
        <f t="shared" si="32"/>
        <v>0</v>
      </c>
      <c r="AE123" s="124">
        <f t="shared" si="32"/>
        <v>0</v>
      </c>
      <c r="AF123" s="124">
        <f t="shared" si="3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30"/>
        <v>0</v>
      </c>
      <c r="C124" s="125">
        <v>0</v>
      </c>
      <c r="D124" s="124">
        <f t="shared" si="33"/>
        <v>0</v>
      </c>
      <c r="E124" s="124">
        <f t="shared" si="33"/>
        <v>0</v>
      </c>
      <c r="F124" s="124">
        <f t="shared" si="33"/>
        <v>0</v>
      </c>
      <c r="G124" s="124">
        <f t="shared" si="33"/>
        <v>0</v>
      </c>
      <c r="H124" s="124">
        <f t="shared" si="33"/>
        <v>0</v>
      </c>
      <c r="I124" s="124">
        <f t="shared" si="33"/>
        <v>0</v>
      </c>
      <c r="J124" s="124">
        <f t="shared" si="33"/>
        <v>0</v>
      </c>
      <c r="K124" s="124">
        <f t="shared" si="33"/>
        <v>0</v>
      </c>
      <c r="L124" s="124">
        <f t="shared" si="33"/>
        <v>0</v>
      </c>
      <c r="M124" s="124">
        <f t="shared" si="33"/>
        <v>0</v>
      </c>
      <c r="N124" s="124">
        <f t="shared" si="33"/>
        <v>0</v>
      </c>
      <c r="O124" s="124">
        <f t="shared" si="33"/>
        <v>0</v>
      </c>
      <c r="P124" s="124">
        <f t="shared" si="33"/>
        <v>0</v>
      </c>
      <c r="Q124" s="124">
        <f t="shared" si="33"/>
        <v>0</v>
      </c>
      <c r="R124" s="124">
        <f t="shared" si="33"/>
        <v>0</v>
      </c>
      <c r="S124" s="124">
        <f t="shared" si="33"/>
        <v>0</v>
      </c>
      <c r="T124" s="124">
        <f t="shared" si="32"/>
        <v>0</v>
      </c>
      <c r="U124" s="124">
        <f t="shared" si="32"/>
        <v>0</v>
      </c>
      <c r="V124" s="124">
        <f t="shared" si="32"/>
        <v>0</v>
      </c>
      <c r="W124" s="124">
        <f t="shared" si="32"/>
        <v>0</v>
      </c>
      <c r="X124" s="124">
        <f t="shared" si="32"/>
        <v>0</v>
      </c>
      <c r="Y124" s="124">
        <f t="shared" si="32"/>
        <v>0</v>
      </c>
      <c r="Z124" s="124">
        <f t="shared" si="32"/>
        <v>0</v>
      </c>
      <c r="AA124" s="124">
        <f t="shared" si="32"/>
        <v>0</v>
      </c>
      <c r="AB124" s="124">
        <f t="shared" si="32"/>
        <v>0</v>
      </c>
      <c r="AC124" s="124">
        <f t="shared" si="32"/>
        <v>0</v>
      </c>
      <c r="AD124" s="124">
        <f t="shared" si="32"/>
        <v>0</v>
      </c>
      <c r="AE124" s="124">
        <f t="shared" si="32"/>
        <v>0</v>
      </c>
      <c r="AF124" s="124">
        <f t="shared" si="3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30"/>
        <v>;/</v>
      </c>
      <c r="C125" s="125">
        <v>5</v>
      </c>
      <c r="D125" s="124">
        <f t="shared" si="33"/>
        <v>5</v>
      </c>
      <c r="E125" s="124">
        <f t="shared" si="33"/>
        <v>5</v>
      </c>
      <c r="F125" s="124">
        <f t="shared" si="33"/>
        <v>5</v>
      </c>
      <c r="G125" s="124">
        <f t="shared" si="33"/>
        <v>5</v>
      </c>
      <c r="H125" s="124">
        <f t="shared" si="33"/>
        <v>5</v>
      </c>
      <c r="I125" s="124" t="s">
        <v>220</v>
      </c>
      <c r="J125" s="124" t="str">
        <f t="shared" si="33"/>
        <v>;/</v>
      </c>
      <c r="K125" s="124" t="str">
        <f t="shared" si="33"/>
        <v>;/</v>
      </c>
      <c r="L125" s="124" t="str">
        <f t="shared" si="33"/>
        <v>;/</v>
      </c>
      <c r="M125" s="124" t="str">
        <f t="shared" si="33"/>
        <v>;/</v>
      </c>
      <c r="N125" s="124" t="str">
        <f t="shared" si="33"/>
        <v>;/</v>
      </c>
      <c r="O125" s="124" t="str">
        <f t="shared" si="33"/>
        <v>;/</v>
      </c>
      <c r="P125" s="124" t="str">
        <f t="shared" si="33"/>
        <v>;/</v>
      </c>
      <c r="Q125" s="124" t="str">
        <f t="shared" si="33"/>
        <v>;/</v>
      </c>
      <c r="R125" s="124" t="str">
        <f t="shared" si="33"/>
        <v>;/</v>
      </c>
      <c r="S125" s="124" t="str">
        <f t="shared" si="33"/>
        <v>;/</v>
      </c>
      <c r="T125" s="124" t="str">
        <f t="shared" si="32"/>
        <v>;/</v>
      </c>
      <c r="U125" s="124" t="str">
        <f t="shared" si="32"/>
        <v>;/</v>
      </c>
      <c r="V125" s="124" t="str">
        <f t="shared" si="32"/>
        <v>;/</v>
      </c>
      <c r="W125" s="124" t="str">
        <f t="shared" si="32"/>
        <v>;/</v>
      </c>
      <c r="X125" s="124" t="str">
        <f t="shared" si="32"/>
        <v>;/</v>
      </c>
      <c r="Y125" s="124" t="str">
        <f t="shared" si="32"/>
        <v>;/</v>
      </c>
      <c r="Z125" s="124" t="str">
        <f t="shared" si="32"/>
        <v>;/</v>
      </c>
      <c r="AA125" s="124" t="str">
        <f t="shared" si="32"/>
        <v>;/</v>
      </c>
      <c r="AB125" s="124" t="str">
        <f t="shared" si="32"/>
        <v>;/</v>
      </c>
      <c r="AC125" s="124" t="str">
        <f t="shared" si="32"/>
        <v>;/</v>
      </c>
      <c r="AD125" s="124" t="str">
        <f t="shared" si="32"/>
        <v>;/</v>
      </c>
      <c r="AE125" s="124" t="str">
        <f t="shared" si="32"/>
        <v>;/</v>
      </c>
      <c r="AF125" s="124" t="str">
        <f t="shared" si="32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30"/>
        <v>1</v>
      </c>
      <c r="C126" s="125">
        <v>1</v>
      </c>
      <c r="D126" s="124">
        <f t="shared" si="33"/>
        <v>1</v>
      </c>
      <c r="E126" s="124">
        <f t="shared" si="33"/>
        <v>1</v>
      </c>
      <c r="F126" s="124">
        <f t="shared" si="33"/>
        <v>1</v>
      </c>
      <c r="G126" s="124">
        <f t="shared" si="33"/>
        <v>1</v>
      </c>
      <c r="H126" s="124">
        <f t="shared" si="33"/>
        <v>1</v>
      </c>
      <c r="I126" s="124">
        <f t="shared" si="33"/>
        <v>1</v>
      </c>
      <c r="J126" s="124">
        <f t="shared" si="33"/>
        <v>1</v>
      </c>
      <c r="K126" s="124">
        <f t="shared" si="33"/>
        <v>1</v>
      </c>
      <c r="L126" s="124">
        <f t="shared" si="33"/>
        <v>1</v>
      </c>
      <c r="M126" s="124">
        <f t="shared" si="33"/>
        <v>1</v>
      </c>
      <c r="N126" s="124">
        <f t="shared" si="33"/>
        <v>1</v>
      </c>
      <c r="O126" s="124">
        <f t="shared" si="33"/>
        <v>1</v>
      </c>
      <c r="P126" s="124">
        <f t="shared" si="33"/>
        <v>1</v>
      </c>
      <c r="Q126" s="124">
        <f t="shared" si="33"/>
        <v>1</v>
      </c>
      <c r="R126" s="124">
        <f t="shared" si="33"/>
        <v>1</v>
      </c>
      <c r="S126" s="124">
        <f t="shared" si="33"/>
        <v>1</v>
      </c>
      <c r="T126" s="124">
        <f t="shared" si="32"/>
        <v>1</v>
      </c>
      <c r="U126" s="124">
        <f t="shared" si="32"/>
        <v>1</v>
      </c>
      <c r="V126" s="124">
        <f t="shared" si="32"/>
        <v>1</v>
      </c>
      <c r="W126" s="124">
        <f t="shared" si="32"/>
        <v>1</v>
      </c>
      <c r="X126" s="124">
        <f t="shared" si="32"/>
        <v>1</v>
      </c>
      <c r="Y126" s="124">
        <f t="shared" si="32"/>
        <v>1</v>
      </c>
      <c r="Z126" s="124">
        <f t="shared" si="32"/>
        <v>1</v>
      </c>
      <c r="AA126" s="124">
        <f t="shared" si="32"/>
        <v>1</v>
      </c>
      <c r="AB126" s="124">
        <f t="shared" si="32"/>
        <v>1</v>
      </c>
      <c r="AC126" s="124">
        <f t="shared" si="32"/>
        <v>1</v>
      </c>
      <c r="AD126" s="124">
        <f t="shared" si="32"/>
        <v>1</v>
      </c>
      <c r="AE126" s="124">
        <f t="shared" si="32"/>
        <v>1</v>
      </c>
      <c r="AF126" s="124">
        <f t="shared" si="3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30"/>
        <v>1.58</v>
      </c>
      <c r="C127" s="125">
        <v>1.58</v>
      </c>
      <c r="D127" s="124">
        <f t="shared" si="33"/>
        <v>1.58</v>
      </c>
      <c r="E127" s="124">
        <f t="shared" si="33"/>
        <v>1.58</v>
      </c>
      <c r="F127" s="124">
        <f t="shared" si="33"/>
        <v>1.58</v>
      </c>
      <c r="G127" s="124">
        <f t="shared" si="33"/>
        <v>1.58</v>
      </c>
      <c r="H127" s="124">
        <f t="shared" si="33"/>
        <v>1.58</v>
      </c>
      <c r="I127" s="124">
        <f t="shared" si="33"/>
        <v>1.58</v>
      </c>
      <c r="J127" s="124">
        <f t="shared" si="33"/>
        <v>1.58</v>
      </c>
      <c r="K127" s="124">
        <f t="shared" si="33"/>
        <v>1.58</v>
      </c>
      <c r="L127" s="124">
        <f t="shared" si="33"/>
        <v>1.58</v>
      </c>
      <c r="M127" s="124">
        <f t="shared" si="33"/>
        <v>1.58</v>
      </c>
      <c r="N127" s="124">
        <f t="shared" si="33"/>
        <v>1.58</v>
      </c>
      <c r="O127" s="124">
        <f t="shared" si="33"/>
        <v>1.58</v>
      </c>
      <c r="P127" s="124">
        <f t="shared" si="33"/>
        <v>1.58</v>
      </c>
      <c r="Q127" s="124">
        <f t="shared" si="33"/>
        <v>1.58</v>
      </c>
      <c r="R127" s="124">
        <f t="shared" si="33"/>
        <v>1.58</v>
      </c>
      <c r="S127" s="124">
        <f t="shared" si="33"/>
        <v>1.58</v>
      </c>
      <c r="T127" s="124">
        <f t="shared" si="32"/>
        <v>1.58</v>
      </c>
      <c r="U127" s="124">
        <f t="shared" si="32"/>
        <v>1.58</v>
      </c>
      <c r="V127" s="124">
        <f t="shared" si="32"/>
        <v>1.58</v>
      </c>
      <c r="W127" s="124">
        <f t="shared" si="32"/>
        <v>1.58</v>
      </c>
      <c r="X127" s="124">
        <f t="shared" si="32"/>
        <v>1.58</v>
      </c>
      <c r="Y127" s="124">
        <f t="shared" si="32"/>
        <v>1.58</v>
      </c>
      <c r="Z127" s="124">
        <f t="shared" si="32"/>
        <v>1.58</v>
      </c>
      <c r="AA127" s="124">
        <f t="shared" si="32"/>
        <v>1.58</v>
      </c>
      <c r="AB127" s="124">
        <f t="shared" si="32"/>
        <v>1.58</v>
      </c>
      <c r="AC127" s="124">
        <f t="shared" si="32"/>
        <v>1.58</v>
      </c>
      <c r="AD127" s="124">
        <f t="shared" si="32"/>
        <v>1.58</v>
      </c>
      <c r="AE127" s="124">
        <f t="shared" si="32"/>
        <v>1.58</v>
      </c>
      <c r="AF127" s="124">
        <f t="shared" si="3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30"/>
        <v>1.46</v>
      </c>
      <c r="C128" s="125">
        <v>1.46</v>
      </c>
      <c r="D128" s="124">
        <f t="shared" si="33"/>
        <v>1.46</v>
      </c>
      <c r="E128" s="124">
        <f t="shared" si="33"/>
        <v>1.46</v>
      </c>
      <c r="F128" s="124">
        <f t="shared" si="33"/>
        <v>1.46</v>
      </c>
      <c r="G128" s="124">
        <f t="shared" si="33"/>
        <v>1.46</v>
      </c>
      <c r="H128" s="124">
        <f t="shared" si="33"/>
        <v>1.46</v>
      </c>
      <c r="I128" s="124">
        <f t="shared" si="33"/>
        <v>1.46</v>
      </c>
      <c r="J128" s="124">
        <f t="shared" si="33"/>
        <v>1.46</v>
      </c>
      <c r="K128" s="124">
        <f t="shared" si="33"/>
        <v>1.46</v>
      </c>
      <c r="L128" s="124">
        <f t="shared" si="33"/>
        <v>1.46</v>
      </c>
      <c r="M128" s="124">
        <f t="shared" si="33"/>
        <v>1.46</v>
      </c>
      <c r="N128" s="124">
        <f t="shared" si="33"/>
        <v>1.46</v>
      </c>
      <c r="O128" s="124">
        <f t="shared" si="33"/>
        <v>1.46</v>
      </c>
      <c r="P128" s="124">
        <f t="shared" si="33"/>
        <v>1.46</v>
      </c>
      <c r="Q128" s="124">
        <f t="shared" si="33"/>
        <v>1.46</v>
      </c>
      <c r="R128" s="124">
        <f t="shared" si="33"/>
        <v>1.46</v>
      </c>
      <c r="S128" s="124">
        <f t="shared" si="33"/>
        <v>1.46</v>
      </c>
      <c r="T128" s="124">
        <f t="shared" ref="T128:AF129" si="34">S128</f>
        <v>1.46</v>
      </c>
      <c r="U128" s="124">
        <f t="shared" si="34"/>
        <v>1.46</v>
      </c>
      <c r="V128" s="124">
        <f t="shared" si="34"/>
        <v>1.46</v>
      </c>
      <c r="W128" s="124">
        <f t="shared" si="34"/>
        <v>1.46</v>
      </c>
      <c r="X128" s="124">
        <f t="shared" si="34"/>
        <v>1.46</v>
      </c>
      <c r="Y128" s="124">
        <f t="shared" si="34"/>
        <v>1.46</v>
      </c>
      <c r="Z128" s="124">
        <f t="shared" si="34"/>
        <v>1.46</v>
      </c>
      <c r="AA128" s="124">
        <f t="shared" si="34"/>
        <v>1.46</v>
      </c>
      <c r="AB128" s="124">
        <f t="shared" si="34"/>
        <v>1.46</v>
      </c>
      <c r="AC128" s="124">
        <f t="shared" si="34"/>
        <v>1.46</v>
      </c>
      <c r="AD128" s="124">
        <f t="shared" si="34"/>
        <v>1.46</v>
      </c>
      <c r="AE128" s="124">
        <f t="shared" si="34"/>
        <v>1.46</v>
      </c>
      <c r="AF128" s="124">
        <f t="shared" si="3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30"/>
        <v>1.48</v>
      </c>
      <c r="C129" s="125">
        <v>1.48</v>
      </c>
      <c r="D129" s="124">
        <f t="shared" si="33"/>
        <v>1.48</v>
      </c>
      <c r="E129" s="124">
        <f t="shared" si="33"/>
        <v>1.48</v>
      </c>
      <c r="F129" s="124">
        <f t="shared" si="33"/>
        <v>1.48</v>
      </c>
      <c r="G129" s="124">
        <f t="shared" si="33"/>
        <v>1.48</v>
      </c>
      <c r="H129" s="124">
        <f t="shared" si="33"/>
        <v>1.48</v>
      </c>
      <c r="I129" s="124">
        <f t="shared" si="33"/>
        <v>1.48</v>
      </c>
      <c r="J129" s="124">
        <f t="shared" si="33"/>
        <v>1.48</v>
      </c>
      <c r="K129" s="124">
        <f t="shared" si="33"/>
        <v>1.48</v>
      </c>
      <c r="L129" s="124">
        <f t="shared" si="33"/>
        <v>1.48</v>
      </c>
      <c r="M129" s="124">
        <f t="shared" si="33"/>
        <v>1.48</v>
      </c>
      <c r="N129" s="124">
        <f t="shared" si="33"/>
        <v>1.48</v>
      </c>
      <c r="O129" s="124">
        <f t="shared" si="33"/>
        <v>1.48</v>
      </c>
      <c r="P129" s="124">
        <f t="shared" si="33"/>
        <v>1.48</v>
      </c>
      <c r="Q129" s="124">
        <f t="shared" si="33"/>
        <v>1.48</v>
      </c>
      <c r="R129" s="124">
        <f t="shared" si="33"/>
        <v>1.48</v>
      </c>
      <c r="S129" s="124">
        <f t="shared" si="33"/>
        <v>1.48</v>
      </c>
      <c r="T129" s="124">
        <f t="shared" si="34"/>
        <v>1.48</v>
      </c>
      <c r="U129" s="124">
        <f t="shared" si="34"/>
        <v>1.48</v>
      </c>
      <c r="V129" s="124">
        <f t="shared" si="34"/>
        <v>1.48</v>
      </c>
      <c r="W129" s="124">
        <f t="shared" si="34"/>
        <v>1.48</v>
      </c>
      <c r="X129" s="124">
        <f t="shared" si="34"/>
        <v>1.48</v>
      </c>
      <c r="Y129" s="124">
        <f t="shared" si="34"/>
        <v>1.48</v>
      </c>
      <c r="Z129" s="124">
        <f t="shared" si="34"/>
        <v>1.48</v>
      </c>
      <c r="AA129" s="124">
        <f t="shared" si="34"/>
        <v>1.48</v>
      </c>
      <c r="AB129" s="124">
        <f t="shared" si="34"/>
        <v>1.48</v>
      </c>
      <c r="AC129" s="124">
        <f t="shared" si="34"/>
        <v>1.48</v>
      </c>
      <c r="AD129" s="124">
        <f t="shared" si="34"/>
        <v>1.48</v>
      </c>
      <c r="AE129" s="124">
        <f t="shared" si="34"/>
        <v>1.48</v>
      </c>
      <c r="AF129" s="124">
        <f t="shared" si="3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5">AF131</f>
        <v>2.2000000000000002</v>
      </c>
      <c r="C131" s="125">
        <v>2.2000000000000002</v>
      </c>
      <c r="D131" s="124">
        <f t="shared" ref="D131:S138" si="36">C131</f>
        <v>2.2000000000000002</v>
      </c>
      <c r="E131" s="124">
        <f t="shared" si="36"/>
        <v>2.2000000000000002</v>
      </c>
      <c r="F131" s="124">
        <f t="shared" si="36"/>
        <v>2.2000000000000002</v>
      </c>
      <c r="G131" s="124">
        <f t="shared" si="36"/>
        <v>2.2000000000000002</v>
      </c>
      <c r="H131" s="124">
        <f t="shared" si="36"/>
        <v>2.2000000000000002</v>
      </c>
      <c r="I131" s="124">
        <f t="shared" si="36"/>
        <v>2.2000000000000002</v>
      </c>
      <c r="J131" s="124">
        <f t="shared" si="36"/>
        <v>2.2000000000000002</v>
      </c>
      <c r="K131" s="124">
        <f t="shared" si="36"/>
        <v>2.2000000000000002</v>
      </c>
      <c r="L131" s="124">
        <f t="shared" si="36"/>
        <v>2.2000000000000002</v>
      </c>
      <c r="M131" s="124">
        <f t="shared" si="36"/>
        <v>2.2000000000000002</v>
      </c>
      <c r="N131" s="124">
        <f t="shared" si="36"/>
        <v>2.2000000000000002</v>
      </c>
      <c r="O131" s="124">
        <f t="shared" si="36"/>
        <v>2.2000000000000002</v>
      </c>
      <c r="P131" s="124">
        <f t="shared" si="36"/>
        <v>2.2000000000000002</v>
      </c>
      <c r="Q131" s="124">
        <f t="shared" si="36"/>
        <v>2.2000000000000002</v>
      </c>
      <c r="R131" s="124">
        <f t="shared" si="36"/>
        <v>2.2000000000000002</v>
      </c>
      <c r="S131" s="124">
        <f t="shared" si="36"/>
        <v>2.2000000000000002</v>
      </c>
      <c r="T131" s="124">
        <f t="shared" ref="T131:AF138" si="37">S131</f>
        <v>2.2000000000000002</v>
      </c>
      <c r="U131" s="124">
        <f t="shared" si="37"/>
        <v>2.2000000000000002</v>
      </c>
      <c r="V131" s="124">
        <f t="shared" si="37"/>
        <v>2.2000000000000002</v>
      </c>
      <c r="W131" s="124">
        <f t="shared" si="37"/>
        <v>2.2000000000000002</v>
      </c>
      <c r="X131" s="124">
        <f t="shared" si="37"/>
        <v>2.2000000000000002</v>
      </c>
      <c r="Y131" s="124">
        <f t="shared" si="37"/>
        <v>2.2000000000000002</v>
      </c>
      <c r="Z131" s="124">
        <f t="shared" si="37"/>
        <v>2.2000000000000002</v>
      </c>
      <c r="AA131" s="124">
        <f t="shared" si="37"/>
        <v>2.2000000000000002</v>
      </c>
      <c r="AB131" s="124">
        <f t="shared" si="37"/>
        <v>2.2000000000000002</v>
      </c>
      <c r="AC131" s="124">
        <f t="shared" si="37"/>
        <v>2.2000000000000002</v>
      </c>
      <c r="AD131" s="124">
        <f t="shared" si="37"/>
        <v>2.2000000000000002</v>
      </c>
      <c r="AE131" s="124">
        <f t="shared" si="37"/>
        <v>2.2000000000000002</v>
      </c>
      <c r="AF131" s="124">
        <f t="shared" si="3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5"/>
        <v>2</v>
      </c>
      <c r="C132" s="125">
        <v>2</v>
      </c>
      <c r="D132" s="124">
        <f t="shared" si="36"/>
        <v>2</v>
      </c>
      <c r="E132" s="124">
        <f t="shared" si="36"/>
        <v>2</v>
      </c>
      <c r="F132" s="124">
        <f t="shared" si="36"/>
        <v>2</v>
      </c>
      <c r="G132" s="124">
        <f t="shared" si="36"/>
        <v>2</v>
      </c>
      <c r="H132" s="124">
        <f t="shared" si="36"/>
        <v>2</v>
      </c>
      <c r="I132" s="124">
        <f t="shared" si="36"/>
        <v>2</v>
      </c>
      <c r="J132" s="124">
        <f t="shared" si="36"/>
        <v>2</v>
      </c>
      <c r="K132" s="124">
        <f t="shared" si="36"/>
        <v>2</v>
      </c>
      <c r="L132" s="124">
        <f t="shared" si="36"/>
        <v>2</v>
      </c>
      <c r="M132" s="124">
        <f t="shared" si="36"/>
        <v>2</v>
      </c>
      <c r="N132" s="124">
        <f t="shared" si="36"/>
        <v>2</v>
      </c>
      <c r="O132" s="124">
        <f t="shared" si="36"/>
        <v>2</v>
      </c>
      <c r="P132" s="124">
        <f t="shared" si="36"/>
        <v>2</v>
      </c>
      <c r="Q132" s="124">
        <f t="shared" si="36"/>
        <v>2</v>
      </c>
      <c r="R132" s="124">
        <f t="shared" si="36"/>
        <v>2</v>
      </c>
      <c r="S132" s="124">
        <f t="shared" si="36"/>
        <v>2</v>
      </c>
      <c r="T132" s="124">
        <f t="shared" si="37"/>
        <v>2</v>
      </c>
      <c r="U132" s="124">
        <f t="shared" si="37"/>
        <v>2</v>
      </c>
      <c r="V132" s="124">
        <f t="shared" si="37"/>
        <v>2</v>
      </c>
      <c r="W132" s="124">
        <f t="shared" si="37"/>
        <v>2</v>
      </c>
      <c r="X132" s="124">
        <f t="shared" si="37"/>
        <v>2</v>
      </c>
      <c r="Y132" s="124">
        <f t="shared" si="37"/>
        <v>2</v>
      </c>
      <c r="Z132" s="124">
        <f t="shared" si="37"/>
        <v>2</v>
      </c>
      <c r="AA132" s="124">
        <f t="shared" si="37"/>
        <v>2</v>
      </c>
      <c r="AB132" s="124">
        <f t="shared" si="37"/>
        <v>2</v>
      </c>
      <c r="AC132" s="124">
        <f t="shared" si="37"/>
        <v>2</v>
      </c>
      <c r="AD132" s="124">
        <f t="shared" si="37"/>
        <v>2</v>
      </c>
      <c r="AE132" s="124">
        <f t="shared" si="37"/>
        <v>2</v>
      </c>
      <c r="AF132" s="124">
        <f t="shared" si="3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5"/>
        <v>1.25</v>
      </c>
      <c r="C133" s="125">
        <v>1.25</v>
      </c>
      <c r="D133" s="124">
        <f t="shared" si="36"/>
        <v>1.25</v>
      </c>
      <c r="E133" s="124">
        <f t="shared" si="36"/>
        <v>1.25</v>
      </c>
      <c r="F133" s="124">
        <f t="shared" si="36"/>
        <v>1.25</v>
      </c>
      <c r="G133" s="124">
        <f t="shared" si="36"/>
        <v>1.25</v>
      </c>
      <c r="H133" s="124">
        <f t="shared" si="36"/>
        <v>1.25</v>
      </c>
      <c r="I133" s="124">
        <f t="shared" si="36"/>
        <v>1.25</v>
      </c>
      <c r="J133" s="124">
        <f t="shared" si="36"/>
        <v>1.25</v>
      </c>
      <c r="K133" s="124">
        <f t="shared" si="36"/>
        <v>1.25</v>
      </c>
      <c r="L133" s="124">
        <f t="shared" si="36"/>
        <v>1.25</v>
      </c>
      <c r="M133" s="124">
        <f t="shared" si="36"/>
        <v>1.25</v>
      </c>
      <c r="N133" s="124">
        <f t="shared" si="36"/>
        <v>1.25</v>
      </c>
      <c r="O133" s="124">
        <f t="shared" si="36"/>
        <v>1.25</v>
      </c>
      <c r="P133" s="124">
        <f t="shared" si="36"/>
        <v>1.25</v>
      </c>
      <c r="Q133" s="124">
        <f t="shared" si="36"/>
        <v>1.25</v>
      </c>
      <c r="R133" s="124">
        <f t="shared" si="36"/>
        <v>1.25</v>
      </c>
      <c r="S133" s="124">
        <f t="shared" si="36"/>
        <v>1.25</v>
      </c>
      <c r="T133" s="124">
        <f t="shared" si="37"/>
        <v>1.25</v>
      </c>
      <c r="U133" s="124">
        <f t="shared" si="37"/>
        <v>1.25</v>
      </c>
      <c r="V133" s="124">
        <f t="shared" si="37"/>
        <v>1.25</v>
      </c>
      <c r="W133" s="124">
        <f t="shared" si="37"/>
        <v>1.25</v>
      </c>
      <c r="X133" s="124">
        <f t="shared" si="37"/>
        <v>1.25</v>
      </c>
      <c r="Y133" s="124">
        <f t="shared" si="37"/>
        <v>1.25</v>
      </c>
      <c r="Z133" s="124">
        <f t="shared" si="37"/>
        <v>1.25</v>
      </c>
      <c r="AA133" s="124">
        <f t="shared" si="37"/>
        <v>1.25</v>
      </c>
      <c r="AB133" s="124">
        <f t="shared" si="37"/>
        <v>1.25</v>
      </c>
      <c r="AC133" s="124">
        <f t="shared" si="37"/>
        <v>1.25</v>
      </c>
      <c r="AD133" s="124">
        <f t="shared" si="37"/>
        <v>1.25</v>
      </c>
      <c r="AE133" s="124">
        <f t="shared" si="37"/>
        <v>1.25</v>
      </c>
      <c r="AF133" s="124">
        <f t="shared" si="3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5"/>
        <v>1.1499999999999999</v>
      </c>
      <c r="C134" s="125">
        <v>1.1499999999999999</v>
      </c>
      <c r="D134" s="124">
        <f t="shared" si="36"/>
        <v>1.1499999999999999</v>
      </c>
      <c r="E134" s="124">
        <f t="shared" si="36"/>
        <v>1.1499999999999999</v>
      </c>
      <c r="F134" s="124">
        <f t="shared" si="36"/>
        <v>1.1499999999999999</v>
      </c>
      <c r="G134" s="124">
        <f t="shared" si="36"/>
        <v>1.1499999999999999</v>
      </c>
      <c r="H134" s="124">
        <f t="shared" si="36"/>
        <v>1.1499999999999999</v>
      </c>
      <c r="I134" s="124">
        <f t="shared" si="36"/>
        <v>1.1499999999999999</v>
      </c>
      <c r="J134" s="124">
        <f t="shared" si="36"/>
        <v>1.1499999999999999</v>
      </c>
      <c r="K134" s="124">
        <f t="shared" si="36"/>
        <v>1.1499999999999999</v>
      </c>
      <c r="L134" s="124">
        <f t="shared" si="36"/>
        <v>1.1499999999999999</v>
      </c>
      <c r="M134" s="124">
        <f t="shared" si="36"/>
        <v>1.1499999999999999</v>
      </c>
      <c r="N134" s="124">
        <f t="shared" si="36"/>
        <v>1.1499999999999999</v>
      </c>
      <c r="O134" s="124">
        <f t="shared" si="36"/>
        <v>1.1499999999999999</v>
      </c>
      <c r="P134" s="124">
        <f t="shared" si="36"/>
        <v>1.1499999999999999</v>
      </c>
      <c r="Q134" s="124">
        <f t="shared" si="36"/>
        <v>1.1499999999999999</v>
      </c>
      <c r="R134" s="124">
        <f t="shared" si="36"/>
        <v>1.1499999999999999</v>
      </c>
      <c r="S134" s="124">
        <f t="shared" si="36"/>
        <v>1.1499999999999999</v>
      </c>
      <c r="T134" s="124">
        <f t="shared" si="37"/>
        <v>1.1499999999999999</v>
      </c>
      <c r="U134" s="124">
        <f t="shared" si="37"/>
        <v>1.1499999999999999</v>
      </c>
      <c r="V134" s="124">
        <f t="shared" si="37"/>
        <v>1.1499999999999999</v>
      </c>
      <c r="W134" s="124">
        <f t="shared" si="37"/>
        <v>1.1499999999999999</v>
      </c>
      <c r="X134" s="124">
        <f t="shared" si="37"/>
        <v>1.1499999999999999</v>
      </c>
      <c r="Y134" s="124">
        <f t="shared" si="37"/>
        <v>1.1499999999999999</v>
      </c>
      <c r="Z134" s="124">
        <f t="shared" si="37"/>
        <v>1.1499999999999999</v>
      </c>
      <c r="AA134" s="124">
        <f t="shared" si="37"/>
        <v>1.1499999999999999</v>
      </c>
      <c r="AB134" s="124">
        <f t="shared" si="37"/>
        <v>1.1499999999999999</v>
      </c>
      <c r="AC134" s="124">
        <f t="shared" si="37"/>
        <v>1.1499999999999999</v>
      </c>
      <c r="AD134" s="124">
        <f t="shared" si="37"/>
        <v>1.1499999999999999</v>
      </c>
      <c r="AE134" s="124">
        <f t="shared" si="37"/>
        <v>1.1499999999999999</v>
      </c>
      <c r="AF134" s="124">
        <f t="shared" si="3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5"/>
        <v>2.133</v>
      </c>
      <c r="C135" s="125">
        <v>2.133</v>
      </c>
      <c r="D135" s="124">
        <f t="shared" si="36"/>
        <v>2.133</v>
      </c>
      <c r="E135" s="124">
        <f t="shared" si="36"/>
        <v>2.133</v>
      </c>
      <c r="F135" s="124">
        <f t="shared" si="36"/>
        <v>2.133</v>
      </c>
      <c r="G135" s="124">
        <f t="shared" si="36"/>
        <v>2.133</v>
      </c>
      <c r="H135" s="124">
        <f t="shared" si="36"/>
        <v>2.133</v>
      </c>
      <c r="I135" s="124">
        <f t="shared" si="36"/>
        <v>2.133</v>
      </c>
      <c r="J135" s="124">
        <f t="shared" si="36"/>
        <v>2.133</v>
      </c>
      <c r="K135" s="124">
        <f t="shared" si="36"/>
        <v>2.133</v>
      </c>
      <c r="L135" s="124">
        <f t="shared" si="36"/>
        <v>2.133</v>
      </c>
      <c r="M135" s="124">
        <f t="shared" si="36"/>
        <v>2.133</v>
      </c>
      <c r="N135" s="124">
        <f t="shared" si="36"/>
        <v>2.133</v>
      </c>
      <c r="O135" s="124">
        <f t="shared" si="36"/>
        <v>2.133</v>
      </c>
      <c r="P135" s="124">
        <f t="shared" si="36"/>
        <v>2.133</v>
      </c>
      <c r="Q135" s="124">
        <f t="shared" si="36"/>
        <v>2.133</v>
      </c>
      <c r="R135" s="124">
        <f t="shared" si="36"/>
        <v>2.133</v>
      </c>
      <c r="S135" s="124">
        <f t="shared" si="36"/>
        <v>2.133</v>
      </c>
      <c r="T135" s="124">
        <f t="shared" si="37"/>
        <v>2.133</v>
      </c>
      <c r="U135" s="124">
        <f t="shared" si="37"/>
        <v>2.133</v>
      </c>
      <c r="V135" s="124">
        <f t="shared" si="37"/>
        <v>2.133</v>
      </c>
      <c r="W135" s="124">
        <f t="shared" si="37"/>
        <v>2.133</v>
      </c>
      <c r="X135" s="124">
        <f t="shared" si="37"/>
        <v>2.133</v>
      </c>
      <c r="Y135" s="124">
        <f t="shared" si="37"/>
        <v>2.133</v>
      </c>
      <c r="Z135" s="124">
        <f t="shared" si="37"/>
        <v>2.133</v>
      </c>
      <c r="AA135" s="124">
        <f t="shared" si="37"/>
        <v>2.133</v>
      </c>
      <c r="AB135" s="124">
        <f t="shared" si="37"/>
        <v>2.133</v>
      </c>
      <c r="AC135" s="124">
        <f t="shared" si="37"/>
        <v>2.133</v>
      </c>
      <c r="AD135" s="124">
        <f t="shared" si="37"/>
        <v>2.133</v>
      </c>
      <c r="AE135" s="124">
        <f t="shared" si="37"/>
        <v>2.133</v>
      </c>
      <c r="AF135" s="124">
        <f t="shared" si="3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5"/>
        <v>2.09</v>
      </c>
      <c r="C136" s="125">
        <v>2.09</v>
      </c>
      <c r="D136" s="124">
        <f t="shared" si="36"/>
        <v>2.09</v>
      </c>
      <c r="E136" s="124">
        <f t="shared" si="36"/>
        <v>2.09</v>
      </c>
      <c r="F136" s="124">
        <f t="shared" si="36"/>
        <v>2.09</v>
      </c>
      <c r="G136" s="124">
        <f t="shared" si="36"/>
        <v>2.09</v>
      </c>
      <c r="H136" s="124">
        <f t="shared" si="36"/>
        <v>2.09</v>
      </c>
      <c r="I136" s="124">
        <f t="shared" si="36"/>
        <v>2.09</v>
      </c>
      <c r="J136" s="124">
        <f t="shared" si="36"/>
        <v>2.09</v>
      </c>
      <c r="K136" s="124">
        <f t="shared" si="36"/>
        <v>2.09</v>
      </c>
      <c r="L136" s="124">
        <f t="shared" si="36"/>
        <v>2.09</v>
      </c>
      <c r="M136" s="124">
        <f t="shared" si="36"/>
        <v>2.09</v>
      </c>
      <c r="N136" s="124">
        <f t="shared" si="36"/>
        <v>2.09</v>
      </c>
      <c r="O136" s="124">
        <f t="shared" si="36"/>
        <v>2.09</v>
      </c>
      <c r="P136" s="124">
        <f t="shared" si="36"/>
        <v>2.09</v>
      </c>
      <c r="Q136" s="124">
        <f t="shared" si="36"/>
        <v>2.09</v>
      </c>
      <c r="R136" s="124">
        <f t="shared" si="36"/>
        <v>2.09</v>
      </c>
      <c r="S136" s="124">
        <f t="shared" si="36"/>
        <v>2.09</v>
      </c>
      <c r="T136" s="124">
        <f t="shared" si="37"/>
        <v>2.09</v>
      </c>
      <c r="U136" s="124">
        <f t="shared" si="37"/>
        <v>2.09</v>
      </c>
      <c r="V136" s="124">
        <f t="shared" si="37"/>
        <v>2.09</v>
      </c>
      <c r="W136" s="124">
        <f t="shared" si="37"/>
        <v>2.09</v>
      </c>
      <c r="X136" s="124">
        <f t="shared" si="37"/>
        <v>2.09</v>
      </c>
      <c r="Y136" s="124">
        <f t="shared" si="37"/>
        <v>2.09</v>
      </c>
      <c r="Z136" s="124">
        <f t="shared" si="37"/>
        <v>2.09</v>
      </c>
      <c r="AA136" s="124">
        <f t="shared" si="37"/>
        <v>2.09</v>
      </c>
      <c r="AB136" s="124">
        <f t="shared" si="37"/>
        <v>2.09</v>
      </c>
      <c r="AC136" s="124">
        <f t="shared" si="37"/>
        <v>2.09</v>
      </c>
      <c r="AD136" s="124">
        <f t="shared" si="37"/>
        <v>2.09</v>
      </c>
      <c r="AE136" s="124">
        <f t="shared" si="37"/>
        <v>2.09</v>
      </c>
      <c r="AF136" s="124">
        <f t="shared" si="3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5"/>
        <v>1.1399999999999999</v>
      </c>
      <c r="C137" s="125">
        <v>1.1399999999999999</v>
      </c>
      <c r="D137" s="124">
        <f t="shared" si="36"/>
        <v>1.1399999999999999</v>
      </c>
      <c r="E137" s="124">
        <f t="shared" si="36"/>
        <v>1.1399999999999999</v>
      </c>
      <c r="F137" s="124">
        <f t="shared" si="36"/>
        <v>1.1399999999999999</v>
      </c>
      <c r="G137" s="124">
        <f t="shared" si="36"/>
        <v>1.1399999999999999</v>
      </c>
      <c r="H137" s="124">
        <f t="shared" si="36"/>
        <v>1.1399999999999999</v>
      </c>
      <c r="I137" s="124">
        <f t="shared" si="36"/>
        <v>1.1399999999999999</v>
      </c>
      <c r="J137" s="124">
        <f t="shared" si="36"/>
        <v>1.1399999999999999</v>
      </c>
      <c r="K137" s="124">
        <f t="shared" si="36"/>
        <v>1.1399999999999999</v>
      </c>
      <c r="L137" s="124">
        <f t="shared" si="36"/>
        <v>1.1399999999999999</v>
      </c>
      <c r="M137" s="124">
        <f t="shared" si="36"/>
        <v>1.1399999999999999</v>
      </c>
      <c r="N137" s="124">
        <f t="shared" si="36"/>
        <v>1.1399999999999999</v>
      </c>
      <c r="O137" s="124">
        <f t="shared" si="36"/>
        <v>1.1399999999999999</v>
      </c>
      <c r="P137" s="124">
        <f t="shared" si="36"/>
        <v>1.1399999999999999</v>
      </c>
      <c r="Q137" s="124">
        <f t="shared" si="36"/>
        <v>1.1399999999999999</v>
      </c>
      <c r="R137" s="124">
        <f t="shared" si="36"/>
        <v>1.1399999999999999</v>
      </c>
      <c r="S137" s="124">
        <f t="shared" si="36"/>
        <v>1.1399999999999999</v>
      </c>
      <c r="T137" s="124">
        <f t="shared" si="37"/>
        <v>1.1399999999999999</v>
      </c>
      <c r="U137" s="124">
        <f t="shared" si="37"/>
        <v>1.1399999999999999</v>
      </c>
      <c r="V137" s="124">
        <f t="shared" si="37"/>
        <v>1.1399999999999999</v>
      </c>
      <c r="W137" s="124">
        <f t="shared" si="37"/>
        <v>1.1399999999999999</v>
      </c>
      <c r="X137" s="124">
        <f t="shared" si="37"/>
        <v>1.1399999999999999</v>
      </c>
      <c r="Y137" s="124">
        <f t="shared" si="37"/>
        <v>1.1399999999999999</v>
      </c>
      <c r="Z137" s="124">
        <f t="shared" si="37"/>
        <v>1.1399999999999999</v>
      </c>
      <c r="AA137" s="124">
        <f t="shared" si="37"/>
        <v>1.1399999999999999</v>
      </c>
      <c r="AB137" s="124">
        <f t="shared" si="37"/>
        <v>1.1399999999999999</v>
      </c>
      <c r="AC137" s="124">
        <f t="shared" si="37"/>
        <v>1.1399999999999999</v>
      </c>
      <c r="AD137" s="124">
        <f t="shared" si="37"/>
        <v>1.1399999999999999</v>
      </c>
      <c r="AE137" s="124">
        <f t="shared" si="37"/>
        <v>1.1399999999999999</v>
      </c>
      <c r="AF137" s="124">
        <f t="shared" si="3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5"/>
        <v>0.82</v>
      </c>
      <c r="C138" s="125">
        <v>0.82</v>
      </c>
      <c r="D138" s="124">
        <f t="shared" si="36"/>
        <v>0.82</v>
      </c>
      <c r="E138" s="124">
        <f t="shared" si="36"/>
        <v>0.82</v>
      </c>
      <c r="F138" s="124">
        <f t="shared" si="36"/>
        <v>0.82</v>
      </c>
      <c r="G138" s="124">
        <f t="shared" si="36"/>
        <v>0.82</v>
      </c>
      <c r="H138" s="124">
        <f t="shared" si="36"/>
        <v>0.82</v>
      </c>
      <c r="I138" s="124">
        <f t="shared" si="36"/>
        <v>0.82</v>
      </c>
      <c r="J138" s="124">
        <f t="shared" si="36"/>
        <v>0.82</v>
      </c>
      <c r="K138" s="124">
        <f t="shared" si="36"/>
        <v>0.82</v>
      </c>
      <c r="L138" s="124">
        <f t="shared" si="36"/>
        <v>0.82</v>
      </c>
      <c r="M138" s="124">
        <f t="shared" si="36"/>
        <v>0.82</v>
      </c>
      <c r="N138" s="124">
        <f t="shared" si="36"/>
        <v>0.82</v>
      </c>
      <c r="O138" s="124">
        <f t="shared" si="36"/>
        <v>0.82</v>
      </c>
      <c r="P138" s="124">
        <f t="shared" si="36"/>
        <v>0.82</v>
      </c>
      <c r="Q138" s="124">
        <f t="shared" si="36"/>
        <v>0.82</v>
      </c>
      <c r="R138" s="124">
        <f t="shared" si="36"/>
        <v>0.82</v>
      </c>
      <c r="S138" s="124">
        <f t="shared" si="36"/>
        <v>0.82</v>
      </c>
      <c r="T138" s="124">
        <f t="shared" si="37"/>
        <v>0.82</v>
      </c>
      <c r="U138" s="124">
        <f t="shared" si="37"/>
        <v>0.82</v>
      </c>
      <c r="V138" s="124">
        <f t="shared" si="37"/>
        <v>0.82</v>
      </c>
      <c r="W138" s="124">
        <f t="shared" si="37"/>
        <v>0.82</v>
      </c>
      <c r="X138" s="124">
        <f t="shared" si="37"/>
        <v>0.82</v>
      </c>
      <c r="Y138" s="124">
        <f t="shared" si="37"/>
        <v>0.82</v>
      </c>
      <c r="Z138" s="124">
        <f t="shared" si="37"/>
        <v>0.82</v>
      </c>
      <c r="AA138" s="124">
        <f t="shared" si="37"/>
        <v>0.82</v>
      </c>
      <c r="AB138" s="124">
        <f t="shared" si="37"/>
        <v>0.82</v>
      </c>
      <c r="AC138" s="124">
        <f t="shared" si="37"/>
        <v>0.82</v>
      </c>
      <c r="AD138" s="124">
        <f t="shared" si="37"/>
        <v>0.82</v>
      </c>
      <c r="AE138" s="124">
        <f t="shared" si="37"/>
        <v>0.82</v>
      </c>
      <c r="AF138" s="124">
        <f t="shared" si="3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8">AF140</f>
        <v>2</v>
      </c>
      <c r="C140" s="125">
        <v>2</v>
      </c>
      <c r="D140" s="124">
        <f t="shared" ref="D140:S146" si="39">C140</f>
        <v>2</v>
      </c>
      <c r="E140" s="124">
        <f t="shared" si="39"/>
        <v>2</v>
      </c>
      <c r="F140" s="124">
        <f t="shared" si="39"/>
        <v>2</v>
      </c>
      <c r="G140" s="124">
        <f t="shared" si="39"/>
        <v>2</v>
      </c>
      <c r="H140" s="124">
        <f t="shared" si="39"/>
        <v>2</v>
      </c>
      <c r="I140" s="124">
        <f t="shared" si="39"/>
        <v>2</v>
      </c>
      <c r="J140" s="124">
        <f t="shared" si="39"/>
        <v>2</v>
      </c>
      <c r="K140" s="124">
        <f t="shared" si="39"/>
        <v>2</v>
      </c>
      <c r="L140" s="124">
        <f t="shared" si="39"/>
        <v>2</v>
      </c>
      <c r="M140" s="124">
        <f t="shared" si="39"/>
        <v>2</v>
      </c>
      <c r="N140" s="124">
        <f t="shared" si="39"/>
        <v>2</v>
      </c>
      <c r="O140" s="124">
        <f t="shared" si="39"/>
        <v>2</v>
      </c>
      <c r="P140" s="124">
        <f t="shared" si="39"/>
        <v>2</v>
      </c>
      <c r="Q140" s="124">
        <f t="shared" si="39"/>
        <v>2</v>
      </c>
      <c r="R140" s="124">
        <f t="shared" si="39"/>
        <v>2</v>
      </c>
      <c r="S140" s="124">
        <f t="shared" si="39"/>
        <v>2</v>
      </c>
      <c r="T140" s="124">
        <f t="shared" ref="T140:AF146" si="40">S140</f>
        <v>2</v>
      </c>
      <c r="U140" s="124">
        <f t="shared" si="40"/>
        <v>2</v>
      </c>
      <c r="V140" s="124">
        <f t="shared" si="40"/>
        <v>2</v>
      </c>
      <c r="W140" s="124">
        <f t="shared" si="40"/>
        <v>2</v>
      </c>
      <c r="X140" s="124">
        <f t="shared" si="40"/>
        <v>2</v>
      </c>
      <c r="Y140" s="124">
        <f t="shared" si="40"/>
        <v>2</v>
      </c>
      <c r="Z140" s="124">
        <f t="shared" si="40"/>
        <v>2</v>
      </c>
      <c r="AA140" s="124">
        <f t="shared" si="40"/>
        <v>2</v>
      </c>
      <c r="AB140" s="124">
        <f t="shared" si="40"/>
        <v>2</v>
      </c>
      <c r="AC140" s="124">
        <f t="shared" si="40"/>
        <v>2</v>
      </c>
      <c r="AD140" s="124">
        <f t="shared" si="40"/>
        <v>2</v>
      </c>
      <c r="AE140" s="124">
        <f t="shared" si="40"/>
        <v>2</v>
      </c>
      <c r="AF140" s="124">
        <f t="shared" si="4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8"/>
        <v>5.61</v>
      </c>
      <c r="C141" s="125">
        <v>5.61</v>
      </c>
      <c r="D141" s="124">
        <f t="shared" si="39"/>
        <v>5.61</v>
      </c>
      <c r="E141" s="124">
        <f t="shared" si="39"/>
        <v>5.61</v>
      </c>
      <c r="F141" s="124">
        <f t="shared" si="39"/>
        <v>5.61</v>
      </c>
      <c r="G141" s="124">
        <f t="shared" si="39"/>
        <v>5.61</v>
      </c>
      <c r="H141" s="124">
        <f t="shared" si="39"/>
        <v>5.61</v>
      </c>
      <c r="I141" s="124">
        <f t="shared" si="39"/>
        <v>5.61</v>
      </c>
      <c r="J141" s="124">
        <f t="shared" si="39"/>
        <v>5.61</v>
      </c>
      <c r="K141" s="124">
        <f t="shared" si="39"/>
        <v>5.61</v>
      </c>
      <c r="L141" s="124">
        <f t="shared" si="39"/>
        <v>5.61</v>
      </c>
      <c r="M141" s="124">
        <f t="shared" si="39"/>
        <v>5.61</v>
      </c>
      <c r="N141" s="124">
        <f t="shared" si="39"/>
        <v>5.61</v>
      </c>
      <c r="O141" s="124">
        <f t="shared" si="39"/>
        <v>5.61</v>
      </c>
      <c r="P141" s="124">
        <f t="shared" si="39"/>
        <v>5.61</v>
      </c>
      <c r="Q141" s="124">
        <f t="shared" si="39"/>
        <v>5.61</v>
      </c>
      <c r="R141" s="124">
        <f t="shared" si="39"/>
        <v>5.61</v>
      </c>
      <c r="S141" s="124">
        <f t="shared" si="39"/>
        <v>5.61</v>
      </c>
      <c r="T141" s="124">
        <f t="shared" si="40"/>
        <v>5.61</v>
      </c>
      <c r="U141" s="124">
        <f t="shared" si="40"/>
        <v>5.61</v>
      </c>
      <c r="V141" s="124">
        <f t="shared" si="40"/>
        <v>5.61</v>
      </c>
      <c r="W141" s="124">
        <f t="shared" si="40"/>
        <v>5.61</v>
      </c>
      <c r="X141" s="124">
        <f t="shared" si="40"/>
        <v>5.61</v>
      </c>
      <c r="Y141" s="124">
        <f t="shared" si="40"/>
        <v>5.61</v>
      </c>
      <c r="Z141" s="124">
        <f t="shared" si="40"/>
        <v>5.61</v>
      </c>
      <c r="AA141" s="124">
        <f t="shared" si="40"/>
        <v>5.61</v>
      </c>
      <c r="AB141" s="124">
        <f t="shared" si="40"/>
        <v>5.61</v>
      </c>
      <c r="AC141" s="124">
        <f t="shared" si="40"/>
        <v>5.61</v>
      </c>
      <c r="AD141" s="124">
        <f t="shared" si="40"/>
        <v>5.61</v>
      </c>
      <c r="AE141" s="124">
        <f t="shared" si="40"/>
        <v>5.61</v>
      </c>
      <c r="AF141" s="124">
        <f t="shared" si="4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8"/>
        <v>1.25</v>
      </c>
      <c r="C142" s="125">
        <v>1.25</v>
      </c>
      <c r="D142" s="124">
        <f t="shared" si="39"/>
        <v>1.25</v>
      </c>
      <c r="E142" s="124">
        <f t="shared" si="39"/>
        <v>1.25</v>
      </c>
      <c r="F142" s="124">
        <f t="shared" si="39"/>
        <v>1.25</v>
      </c>
      <c r="G142" s="124">
        <f t="shared" si="39"/>
        <v>1.25</v>
      </c>
      <c r="H142" s="124">
        <f t="shared" si="39"/>
        <v>1.25</v>
      </c>
      <c r="I142" s="124">
        <f t="shared" si="39"/>
        <v>1.25</v>
      </c>
      <c r="J142" s="124">
        <f t="shared" si="39"/>
        <v>1.25</v>
      </c>
      <c r="K142" s="124">
        <f t="shared" si="39"/>
        <v>1.25</v>
      </c>
      <c r="L142" s="124">
        <f t="shared" si="39"/>
        <v>1.25</v>
      </c>
      <c r="M142" s="124">
        <f t="shared" si="39"/>
        <v>1.25</v>
      </c>
      <c r="N142" s="124">
        <f t="shared" si="39"/>
        <v>1.25</v>
      </c>
      <c r="O142" s="124">
        <f t="shared" si="39"/>
        <v>1.25</v>
      </c>
      <c r="P142" s="124">
        <f t="shared" si="39"/>
        <v>1.25</v>
      </c>
      <c r="Q142" s="124">
        <f t="shared" si="39"/>
        <v>1.25</v>
      </c>
      <c r="R142" s="124">
        <f t="shared" si="39"/>
        <v>1.25</v>
      </c>
      <c r="S142" s="124">
        <f t="shared" si="39"/>
        <v>1.25</v>
      </c>
      <c r="T142" s="124">
        <f t="shared" si="40"/>
        <v>1.25</v>
      </c>
      <c r="U142" s="124">
        <f t="shared" si="40"/>
        <v>1.25</v>
      </c>
      <c r="V142" s="124">
        <f t="shared" si="40"/>
        <v>1.25</v>
      </c>
      <c r="W142" s="124">
        <f t="shared" si="40"/>
        <v>1.25</v>
      </c>
      <c r="X142" s="124">
        <f t="shared" si="40"/>
        <v>1.25</v>
      </c>
      <c r="Y142" s="124">
        <f t="shared" si="40"/>
        <v>1.25</v>
      </c>
      <c r="Z142" s="124">
        <f t="shared" si="40"/>
        <v>1.25</v>
      </c>
      <c r="AA142" s="124">
        <f t="shared" si="40"/>
        <v>1.25</v>
      </c>
      <c r="AB142" s="124">
        <f t="shared" si="40"/>
        <v>1.25</v>
      </c>
      <c r="AC142" s="124">
        <f t="shared" si="40"/>
        <v>1.25</v>
      </c>
      <c r="AD142" s="124">
        <f t="shared" si="40"/>
        <v>1.25</v>
      </c>
      <c r="AE142" s="124">
        <f t="shared" si="40"/>
        <v>1.25</v>
      </c>
      <c r="AF142" s="124">
        <f t="shared" si="4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8"/>
        <v>1.25</v>
      </c>
      <c r="C143" s="125">
        <v>1.25</v>
      </c>
      <c r="D143" s="124">
        <f t="shared" si="39"/>
        <v>1.25</v>
      </c>
      <c r="E143" s="124">
        <f t="shared" si="39"/>
        <v>1.25</v>
      </c>
      <c r="F143" s="124">
        <f t="shared" si="39"/>
        <v>1.25</v>
      </c>
      <c r="G143" s="124">
        <f t="shared" si="39"/>
        <v>1.25</v>
      </c>
      <c r="H143" s="124">
        <f t="shared" si="39"/>
        <v>1.25</v>
      </c>
      <c r="I143" s="124">
        <f t="shared" si="39"/>
        <v>1.25</v>
      </c>
      <c r="J143" s="124">
        <f t="shared" si="39"/>
        <v>1.25</v>
      </c>
      <c r="K143" s="124">
        <f t="shared" si="39"/>
        <v>1.25</v>
      </c>
      <c r="L143" s="124">
        <f t="shared" si="39"/>
        <v>1.25</v>
      </c>
      <c r="M143" s="124">
        <f t="shared" si="39"/>
        <v>1.25</v>
      </c>
      <c r="N143" s="124">
        <f t="shared" si="39"/>
        <v>1.25</v>
      </c>
      <c r="O143" s="124">
        <f t="shared" si="39"/>
        <v>1.25</v>
      </c>
      <c r="P143" s="124">
        <f t="shared" si="39"/>
        <v>1.25</v>
      </c>
      <c r="Q143" s="124">
        <f t="shared" si="39"/>
        <v>1.25</v>
      </c>
      <c r="R143" s="124">
        <f t="shared" si="39"/>
        <v>1.25</v>
      </c>
      <c r="S143" s="124">
        <f t="shared" si="39"/>
        <v>1.25</v>
      </c>
      <c r="T143" s="124">
        <f t="shared" si="40"/>
        <v>1.25</v>
      </c>
      <c r="U143" s="124">
        <f t="shared" si="40"/>
        <v>1.25</v>
      </c>
      <c r="V143" s="124">
        <f t="shared" si="40"/>
        <v>1.25</v>
      </c>
      <c r="W143" s="124">
        <f t="shared" si="40"/>
        <v>1.25</v>
      </c>
      <c r="X143" s="124">
        <f t="shared" si="40"/>
        <v>1.25</v>
      </c>
      <c r="Y143" s="124">
        <f t="shared" si="40"/>
        <v>1.25</v>
      </c>
      <c r="Z143" s="124">
        <f t="shared" si="40"/>
        <v>1.25</v>
      </c>
      <c r="AA143" s="124">
        <f t="shared" si="40"/>
        <v>1.25</v>
      </c>
      <c r="AB143" s="124">
        <f t="shared" si="40"/>
        <v>1.25</v>
      </c>
      <c r="AC143" s="124">
        <f t="shared" si="40"/>
        <v>1.25</v>
      </c>
      <c r="AD143" s="124">
        <f t="shared" si="40"/>
        <v>1.25</v>
      </c>
      <c r="AE143" s="124">
        <f t="shared" si="40"/>
        <v>1.25</v>
      </c>
      <c r="AF143" s="124">
        <f t="shared" si="4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8"/>
        <v>1.46</v>
      </c>
      <c r="C144" s="125">
        <v>1.46</v>
      </c>
      <c r="D144" s="124">
        <f t="shared" si="39"/>
        <v>1.46</v>
      </c>
      <c r="E144" s="124">
        <f t="shared" si="39"/>
        <v>1.46</v>
      </c>
      <c r="F144" s="124">
        <f t="shared" si="39"/>
        <v>1.46</v>
      </c>
      <c r="G144" s="124">
        <f t="shared" si="39"/>
        <v>1.46</v>
      </c>
      <c r="H144" s="124">
        <f t="shared" si="39"/>
        <v>1.46</v>
      </c>
      <c r="I144" s="124">
        <f t="shared" si="39"/>
        <v>1.46</v>
      </c>
      <c r="J144" s="124">
        <f t="shared" si="39"/>
        <v>1.46</v>
      </c>
      <c r="K144" s="124">
        <f t="shared" si="39"/>
        <v>1.46</v>
      </c>
      <c r="L144" s="124">
        <f t="shared" si="39"/>
        <v>1.46</v>
      </c>
      <c r="M144" s="124">
        <f t="shared" si="39"/>
        <v>1.46</v>
      </c>
      <c r="N144" s="124">
        <f t="shared" si="39"/>
        <v>1.46</v>
      </c>
      <c r="O144" s="124">
        <f t="shared" si="39"/>
        <v>1.46</v>
      </c>
      <c r="P144" s="124">
        <f t="shared" si="39"/>
        <v>1.46</v>
      </c>
      <c r="Q144" s="124">
        <f t="shared" si="39"/>
        <v>1.46</v>
      </c>
      <c r="R144" s="124">
        <f t="shared" si="39"/>
        <v>1.46</v>
      </c>
      <c r="S144" s="124">
        <f t="shared" si="39"/>
        <v>1.46</v>
      </c>
      <c r="T144" s="124">
        <f t="shared" si="40"/>
        <v>1.46</v>
      </c>
      <c r="U144" s="124">
        <f t="shared" si="40"/>
        <v>1.46</v>
      </c>
      <c r="V144" s="124">
        <f t="shared" si="40"/>
        <v>1.46</v>
      </c>
      <c r="W144" s="124">
        <f t="shared" si="40"/>
        <v>1.46</v>
      </c>
      <c r="X144" s="124">
        <f t="shared" si="40"/>
        <v>1.46</v>
      </c>
      <c r="Y144" s="124">
        <f t="shared" si="40"/>
        <v>1.46</v>
      </c>
      <c r="Z144" s="124">
        <f t="shared" si="40"/>
        <v>1.46</v>
      </c>
      <c r="AA144" s="124">
        <f t="shared" si="40"/>
        <v>1.46</v>
      </c>
      <c r="AB144" s="124">
        <f t="shared" si="40"/>
        <v>1.46</v>
      </c>
      <c r="AC144" s="124">
        <f t="shared" si="40"/>
        <v>1.46</v>
      </c>
      <c r="AD144" s="124">
        <f t="shared" si="40"/>
        <v>1.46</v>
      </c>
      <c r="AE144" s="124">
        <f t="shared" si="40"/>
        <v>1.46</v>
      </c>
      <c r="AF144" s="124">
        <f t="shared" si="4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8"/>
        <v>3</v>
      </c>
      <c r="C145" s="125">
        <v>3</v>
      </c>
      <c r="D145" s="124">
        <f t="shared" si="39"/>
        <v>3</v>
      </c>
      <c r="E145" s="124">
        <f t="shared" si="39"/>
        <v>3</v>
      </c>
      <c r="F145" s="124">
        <f t="shared" si="39"/>
        <v>3</v>
      </c>
      <c r="G145" s="124">
        <f t="shared" si="39"/>
        <v>3</v>
      </c>
      <c r="H145" s="124">
        <f t="shared" si="39"/>
        <v>3</v>
      </c>
      <c r="I145" s="124">
        <f t="shared" si="39"/>
        <v>3</v>
      </c>
      <c r="J145" s="124">
        <f t="shared" si="39"/>
        <v>3</v>
      </c>
      <c r="K145" s="124">
        <f t="shared" si="39"/>
        <v>3</v>
      </c>
      <c r="L145" s="124">
        <f t="shared" si="39"/>
        <v>3</v>
      </c>
      <c r="M145" s="124">
        <f t="shared" si="39"/>
        <v>3</v>
      </c>
      <c r="N145" s="124">
        <f t="shared" si="39"/>
        <v>3</v>
      </c>
      <c r="O145" s="124">
        <f t="shared" si="39"/>
        <v>3</v>
      </c>
      <c r="P145" s="124">
        <f t="shared" si="39"/>
        <v>3</v>
      </c>
      <c r="Q145" s="124">
        <f t="shared" si="39"/>
        <v>3</v>
      </c>
      <c r="R145" s="124">
        <f t="shared" si="39"/>
        <v>3</v>
      </c>
      <c r="S145" s="124">
        <f t="shared" si="39"/>
        <v>3</v>
      </c>
      <c r="T145" s="124">
        <f t="shared" si="40"/>
        <v>3</v>
      </c>
      <c r="U145" s="124">
        <f t="shared" si="40"/>
        <v>3</v>
      </c>
      <c r="V145" s="124">
        <f t="shared" si="40"/>
        <v>3</v>
      </c>
      <c r="W145" s="124">
        <f t="shared" si="40"/>
        <v>3</v>
      </c>
      <c r="X145" s="124">
        <f t="shared" si="40"/>
        <v>3</v>
      </c>
      <c r="Y145" s="124">
        <f t="shared" si="40"/>
        <v>3</v>
      </c>
      <c r="Z145" s="124">
        <f t="shared" si="40"/>
        <v>3</v>
      </c>
      <c r="AA145" s="124">
        <f t="shared" si="40"/>
        <v>3</v>
      </c>
      <c r="AB145" s="124">
        <f t="shared" si="40"/>
        <v>3</v>
      </c>
      <c r="AC145" s="124">
        <f t="shared" si="40"/>
        <v>3</v>
      </c>
      <c r="AD145" s="124">
        <f t="shared" si="40"/>
        <v>3</v>
      </c>
      <c r="AE145" s="124">
        <f t="shared" si="40"/>
        <v>3</v>
      </c>
      <c r="AF145" s="124">
        <f t="shared" si="4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8"/>
        <v>3.3</v>
      </c>
      <c r="C146" s="125">
        <v>3.3</v>
      </c>
      <c r="D146" s="124">
        <f t="shared" si="39"/>
        <v>3.3</v>
      </c>
      <c r="E146" s="124">
        <f t="shared" si="39"/>
        <v>3.3</v>
      </c>
      <c r="F146" s="124">
        <f t="shared" si="39"/>
        <v>3.3</v>
      </c>
      <c r="G146" s="124">
        <f t="shared" si="39"/>
        <v>3.3</v>
      </c>
      <c r="H146" s="124">
        <f t="shared" si="39"/>
        <v>3.3</v>
      </c>
      <c r="I146" s="124">
        <f t="shared" si="39"/>
        <v>3.3</v>
      </c>
      <c r="J146" s="124">
        <f t="shared" si="39"/>
        <v>3.3</v>
      </c>
      <c r="K146" s="124">
        <f t="shared" si="39"/>
        <v>3.3</v>
      </c>
      <c r="L146" s="124">
        <f t="shared" si="39"/>
        <v>3.3</v>
      </c>
      <c r="M146" s="124">
        <f t="shared" si="39"/>
        <v>3.3</v>
      </c>
      <c r="N146" s="124">
        <f t="shared" si="39"/>
        <v>3.3</v>
      </c>
      <c r="O146" s="124">
        <f t="shared" si="39"/>
        <v>3.3</v>
      </c>
      <c r="P146" s="124">
        <f t="shared" si="39"/>
        <v>3.3</v>
      </c>
      <c r="Q146" s="124">
        <f t="shared" si="39"/>
        <v>3.3</v>
      </c>
      <c r="R146" s="124">
        <f t="shared" si="39"/>
        <v>3.3</v>
      </c>
      <c r="S146" s="124">
        <f t="shared" si="39"/>
        <v>3.3</v>
      </c>
      <c r="T146" s="124">
        <f t="shared" si="40"/>
        <v>3.3</v>
      </c>
      <c r="U146" s="124">
        <f t="shared" si="40"/>
        <v>3.3</v>
      </c>
      <c r="V146" s="124">
        <f t="shared" si="40"/>
        <v>3.3</v>
      </c>
      <c r="W146" s="124">
        <f t="shared" si="40"/>
        <v>3.3</v>
      </c>
      <c r="X146" s="124">
        <f t="shared" si="40"/>
        <v>3.3</v>
      </c>
      <c r="Y146" s="124">
        <f t="shared" si="40"/>
        <v>3.3</v>
      </c>
      <c r="Z146" s="124">
        <f t="shared" si="40"/>
        <v>3.3</v>
      </c>
      <c r="AA146" s="124">
        <f t="shared" si="40"/>
        <v>3.3</v>
      </c>
      <c r="AB146" s="124">
        <f t="shared" si="40"/>
        <v>3.3</v>
      </c>
      <c r="AC146" s="124">
        <f t="shared" si="40"/>
        <v>3.3</v>
      </c>
      <c r="AD146" s="124">
        <f t="shared" si="40"/>
        <v>3.3</v>
      </c>
      <c r="AE146" s="124">
        <f t="shared" si="40"/>
        <v>3.3</v>
      </c>
      <c r="AF146" s="124">
        <f t="shared" si="4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41">C148</f>
        <v>1.76</v>
      </c>
      <c r="E148" s="124">
        <f t="shared" si="41"/>
        <v>1.76</v>
      </c>
      <c r="F148" s="124">
        <f t="shared" si="41"/>
        <v>1.76</v>
      </c>
      <c r="G148" s="124">
        <f t="shared" si="41"/>
        <v>1.76</v>
      </c>
      <c r="H148" s="124">
        <f t="shared" si="41"/>
        <v>1.76</v>
      </c>
      <c r="I148" s="124">
        <f t="shared" si="41"/>
        <v>1.76</v>
      </c>
      <c r="J148" s="124">
        <f t="shared" si="41"/>
        <v>1.76</v>
      </c>
      <c r="K148" s="124">
        <f t="shared" si="41"/>
        <v>1.76</v>
      </c>
      <c r="L148" s="124">
        <f t="shared" si="41"/>
        <v>1.76</v>
      </c>
      <c r="M148" s="124">
        <f t="shared" si="41"/>
        <v>1.76</v>
      </c>
      <c r="N148" s="124">
        <f t="shared" si="41"/>
        <v>1.76</v>
      </c>
      <c r="O148" s="124">
        <f t="shared" si="41"/>
        <v>1.76</v>
      </c>
      <c r="P148" s="124">
        <f t="shared" si="41"/>
        <v>1.76</v>
      </c>
      <c r="Q148" s="124">
        <f t="shared" si="41"/>
        <v>1.76</v>
      </c>
      <c r="R148" s="124">
        <f t="shared" si="41"/>
        <v>1.76</v>
      </c>
      <c r="S148" s="124">
        <f t="shared" si="41"/>
        <v>1.76</v>
      </c>
      <c r="T148" s="124">
        <f t="shared" ref="T148:AF149" si="42">S148</f>
        <v>1.76</v>
      </c>
      <c r="U148" s="124">
        <f t="shared" si="42"/>
        <v>1.76</v>
      </c>
      <c r="V148" s="124">
        <f t="shared" si="42"/>
        <v>1.76</v>
      </c>
      <c r="W148" s="124">
        <f t="shared" si="42"/>
        <v>1.76</v>
      </c>
      <c r="X148" s="124">
        <f t="shared" si="42"/>
        <v>1.76</v>
      </c>
      <c r="Y148" s="124">
        <f t="shared" si="42"/>
        <v>1.76</v>
      </c>
      <c r="Z148" s="124">
        <f t="shared" si="42"/>
        <v>1.76</v>
      </c>
      <c r="AA148" s="124">
        <f t="shared" si="42"/>
        <v>1.76</v>
      </c>
      <c r="AB148" s="124">
        <f t="shared" si="42"/>
        <v>1.76</v>
      </c>
      <c r="AC148" s="124">
        <f t="shared" si="42"/>
        <v>1.76</v>
      </c>
      <c r="AD148" s="124">
        <f t="shared" si="42"/>
        <v>1.76</v>
      </c>
      <c r="AE148" s="124">
        <f t="shared" si="42"/>
        <v>1.76</v>
      </c>
      <c r="AF148" s="124">
        <f t="shared" si="4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41"/>
        <v>0</v>
      </c>
      <c r="E149" s="124">
        <f t="shared" si="41"/>
        <v>0</v>
      </c>
      <c r="F149" s="124">
        <f t="shared" si="41"/>
        <v>0</v>
      </c>
      <c r="G149" s="124">
        <f t="shared" si="41"/>
        <v>0</v>
      </c>
      <c r="H149" s="124">
        <f t="shared" si="41"/>
        <v>0</v>
      </c>
      <c r="I149" s="124">
        <f t="shared" si="41"/>
        <v>0</v>
      </c>
      <c r="J149" s="124">
        <f t="shared" si="41"/>
        <v>0</v>
      </c>
      <c r="K149" s="124">
        <f t="shared" si="41"/>
        <v>0</v>
      </c>
      <c r="L149" s="124">
        <f t="shared" si="41"/>
        <v>0</v>
      </c>
      <c r="M149" s="124">
        <f t="shared" si="41"/>
        <v>0</v>
      </c>
      <c r="N149" s="124">
        <f t="shared" si="41"/>
        <v>0</v>
      </c>
      <c r="O149" s="124">
        <f t="shared" si="41"/>
        <v>0</v>
      </c>
      <c r="P149" s="124">
        <f t="shared" si="41"/>
        <v>0</v>
      </c>
      <c r="Q149" s="124">
        <f t="shared" si="41"/>
        <v>0</v>
      </c>
      <c r="R149" s="124">
        <f t="shared" si="41"/>
        <v>0</v>
      </c>
      <c r="S149" s="124">
        <f t="shared" si="41"/>
        <v>0</v>
      </c>
      <c r="T149" s="124">
        <f t="shared" si="42"/>
        <v>0</v>
      </c>
      <c r="U149" s="124">
        <f t="shared" si="42"/>
        <v>0</v>
      </c>
      <c r="V149" s="124">
        <f t="shared" si="42"/>
        <v>0</v>
      </c>
      <c r="W149" s="124">
        <f t="shared" si="42"/>
        <v>0</v>
      </c>
      <c r="X149" s="124">
        <f t="shared" si="42"/>
        <v>0</v>
      </c>
      <c r="Y149" s="124">
        <f t="shared" si="42"/>
        <v>0</v>
      </c>
      <c r="Z149" s="124">
        <f t="shared" si="42"/>
        <v>0</v>
      </c>
      <c r="AA149" s="124">
        <f t="shared" si="42"/>
        <v>0</v>
      </c>
      <c r="AB149" s="124">
        <f t="shared" si="42"/>
        <v>0</v>
      </c>
      <c r="AC149" s="124">
        <f t="shared" si="42"/>
        <v>0</v>
      </c>
      <c r="AD149" s="124">
        <f t="shared" si="42"/>
        <v>0</v>
      </c>
      <c r="AE149" s="124">
        <f t="shared" si="42"/>
        <v>0</v>
      </c>
      <c r="AF149" s="124">
        <f t="shared" si="4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3">C151</f>
        <v>0.1</v>
      </c>
      <c r="E151" s="124">
        <f t="shared" si="43"/>
        <v>0.1</v>
      </c>
      <c r="F151" s="124">
        <f t="shared" si="43"/>
        <v>0.1</v>
      </c>
      <c r="G151" s="124">
        <f t="shared" si="43"/>
        <v>0.1</v>
      </c>
      <c r="H151" s="124">
        <f t="shared" si="43"/>
        <v>0.1</v>
      </c>
      <c r="I151" s="124">
        <f t="shared" si="43"/>
        <v>0.1</v>
      </c>
      <c r="J151" s="124">
        <f t="shared" si="43"/>
        <v>0.1</v>
      </c>
      <c r="K151" s="124">
        <f t="shared" si="43"/>
        <v>0.1</v>
      </c>
      <c r="L151" s="124">
        <f t="shared" si="43"/>
        <v>0.1</v>
      </c>
      <c r="M151" s="124">
        <f t="shared" si="43"/>
        <v>0.1</v>
      </c>
      <c r="N151" s="124">
        <f t="shared" si="43"/>
        <v>0.1</v>
      </c>
      <c r="O151" s="124">
        <f t="shared" si="43"/>
        <v>0.1</v>
      </c>
      <c r="P151" s="124">
        <f t="shared" si="43"/>
        <v>0.1</v>
      </c>
      <c r="Q151" s="124">
        <f t="shared" si="43"/>
        <v>0.1</v>
      </c>
      <c r="R151" s="124">
        <f t="shared" si="43"/>
        <v>0.1</v>
      </c>
      <c r="S151" s="124">
        <f t="shared" si="43"/>
        <v>0.1</v>
      </c>
      <c r="T151" s="124">
        <f t="shared" ref="T151:AF154" si="44">S151</f>
        <v>0.1</v>
      </c>
      <c r="U151" s="124">
        <f t="shared" si="44"/>
        <v>0.1</v>
      </c>
      <c r="V151" s="124">
        <f t="shared" si="44"/>
        <v>0.1</v>
      </c>
      <c r="W151" s="124">
        <f t="shared" si="44"/>
        <v>0.1</v>
      </c>
      <c r="X151" s="124">
        <f t="shared" si="44"/>
        <v>0.1</v>
      </c>
      <c r="Y151" s="124">
        <f t="shared" si="44"/>
        <v>0.1</v>
      </c>
      <c r="Z151" s="124">
        <f t="shared" si="44"/>
        <v>0.1</v>
      </c>
      <c r="AA151" s="124">
        <f t="shared" si="44"/>
        <v>0.1</v>
      </c>
      <c r="AB151" s="124">
        <f t="shared" si="44"/>
        <v>0.1</v>
      </c>
      <c r="AC151" s="124">
        <f t="shared" si="44"/>
        <v>0.1</v>
      </c>
      <c r="AD151" s="124">
        <f t="shared" si="44"/>
        <v>0.1</v>
      </c>
      <c r="AE151" s="124">
        <f t="shared" si="44"/>
        <v>0.1</v>
      </c>
      <c r="AF151" s="124">
        <f t="shared" si="4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3"/>
        <v>2.0499999999999998</v>
      </c>
      <c r="E152" s="124">
        <f t="shared" si="43"/>
        <v>2.0499999999999998</v>
      </c>
      <c r="F152" s="124">
        <f t="shared" si="43"/>
        <v>2.0499999999999998</v>
      </c>
      <c r="G152" s="124">
        <f t="shared" si="43"/>
        <v>2.0499999999999998</v>
      </c>
      <c r="H152" s="124">
        <f t="shared" si="43"/>
        <v>2.0499999999999998</v>
      </c>
      <c r="I152" s="124">
        <f t="shared" si="43"/>
        <v>2.0499999999999998</v>
      </c>
      <c r="J152" s="124">
        <f t="shared" si="43"/>
        <v>2.0499999999999998</v>
      </c>
      <c r="K152" s="124">
        <f t="shared" si="43"/>
        <v>2.0499999999999998</v>
      </c>
      <c r="L152" s="124">
        <f t="shared" si="43"/>
        <v>2.0499999999999998</v>
      </c>
      <c r="M152" s="124">
        <f t="shared" si="43"/>
        <v>2.0499999999999998</v>
      </c>
      <c r="N152" s="124">
        <f t="shared" si="43"/>
        <v>2.0499999999999998</v>
      </c>
      <c r="O152" s="124">
        <f t="shared" si="43"/>
        <v>2.0499999999999998</v>
      </c>
      <c r="P152" s="124">
        <f t="shared" si="43"/>
        <v>2.0499999999999998</v>
      </c>
      <c r="Q152" s="124">
        <f t="shared" si="43"/>
        <v>2.0499999999999998</v>
      </c>
      <c r="R152" s="124">
        <f t="shared" si="43"/>
        <v>2.0499999999999998</v>
      </c>
      <c r="S152" s="124">
        <f t="shared" si="43"/>
        <v>2.0499999999999998</v>
      </c>
      <c r="T152" s="124">
        <f t="shared" si="44"/>
        <v>2.0499999999999998</v>
      </c>
      <c r="U152" s="124">
        <f t="shared" si="44"/>
        <v>2.0499999999999998</v>
      </c>
      <c r="V152" s="124">
        <f t="shared" si="44"/>
        <v>2.0499999999999998</v>
      </c>
      <c r="W152" s="124">
        <f t="shared" si="44"/>
        <v>2.0499999999999998</v>
      </c>
      <c r="X152" s="124">
        <f t="shared" si="44"/>
        <v>2.0499999999999998</v>
      </c>
      <c r="Y152" s="124">
        <f t="shared" si="44"/>
        <v>2.0499999999999998</v>
      </c>
      <c r="Z152" s="124">
        <f t="shared" si="44"/>
        <v>2.0499999999999998</v>
      </c>
      <c r="AA152" s="124">
        <f t="shared" si="44"/>
        <v>2.0499999999999998</v>
      </c>
      <c r="AB152" s="124">
        <f t="shared" si="44"/>
        <v>2.0499999999999998</v>
      </c>
      <c r="AC152" s="124">
        <f t="shared" si="44"/>
        <v>2.0499999999999998</v>
      </c>
      <c r="AD152" s="124">
        <f t="shared" si="44"/>
        <v>2.0499999999999998</v>
      </c>
      <c r="AE152" s="124">
        <f t="shared" si="44"/>
        <v>2.0499999999999998</v>
      </c>
      <c r="AF152" s="124">
        <f t="shared" si="4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3"/>
        <v>2.7</v>
      </c>
      <c r="E153" s="124">
        <f t="shared" si="43"/>
        <v>2.7</v>
      </c>
      <c r="F153" s="124">
        <f t="shared" si="43"/>
        <v>2.7</v>
      </c>
      <c r="G153" s="124">
        <f t="shared" si="43"/>
        <v>2.7</v>
      </c>
      <c r="H153" s="124">
        <f t="shared" si="43"/>
        <v>2.7</v>
      </c>
      <c r="I153" s="124">
        <f t="shared" si="43"/>
        <v>2.7</v>
      </c>
      <c r="J153" s="124">
        <f t="shared" si="43"/>
        <v>2.7</v>
      </c>
      <c r="K153" s="124">
        <f t="shared" si="43"/>
        <v>2.7</v>
      </c>
      <c r="L153" s="124">
        <f t="shared" si="43"/>
        <v>2.7</v>
      </c>
      <c r="M153" s="124">
        <f t="shared" si="43"/>
        <v>2.7</v>
      </c>
      <c r="N153" s="124">
        <f t="shared" si="43"/>
        <v>2.7</v>
      </c>
      <c r="O153" s="124">
        <f t="shared" si="43"/>
        <v>2.7</v>
      </c>
      <c r="P153" s="124">
        <f t="shared" si="43"/>
        <v>2.7</v>
      </c>
      <c r="Q153" s="124">
        <f t="shared" si="43"/>
        <v>2.7</v>
      </c>
      <c r="R153" s="124">
        <f t="shared" si="43"/>
        <v>2.7</v>
      </c>
      <c r="S153" s="124">
        <f t="shared" si="43"/>
        <v>2.7</v>
      </c>
      <c r="T153" s="124">
        <f t="shared" si="44"/>
        <v>2.7</v>
      </c>
      <c r="U153" s="124">
        <f t="shared" si="44"/>
        <v>2.7</v>
      </c>
      <c r="V153" s="124">
        <f t="shared" si="44"/>
        <v>2.7</v>
      </c>
      <c r="W153" s="124">
        <f t="shared" si="44"/>
        <v>2.7</v>
      </c>
      <c r="X153" s="124">
        <f t="shared" si="44"/>
        <v>2.7</v>
      </c>
      <c r="Y153" s="124">
        <f t="shared" si="44"/>
        <v>2.7</v>
      </c>
      <c r="Z153" s="124">
        <f t="shared" si="44"/>
        <v>2.7</v>
      </c>
      <c r="AA153" s="124">
        <f t="shared" si="44"/>
        <v>2.7</v>
      </c>
      <c r="AB153" s="124">
        <f t="shared" si="44"/>
        <v>2.7</v>
      </c>
      <c r="AC153" s="124">
        <f t="shared" si="44"/>
        <v>2.7</v>
      </c>
      <c r="AD153" s="124">
        <f t="shared" si="44"/>
        <v>2.7</v>
      </c>
      <c r="AE153" s="124">
        <f t="shared" si="44"/>
        <v>2.7</v>
      </c>
      <c r="AF153" s="124">
        <f t="shared" si="4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3"/>
        <v>2.15</v>
      </c>
      <c r="E154" s="124">
        <f t="shared" si="43"/>
        <v>2.15</v>
      </c>
      <c r="F154" s="124">
        <f t="shared" si="43"/>
        <v>2.15</v>
      </c>
      <c r="G154" s="124">
        <f t="shared" si="43"/>
        <v>2.15</v>
      </c>
      <c r="H154" s="124">
        <f t="shared" si="43"/>
        <v>2.15</v>
      </c>
      <c r="I154" s="124">
        <f t="shared" si="43"/>
        <v>2.15</v>
      </c>
      <c r="J154" s="124">
        <f t="shared" si="43"/>
        <v>2.15</v>
      </c>
      <c r="K154" s="124">
        <f t="shared" si="43"/>
        <v>2.15</v>
      </c>
      <c r="L154" s="124">
        <f t="shared" si="43"/>
        <v>2.15</v>
      </c>
      <c r="M154" s="124">
        <f t="shared" si="43"/>
        <v>2.15</v>
      </c>
      <c r="N154" s="124">
        <f t="shared" si="43"/>
        <v>2.15</v>
      </c>
      <c r="O154" s="124">
        <f t="shared" si="43"/>
        <v>2.15</v>
      </c>
      <c r="P154" s="124">
        <f t="shared" si="43"/>
        <v>2.15</v>
      </c>
      <c r="Q154" s="124">
        <f t="shared" si="43"/>
        <v>2.15</v>
      </c>
      <c r="R154" s="124">
        <f t="shared" si="43"/>
        <v>2.15</v>
      </c>
      <c r="S154" s="124">
        <f t="shared" si="43"/>
        <v>2.15</v>
      </c>
      <c r="T154" s="124">
        <f t="shared" si="44"/>
        <v>2.15</v>
      </c>
      <c r="U154" s="124">
        <f t="shared" si="44"/>
        <v>2.15</v>
      </c>
      <c r="V154" s="124">
        <f t="shared" si="44"/>
        <v>2.15</v>
      </c>
      <c r="W154" s="124">
        <f t="shared" si="44"/>
        <v>2.15</v>
      </c>
      <c r="X154" s="124">
        <f t="shared" si="44"/>
        <v>2.15</v>
      </c>
      <c r="Y154" s="124">
        <f t="shared" si="44"/>
        <v>2.15</v>
      </c>
      <c r="Z154" s="124">
        <f t="shared" si="44"/>
        <v>2.15</v>
      </c>
      <c r="AA154" s="124">
        <f t="shared" si="44"/>
        <v>2.15</v>
      </c>
      <c r="AB154" s="124">
        <f t="shared" si="44"/>
        <v>2.15</v>
      </c>
      <c r="AC154" s="124">
        <f t="shared" si="44"/>
        <v>2.15</v>
      </c>
      <c r="AD154" s="124">
        <f t="shared" si="44"/>
        <v>2.15</v>
      </c>
      <c r="AE154" s="124">
        <f t="shared" si="44"/>
        <v>2.15</v>
      </c>
      <c r="AF154" s="124">
        <f t="shared" si="4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5">AF156</f>
        <v>0.9</v>
      </c>
      <c r="C156" s="125">
        <v>0.9</v>
      </c>
      <c r="D156" s="124">
        <f t="shared" ref="D156:S168" si="46">C156</f>
        <v>0.9</v>
      </c>
      <c r="E156" s="124">
        <f t="shared" si="46"/>
        <v>0.9</v>
      </c>
      <c r="F156" s="124">
        <f t="shared" si="46"/>
        <v>0.9</v>
      </c>
      <c r="G156" s="124">
        <f t="shared" si="46"/>
        <v>0.9</v>
      </c>
      <c r="H156" s="124">
        <f t="shared" si="46"/>
        <v>0.9</v>
      </c>
      <c r="I156" s="124">
        <f t="shared" si="46"/>
        <v>0.9</v>
      </c>
      <c r="J156" s="124">
        <f t="shared" si="46"/>
        <v>0.9</v>
      </c>
      <c r="K156" s="124">
        <f t="shared" si="46"/>
        <v>0.9</v>
      </c>
      <c r="L156" s="124">
        <f t="shared" si="46"/>
        <v>0.9</v>
      </c>
      <c r="M156" s="124">
        <f t="shared" si="46"/>
        <v>0.9</v>
      </c>
      <c r="N156" s="124">
        <f t="shared" si="46"/>
        <v>0.9</v>
      </c>
      <c r="O156" s="124">
        <f t="shared" si="46"/>
        <v>0.9</v>
      </c>
      <c r="P156" s="124">
        <f t="shared" si="46"/>
        <v>0.9</v>
      </c>
      <c r="Q156" s="124">
        <f t="shared" si="46"/>
        <v>0.9</v>
      </c>
      <c r="R156" s="124">
        <f t="shared" si="46"/>
        <v>0.9</v>
      </c>
      <c r="S156" s="124">
        <f t="shared" si="46"/>
        <v>0.9</v>
      </c>
      <c r="T156" s="124">
        <f t="shared" ref="S156:AF168" si="47">S156</f>
        <v>0.9</v>
      </c>
      <c r="U156" s="124">
        <f t="shared" si="47"/>
        <v>0.9</v>
      </c>
      <c r="V156" s="124">
        <f t="shared" si="47"/>
        <v>0.9</v>
      </c>
      <c r="W156" s="124">
        <f t="shared" si="47"/>
        <v>0.9</v>
      </c>
      <c r="X156" s="124">
        <f t="shared" si="47"/>
        <v>0.9</v>
      </c>
      <c r="Y156" s="124">
        <f t="shared" si="47"/>
        <v>0.9</v>
      </c>
      <c r="Z156" s="124">
        <f t="shared" si="47"/>
        <v>0.9</v>
      </c>
      <c r="AA156" s="124">
        <f t="shared" si="47"/>
        <v>0.9</v>
      </c>
      <c r="AB156" s="124">
        <f t="shared" si="47"/>
        <v>0.9</v>
      </c>
      <c r="AC156" s="124">
        <f t="shared" si="47"/>
        <v>0.9</v>
      </c>
      <c r="AD156" s="124">
        <f t="shared" si="47"/>
        <v>0.9</v>
      </c>
      <c r="AE156" s="124">
        <f t="shared" si="47"/>
        <v>0.9</v>
      </c>
      <c r="AF156" s="124">
        <f t="shared" si="4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5"/>
        <v>1.08</v>
      </c>
      <c r="C157" s="125">
        <v>1.08</v>
      </c>
      <c r="D157" s="124">
        <f t="shared" si="46"/>
        <v>1.08</v>
      </c>
      <c r="E157" s="124">
        <f t="shared" si="46"/>
        <v>1.08</v>
      </c>
      <c r="F157" s="124">
        <f t="shared" si="46"/>
        <v>1.08</v>
      </c>
      <c r="G157" s="124">
        <f t="shared" si="46"/>
        <v>1.08</v>
      </c>
      <c r="H157" s="124">
        <f t="shared" si="46"/>
        <v>1.08</v>
      </c>
      <c r="I157" s="124">
        <f t="shared" si="46"/>
        <v>1.08</v>
      </c>
      <c r="J157" s="124">
        <f t="shared" si="46"/>
        <v>1.08</v>
      </c>
      <c r="K157" s="124">
        <f t="shared" si="46"/>
        <v>1.08</v>
      </c>
      <c r="L157" s="124">
        <f t="shared" si="46"/>
        <v>1.08</v>
      </c>
      <c r="M157" s="124">
        <f t="shared" si="46"/>
        <v>1.08</v>
      </c>
      <c r="N157" s="124">
        <f t="shared" si="46"/>
        <v>1.08</v>
      </c>
      <c r="O157" s="124">
        <f t="shared" si="46"/>
        <v>1.08</v>
      </c>
      <c r="P157" s="124">
        <f t="shared" si="46"/>
        <v>1.08</v>
      </c>
      <c r="Q157" s="124">
        <f t="shared" si="46"/>
        <v>1.08</v>
      </c>
      <c r="R157" s="124">
        <f t="shared" si="46"/>
        <v>1.08</v>
      </c>
      <c r="S157" s="124">
        <f t="shared" si="46"/>
        <v>1.08</v>
      </c>
      <c r="T157" s="124">
        <f t="shared" si="47"/>
        <v>1.08</v>
      </c>
      <c r="U157" s="124">
        <f t="shared" si="47"/>
        <v>1.08</v>
      </c>
      <c r="V157" s="124">
        <f t="shared" si="47"/>
        <v>1.08</v>
      </c>
      <c r="W157" s="124">
        <f t="shared" si="47"/>
        <v>1.08</v>
      </c>
      <c r="X157" s="124">
        <f t="shared" si="47"/>
        <v>1.08</v>
      </c>
      <c r="Y157" s="124">
        <f t="shared" si="47"/>
        <v>1.08</v>
      </c>
      <c r="Z157" s="124">
        <f t="shared" si="47"/>
        <v>1.08</v>
      </c>
      <c r="AA157" s="124">
        <f t="shared" si="47"/>
        <v>1.08</v>
      </c>
      <c r="AB157" s="124">
        <f t="shared" si="47"/>
        <v>1.08</v>
      </c>
      <c r="AC157" s="124">
        <f t="shared" si="47"/>
        <v>1.08</v>
      </c>
      <c r="AD157" s="124">
        <f t="shared" si="47"/>
        <v>1.08</v>
      </c>
      <c r="AE157" s="124">
        <f t="shared" si="47"/>
        <v>1.08</v>
      </c>
      <c r="AF157" s="124">
        <f t="shared" si="4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5"/>
        <v>2.37</v>
      </c>
      <c r="C158" s="125">
        <v>2.37</v>
      </c>
      <c r="D158" s="124">
        <f t="shared" si="46"/>
        <v>2.37</v>
      </c>
      <c r="E158" s="124">
        <f t="shared" si="46"/>
        <v>2.37</v>
      </c>
      <c r="F158" s="124">
        <f t="shared" si="46"/>
        <v>2.37</v>
      </c>
      <c r="G158" s="124">
        <f t="shared" si="46"/>
        <v>2.37</v>
      </c>
      <c r="H158" s="124">
        <f t="shared" si="46"/>
        <v>2.37</v>
      </c>
      <c r="I158" s="124">
        <f t="shared" si="46"/>
        <v>2.37</v>
      </c>
      <c r="J158" s="124">
        <f t="shared" si="46"/>
        <v>2.37</v>
      </c>
      <c r="K158" s="124">
        <f t="shared" si="46"/>
        <v>2.37</v>
      </c>
      <c r="L158" s="124">
        <f t="shared" si="46"/>
        <v>2.37</v>
      </c>
      <c r="M158" s="124">
        <f t="shared" si="46"/>
        <v>2.37</v>
      </c>
      <c r="N158" s="124">
        <f t="shared" si="46"/>
        <v>2.37</v>
      </c>
      <c r="O158" s="124">
        <f t="shared" si="46"/>
        <v>2.37</v>
      </c>
      <c r="P158" s="124">
        <f t="shared" si="46"/>
        <v>2.37</v>
      </c>
      <c r="Q158" s="124">
        <f t="shared" si="46"/>
        <v>2.37</v>
      </c>
      <c r="R158" s="124">
        <f t="shared" si="46"/>
        <v>2.37</v>
      </c>
      <c r="S158" s="124">
        <f t="shared" si="46"/>
        <v>2.37</v>
      </c>
      <c r="T158" s="124">
        <f t="shared" si="47"/>
        <v>2.37</v>
      </c>
      <c r="U158" s="124">
        <f t="shared" si="47"/>
        <v>2.37</v>
      </c>
      <c r="V158" s="124">
        <f t="shared" si="47"/>
        <v>2.37</v>
      </c>
      <c r="W158" s="124">
        <f t="shared" si="47"/>
        <v>2.37</v>
      </c>
      <c r="X158" s="124">
        <f t="shared" si="47"/>
        <v>2.37</v>
      </c>
      <c r="Y158" s="124">
        <f t="shared" si="47"/>
        <v>2.37</v>
      </c>
      <c r="Z158" s="124">
        <f t="shared" si="47"/>
        <v>2.37</v>
      </c>
      <c r="AA158" s="124">
        <f t="shared" si="47"/>
        <v>2.37</v>
      </c>
      <c r="AB158" s="124">
        <f t="shared" si="47"/>
        <v>2.37</v>
      </c>
      <c r="AC158" s="124">
        <f t="shared" si="47"/>
        <v>2.37</v>
      </c>
      <c r="AD158" s="124">
        <f t="shared" si="47"/>
        <v>2.37</v>
      </c>
      <c r="AE158" s="124">
        <f t="shared" si="47"/>
        <v>2.37</v>
      </c>
      <c r="AF158" s="124">
        <f t="shared" si="4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5"/>
        <v>1.81</v>
      </c>
      <c r="C159" s="125">
        <v>1.81</v>
      </c>
      <c r="D159" s="124">
        <f t="shared" si="46"/>
        <v>1.81</v>
      </c>
      <c r="E159" s="124">
        <f t="shared" si="46"/>
        <v>1.81</v>
      </c>
      <c r="F159" s="124">
        <f t="shared" si="46"/>
        <v>1.81</v>
      </c>
      <c r="G159" s="124">
        <f t="shared" si="46"/>
        <v>1.81</v>
      </c>
      <c r="H159" s="124">
        <f t="shared" si="46"/>
        <v>1.81</v>
      </c>
      <c r="I159" s="124">
        <f t="shared" si="46"/>
        <v>1.81</v>
      </c>
      <c r="J159" s="124">
        <f t="shared" si="46"/>
        <v>1.81</v>
      </c>
      <c r="K159" s="124">
        <f t="shared" si="46"/>
        <v>1.81</v>
      </c>
      <c r="L159" s="124">
        <f t="shared" si="46"/>
        <v>1.81</v>
      </c>
      <c r="M159" s="124">
        <f t="shared" si="46"/>
        <v>1.81</v>
      </c>
      <c r="N159" s="124">
        <f t="shared" si="46"/>
        <v>1.81</v>
      </c>
      <c r="O159" s="124">
        <f t="shared" si="46"/>
        <v>1.81</v>
      </c>
      <c r="P159" s="124">
        <f t="shared" si="46"/>
        <v>1.81</v>
      </c>
      <c r="Q159" s="124">
        <f t="shared" si="46"/>
        <v>1.81</v>
      </c>
      <c r="R159" s="124">
        <f t="shared" si="46"/>
        <v>1.81</v>
      </c>
      <c r="S159" s="124">
        <f t="shared" si="46"/>
        <v>1.81</v>
      </c>
      <c r="T159" s="124">
        <f t="shared" si="47"/>
        <v>1.81</v>
      </c>
      <c r="U159" s="124">
        <f t="shared" si="47"/>
        <v>1.81</v>
      </c>
      <c r="V159" s="124">
        <f t="shared" si="47"/>
        <v>1.81</v>
      </c>
      <c r="W159" s="124">
        <f t="shared" si="47"/>
        <v>1.81</v>
      </c>
      <c r="X159" s="124">
        <f t="shared" si="47"/>
        <v>1.81</v>
      </c>
      <c r="Y159" s="124">
        <f t="shared" si="47"/>
        <v>1.81</v>
      </c>
      <c r="Z159" s="124">
        <f t="shared" si="47"/>
        <v>1.81</v>
      </c>
      <c r="AA159" s="124">
        <f t="shared" si="47"/>
        <v>1.81</v>
      </c>
      <c r="AB159" s="124">
        <f t="shared" si="47"/>
        <v>1.81</v>
      </c>
      <c r="AC159" s="124">
        <f t="shared" si="47"/>
        <v>1.81</v>
      </c>
      <c r="AD159" s="124">
        <f t="shared" si="47"/>
        <v>1.81</v>
      </c>
      <c r="AE159" s="124">
        <f t="shared" si="47"/>
        <v>1.81</v>
      </c>
      <c r="AF159" s="124">
        <f t="shared" si="4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5"/>
        <v>1.0900000000000001</v>
      </c>
      <c r="C160" s="125">
        <v>1.0900000000000001</v>
      </c>
      <c r="D160" s="124">
        <f t="shared" si="46"/>
        <v>1.0900000000000001</v>
      </c>
      <c r="E160" s="124">
        <f t="shared" si="46"/>
        <v>1.0900000000000001</v>
      </c>
      <c r="F160" s="124">
        <f t="shared" si="46"/>
        <v>1.0900000000000001</v>
      </c>
      <c r="G160" s="124">
        <f t="shared" si="46"/>
        <v>1.0900000000000001</v>
      </c>
      <c r="H160" s="124">
        <f t="shared" si="46"/>
        <v>1.0900000000000001</v>
      </c>
      <c r="I160" s="124">
        <f t="shared" si="46"/>
        <v>1.0900000000000001</v>
      </c>
      <c r="J160" s="124">
        <f t="shared" si="46"/>
        <v>1.0900000000000001</v>
      </c>
      <c r="K160" s="124">
        <f t="shared" si="46"/>
        <v>1.0900000000000001</v>
      </c>
      <c r="L160" s="124">
        <f t="shared" si="46"/>
        <v>1.0900000000000001</v>
      </c>
      <c r="M160" s="124">
        <f t="shared" si="46"/>
        <v>1.0900000000000001</v>
      </c>
      <c r="N160" s="124">
        <f t="shared" si="46"/>
        <v>1.0900000000000001</v>
      </c>
      <c r="O160" s="124">
        <f t="shared" si="46"/>
        <v>1.0900000000000001</v>
      </c>
      <c r="P160" s="124">
        <f t="shared" si="46"/>
        <v>1.0900000000000001</v>
      </c>
      <c r="Q160" s="124">
        <f t="shared" si="46"/>
        <v>1.0900000000000001</v>
      </c>
      <c r="R160" s="124">
        <f t="shared" si="46"/>
        <v>1.0900000000000001</v>
      </c>
      <c r="S160" s="124">
        <f t="shared" si="46"/>
        <v>1.0900000000000001</v>
      </c>
      <c r="T160" s="124">
        <f t="shared" si="47"/>
        <v>1.0900000000000001</v>
      </c>
      <c r="U160" s="124">
        <f t="shared" si="47"/>
        <v>1.0900000000000001</v>
      </c>
      <c r="V160" s="124">
        <f t="shared" si="47"/>
        <v>1.0900000000000001</v>
      </c>
      <c r="W160" s="124">
        <f t="shared" si="47"/>
        <v>1.0900000000000001</v>
      </c>
      <c r="X160" s="124">
        <f t="shared" si="47"/>
        <v>1.0900000000000001</v>
      </c>
      <c r="Y160" s="124">
        <f t="shared" si="47"/>
        <v>1.0900000000000001</v>
      </c>
      <c r="Z160" s="124">
        <f t="shared" si="47"/>
        <v>1.0900000000000001</v>
      </c>
      <c r="AA160" s="124">
        <f t="shared" si="47"/>
        <v>1.0900000000000001</v>
      </c>
      <c r="AB160" s="124">
        <f t="shared" si="47"/>
        <v>1.0900000000000001</v>
      </c>
      <c r="AC160" s="124">
        <f t="shared" si="47"/>
        <v>1.0900000000000001</v>
      </c>
      <c r="AD160" s="124">
        <f t="shared" si="47"/>
        <v>1.0900000000000001</v>
      </c>
      <c r="AE160" s="124">
        <f t="shared" si="47"/>
        <v>1.0900000000000001</v>
      </c>
      <c r="AF160" s="124">
        <f t="shared" si="4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5"/>
        <v>1.58</v>
      </c>
      <c r="C161" s="125">
        <v>1.58</v>
      </c>
      <c r="D161" s="124">
        <f t="shared" si="46"/>
        <v>1.58</v>
      </c>
      <c r="E161" s="124">
        <f t="shared" si="46"/>
        <v>1.58</v>
      </c>
      <c r="F161" s="124">
        <f t="shared" si="46"/>
        <v>1.58</v>
      </c>
      <c r="G161" s="124">
        <f t="shared" si="46"/>
        <v>1.58</v>
      </c>
      <c r="H161" s="124">
        <f t="shared" si="46"/>
        <v>1.58</v>
      </c>
      <c r="I161" s="124">
        <f t="shared" si="46"/>
        <v>1.58</v>
      </c>
      <c r="J161" s="124">
        <f t="shared" si="46"/>
        <v>1.58</v>
      </c>
      <c r="K161" s="124">
        <f t="shared" si="46"/>
        <v>1.58</v>
      </c>
      <c r="L161" s="124">
        <f t="shared" si="46"/>
        <v>1.58</v>
      </c>
      <c r="M161" s="124">
        <f t="shared" si="46"/>
        <v>1.58</v>
      </c>
      <c r="N161" s="124">
        <f t="shared" si="46"/>
        <v>1.58</v>
      </c>
      <c r="O161" s="124">
        <f t="shared" si="46"/>
        <v>1.58</v>
      </c>
      <c r="P161" s="124">
        <f t="shared" si="46"/>
        <v>1.58</v>
      </c>
      <c r="Q161" s="124">
        <f t="shared" si="46"/>
        <v>1.58</v>
      </c>
      <c r="R161" s="124">
        <f t="shared" si="46"/>
        <v>1.58</v>
      </c>
      <c r="S161" s="124">
        <f t="shared" si="46"/>
        <v>1.58</v>
      </c>
      <c r="T161" s="124">
        <f t="shared" si="47"/>
        <v>1.58</v>
      </c>
      <c r="U161" s="124">
        <f t="shared" si="47"/>
        <v>1.58</v>
      </c>
      <c r="V161" s="124">
        <f t="shared" si="47"/>
        <v>1.58</v>
      </c>
      <c r="W161" s="124">
        <f t="shared" si="47"/>
        <v>1.58</v>
      </c>
      <c r="X161" s="124">
        <f t="shared" si="47"/>
        <v>1.58</v>
      </c>
      <c r="Y161" s="124">
        <f t="shared" si="47"/>
        <v>1.58</v>
      </c>
      <c r="Z161" s="124">
        <f t="shared" si="47"/>
        <v>1.58</v>
      </c>
      <c r="AA161" s="124">
        <f t="shared" si="47"/>
        <v>1.58</v>
      </c>
      <c r="AB161" s="124">
        <f t="shared" si="47"/>
        <v>1.58</v>
      </c>
      <c r="AC161" s="124">
        <f t="shared" si="47"/>
        <v>1.58</v>
      </c>
      <c r="AD161" s="124">
        <f t="shared" si="47"/>
        <v>1.58</v>
      </c>
      <c r="AE161" s="124">
        <f t="shared" si="47"/>
        <v>1.58</v>
      </c>
      <c r="AF161" s="124">
        <f t="shared" si="4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5"/>
        <v>2</v>
      </c>
      <c r="C162" s="125">
        <v>2</v>
      </c>
      <c r="D162" s="124">
        <f t="shared" si="46"/>
        <v>2</v>
      </c>
      <c r="E162" s="124">
        <f t="shared" si="46"/>
        <v>2</v>
      </c>
      <c r="F162" s="124">
        <f t="shared" si="46"/>
        <v>2</v>
      </c>
      <c r="G162" s="124">
        <f t="shared" si="46"/>
        <v>2</v>
      </c>
      <c r="H162" s="124">
        <f t="shared" si="46"/>
        <v>2</v>
      </c>
      <c r="I162" s="124">
        <f t="shared" si="46"/>
        <v>2</v>
      </c>
      <c r="J162" s="124">
        <f t="shared" si="46"/>
        <v>2</v>
      </c>
      <c r="K162" s="124">
        <f t="shared" si="46"/>
        <v>2</v>
      </c>
      <c r="L162" s="124">
        <f t="shared" si="46"/>
        <v>2</v>
      </c>
      <c r="M162" s="124">
        <f t="shared" si="46"/>
        <v>2</v>
      </c>
      <c r="N162" s="124">
        <f t="shared" si="46"/>
        <v>2</v>
      </c>
      <c r="O162" s="124">
        <f t="shared" si="46"/>
        <v>2</v>
      </c>
      <c r="P162" s="124">
        <f t="shared" si="46"/>
        <v>2</v>
      </c>
      <c r="Q162" s="124">
        <f t="shared" si="46"/>
        <v>2</v>
      </c>
      <c r="R162" s="124">
        <f t="shared" si="46"/>
        <v>2</v>
      </c>
      <c r="S162" s="124">
        <f t="shared" si="46"/>
        <v>2</v>
      </c>
      <c r="T162" s="124">
        <f t="shared" si="47"/>
        <v>2</v>
      </c>
      <c r="U162" s="124">
        <f t="shared" si="47"/>
        <v>2</v>
      </c>
      <c r="V162" s="124">
        <f t="shared" si="47"/>
        <v>2</v>
      </c>
      <c r="W162" s="124">
        <f t="shared" si="47"/>
        <v>2</v>
      </c>
      <c r="X162" s="124">
        <f t="shared" si="47"/>
        <v>2</v>
      </c>
      <c r="Y162" s="124">
        <f t="shared" si="47"/>
        <v>2</v>
      </c>
      <c r="Z162" s="124">
        <f t="shared" si="47"/>
        <v>2</v>
      </c>
      <c r="AA162" s="124">
        <f t="shared" si="47"/>
        <v>2</v>
      </c>
      <c r="AB162" s="124">
        <f t="shared" si="47"/>
        <v>2</v>
      </c>
      <c r="AC162" s="124">
        <f t="shared" si="47"/>
        <v>2</v>
      </c>
      <c r="AD162" s="124">
        <f t="shared" si="47"/>
        <v>2</v>
      </c>
      <c r="AE162" s="124">
        <f t="shared" si="47"/>
        <v>2</v>
      </c>
      <c r="AF162" s="124">
        <f t="shared" si="4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5"/>
        <v>0.47</v>
      </c>
      <c r="C163" s="125">
        <v>0.47</v>
      </c>
      <c r="D163" s="124">
        <f t="shared" si="46"/>
        <v>0.47</v>
      </c>
      <c r="E163" s="124">
        <f t="shared" si="46"/>
        <v>0.47</v>
      </c>
      <c r="F163" s="124">
        <f t="shared" si="46"/>
        <v>0.47</v>
      </c>
      <c r="G163" s="124">
        <f t="shared" si="46"/>
        <v>0.47</v>
      </c>
      <c r="H163" s="124">
        <f t="shared" si="46"/>
        <v>0.47</v>
      </c>
      <c r="I163" s="124">
        <f t="shared" si="46"/>
        <v>0.47</v>
      </c>
      <c r="J163" s="124">
        <f t="shared" si="46"/>
        <v>0.47</v>
      </c>
      <c r="K163" s="124">
        <f t="shared" si="46"/>
        <v>0.47</v>
      </c>
      <c r="L163" s="124">
        <f t="shared" si="46"/>
        <v>0.47</v>
      </c>
      <c r="M163" s="124">
        <f t="shared" si="46"/>
        <v>0.47</v>
      </c>
      <c r="N163" s="124">
        <f t="shared" si="46"/>
        <v>0.47</v>
      </c>
      <c r="O163" s="124">
        <f t="shared" si="46"/>
        <v>0.47</v>
      </c>
      <c r="P163" s="124">
        <f t="shared" si="46"/>
        <v>0.47</v>
      </c>
      <c r="Q163" s="124">
        <f t="shared" si="46"/>
        <v>0.47</v>
      </c>
      <c r="R163" s="124">
        <f t="shared" si="46"/>
        <v>0.47</v>
      </c>
      <c r="S163" s="124">
        <f t="shared" si="46"/>
        <v>0.47</v>
      </c>
      <c r="T163" s="124">
        <f t="shared" si="47"/>
        <v>0.47</v>
      </c>
      <c r="U163" s="124">
        <f t="shared" si="47"/>
        <v>0.47</v>
      </c>
      <c r="V163" s="124">
        <f t="shared" si="47"/>
        <v>0.47</v>
      </c>
      <c r="W163" s="124">
        <f t="shared" si="47"/>
        <v>0.47</v>
      </c>
      <c r="X163" s="124">
        <f t="shared" si="47"/>
        <v>0.47</v>
      </c>
      <c r="Y163" s="124">
        <f t="shared" si="47"/>
        <v>0.47</v>
      </c>
      <c r="Z163" s="124">
        <f t="shared" si="47"/>
        <v>0.47</v>
      </c>
      <c r="AA163" s="124">
        <f t="shared" si="47"/>
        <v>0.47</v>
      </c>
      <c r="AB163" s="124">
        <f t="shared" si="47"/>
        <v>0.47</v>
      </c>
      <c r="AC163" s="124">
        <f t="shared" si="47"/>
        <v>0.47</v>
      </c>
      <c r="AD163" s="124">
        <f t="shared" si="47"/>
        <v>0.47</v>
      </c>
      <c r="AE163" s="124">
        <f t="shared" si="47"/>
        <v>0.47</v>
      </c>
      <c r="AF163" s="124">
        <f t="shared" si="4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5"/>
        <v>0</v>
      </c>
      <c r="C164" s="125">
        <v>0</v>
      </c>
      <c r="D164" s="124">
        <f t="shared" si="46"/>
        <v>0</v>
      </c>
      <c r="E164" s="124">
        <f t="shared" si="46"/>
        <v>0</v>
      </c>
      <c r="F164" s="124">
        <f t="shared" si="46"/>
        <v>0</v>
      </c>
      <c r="G164" s="124">
        <f t="shared" si="46"/>
        <v>0</v>
      </c>
      <c r="H164" s="124">
        <f t="shared" si="46"/>
        <v>0</v>
      </c>
      <c r="I164" s="124">
        <f t="shared" si="46"/>
        <v>0</v>
      </c>
      <c r="J164" s="124">
        <f t="shared" si="46"/>
        <v>0</v>
      </c>
      <c r="K164" s="124">
        <f t="shared" si="46"/>
        <v>0</v>
      </c>
      <c r="L164" s="124">
        <f t="shared" si="46"/>
        <v>0</v>
      </c>
      <c r="M164" s="124">
        <f t="shared" si="46"/>
        <v>0</v>
      </c>
      <c r="N164" s="124">
        <f t="shared" si="46"/>
        <v>0</v>
      </c>
      <c r="O164" s="124">
        <f t="shared" si="46"/>
        <v>0</v>
      </c>
      <c r="P164" s="124">
        <f t="shared" si="46"/>
        <v>0</v>
      </c>
      <c r="Q164" s="124">
        <f t="shared" si="46"/>
        <v>0</v>
      </c>
      <c r="R164" s="124">
        <f t="shared" si="46"/>
        <v>0</v>
      </c>
      <c r="S164" s="124">
        <f t="shared" si="46"/>
        <v>0</v>
      </c>
      <c r="T164" s="124">
        <f t="shared" si="47"/>
        <v>0</v>
      </c>
      <c r="U164" s="124">
        <f t="shared" si="47"/>
        <v>0</v>
      </c>
      <c r="V164" s="124">
        <f t="shared" si="47"/>
        <v>0</v>
      </c>
      <c r="W164" s="124">
        <f t="shared" si="47"/>
        <v>0</v>
      </c>
      <c r="X164" s="124">
        <f t="shared" si="47"/>
        <v>0</v>
      </c>
      <c r="Y164" s="124">
        <f t="shared" si="47"/>
        <v>0</v>
      </c>
      <c r="Z164" s="124">
        <f t="shared" si="47"/>
        <v>0</v>
      </c>
      <c r="AA164" s="124">
        <f t="shared" si="47"/>
        <v>0</v>
      </c>
      <c r="AB164" s="124">
        <f t="shared" si="47"/>
        <v>0</v>
      </c>
      <c r="AC164" s="124">
        <f t="shared" si="47"/>
        <v>0</v>
      </c>
      <c r="AD164" s="124">
        <f t="shared" si="47"/>
        <v>0</v>
      </c>
      <c r="AE164" s="124">
        <f t="shared" si="47"/>
        <v>0</v>
      </c>
      <c r="AF164" s="124">
        <f t="shared" si="4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5"/>
        <v>0</v>
      </c>
      <c r="C165" s="125">
        <v>0</v>
      </c>
      <c r="D165" s="124">
        <f t="shared" si="46"/>
        <v>0</v>
      </c>
      <c r="E165" s="124">
        <f t="shared" si="46"/>
        <v>0</v>
      </c>
      <c r="F165" s="124">
        <f t="shared" si="46"/>
        <v>0</v>
      </c>
      <c r="G165" s="124">
        <f t="shared" si="46"/>
        <v>0</v>
      </c>
      <c r="H165" s="124">
        <f t="shared" si="46"/>
        <v>0</v>
      </c>
      <c r="I165" s="124">
        <f t="shared" si="46"/>
        <v>0</v>
      </c>
      <c r="J165" s="124">
        <f t="shared" si="46"/>
        <v>0</v>
      </c>
      <c r="K165" s="124">
        <f t="shared" si="46"/>
        <v>0</v>
      </c>
      <c r="L165" s="124">
        <f t="shared" si="46"/>
        <v>0</v>
      </c>
      <c r="M165" s="124">
        <f t="shared" si="46"/>
        <v>0</v>
      </c>
      <c r="N165" s="124">
        <f t="shared" si="46"/>
        <v>0</v>
      </c>
      <c r="O165" s="124">
        <f t="shared" si="46"/>
        <v>0</v>
      </c>
      <c r="P165" s="124">
        <f t="shared" si="46"/>
        <v>0</v>
      </c>
      <c r="Q165" s="124">
        <f t="shared" si="46"/>
        <v>0</v>
      </c>
      <c r="R165" s="124">
        <f t="shared" si="46"/>
        <v>0</v>
      </c>
      <c r="S165" s="124">
        <f t="shared" si="47"/>
        <v>0</v>
      </c>
      <c r="T165" s="124">
        <f t="shared" si="47"/>
        <v>0</v>
      </c>
      <c r="U165" s="124">
        <f t="shared" si="47"/>
        <v>0</v>
      </c>
      <c r="V165" s="124">
        <f t="shared" si="47"/>
        <v>0</v>
      </c>
      <c r="W165" s="124">
        <f t="shared" si="47"/>
        <v>0</v>
      </c>
      <c r="X165" s="124">
        <f t="shared" si="47"/>
        <v>0</v>
      </c>
      <c r="Y165" s="124">
        <f t="shared" si="47"/>
        <v>0</v>
      </c>
      <c r="Z165" s="124">
        <f t="shared" si="47"/>
        <v>0</v>
      </c>
      <c r="AA165" s="124">
        <f t="shared" si="47"/>
        <v>0</v>
      </c>
      <c r="AB165" s="124">
        <f t="shared" si="47"/>
        <v>0</v>
      </c>
      <c r="AC165" s="124">
        <f t="shared" si="47"/>
        <v>0</v>
      </c>
      <c r="AD165" s="124">
        <f t="shared" si="47"/>
        <v>0</v>
      </c>
      <c r="AE165" s="124">
        <f t="shared" si="47"/>
        <v>0</v>
      </c>
      <c r="AF165" s="124">
        <f t="shared" si="4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5"/>
        <v>0.8</v>
      </c>
      <c r="C166" s="125">
        <v>0.8</v>
      </c>
      <c r="D166" s="124">
        <f t="shared" si="46"/>
        <v>0.8</v>
      </c>
      <c r="E166" s="124">
        <f t="shared" si="46"/>
        <v>0.8</v>
      </c>
      <c r="F166" s="124">
        <f t="shared" si="46"/>
        <v>0.8</v>
      </c>
      <c r="G166" s="124">
        <f t="shared" si="46"/>
        <v>0.8</v>
      </c>
      <c r="H166" s="124">
        <f t="shared" si="46"/>
        <v>0.8</v>
      </c>
      <c r="I166" s="124">
        <f t="shared" si="46"/>
        <v>0.8</v>
      </c>
      <c r="J166" s="124">
        <f t="shared" si="46"/>
        <v>0.8</v>
      </c>
      <c r="K166" s="124">
        <f t="shared" si="46"/>
        <v>0.8</v>
      </c>
      <c r="L166" s="124">
        <f t="shared" si="46"/>
        <v>0.8</v>
      </c>
      <c r="M166" s="124">
        <f t="shared" si="46"/>
        <v>0.8</v>
      </c>
      <c r="N166" s="124">
        <f t="shared" si="46"/>
        <v>0.8</v>
      </c>
      <c r="O166" s="124">
        <f t="shared" si="46"/>
        <v>0.8</v>
      </c>
      <c r="P166" s="124">
        <f t="shared" si="46"/>
        <v>0.8</v>
      </c>
      <c r="Q166" s="124">
        <f t="shared" si="46"/>
        <v>0.8</v>
      </c>
      <c r="R166" s="124">
        <f t="shared" si="46"/>
        <v>0.8</v>
      </c>
      <c r="S166" s="124">
        <f t="shared" si="47"/>
        <v>0.8</v>
      </c>
      <c r="T166" s="124">
        <f t="shared" si="47"/>
        <v>0.8</v>
      </c>
      <c r="U166" s="124">
        <f t="shared" si="47"/>
        <v>0.8</v>
      </c>
      <c r="V166" s="124">
        <f t="shared" si="47"/>
        <v>0.8</v>
      </c>
      <c r="W166" s="124">
        <f t="shared" si="47"/>
        <v>0.8</v>
      </c>
      <c r="X166" s="124">
        <f t="shared" si="47"/>
        <v>0.8</v>
      </c>
      <c r="Y166" s="124">
        <f t="shared" si="47"/>
        <v>0.8</v>
      </c>
      <c r="Z166" s="124">
        <f t="shared" si="47"/>
        <v>0.8</v>
      </c>
      <c r="AA166" s="124">
        <f t="shared" si="47"/>
        <v>0.8</v>
      </c>
      <c r="AB166" s="124">
        <f t="shared" si="47"/>
        <v>0.8</v>
      </c>
      <c r="AC166" s="124">
        <f t="shared" si="47"/>
        <v>0.8</v>
      </c>
      <c r="AD166" s="124">
        <f t="shared" si="47"/>
        <v>0.8</v>
      </c>
      <c r="AE166" s="124">
        <f t="shared" si="47"/>
        <v>0.8</v>
      </c>
      <c r="AF166" s="124">
        <f t="shared" si="4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5"/>
        <v>1.5</v>
      </c>
      <c r="C167" s="125">
        <v>1.5</v>
      </c>
      <c r="D167" s="124">
        <f t="shared" si="46"/>
        <v>1.5</v>
      </c>
      <c r="E167" s="124">
        <f t="shared" si="46"/>
        <v>1.5</v>
      </c>
      <c r="F167" s="124">
        <f t="shared" si="46"/>
        <v>1.5</v>
      </c>
      <c r="G167" s="124">
        <f t="shared" si="46"/>
        <v>1.5</v>
      </c>
      <c r="H167" s="124">
        <f t="shared" si="46"/>
        <v>1.5</v>
      </c>
      <c r="I167" s="124">
        <f t="shared" si="46"/>
        <v>1.5</v>
      </c>
      <c r="J167" s="124">
        <f t="shared" si="46"/>
        <v>1.5</v>
      </c>
      <c r="K167" s="124">
        <f t="shared" si="46"/>
        <v>1.5</v>
      </c>
      <c r="L167" s="124">
        <f t="shared" si="46"/>
        <v>1.5</v>
      </c>
      <c r="M167" s="124">
        <f t="shared" si="46"/>
        <v>1.5</v>
      </c>
      <c r="N167" s="124">
        <f t="shared" si="46"/>
        <v>1.5</v>
      </c>
      <c r="O167" s="124">
        <f t="shared" si="46"/>
        <v>1.5</v>
      </c>
      <c r="P167" s="124">
        <f t="shared" si="46"/>
        <v>1.5</v>
      </c>
      <c r="Q167" s="124">
        <f t="shared" si="46"/>
        <v>1.5</v>
      </c>
      <c r="R167" s="124">
        <f t="shared" si="46"/>
        <v>1.5</v>
      </c>
      <c r="S167" s="124">
        <f t="shared" si="47"/>
        <v>1.5</v>
      </c>
      <c r="T167" s="124">
        <f t="shared" si="47"/>
        <v>1.5</v>
      </c>
      <c r="U167" s="124">
        <f t="shared" si="47"/>
        <v>1.5</v>
      </c>
      <c r="V167" s="124">
        <f t="shared" si="47"/>
        <v>1.5</v>
      </c>
      <c r="W167" s="124">
        <f t="shared" si="47"/>
        <v>1.5</v>
      </c>
      <c r="X167" s="124">
        <f t="shared" si="47"/>
        <v>1.5</v>
      </c>
      <c r="Y167" s="124">
        <f t="shared" si="47"/>
        <v>1.5</v>
      </c>
      <c r="Z167" s="124">
        <f t="shared" si="47"/>
        <v>1.5</v>
      </c>
      <c r="AA167" s="124">
        <f t="shared" si="47"/>
        <v>1.5</v>
      </c>
      <c r="AB167" s="124">
        <f t="shared" si="47"/>
        <v>1.5</v>
      </c>
      <c r="AC167" s="124">
        <f t="shared" si="47"/>
        <v>1.5</v>
      </c>
      <c r="AD167" s="124">
        <f t="shared" si="47"/>
        <v>1.5</v>
      </c>
      <c r="AE167" s="124">
        <f t="shared" si="47"/>
        <v>1.5</v>
      </c>
      <c r="AF167" s="124">
        <f t="shared" si="4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5"/>
        <v>1</v>
      </c>
      <c r="C168" s="125">
        <v>1</v>
      </c>
      <c r="D168" s="124">
        <f t="shared" si="46"/>
        <v>1</v>
      </c>
      <c r="E168" s="124">
        <f t="shared" si="46"/>
        <v>1</v>
      </c>
      <c r="F168" s="124">
        <f t="shared" si="46"/>
        <v>1</v>
      </c>
      <c r="G168" s="124">
        <f t="shared" si="46"/>
        <v>1</v>
      </c>
      <c r="H168" s="124">
        <f t="shared" si="46"/>
        <v>1</v>
      </c>
      <c r="I168" s="124">
        <f t="shared" si="46"/>
        <v>1</v>
      </c>
      <c r="J168" s="124">
        <f t="shared" si="46"/>
        <v>1</v>
      </c>
      <c r="K168" s="124">
        <f t="shared" si="46"/>
        <v>1</v>
      </c>
      <c r="L168" s="124">
        <f t="shared" si="46"/>
        <v>1</v>
      </c>
      <c r="M168" s="124">
        <f t="shared" si="46"/>
        <v>1</v>
      </c>
      <c r="N168" s="124">
        <f t="shared" si="46"/>
        <v>1</v>
      </c>
      <c r="O168" s="124">
        <f t="shared" si="46"/>
        <v>1</v>
      </c>
      <c r="P168" s="124">
        <f t="shared" si="46"/>
        <v>1</v>
      </c>
      <c r="Q168" s="124">
        <f t="shared" si="46"/>
        <v>1</v>
      </c>
      <c r="R168" s="124">
        <f t="shared" si="46"/>
        <v>1</v>
      </c>
      <c r="S168" s="124">
        <f t="shared" si="47"/>
        <v>1</v>
      </c>
      <c r="T168" s="124">
        <f t="shared" si="47"/>
        <v>1</v>
      </c>
      <c r="U168" s="124">
        <f t="shared" si="47"/>
        <v>1</v>
      </c>
      <c r="V168" s="124">
        <f t="shared" si="47"/>
        <v>1</v>
      </c>
      <c r="W168" s="124">
        <f t="shared" si="47"/>
        <v>1</v>
      </c>
      <c r="X168" s="124">
        <f t="shared" si="47"/>
        <v>1</v>
      </c>
      <c r="Y168" s="124">
        <f t="shared" si="47"/>
        <v>1</v>
      </c>
      <c r="Z168" s="124">
        <f t="shared" si="47"/>
        <v>1</v>
      </c>
      <c r="AA168" s="124">
        <f t="shared" si="47"/>
        <v>1</v>
      </c>
      <c r="AB168" s="124">
        <f t="shared" si="47"/>
        <v>1</v>
      </c>
      <c r="AC168" s="124">
        <f t="shared" si="47"/>
        <v>1</v>
      </c>
      <c r="AD168" s="124">
        <f t="shared" si="47"/>
        <v>1</v>
      </c>
      <c r="AE168" s="124">
        <f t="shared" si="47"/>
        <v>1</v>
      </c>
      <c r="AF168" s="124">
        <f t="shared" si="4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8">AF170</f>
        <v>1</v>
      </c>
      <c r="C170" s="125">
        <v>1</v>
      </c>
      <c r="D170" s="124">
        <f t="shared" ref="D170:S177" si="49">C170</f>
        <v>1</v>
      </c>
      <c r="E170" s="124">
        <f t="shared" si="49"/>
        <v>1</v>
      </c>
      <c r="F170" s="124">
        <f t="shared" si="49"/>
        <v>1</v>
      </c>
      <c r="G170" s="124">
        <f t="shared" si="49"/>
        <v>1</v>
      </c>
      <c r="H170" s="124">
        <f t="shared" si="49"/>
        <v>1</v>
      </c>
      <c r="I170" s="124">
        <f t="shared" si="49"/>
        <v>1</v>
      </c>
      <c r="J170" s="124">
        <f t="shared" si="49"/>
        <v>1</v>
      </c>
      <c r="K170" s="124">
        <f t="shared" si="49"/>
        <v>1</v>
      </c>
      <c r="L170" s="124">
        <f t="shared" si="49"/>
        <v>1</v>
      </c>
      <c r="M170" s="124">
        <f t="shared" si="49"/>
        <v>1</v>
      </c>
      <c r="N170" s="124">
        <f t="shared" si="49"/>
        <v>1</v>
      </c>
      <c r="O170" s="124">
        <f t="shared" si="49"/>
        <v>1</v>
      </c>
      <c r="P170" s="124">
        <f t="shared" si="49"/>
        <v>1</v>
      </c>
      <c r="Q170" s="124">
        <f t="shared" si="49"/>
        <v>1</v>
      </c>
      <c r="R170" s="124">
        <f t="shared" si="49"/>
        <v>1</v>
      </c>
      <c r="S170" s="124">
        <f t="shared" si="49"/>
        <v>1</v>
      </c>
      <c r="T170" s="124">
        <f t="shared" ref="S170:AF177" si="50">S170</f>
        <v>1</v>
      </c>
      <c r="U170" s="124">
        <f t="shared" si="50"/>
        <v>1</v>
      </c>
      <c r="V170" s="124">
        <f t="shared" si="50"/>
        <v>1</v>
      </c>
      <c r="W170" s="124">
        <f t="shared" si="50"/>
        <v>1</v>
      </c>
      <c r="X170" s="124">
        <f t="shared" si="50"/>
        <v>1</v>
      </c>
      <c r="Y170" s="124">
        <f t="shared" si="50"/>
        <v>1</v>
      </c>
      <c r="Z170" s="124">
        <f t="shared" si="50"/>
        <v>1</v>
      </c>
      <c r="AA170" s="124">
        <f t="shared" si="50"/>
        <v>1</v>
      </c>
      <c r="AB170" s="124">
        <f t="shared" si="50"/>
        <v>1</v>
      </c>
      <c r="AC170" s="124">
        <f t="shared" si="50"/>
        <v>1</v>
      </c>
      <c r="AD170" s="124">
        <f t="shared" si="50"/>
        <v>1</v>
      </c>
      <c r="AE170" s="124">
        <f t="shared" si="50"/>
        <v>1</v>
      </c>
      <c r="AF170" s="124">
        <f t="shared" si="5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8"/>
        <v>0.42</v>
      </c>
      <c r="C171" s="125">
        <v>0.42</v>
      </c>
      <c r="D171" s="124">
        <f t="shared" si="49"/>
        <v>0.42</v>
      </c>
      <c r="E171" s="124">
        <f t="shared" si="49"/>
        <v>0.42</v>
      </c>
      <c r="F171" s="124">
        <f t="shared" si="49"/>
        <v>0.42</v>
      </c>
      <c r="G171" s="124">
        <f t="shared" si="49"/>
        <v>0.42</v>
      </c>
      <c r="H171" s="124">
        <f t="shared" si="49"/>
        <v>0.42</v>
      </c>
      <c r="I171" s="124">
        <f t="shared" si="49"/>
        <v>0.42</v>
      </c>
      <c r="J171" s="124">
        <f t="shared" si="49"/>
        <v>0.42</v>
      </c>
      <c r="K171" s="124">
        <f t="shared" si="49"/>
        <v>0.42</v>
      </c>
      <c r="L171" s="124">
        <f t="shared" si="49"/>
        <v>0.42</v>
      </c>
      <c r="M171" s="124">
        <f t="shared" si="49"/>
        <v>0.42</v>
      </c>
      <c r="N171" s="124">
        <f t="shared" si="49"/>
        <v>0.42</v>
      </c>
      <c r="O171" s="124">
        <f t="shared" si="49"/>
        <v>0.42</v>
      </c>
      <c r="P171" s="124">
        <f t="shared" si="49"/>
        <v>0.42</v>
      </c>
      <c r="Q171" s="124">
        <f t="shared" si="49"/>
        <v>0.42</v>
      </c>
      <c r="R171" s="124">
        <f t="shared" si="49"/>
        <v>0.42</v>
      </c>
      <c r="S171" s="124">
        <f t="shared" si="50"/>
        <v>0.42</v>
      </c>
      <c r="T171" s="124">
        <f t="shared" si="50"/>
        <v>0.42</v>
      </c>
      <c r="U171" s="124">
        <f t="shared" si="50"/>
        <v>0.42</v>
      </c>
      <c r="V171" s="124">
        <f t="shared" si="50"/>
        <v>0.42</v>
      </c>
      <c r="W171" s="124">
        <f t="shared" si="50"/>
        <v>0.42</v>
      </c>
      <c r="X171" s="124">
        <f t="shared" si="50"/>
        <v>0.42</v>
      </c>
      <c r="Y171" s="124">
        <f t="shared" si="50"/>
        <v>0.42</v>
      </c>
      <c r="Z171" s="124">
        <f t="shared" si="50"/>
        <v>0.42</v>
      </c>
      <c r="AA171" s="124">
        <f t="shared" si="50"/>
        <v>0.42</v>
      </c>
      <c r="AB171" s="124">
        <f t="shared" si="50"/>
        <v>0.42</v>
      </c>
      <c r="AC171" s="124">
        <f t="shared" si="50"/>
        <v>0.42</v>
      </c>
      <c r="AD171" s="124">
        <f t="shared" si="50"/>
        <v>0.42</v>
      </c>
      <c r="AE171" s="124">
        <f t="shared" si="50"/>
        <v>0.42</v>
      </c>
      <c r="AF171" s="124">
        <f t="shared" si="5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8"/>
        <v>0.46</v>
      </c>
      <c r="C172" s="125">
        <v>0.46</v>
      </c>
      <c r="D172" s="124">
        <f t="shared" si="49"/>
        <v>0.46</v>
      </c>
      <c r="E172" s="124">
        <f t="shared" si="49"/>
        <v>0.46</v>
      </c>
      <c r="F172" s="124">
        <f t="shared" si="49"/>
        <v>0.46</v>
      </c>
      <c r="G172" s="124">
        <f t="shared" si="49"/>
        <v>0.46</v>
      </c>
      <c r="H172" s="124">
        <f t="shared" si="49"/>
        <v>0.46</v>
      </c>
      <c r="I172" s="124">
        <f t="shared" si="49"/>
        <v>0.46</v>
      </c>
      <c r="J172" s="124">
        <f t="shared" si="49"/>
        <v>0.46</v>
      </c>
      <c r="K172" s="124">
        <f t="shared" si="49"/>
        <v>0.46</v>
      </c>
      <c r="L172" s="124">
        <f t="shared" si="49"/>
        <v>0.46</v>
      </c>
      <c r="M172" s="124">
        <f t="shared" si="49"/>
        <v>0.46</v>
      </c>
      <c r="N172" s="124">
        <f t="shared" si="49"/>
        <v>0.46</v>
      </c>
      <c r="O172" s="124">
        <f t="shared" si="49"/>
        <v>0.46</v>
      </c>
      <c r="P172" s="124">
        <f t="shared" si="49"/>
        <v>0.46</v>
      </c>
      <c r="Q172" s="124">
        <f t="shared" si="49"/>
        <v>0.46</v>
      </c>
      <c r="R172" s="124">
        <f t="shared" si="49"/>
        <v>0.46</v>
      </c>
      <c r="S172" s="124">
        <f t="shared" si="50"/>
        <v>0.46</v>
      </c>
      <c r="T172" s="124">
        <f t="shared" si="50"/>
        <v>0.46</v>
      </c>
      <c r="U172" s="124">
        <f t="shared" si="50"/>
        <v>0.46</v>
      </c>
      <c r="V172" s="124">
        <f t="shared" si="50"/>
        <v>0.46</v>
      </c>
      <c r="W172" s="124">
        <f t="shared" si="50"/>
        <v>0.46</v>
      </c>
      <c r="X172" s="124">
        <f t="shared" si="50"/>
        <v>0.46</v>
      </c>
      <c r="Y172" s="124">
        <f t="shared" si="50"/>
        <v>0.46</v>
      </c>
      <c r="Z172" s="124">
        <f t="shared" si="50"/>
        <v>0.46</v>
      </c>
      <c r="AA172" s="124">
        <f t="shared" si="50"/>
        <v>0.46</v>
      </c>
      <c r="AB172" s="124">
        <f t="shared" si="50"/>
        <v>0.46</v>
      </c>
      <c r="AC172" s="124">
        <f t="shared" si="50"/>
        <v>0.46</v>
      </c>
      <c r="AD172" s="124">
        <f t="shared" si="50"/>
        <v>0.46</v>
      </c>
      <c r="AE172" s="124">
        <f t="shared" si="50"/>
        <v>0.46</v>
      </c>
      <c r="AF172" s="124">
        <f t="shared" si="5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8"/>
        <v>0.85</v>
      </c>
      <c r="C173" s="125">
        <v>0.85</v>
      </c>
      <c r="D173" s="124">
        <f t="shared" si="49"/>
        <v>0.85</v>
      </c>
      <c r="E173" s="124">
        <f t="shared" si="49"/>
        <v>0.85</v>
      </c>
      <c r="F173" s="124">
        <f t="shared" si="49"/>
        <v>0.85</v>
      </c>
      <c r="G173" s="124">
        <f t="shared" si="49"/>
        <v>0.85</v>
      </c>
      <c r="H173" s="124">
        <f t="shared" si="49"/>
        <v>0.85</v>
      </c>
      <c r="I173" s="124">
        <f t="shared" si="49"/>
        <v>0.85</v>
      </c>
      <c r="J173" s="124">
        <f t="shared" si="49"/>
        <v>0.85</v>
      </c>
      <c r="K173" s="124">
        <f t="shared" si="49"/>
        <v>0.85</v>
      </c>
      <c r="L173" s="124">
        <f t="shared" si="49"/>
        <v>0.85</v>
      </c>
      <c r="M173" s="124">
        <f t="shared" si="49"/>
        <v>0.85</v>
      </c>
      <c r="N173" s="124">
        <f t="shared" si="49"/>
        <v>0.85</v>
      </c>
      <c r="O173" s="124">
        <f t="shared" si="49"/>
        <v>0.85</v>
      </c>
      <c r="P173" s="124">
        <f t="shared" si="49"/>
        <v>0.85</v>
      </c>
      <c r="Q173" s="124">
        <f t="shared" si="49"/>
        <v>0.85</v>
      </c>
      <c r="R173" s="124">
        <f t="shared" si="49"/>
        <v>0.85</v>
      </c>
      <c r="S173" s="124">
        <f t="shared" si="50"/>
        <v>0.85</v>
      </c>
      <c r="T173" s="124">
        <f t="shared" si="50"/>
        <v>0.85</v>
      </c>
      <c r="U173" s="124">
        <f t="shared" si="50"/>
        <v>0.85</v>
      </c>
      <c r="V173" s="124">
        <f t="shared" si="50"/>
        <v>0.85</v>
      </c>
      <c r="W173" s="124">
        <f t="shared" si="50"/>
        <v>0.85</v>
      </c>
      <c r="X173" s="124">
        <f t="shared" si="50"/>
        <v>0.85</v>
      </c>
      <c r="Y173" s="124">
        <f t="shared" si="50"/>
        <v>0.85</v>
      </c>
      <c r="Z173" s="124">
        <f t="shared" si="50"/>
        <v>0.85</v>
      </c>
      <c r="AA173" s="124">
        <f t="shared" si="50"/>
        <v>0.85</v>
      </c>
      <c r="AB173" s="124">
        <f t="shared" si="50"/>
        <v>0.85</v>
      </c>
      <c r="AC173" s="124">
        <f t="shared" si="50"/>
        <v>0.85</v>
      </c>
      <c r="AD173" s="124">
        <f t="shared" si="50"/>
        <v>0.85</v>
      </c>
      <c r="AE173" s="124">
        <f t="shared" si="50"/>
        <v>0.85</v>
      </c>
      <c r="AF173" s="124">
        <f t="shared" si="5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8"/>
        <v>0.9</v>
      </c>
      <c r="C174" s="125">
        <v>0.9</v>
      </c>
      <c r="D174" s="124">
        <f t="shared" si="49"/>
        <v>0.9</v>
      </c>
      <c r="E174" s="124">
        <f t="shared" si="49"/>
        <v>0.9</v>
      </c>
      <c r="F174" s="124">
        <f t="shared" si="49"/>
        <v>0.9</v>
      </c>
      <c r="G174" s="124">
        <f t="shared" si="49"/>
        <v>0.9</v>
      </c>
      <c r="H174" s="124">
        <f t="shared" si="49"/>
        <v>0.9</v>
      </c>
      <c r="I174" s="124">
        <f t="shared" si="49"/>
        <v>0.9</v>
      </c>
      <c r="J174" s="124">
        <f t="shared" si="49"/>
        <v>0.9</v>
      </c>
      <c r="K174" s="124">
        <f t="shared" si="49"/>
        <v>0.9</v>
      </c>
      <c r="L174" s="124">
        <f t="shared" si="49"/>
        <v>0.9</v>
      </c>
      <c r="M174" s="124">
        <f t="shared" si="49"/>
        <v>0.9</v>
      </c>
      <c r="N174" s="124">
        <f t="shared" si="49"/>
        <v>0.9</v>
      </c>
      <c r="O174" s="124">
        <f t="shared" si="49"/>
        <v>0.9</v>
      </c>
      <c r="P174" s="124">
        <f t="shared" si="49"/>
        <v>0.9</v>
      </c>
      <c r="Q174" s="124">
        <f t="shared" si="49"/>
        <v>0.9</v>
      </c>
      <c r="R174" s="124">
        <f t="shared" si="49"/>
        <v>0.9</v>
      </c>
      <c r="S174" s="124">
        <f t="shared" si="50"/>
        <v>0.9</v>
      </c>
      <c r="T174" s="124">
        <f t="shared" si="50"/>
        <v>0.9</v>
      </c>
      <c r="U174" s="124">
        <f t="shared" si="50"/>
        <v>0.9</v>
      </c>
      <c r="V174" s="124">
        <f t="shared" si="50"/>
        <v>0.9</v>
      </c>
      <c r="W174" s="124">
        <f t="shared" si="50"/>
        <v>0.9</v>
      </c>
      <c r="X174" s="124">
        <f t="shared" si="50"/>
        <v>0.9</v>
      </c>
      <c r="Y174" s="124">
        <f t="shared" si="50"/>
        <v>0.9</v>
      </c>
      <c r="Z174" s="124">
        <f t="shared" si="50"/>
        <v>0.9</v>
      </c>
      <c r="AA174" s="124">
        <f t="shared" si="50"/>
        <v>0.9</v>
      </c>
      <c r="AB174" s="124">
        <f t="shared" si="50"/>
        <v>0.9</v>
      </c>
      <c r="AC174" s="124">
        <f t="shared" si="50"/>
        <v>0.9</v>
      </c>
      <c r="AD174" s="124">
        <f t="shared" si="50"/>
        <v>0.9</v>
      </c>
      <c r="AE174" s="124">
        <f t="shared" si="50"/>
        <v>0.9</v>
      </c>
      <c r="AF174" s="124">
        <f t="shared" si="5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8"/>
        <v>0.44</v>
      </c>
      <c r="C175" s="125">
        <v>0.44</v>
      </c>
      <c r="D175" s="124">
        <f t="shared" si="49"/>
        <v>0.44</v>
      </c>
      <c r="E175" s="124">
        <f t="shared" si="49"/>
        <v>0.44</v>
      </c>
      <c r="F175" s="124">
        <f t="shared" si="49"/>
        <v>0.44</v>
      </c>
      <c r="G175" s="124">
        <f t="shared" si="49"/>
        <v>0.44</v>
      </c>
      <c r="H175" s="124">
        <f t="shared" si="49"/>
        <v>0.44</v>
      </c>
      <c r="I175" s="124">
        <f t="shared" si="49"/>
        <v>0.44</v>
      </c>
      <c r="J175" s="124">
        <f t="shared" si="49"/>
        <v>0.44</v>
      </c>
      <c r="K175" s="124">
        <f t="shared" si="49"/>
        <v>0.44</v>
      </c>
      <c r="L175" s="124">
        <f t="shared" si="49"/>
        <v>0.44</v>
      </c>
      <c r="M175" s="124">
        <f t="shared" si="49"/>
        <v>0.44</v>
      </c>
      <c r="N175" s="124">
        <f t="shared" si="49"/>
        <v>0.44</v>
      </c>
      <c r="O175" s="124">
        <f t="shared" si="49"/>
        <v>0.44</v>
      </c>
      <c r="P175" s="124">
        <f t="shared" si="49"/>
        <v>0.44</v>
      </c>
      <c r="Q175" s="124">
        <f t="shared" si="49"/>
        <v>0.44</v>
      </c>
      <c r="R175" s="124">
        <f t="shared" si="49"/>
        <v>0.44</v>
      </c>
      <c r="S175" s="124">
        <f t="shared" si="50"/>
        <v>0.44</v>
      </c>
      <c r="T175" s="124">
        <f t="shared" si="50"/>
        <v>0.44</v>
      </c>
      <c r="U175" s="124">
        <f t="shared" si="50"/>
        <v>0.44</v>
      </c>
      <c r="V175" s="124">
        <f t="shared" si="50"/>
        <v>0.44</v>
      </c>
      <c r="W175" s="124">
        <f t="shared" si="50"/>
        <v>0.44</v>
      </c>
      <c r="X175" s="124">
        <f t="shared" si="50"/>
        <v>0.44</v>
      </c>
      <c r="Y175" s="124">
        <f t="shared" si="50"/>
        <v>0.44</v>
      </c>
      <c r="Z175" s="124">
        <f t="shared" si="50"/>
        <v>0.44</v>
      </c>
      <c r="AA175" s="124">
        <f t="shared" si="50"/>
        <v>0.44</v>
      </c>
      <c r="AB175" s="124">
        <f t="shared" si="50"/>
        <v>0.44</v>
      </c>
      <c r="AC175" s="124">
        <f t="shared" si="50"/>
        <v>0.44</v>
      </c>
      <c r="AD175" s="124">
        <f t="shared" si="50"/>
        <v>0.44</v>
      </c>
      <c r="AE175" s="124">
        <f t="shared" si="50"/>
        <v>0.44</v>
      </c>
      <c r="AF175" s="124">
        <f t="shared" si="5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8"/>
        <v>2.1</v>
      </c>
      <c r="C176" s="125">
        <v>2.1</v>
      </c>
      <c r="D176" s="124">
        <f t="shared" si="49"/>
        <v>2.1</v>
      </c>
      <c r="E176" s="124">
        <f t="shared" si="49"/>
        <v>2.1</v>
      </c>
      <c r="F176" s="124">
        <f t="shared" si="49"/>
        <v>2.1</v>
      </c>
      <c r="G176" s="124">
        <f t="shared" si="49"/>
        <v>2.1</v>
      </c>
      <c r="H176" s="124">
        <f t="shared" si="49"/>
        <v>2.1</v>
      </c>
      <c r="I176" s="124">
        <f t="shared" si="49"/>
        <v>2.1</v>
      </c>
      <c r="J176" s="124">
        <f t="shared" si="49"/>
        <v>2.1</v>
      </c>
      <c r="K176" s="124">
        <f t="shared" si="49"/>
        <v>2.1</v>
      </c>
      <c r="L176" s="124">
        <f t="shared" si="49"/>
        <v>2.1</v>
      </c>
      <c r="M176" s="124">
        <f t="shared" si="49"/>
        <v>2.1</v>
      </c>
      <c r="N176" s="124">
        <f t="shared" si="49"/>
        <v>2.1</v>
      </c>
      <c r="O176" s="124">
        <f t="shared" si="49"/>
        <v>2.1</v>
      </c>
      <c r="P176" s="124">
        <f t="shared" si="49"/>
        <v>2.1</v>
      </c>
      <c r="Q176" s="124">
        <f t="shared" si="49"/>
        <v>2.1</v>
      </c>
      <c r="R176" s="124">
        <f t="shared" si="49"/>
        <v>2.1</v>
      </c>
      <c r="S176" s="124">
        <f t="shared" si="50"/>
        <v>2.1</v>
      </c>
      <c r="T176" s="124">
        <f t="shared" si="50"/>
        <v>2.1</v>
      </c>
      <c r="U176" s="124">
        <f t="shared" si="50"/>
        <v>2.1</v>
      </c>
      <c r="V176" s="124">
        <f t="shared" si="50"/>
        <v>2.1</v>
      </c>
      <c r="W176" s="124">
        <f t="shared" si="50"/>
        <v>2.1</v>
      </c>
      <c r="X176" s="124">
        <f t="shared" si="50"/>
        <v>2.1</v>
      </c>
      <c r="Y176" s="124">
        <f t="shared" si="50"/>
        <v>2.1</v>
      </c>
      <c r="Z176" s="124">
        <f t="shared" si="50"/>
        <v>2.1</v>
      </c>
      <c r="AA176" s="124">
        <f t="shared" si="50"/>
        <v>2.1</v>
      </c>
      <c r="AB176" s="124">
        <f t="shared" si="50"/>
        <v>2.1</v>
      </c>
      <c r="AC176" s="124">
        <f t="shared" si="50"/>
        <v>2.1</v>
      </c>
      <c r="AD176" s="124">
        <f t="shared" si="50"/>
        <v>2.1</v>
      </c>
      <c r="AE176" s="124">
        <f t="shared" si="50"/>
        <v>2.1</v>
      </c>
      <c r="AF176" s="124">
        <f t="shared" si="5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8"/>
        <v>0.9</v>
      </c>
      <c r="C177" s="125">
        <v>0.9</v>
      </c>
      <c r="D177" s="124">
        <f t="shared" si="49"/>
        <v>0.9</v>
      </c>
      <c r="E177" s="124">
        <f t="shared" si="49"/>
        <v>0.9</v>
      </c>
      <c r="F177" s="124">
        <f t="shared" si="49"/>
        <v>0.9</v>
      </c>
      <c r="G177" s="124">
        <f t="shared" si="49"/>
        <v>0.9</v>
      </c>
      <c r="H177" s="124">
        <f t="shared" si="49"/>
        <v>0.9</v>
      </c>
      <c r="I177" s="124">
        <f t="shared" si="49"/>
        <v>0.9</v>
      </c>
      <c r="J177" s="124">
        <f t="shared" si="49"/>
        <v>0.9</v>
      </c>
      <c r="K177" s="124">
        <f t="shared" si="49"/>
        <v>0.9</v>
      </c>
      <c r="L177" s="124">
        <f t="shared" si="49"/>
        <v>0.9</v>
      </c>
      <c r="M177" s="124">
        <f t="shared" si="49"/>
        <v>0.9</v>
      </c>
      <c r="N177" s="124">
        <f t="shared" si="49"/>
        <v>0.9</v>
      </c>
      <c r="O177" s="124">
        <f t="shared" si="49"/>
        <v>0.9</v>
      </c>
      <c r="P177" s="124">
        <f t="shared" si="49"/>
        <v>0.9</v>
      </c>
      <c r="Q177" s="124">
        <f t="shared" si="49"/>
        <v>0.9</v>
      </c>
      <c r="R177" s="124">
        <f t="shared" si="49"/>
        <v>0.9</v>
      </c>
      <c r="S177" s="124">
        <f t="shared" si="50"/>
        <v>0.9</v>
      </c>
      <c r="T177" s="124">
        <f t="shared" si="50"/>
        <v>0.9</v>
      </c>
      <c r="U177" s="124">
        <f t="shared" si="50"/>
        <v>0.9</v>
      </c>
      <c r="V177" s="124">
        <f t="shared" si="50"/>
        <v>0.9</v>
      </c>
      <c r="W177" s="124">
        <f t="shared" si="50"/>
        <v>0.9</v>
      </c>
      <c r="X177" s="124">
        <f t="shared" si="50"/>
        <v>0.9</v>
      </c>
      <c r="Y177" s="124">
        <f t="shared" si="50"/>
        <v>0.9</v>
      </c>
      <c r="Z177" s="124">
        <f t="shared" si="50"/>
        <v>0.9</v>
      </c>
      <c r="AA177" s="124">
        <f t="shared" si="50"/>
        <v>0.9</v>
      </c>
      <c r="AB177" s="124">
        <f t="shared" si="50"/>
        <v>0.9</v>
      </c>
      <c r="AC177" s="124">
        <f t="shared" si="50"/>
        <v>0.9</v>
      </c>
      <c r="AD177" s="124">
        <f t="shared" si="50"/>
        <v>0.9</v>
      </c>
      <c r="AE177" s="124">
        <f t="shared" si="50"/>
        <v>0.9</v>
      </c>
      <c r="AF177" s="124">
        <f t="shared" si="5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51">AF179</f>
        <v>0.57999999999999996</v>
      </c>
      <c r="C179" s="125">
        <v>0.57999999999999996</v>
      </c>
      <c r="D179" s="124">
        <f t="shared" ref="D179:S191" si="52">C179</f>
        <v>0.57999999999999996</v>
      </c>
      <c r="E179" s="124">
        <f t="shared" si="52"/>
        <v>0.57999999999999996</v>
      </c>
      <c r="F179" s="124">
        <f t="shared" si="52"/>
        <v>0.57999999999999996</v>
      </c>
      <c r="G179" s="124">
        <f t="shared" si="52"/>
        <v>0.57999999999999996</v>
      </c>
      <c r="H179" s="124">
        <f t="shared" si="52"/>
        <v>0.57999999999999996</v>
      </c>
      <c r="I179" s="124">
        <f t="shared" si="52"/>
        <v>0.57999999999999996</v>
      </c>
      <c r="J179" s="124">
        <f t="shared" si="52"/>
        <v>0.57999999999999996</v>
      </c>
      <c r="K179" s="124">
        <f t="shared" si="52"/>
        <v>0.57999999999999996</v>
      </c>
      <c r="L179" s="124">
        <f t="shared" si="52"/>
        <v>0.57999999999999996</v>
      </c>
      <c r="M179" s="124">
        <f t="shared" si="52"/>
        <v>0.57999999999999996</v>
      </c>
      <c r="N179" s="124">
        <f t="shared" si="52"/>
        <v>0.57999999999999996</v>
      </c>
      <c r="O179" s="124">
        <f t="shared" si="52"/>
        <v>0.57999999999999996</v>
      </c>
      <c r="P179" s="124">
        <f t="shared" si="52"/>
        <v>0.57999999999999996</v>
      </c>
      <c r="Q179" s="124">
        <f t="shared" si="52"/>
        <v>0.57999999999999996</v>
      </c>
      <c r="R179" s="124">
        <f t="shared" si="52"/>
        <v>0.57999999999999996</v>
      </c>
      <c r="S179" s="124">
        <f t="shared" si="52"/>
        <v>0.57999999999999996</v>
      </c>
      <c r="T179" s="124">
        <f t="shared" ref="S179:AF191" si="53">S179</f>
        <v>0.57999999999999996</v>
      </c>
      <c r="U179" s="124">
        <f t="shared" si="53"/>
        <v>0.57999999999999996</v>
      </c>
      <c r="V179" s="124">
        <f t="shared" si="53"/>
        <v>0.57999999999999996</v>
      </c>
      <c r="W179" s="124">
        <f t="shared" si="53"/>
        <v>0.57999999999999996</v>
      </c>
      <c r="X179" s="124">
        <f t="shared" si="53"/>
        <v>0.57999999999999996</v>
      </c>
      <c r="Y179" s="124">
        <f t="shared" si="53"/>
        <v>0.57999999999999996</v>
      </c>
      <c r="Z179" s="124">
        <f t="shared" si="53"/>
        <v>0.57999999999999996</v>
      </c>
      <c r="AA179" s="124">
        <f t="shared" si="53"/>
        <v>0.57999999999999996</v>
      </c>
      <c r="AB179" s="124">
        <f t="shared" si="53"/>
        <v>0.57999999999999996</v>
      </c>
      <c r="AC179" s="124">
        <f t="shared" si="53"/>
        <v>0.57999999999999996</v>
      </c>
      <c r="AD179" s="124">
        <f t="shared" si="53"/>
        <v>0.57999999999999996</v>
      </c>
      <c r="AE179" s="124">
        <f t="shared" si="53"/>
        <v>0.57999999999999996</v>
      </c>
      <c r="AF179" s="124">
        <f t="shared" si="5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51"/>
        <v>0.8</v>
      </c>
      <c r="C180" s="125">
        <v>0.8</v>
      </c>
      <c r="D180" s="124">
        <f t="shared" si="52"/>
        <v>0.8</v>
      </c>
      <c r="E180" s="124">
        <f t="shared" si="52"/>
        <v>0.8</v>
      </c>
      <c r="F180" s="124">
        <f t="shared" si="52"/>
        <v>0.8</v>
      </c>
      <c r="G180" s="124">
        <f t="shared" si="52"/>
        <v>0.8</v>
      </c>
      <c r="H180" s="124">
        <f t="shared" si="52"/>
        <v>0.8</v>
      </c>
      <c r="I180" s="124">
        <f t="shared" si="52"/>
        <v>0.8</v>
      </c>
      <c r="J180" s="124">
        <f t="shared" si="52"/>
        <v>0.8</v>
      </c>
      <c r="K180" s="124">
        <f t="shared" si="52"/>
        <v>0.8</v>
      </c>
      <c r="L180" s="124">
        <f t="shared" si="52"/>
        <v>0.8</v>
      </c>
      <c r="M180" s="124">
        <f t="shared" si="52"/>
        <v>0.8</v>
      </c>
      <c r="N180" s="124">
        <f t="shared" si="52"/>
        <v>0.8</v>
      </c>
      <c r="O180" s="124">
        <f t="shared" si="52"/>
        <v>0.8</v>
      </c>
      <c r="P180" s="124">
        <f t="shared" si="52"/>
        <v>0.8</v>
      </c>
      <c r="Q180" s="124">
        <f t="shared" si="52"/>
        <v>0.8</v>
      </c>
      <c r="R180" s="124">
        <f t="shared" si="52"/>
        <v>0.8</v>
      </c>
      <c r="S180" s="124">
        <f t="shared" si="52"/>
        <v>0.8</v>
      </c>
      <c r="T180" s="124">
        <f t="shared" si="53"/>
        <v>0.8</v>
      </c>
      <c r="U180" s="124">
        <f t="shared" si="53"/>
        <v>0.8</v>
      </c>
      <c r="V180" s="124">
        <f t="shared" si="53"/>
        <v>0.8</v>
      </c>
      <c r="W180" s="124">
        <f t="shared" si="53"/>
        <v>0.8</v>
      </c>
      <c r="X180" s="124">
        <f t="shared" si="53"/>
        <v>0.8</v>
      </c>
      <c r="Y180" s="124">
        <f t="shared" si="53"/>
        <v>0.8</v>
      </c>
      <c r="Z180" s="124">
        <f t="shared" si="53"/>
        <v>0.8</v>
      </c>
      <c r="AA180" s="124">
        <f t="shared" si="53"/>
        <v>0.8</v>
      </c>
      <c r="AB180" s="124">
        <f t="shared" si="53"/>
        <v>0.8</v>
      </c>
      <c r="AC180" s="124">
        <f t="shared" si="53"/>
        <v>0.8</v>
      </c>
      <c r="AD180" s="124">
        <f t="shared" si="53"/>
        <v>0.8</v>
      </c>
      <c r="AE180" s="124">
        <f t="shared" si="53"/>
        <v>0.8</v>
      </c>
      <c r="AF180" s="124">
        <f t="shared" si="5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51"/>
        <v>0</v>
      </c>
      <c r="C181" s="125">
        <v>0</v>
      </c>
      <c r="D181" s="124">
        <f t="shared" si="52"/>
        <v>0</v>
      </c>
      <c r="E181" s="124">
        <f t="shared" si="52"/>
        <v>0</v>
      </c>
      <c r="F181" s="124">
        <f t="shared" si="52"/>
        <v>0</v>
      </c>
      <c r="G181" s="124">
        <f t="shared" si="52"/>
        <v>0</v>
      </c>
      <c r="H181" s="124">
        <f t="shared" si="52"/>
        <v>0</v>
      </c>
      <c r="I181" s="124">
        <f t="shared" si="52"/>
        <v>0</v>
      </c>
      <c r="J181" s="124">
        <f t="shared" si="52"/>
        <v>0</v>
      </c>
      <c r="K181" s="124">
        <f t="shared" si="52"/>
        <v>0</v>
      </c>
      <c r="L181" s="124">
        <f t="shared" si="52"/>
        <v>0</v>
      </c>
      <c r="M181" s="124">
        <f t="shared" si="52"/>
        <v>0</v>
      </c>
      <c r="N181" s="124">
        <f t="shared" si="52"/>
        <v>0</v>
      </c>
      <c r="O181" s="124">
        <f t="shared" si="52"/>
        <v>0</v>
      </c>
      <c r="P181" s="124">
        <f t="shared" si="52"/>
        <v>0</v>
      </c>
      <c r="Q181" s="124">
        <f t="shared" si="52"/>
        <v>0</v>
      </c>
      <c r="R181" s="124">
        <f t="shared" si="52"/>
        <v>0</v>
      </c>
      <c r="S181" s="124">
        <f t="shared" si="52"/>
        <v>0</v>
      </c>
      <c r="T181" s="124">
        <f t="shared" si="53"/>
        <v>0</v>
      </c>
      <c r="U181" s="124">
        <f t="shared" si="53"/>
        <v>0</v>
      </c>
      <c r="V181" s="124">
        <f t="shared" si="53"/>
        <v>0</v>
      </c>
      <c r="W181" s="124">
        <f t="shared" si="53"/>
        <v>0</v>
      </c>
      <c r="X181" s="124">
        <f t="shared" si="53"/>
        <v>0</v>
      </c>
      <c r="Y181" s="124">
        <f t="shared" si="53"/>
        <v>0</v>
      </c>
      <c r="Z181" s="124">
        <f t="shared" si="53"/>
        <v>0</v>
      </c>
      <c r="AA181" s="124">
        <f t="shared" si="53"/>
        <v>0</v>
      </c>
      <c r="AB181" s="124">
        <f t="shared" si="53"/>
        <v>0</v>
      </c>
      <c r="AC181" s="124">
        <f t="shared" si="53"/>
        <v>0</v>
      </c>
      <c r="AD181" s="124">
        <f t="shared" si="53"/>
        <v>0</v>
      </c>
      <c r="AE181" s="124">
        <f t="shared" si="53"/>
        <v>0</v>
      </c>
      <c r="AF181" s="124">
        <f t="shared" si="5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51"/>
        <v>0.6</v>
      </c>
      <c r="C182" s="125">
        <v>0.6</v>
      </c>
      <c r="D182" s="124">
        <f t="shared" si="52"/>
        <v>0.6</v>
      </c>
      <c r="E182" s="124">
        <f t="shared" si="52"/>
        <v>0.6</v>
      </c>
      <c r="F182" s="124">
        <f t="shared" si="52"/>
        <v>0.6</v>
      </c>
      <c r="G182" s="124">
        <f t="shared" si="52"/>
        <v>0.6</v>
      </c>
      <c r="H182" s="124">
        <f t="shared" si="52"/>
        <v>0.6</v>
      </c>
      <c r="I182" s="124">
        <f t="shared" si="52"/>
        <v>0.6</v>
      </c>
      <c r="J182" s="124">
        <f t="shared" si="52"/>
        <v>0.6</v>
      </c>
      <c r="K182" s="124">
        <f t="shared" si="52"/>
        <v>0.6</v>
      </c>
      <c r="L182" s="124">
        <f t="shared" si="52"/>
        <v>0.6</v>
      </c>
      <c r="M182" s="124">
        <f t="shared" si="52"/>
        <v>0.6</v>
      </c>
      <c r="N182" s="124">
        <f t="shared" si="52"/>
        <v>0.6</v>
      </c>
      <c r="O182" s="124">
        <f t="shared" si="52"/>
        <v>0.6</v>
      </c>
      <c r="P182" s="124">
        <f t="shared" si="52"/>
        <v>0.6</v>
      </c>
      <c r="Q182" s="124">
        <f t="shared" si="52"/>
        <v>0.6</v>
      </c>
      <c r="R182" s="124">
        <f t="shared" si="52"/>
        <v>0.6</v>
      </c>
      <c r="S182" s="124">
        <f t="shared" si="52"/>
        <v>0.6</v>
      </c>
      <c r="T182" s="124">
        <f t="shared" si="53"/>
        <v>0.6</v>
      </c>
      <c r="U182" s="124">
        <f t="shared" si="53"/>
        <v>0.6</v>
      </c>
      <c r="V182" s="124">
        <f t="shared" si="53"/>
        <v>0.6</v>
      </c>
      <c r="W182" s="124">
        <f t="shared" si="53"/>
        <v>0.6</v>
      </c>
      <c r="X182" s="124">
        <f t="shared" si="53"/>
        <v>0.6</v>
      </c>
      <c r="Y182" s="124">
        <f t="shared" si="53"/>
        <v>0.6</v>
      </c>
      <c r="Z182" s="124">
        <f t="shared" si="53"/>
        <v>0.6</v>
      </c>
      <c r="AA182" s="124">
        <f t="shared" si="53"/>
        <v>0.6</v>
      </c>
      <c r="AB182" s="124">
        <f t="shared" si="53"/>
        <v>0.6</v>
      </c>
      <c r="AC182" s="124">
        <f t="shared" si="53"/>
        <v>0.6</v>
      </c>
      <c r="AD182" s="124">
        <f t="shared" si="53"/>
        <v>0.6</v>
      </c>
      <c r="AE182" s="124">
        <f t="shared" si="53"/>
        <v>0.6</v>
      </c>
      <c r="AF182" s="124">
        <f t="shared" si="5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51"/>
        <v>0.6</v>
      </c>
      <c r="C183" s="125">
        <v>0.6</v>
      </c>
      <c r="D183" s="124">
        <f t="shared" si="52"/>
        <v>0.6</v>
      </c>
      <c r="E183" s="124">
        <f t="shared" si="52"/>
        <v>0.6</v>
      </c>
      <c r="F183" s="124">
        <f t="shared" si="52"/>
        <v>0.6</v>
      </c>
      <c r="G183" s="124">
        <f t="shared" si="52"/>
        <v>0.6</v>
      </c>
      <c r="H183" s="124">
        <f t="shared" si="52"/>
        <v>0.6</v>
      </c>
      <c r="I183" s="124">
        <f t="shared" si="52"/>
        <v>0.6</v>
      </c>
      <c r="J183" s="124">
        <f t="shared" si="52"/>
        <v>0.6</v>
      </c>
      <c r="K183" s="124">
        <f t="shared" si="52"/>
        <v>0.6</v>
      </c>
      <c r="L183" s="124">
        <f t="shared" si="52"/>
        <v>0.6</v>
      </c>
      <c r="M183" s="124">
        <f t="shared" si="52"/>
        <v>0.6</v>
      </c>
      <c r="N183" s="124">
        <f t="shared" si="52"/>
        <v>0.6</v>
      </c>
      <c r="O183" s="124">
        <f t="shared" si="52"/>
        <v>0.6</v>
      </c>
      <c r="P183" s="124">
        <f t="shared" si="52"/>
        <v>0.6</v>
      </c>
      <c r="Q183" s="124">
        <f t="shared" si="52"/>
        <v>0.6</v>
      </c>
      <c r="R183" s="124">
        <f t="shared" si="52"/>
        <v>0.6</v>
      </c>
      <c r="S183" s="124">
        <f t="shared" si="52"/>
        <v>0.6</v>
      </c>
      <c r="T183" s="124">
        <f t="shared" si="53"/>
        <v>0.6</v>
      </c>
      <c r="U183" s="124">
        <f t="shared" si="53"/>
        <v>0.6</v>
      </c>
      <c r="V183" s="124">
        <f t="shared" si="53"/>
        <v>0.6</v>
      </c>
      <c r="W183" s="124">
        <f t="shared" si="53"/>
        <v>0.6</v>
      </c>
      <c r="X183" s="124">
        <f t="shared" si="53"/>
        <v>0.6</v>
      </c>
      <c r="Y183" s="124">
        <f t="shared" si="53"/>
        <v>0.6</v>
      </c>
      <c r="Z183" s="124">
        <f t="shared" si="53"/>
        <v>0.6</v>
      </c>
      <c r="AA183" s="124">
        <f t="shared" si="53"/>
        <v>0.6</v>
      </c>
      <c r="AB183" s="124">
        <f t="shared" si="53"/>
        <v>0.6</v>
      </c>
      <c r="AC183" s="124">
        <f t="shared" si="53"/>
        <v>0.6</v>
      </c>
      <c r="AD183" s="124">
        <f t="shared" si="53"/>
        <v>0.6</v>
      </c>
      <c r="AE183" s="124">
        <f t="shared" si="53"/>
        <v>0.6</v>
      </c>
      <c r="AF183" s="124">
        <f t="shared" si="5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51"/>
        <v>0.35</v>
      </c>
      <c r="C184" s="125">
        <v>0.35</v>
      </c>
      <c r="D184" s="124">
        <f t="shared" si="52"/>
        <v>0.35</v>
      </c>
      <c r="E184" s="124">
        <f t="shared" si="52"/>
        <v>0.35</v>
      </c>
      <c r="F184" s="124">
        <f t="shared" si="52"/>
        <v>0.35</v>
      </c>
      <c r="G184" s="124">
        <f t="shared" si="52"/>
        <v>0.35</v>
      </c>
      <c r="H184" s="124">
        <f t="shared" si="52"/>
        <v>0.35</v>
      </c>
      <c r="I184" s="124">
        <f t="shared" si="52"/>
        <v>0.35</v>
      </c>
      <c r="J184" s="124">
        <f t="shared" si="52"/>
        <v>0.35</v>
      </c>
      <c r="K184" s="124">
        <f t="shared" si="52"/>
        <v>0.35</v>
      </c>
      <c r="L184" s="124">
        <f t="shared" si="52"/>
        <v>0.35</v>
      </c>
      <c r="M184" s="124">
        <f t="shared" si="52"/>
        <v>0.35</v>
      </c>
      <c r="N184" s="124">
        <f t="shared" si="52"/>
        <v>0.35</v>
      </c>
      <c r="O184" s="124">
        <f t="shared" si="52"/>
        <v>0.35</v>
      </c>
      <c r="P184" s="124">
        <f t="shared" si="52"/>
        <v>0.35</v>
      </c>
      <c r="Q184" s="124">
        <f t="shared" si="52"/>
        <v>0.35</v>
      </c>
      <c r="R184" s="124">
        <f t="shared" si="52"/>
        <v>0.35</v>
      </c>
      <c r="S184" s="124">
        <f t="shared" si="52"/>
        <v>0.35</v>
      </c>
      <c r="T184" s="124">
        <f t="shared" si="53"/>
        <v>0.35</v>
      </c>
      <c r="U184" s="124">
        <f t="shared" si="53"/>
        <v>0.35</v>
      </c>
      <c r="V184" s="124">
        <f t="shared" si="53"/>
        <v>0.35</v>
      </c>
      <c r="W184" s="124">
        <f t="shared" si="53"/>
        <v>0.35</v>
      </c>
      <c r="X184" s="124">
        <f t="shared" si="53"/>
        <v>0.35</v>
      </c>
      <c r="Y184" s="124">
        <f t="shared" si="53"/>
        <v>0.35</v>
      </c>
      <c r="Z184" s="124">
        <f t="shared" si="53"/>
        <v>0.35</v>
      </c>
      <c r="AA184" s="124">
        <f t="shared" si="53"/>
        <v>0.35</v>
      </c>
      <c r="AB184" s="124">
        <f t="shared" si="53"/>
        <v>0.35</v>
      </c>
      <c r="AC184" s="124">
        <f t="shared" si="53"/>
        <v>0.35</v>
      </c>
      <c r="AD184" s="124">
        <f t="shared" si="53"/>
        <v>0.35</v>
      </c>
      <c r="AE184" s="124">
        <f t="shared" si="53"/>
        <v>0.35</v>
      </c>
      <c r="AF184" s="124">
        <f t="shared" si="5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51"/>
        <v>0.28999999999999998</v>
      </c>
      <c r="C185" s="125">
        <v>0.28999999999999998</v>
      </c>
      <c r="D185" s="124">
        <f t="shared" si="52"/>
        <v>0.28999999999999998</v>
      </c>
      <c r="E185" s="124">
        <f t="shared" si="52"/>
        <v>0.28999999999999998</v>
      </c>
      <c r="F185" s="124">
        <f t="shared" si="52"/>
        <v>0.28999999999999998</v>
      </c>
      <c r="G185" s="124">
        <f t="shared" si="52"/>
        <v>0.28999999999999998</v>
      </c>
      <c r="H185" s="124">
        <f t="shared" si="52"/>
        <v>0.28999999999999998</v>
      </c>
      <c r="I185" s="124">
        <f t="shared" si="52"/>
        <v>0.28999999999999998</v>
      </c>
      <c r="J185" s="124">
        <f t="shared" si="52"/>
        <v>0.28999999999999998</v>
      </c>
      <c r="K185" s="124">
        <f t="shared" si="52"/>
        <v>0.28999999999999998</v>
      </c>
      <c r="L185" s="124">
        <f t="shared" si="52"/>
        <v>0.28999999999999998</v>
      </c>
      <c r="M185" s="124">
        <f t="shared" si="52"/>
        <v>0.28999999999999998</v>
      </c>
      <c r="N185" s="124">
        <f t="shared" si="52"/>
        <v>0.28999999999999998</v>
      </c>
      <c r="O185" s="124">
        <f t="shared" si="52"/>
        <v>0.28999999999999998</v>
      </c>
      <c r="P185" s="124">
        <f t="shared" si="52"/>
        <v>0.28999999999999998</v>
      </c>
      <c r="Q185" s="124">
        <f t="shared" si="52"/>
        <v>0.28999999999999998</v>
      </c>
      <c r="R185" s="124">
        <f t="shared" si="52"/>
        <v>0.28999999999999998</v>
      </c>
      <c r="S185" s="124">
        <f t="shared" si="52"/>
        <v>0.28999999999999998</v>
      </c>
      <c r="T185" s="124">
        <f t="shared" si="53"/>
        <v>0.28999999999999998</v>
      </c>
      <c r="U185" s="124">
        <f t="shared" si="53"/>
        <v>0.28999999999999998</v>
      </c>
      <c r="V185" s="124">
        <f t="shared" si="53"/>
        <v>0.28999999999999998</v>
      </c>
      <c r="W185" s="124">
        <f t="shared" si="53"/>
        <v>0.28999999999999998</v>
      </c>
      <c r="X185" s="124">
        <f t="shared" si="53"/>
        <v>0.28999999999999998</v>
      </c>
      <c r="Y185" s="124">
        <f t="shared" si="53"/>
        <v>0.28999999999999998</v>
      </c>
      <c r="Z185" s="124">
        <f t="shared" si="53"/>
        <v>0.28999999999999998</v>
      </c>
      <c r="AA185" s="124">
        <f t="shared" si="53"/>
        <v>0.28999999999999998</v>
      </c>
      <c r="AB185" s="124">
        <f t="shared" si="53"/>
        <v>0.28999999999999998</v>
      </c>
      <c r="AC185" s="124">
        <f t="shared" si="53"/>
        <v>0.28999999999999998</v>
      </c>
      <c r="AD185" s="124">
        <f t="shared" si="53"/>
        <v>0.28999999999999998</v>
      </c>
      <c r="AE185" s="124">
        <f t="shared" si="53"/>
        <v>0.28999999999999998</v>
      </c>
      <c r="AF185" s="124">
        <f t="shared" si="5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51"/>
        <v>0.06</v>
      </c>
      <c r="C186" s="125">
        <v>0.06</v>
      </c>
      <c r="D186" s="124">
        <f t="shared" si="52"/>
        <v>0.06</v>
      </c>
      <c r="E186" s="124">
        <f t="shared" si="52"/>
        <v>0.06</v>
      </c>
      <c r="F186" s="124">
        <f t="shared" si="52"/>
        <v>0.06</v>
      </c>
      <c r="G186" s="124">
        <f t="shared" si="52"/>
        <v>0.06</v>
      </c>
      <c r="H186" s="124">
        <f t="shared" si="52"/>
        <v>0.06</v>
      </c>
      <c r="I186" s="124">
        <f t="shared" si="52"/>
        <v>0.06</v>
      </c>
      <c r="J186" s="124">
        <f t="shared" si="52"/>
        <v>0.06</v>
      </c>
      <c r="K186" s="124">
        <f t="shared" si="52"/>
        <v>0.06</v>
      </c>
      <c r="L186" s="124">
        <f t="shared" si="52"/>
        <v>0.06</v>
      </c>
      <c r="M186" s="124">
        <f t="shared" si="52"/>
        <v>0.06</v>
      </c>
      <c r="N186" s="124">
        <f t="shared" si="52"/>
        <v>0.06</v>
      </c>
      <c r="O186" s="124">
        <f t="shared" si="52"/>
        <v>0.06</v>
      </c>
      <c r="P186" s="124">
        <f t="shared" si="52"/>
        <v>0.06</v>
      </c>
      <c r="Q186" s="124">
        <f t="shared" si="52"/>
        <v>0.06</v>
      </c>
      <c r="R186" s="124">
        <f t="shared" si="52"/>
        <v>0.06</v>
      </c>
      <c r="S186" s="124">
        <f t="shared" si="52"/>
        <v>0.06</v>
      </c>
      <c r="T186" s="124">
        <f t="shared" si="53"/>
        <v>0.06</v>
      </c>
      <c r="U186" s="124">
        <f t="shared" si="53"/>
        <v>0.06</v>
      </c>
      <c r="V186" s="124">
        <f t="shared" si="53"/>
        <v>0.06</v>
      </c>
      <c r="W186" s="124">
        <f t="shared" si="53"/>
        <v>0.06</v>
      </c>
      <c r="X186" s="124">
        <f t="shared" si="53"/>
        <v>0.06</v>
      </c>
      <c r="Y186" s="124">
        <f t="shared" si="53"/>
        <v>0.06</v>
      </c>
      <c r="Z186" s="124">
        <f t="shared" si="53"/>
        <v>0.06</v>
      </c>
      <c r="AA186" s="124">
        <f t="shared" si="53"/>
        <v>0.06</v>
      </c>
      <c r="AB186" s="124">
        <f t="shared" si="53"/>
        <v>0.06</v>
      </c>
      <c r="AC186" s="124">
        <f t="shared" si="53"/>
        <v>0.06</v>
      </c>
      <c r="AD186" s="124">
        <f t="shared" si="53"/>
        <v>0.06</v>
      </c>
      <c r="AE186" s="124">
        <f t="shared" si="53"/>
        <v>0.06</v>
      </c>
      <c r="AF186" s="124">
        <f t="shared" si="5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51"/>
        <v>0.11</v>
      </c>
      <c r="C187" s="125">
        <v>0.11</v>
      </c>
      <c r="D187" s="124">
        <f t="shared" si="52"/>
        <v>0.11</v>
      </c>
      <c r="E187" s="124">
        <f t="shared" si="52"/>
        <v>0.11</v>
      </c>
      <c r="F187" s="124">
        <f t="shared" si="52"/>
        <v>0.11</v>
      </c>
      <c r="G187" s="124">
        <f t="shared" si="52"/>
        <v>0.11</v>
      </c>
      <c r="H187" s="124">
        <f t="shared" si="52"/>
        <v>0.11</v>
      </c>
      <c r="I187" s="124">
        <f t="shared" si="52"/>
        <v>0.11</v>
      </c>
      <c r="J187" s="124">
        <f t="shared" si="52"/>
        <v>0.11</v>
      </c>
      <c r="K187" s="124">
        <f t="shared" si="52"/>
        <v>0.11</v>
      </c>
      <c r="L187" s="124">
        <f t="shared" si="52"/>
        <v>0.11</v>
      </c>
      <c r="M187" s="124">
        <f t="shared" si="52"/>
        <v>0.11</v>
      </c>
      <c r="N187" s="124">
        <f t="shared" si="52"/>
        <v>0.11</v>
      </c>
      <c r="O187" s="124">
        <f t="shared" si="52"/>
        <v>0.11</v>
      </c>
      <c r="P187" s="124">
        <f t="shared" si="52"/>
        <v>0.11</v>
      </c>
      <c r="Q187" s="124">
        <f t="shared" si="52"/>
        <v>0.11</v>
      </c>
      <c r="R187" s="124">
        <f t="shared" si="52"/>
        <v>0.11</v>
      </c>
      <c r="S187" s="124">
        <f t="shared" si="52"/>
        <v>0.11</v>
      </c>
      <c r="T187" s="124">
        <f t="shared" si="53"/>
        <v>0.11</v>
      </c>
      <c r="U187" s="124">
        <f t="shared" si="53"/>
        <v>0.11</v>
      </c>
      <c r="V187" s="124">
        <f t="shared" si="53"/>
        <v>0.11</v>
      </c>
      <c r="W187" s="124">
        <f t="shared" si="53"/>
        <v>0.11</v>
      </c>
      <c r="X187" s="124">
        <f t="shared" si="53"/>
        <v>0.11</v>
      </c>
      <c r="Y187" s="124">
        <f t="shared" si="53"/>
        <v>0.11</v>
      </c>
      <c r="Z187" s="124">
        <f t="shared" si="53"/>
        <v>0.11</v>
      </c>
      <c r="AA187" s="124">
        <f t="shared" si="53"/>
        <v>0.11</v>
      </c>
      <c r="AB187" s="124">
        <f t="shared" si="53"/>
        <v>0.11</v>
      </c>
      <c r="AC187" s="124">
        <f t="shared" si="53"/>
        <v>0.11</v>
      </c>
      <c r="AD187" s="124">
        <f t="shared" si="53"/>
        <v>0.11</v>
      </c>
      <c r="AE187" s="124">
        <f t="shared" si="53"/>
        <v>0.11</v>
      </c>
      <c r="AF187" s="124">
        <f t="shared" si="5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51"/>
        <v>0.1</v>
      </c>
      <c r="C188" s="125">
        <v>0.1</v>
      </c>
      <c r="D188" s="124">
        <f t="shared" si="52"/>
        <v>0.1</v>
      </c>
      <c r="E188" s="124">
        <f t="shared" si="52"/>
        <v>0.1</v>
      </c>
      <c r="F188" s="124">
        <f t="shared" si="52"/>
        <v>0.1</v>
      </c>
      <c r="G188" s="124">
        <f t="shared" si="52"/>
        <v>0.1</v>
      </c>
      <c r="H188" s="124">
        <f t="shared" si="52"/>
        <v>0.1</v>
      </c>
      <c r="I188" s="124">
        <f t="shared" si="52"/>
        <v>0.1</v>
      </c>
      <c r="J188" s="124">
        <f t="shared" si="52"/>
        <v>0.1</v>
      </c>
      <c r="K188" s="124">
        <f t="shared" si="52"/>
        <v>0.1</v>
      </c>
      <c r="L188" s="124">
        <f t="shared" si="52"/>
        <v>0.1</v>
      </c>
      <c r="M188" s="124">
        <f t="shared" si="52"/>
        <v>0.1</v>
      </c>
      <c r="N188" s="124">
        <f t="shared" si="52"/>
        <v>0.1</v>
      </c>
      <c r="O188" s="124">
        <f t="shared" si="52"/>
        <v>0.1</v>
      </c>
      <c r="P188" s="124">
        <f t="shared" si="52"/>
        <v>0.1</v>
      </c>
      <c r="Q188" s="124">
        <f t="shared" si="52"/>
        <v>0.1</v>
      </c>
      <c r="R188" s="124">
        <f t="shared" si="52"/>
        <v>0.1</v>
      </c>
      <c r="S188" s="124">
        <f t="shared" si="53"/>
        <v>0.1</v>
      </c>
      <c r="T188" s="124">
        <f t="shared" si="53"/>
        <v>0.1</v>
      </c>
      <c r="U188" s="124">
        <f t="shared" si="53"/>
        <v>0.1</v>
      </c>
      <c r="V188" s="124">
        <f t="shared" si="53"/>
        <v>0.1</v>
      </c>
      <c r="W188" s="124">
        <f t="shared" si="53"/>
        <v>0.1</v>
      </c>
      <c r="X188" s="124">
        <f t="shared" si="53"/>
        <v>0.1</v>
      </c>
      <c r="Y188" s="124">
        <f t="shared" si="53"/>
        <v>0.1</v>
      </c>
      <c r="Z188" s="124">
        <f t="shared" si="53"/>
        <v>0.1</v>
      </c>
      <c r="AA188" s="124">
        <f t="shared" si="53"/>
        <v>0.1</v>
      </c>
      <c r="AB188" s="124">
        <f t="shared" si="53"/>
        <v>0.1</v>
      </c>
      <c r="AC188" s="124">
        <f t="shared" si="53"/>
        <v>0.1</v>
      </c>
      <c r="AD188" s="124">
        <f t="shared" si="53"/>
        <v>0.1</v>
      </c>
      <c r="AE188" s="124">
        <f t="shared" si="53"/>
        <v>0.1</v>
      </c>
      <c r="AF188" s="124">
        <f t="shared" si="5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51"/>
        <v>0.09</v>
      </c>
      <c r="C189" s="125">
        <v>0.09</v>
      </c>
      <c r="D189" s="124">
        <f t="shared" si="52"/>
        <v>0.09</v>
      </c>
      <c r="E189" s="124">
        <f t="shared" si="52"/>
        <v>0.09</v>
      </c>
      <c r="F189" s="124">
        <f t="shared" si="52"/>
        <v>0.09</v>
      </c>
      <c r="G189" s="124">
        <f t="shared" si="52"/>
        <v>0.09</v>
      </c>
      <c r="H189" s="124">
        <f t="shared" si="52"/>
        <v>0.09</v>
      </c>
      <c r="I189" s="124">
        <f t="shared" si="52"/>
        <v>0.09</v>
      </c>
      <c r="J189" s="124">
        <f t="shared" si="52"/>
        <v>0.09</v>
      </c>
      <c r="K189" s="124">
        <f t="shared" si="52"/>
        <v>0.09</v>
      </c>
      <c r="L189" s="124">
        <f t="shared" si="52"/>
        <v>0.09</v>
      </c>
      <c r="M189" s="124">
        <f t="shared" si="52"/>
        <v>0.09</v>
      </c>
      <c r="N189" s="124">
        <f t="shared" si="52"/>
        <v>0.09</v>
      </c>
      <c r="O189" s="124">
        <f t="shared" si="52"/>
        <v>0.09</v>
      </c>
      <c r="P189" s="124">
        <f t="shared" si="52"/>
        <v>0.09</v>
      </c>
      <c r="Q189" s="124">
        <f t="shared" si="52"/>
        <v>0.09</v>
      </c>
      <c r="R189" s="124">
        <f t="shared" si="52"/>
        <v>0.09</v>
      </c>
      <c r="S189" s="124">
        <f t="shared" si="53"/>
        <v>0.09</v>
      </c>
      <c r="T189" s="124">
        <f t="shared" si="53"/>
        <v>0.09</v>
      </c>
      <c r="U189" s="124">
        <f t="shared" si="53"/>
        <v>0.09</v>
      </c>
      <c r="V189" s="124">
        <f t="shared" si="53"/>
        <v>0.09</v>
      </c>
      <c r="W189" s="124">
        <f t="shared" si="53"/>
        <v>0.09</v>
      </c>
      <c r="X189" s="124">
        <f t="shared" si="53"/>
        <v>0.09</v>
      </c>
      <c r="Y189" s="124">
        <f t="shared" si="53"/>
        <v>0.09</v>
      </c>
      <c r="Z189" s="124">
        <f t="shared" si="53"/>
        <v>0.09</v>
      </c>
      <c r="AA189" s="124">
        <f t="shared" si="53"/>
        <v>0.09</v>
      </c>
      <c r="AB189" s="124">
        <f t="shared" si="53"/>
        <v>0.09</v>
      </c>
      <c r="AC189" s="124">
        <f t="shared" si="53"/>
        <v>0.09</v>
      </c>
      <c r="AD189" s="124">
        <f t="shared" si="53"/>
        <v>0.09</v>
      </c>
      <c r="AE189" s="124">
        <f t="shared" si="53"/>
        <v>0.09</v>
      </c>
      <c r="AF189" s="124">
        <f t="shared" si="5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51"/>
        <v>0.04</v>
      </c>
      <c r="C190" s="48">
        <v>0.04</v>
      </c>
      <c r="D190" s="124">
        <f t="shared" si="52"/>
        <v>0.04</v>
      </c>
      <c r="E190" s="124">
        <f t="shared" si="52"/>
        <v>0.04</v>
      </c>
      <c r="F190" s="124">
        <f t="shared" si="52"/>
        <v>0.04</v>
      </c>
      <c r="G190" s="124">
        <f t="shared" si="52"/>
        <v>0.04</v>
      </c>
      <c r="H190" s="124">
        <f t="shared" si="52"/>
        <v>0.04</v>
      </c>
      <c r="I190" s="124">
        <f t="shared" si="52"/>
        <v>0.04</v>
      </c>
      <c r="J190" s="124">
        <f t="shared" si="52"/>
        <v>0.04</v>
      </c>
      <c r="K190" s="124">
        <f t="shared" si="52"/>
        <v>0.04</v>
      </c>
      <c r="L190" s="124">
        <f t="shared" si="52"/>
        <v>0.04</v>
      </c>
      <c r="M190" s="124">
        <f t="shared" si="52"/>
        <v>0.04</v>
      </c>
      <c r="N190" s="124">
        <f t="shared" si="52"/>
        <v>0.04</v>
      </c>
      <c r="O190" s="124">
        <f t="shared" si="52"/>
        <v>0.04</v>
      </c>
      <c r="P190" s="124">
        <f t="shared" si="52"/>
        <v>0.04</v>
      </c>
      <c r="Q190" s="124">
        <f t="shared" si="52"/>
        <v>0.04</v>
      </c>
      <c r="R190" s="124">
        <f t="shared" si="52"/>
        <v>0.04</v>
      </c>
      <c r="S190" s="124">
        <f t="shared" si="53"/>
        <v>0.04</v>
      </c>
      <c r="T190" s="124">
        <f t="shared" si="53"/>
        <v>0.04</v>
      </c>
      <c r="U190" s="124">
        <f t="shared" si="53"/>
        <v>0.04</v>
      </c>
      <c r="V190" s="124">
        <f t="shared" si="53"/>
        <v>0.04</v>
      </c>
      <c r="W190" s="124">
        <f t="shared" si="53"/>
        <v>0.04</v>
      </c>
      <c r="X190" s="124">
        <f t="shared" si="53"/>
        <v>0.04</v>
      </c>
      <c r="Y190" s="124">
        <f t="shared" si="53"/>
        <v>0.04</v>
      </c>
      <c r="Z190" s="124">
        <f t="shared" si="53"/>
        <v>0.04</v>
      </c>
      <c r="AA190" s="124">
        <f t="shared" si="53"/>
        <v>0.04</v>
      </c>
      <c r="AB190" s="124">
        <f t="shared" si="53"/>
        <v>0.04</v>
      </c>
      <c r="AC190" s="124">
        <f t="shared" si="53"/>
        <v>0.04</v>
      </c>
      <c r="AD190" s="124">
        <f t="shared" si="53"/>
        <v>0.04</v>
      </c>
      <c r="AE190" s="124">
        <f t="shared" si="53"/>
        <v>0.04</v>
      </c>
      <c r="AF190" s="124">
        <f t="shared" si="5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51"/>
        <v>2.3E-2</v>
      </c>
      <c r="C191" s="48">
        <v>2.3E-2</v>
      </c>
      <c r="D191" s="124">
        <f>C191</f>
        <v>2.3E-2</v>
      </c>
      <c r="E191" s="124">
        <f t="shared" si="52"/>
        <v>2.3E-2</v>
      </c>
      <c r="F191" s="124">
        <f t="shared" si="52"/>
        <v>2.3E-2</v>
      </c>
      <c r="G191" s="124">
        <f t="shared" si="52"/>
        <v>2.3E-2</v>
      </c>
      <c r="H191" s="124">
        <f t="shared" si="52"/>
        <v>2.3E-2</v>
      </c>
      <c r="I191" s="124">
        <f t="shared" si="52"/>
        <v>2.3E-2</v>
      </c>
      <c r="J191" s="124">
        <f t="shared" si="52"/>
        <v>2.3E-2</v>
      </c>
      <c r="K191" s="124">
        <f t="shared" si="52"/>
        <v>2.3E-2</v>
      </c>
      <c r="L191" s="124">
        <f t="shared" si="52"/>
        <v>2.3E-2</v>
      </c>
      <c r="M191" s="124">
        <f t="shared" si="52"/>
        <v>2.3E-2</v>
      </c>
      <c r="N191" s="124">
        <f t="shared" si="52"/>
        <v>2.3E-2</v>
      </c>
      <c r="O191" s="124">
        <f t="shared" si="52"/>
        <v>2.3E-2</v>
      </c>
      <c r="P191" s="124">
        <f t="shared" si="52"/>
        <v>2.3E-2</v>
      </c>
      <c r="Q191" s="124">
        <f t="shared" si="52"/>
        <v>2.3E-2</v>
      </c>
      <c r="R191" s="124">
        <f t="shared" si="52"/>
        <v>2.3E-2</v>
      </c>
      <c r="S191" s="124">
        <f t="shared" si="53"/>
        <v>2.3E-2</v>
      </c>
      <c r="T191" s="124">
        <f t="shared" si="53"/>
        <v>2.3E-2</v>
      </c>
      <c r="U191" s="124">
        <f t="shared" si="53"/>
        <v>2.3E-2</v>
      </c>
      <c r="V191" s="124">
        <f t="shared" si="53"/>
        <v>2.3E-2</v>
      </c>
      <c r="W191" s="124">
        <f t="shared" si="53"/>
        <v>2.3E-2</v>
      </c>
      <c r="X191" s="124">
        <f t="shared" si="53"/>
        <v>2.3E-2</v>
      </c>
      <c r="Y191" s="124">
        <f t="shared" si="53"/>
        <v>2.3E-2</v>
      </c>
      <c r="Z191" s="124">
        <f t="shared" si="53"/>
        <v>2.3E-2</v>
      </c>
      <c r="AA191" s="124">
        <f t="shared" si="53"/>
        <v>2.3E-2</v>
      </c>
      <c r="AB191" s="124">
        <f t="shared" si="53"/>
        <v>2.3E-2</v>
      </c>
      <c r="AC191" s="124">
        <f t="shared" si="53"/>
        <v>2.3E-2</v>
      </c>
      <c r="AD191" s="124">
        <f t="shared" si="53"/>
        <v>2.3E-2</v>
      </c>
      <c r="AE191" s="124">
        <f t="shared" si="53"/>
        <v>2.3E-2</v>
      </c>
      <c r="AF191" s="124">
        <f t="shared" si="5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4">SUM(C102:C191)</f>
        <v>194.70600000000002</v>
      </c>
      <c r="D192" s="129">
        <f t="shared" si="54"/>
        <v>194.70600000000002</v>
      </c>
      <c r="E192" s="129">
        <f t="shared" si="54"/>
        <v>194.70600000000002</v>
      </c>
      <c r="F192" s="129">
        <f t="shared" si="54"/>
        <v>194.70600000000002</v>
      </c>
      <c r="G192" s="129">
        <f t="shared" si="54"/>
        <v>194.70600000000002</v>
      </c>
      <c r="H192" s="129">
        <f t="shared" si="54"/>
        <v>194.70600000000002</v>
      </c>
      <c r="I192" s="129">
        <f t="shared" si="54"/>
        <v>189.70600000000005</v>
      </c>
      <c r="J192" s="129">
        <f t="shared" si="54"/>
        <v>187.10600000000005</v>
      </c>
      <c r="K192" s="129">
        <f t="shared" si="54"/>
        <v>187.10600000000005</v>
      </c>
      <c r="L192" s="129">
        <f t="shared" si="54"/>
        <v>187.10600000000005</v>
      </c>
      <c r="M192" s="129">
        <f t="shared" si="54"/>
        <v>187.10600000000005</v>
      </c>
      <c r="N192" s="129">
        <f t="shared" si="54"/>
        <v>187.10600000000005</v>
      </c>
      <c r="O192" s="129">
        <f t="shared" si="54"/>
        <v>187.10600000000005</v>
      </c>
      <c r="P192" s="129">
        <f t="shared" si="54"/>
        <v>187.10600000000005</v>
      </c>
      <c r="Q192" s="129">
        <f t="shared" si="54"/>
        <v>187.10600000000005</v>
      </c>
      <c r="R192" s="129">
        <f t="shared" si="54"/>
        <v>187.10600000000005</v>
      </c>
      <c r="S192" s="129">
        <f t="shared" si="54"/>
        <v>187.10600000000005</v>
      </c>
      <c r="T192" s="129">
        <f t="shared" si="54"/>
        <v>187.10600000000005</v>
      </c>
      <c r="U192" s="129">
        <f t="shared" si="54"/>
        <v>187.10600000000005</v>
      </c>
      <c r="V192" s="129">
        <f t="shared" si="54"/>
        <v>187.10600000000005</v>
      </c>
      <c r="W192" s="129">
        <f t="shared" si="54"/>
        <v>187.10600000000005</v>
      </c>
      <c r="X192" s="129">
        <f t="shared" si="54"/>
        <v>187.10600000000005</v>
      </c>
      <c r="Y192" s="129">
        <f t="shared" si="54"/>
        <v>187.10600000000005</v>
      </c>
      <c r="Z192" s="129">
        <f t="shared" si="54"/>
        <v>187.10600000000005</v>
      </c>
      <c r="AA192" s="129">
        <f t="shared" si="54"/>
        <v>187.10600000000005</v>
      </c>
      <c r="AB192" s="129">
        <f t="shared" si="54"/>
        <v>187.10600000000005</v>
      </c>
      <c r="AC192" s="129">
        <f t="shared" si="54"/>
        <v>187.10600000000005</v>
      </c>
      <c r="AD192" s="129">
        <f t="shared" si="54"/>
        <v>187.10600000000005</v>
      </c>
      <c r="AE192" s="129">
        <f t="shared" si="54"/>
        <v>187.10600000000005</v>
      </c>
      <c r="AF192" s="129">
        <f t="shared" si="54"/>
        <v>187.10600000000005</v>
      </c>
      <c r="AG192" s="130">
        <f t="shared" si="5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5">AF194</f>
        <v>0.3</v>
      </c>
      <c r="C194" s="131">
        <v>0.3</v>
      </c>
      <c r="D194" s="131">
        <f t="shared" ref="D194:S199" si="56">C194</f>
        <v>0.3</v>
      </c>
      <c r="E194" s="131">
        <f t="shared" si="56"/>
        <v>0.3</v>
      </c>
      <c r="F194" s="131">
        <f t="shared" si="56"/>
        <v>0.3</v>
      </c>
      <c r="G194" s="131">
        <f t="shared" si="56"/>
        <v>0.3</v>
      </c>
      <c r="H194" s="131">
        <f t="shared" si="56"/>
        <v>0.3</v>
      </c>
      <c r="I194" s="131">
        <f t="shared" si="56"/>
        <v>0.3</v>
      </c>
      <c r="J194" s="131">
        <f t="shared" si="56"/>
        <v>0.3</v>
      </c>
      <c r="K194" s="131">
        <f t="shared" si="56"/>
        <v>0.3</v>
      </c>
      <c r="L194" s="131">
        <f t="shared" si="56"/>
        <v>0.3</v>
      </c>
      <c r="M194" s="131">
        <f t="shared" si="56"/>
        <v>0.3</v>
      </c>
      <c r="N194" s="131">
        <f t="shared" si="56"/>
        <v>0.3</v>
      </c>
      <c r="O194" s="131">
        <f t="shared" si="56"/>
        <v>0.3</v>
      </c>
      <c r="P194" s="131">
        <f t="shared" si="56"/>
        <v>0.3</v>
      </c>
      <c r="Q194" s="131">
        <f t="shared" si="56"/>
        <v>0.3</v>
      </c>
      <c r="R194" s="131">
        <f t="shared" si="56"/>
        <v>0.3</v>
      </c>
      <c r="S194" s="131">
        <f t="shared" si="56"/>
        <v>0.3</v>
      </c>
      <c r="T194" s="131">
        <f t="shared" ref="T194:AF199" si="57">S194</f>
        <v>0.3</v>
      </c>
      <c r="U194" s="131">
        <f t="shared" si="57"/>
        <v>0.3</v>
      </c>
      <c r="V194" s="131">
        <f t="shared" si="57"/>
        <v>0.3</v>
      </c>
      <c r="W194" s="131">
        <f t="shared" si="57"/>
        <v>0.3</v>
      </c>
      <c r="X194" s="131">
        <f t="shared" si="57"/>
        <v>0.3</v>
      </c>
      <c r="Y194" s="131">
        <f t="shared" si="57"/>
        <v>0.3</v>
      </c>
      <c r="Z194" s="131">
        <f t="shared" si="57"/>
        <v>0.3</v>
      </c>
      <c r="AA194" s="131">
        <f t="shared" si="57"/>
        <v>0.3</v>
      </c>
      <c r="AB194" s="131">
        <f t="shared" si="57"/>
        <v>0.3</v>
      </c>
      <c r="AC194" s="131">
        <f t="shared" si="57"/>
        <v>0.3</v>
      </c>
      <c r="AD194" s="131">
        <f t="shared" si="57"/>
        <v>0.3</v>
      </c>
      <c r="AE194" s="131">
        <f t="shared" si="57"/>
        <v>0.3</v>
      </c>
      <c r="AF194" s="131">
        <f t="shared" si="5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5"/>
        <v>0.4</v>
      </c>
      <c r="C195" s="124">
        <v>0.4</v>
      </c>
      <c r="D195" s="124">
        <f t="shared" si="56"/>
        <v>0.4</v>
      </c>
      <c r="E195" s="124">
        <f t="shared" si="56"/>
        <v>0.4</v>
      </c>
      <c r="F195" s="124">
        <f t="shared" si="56"/>
        <v>0.4</v>
      </c>
      <c r="G195" s="124">
        <f t="shared" si="56"/>
        <v>0.4</v>
      </c>
      <c r="H195" s="124">
        <f t="shared" si="56"/>
        <v>0.4</v>
      </c>
      <c r="I195" s="124">
        <f t="shared" si="56"/>
        <v>0.4</v>
      </c>
      <c r="J195" s="124">
        <f t="shared" si="56"/>
        <v>0.4</v>
      </c>
      <c r="K195" s="124">
        <f t="shared" si="56"/>
        <v>0.4</v>
      </c>
      <c r="L195" s="124">
        <f t="shared" si="56"/>
        <v>0.4</v>
      </c>
      <c r="M195" s="124">
        <f t="shared" si="56"/>
        <v>0.4</v>
      </c>
      <c r="N195" s="124">
        <f t="shared" si="56"/>
        <v>0.4</v>
      </c>
      <c r="O195" s="124">
        <f t="shared" si="56"/>
        <v>0.4</v>
      </c>
      <c r="P195" s="124">
        <f t="shared" si="56"/>
        <v>0.4</v>
      </c>
      <c r="Q195" s="124">
        <f t="shared" si="56"/>
        <v>0.4</v>
      </c>
      <c r="R195" s="124">
        <f t="shared" si="56"/>
        <v>0.4</v>
      </c>
      <c r="S195" s="124">
        <f t="shared" si="56"/>
        <v>0.4</v>
      </c>
      <c r="T195" s="124">
        <f t="shared" si="57"/>
        <v>0.4</v>
      </c>
      <c r="U195" s="124">
        <f t="shared" si="57"/>
        <v>0.4</v>
      </c>
      <c r="V195" s="124">
        <f t="shared" si="57"/>
        <v>0.4</v>
      </c>
      <c r="W195" s="124">
        <f>V195</f>
        <v>0.4</v>
      </c>
      <c r="X195" s="124">
        <f>W195</f>
        <v>0.4</v>
      </c>
      <c r="Y195" s="124">
        <f t="shared" si="57"/>
        <v>0.4</v>
      </c>
      <c r="Z195" s="124">
        <f t="shared" si="57"/>
        <v>0.4</v>
      </c>
      <c r="AA195" s="124">
        <f t="shared" si="57"/>
        <v>0.4</v>
      </c>
      <c r="AB195" s="124">
        <f t="shared" si="57"/>
        <v>0.4</v>
      </c>
      <c r="AC195" s="124">
        <f t="shared" si="57"/>
        <v>0.4</v>
      </c>
      <c r="AD195" s="124">
        <f t="shared" si="57"/>
        <v>0.4</v>
      </c>
      <c r="AE195" s="124">
        <f t="shared" si="57"/>
        <v>0.4</v>
      </c>
      <c r="AF195" s="124">
        <f t="shared" si="5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5"/>
        <v>1.5</v>
      </c>
      <c r="C196" s="124">
        <v>1.5</v>
      </c>
      <c r="D196" s="124">
        <f t="shared" si="56"/>
        <v>1.5</v>
      </c>
      <c r="E196" s="124">
        <f t="shared" si="56"/>
        <v>1.5</v>
      </c>
      <c r="F196" s="124">
        <f t="shared" si="56"/>
        <v>1.5</v>
      </c>
      <c r="G196" s="124">
        <f t="shared" si="56"/>
        <v>1.5</v>
      </c>
      <c r="H196" s="124">
        <f t="shared" si="56"/>
        <v>1.5</v>
      </c>
      <c r="I196" s="124">
        <f t="shared" si="56"/>
        <v>1.5</v>
      </c>
      <c r="J196" s="124">
        <f t="shared" si="56"/>
        <v>1.5</v>
      </c>
      <c r="K196" s="124">
        <f t="shared" si="56"/>
        <v>1.5</v>
      </c>
      <c r="L196" s="124">
        <f t="shared" si="56"/>
        <v>1.5</v>
      </c>
      <c r="M196" s="124">
        <f t="shared" si="56"/>
        <v>1.5</v>
      </c>
      <c r="N196" s="124">
        <f t="shared" si="56"/>
        <v>1.5</v>
      </c>
      <c r="O196" s="124">
        <f t="shared" si="56"/>
        <v>1.5</v>
      </c>
      <c r="P196" s="124">
        <f t="shared" si="56"/>
        <v>1.5</v>
      </c>
      <c r="Q196" s="124">
        <f t="shared" si="56"/>
        <v>1.5</v>
      </c>
      <c r="R196" s="124">
        <f t="shared" si="56"/>
        <v>1.5</v>
      </c>
      <c r="S196" s="124">
        <f t="shared" si="56"/>
        <v>1.5</v>
      </c>
      <c r="T196" s="124">
        <f t="shared" si="57"/>
        <v>1.5</v>
      </c>
      <c r="U196" s="124">
        <f t="shared" si="57"/>
        <v>1.5</v>
      </c>
      <c r="V196" s="124">
        <f t="shared" si="57"/>
        <v>1.5</v>
      </c>
      <c r="W196" s="124">
        <f t="shared" si="57"/>
        <v>1.5</v>
      </c>
      <c r="X196" s="124">
        <f t="shared" si="57"/>
        <v>1.5</v>
      </c>
      <c r="Y196" s="124">
        <f t="shared" si="57"/>
        <v>1.5</v>
      </c>
      <c r="Z196" s="124">
        <f t="shared" si="57"/>
        <v>1.5</v>
      </c>
      <c r="AA196" s="124">
        <f t="shared" si="57"/>
        <v>1.5</v>
      </c>
      <c r="AB196" s="124">
        <f t="shared" si="57"/>
        <v>1.5</v>
      </c>
      <c r="AC196" s="124">
        <f t="shared" si="57"/>
        <v>1.5</v>
      </c>
      <c r="AD196" s="124">
        <f t="shared" si="57"/>
        <v>1.5</v>
      </c>
      <c r="AE196" s="124">
        <f t="shared" si="57"/>
        <v>1.5</v>
      </c>
      <c r="AF196" s="124">
        <f t="shared" si="5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5"/>
        <v>0.3</v>
      </c>
      <c r="C197" s="124">
        <v>0.3</v>
      </c>
      <c r="D197" s="124">
        <f t="shared" si="56"/>
        <v>0.3</v>
      </c>
      <c r="E197" s="124">
        <f t="shared" si="56"/>
        <v>0.3</v>
      </c>
      <c r="F197" s="124">
        <f t="shared" si="56"/>
        <v>0.3</v>
      </c>
      <c r="G197" s="124">
        <f t="shared" si="56"/>
        <v>0.3</v>
      </c>
      <c r="H197" s="124">
        <f t="shared" si="56"/>
        <v>0.3</v>
      </c>
      <c r="I197" s="124">
        <f t="shared" si="56"/>
        <v>0.3</v>
      </c>
      <c r="J197" s="124">
        <f t="shared" si="56"/>
        <v>0.3</v>
      </c>
      <c r="K197" s="124">
        <f t="shared" si="56"/>
        <v>0.3</v>
      </c>
      <c r="L197" s="124">
        <f t="shared" si="56"/>
        <v>0.3</v>
      </c>
      <c r="M197" s="124">
        <f t="shared" si="56"/>
        <v>0.3</v>
      </c>
      <c r="N197" s="124">
        <f t="shared" si="56"/>
        <v>0.3</v>
      </c>
      <c r="O197" s="124">
        <f t="shared" si="56"/>
        <v>0.3</v>
      </c>
      <c r="P197" s="124">
        <f t="shared" si="56"/>
        <v>0.3</v>
      </c>
      <c r="Q197" s="124">
        <f t="shared" si="56"/>
        <v>0.3</v>
      </c>
      <c r="R197" s="124">
        <f t="shared" si="56"/>
        <v>0.3</v>
      </c>
      <c r="S197" s="124">
        <f t="shared" si="56"/>
        <v>0.3</v>
      </c>
      <c r="T197" s="124">
        <f t="shared" si="57"/>
        <v>0.3</v>
      </c>
      <c r="U197" s="124">
        <f t="shared" si="57"/>
        <v>0.3</v>
      </c>
      <c r="V197" s="124">
        <f t="shared" si="57"/>
        <v>0.3</v>
      </c>
      <c r="W197" s="124">
        <f t="shared" si="57"/>
        <v>0.3</v>
      </c>
      <c r="X197" s="124">
        <f t="shared" si="57"/>
        <v>0.3</v>
      </c>
      <c r="Y197" s="124">
        <f t="shared" si="57"/>
        <v>0.3</v>
      </c>
      <c r="Z197" s="124">
        <f t="shared" si="57"/>
        <v>0.3</v>
      </c>
      <c r="AA197" s="124">
        <f t="shared" si="57"/>
        <v>0.3</v>
      </c>
      <c r="AB197" s="124">
        <f t="shared" si="57"/>
        <v>0.3</v>
      </c>
      <c r="AC197" s="124">
        <f t="shared" si="57"/>
        <v>0.3</v>
      </c>
      <c r="AD197" s="124">
        <f t="shared" si="57"/>
        <v>0.3</v>
      </c>
      <c r="AE197" s="124">
        <f t="shared" si="57"/>
        <v>0.3</v>
      </c>
      <c r="AF197" s="124">
        <f t="shared" si="5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5"/>
        <v>0.4</v>
      </c>
      <c r="C198" s="124">
        <v>0.4</v>
      </c>
      <c r="D198" s="124">
        <f t="shared" si="56"/>
        <v>0.4</v>
      </c>
      <c r="E198" s="124">
        <f t="shared" si="56"/>
        <v>0.4</v>
      </c>
      <c r="F198" s="124">
        <f t="shared" si="56"/>
        <v>0.4</v>
      </c>
      <c r="G198" s="124">
        <f t="shared" si="56"/>
        <v>0.4</v>
      </c>
      <c r="H198" s="124">
        <f t="shared" si="56"/>
        <v>0.4</v>
      </c>
      <c r="I198" s="124">
        <f t="shared" si="56"/>
        <v>0.4</v>
      </c>
      <c r="J198" s="124">
        <f t="shared" si="56"/>
        <v>0.4</v>
      </c>
      <c r="K198" s="124">
        <f t="shared" si="56"/>
        <v>0.4</v>
      </c>
      <c r="L198" s="124">
        <f t="shared" si="56"/>
        <v>0.4</v>
      </c>
      <c r="M198" s="124">
        <f t="shared" si="56"/>
        <v>0.4</v>
      </c>
      <c r="N198" s="124">
        <f t="shared" si="56"/>
        <v>0.4</v>
      </c>
      <c r="O198" s="124">
        <f t="shared" si="56"/>
        <v>0.4</v>
      </c>
      <c r="P198" s="124">
        <f t="shared" si="56"/>
        <v>0.4</v>
      </c>
      <c r="Q198" s="124">
        <f t="shared" si="56"/>
        <v>0.4</v>
      </c>
      <c r="R198" s="124">
        <f t="shared" si="56"/>
        <v>0.4</v>
      </c>
      <c r="S198" s="124">
        <f t="shared" si="56"/>
        <v>0.4</v>
      </c>
      <c r="T198" s="124">
        <f t="shared" si="57"/>
        <v>0.4</v>
      </c>
      <c r="U198" s="124">
        <f t="shared" si="57"/>
        <v>0.4</v>
      </c>
      <c r="V198" s="124">
        <f t="shared" si="57"/>
        <v>0.4</v>
      </c>
      <c r="W198" s="124">
        <f t="shared" si="57"/>
        <v>0.4</v>
      </c>
      <c r="X198" s="124">
        <f t="shared" si="57"/>
        <v>0.4</v>
      </c>
      <c r="Y198" s="124">
        <f t="shared" si="57"/>
        <v>0.4</v>
      </c>
      <c r="Z198" s="124">
        <f t="shared" si="57"/>
        <v>0.4</v>
      </c>
      <c r="AA198" s="124">
        <f t="shared" si="57"/>
        <v>0.4</v>
      </c>
      <c r="AB198" s="124">
        <f t="shared" si="57"/>
        <v>0.4</v>
      </c>
      <c r="AC198" s="124">
        <f t="shared" si="57"/>
        <v>0.4</v>
      </c>
      <c r="AD198" s="124">
        <f t="shared" si="57"/>
        <v>0.4</v>
      </c>
      <c r="AE198" s="124">
        <f t="shared" si="57"/>
        <v>0.4</v>
      </c>
      <c r="AF198" s="124">
        <f t="shared" si="5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5"/>
        <v>0.64</v>
      </c>
      <c r="C199" s="134">
        <v>0.64</v>
      </c>
      <c r="D199" s="134">
        <f t="shared" si="56"/>
        <v>0.64</v>
      </c>
      <c r="E199" s="134">
        <f t="shared" si="56"/>
        <v>0.64</v>
      </c>
      <c r="F199" s="134">
        <f t="shared" si="56"/>
        <v>0.64</v>
      </c>
      <c r="G199" s="134">
        <f t="shared" si="56"/>
        <v>0.64</v>
      </c>
      <c r="H199" s="134">
        <f t="shared" si="56"/>
        <v>0.64</v>
      </c>
      <c r="I199" s="134">
        <f t="shared" si="56"/>
        <v>0.64</v>
      </c>
      <c r="J199" s="134">
        <f t="shared" si="56"/>
        <v>0.64</v>
      </c>
      <c r="K199" s="134">
        <f t="shared" si="56"/>
        <v>0.64</v>
      </c>
      <c r="L199" s="134">
        <f t="shared" si="56"/>
        <v>0.64</v>
      </c>
      <c r="M199" s="134">
        <f t="shared" si="56"/>
        <v>0.64</v>
      </c>
      <c r="N199" s="134">
        <f t="shared" si="56"/>
        <v>0.64</v>
      </c>
      <c r="O199" s="134">
        <f t="shared" si="56"/>
        <v>0.64</v>
      </c>
      <c r="P199" s="134">
        <f t="shared" si="56"/>
        <v>0.64</v>
      </c>
      <c r="Q199" s="134">
        <f t="shared" si="56"/>
        <v>0.64</v>
      </c>
      <c r="R199" s="134">
        <f t="shared" si="56"/>
        <v>0.64</v>
      </c>
      <c r="S199" s="134">
        <f t="shared" si="56"/>
        <v>0.64</v>
      </c>
      <c r="T199" s="134">
        <f t="shared" si="57"/>
        <v>0.64</v>
      </c>
      <c r="U199" s="134">
        <f t="shared" si="57"/>
        <v>0.64</v>
      </c>
      <c r="V199" s="134">
        <f t="shared" si="57"/>
        <v>0.64</v>
      </c>
      <c r="W199" s="134">
        <f t="shared" si="57"/>
        <v>0.64</v>
      </c>
      <c r="X199" s="134">
        <f t="shared" si="57"/>
        <v>0.64</v>
      </c>
      <c r="Y199" s="134">
        <f t="shared" si="57"/>
        <v>0.64</v>
      </c>
      <c r="Z199" s="134">
        <f t="shared" si="57"/>
        <v>0.64</v>
      </c>
      <c r="AA199" s="134">
        <f t="shared" si="57"/>
        <v>0.64</v>
      </c>
      <c r="AB199" s="134">
        <f t="shared" si="57"/>
        <v>0.64</v>
      </c>
      <c r="AC199" s="134">
        <f t="shared" si="57"/>
        <v>0.64</v>
      </c>
      <c r="AD199" s="134">
        <f t="shared" si="57"/>
        <v>0.64</v>
      </c>
      <c r="AE199" s="134">
        <f t="shared" si="57"/>
        <v>0.64</v>
      </c>
      <c r="AF199" s="134">
        <f t="shared" si="5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8">SUM(D194:D199)</f>
        <v>3.54</v>
      </c>
      <c r="E200" s="137">
        <f t="shared" si="58"/>
        <v>3.54</v>
      </c>
      <c r="F200" s="137">
        <f t="shared" si="58"/>
        <v>3.54</v>
      </c>
      <c r="G200" s="137">
        <f t="shared" si="58"/>
        <v>3.54</v>
      </c>
      <c r="H200" s="137">
        <f t="shared" si="58"/>
        <v>3.54</v>
      </c>
      <c r="I200" s="137">
        <f t="shared" si="58"/>
        <v>3.54</v>
      </c>
      <c r="J200" s="137">
        <f t="shared" si="58"/>
        <v>3.54</v>
      </c>
      <c r="K200" s="137">
        <f t="shared" si="58"/>
        <v>3.54</v>
      </c>
      <c r="L200" s="137">
        <f t="shared" si="58"/>
        <v>3.54</v>
      </c>
      <c r="M200" s="137">
        <f>SUM(M194:M199)</f>
        <v>3.54</v>
      </c>
      <c r="N200" s="137">
        <f t="shared" ref="N200:S200" si="59">SUM(N194:N199)</f>
        <v>3.54</v>
      </c>
      <c r="O200" s="137">
        <f t="shared" si="59"/>
        <v>3.54</v>
      </c>
      <c r="P200" s="137">
        <f t="shared" si="59"/>
        <v>3.54</v>
      </c>
      <c r="Q200" s="137">
        <f t="shared" si="59"/>
        <v>3.54</v>
      </c>
      <c r="R200" s="137">
        <f t="shared" si="59"/>
        <v>3.54</v>
      </c>
      <c r="S200" s="137">
        <f t="shared" si="59"/>
        <v>3.54</v>
      </c>
      <c r="T200" s="137">
        <f>SUM(T194:T199)</f>
        <v>3.54</v>
      </c>
      <c r="U200" s="137">
        <f t="shared" ref="U200:AG200" si="60">SUM(U194:U199)</f>
        <v>3.54</v>
      </c>
      <c r="V200" s="137">
        <f t="shared" si="60"/>
        <v>3.54</v>
      </c>
      <c r="W200" s="137">
        <f t="shared" si="60"/>
        <v>3.54</v>
      </c>
      <c r="X200" s="137">
        <f t="shared" si="60"/>
        <v>3.54</v>
      </c>
      <c r="Y200" s="137">
        <f t="shared" si="60"/>
        <v>3.54</v>
      </c>
      <c r="Z200" s="137">
        <f t="shared" si="60"/>
        <v>3.54</v>
      </c>
      <c r="AA200" s="137">
        <f t="shared" si="60"/>
        <v>3.54</v>
      </c>
      <c r="AB200" s="137">
        <f t="shared" si="60"/>
        <v>3.54</v>
      </c>
      <c r="AC200" s="137">
        <f t="shared" si="60"/>
        <v>3.54</v>
      </c>
      <c r="AD200" s="137">
        <f t="shared" si="60"/>
        <v>3.54</v>
      </c>
      <c r="AE200" s="137">
        <f t="shared" si="60"/>
        <v>3.54</v>
      </c>
      <c r="AF200" s="137">
        <f t="shared" si="60"/>
        <v>3.54</v>
      </c>
      <c r="AG200" s="138">
        <f t="shared" si="6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1311.04</v>
      </c>
      <c r="C209" s="152">
        <f>INDEX(G9:N9,1,MATCH(MAX(G75:N75),G75:N75,0))</f>
        <v>0.3125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21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2079/01/21)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2079/01/21)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1">B75</f>
        <v>1372</v>
      </c>
      <c r="U214" s="161">
        <f t="shared" si="61"/>
        <v>1358.93</v>
      </c>
      <c r="V214" s="161">
        <f t="shared" si="61"/>
        <v>1304.1599999999999</v>
      </c>
      <c r="W214" s="161">
        <f t="shared" si="61"/>
        <v>1236.6600000000001</v>
      </c>
      <c r="X214" s="161">
        <f t="shared" si="61"/>
        <v>1189.5700000000002</v>
      </c>
      <c r="Y214" s="161">
        <f t="shared" si="61"/>
        <v>1198.1400000000001</v>
      </c>
      <c r="Z214" s="161">
        <f t="shared" si="61"/>
        <v>1187.23</v>
      </c>
      <c r="AA214" s="161">
        <f t="shared" si="61"/>
        <v>1205.51</v>
      </c>
      <c r="AB214" s="161">
        <f t="shared" si="61"/>
        <v>1254.6400000000001</v>
      </c>
      <c r="AC214" s="161">
        <f t="shared" si="61"/>
        <v>1295.54</v>
      </c>
      <c r="AD214" s="161">
        <f t="shared" si="61"/>
        <v>1311.04</v>
      </c>
      <c r="AE214" s="161">
        <f t="shared" si="61"/>
        <v>1275.3400000000001</v>
      </c>
      <c r="AF214" s="161">
        <f t="shared" si="61"/>
        <v>1278.04</v>
      </c>
      <c r="AG214" s="161">
        <f t="shared" si="61"/>
        <v>1299.04</v>
      </c>
      <c r="AH214" s="161">
        <f t="shared" si="61"/>
        <v>1318.92</v>
      </c>
      <c r="AI214" s="161">
        <f t="shared" si="61"/>
        <v>1312.94</v>
      </c>
      <c r="AJ214" s="161">
        <f t="shared" si="61"/>
        <v>1337.84</v>
      </c>
      <c r="AK214" s="161">
        <f t="shared" si="61"/>
        <v>1386.0400000000002</v>
      </c>
      <c r="AL214" s="161">
        <f t="shared" si="61"/>
        <v>1383.21</v>
      </c>
      <c r="AM214" s="161">
        <f t="shared" si="61"/>
        <v>1299.24</v>
      </c>
      <c r="AN214" s="161">
        <f t="shared" si="61"/>
        <v>1346.76</v>
      </c>
      <c r="AO214" s="161">
        <f t="shared" si="61"/>
        <v>1322.54</v>
      </c>
      <c r="AP214" s="161">
        <f t="shared" si="61"/>
        <v>1313.94</v>
      </c>
      <c r="AQ214" s="161">
        <f t="shared" si="61"/>
        <v>1315.47</v>
      </c>
      <c r="AR214" s="161">
        <f t="shared" si="61"/>
        <v>1493.37</v>
      </c>
      <c r="AS214" s="161">
        <f t="shared" si="61"/>
        <v>1566.76</v>
      </c>
      <c r="AT214" s="161">
        <f t="shared" si="61"/>
        <v>1496.94</v>
      </c>
      <c r="AU214" s="161">
        <f t="shared" si="61"/>
        <v>1433.44</v>
      </c>
      <c r="AV214" s="161">
        <f t="shared" si="61"/>
        <v>1248.74</v>
      </c>
      <c r="AW214" s="161">
        <f t="shared" si="61"/>
        <v>1107.44</v>
      </c>
      <c r="AX214" s="161">
        <f t="shared" si="61"/>
        <v>1143.44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3">IF(C203&lt;100,"",C203-520)</f>
        <v/>
      </c>
      <c r="D236" s="109" t="str">
        <f t="shared" si="63"/>
        <v/>
      </c>
      <c r="E236" s="109" t="str">
        <f t="shared" si="63"/>
        <v/>
      </c>
      <c r="F236" s="109" t="str">
        <f t="shared" si="63"/>
        <v/>
      </c>
      <c r="G236" s="109" t="str">
        <f t="shared" si="63"/>
        <v/>
      </c>
      <c r="H236" s="109" t="str">
        <f t="shared" si="63"/>
        <v/>
      </c>
      <c r="I236" s="109" t="str">
        <f t="shared" si="63"/>
        <v/>
      </c>
      <c r="J236" s="109" t="str">
        <f t="shared" si="63"/>
        <v/>
      </c>
      <c r="K236" s="109" t="str">
        <f t="shared" si="63"/>
        <v/>
      </c>
      <c r="L236" s="109" t="str">
        <f t="shared" si="63"/>
        <v/>
      </c>
      <c r="M236" s="109" t="str">
        <f t="shared" si="63"/>
        <v/>
      </c>
      <c r="N236" s="109" t="str">
        <f t="shared" si="63"/>
        <v/>
      </c>
      <c r="O236" s="109" t="str">
        <f t="shared" si="63"/>
        <v/>
      </c>
      <c r="P236" s="109" t="str">
        <f t="shared" si="63"/>
        <v/>
      </c>
      <c r="Q236" s="109" t="str">
        <f t="shared" si="63"/>
        <v/>
      </c>
      <c r="R236" s="109" t="str">
        <f t="shared" si="63"/>
        <v/>
      </c>
      <c r="S236" s="109" t="str">
        <f t="shared" si="63"/>
        <v/>
      </c>
      <c r="T236" s="109" t="str">
        <f t="shared" si="63"/>
        <v/>
      </c>
      <c r="U236" s="109" t="str">
        <f t="shared" si="63"/>
        <v/>
      </c>
      <c r="V236" s="109" t="str">
        <f t="shared" si="63"/>
        <v/>
      </c>
      <c r="W236" s="109" t="str">
        <f t="shared" si="63"/>
        <v/>
      </c>
      <c r="X236" s="109" t="str">
        <f t="shared" si="63"/>
        <v/>
      </c>
      <c r="Y236" s="109" t="str">
        <f t="shared" si="63"/>
        <v/>
      </c>
      <c r="Z236" s="109" t="str">
        <f t="shared" si="63"/>
        <v/>
      </c>
      <c r="AA236" s="109" t="str">
        <f t="shared" si="63"/>
        <v/>
      </c>
      <c r="AB236" s="109" t="str">
        <f t="shared" si="63"/>
        <v/>
      </c>
      <c r="AC236" s="109" t="str">
        <f t="shared" si="63"/>
        <v/>
      </c>
      <c r="AD236" s="109" t="str">
        <f t="shared" si="63"/>
        <v/>
      </c>
      <c r="AE236" s="109" t="str">
        <f t="shared" si="63"/>
        <v/>
      </c>
      <c r="AF236" s="109" t="str">
        <f t="shared" si="6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4">IF(B204&lt;100,"",B204-620)</f>
        <v/>
      </c>
      <c r="C237" s="109" t="str">
        <f t="shared" si="64"/>
        <v/>
      </c>
      <c r="D237" s="109" t="str">
        <f t="shared" si="64"/>
        <v/>
      </c>
      <c r="E237" s="109" t="str">
        <f t="shared" si="64"/>
        <v/>
      </c>
      <c r="F237" s="109" t="str">
        <f t="shared" si="64"/>
        <v/>
      </c>
      <c r="G237" s="109" t="str">
        <f t="shared" si="64"/>
        <v/>
      </c>
      <c r="H237" s="109" t="str">
        <f t="shared" si="64"/>
        <v/>
      </c>
      <c r="I237" s="109" t="str">
        <f t="shared" si="64"/>
        <v/>
      </c>
      <c r="J237" s="109" t="str">
        <f t="shared" si="64"/>
        <v/>
      </c>
      <c r="K237" s="109" t="str">
        <f t="shared" si="64"/>
        <v/>
      </c>
      <c r="L237" s="109" t="str">
        <f t="shared" si="64"/>
        <v/>
      </c>
      <c r="M237" s="109" t="str">
        <f t="shared" si="64"/>
        <v/>
      </c>
      <c r="N237" s="109" t="str">
        <f t="shared" si="64"/>
        <v/>
      </c>
      <c r="O237" s="109" t="str">
        <f t="shared" si="64"/>
        <v/>
      </c>
      <c r="P237" s="109" t="str">
        <f t="shared" si="64"/>
        <v/>
      </c>
      <c r="Q237" s="109" t="str">
        <f t="shared" si="64"/>
        <v/>
      </c>
      <c r="R237" s="109" t="str">
        <f t="shared" si="64"/>
        <v/>
      </c>
      <c r="S237" s="109" t="str">
        <f t="shared" si="64"/>
        <v/>
      </c>
      <c r="T237" s="109" t="str">
        <f t="shared" si="64"/>
        <v/>
      </c>
      <c r="U237" s="109" t="str">
        <f t="shared" si="64"/>
        <v/>
      </c>
      <c r="V237" s="109" t="str">
        <f t="shared" si="64"/>
        <v/>
      </c>
      <c r="W237" s="109" t="str">
        <f t="shared" si="64"/>
        <v/>
      </c>
      <c r="X237" s="109" t="str">
        <f t="shared" si="64"/>
        <v/>
      </c>
      <c r="Y237" s="109" t="str">
        <f t="shared" si="64"/>
        <v/>
      </c>
      <c r="Z237" s="109" t="str">
        <f t="shared" si="64"/>
        <v/>
      </c>
      <c r="AA237" s="109" t="str">
        <f t="shared" si="64"/>
        <v/>
      </c>
      <c r="AB237" s="109" t="str">
        <f t="shared" si="64"/>
        <v/>
      </c>
      <c r="AC237" s="109" t="str">
        <f t="shared" si="64"/>
        <v/>
      </c>
      <c r="AD237" s="109" t="str">
        <f t="shared" si="64"/>
        <v/>
      </c>
      <c r="AE237" s="109" t="str">
        <f t="shared" si="64"/>
        <v/>
      </c>
      <c r="AF237" s="109" t="str">
        <f t="shared" si="6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5">IF(B205&lt;100,"",B205-330)</f>
        <v/>
      </c>
      <c r="C238" s="109" t="str">
        <f t="shared" si="65"/>
        <v/>
      </c>
      <c r="D238" s="109" t="str">
        <f t="shared" si="65"/>
        <v/>
      </c>
      <c r="E238" s="109" t="str">
        <f t="shared" si="65"/>
        <v/>
      </c>
      <c r="F238" s="109" t="str">
        <f t="shared" si="65"/>
        <v/>
      </c>
      <c r="G238" s="109" t="str">
        <f t="shared" si="65"/>
        <v/>
      </c>
      <c r="H238" s="109" t="str">
        <f t="shared" si="65"/>
        <v/>
      </c>
      <c r="I238" s="109" t="str">
        <f t="shared" si="65"/>
        <v/>
      </c>
      <c r="J238" s="109" t="str">
        <f t="shared" si="65"/>
        <v/>
      </c>
      <c r="K238" s="109" t="str">
        <f t="shared" si="65"/>
        <v/>
      </c>
      <c r="L238" s="109" t="str">
        <f t="shared" si="65"/>
        <v/>
      </c>
      <c r="M238" s="109" t="str">
        <f t="shared" si="65"/>
        <v/>
      </c>
      <c r="N238" s="109" t="str">
        <f t="shared" si="65"/>
        <v/>
      </c>
      <c r="O238" s="109" t="str">
        <f t="shared" si="65"/>
        <v/>
      </c>
      <c r="P238" s="109" t="str">
        <f t="shared" si="65"/>
        <v/>
      </c>
      <c r="Q238" s="109" t="str">
        <f t="shared" si="65"/>
        <v/>
      </c>
      <c r="R238" s="109" t="str">
        <f t="shared" si="65"/>
        <v/>
      </c>
      <c r="S238" s="109" t="str">
        <f t="shared" si="65"/>
        <v/>
      </c>
      <c r="T238" s="109" t="str">
        <f t="shared" si="65"/>
        <v/>
      </c>
      <c r="U238" s="109" t="str">
        <f t="shared" si="65"/>
        <v/>
      </c>
      <c r="V238" s="109" t="str">
        <f t="shared" si="65"/>
        <v/>
      </c>
      <c r="W238" s="109" t="str">
        <f t="shared" si="65"/>
        <v/>
      </c>
      <c r="X238" s="109" t="str">
        <f t="shared" si="65"/>
        <v/>
      </c>
      <c r="Y238" s="109" t="str">
        <f t="shared" si="65"/>
        <v/>
      </c>
      <c r="Z238" s="109" t="str">
        <f t="shared" si="65"/>
        <v/>
      </c>
      <c r="AA238" s="109" t="str">
        <f t="shared" si="65"/>
        <v/>
      </c>
      <c r="AB238" s="109" t="str">
        <f t="shared" si="65"/>
        <v/>
      </c>
      <c r="AC238" s="109" t="str">
        <f t="shared" si="65"/>
        <v/>
      </c>
      <c r="AD238" s="109" t="str">
        <f t="shared" si="65"/>
        <v/>
      </c>
      <c r="AE238" s="109" t="str">
        <f t="shared" si="65"/>
        <v/>
      </c>
      <c r="AF238" s="109" t="str">
        <f t="shared" si="6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6">IF(C206&lt;100,"",C206-1500)</f>
        <v/>
      </c>
      <c r="D239" s="109" t="str">
        <f t="shared" si="66"/>
        <v/>
      </c>
      <c r="E239" s="109" t="str">
        <f t="shared" si="66"/>
        <v/>
      </c>
      <c r="F239" s="109" t="str">
        <f t="shared" si="66"/>
        <v/>
      </c>
      <c r="G239" s="109" t="str">
        <f t="shared" si="66"/>
        <v/>
      </c>
      <c r="H239" s="109" t="str">
        <f t="shared" si="66"/>
        <v/>
      </c>
      <c r="I239" s="109" t="str">
        <f t="shared" si="66"/>
        <v/>
      </c>
      <c r="J239" s="109" t="str">
        <f t="shared" si="66"/>
        <v/>
      </c>
      <c r="K239" s="109" t="str">
        <f t="shared" si="66"/>
        <v/>
      </c>
      <c r="L239" s="109" t="str">
        <f t="shared" si="66"/>
        <v/>
      </c>
      <c r="M239" s="109" t="str">
        <f t="shared" si="66"/>
        <v/>
      </c>
      <c r="N239" s="109" t="str">
        <f t="shared" si="66"/>
        <v/>
      </c>
      <c r="O239" s="109" t="str">
        <f t="shared" si="66"/>
        <v/>
      </c>
      <c r="P239" s="109" t="str">
        <f t="shared" si="66"/>
        <v/>
      </c>
      <c r="Q239" s="109" t="str">
        <f t="shared" si="66"/>
        <v/>
      </c>
      <c r="R239" s="109" t="str">
        <f t="shared" si="66"/>
        <v/>
      </c>
      <c r="S239" s="109" t="str">
        <f t="shared" si="66"/>
        <v/>
      </c>
      <c r="T239" s="109" t="str">
        <f t="shared" si="66"/>
        <v/>
      </c>
      <c r="U239" s="109" t="str">
        <f t="shared" si="66"/>
        <v/>
      </c>
      <c r="V239" s="109" t="str">
        <f t="shared" si="66"/>
        <v/>
      </c>
      <c r="W239" s="109" t="str">
        <f t="shared" si="66"/>
        <v/>
      </c>
      <c r="X239" s="109" t="str">
        <f t="shared" si="66"/>
        <v/>
      </c>
      <c r="Y239" s="109" t="str">
        <f t="shared" si="66"/>
        <v/>
      </c>
      <c r="Z239" s="109" t="str">
        <f t="shared" si="66"/>
        <v/>
      </c>
      <c r="AA239" s="109" t="str">
        <f t="shared" si="66"/>
        <v/>
      </c>
      <c r="AB239" s="109" t="str">
        <f t="shared" si="66"/>
        <v/>
      </c>
      <c r="AC239" s="109" t="str">
        <f t="shared" si="66"/>
        <v/>
      </c>
      <c r="AD239" s="109" t="str">
        <f t="shared" si="66"/>
        <v/>
      </c>
      <c r="AE239" s="109" t="str">
        <f t="shared" si="66"/>
        <v/>
      </c>
      <c r="AF239" s="109" t="str">
        <f t="shared" si="6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W11:AF11">
    <cfRule type="expression" dxfId="4650" priority="202">
      <formula>B$9&gt;=20/24</formula>
    </cfRule>
    <cfRule type="expression" dxfId="4649" priority="203">
      <formula>AND(B$9&gt;=14/24,B$9&lt;20/24)</formula>
    </cfRule>
    <cfRule type="expression" dxfId="4648" priority="204">
      <formula>AND(B$9&gt;=8/24,B$9&lt;14/24)</formula>
    </cfRule>
    <cfRule type="expression" dxfId="4647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646" priority="197">
      <formula>S$9&gt;=20/24</formula>
    </cfRule>
    <cfRule type="expression" dxfId="4645" priority="198">
      <formula>AND(S$9&gt;=14/24,S$9&lt;20/24)</formula>
    </cfRule>
    <cfRule type="expression" dxfId="4644" priority="199">
      <formula>AND(S$9&gt;=8/24,S$9&lt;14/24)</formula>
    </cfRule>
    <cfRule type="expression" dxfId="4643" priority="200">
      <formula>S$9&lt;8/24</formula>
    </cfRule>
  </conditionalFormatting>
  <conditionalFormatting sqref="AG51 M11:AF11 S37:AF37">
    <cfRule type="expression" dxfId="4642" priority="196">
      <formula>M11&gt;$AG11</formula>
    </cfRule>
  </conditionalFormatting>
  <conditionalFormatting sqref="A101:A157 A84:A97 A11:A14 A16:A32 A45:A72 A80:A82 A74:A78 A35:A43 A170:A200">
    <cfRule type="expression" dxfId="4641" priority="195">
      <formula>$AH11=0</formula>
    </cfRule>
  </conditionalFormatting>
  <conditionalFormatting sqref="A98">
    <cfRule type="expression" dxfId="4640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639" priority="192">
      <formula>$AH34=0</formula>
    </cfRule>
  </conditionalFormatting>
  <conditionalFormatting sqref="A83">
    <cfRule type="expression" dxfId="4638" priority="191">
      <formula>$AH83=0</formula>
    </cfRule>
  </conditionalFormatting>
  <conditionalFormatting sqref="A15">
    <cfRule type="expression" dxfId="4637" priority="190">
      <formula>$AH15=0</formula>
    </cfRule>
  </conditionalFormatting>
  <conditionalFormatting sqref="A164:A169">
    <cfRule type="expression" dxfId="4636" priority="189">
      <formula>$AH164=0</formula>
    </cfRule>
  </conditionalFormatting>
  <conditionalFormatting sqref="A158:A163">
    <cfRule type="expression" dxfId="4635" priority="188">
      <formula>$AH158=0</formula>
    </cfRule>
  </conditionalFormatting>
  <conditionalFormatting sqref="A44">
    <cfRule type="expression" dxfId="4634" priority="187">
      <formula>$AH44=0</formula>
    </cfRule>
  </conditionalFormatting>
  <conditionalFormatting sqref="A79">
    <cfRule type="expression" dxfId="4633" priority="186">
      <formula>$AH79=0</formula>
    </cfRule>
  </conditionalFormatting>
  <conditionalFormatting sqref="A73">
    <cfRule type="expression" dxfId="4632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631" priority="181">
      <formula>C$9&gt;=20/24</formula>
    </cfRule>
    <cfRule type="expression" dxfId="4630" priority="182">
      <formula>AND(C$9&gt;=14/24,C$9&lt;20/24)</formula>
    </cfRule>
    <cfRule type="expression" dxfId="4629" priority="183">
      <formula>AND(C$9&gt;=8/24,C$9&lt;14/24)</formula>
    </cfRule>
    <cfRule type="expression" dxfId="4628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627" priority="209">
      <formula>C$9&gt;=20/24</formula>
    </cfRule>
    <cfRule type="expression" dxfId="4626" priority="210">
      <formula>AND(C$9&gt;=14/24,C$9&lt;20/24)</formula>
    </cfRule>
    <cfRule type="expression" dxfId="4625" priority="211">
      <formula>AND(C$9&gt;=8/24,C$9&lt;14/24)</formula>
    </cfRule>
    <cfRule type="expression" dxfId="4624" priority="212">
      <formula>C$9&lt;8/24</formula>
    </cfRule>
  </conditionalFormatting>
  <conditionalFormatting sqref="A201">
    <cfRule type="expression" dxfId="4623" priority="213">
      <formula>$AH201=0</formula>
    </cfRule>
  </conditionalFormatting>
  <conditionalFormatting sqref="AG213">
    <cfRule type="expression" dxfId="4622" priority="214">
      <formula>B$9&gt;=20/24</formula>
    </cfRule>
    <cfRule type="expression" dxfId="4621" priority="215">
      <formula>AND(B$9&gt;=14/24,B$9&lt;20/24)</formula>
    </cfRule>
    <cfRule type="expression" dxfId="4620" priority="216">
      <formula>AND(B$9&gt;=8/24,B$9&lt;14/24)</formula>
    </cfRule>
    <cfRule type="expression" dxfId="4619" priority="217">
      <formula>B$9&lt;8/24</formula>
    </cfRule>
  </conditionalFormatting>
  <conditionalFormatting sqref="S8">
    <cfRule type="expression" dxfId="4618" priority="175">
      <formula>U$9&gt;=20/24</formula>
    </cfRule>
    <cfRule type="expression" dxfId="4617" priority="176">
      <formula>AND(U$9&gt;=14/24,U$9&lt;20/24)</formula>
    </cfRule>
    <cfRule type="expression" dxfId="4616" priority="177">
      <formula>AND(U$9&gt;=8/24,U$9&lt;14/24)</formula>
    </cfRule>
    <cfRule type="expression" dxfId="4615" priority="178">
      <formula>U$9&lt;8/24</formula>
    </cfRule>
  </conditionalFormatting>
  <conditionalFormatting sqref="AB8">
    <cfRule type="expression" dxfId="4614" priority="171">
      <formula>AD$9&gt;=20/24</formula>
    </cfRule>
    <cfRule type="expression" dxfId="4613" priority="172">
      <formula>AND(AD$9&gt;=14/24,AD$9&lt;20/24)</formula>
    </cfRule>
    <cfRule type="expression" dxfId="4612" priority="173">
      <formula>AND(AD$9&gt;=8/24,AD$9&lt;14/24)</formula>
    </cfRule>
    <cfRule type="expression" dxfId="4611" priority="174">
      <formula>AD$9&lt;8/24</formula>
    </cfRule>
  </conditionalFormatting>
  <conditionalFormatting sqref="AH213:AX213">
    <cfRule type="expression" dxfId="4610" priority="218">
      <formula>AG$9&gt;=20/24</formula>
    </cfRule>
    <cfRule type="expression" dxfId="4609" priority="219">
      <formula>AND(AG$9&gt;=14/24,AG$9&lt;20/24)</formula>
    </cfRule>
    <cfRule type="expression" dxfId="4608" priority="220">
      <formula>AND(AG$9&gt;=8/24,AG$9&lt;14/24)</formula>
    </cfRule>
    <cfRule type="expression" dxfId="4607" priority="221">
      <formula>AG$9&lt;8/24</formula>
    </cfRule>
  </conditionalFormatting>
  <conditionalFormatting sqref="T213">
    <cfRule type="expression" dxfId="4606" priority="222">
      <formula>AX$9&gt;=20/24</formula>
    </cfRule>
    <cfRule type="expression" dxfId="4605" priority="223">
      <formula>AND(AX$9&gt;=14/24,AX$9&lt;20/24)</formula>
    </cfRule>
    <cfRule type="expression" dxfId="4604" priority="224">
      <formula>AND(AX$9&gt;=8/24,AX$9&lt;14/24)</formula>
    </cfRule>
    <cfRule type="expression" dxfId="4603" priority="225">
      <formula>AX$9&lt;8/24</formula>
    </cfRule>
  </conditionalFormatting>
  <conditionalFormatting sqref="A99:A100">
    <cfRule type="expression" dxfId="4602" priority="170">
      <formula>$AH99=0</formula>
    </cfRule>
  </conditionalFormatting>
  <conditionalFormatting sqref="E40:L41 E11:L11 S40:W41 Y40:AF41 D57:AF57 Z36:AF36">
    <cfRule type="expression" dxfId="4601" priority="166">
      <formula>D$9&gt;=20/24</formula>
    </cfRule>
    <cfRule type="expression" dxfId="4600" priority="167">
      <formula>AND(D$9&gt;=14/24,D$9&lt;20/24)</formula>
    </cfRule>
    <cfRule type="expression" dxfId="4599" priority="168">
      <formula>AND(D$9&gt;=8/24,D$9&lt;14/24)</formula>
    </cfRule>
    <cfRule type="expression" dxfId="4598" priority="169">
      <formula>D$9&lt;8/24</formula>
    </cfRule>
  </conditionalFormatting>
  <conditionalFormatting sqref="E39:L39 S39:W39 Y39:AF39">
    <cfRule type="expression" dxfId="4597" priority="162">
      <formula>E$9&gt;=20/24</formula>
    </cfRule>
    <cfRule type="expression" dxfId="4596" priority="163">
      <formula>AND(E$9&gt;=14/24,E$9&lt;20/24)</formula>
    </cfRule>
    <cfRule type="expression" dxfId="4595" priority="164">
      <formula>AND(E$9&gt;=8/24,E$9&lt;14/24)</formula>
    </cfRule>
    <cfRule type="expression" dxfId="4594" priority="165">
      <formula>E$9&lt;8/24</formula>
    </cfRule>
  </conditionalFormatting>
  <conditionalFormatting sqref="E39:L41 E11:L11 S39:W41 Y39:AF41 Z36:AF36">
    <cfRule type="expression" dxfId="4593" priority="161">
      <formula>E11&gt;$AG11</formula>
    </cfRule>
  </conditionalFormatting>
  <conditionalFormatting sqref="M11:N11 C83:AF83 C75:AF81 C68:AF73 M61:R67 C56:AF56 E60:R60 E12:N14 O11:V14 E36:Y36 S60:AF67 E53:AF55 C85:AF91 E58:AF59 W12:AF14 Z16:AF16 Z28:AF31 Z18:AF22 Z24:AF26">
    <cfRule type="expression" dxfId="4592" priority="157">
      <formula>C$9&gt;=20/24</formula>
    </cfRule>
    <cfRule type="expression" dxfId="4591" priority="158">
      <formula>AND(C$9&gt;=14/24,C$9&lt;20/24)</formula>
    </cfRule>
    <cfRule type="expression" dxfId="4590" priority="159">
      <formula>AND(C$9&gt;=8/24,C$9&lt;14/24)</formula>
    </cfRule>
    <cfRule type="expression" dxfId="4589" priority="160">
      <formula>C$9&lt;8/24</formula>
    </cfRule>
  </conditionalFormatting>
  <conditionalFormatting sqref="Z32:AF32">
    <cfRule type="expression" dxfId="4588" priority="153">
      <formula>Z$9&gt;=20/24</formula>
    </cfRule>
    <cfRule type="expression" dxfId="4587" priority="154">
      <formula>AND(Z$9&gt;=14/24,Z$9&lt;20/24)</formula>
    </cfRule>
    <cfRule type="expression" dxfId="4586" priority="155">
      <formula>AND(Z$9&gt;=8/24,Z$9&lt;14/24)</formula>
    </cfRule>
    <cfRule type="expression" dxfId="4585" priority="156">
      <formula>Z$9&lt;8/24</formula>
    </cfRule>
  </conditionalFormatting>
  <conditionalFormatting sqref="Z35:AF35">
    <cfRule type="expression" dxfId="4584" priority="149">
      <formula>Z$9&gt;=20/24</formula>
    </cfRule>
    <cfRule type="expression" dxfId="4583" priority="150">
      <formula>AND(Z$9&gt;=14/24,Z$9&lt;20/24)</formula>
    </cfRule>
    <cfRule type="expression" dxfId="4582" priority="151">
      <formula>AND(Z$9&gt;=8/24,Z$9&lt;14/24)</formula>
    </cfRule>
    <cfRule type="expression" dxfId="4581" priority="152">
      <formula>Z$9&lt;8/24</formula>
    </cfRule>
  </conditionalFormatting>
  <conditionalFormatting sqref="M11:N11 C38:AF38 C51:AF52 C56:AF56 H42:L43 E42:G42 Y12:Z12 E12:N15 E36:R37 O11:V15 W12:X15 Z13:Z16 Y13:Y15 S36:Y36 E53:AF55 Z34:AF35 Z18:AF22 Z24:AF32 AA12:AF16 AB42:AF43">
    <cfRule type="expression" dxfId="4580" priority="148">
      <formula>C11&gt;$AG11</formula>
    </cfRule>
  </conditionalFormatting>
  <conditionalFormatting sqref="Z34:AF34">
    <cfRule type="expression" dxfId="4579" priority="144">
      <formula>Z$9&gt;=20/24</formula>
    </cfRule>
    <cfRule type="expression" dxfId="4578" priority="145">
      <formula>AND(Z$9&gt;=14/24,Z$9&lt;20/24)</formula>
    </cfRule>
    <cfRule type="expression" dxfId="4577" priority="146">
      <formula>AND(Z$9&gt;=8/24,Z$9&lt;14/24)</formula>
    </cfRule>
    <cfRule type="expression" dxfId="4576" priority="147">
      <formula>Z$9&lt;8/24</formula>
    </cfRule>
  </conditionalFormatting>
  <conditionalFormatting sqref="E15:AF15">
    <cfRule type="expression" dxfId="4575" priority="140">
      <formula>E$9&gt;=20/24</formula>
    </cfRule>
    <cfRule type="expression" dxfId="4574" priority="141">
      <formula>AND(E$9&gt;=14/24,E$9&lt;20/24)</formula>
    </cfRule>
    <cfRule type="expression" dxfId="4573" priority="142">
      <formula>AND(E$9&gt;=8/24,E$9&lt;14/24)</formula>
    </cfRule>
    <cfRule type="expression" dxfId="4572" priority="143">
      <formula>E$9&lt;8/24</formula>
    </cfRule>
  </conditionalFormatting>
  <conditionalFormatting sqref="Z33:AF33">
    <cfRule type="expression" dxfId="4571" priority="136">
      <formula>Z$9&gt;=20/24</formula>
    </cfRule>
    <cfRule type="expression" dxfId="4570" priority="137">
      <formula>AND(Z$9&gt;=14/24,Z$9&lt;20/24)</formula>
    </cfRule>
    <cfRule type="expression" dxfId="4569" priority="138">
      <formula>AND(Z$9&gt;=8/24,Z$9&lt;14/24)</formula>
    </cfRule>
    <cfRule type="expression" dxfId="4568" priority="139">
      <formula>Z$9&lt;8/24</formula>
    </cfRule>
  </conditionalFormatting>
  <conditionalFormatting sqref="Z33:AF33">
    <cfRule type="expression" dxfId="4567" priority="135">
      <formula>Z33&gt;$AG33</formula>
    </cfRule>
  </conditionalFormatting>
  <conditionalFormatting sqref="W42:AA43 AB44:AF44">
    <cfRule type="expression" dxfId="4566" priority="127">
      <formula>W$9&gt;=20/24</formula>
    </cfRule>
    <cfRule type="expression" dxfId="4565" priority="128">
      <formula>AND(W$9&gt;=14/24,W$9&lt;20/24)</formula>
    </cfRule>
    <cfRule type="expression" dxfId="4564" priority="129">
      <formula>AND(W$9&gt;=8/24,W$9&lt;14/24)</formula>
    </cfRule>
    <cfRule type="expression" dxfId="4563" priority="130">
      <formula>W$9&lt;8/24</formula>
    </cfRule>
  </conditionalFormatting>
  <conditionalFormatting sqref="W42:AA43 AB44:AF44">
    <cfRule type="expression" dxfId="4562" priority="126">
      <formula>W42&gt;$AG42</formula>
    </cfRule>
  </conditionalFormatting>
  <conditionalFormatting sqref="M39:R50 S42:V50 W44:AA50 AB45:AF50">
    <cfRule type="expression" dxfId="4561" priority="122">
      <formula>M$9&gt;=20/24</formula>
    </cfRule>
    <cfRule type="expression" dxfId="4560" priority="123">
      <formula>AND(M$9&gt;=14/24,M$9&lt;20/24)</formula>
    </cfRule>
    <cfRule type="expression" dxfId="4559" priority="124">
      <formula>AND(M$9&gt;=8/24,M$9&lt;14/24)</formula>
    </cfRule>
    <cfRule type="expression" dxfId="4558" priority="125">
      <formula>M$9&lt;8/24</formula>
    </cfRule>
  </conditionalFormatting>
  <conditionalFormatting sqref="M39:R50 S42:V50 W44:AA50 AB45:AF50">
    <cfRule type="expression" dxfId="4557" priority="121">
      <formula>M39&gt;$AG39</formula>
    </cfRule>
  </conditionalFormatting>
  <conditionalFormatting sqref="Z27:AF27">
    <cfRule type="expression" dxfId="4556" priority="117">
      <formula>Z$9&gt;=20/24</formula>
    </cfRule>
    <cfRule type="expression" dxfId="4555" priority="118">
      <formula>AND(Z$9&gt;=14/24,Z$9&lt;20/24)</formula>
    </cfRule>
    <cfRule type="expression" dxfId="4554" priority="119">
      <formula>AND(Z$9&gt;=8/24,Z$9&lt;14/24)</formula>
    </cfRule>
    <cfRule type="expression" dxfId="4553" priority="120">
      <formula>Z$9&lt;8/24</formula>
    </cfRule>
  </conditionalFormatting>
  <conditionalFormatting sqref="C11:D14 C74:I74 E17:E24 C16:E16 F16:Y24 E26:Y31 Z23:AF23 Z17:AF17">
    <cfRule type="expression" dxfId="4552" priority="113">
      <formula>C$9&gt;=20/24</formula>
    </cfRule>
    <cfRule type="expression" dxfId="4551" priority="114">
      <formula>AND(C$9&gt;=14/24,C$9&lt;20/24)</formula>
    </cfRule>
    <cfRule type="expression" dxfId="4550" priority="115">
      <formula>AND(C$9&gt;=8/24,C$9&lt;14/24)</formula>
    </cfRule>
    <cfRule type="expression" dxfId="4549" priority="116">
      <formula>C$9&lt;8/24</formula>
    </cfRule>
  </conditionalFormatting>
  <conditionalFormatting sqref="E32:Y32">
    <cfRule type="expression" dxfId="4548" priority="109">
      <formula>E$9&gt;=20/24</formula>
    </cfRule>
    <cfRule type="expression" dxfId="4547" priority="110">
      <formula>AND(E$9&gt;=14/24,E$9&lt;20/24)</formula>
    </cfRule>
    <cfRule type="expression" dxfId="4546" priority="111">
      <formula>AND(E$9&gt;=8/24,E$9&lt;14/24)</formula>
    </cfRule>
    <cfRule type="expression" dxfId="4545" priority="112">
      <formula>E$9&lt;8/24</formula>
    </cfRule>
  </conditionalFormatting>
  <conditionalFormatting sqref="E35:Y35">
    <cfRule type="expression" dxfId="4544" priority="105">
      <formula>E$9&gt;=20/24</formula>
    </cfRule>
    <cfRule type="expression" dxfId="4543" priority="106">
      <formula>AND(E$9&gt;=14/24,E$9&lt;20/24)</formula>
    </cfRule>
    <cfRule type="expression" dxfId="4542" priority="107">
      <formula>AND(E$9&gt;=8/24,E$9&lt;14/24)</formula>
    </cfRule>
    <cfRule type="expression" dxfId="4541" priority="108">
      <formula>E$9&lt;8/24</formula>
    </cfRule>
  </conditionalFormatting>
  <conditionalFormatting sqref="C11:D15 E17:E24 C16:E16 E35:Y35 F16:Y24 E26:Y32 Z23:AF23 Z17:AF17">
    <cfRule type="expression" dxfId="4540" priority="104">
      <formula>C11&gt;$AG11</formula>
    </cfRule>
  </conditionalFormatting>
  <conditionalFormatting sqref="C15:D15">
    <cfRule type="expression" dxfId="4539" priority="96">
      <formula>C$9&gt;=20/24</formula>
    </cfRule>
    <cfRule type="expression" dxfId="4538" priority="97">
      <formula>AND(C$9&gt;=14/24,C$9&lt;20/24)</formula>
    </cfRule>
    <cfRule type="expression" dxfId="4537" priority="98">
      <formula>AND(C$9&gt;=8/24,C$9&lt;14/24)</formula>
    </cfRule>
    <cfRule type="expression" dxfId="4536" priority="99">
      <formula>C$9&lt;8/24</formula>
    </cfRule>
  </conditionalFormatting>
  <conditionalFormatting sqref="E33:Y33">
    <cfRule type="expression" dxfId="4535" priority="92">
      <formula>E$9&gt;=20/24</formula>
    </cfRule>
    <cfRule type="expression" dxfId="4534" priority="93">
      <formula>AND(E$9&gt;=14/24,E$9&lt;20/24)</formula>
    </cfRule>
    <cfRule type="expression" dxfId="4533" priority="94">
      <formula>AND(E$9&gt;=8/24,E$9&lt;14/24)</formula>
    </cfRule>
    <cfRule type="expression" dxfId="4532" priority="95">
      <formula>E$9&lt;8/24</formula>
    </cfRule>
  </conditionalFormatting>
  <conditionalFormatting sqref="E33:Y33">
    <cfRule type="expression" dxfId="4531" priority="91">
      <formula>E33&gt;$AG33</formula>
    </cfRule>
  </conditionalFormatting>
  <conditionalFormatting sqref="C40:D41">
    <cfRule type="expression" dxfId="4530" priority="87">
      <formula>C$9&gt;=20/24</formula>
    </cfRule>
    <cfRule type="expression" dxfId="4529" priority="88">
      <formula>AND(C$9&gt;=14/24,C$9&lt;20/24)</formula>
    </cfRule>
    <cfRule type="expression" dxfId="4528" priority="89">
      <formula>AND(C$9&gt;=8/24,C$9&lt;14/24)</formula>
    </cfRule>
    <cfRule type="expression" dxfId="4527" priority="90">
      <formula>C$9&lt;8/24</formula>
    </cfRule>
  </conditionalFormatting>
  <conditionalFormatting sqref="C39:D39">
    <cfRule type="expression" dxfId="4526" priority="83">
      <formula>C$9&gt;=20/24</formula>
    </cfRule>
    <cfRule type="expression" dxfId="4525" priority="84">
      <formula>AND(C$9&gt;=14/24,C$9&lt;20/24)</formula>
    </cfRule>
    <cfRule type="expression" dxfId="4524" priority="85">
      <formula>AND(C$9&gt;=8/24,C$9&lt;14/24)</formula>
    </cfRule>
    <cfRule type="expression" dxfId="4523" priority="86">
      <formula>C$9&lt;8/24</formula>
    </cfRule>
  </conditionalFormatting>
  <conditionalFormatting sqref="C39:D41">
    <cfRule type="expression" dxfId="4522" priority="82">
      <formula>C39&gt;$AG39</formula>
    </cfRule>
  </conditionalFormatting>
  <conditionalFormatting sqref="C42:D42 D43:G43">
    <cfRule type="expression" dxfId="4521" priority="77">
      <formula>C42&gt;$AG42</formula>
    </cfRule>
  </conditionalFormatting>
  <conditionalFormatting sqref="X40:X41">
    <cfRule type="expression" dxfId="4520" priority="68">
      <formula>X$9&gt;=20/24</formula>
    </cfRule>
    <cfRule type="expression" dxfId="4519" priority="69">
      <formula>AND(X$9&gt;=14/24,X$9&lt;20/24)</formula>
    </cfRule>
    <cfRule type="expression" dxfId="4518" priority="70">
      <formula>AND(X$9&gt;=8/24,X$9&lt;14/24)</formula>
    </cfRule>
    <cfRule type="expression" dxfId="4517" priority="71">
      <formula>X$9&lt;8/24</formula>
    </cfRule>
  </conditionalFormatting>
  <conditionalFormatting sqref="X39">
    <cfRule type="expression" dxfId="4516" priority="64">
      <formula>X$9&gt;=20/24</formula>
    </cfRule>
    <cfRule type="expression" dxfId="4515" priority="65">
      <formula>AND(X$9&gt;=14/24,X$9&lt;20/24)</formula>
    </cfRule>
    <cfRule type="expression" dxfId="4514" priority="66">
      <formula>AND(X$9&gt;=8/24,X$9&lt;14/24)</formula>
    </cfRule>
    <cfRule type="expression" dxfId="4513" priority="67">
      <formula>X$9&lt;8/24</formula>
    </cfRule>
  </conditionalFormatting>
  <conditionalFormatting sqref="X39:X41">
    <cfRule type="expression" dxfId="4512" priority="63">
      <formula>X39&gt;$AG39</formula>
    </cfRule>
  </conditionalFormatting>
  <conditionalFormatting sqref="B82 B74 B94:B100 B11">
    <cfRule type="expression" dxfId="4511" priority="59">
      <formula>B$9&gt;=20/24</formula>
    </cfRule>
    <cfRule type="expression" dxfId="4510" priority="60">
      <formula>AND(B$9&gt;=14/24,B$9&lt;20/24)</formula>
    </cfRule>
    <cfRule type="expression" dxfId="4509" priority="61">
      <formula>AND(B$9&gt;=8/24,B$9&lt;14/24)</formula>
    </cfRule>
    <cfRule type="expression" dxfId="4508" priority="62">
      <formula>B$9&lt;8/24</formula>
    </cfRule>
  </conditionalFormatting>
  <conditionalFormatting sqref="B37:D37">
    <cfRule type="expression" dxfId="4507" priority="55">
      <formula>B$9&gt;=20/24</formula>
    </cfRule>
    <cfRule type="expression" dxfId="4506" priority="56">
      <formula>AND(B$9&gt;=14/24,B$9&lt;20/24)</formula>
    </cfRule>
    <cfRule type="expression" dxfId="4505" priority="57">
      <formula>AND(B$9&gt;=8/24,B$9&lt;14/24)</formula>
    </cfRule>
    <cfRule type="expression" dxfId="4504" priority="58">
      <formula>B$9&lt;8/24</formula>
    </cfRule>
  </conditionalFormatting>
  <conditionalFormatting sqref="B11 B37:D37">
    <cfRule type="expression" dxfId="4503" priority="54">
      <formula>B11&gt;$AG11</formula>
    </cfRule>
  </conditionalFormatting>
  <conditionalFormatting sqref="B84">
    <cfRule type="expression" dxfId="4502" priority="50">
      <formula>B$9&gt;=20/24</formula>
    </cfRule>
    <cfRule type="expression" dxfId="4501" priority="51">
      <formula>AND(B$9&gt;=14/24,B$9&lt;20/24)</formula>
    </cfRule>
    <cfRule type="expression" dxfId="4500" priority="52">
      <formula>AND(B$9&gt;=8/24,B$9&lt;14/24)</formula>
    </cfRule>
    <cfRule type="expression" dxfId="4499" priority="53">
      <formula>B$9&lt;8/24</formula>
    </cfRule>
  </conditionalFormatting>
  <conditionalFormatting sqref="B40:B41 B57:C57 B36:D36">
    <cfRule type="expression" dxfId="4498" priority="46">
      <formula>B$9&gt;=20/24</formula>
    </cfRule>
    <cfRule type="expression" dxfId="4497" priority="47">
      <formula>AND(B$9&gt;=14/24,B$9&lt;20/24)</formula>
    </cfRule>
    <cfRule type="expression" dxfId="4496" priority="48">
      <formula>AND(B$9&gt;=8/24,B$9&lt;14/24)</formula>
    </cfRule>
    <cfRule type="expression" dxfId="4495" priority="49">
      <formula>B$9&lt;8/24</formula>
    </cfRule>
  </conditionalFormatting>
  <conditionalFormatting sqref="B39">
    <cfRule type="expression" dxfId="4494" priority="42">
      <formula>B$9&gt;=20/24</formula>
    </cfRule>
    <cfRule type="expression" dxfId="4493" priority="43">
      <formula>AND(B$9&gt;=14/24,B$9&lt;20/24)</formula>
    </cfRule>
    <cfRule type="expression" dxfId="4492" priority="44">
      <formula>AND(B$9&gt;=8/24,B$9&lt;14/24)</formula>
    </cfRule>
    <cfRule type="expression" dxfId="4491" priority="45">
      <formula>B$9&lt;8/24</formula>
    </cfRule>
  </conditionalFormatting>
  <conditionalFormatting sqref="B39:B41 B36:D36">
    <cfRule type="expression" dxfId="4490" priority="41">
      <formula>B36&gt;$AG36</formula>
    </cfRule>
  </conditionalFormatting>
  <conditionalFormatting sqref="B83 B75:B81 B85:B91 B12:B14 B16 B53:B56 B58:B73 B28:D31 B18:D22 B24:D24 C53:D55 C58:D67 E61:L67 B26:D26 B25:Y25">
    <cfRule type="expression" dxfId="4489" priority="37">
      <formula>B$9&gt;=20/24</formula>
    </cfRule>
    <cfRule type="expression" dxfId="4488" priority="38">
      <formula>AND(B$9&gt;=14/24,B$9&lt;20/24)</formula>
    </cfRule>
    <cfRule type="expression" dxfId="4487" priority="39">
      <formula>AND(B$9&gt;=8/24,B$9&lt;14/24)</formula>
    </cfRule>
    <cfRule type="expression" dxfId="4486" priority="40">
      <formula>B$9&lt;8/24</formula>
    </cfRule>
  </conditionalFormatting>
  <conditionalFormatting sqref="B32:D32">
    <cfRule type="expression" dxfId="4485" priority="33">
      <formula>B$9&gt;=20/24</formula>
    </cfRule>
    <cfRule type="expression" dxfId="4484" priority="34">
      <formula>AND(B$9&gt;=14/24,B$9&lt;20/24)</formula>
    </cfRule>
    <cfRule type="expression" dxfId="4483" priority="35">
      <formula>AND(B$9&gt;=8/24,B$9&lt;14/24)</formula>
    </cfRule>
    <cfRule type="expression" dxfId="4482" priority="36">
      <formula>B$9&lt;8/24</formula>
    </cfRule>
  </conditionalFormatting>
  <conditionalFormatting sqref="B35:D35">
    <cfRule type="expression" dxfId="4481" priority="29">
      <formula>B$9&gt;=20/24</formula>
    </cfRule>
    <cfRule type="expression" dxfId="4480" priority="30">
      <formula>AND(B$9&gt;=14/24,B$9&lt;20/24)</formula>
    </cfRule>
    <cfRule type="expression" dxfId="4479" priority="31">
      <formula>AND(B$9&gt;=8/24,B$9&lt;14/24)</formula>
    </cfRule>
    <cfRule type="expression" dxfId="4478" priority="32">
      <formula>B$9&lt;8/24</formula>
    </cfRule>
  </conditionalFormatting>
  <conditionalFormatting sqref="B38 B42:B43 B12:B16 B51:B56 C43 B35:D35 B18:D22 B24:D24 C53:D55 B26:D32 B25:Y25 B34:Y34">
    <cfRule type="expression" dxfId="4477" priority="28">
      <formula>B12&gt;$AG12</formula>
    </cfRule>
  </conditionalFormatting>
  <conditionalFormatting sqref="B34:Y34">
    <cfRule type="expression" dxfId="4476" priority="24">
      <formula>B$9&gt;=20/24</formula>
    </cfRule>
    <cfRule type="expression" dxfId="4475" priority="25">
      <formula>AND(B$9&gt;=14/24,B$9&lt;20/24)</formula>
    </cfRule>
    <cfRule type="expression" dxfId="4474" priority="26">
      <formula>AND(B$9&gt;=8/24,B$9&lt;14/24)</formula>
    </cfRule>
    <cfRule type="expression" dxfId="4473" priority="27">
      <formula>B$9&lt;8/24</formula>
    </cfRule>
  </conditionalFormatting>
  <conditionalFormatting sqref="B15">
    <cfRule type="expression" dxfId="4472" priority="20">
      <formula>B$9&gt;=20/24</formula>
    </cfRule>
    <cfRule type="expression" dxfId="4471" priority="21">
      <formula>AND(B$9&gt;=14/24,B$9&lt;20/24)</formula>
    </cfRule>
    <cfRule type="expression" dxfId="4470" priority="22">
      <formula>AND(B$9&gt;=8/24,B$9&lt;14/24)</formula>
    </cfRule>
    <cfRule type="expression" dxfId="4469" priority="23">
      <formula>B$9&lt;8/24</formula>
    </cfRule>
  </conditionalFormatting>
  <conditionalFormatting sqref="B33:D33">
    <cfRule type="expression" dxfId="4468" priority="16">
      <formula>B$9&gt;=20/24</formula>
    </cfRule>
    <cfRule type="expression" dxfId="4467" priority="17">
      <formula>AND(B$9&gt;=14/24,B$9&lt;20/24)</formula>
    </cfRule>
    <cfRule type="expression" dxfId="4466" priority="18">
      <formula>AND(B$9&gt;=8/24,B$9&lt;14/24)</formula>
    </cfRule>
    <cfRule type="expression" dxfId="4465" priority="19">
      <formula>B$9&lt;8/24</formula>
    </cfRule>
  </conditionalFormatting>
  <conditionalFormatting sqref="B33:D33">
    <cfRule type="expression" dxfId="4464" priority="15">
      <formula>B33&gt;$AG33</formula>
    </cfRule>
  </conditionalFormatting>
  <conditionalFormatting sqref="B44:L50">
    <cfRule type="expression" dxfId="4463" priority="11">
      <formula>B$9&gt;=20/24</formula>
    </cfRule>
    <cfRule type="expression" dxfId="4462" priority="12">
      <formula>AND(B$9&gt;=14/24,B$9&lt;20/24)</formula>
    </cfRule>
    <cfRule type="expression" dxfId="4461" priority="13">
      <formula>AND(B$9&gt;=8/24,B$9&lt;14/24)</formula>
    </cfRule>
    <cfRule type="expression" dxfId="4460" priority="14">
      <formula>B$9&lt;8/24</formula>
    </cfRule>
  </conditionalFormatting>
  <conditionalFormatting sqref="B44:L50">
    <cfRule type="expression" dxfId="4459" priority="10">
      <formula>B44&gt;$AG44</formula>
    </cfRule>
  </conditionalFormatting>
  <conditionalFormatting sqref="B27:D27">
    <cfRule type="expression" dxfId="4458" priority="6">
      <formula>B$9&gt;=20/24</formula>
    </cfRule>
    <cfRule type="expression" dxfId="4457" priority="7">
      <formula>AND(B$9&gt;=14/24,B$9&lt;20/24)</formula>
    </cfRule>
    <cfRule type="expression" dxfId="4456" priority="8">
      <formula>AND(B$9&gt;=8/24,B$9&lt;14/24)</formula>
    </cfRule>
    <cfRule type="expression" dxfId="4455" priority="9">
      <formula>B$9&lt;8/24</formula>
    </cfRule>
  </conditionalFormatting>
  <conditionalFormatting sqref="B17:D17 B23:D23">
    <cfRule type="expression" dxfId="4454" priority="2">
      <formula>B$9&gt;=20/24</formula>
    </cfRule>
    <cfRule type="expression" dxfId="4453" priority="3">
      <formula>AND(B$9&gt;=14/24,B$9&lt;20/24)</formula>
    </cfRule>
    <cfRule type="expression" dxfId="4452" priority="4">
      <formula>AND(B$9&gt;=8/24,B$9&lt;14/24)</formula>
    </cfRule>
    <cfRule type="expression" dxfId="4451" priority="5">
      <formula>B$9&lt;8/24</formula>
    </cfRule>
  </conditionalFormatting>
  <conditionalFormatting sqref="B17:D17 B23:D23">
    <cfRule type="expression" dxfId="4450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FF26FCB8-F517-42C4-8298-BE9D3C7AE1C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246"/>
  <sheetViews>
    <sheetView zoomScale="90" zoomScaleNormal="90" workbookViewId="0">
      <pane xSplit="1" ySplit="10" topLeftCell="B29" activePane="bottomRight" state="frozen"/>
      <selection activeCell="AF88" sqref="AF88"/>
      <selection pane="topRight" activeCell="AF88" sqref="AF88"/>
      <selection pane="bottomLeft" activeCell="AF88" sqref="AF88"/>
      <selection pane="bottomRight" activeCell="I54" sqref="I5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2079/01/22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238</v>
      </c>
      <c r="C5" s="29">
        <f t="shared" si="0"/>
        <v>261</v>
      </c>
      <c r="D5" s="29">
        <f t="shared" si="0"/>
        <v>264</v>
      </c>
      <c r="E5" s="29">
        <f t="shared" si="0"/>
        <v>295</v>
      </c>
      <c r="F5" s="29">
        <f t="shared" si="0"/>
        <v>268</v>
      </c>
      <c r="G5" s="29">
        <f t="shared" si="0"/>
        <v>298</v>
      </c>
      <c r="H5" s="29">
        <f t="shared" si="0"/>
        <v>291</v>
      </c>
      <c r="I5" s="29">
        <f t="shared" si="0"/>
        <v>310</v>
      </c>
      <c r="J5" s="29">
        <f t="shared" si="0"/>
        <v>351</v>
      </c>
      <c r="K5" s="29">
        <f t="shared" si="0"/>
        <v>394</v>
      </c>
      <c r="L5" s="29">
        <f t="shared" si="0"/>
        <v>440.3</v>
      </c>
      <c r="M5" s="29">
        <f t="shared" si="0"/>
        <v>357</v>
      </c>
      <c r="N5" s="29">
        <f t="shared" si="0"/>
        <v>476.3</v>
      </c>
      <c r="O5" s="29">
        <f t="shared" si="0"/>
        <v>486.5</v>
      </c>
      <c r="P5" s="29">
        <f t="shared" si="0"/>
        <v>430.45000000000005</v>
      </c>
      <c r="Q5" s="29">
        <f t="shared" si="0"/>
        <v>439.15</v>
      </c>
      <c r="R5" s="29">
        <f t="shared" si="0"/>
        <v>351.3</v>
      </c>
      <c r="S5" s="29">
        <f t="shared" si="0"/>
        <v>267.3</v>
      </c>
      <c r="T5" s="29">
        <f t="shared" si="0"/>
        <v>260</v>
      </c>
      <c r="U5" s="29">
        <f t="shared" si="0"/>
        <v>292</v>
      </c>
      <c r="V5" s="29">
        <f t="shared" si="0"/>
        <v>303</v>
      </c>
      <c r="W5" s="29">
        <f t="shared" si="0"/>
        <v>307.13</v>
      </c>
      <c r="X5" s="29">
        <f t="shared" si="0"/>
        <v>307</v>
      </c>
      <c r="Y5" s="29">
        <f t="shared" si="0"/>
        <v>327.94</v>
      </c>
      <c r="Z5" s="29">
        <f t="shared" si="0"/>
        <v>300</v>
      </c>
      <c r="AA5" s="29">
        <f t="shared" si="0"/>
        <v>258</v>
      </c>
      <c r="AB5" s="29">
        <f t="shared" si="0"/>
        <v>289</v>
      </c>
      <c r="AC5" s="29">
        <f t="shared" si="0"/>
        <v>289</v>
      </c>
      <c r="AD5" s="29">
        <f t="shared" si="0"/>
        <v>293.2</v>
      </c>
      <c r="AE5" s="29">
        <f t="shared" si="0"/>
        <v>279.48</v>
      </c>
      <c r="AF5" s="29">
        <f>B68</f>
        <v>198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1204MW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Load=939</v>
      </c>
      <c r="B7" s="34">
        <f>B75</f>
        <v>1132.44</v>
      </c>
      <c r="C7" s="34">
        <f t="shared" ref="C7:AF7" si="1">C75</f>
        <v>1046.6399999999999</v>
      </c>
      <c r="D7" s="34">
        <f t="shared" si="1"/>
        <v>999.63999999999987</v>
      </c>
      <c r="E7" s="34">
        <f t="shared" si="1"/>
        <v>938.64</v>
      </c>
      <c r="F7" s="34">
        <f t="shared" si="1"/>
        <v>943.64</v>
      </c>
      <c r="G7" s="34">
        <f t="shared" si="1"/>
        <v>970.93999999999994</v>
      </c>
      <c r="H7" s="34">
        <f t="shared" si="1"/>
        <v>966.34</v>
      </c>
      <c r="I7" s="34">
        <f t="shared" si="1"/>
        <v>954.33999999999992</v>
      </c>
      <c r="J7" s="34">
        <f t="shared" si="1"/>
        <v>1034.3400000000001</v>
      </c>
      <c r="K7" s="34">
        <f t="shared" si="1"/>
        <v>1111.3400000000001</v>
      </c>
      <c r="L7" s="34">
        <f t="shared" si="1"/>
        <v>1158.3400000000001</v>
      </c>
      <c r="M7" s="34">
        <f t="shared" si="1"/>
        <v>1203.8400000000001</v>
      </c>
      <c r="N7" s="34">
        <f t="shared" si="1"/>
        <v>1159.3400000000001</v>
      </c>
      <c r="O7" s="34">
        <f t="shared" si="1"/>
        <v>1272.04</v>
      </c>
      <c r="P7" s="34">
        <f t="shared" si="1"/>
        <v>1284.54</v>
      </c>
      <c r="Q7" s="34">
        <f t="shared" si="1"/>
        <v>1293.19</v>
      </c>
      <c r="R7" s="34">
        <f t="shared" si="1"/>
        <v>1378.19</v>
      </c>
      <c r="S7" s="34">
        <f t="shared" si="1"/>
        <v>1308.24</v>
      </c>
      <c r="T7" s="34">
        <f t="shared" si="1"/>
        <v>1313.1399999999999</v>
      </c>
      <c r="U7" s="34">
        <f t="shared" si="1"/>
        <v>1343.9399999999998</v>
      </c>
      <c r="V7" s="34">
        <f t="shared" si="1"/>
        <v>1279.54</v>
      </c>
      <c r="W7" s="34">
        <f t="shared" si="1"/>
        <v>1277.1399999999999</v>
      </c>
      <c r="X7" s="34">
        <f t="shared" si="1"/>
        <v>1229.27</v>
      </c>
      <c r="Y7" s="34">
        <f t="shared" si="1"/>
        <v>1261.8400000000001</v>
      </c>
      <c r="Z7" s="34">
        <f t="shared" si="1"/>
        <v>1316.38</v>
      </c>
      <c r="AA7" s="34">
        <f t="shared" si="1"/>
        <v>1478.1399999999999</v>
      </c>
      <c r="AB7" s="34">
        <f t="shared" si="1"/>
        <v>1418.08</v>
      </c>
      <c r="AC7" s="34">
        <f t="shared" si="1"/>
        <v>1393.0900000000001</v>
      </c>
      <c r="AD7" s="34">
        <f t="shared" si="1"/>
        <v>1393.3400000000001</v>
      </c>
      <c r="AE7" s="34">
        <f t="shared" si="1"/>
        <v>1335.7400000000002</v>
      </c>
      <c r="AF7" s="34">
        <f t="shared" si="1"/>
        <v>1274.42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180</v>
      </c>
      <c r="C11" s="47">
        <v>110</v>
      </c>
      <c r="D11" s="47">
        <v>110</v>
      </c>
      <c r="E11" s="44">
        <v>100</v>
      </c>
      <c r="F11" s="44">
        <v>50</v>
      </c>
      <c r="G11" s="44">
        <v>12</v>
      </c>
      <c r="H11" s="44">
        <v>12</v>
      </c>
      <c r="I11" s="44">
        <v>12</v>
      </c>
      <c r="J11" s="45">
        <v>60</v>
      </c>
      <c r="K11" s="45">
        <v>30</v>
      </c>
      <c r="L11" s="45">
        <v>12</v>
      </c>
      <c r="M11" s="44">
        <v>12</v>
      </c>
      <c r="N11" s="44">
        <v>12</v>
      </c>
      <c r="O11" s="44">
        <v>12</v>
      </c>
      <c r="P11" s="44">
        <v>12</v>
      </c>
      <c r="Q11" s="44">
        <v>12</v>
      </c>
      <c r="R11" s="44">
        <v>80</v>
      </c>
      <c r="S11" s="44">
        <v>140</v>
      </c>
      <c r="T11" s="44">
        <v>170</v>
      </c>
      <c r="U11" s="46">
        <v>200</v>
      </c>
      <c r="V11" s="46">
        <v>115</v>
      </c>
      <c r="W11" s="46">
        <v>100</v>
      </c>
      <c r="X11" s="46">
        <v>100</v>
      </c>
      <c r="Y11" s="46">
        <v>140</v>
      </c>
      <c r="Z11" s="46">
        <v>162</v>
      </c>
      <c r="AA11" s="46">
        <v>250</v>
      </c>
      <c r="AB11" s="46">
        <v>280</v>
      </c>
      <c r="AC11" s="46">
        <v>220</v>
      </c>
      <c r="AD11" s="46">
        <v>220</v>
      </c>
      <c r="AE11" s="46">
        <v>180</v>
      </c>
      <c r="AF11" s="46">
        <v>150</v>
      </c>
      <c r="AG11" s="48">
        <v>456</v>
      </c>
      <c r="AH11" s="49">
        <f>MAX(B11:AF11)</f>
        <v>280</v>
      </c>
      <c r="AI11" s="50">
        <f>MIN(B11:AF11)</f>
        <v>12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60</v>
      </c>
      <c r="C12" s="44">
        <v>60</v>
      </c>
      <c r="D12" s="44">
        <v>60</v>
      </c>
      <c r="E12" s="44">
        <v>35</v>
      </c>
      <c r="F12" s="44">
        <v>35</v>
      </c>
      <c r="G12" s="44">
        <v>30</v>
      </c>
      <c r="H12" s="44">
        <v>30</v>
      </c>
      <c r="I12" s="44">
        <v>30</v>
      </c>
      <c r="J12" s="44">
        <v>30</v>
      </c>
      <c r="K12" s="44">
        <v>30</v>
      </c>
      <c r="L12" s="44">
        <v>30</v>
      </c>
      <c r="M12" s="44">
        <v>30</v>
      </c>
      <c r="N12" s="44">
        <v>30</v>
      </c>
      <c r="O12" s="44">
        <v>30</v>
      </c>
      <c r="P12" s="44">
        <v>30</v>
      </c>
      <c r="Q12" s="44">
        <v>30</v>
      </c>
      <c r="R12" s="44">
        <v>30</v>
      </c>
      <c r="S12" s="44">
        <v>35</v>
      </c>
      <c r="T12" s="44">
        <v>35</v>
      </c>
      <c r="U12" s="44">
        <v>35</v>
      </c>
      <c r="V12" s="44">
        <v>35</v>
      </c>
      <c r="W12" s="44">
        <v>35</v>
      </c>
      <c r="X12" s="44">
        <v>35</v>
      </c>
      <c r="Y12" s="44">
        <v>35</v>
      </c>
      <c r="Z12" s="44">
        <v>35</v>
      </c>
      <c r="AA12" s="44">
        <v>35</v>
      </c>
      <c r="AB12" s="44">
        <v>35</v>
      </c>
      <c r="AC12" s="44">
        <v>35</v>
      </c>
      <c r="AD12" s="44">
        <v>35</v>
      </c>
      <c r="AE12" s="44">
        <v>35</v>
      </c>
      <c r="AF12" s="44">
        <v>35</v>
      </c>
      <c r="AG12" s="53">
        <v>60</v>
      </c>
      <c r="AH12" s="49">
        <f t="shared" ref="AH12:AH75" si="2">MAX(B12:AF12)</f>
        <v>60</v>
      </c>
      <c r="AI12" s="50">
        <f t="shared" ref="AI12:AI75" si="3">MIN(B12:AF12)</f>
        <v>30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24.3</v>
      </c>
      <c r="C13" s="44">
        <v>20.5</v>
      </c>
      <c r="D13" s="44">
        <v>20.5</v>
      </c>
      <c r="E13" s="44">
        <v>20.5</v>
      </c>
      <c r="F13" s="44">
        <v>20.5</v>
      </c>
      <c r="G13" s="44">
        <v>18.5</v>
      </c>
      <c r="H13" s="44">
        <v>18.5</v>
      </c>
      <c r="I13" s="44">
        <v>18.5</v>
      </c>
      <c r="J13" s="44">
        <v>18.5</v>
      </c>
      <c r="K13" s="44">
        <v>18.5</v>
      </c>
      <c r="L13" s="44">
        <v>18.5</v>
      </c>
      <c r="M13" s="44">
        <v>18.5</v>
      </c>
      <c r="N13" s="44">
        <v>18.5</v>
      </c>
      <c r="O13" s="44">
        <v>18.5</v>
      </c>
      <c r="P13" s="44">
        <v>18.5</v>
      </c>
      <c r="Q13" s="44">
        <v>18.5</v>
      </c>
      <c r="R13" s="44">
        <v>18.5</v>
      </c>
      <c r="S13" s="44">
        <v>16.399999999999999</v>
      </c>
      <c r="T13" s="44">
        <v>16.399999999999999</v>
      </c>
      <c r="U13" s="44">
        <v>21.2</v>
      </c>
      <c r="V13" s="44">
        <v>18.100000000000001</v>
      </c>
      <c r="W13" s="44">
        <v>18.100000000000001</v>
      </c>
      <c r="X13" s="44">
        <v>23.8</v>
      </c>
      <c r="Y13" s="44">
        <v>20.9</v>
      </c>
      <c r="Z13" s="44">
        <v>20.9</v>
      </c>
      <c r="AA13" s="44">
        <v>20.9</v>
      </c>
      <c r="AB13" s="44">
        <v>20.9</v>
      </c>
      <c r="AC13" s="44">
        <v>20.9</v>
      </c>
      <c r="AD13" s="44">
        <v>20.9</v>
      </c>
      <c r="AE13" s="44">
        <v>20.8</v>
      </c>
      <c r="AF13" s="44">
        <v>20.8</v>
      </c>
      <c r="AG13" s="53">
        <v>52.4</v>
      </c>
      <c r="AH13" s="49">
        <f t="shared" si="2"/>
        <v>24.3</v>
      </c>
      <c r="AI13" s="50">
        <f t="shared" si="3"/>
        <v>16.399999999999999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50.5</v>
      </c>
      <c r="C14" s="44">
        <v>50.5</v>
      </c>
      <c r="D14" s="44">
        <v>50.5</v>
      </c>
      <c r="E14" s="44">
        <v>50.5</v>
      </c>
      <c r="F14" s="44">
        <v>50.5</v>
      </c>
      <c r="G14" s="44">
        <v>50.1</v>
      </c>
      <c r="H14" s="44">
        <v>50.1</v>
      </c>
      <c r="I14" s="44">
        <v>50.1</v>
      </c>
      <c r="J14" s="44">
        <v>50.1</v>
      </c>
      <c r="K14" s="44">
        <v>50.1</v>
      </c>
      <c r="L14" s="44">
        <v>50.1</v>
      </c>
      <c r="M14" s="44">
        <v>50.1</v>
      </c>
      <c r="N14" s="44">
        <v>50.1</v>
      </c>
      <c r="O14" s="44">
        <v>50.1</v>
      </c>
      <c r="P14" s="44">
        <v>50.1</v>
      </c>
      <c r="Q14" s="44">
        <v>50.1</v>
      </c>
      <c r="R14" s="44">
        <v>50.1</v>
      </c>
      <c r="S14" s="44">
        <v>50.1</v>
      </c>
      <c r="T14" s="44">
        <v>50.1</v>
      </c>
      <c r="U14" s="44">
        <v>50.1</v>
      </c>
      <c r="V14" s="44">
        <v>50.1</v>
      </c>
      <c r="W14" s="44">
        <v>50.1</v>
      </c>
      <c r="X14" s="44">
        <v>50.5</v>
      </c>
      <c r="Y14" s="44">
        <v>50.5</v>
      </c>
      <c r="Z14" s="44">
        <v>50.5</v>
      </c>
      <c r="AA14" s="44">
        <v>50.5</v>
      </c>
      <c r="AB14" s="44">
        <v>50.5</v>
      </c>
      <c r="AC14" s="44">
        <v>50.5</v>
      </c>
      <c r="AD14" s="44">
        <v>50.5</v>
      </c>
      <c r="AE14" s="44">
        <v>50.4</v>
      </c>
      <c r="AF14" s="44">
        <v>50</v>
      </c>
      <c r="AG14" s="53">
        <v>50</v>
      </c>
      <c r="AH14" s="49">
        <f t="shared" si="2"/>
        <v>50.5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23.9</v>
      </c>
      <c r="C15" s="44">
        <v>23.9</v>
      </c>
      <c r="D15" s="44">
        <v>23.9</v>
      </c>
      <c r="E15" s="44">
        <v>23.9</v>
      </c>
      <c r="F15" s="44">
        <v>23.9</v>
      </c>
      <c r="G15" s="44">
        <v>23.9</v>
      </c>
      <c r="H15" s="44">
        <v>23.9</v>
      </c>
      <c r="I15" s="44">
        <v>23.9</v>
      </c>
      <c r="J15" s="44">
        <v>23.9</v>
      </c>
      <c r="K15" s="44">
        <v>23.9</v>
      </c>
      <c r="L15" s="44">
        <v>23.9</v>
      </c>
      <c r="M15" s="44">
        <v>23.9</v>
      </c>
      <c r="N15" s="44">
        <v>23.9</v>
      </c>
      <c r="O15" s="44">
        <v>23.9</v>
      </c>
      <c r="P15" s="44">
        <v>23.9</v>
      </c>
      <c r="Q15" s="44">
        <v>23.9</v>
      </c>
      <c r="R15" s="44">
        <v>23.9</v>
      </c>
      <c r="S15" s="44">
        <v>23.9</v>
      </c>
      <c r="T15" s="44">
        <v>23.9</v>
      </c>
      <c r="U15" s="44">
        <v>23.9</v>
      </c>
      <c r="V15" s="44">
        <v>23.9</v>
      </c>
      <c r="W15" s="44">
        <v>23.9</v>
      </c>
      <c r="X15" s="44">
        <v>23.9</v>
      </c>
      <c r="Y15" s="44">
        <v>23.9</v>
      </c>
      <c r="Z15" s="44">
        <v>23.9</v>
      </c>
      <c r="AA15" s="44">
        <v>23.9</v>
      </c>
      <c r="AB15" s="44">
        <v>23.9</v>
      </c>
      <c r="AC15" s="44">
        <v>23.9</v>
      </c>
      <c r="AD15" s="44">
        <v>23.9</v>
      </c>
      <c r="AE15" s="44">
        <v>24.1</v>
      </c>
      <c r="AF15" s="44">
        <v>24</v>
      </c>
      <c r="AG15" s="56">
        <v>45</v>
      </c>
      <c r="AH15" s="49">
        <f t="shared" si="2"/>
        <v>24.1</v>
      </c>
      <c r="AI15" s="50">
        <f t="shared" si="3"/>
        <v>23.9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14</v>
      </c>
      <c r="C16" s="44">
        <v>14</v>
      </c>
      <c r="D16" s="44">
        <v>14</v>
      </c>
      <c r="E16" s="44">
        <v>0</v>
      </c>
      <c r="F16" s="44">
        <v>0</v>
      </c>
      <c r="G16" s="44">
        <v>23</v>
      </c>
      <c r="H16" s="44">
        <v>23</v>
      </c>
      <c r="I16" s="44">
        <v>23</v>
      </c>
      <c r="J16" s="44">
        <v>23</v>
      </c>
      <c r="K16" s="44">
        <v>23</v>
      </c>
      <c r="L16" s="44">
        <v>23</v>
      </c>
      <c r="M16" s="44">
        <v>23</v>
      </c>
      <c r="N16" s="44">
        <v>23</v>
      </c>
      <c r="O16" s="44">
        <v>23</v>
      </c>
      <c r="P16" s="44">
        <v>23</v>
      </c>
      <c r="Q16" s="44">
        <v>23</v>
      </c>
      <c r="R16" s="44">
        <v>23</v>
      </c>
      <c r="S16" s="44">
        <v>23</v>
      </c>
      <c r="T16" s="44">
        <v>23</v>
      </c>
      <c r="U16" s="44">
        <v>23</v>
      </c>
      <c r="V16" s="44">
        <v>23</v>
      </c>
      <c r="W16" s="44">
        <v>23</v>
      </c>
      <c r="X16" s="44">
        <v>23</v>
      </c>
      <c r="Y16" s="44">
        <v>23</v>
      </c>
      <c r="Z16" s="44">
        <v>23</v>
      </c>
      <c r="AA16" s="44">
        <v>23</v>
      </c>
      <c r="AB16" s="44">
        <v>23</v>
      </c>
      <c r="AC16" s="44">
        <v>23</v>
      </c>
      <c r="AD16" s="44">
        <v>23</v>
      </c>
      <c r="AE16" s="44">
        <v>23</v>
      </c>
      <c r="AF16" s="44">
        <v>23</v>
      </c>
      <c r="AG16" s="53">
        <v>45</v>
      </c>
      <c r="AH16" s="49">
        <f t="shared" si="2"/>
        <v>23</v>
      </c>
      <c r="AI16" s="50">
        <f t="shared" si="3"/>
        <v>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6</v>
      </c>
      <c r="V20" s="44">
        <v>6</v>
      </c>
      <c r="W20" s="44">
        <v>6</v>
      </c>
      <c r="X20" s="44">
        <v>6</v>
      </c>
      <c r="Y20" s="44">
        <v>6</v>
      </c>
      <c r="Z20" s="44">
        <v>6</v>
      </c>
      <c r="AA20" s="44">
        <v>6</v>
      </c>
      <c r="AB20" s="44">
        <v>6</v>
      </c>
      <c r="AC20" s="44">
        <v>6</v>
      </c>
      <c r="AD20" s="44">
        <v>6</v>
      </c>
      <c r="AE20" s="44">
        <v>6</v>
      </c>
      <c r="AF20" s="44">
        <v>6</v>
      </c>
      <c r="AG20" s="53">
        <v>27</v>
      </c>
      <c r="AH20" s="49">
        <f t="shared" si="2"/>
        <v>6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18.899999999999999</v>
      </c>
      <c r="C22" s="44">
        <v>18.899999999999999</v>
      </c>
      <c r="D22" s="44">
        <v>18.899999999999999</v>
      </c>
      <c r="E22" s="44">
        <v>18.899999999999999</v>
      </c>
      <c r="F22" s="44">
        <v>18.899999999999999</v>
      </c>
      <c r="G22" s="44">
        <v>18.899999999999999</v>
      </c>
      <c r="H22" s="44">
        <v>18.899999999999999</v>
      </c>
      <c r="I22" s="44">
        <v>18.899999999999999</v>
      </c>
      <c r="J22" s="44">
        <v>18.899999999999999</v>
      </c>
      <c r="K22" s="44">
        <v>18.899999999999999</v>
      </c>
      <c r="L22" s="44">
        <v>18.899999999999999</v>
      </c>
      <c r="M22" s="44">
        <v>18.899999999999999</v>
      </c>
      <c r="N22" s="44">
        <v>18.899999999999999</v>
      </c>
      <c r="O22" s="44">
        <v>18.899999999999999</v>
      </c>
      <c r="P22" s="44">
        <v>18.899999999999999</v>
      </c>
      <c r="Q22" s="44">
        <v>18.899999999999999</v>
      </c>
      <c r="R22" s="44">
        <v>18.899999999999999</v>
      </c>
      <c r="S22" s="44">
        <v>18.899999999999999</v>
      </c>
      <c r="T22" s="44">
        <v>18.899999999999999</v>
      </c>
      <c r="U22" s="44">
        <v>18.899999999999999</v>
      </c>
      <c r="V22" s="44">
        <v>18.899999999999999</v>
      </c>
      <c r="W22" s="44">
        <v>18.899999999999999</v>
      </c>
      <c r="X22" s="44">
        <v>18.899999999999999</v>
      </c>
      <c r="Y22" s="44">
        <v>18.899999999999999</v>
      </c>
      <c r="Z22" s="44">
        <v>18.899999999999999</v>
      </c>
      <c r="AA22" s="44">
        <v>18.899999999999999</v>
      </c>
      <c r="AB22" s="44">
        <v>18.899999999999999</v>
      </c>
      <c r="AC22" s="44">
        <v>18.899999999999999</v>
      </c>
      <c r="AD22" s="44">
        <v>18.899999999999999</v>
      </c>
      <c r="AE22" s="44">
        <v>22.1</v>
      </c>
      <c r="AF22" s="44">
        <v>22.6</v>
      </c>
      <c r="AG22" s="53">
        <v>25</v>
      </c>
      <c r="AH22" s="49">
        <f t="shared" si="2"/>
        <v>22.6</v>
      </c>
      <c r="AI22" s="50">
        <f t="shared" si="3"/>
        <v>18.899999999999999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11.7</v>
      </c>
      <c r="C24" s="44">
        <v>11.7</v>
      </c>
      <c r="D24" s="44">
        <v>11.7</v>
      </c>
      <c r="E24" s="44">
        <v>11.7</v>
      </c>
      <c r="F24" s="44">
        <v>11.7</v>
      </c>
      <c r="G24" s="44">
        <v>11.7</v>
      </c>
      <c r="H24" s="44">
        <v>11.7</v>
      </c>
      <c r="I24" s="44">
        <v>11.7</v>
      </c>
      <c r="J24" s="44">
        <v>11.7</v>
      </c>
      <c r="K24" s="44">
        <v>11.7</v>
      </c>
      <c r="L24" s="44">
        <v>11.7</v>
      </c>
      <c r="M24" s="44">
        <v>11.7</v>
      </c>
      <c r="N24" s="44">
        <v>11.7</v>
      </c>
      <c r="O24" s="44">
        <v>11.7</v>
      </c>
      <c r="P24" s="44">
        <v>11.7</v>
      </c>
      <c r="Q24" s="44">
        <v>11.7</v>
      </c>
      <c r="R24" s="44">
        <v>11.7</v>
      </c>
      <c r="S24" s="44">
        <v>11.7</v>
      </c>
      <c r="T24" s="44">
        <v>11.7</v>
      </c>
      <c r="U24" s="44">
        <v>11.7</v>
      </c>
      <c r="V24" s="44">
        <v>11.7</v>
      </c>
      <c r="W24" s="44">
        <v>11.7</v>
      </c>
      <c r="X24" s="44">
        <v>11.7</v>
      </c>
      <c r="Y24" s="44">
        <v>11.7</v>
      </c>
      <c r="Z24" s="44">
        <v>11.7</v>
      </c>
      <c r="AA24" s="44">
        <v>11.7</v>
      </c>
      <c r="AB24" s="44">
        <v>23.34</v>
      </c>
      <c r="AC24" s="44">
        <v>22.35</v>
      </c>
      <c r="AD24" s="44">
        <v>22.6</v>
      </c>
      <c r="AE24" s="44">
        <v>23.4</v>
      </c>
      <c r="AF24" s="44">
        <v>23.2</v>
      </c>
      <c r="AG24" s="53">
        <v>25</v>
      </c>
      <c r="AH24" s="49">
        <f t="shared" si="2"/>
        <v>23.4</v>
      </c>
      <c r="AI24" s="50">
        <f t="shared" si="3"/>
        <v>11.7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0</v>
      </c>
      <c r="F26" s="44">
        <v>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10</v>
      </c>
      <c r="Z26" s="44">
        <v>10</v>
      </c>
      <c r="AA26" s="44">
        <v>10</v>
      </c>
      <c r="AB26" s="44">
        <v>10</v>
      </c>
      <c r="AC26" s="44">
        <v>10</v>
      </c>
      <c r="AD26" s="44">
        <v>10</v>
      </c>
      <c r="AE26" s="44">
        <v>10</v>
      </c>
      <c r="AF26" s="44">
        <v>10</v>
      </c>
      <c r="AG26" s="53">
        <v>20</v>
      </c>
      <c r="AH26" s="49">
        <f t="shared" si="2"/>
        <v>10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0</v>
      </c>
      <c r="F28" s="44">
        <v>0</v>
      </c>
      <c r="G28" s="44">
        <v>0</v>
      </c>
      <c r="H28" s="44">
        <v>0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2.1</v>
      </c>
      <c r="N34" s="44">
        <v>2.1</v>
      </c>
      <c r="O34" s="44">
        <v>2.1</v>
      </c>
      <c r="P34" s="44">
        <v>2.1</v>
      </c>
      <c r="Q34" s="44">
        <v>2.1</v>
      </c>
      <c r="R34" s="44">
        <v>2.1</v>
      </c>
      <c r="S34" s="44">
        <v>2.1</v>
      </c>
      <c r="T34" s="44">
        <v>2.1</v>
      </c>
      <c r="U34" s="44">
        <v>2.1</v>
      </c>
      <c r="V34" s="44">
        <v>2.1</v>
      </c>
      <c r="W34" s="44">
        <v>2.1</v>
      </c>
      <c r="X34" s="44">
        <v>2.1</v>
      </c>
      <c r="Y34" s="44">
        <v>2.1</v>
      </c>
      <c r="Z34" s="44">
        <v>2.1</v>
      </c>
      <c r="AA34" s="44">
        <v>2.1</v>
      </c>
      <c r="AB34" s="44">
        <v>2.1</v>
      </c>
      <c r="AC34" s="44">
        <v>2.1</v>
      </c>
      <c r="AD34" s="44">
        <v>2.1</v>
      </c>
      <c r="AE34" s="44">
        <v>2.1</v>
      </c>
      <c r="AF34" s="44">
        <v>2.1</v>
      </c>
      <c r="AG34" s="58">
        <v>20</v>
      </c>
      <c r="AH34" s="49">
        <f t="shared" si="2"/>
        <v>2.1</v>
      </c>
      <c r="AI34" s="50">
        <f t="shared" si="3"/>
        <v>0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83</v>
      </c>
      <c r="C37" s="61">
        <v>87</v>
      </c>
      <c r="D37" s="61">
        <v>83</v>
      </c>
      <c r="E37" s="61">
        <v>83</v>
      </c>
      <c r="F37" s="61">
        <v>83</v>
      </c>
      <c r="G37" s="61">
        <v>83</v>
      </c>
      <c r="H37" s="61">
        <v>83</v>
      </c>
      <c r="I37" s="61">
        <v>83</v>
      </c>
      <c r="J37" s="61">
        <f>33+36</f>
        <v>69</v>
      </c>
      <c r="K37" s="61">
        <f>33+36</f>
        <v>69</v>
      </c>
      <c r="L37" s="61">
        <f>33+36</f>
        <v>69</v>
      </c>
      <c r="M37" s="55">
        <v>73</v>
      </c>
      <c r="N37" s="55">
        <v>73</v>
      </c>
      <c r="O37" s="55">
        <v>75.599999999999994</v>
      </c>
      <c r="P37" s="55">
        <v>72.3</v>
      </c>
      <c r="Q37" s="55">
        <v>72</v>
      </c>
      <c r="R37" s="55">
        <v>70</v>
      </c>
      <c r="S37" s="55">
        <f>38.7+29.9</f>
        <v>68.599999999999994</v>
      </c>
      <c r="T37" s="55">
        <f>38.1+31.2</f>
        <v>69.3</v>
      </c>
      <c r="U37" s="55">
        <v>74</v>
      </c>
      <c r="V37" s="55">
        <f>35.8+38.9</f>
        <v>74.699999999999989</v>
      </c>
      <c r="W37" s="55">
        <f>35+41.4</f>
        <v>76.400000000000006</v>
      </c>
      <c r="X37" s="61">
        <v>75</v>
      </c>
      <c r="Y37" s="61">
        <f>33.6+40.3</f>
        <v>73.900000000000006</v>
      </c>
      <c r="Z37" s="61">
        <f>33.7+39.2</f>
        <v>72.900000000000006</v>
      </c>
      <c r="AA37" s="61">
        <f>33.7+39.2</f>
        <v>72.900000000000006</v>
      </c>
      <c r="AB37" s="61">
        <f>33.7+39.2</f>
        <v>72.900000000000006</v>
      </c>
      <c r="AC37" s="61">
        <f>33.7+39.2</f>
        <v>72.900000000000006</v>
      </c>
      <c r="AD37" s="61">
        <f>33.7+39.2</f>
        <v>72.900000000000006</v>
      </c>
      <c r="AE37" s="61">
        <f>37.7+44.2</f>
        <v>81.900000000000006</v>
      </c>
      <c r="AF37" s="61">
        <f>40+35.5</f>
        <v>75.5</v>
      </c>
      <c r="AG37" s="58">
        <v>240</v>
      </c>
      <c r="AH37" s="49">
        <f t="shared" si="2"/>
        <v>87</v>
      </c>
      <c r="AI37" s="50">
        <f t="shared" si="3"/>
        <v>68.599999999999994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643.5</v>
      </c>
      <c r="C38" s="63">
        <f t="shared" si="4"/>
        <v>569.69999999999993</v>
      </c>
      <c r="D38" s="63">
        <f t="shared" si="4"/>
        <v>569.69999999999993</v>
      </c>
      <c r="E38" s="63">
        <f t="shared" si="4"/>
        <v>504.7</v>
      </c>
      <c r="F38" s="63">
        <f t="shared" si="4"/>
        <v>454.7</v>
      </c>
      <c r="G38" s="63">
        <f t="shared" si="4"/>
        <v>444.4</v>
      </c>
      <c r="H38" s="63">
        <f t="shared" si="4"/>
        <v>444.4</v>
      </c>
      <c r="I38" s="63">
        <f t="shared" si="4"/>
        <v>450.4</v>
      </c>
      <c r="J38" s="63">
        <f t="shared" si="4"/>
        <v>498.4</v>
      </c>
      <c r="K38" s="63">
        <f t="shared" si="4"/>
        <v>468.40000000000003</v>
      </c>
      <c r="L38" s="63">
        <f t="shared" si="4"/>
        <v>450.4</v>
      </c>
      <c r="M38" s="63">
        <f t="shared" si="4"/>
        <v>450.4</v>
      </c>
      <c r="N38" s="63">
        <f t="shared" si="4"/>
        <v>450.4</v>
      </c>
      <c r="O38" s="63">
        <f t="shared" si="4"/>
        <v>450.4</v>
      </c>
      <c r="P38" s="63">
        <f t="shared" si="4"/>
        <v>450.4</v>
      </c>
      <c r="Q38" s="63">
        <f t="shared" si="4"/>
        <v>450.4</v>
      </c>
      <c r="R38" s="63">
        <f t="shared" si="4"/>
        <v>518.4</v>
      </c>
      <c r="S38" s="63">
        <f t="shared" si="4"/>
        <v>581.29999999999995</v>
      </c>
      <c r="T38" s="63">
        <f t="shared" si="4"/>
        <v>611.29999999999995</v>
      </c>
      <c r="U38" s="63">
        <f t="shared" si="4"/>
        <v>646.09999999999991</v>
      </c>
      <c r="V38" s="63">
        <f t="shared" si="4"/>
        <v>558</v>
      </c>
      <c r="W38" s="63">
        <f t="shared" si="4"/>
        <v>543</v>
      </c>
      <c r="X38" s="63">
        <f t="shared" si="4"/>
        <v>549.1</v>
      </c>
      <c r="Y38" s="63">
        <f t="shared" si="4"/>
        <v>586.20000000000005</v>
      </c>
      <c r="Z38" s="63">
        <f t="shared" si="4"/>
        <v>608.19999999999993</v>
      </c>
      <c r="AA38" s="63">
        <f t="shared" si="4"/>
        <v>696.19999999999993</v>
      </c>
      <c r="AB38" s="63">
        <f t="shared" si="4"/>
        <v>737.83999999999992</v>
      </c>
      <c r="AC38" s="63">
        <f t="shared" si="4"/>
        <v>676.85</v>
      </c>
      <c r="AD38" s="63">
        <f t="shared" si="4"/>
        <v>677.1</v>
      </c>
      <c r="AE38" s="63">
        <f t="shared" si="4"/>
        <v>641.1</v>
      </c>
      <c r="AF38" s="63">
        <f t="shared" si="4"/>
        <v>610.90000000000009</v>
      </c>
      <c r="AG38" s="58">
        <f>SUM(AG11:AG37)</f>
        <v>1492.8299999999997</v>
      </c>
      <c r="AH38" s="49">
        <f t="shared" si="2"/>
        <v>737.83999999999992</v>
      </c>
      <c r="AI38" s="50">
        <f t="shared" si="3"/>
        <v>444.4</v>
      </c>
      <c r="AK38" s="51"/>
    </row>
    <row r="39" spans="1:88" x14ac:dyDescent="0.25">
      <c r="A39" s="52" t="s">
        <v>47</v>
      </c>
      <c r="B39" s="44">
        <v>66</v>
      </c>
      <c r="C39" s="44">
        <v>65</v>
      </c>
      <c r="D39" s="44">
        <v>0</v>
      </c>
      <c r="E39" s="44">
        <v>0</v>
      </c>
      <c r="F39" s="44">
        <v>29</v>
      </c>
      <c r="G39" s="44">
        <v>43</v>
      </c>
      <c r="H39" s="44">
        <v>43</v>
      </c>
      <c r="I39" s="44">
        <v>47</v>
      </c>
      <c r="J39" s="44">
        <v>60</v>
      </c>
      <c r="K39" s="44">
        <v>141</v>
      </c>
      <c r="L39" s="44">
        <v>145</v>
      </c>
      <c r="M39" s="44">
        <v>112</v>
      </c>
      <c r="N39" s="44">
        <v>112</v>
      </c>
      <c r="O39" s="44">
        <v>128</v>
      </c>
      <c r="P39" s="44">
        <v>138.30000000000001</v>
      </c>
      <c r="Q39" s="44">
        <v>138.30000000000001</v>
      </c>
      <c r="R39" s="44">
        <v>145.6</v>
      </c>
      <c r="S39" s="44">
        <v>94.6</v>
      </c>
      <c r="T39" s="44">
        <v>145.6</v>
      </c>
      <c r="U39" s="44">
        <v>145.19999999999999</v>
      </c>
      <c r="V39" s="44">
        <v>145.19999999999999</v>
      </c>
      <c r="W39" s="44">
        <v>145.19999999999999</v>
      </c>
      <c r="X39" s="44">
        <v>130.9</v>
      </c>
      <c r="Y39" s="44">
        <v>140</v>
      </c>
      <c r="Z39" s="44">
        <v>142.30000000000001</v>
      </c>
      <c r="AA39" s="44">
        <v>142.30000000000001</v>
      </c>
      <c r="AB39" s="44">
        <v>142.30000000000001</v>
      </c>
      <c r="AC39" s="44">
        <v>145</v>
      </c>
      <c r="AD39" s="44">
        <v>145</v>
      </c>
      <c r="AE39" s="44">
        <v>145.19999999999999</v>
      </c>
      <c r="AF39" s="44">
        <v>145.19999999999999</v>
      </c>
      <c r="AG39" s="56">
        <v>144</v>
      </c>
      <c r="AH39" s="49">
        <f t="shared" si="2"/>
        <v>145.6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35</v>
      </c>
      <c r="C40" s="64">
        <v>0</v>
      </c>
      <c r="D40" s="64">
        <v>0</v>
      </c>
      <c r="E40" s="64">
        <v>0</v>
      </c>
      <c r="F40" s="64">
        <v>0</v>
      </c>
      <c r="G40" s="64">
        <v>50.6</v>
      </c>
      <c r="H40" s="64">
        <v>60</v>
      </c>
      <c r="I40" s="64">
        <v>61</v>
      </c>
      <c r="J40" s="64">
        <v>61</v>
      </c>
      <c r="K40" s="64">
        <v>46</v>
      </c>
      <c r="L40" s="64">
        <v>45</v>
      </c>
      <c r="M40" s="64">
        <v>54.6</v>
      </c>
      <c r="N40" s="64">
        <v>65.2</v>
      </c>
      <c r="O40" s="64">
        <v>56.2</v>
      </c>
      <c r="P40" s="64">
        <v>48.2</v>
      </c>
      <c r="Q40" s="64">
        <v>62.7</v>
      </c>
      <c r="R40" s="64">
        <v>50.2</v>
      </c>
      <c r="S40" s="64">
        <v>50.2</v>
      </c>
      <c r="T40" s="64">
        <v>62.7</v>
      </c>
      <c r="U40" s="64">
        <v>68.099999999999994</v>
      </c>
      <c r="V40" s="64">
        <v>67</v>
      </c>
      <c r="W40" s="64">
        <v>68</v>
      </c>
      <c r="X40" s="64">
        <v>44.8</v>
      </c>
      <c r="Y40" s="64">
        <v>45.2</v>
      </c>
      <c r="Z40" s="64">
        <v>46.5</v>
      </c>
      <c r="AA40" s="64">
        <v>46.5</v>
      </c>
      <c r="AB40" s="64">
        <v>66.8</v>
      </c>
      <c r="AC40" s="64">
        <v>66.8</v>
      </c>
      <c r="AD40" s="64">
        <v>66.8</v>
      </c>
      <c r="AE40" s="64">
        <v>50.4</v>
      </c>
      <c r="AF40" s="64">
        <v>61.9</v>
      </c>
      <c r="AG40" s="58">
        <v>70</v>
      </c>
      <c r="AH40" s="49">
        <f t="shared" si="2"/>
        <v>68.099999999999994</v>
      </c>
      <c r="AI40" s="50">
        <f t="shared" si="3"/>
        <v>0</v>
      </c>
      <c r="AK40" s="51"/>
    </row>
    <row r="41" spans="1:88" x14ac:dyDescent="0.25">
      <c r="A41" s="57" t="s">
        <v>49</v>
      </c>
      <c r="B41" s="64">
        <v>61</v>
      </c>
      <c r="C41" s="64">
        <v>50</v>
      </c>
      <c r="D41" s="64">
        <v>45</v>
      </c>
      <c r="E41" s="64">
        <v>46</v>
      </c>
      <c r="F41" s="64">
        <v>46</v>
      </c>
      <c r="G41" s="64">
        <v>46</v>
      </c>
      <c r="H41" s="64">
        <v>16</v>
      </c>
      <c r="I41" s="64">
        <v>0</v>
      </c>
      <c r="J41" s="64">
        <v>0</v>
      </c>
      <c r="K41" s="64">
        <v>0</v>
      </c>
      <c r="L41" s="64">
        <v>0</v>
      </c>
      <c r="M41" s="64">
        <v>17.600000000000001</v>
      </c>
      <c r="N41" s="64">
        <v>35.799999999999997</v>
      </c>
      <c r="O41" s="64">
        <v>32.200000000000003</v>
      </c>
      <c r="P41" s="64">
        <v>32.200000000000003</v>
      </c>
      <c r="Q41" s="64">
        <v>56.1</v>
      </c>
      <c r="R41" s="64">
        <v>69.599999999999994</v>
      </c>
      <c r="S41" s="64">
        <v>59.5</v>
      </c>
      <c r="T41" s="64">
        <v>59.5</v>
      </c>
      <c r="U41" s="64">
        <v>69.400000000000006</v>
      </c>
      <c r="V41" s="64">
        <v>69.400000000000006</v>
      </c>
      <c r="W41" s="64">
        <v>69.2</v>
      </c>
      <c r="X41" s="64">
        <v>55</v>
      </c>
      <c r="Y41" s="64">
        <v>59</v>
      </c>
      <c r="Z41" s="64">
        <v>67</v>
      </c>
      <c r="AA41" s="64">
        <v>67</v>
      </c>
      <c r="AB41" s="64">
        <v>67</v>
      </c>
      <c r="AC41" s="64">
        <v>69</v>
      </c>
      <c r="AD41" s="64">
        <v>69</v>
      </c>
      <c r="AE41" s="64">
        <v>69</v>
      </c>
      <c r="AF41" s="64">
        <v>61.1</v>
      </c>
      <c r="AG41" s="58">
        <v>69</v>
      </c>
      <c r="AH41" s="49">
        <f t="shared" si="2"/>
        <v>69.599999999999994</v>
      </c>
      <c r="AI41" s="50">
        <f t="shared" si="3"/>
        <v>0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55">
        <v>60.9</v>
      </c>
      <c r="N42" s="55">
        <v>60.9</v>
      </c>
      <c r="O42" s="55">
        <v>60.9</v>
      </c>
      <c r="P42" s="55">
        <v>60.9</v>
      </c>
      <c r="Q42" s="55">
        <v>60.9</v>
      </c>
      <c r="R42" s="55">
        <v>60.9</v>
      </c>
      <c r="S42" s="55">
        <v>60.9</v>
      </c>
      <c r="T42" s="55">
        <v>60.7</v>
      </c>
      <c r="U42" s="55">
        <v>60.7</v>
      </c>
      <c r="V42" s="55">
        <v>60.7</v>
      </c>
      <c r="W42" s="64">
        <v>60.7</v>
      </c>
      <c r="X42" s="64">
        <v>60.7</v>
      </c>
      <c r="Y42" s="64">
        <v>60.7</v>
      </c>
      <c r="Z42" s="64">
        <v>60.7</v>
      </c>
      <c r="AA42" s="64">
        <v>60.7</v>
      </c>
      <c r="AB42" s="64">
        <v>60.7</v>
      </c>
      <c r="AC42" s="64">
        <v>60.7</v>
      </c>
      <c r="AD42" s="64">
        <v>60.7</v>
      </c>
      <c r="AE42" s="55">
        <v>60.7</v>
      </c>
      <c r="AF42" s="55">
        <v>60.7</v>
      </c>
      <c r="AG42" s="58">
        <v>60</v>
      </c>
      <c r="AH42" s="49">
        <f t="shared" si="2"/>
        <v>60.9</v>
      </c>
      <c r="AI42" s="50">
        <f t="shared" si="3"/>
        <v>60.7</v>
      </c>
      <c r="AK42" s="51"/>
    </row>
    <row r="43" spans="1:88" x14ac:dyDescent="0.25">
      <c r="A43" s="57" t="s">
        <v>51</v>
      </c>
      <c r="B43" s="55">
        <v>30</v>
      </c>
      <c r="C43" s="55">
        <v>25</v>
      </c>
      <c r="D43" s="55">
        <v>25</v>
      </c>
      <c r="E43" s="55">
        <v>25</v>
      </c>
      <c r="F43" s="55">
        <v>20</v>
      </c>
      <c r="G43" s="55">
        <v>20</v>
      </c>
      <c r="H43" s="55">
        <v>6</v>
      </c>
      <c r="I43" s="55">
        <v>6</v>
      </c>
      <c r="J43" s="55">
        <v>6</v>
      </c>
      <c r="K43" s="55">
        <v>6</v>
      </c>
      <c r="L43" s="55">
        <v>15</v>
      </c>
      <c r="M43" s="55">
        <v>20</v>
      </c>
      <c r="N43" s="55">
        <v>30</v>
      </c>
      <c r="O43" s="55">
        <v>20</v>
      </c>
      <c r="P43" s="55">
        <v>20</v>
      </c>
      <c r="Q43" s="55">
        <v>30</v>
      </c>
      <c r="R43" s="55">
        <v>30</v>
      </c>
      <c r="S43" s="55">
        <v>15.9</v>
      </c>
      <c r="T43" s="55">
        <v>15.9</v>
      </c>
      <c r="U43" s="55">
        <v>15.9</v>
      </c>
      <c r="V43" s="55">
        <v>15.9</v>
      </c>
      <c r="W43" s="64">
        <v>17.899999999999999</v>
      </c>
      <c r="X43" s="64">
        <v>15.5</v>
      </c>
      <c r="Y43" s="64">
        <v>15.5</v>
      </c>
      <c r="Z43" s="64">
        <v>15.5</v>
      </c>
      <c r="AA43" s="64">
        <v>15.5</v>
      </c>
      <c r="AB43" s="64">
        <v>15.5</v>
      </c>
      <c r="AC43" s="64">
        <v>22.4</v>
      </c>
      <c r="AD43" s="64">
        <v>22.4</v>
      </c>
      <c r="AE43" s="55">
        <v>13.8</v>
      </c>
      <c r="AF43" s="55">
        <v>8.6999999999999993</v>
      </c>
      <c r="AG43" s="58">
        <v>30</v>
      </c>
      <c r="AH43" s="49">
        <f t="shared" si="2"/>
        <v>30</v>
      </c>
      <c r="AI43" s="50">
        <f t="shared" si="3"/>
        <v>6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15</v>
      </c>
      <c r="C45" s="64">
        <v>15</v>
      </c>
      <c r="D45" s="64">
        <v>15</v>
      </c>
      <c r="E45" s="64">
        <v>15</v>
      </c>
      <c r="F45" s="64">
        <v>15</v>
      </c>
      <c r="G45" s="64">
        <v>15</v>
      </c>
      <c r="H45" s="64">
        <v>15</v>
      </c>
      <c r="I45" s="64">
        <v>15</v>
      </c>
      <c r="J45" s="64">
        <v>15</v>
      </c>
      <c r="K45" s="64">
        <v>15</v>
      </c>
      <c r="L45" s="64">
        <v>15</v>
      </c>
      <c r="M45" s="64">
        <v>15</v>
      </c>
      <c r="N45" s="64">
        <v>15</v>
      </c>
      <c r="O45" s="64">
        <v>15</v>
      </c>
      <c r="P45" s="64">
        <v>15</v>
      </c>
      <c r="Q45" s="64">
        <v>15</v>
      </c>
      <c r="R45" s="64">
        <v>15</v>
      </c>
      <c r="S45" s="64">
        <v>15</v>
      </c>
      <c r="T45" s="64">
        <v>15</v>
      </c>
      <c r="U45" s="64">
        <v>15</v>
      </c>
      <c r="V45" s="64">
        <v>15</v>
      </c>
      <c r="W45" s="44">
        <v>15.2</v>
      </c>
      <c r="X45" s="44">
        <v>15.2</v>
      </c>
      <c r="Y45" s="44">
        <v>15.2</v>
      </c>
      <c r="Z45" s="44">
        <v>15.2</v>
      </c>
      <c r="AA45" s="44">
        <v>15.2</v>
      </c>
      <c r="AB45" s="44">
        <v>15.2</v>
      </c>
      <c r="AC45" s="44">
        <v>15.2</v>
      </c>
      <c r="AD45" s="44">
        <v>15.2</v>
      </c>
      <c r="AE45" s="64">
        <v>15.1</v>
      </c>
      <c r="AF45" s="64">
        <v>15.1</v>
      </c>
      <c r="AG45" s="58">
        <v>24</v>
      </c>
      <c r="AH45" s="49">
        <f t="shared" si="2"/>
        <v>15.2</v>
      </c>
      <c r="AI45" s="50">
        <f t="shared" si="3"/>
        <v>15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64">
        <v>10</v>
      </c>
      <c r="N47" s="64">
        <v>10</v>
      </c>
      <c r="O47" s="64">
        <v>10</v>
      </c>
      <c r="P47" s="64">
        <v>10</v>
      </c>
      <c r="Q47" s="64">
        <v>10</v>
      </c>
      <c r="R47" s="64">
        <v>10</v>
      </c>
      <c r="S47" s="64">
        <v>10</v>
      </c>
      <c r="T47" s="64">
        <v>10</v>
      </c>
      <c r="U47" s="64">
        <v>10</v>
      </c>
      <c r="V47" s="6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44">
        <v>10</v>
      </c>
      <c r="AC47" s="44">
        <v>8.3000000000000007</v>
      </c>
      <c r="AD47" s="44">
        <v>8.3000000000000007</v>
      </c>
      <c r="AE47" s="44">
        <v>8.3000000000000007</v>
      </c>
      <c r="AF47" s="44">
        <v>8.3000000000000007</v>
      </c>
      <c r="AG47" s="58">
        <v>14.1</v>
      </c>
      <c r="AH47" s="49">
        <f t="shared" si="2"/>
        <v>10</v>
      </c>
      <c r="AI47" s="50">
        <f t="shared" si="3"/>
        <v>8.3000000000000007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10</v>
      </c>
      <c r="M48" s="64">
        <v>10</v>
      </c>
      <c r="N48" s="64">
        <v>10</v>
      </c>
      <c r="O48" s="64">
        <v>10</v>
      </c>
      <c r="P48" s="64">
        <v>10</v>
      </c>
      <c r="Q48" s="64">
        <v>10</v>
      </c>
      <c r="R48" s="64">
        <v>10</v>
      </c>
      <c r="S48" s="64">
        <v>10</v>
      </c>
      <c r="T48" s="64">
        <v>10</v>
      </c>
      <c r="U48" s="64">
        <v>10</v>
      </c>
      <c r="V48" s="64">
        <v>10</v>
      </c>
      <c r="W48" s="44">
        <v>10</v>
      </c>
      <c r="X48" s="44">
        <v>10</v>
      </c>
      <c r="Y48" s="44">
        <v>10</v>
      </c>
      <c r="Z48" s="44">
        <v>10</v>
      </c>
      <c r="AA48" s="44">
        <v>10</v>
      </c>
      <c r="AB48" s="44">
        <v>10</v>
      </c>
      <c r="AC48" s="44">
        <v>10</v>
      </c>
      <c r="AD48" s="44">
        <v>10</v>
      </c>
      <c r="AE48" s="44">
        <v>10</v>
      </c>
      <c r="AF48" s="44">
        <v>10</v>
      </c>
      <c r="AG48" s="58">
        <v>14</v>
      </c>
      <c r="AH48" s="49">
        <f t="shared" si="2"/>
        <v>10</v>
      </c>
      <c r="AI48" s="50">
        <f t="shared" si="3"/>
        <v>0</v>
      </c>
      <c r="AK48" s="51"/>
    </row>
    <row r="49" spans="1:37" x14ac:dyDescent="0.25">
      <c r="A49" s="57" t="s">
        <v>57</v>
      </c>
      <c r="B49" s="64">
        <v>6.3</v>
      </c>
      <c r="C49" s="64">
        <v>6.3</v>
      </c>
      <c r="D49" s="64">
        <v>6.3</v>
      </c>
      <c r="E49" s="64">
        <v>6.3</v>
      </c>
      <c r="F49" s="64">
        <v>6.3</v>
      </c>
      <c r="G49" s="64">
        <v>6.3</v>
      </c>
      <c r="H49" s="64">
        <v>6.3</v>
      </c>
      <c r="I49" s="64">
        <v>6.3</v>
      </c>
      <c r="J49" s="64">
        <v>6.3</v>
      </c>
      <c r="K49" s="64">
        <v>6.3</v>
      </c>
      <c r="L49" s="64">
        <v>6.3</v>
      </c>
      <c r="M49" s="64">
        <v>6.3</v>
      </c>
      <c r="N49" s="64">
        <v>6.3</v>
      </c>
      <c r="O49" s="64">
        <v>6.3</v>
      </c>
      <c r="P49" s="64">
        <v>6.3</v>
      </c>
      <c r="Q49" s="64">
        <v>6.3</v>
      </c>
      <c r="R49" s="64">
        <v>6.3</v>
      </c>
      <c r="S49" s="64">
        <v>6.3</v>
      </c>
      <c r="T49" s="64">
        <v>6.3</v>
      </c>
      <c r="U49" s="64">
        <v>6.3</v>
      </c>
      <c r="V49" s="64">
        <v>6.3</v>
      </c>
      <c r="W49" s="44">
        <v>6.3</v>
      </c>
      <c r="X49" s="44">
        <v>6.3</v>
      </c>
      <c r="Y49" s="44">
        <v>6.3</v>
      </c>
      <c r="Z49" s="44">
        <v>6.3</v>
      </c>
      <c r="AA49" s="44">
        <v>6.3</v>
      </c>
      <c r="AB49" s="44">
        <v>6.3</v>
      </c>
      <c r="AC49" s="44">
        <v>6.3</v>
      </c>
      <c r="AD49" s="44">
        <v>6.3</v>
      </c>
      <c r="AE49" s="44">
        <v>6.3</v>
      </c>
      <c r="AF49" s="44">
        <v>6.3</v>
      </c>
      <c r="AG49" s="58">
        <v>10.050000000000001</v>
      </c>
      <c r="AH49" s="49">
        <f t="shared" si="2"/>
        <v>6.3</v>
      </c>
      <c r="AI49" s="50">
        <f t="shared" si="3"/>
        <v>6.3</v>
      </c>
      <c r="AK49" s="51"/>
    </row>
    <row r="50" spans="1:37" x14ac:dyDescent="0.25">
      <c r="A50" s="57" t="s">
        <v>58</v>
      </c>
      <c r="B50" s="64">
        <v>3.2</v>
      </c>
      <c r="C50" s="64">
        <v>3.2</v>
      </c>
      <c r="D50" s="64">
        <v>3.2</v>
      </c>
      <c r="E50" s="64">
        <v>3.2</v>
      </c>
      <c r="F50" s="64">
        <v>3.2</v>
      </c>
      <c r="G50" s="64">
        <v>3.2</v>
      </c>
      <c r="H50" s="64">
        <v>3.2</v>
      </c>
      <c r="I50" s="64">
        <v>3.2</v>
      </c>
      <c r="J50" s="64">
        <v>3.2</v>
      </c>
      <c r="K50" s="64">
        <v>3.2</v>
      </c>
      <c r="L50" s="64">
        <v>3.2</v>
      </c>
      <c r="M50" s="64">
        <v>3.2</v>
      </c>
      <c r="N50" s="64">
        <v>3.2</v>
      </c>
      <c r="O50" s="64">
        <v>3.2</v>
      </c>
      <c r="P50" s="64">
        <v>3.2</v>
      </c>
      <c r="Q50" s="64">
        <v>3.2</v>
      </c>
      <c r="R50" s="64">
        <v>3.2</v>
      </c>
      <c r="S50" s="64">
        <v>3.2</v>
      </c>
      <c r="T50" s="64">
        <v>3.2</v>
      </c>
      <c r="U50" s="64">
        <v>3.2</v>
      </c>
      <c r="V50" s="64">
        <v>3.2</v>
      </c>
      <c r="W50" s="44">
        <v>3.2</v>
      </c>
      <c r="X50" s="44">
        <v>3.2</v>
      </c>
      <c r="Y50" s="44">
        <v>3.2</v>
      </c>
      <c r="Z50" s="44">
        <v>3.2</v>
      </c>
      <c r="AA50" s="44">
        <v>3.2</v>
      </c>
      <c r="AB50" s="44">
        <v>3.2</v>
      </c>
      <c r="AC50" s="44">
        <v>3.2</v>
      </c>
      <c r="AD50" s="44">
        <v>3.2</v>
      </c>
      <c r="AE50" s="44">
        <v>3.2</v>
      </c>
      <c r="AF50" s="44">
        <v>3.2</v>
      </c>
      <c r="AG50" s="58">
        <v>6.2</v>
      </c>
      <c r="AH50" s="49">
        <f t="shared" si="2"/>
        <v>3.2</v>
      </c>
      <c r="AI50" s="50">
        <f t="shared" si="3"/>
        <v>3.2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290.94</v>
      </c>
      <c r="C52" s="63">
        <f t="shared" si="6"/>
        <v>238.94</v>
      </c>
      <c r="D52" s="63">
        <f t="shared" si="6"/>
        <v>168.94</v>
      </c>
      <c r="E52" s="63">
        <f t="shared" si="6"/>
        <v>169.94</v>
      </c>
      <c r="F52" s="63">
        <f t="shared" si="6"/>
        <v>193.94</v>
      </c>
      <c r="G52" s="63">
        <f t="shared" si="6"/>
        <v>258.54000000000002</v>
      </c>
      <c r="H52" s="63">
        <f t="shared" si="6"/>
        <v>223.94</v>
      </c>
      <c r="I52" s="63">
        <f t="shared" si="6"/>
        <v>212.94</v>
      </c>
      <c r="J52" s="63">
        <f t="shared" si="6"/>
        <v>225.94</v>
      </c>
      <c r="K52" s="63">
        <f t="shared" si="6"/>
        <v>291.94</v>
      </c>
      <c r="L52" s="63">
        <f t="shared" si="6"/>
        <v>313.94</v>
      </c>
      <c r="M52" s="63">
        <f t="shared" si="6"/>
        <v>313.14000000000004</v>
      </c>
      <c r="N52" s="63">
        <f t="shared" si="6"/>
        <v>351.94</v>
      </c>
      <c r="O52" s="63">
        <f t="shared" si="6"/>
        <v>345.34</v>
      </c>
      <c r="P52" s="63">
        <f t="shared" si="6"/>
        <v>347.64</v>
      </c>
      <c r="Q52" s="63">
        <f t="shared" si="6"/>
        <v>396.04</v>
      </c>
      <c r="R52" s="63">
        <f t="shared" si="6"/>
        <v>404.34</v>
      </c>
      <c r="S52" s="63">
        <f t="shared" si="6"/>
        <v>329.14</v>
      </c>
      <c r="T52" s="63">
        <f t="shared" si="6"/>
        <v>392.44</v>
      </c>
      <c r="U52" s="63">
        <f t="shared" si="6"/>
        <v>407.34</v>
      </c>
      <c r="V52" s="63">
        <f t="shared" si="6"/>
        <v>406.24</v>
      </c>
      <c r="W52" s="63">
        <f t="shared" si="6"/>
        <v>409.23999999999995</v>
      </c>
      <c r="X52" s="63">
        <f>SUM(X39:X51)</f>
        <v>355.14</v>
      </c>
      <c r="Y52" s="63">
        <f t="shared" si="6"/>
        <v>368.64</v>
      </c>
      <c r="Z52" s="63">
        <f t="shared" si="6"/>
        <v>380.24</v>
      </c>
      <c r="AA52" s="63">
        <f t="shared" si="6"/>
        <v>380.24</v>
      </c>
      <c r="AB52" s="63">
        <f t="shared" si="6"/>
        <v>400.54</v>
      </c>
      <c r="AC52" s="63">
        <f t="shared" si="6"/>
        <v>410.44</v>
      </c>
      <c r="AD52" s="63">
        <f t="shared" si="6"/>
        <v>410.44</v>
      </c>
      <c r="AE52" s="63">
        <f t="shared" si="6"/>
        <v>385.54000000000008</v>
      </c>
      <c r="AF52" s="63">
        <f t="shared" si="6"/>
        <v>384.04</v>
      </c>
      <c r="AG52" s="68">
        <f>SUM(AG39:AG51)</f>
        <v>489.91</v>
      </c>
      <c r="AH52" s="49">
        <f t="shared" si="2"/>
        <v>410.44</v>
      </c>
      <c r="AI52" s="50">
        <f t="shared" si="3"/>
        <v>168.94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10.4</v>
      </c>
      <c r="R53" s="44">
        <v>10.4</v>
      </c>
      <c r="S53" s="44">
        <v>30.9</v>
      </c>
      <c r="T53" s="44">
        <v>20</v>
      </c>
      <c r="U53" s="44">
        <v>14</v>
      </c>
      <c r="V53" s="44">
        <v>13.8</v>
      </c>
      <c r="W53" s="44">
        <v>13.9</v>
      </c>
      <c r="X53" s="44">
        <v>10</v>
      </c>
      <c r="Y53" s="44">
        <v>0</v>
      </c>
      <c r="Z53" s="44">
        <v>0</v>
      </c>
      <c r="AA53" s="44">
        <v>13.8</v>
      </c>
      <c r="AB53" s="44">
        <v>13.8</v>
      </c>
      <c r="AC53" s="44">
        <v>10</v>
      </c>
      <c r="AD53" s="44">
        <v>10</v>
      </c>
      <c r="AE53" s="44">
        <v>10</v>
      </c>
      <c r="AF53" s="44">
        <v>0</v>
      </c>
      <c r="AG53" s="56">
        <v>60</v>
      </c>
      <c r="AH53" s="49">
        <f t="shared" si="2"/>
        <v>30.9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4.3</v>
      </c>
      <c r="R54" s="64">
        <v>4.3</v>
      </c>
      <c r="S54" s="64">
        <v>11.4</v>
      </c>
      <c r="T54" s="64">
        <v>18.600000000000001</v>
      </c>
      <c r="U54" s="64">
        <v>12</v>
      </c>
      <c r="V54" s="64">
        <v>7</v>
      </c>
      <c r="W54" s="64">
        <v>5.9</v>
      </c>
      <c r="X54" s="64">
        <v>5.8</v>
      </c>
      <c r="Y54" s="64">
        <v>0</v>
      </c>
      <c r="Z54" s="64">
        <v>0</v>
      </c>
      <c r="AA54" s="64">
        <v>5.8</v>
      </c>
      <c r="AB54" s="64">
        <v>5.8</v>
      </c>
      <c r="AC54" s="64">
        <v>5</v>
      </c>
      <c r="AD54" s="64">
        <v>5</v>
      </c>
      <c r="AE54" s="64">
        <v>4.3</v>
      </c>
      <c r="AF54" s="64">
        <v>0</v>
      </c>
      <c r="AG54" s="58">
        <v>32</v>
      </c>
      <c r="AH54" s="49">
        <f t="shared" si="2"/>
        <v>18.600000000000001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1.6</v>
      </c>
      <c r="R55" s="70">
        <v>1.6</v>
      </c>
      <c r="S55" s="70">
        <v>4.2</v>
      </c>
      <c r="T55" s="70">
        <v>3.5</v>
      </c>
      <c r="U55" s="70">
        <v>4.5</v>
      </c>
      <c r="V55" s="70">
        <v>2.5</v>
      </c>
      <c r="W55" s="70">
        <v>2.1</v>
      </c>
      <c r="X55" s="70">
        <v>2.1</v>
      </c>
      <c r="Y55" s="70">
        <v>0</v>
      </c>
      <c r="Z55" s="70">
        <v>0</v>
      </c>
      <c r="AA55" s="70">
        <v>2.1</v>
      </c>
      <c r="AB55" s="70">
        <v>2.1</v>
      </c>
      <c r="AC55" s="70">
        <v>1.8</v>
      </c>
      <c r="AD55" s="70">
        <v>1.8</v>
      </c>
      <c r="AE55" s="70">
        <v>1.6</v>
      </c>
      <c r="AF55" s="70">
        <v>0</v>
      </c>
      <c r="AG55" s="73">
        <v>14</v>
      </c>
      <c r="AH55" s="49">
        <f t="shared" si="2"/>
        <v>4.5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0</v>
      </c>
      <c r="P56" s="63">
        <f t="shared" si="7"/>
        <v>0</v>
      </c>
      <c r="Q56" s="63">
        <f t="shared" si="7"/>
        <v>16.3</v>
      </c>
      <c r="R56" s="63">
        <f t="shared" si="7"/>
        <v>16.3</v>
      </c>
      <c r="S56" s="63">
        <f t="shared" si="7"/>
        <v>46.5</v>
      </c>
      <c r="T56" s="63">
        <f t="shared" si="7"/>
        <v>42.1</v>
      </c>
      <c r="U56" s="63">
        <f t="shared" si="7"/>
        <v>30.5</v>
      </c>
      <c r="V56" s="63">
        <f t="shared" si="7"/>
        <v>23.3</v>
      </c>
      <c r="W56" s="63">
        <f t="shared" si="7"/>
        <v>21.900000000000002</v>
      </c>
      <c r="X56" s="63">
        <f t="shared" si="7"/>
        <v>17.900000000000002</v>
      </c>
      <c r="Y56" s="63">
        <f t="shared" si="7"/>
        <v>0</v>
      </c>
      <c r="Z56" s="63">
        <f t="shared" si="7"/>
        <v>0</v>
      </c>
      <c r="AA56" s="63">
        <f t="shared" si="7"/>
        <v>21.700000000000003</v>
      </c>
      <c r="AB56" s="63">
        <f t="shared" si="7"/>
        <v>21.700000000000003</v>
      </c>
      <c r="AC56" s="63">
        <f t="shared" si="7"/>
        <v>16.8</v>
      </c>
      <c r="AD56" s="63">
        <f t="shared" si="7"/>
        <v>16.8</v>
      </c>
      <c r="AE56" s="63">
        <f t="shared" si="7"/>
        <v>15.9</v>
      </c>
      <c r="AF56" s="63">
        <f t="shared" si="7"/>
        <v>0</v>
      </c>
      <c r="AG56" s="68">
        <f>SUM(AG53:AG55)</f>
        <v>106</v>
      </c>
      <c r="AH56" s="49">
        <f t="shared" si="2"/>
        <v>46.5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50</v>
      </c>
      <c r="C57" s="44">
        <v>40</v>
      </c>
      <c r="D57" s="44">
        <v>41</v>
      </c>
      <c r="E57" s="44">
        <v>46</v>
      </c>
      <c r="F57" s="44">
        <v>35</v>
      </c>
      <c r="G57" s="44">
        <v>40</v>
      </c>
      <c r="H57" s="44">
        <v>40</v>
      </c>
      <c r="I57" s="44">
        <v>43</v>
      </c>
      <c r="J57" s="44">
        <v>42</v>
      </c>
      <c r="K57" s="44">
        <v>42</v>
      </c>
      <c r="L57" s="44">
        <v>55</v>
      </c>
      <c r="M57" s="44">
        <v>70</v>
      </c>
      <c r="N57" s="44">
        <v>0</v>
      </c>
      <c r="O57" s="44">
        <v>70</v>
      </c>
      <c r="P57" s="44">
        <v>73.5</v>
      </c>
      <c r="Q57" s="44">
        <v>69.150000000000006</v>
      </c>
      <c r="R57" s="44">
        <v>69.150000000000006</v>
      </c>
      <c r="S57" s="44">
        <v>51.3</v>
      </c>
      <c r="T57" s="44">
        <v>51.3</v>
      </c>
      <c r="U57" s="44">
        <v>52</v>
      </c>
      <c r="V57" s="44">
        <v>54</v>
      </c>
      <c r="W57" s="44">
        <v>55</v>
      </c>
      <c r="X57" s="44">
        <v>52.13</v>
      </c>
      <c r="Y57" s="44">
        <v>49</v>
      </c>
      <c r="Z57" s="44">
        <v>49.94</v>
      </c>
      <c r="AA57" s="44">
        <v>67</v>
      </c>
      <c r="AB57" s="44">
        <v>66</v>
      </c>
      <c r="AC57" s="44">
        <v>67</v>
      </c>
      <c r="AD57" s="44">
        <v>67</v>
      </c>
      <c r="AE57" s="44">
        <v>73.2</v>
      </c>
      <c r="AF57" s="44">
        <v>70.48</v>
      </c>
      <c r="AG57" s="56"/>
      <c r="AH57" s="49">
        <f t="shared" si="2"/>
        <v>73.5</v>
      </c>
      <c r="AI57" s="50">
        <f t="shared" si="3"/>
        <v>0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140</v>
      </c>
      <c r="C59" s="64">
        <v>190</v>
      </c>
      <c r="D59" s="64">
        <v>212</v>
      </c>
      <c r="E59" s="64">
        <v>210</v>
      </c>
      <c r="F59" s="64">
        <v>252</v>
      </c>
      <c r="G59" s="64">
        <v>220</v>
      </c>
      <c r="H59" s="64">
        <v>250</v>
      </c>
      <c r="I59" s="64">
        <v>240</v>
      </c>
      <c r="J59" s="64">
        <v>260</v>
      </c>
      <c r="K59" s="64">
        <v>301</v>
      </c>
      <c r="L59" s="64">
        <v>331</v>
      </c>
      <c r="M59" s="64">
        <v>370.3</v>
      </c>
      <c r="N59" s="64">
        <v>357</v>
      </c>
      <c r="O59" s="64">
        <v>406.3</v>
      </c>
      <c r="P59" s="64">
        <v>413</v>
      </c>
      <c r="Q59" s="64">
        <v>361.3</v>
      </c>
      <c r="R59" s="64">
        <v>370</v>
      </c>
      <c r="S59" s="64">
        <v>300</v>
      </c>
      <c r="T59" s="64">
        <v>208</v>
      </c>
      <c r="U59" s="64">
        <v>200</v>
      </c>
      <c r="V59" s="64">
        <v>230</v>
      </c>
      <c r="W59" s="64">
        <v>240</v>
      </c>
      <c r="X59" s="64">
        <v>255</v>
      </c>
      <c r="Y59" s="64">
        <v>258</v>
      </c>
      <c r="Z59" s="64">
        <v>278</v>
      </c>
      <c r="AA59" s="64">
        <v>233</v>
      </c>
      <c r="AB59" s="64">
        <v>184</v>
      </c>
      <c r="AC59" s="64">
        <v>214</v>
      </c>
      <c r="AD59" s="64">
        <v>214</v>
      </c>
      <c r="AE59" s="64">
        <v>212</v>
      </c>
      <c r="AF59" s="64">
        <v>201</v>
      </c>
      <c r="AG59" s="77"/>
      <c r="AH59" s="49">
        <f t="shared" si="2"/>
        <v>413</v>
      </c>
      <c r="AI59" s="50">
        <f t="shared" si="3"/>
        <v>140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8</v>
      </c>
      <c r="U60" s="54">
        <v>8</v>
      </c>
      <c r="V60" s="54">
        <v>8</v>
      </c>
      <c r="W60" s="54">
        <v>8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8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198</v>
      </c>
      <c r="C68" s="63">
        <f t="shared" si="8"/>
        <v>238</v>
      </c>
      <c r="D68" s="63">
        <f t="shared" si="8"/>
        <v>261</v>
      </c>
      <c r="E68" s="63">
        <f t="shared" si="8"/>
        <v>264</v>
      </c>
      <c r="F68" s="63">
        <f t="shared" si="8"/>
        <v>295</v>
      </c>
      <c r="G68" s="63">
        <f t="shared" si="8"/>
        <v>268</v>
      </c>
      <c r="H68" s="63">
        <f t="shared" si="8"/>
        <v>298</v>
      </c>
      <c r="I68" s="63">
        <f t="shared" si="8"/>
        <v>291</v>
      </c>
      <c r="J68" s="63">
        <f t="shared" si="8"/>
        <v>310</v>
      </c>
      <c r="K68" s="63">
        <f t="shared" si="8"/>
        <v>351</v>
      </c>
      <c r="L68" s="63">
        <f t="shared" si="8"/>
        <v>394</v>
      </c>
      <c r="M68" s="63">
        <f t="shared" si="8"/>
        <v>440.3</v>
      </c>
      <c r="N68" s="63">
        <f t="shared" si="8"/>
        <v>357</v>
      </c>
      <c r="O68" s="63">
        <f t="shared" si="8"/>
        <v>476.3</v>
      </c>
      <c r="P68" s="63">
        <f t="shared" si="8"/>
        <v>486.5</v>
      </c>
      <c r="Q68" s="63">
        <f t="shared" si="8"/>
        <v>430.45000000000005</v>
      </c>
      <c r="R68" s="63">
        <f t="shared" si="8"/>
        <v>439.15</v>
      </c>
      <c r="S68" s="63">
        <f t="shared" si="8"/>
        <v>351.3</v>
      </c>
      <c r="T68" s="63">
        <f t="shared" si="8"/>
        <v>267.3</v>
      </c>
      <c r="U68" s="63">
        <f t="shared" si="8"/>
        <v>260</v>
      </c>
      <c r="V68" s="63">
        <f>SUM(V57:V67)</f>
        <v>292</v>
      </c>
      <c r="W68" s="63">
        <f t="shared" si="8"/>
        <v>303</v>
      </c>
      <c r="X68" s="63">
        <f t="shared" si="8"/>
        <v>307.13</v>
      </c>
      <c r="Y68" s="63">
        <f t="shared" si="8"/>
        <v>307</v>
      </c>
      <c r="Z68" s="63">
        <f t="shared" si="8"/>
        <v>327.94</v>
      </c>
      <c r="AA68" s="63">
        <f t="shared" si="8"/>
        <v>300</v>
      </c>
      <c r="AB68" s="63">
        <f t="shared" si="8"/>
        <v>258</v>
      </c>
      <c r="AC68" s="63">
        <f t="shared" si="8"/>
        <v>289</v>
      </c>
      <c r="AD68" s="63">
        <f t="shared" si="8"/>
        <v>289</v>
      </c>
      <c r="AE68" s="63">
        <f t="shared" si="8"/>
        <v>293.2</v>
      </c>
      <c r="AF68" s="63">
        <f t="shared" si="8"/>
        <v>279.48</v>
      </c>
      <c r="AG68" s="68">
        <f>SUM(AG57:AG67)</f>
        <v>0</v>
      </c>
      <c r="AH68" s="49">
        <f t="shared" si="2"/>
        <v>486.5</v>
      </c>
      <c r="AI68" s="50">
        <f t="shared" si="3"/>
        <v>198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0</v>
      </c>
      <c r="C74" s="85">
        <v>0</v>
      </c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>
        <v>80</v>
      </c>
      <c r="AB74" s="85"/>
      <c r="AC74" s="85"/>
      <c r="AD74" s="85"/>
      <c r="AE74" s="85"/>
      <c r="AF74" s="85"/>
      <c r="AG74" s="68"/>
      <c r="AH74" s="49">
        <f t="shared" si="2"/>
        <v>80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1132.44</v>
      </c>
      <c r="C75" s="83">
        <f t="shared" si="10"/>
        <v>1046.6399999999999</v>
      </c>
      <c r="D75" s="83">
        <f t="shared" si="10"/>
        <v>999.63999999999987</v>
      </c>
      <c r="E75" s="83">
        <f t="shared" si="10"/>
        <v>938.64</v>
      </c>
      <c r="F75" s="83">
        <f t="shared" si="10"/>
        <v>943.64</v>
      </c>
      <c r="G75" s="83">
        <f t="shared" si="10"/>
        <v>970.93999999999994</v>
      </c>
      <c r="H75" s="83">
        <f t="shared" si="10"/>
        <v>966.34</v>
      </c>
      <c r="I75" s="83">
        <f t="shared" si="10"/>
        <v>954.33999999999992</v>
      </c>
      <c r="J75" s="83">
        <f t="shared" si="10"/>
        <v>1034.3400000000001</v>
      </c>
      <c r="K75" s="83">
        <f t="shared" si="10"/>
        <v>1111.3400000000001</v>
      </c>
      <c r="L75" s="83">
        <f t="shared" si="10"/>
        <v>1158.3400000000001</v>
      </c>
      <c r="M75" s="83">
        <f t="shared" si="10"/>
        <v>1203.8400000000001</v>
      </c>
      <c r="N75" s="83">
        <f t="shared" si="10"/>
        <v>1159.3400000000001</v>
      </c>
      <c r="O75" s="83">
        <f t="shared" si="10"/>
        <v>1272.04</v>
      </c>
      <c r="P75" s="83">
        <f t="shared" si="10"/>
        <v>1284.54</v>
      </c>
      <c r="Q75" s="83">
        <f t="shared" si="10"/>
        <v>1293.19</v>
      </c>
      <c r="R75" s="83">
        <f t="shared" si="10"/>
        <v>1378.19</v>
      </c>
      <c r="S75" s="83">
        <f t="shared" si="10"/>
        <v>1308.24</v>
      </c>
      <c r="T75" s="83">
        <f t="shared" si="10"/>
        <v>1313.1399999999999</v>
      </c>
      <c r="U75" s="83">
        <f t="shared" si="10"/>
        <v>1343.9399999999998</v>
      </c>
      <c r="V75" s="83">
        <f t="shared" si="10"/>
        <v>1279.54</v>
      </c>
      <c r="W75" s="83">
        <f t="shared" si="10"/>
        <v>1277.1399999999999</v>
      </c>
      <c r="X75" s="83">
        <f t="shared" si="10"/>
        <v>1229.27</v>
      </c>
      <c r="Y75" s="83">
        <f t="shared" si="10"/>
        <v>1261.8400000000001</v>
      </c>
      <c r="Z75" s="83">
        <f t="shared" si="10"/>
        <v>1316.38</v>
      </c>
      <c r="AA75" s="83">
        <f t="shared" si="10"/>
        <v>1478.1399999999999</v>
      </c>
      <c r="AB75" s="83">
        <f t="shared" si="10"/>
        <v>1418.08</v>
      </c>
      <c r="AC75" s="83">
        <f t="shared" si="10"/>
        <v>1393.0900000000001</v>
      </c>
      <c r="AD75" s="83">
        <f t="shared" si="10"/>
        <v>1393.3400000000001</v>
      </c>
      <c r="AE75" s="83">
        <f t="shared" si="10"/>
        <v>1335.7400000000002</v>
      </c>
      <c r="AF75" s="83">
        <f t="shared" si="10"/>
        <v>1274.42</v>
      </c>
      <c r="AG75" s="68">
        <f>AG72+AG68+AG56+AG52+AG38+AG74</f>
        <v>2144.14</v>
      </c>
      <c r="AH75" s="49">
        <f t="shared" si="2"/>
        <v>1478.1399999999999</v>
      </c>
      <c r="AI75" s="50">
        <f t="shared" si="3"/>
        <v>938.64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2334.33</v>
      </c>
      <c r="C83" s="63">
        <f t="shared" si="14"/>
        <v>2248.5299999999997</v>
      </c>
      <c r="D83" s="63">
        <f t="shared" si="14"/>
        <v>2201.5299999999997</v>
      </c>
      <c r="E83" s="63">
        <f t="shared" si="14"/>
        <v>2140.5299999999997</v>
      </c>
      <c r="F83" s="63">
        <f t="shared" si="14"/>
        <v>2145.5299999999997</v>
      </c>
      <c r="G83" s="63">
        <f t="shared" si="14"/>
        <v>2172.83</v>
      </c>
      <c r="H83" s="63">
        <f t="shared" si="14"/>
        <v>2168.23</v>
      </c>
      <c r="I83" s="63">
        <f t="shared" si="14"/>
        <v>2156.2299999999996</v>
      </c>
      <c r="J83" s="63">
        <f t="shared" si="14"/>
        <v>2236.23</v>
      </c>
      <c r="K83" s="63">
        <f t="shared" si="14"/>
        <v>2313.23</v>
      </c>
      <c r="L83" s="63">
        <f t="shared" si="14"/>
        <v>2360.23</v>
      </c>
      <c r="M83" s="63">
        <f t="shared" si="14"/>
        <v>2405.73</v>
      </c>
      <c r="N83" s="63">
        <f t="shared" si="14"/>
        <v>2361.23</v>
      </c>
      <c r="O83" s="63">
        <f t="shared" si="14"/>
        <v>2473.9299999999998</v>
      </c>
      <c r="P83" s="63">
        <f t="shared" si="14"/>
        <v>2486.4299999999998</v>
      </c>
      <c r="Q83" s="63">
        <f t="shared" si="14"/>
        <v>2495.08</v>
      </c>
      <c r="R83" s="63">
        <f t="shared" si="14"/>
        <v>2580.08</v>
      </c>
      <c r="S83" s="63">
        <f t="shared" si="14"/>
        <v>2510.13</v>
      </c>
      <c r="T83" s="63">
        <f t="shared" si="14"/>
        <v>2515.0299999999997</v>
      </c>
      <c r="U83" s="63">
        <f t="shared" si="14"/>
        <v>2545.83</v>
      </c>
      <c r="V83" s="63">
        <f t="shared" si="14"/>
        <v>2481.4299999999998</v>
      </c>
      <c r="W83" s="63">
        <f t="shared" si="14"/>
        <v>2479.0299999999997</v>
      </c>
      <c r="X83" s="63">
        <f t="shared" si="14"/>
        <v>2431.16</v>
      </c>
      <c r="Y83" s="63">
        <f t="shared" si="14"/>
        <v>2463.73</v>
      </c>
      <c r="Z83" s="63">
        <f t="shared" si="14"/>
        <v>2518.27</v>
      </c>
      <c r="AA83" s="63">
        <f t="shared" si="14"/>
        <v>2760.0299999999997</v>
      </c>
      <c r="AB83" s="63">
        <f t="shared" si="14"/>
        <v>2619.9699999999998</v>
      </c>
      <c r="AC83" s="63">
        <f t="shared" si="14"/>
        <v>2594.98</v>
      </c>
      <c r="AD83" s="63">
        <f t="shared" si="14"/>
        <v>2595.23</v>
      </c>
      <c r="AE83" s="63">
        <f t="shared" si="14"/>
        <v>2537.63</v>
      </c>
      <c r="AF83" s="63">
        <f t="shared" si="14"/>
        <v>2476.31</v>
      </c>
      <c r="AG83" s="68">
        <f t="shared" si="14"/>
        <v>4360.08</v>
      </c>
      <c r="AH83" s="49">
        <f t="shared" si="11"/>
        <v>2760.0299999999997</v>
      </c>
      <c r="AI83" s="50">
        <f t="shared" si="12"/>
        <v>2140.5299999999997</v>
      </c>
    </row>
    <row r="84" spans="1:37" x14ac:dyDescent="0.25">
      <c r="A84" s="88" t="s">
        <v>89</v>
      </c>
      <c r="B84" s="89">
        <v>50.03</v>
      </c>
      <c r="C84" s="89">
        <v>49.98</v>
      </c>
      <c r="D84" s="89">
        <v>49.97</v>
      </c>
      <c r="E84" s="89"/>
      <c r="F84" s="89">
        <v>49.978000000000002</v>
      </c>
      <c r="G84" s="89">
        <v>50.008000000000003</v>
      </c>
      <c r="H84" s="89">
        <v>49.951000000000001</v>
      </c>
      <c r="I84" s="89">
        <v>50.000999999999998</v>
      </c>
      <c r="J84" s="89">
        <v>50.040999999999997</v>
      </c>
      <c r="K84" s="89">
        <v>50.087000000000003</v>
      </c>
      <c r="L84" s="89">
        <v>50.005000000000003</v>
      </c>
      <c r="M84" s="89">
        <v>50.100999999999999</v>
      </c>
      <c r="N84" s="89">
        <v>50.018000000000001</v>
      </c>
      <c r="O84" s="89">
        <v>50.058</v>
      </c>
      <c r="P84" s="89">
        <v>49.985999999999997</v>
      </c>
      <c r="Q84" s="89">
        <v>49.819000000000003</v>
      </c>
      <c r="R84" s="89">
        <v>49.970999999999997</v>
      </c>
      <c r="S84" s="89">
        <v>49.86</v>
      </c>
      <c r="T84" s="89">
        <v>49.79</v>
      </c>
      <c r="U84" s="89">
        <v>49.89</v>
      </c>
      <c r="V84" s="89">
        <v>49.95</v>
      </c>
      <c r="W84" s="89">
        <v>49.8</v>
      </c>
      <c r="X84" s="89">
        <v>50.079000000000001</v>
      </c>
      <c r="Y84" s="89">
        <v>50.08</v>
      </c>
      <c r="Z84" s="89">
        <v>49.97</v>
      </c>
      <c r="AA84" s="89">
        <v>49.97</v>
      </c>
      <c r="AB84" s="89">
        <v>49.985999999999997</v>
      </c>
      <c r="AC84" s="89">
        <v>49.985999999999997</v>
      </c>
      <c r="AD84" s="89">
        <v>49.973999999999997</v>
      </c>
      <c r="AE84" s="89">
        <v>49.9</v>
      </c>
      <c r="AF84" s="89">
        <v>49.8</v>
      </c>
      <c r="AG84" s="90"/>
      <c r="AH84" s="49">
        <f t="shared" si="11"/>
        <v>50.100999999999999</v>
      </c>
      <c r="AI84" s="50">
        <f t="shared" si="12"/>
        <v>49.79</v>
      </c>
    </row>
    <row r="85" spans="1:37" x14ac:dyDescent="0.25">
      <c r="A85" s="91" t="s">
        <v>90</v>
      </c>
      <c r="B85" s="64">
        <v>124</v>
      </c>
      <c r="C85" s="64">
        <v>125</v>
      </c>
      <c r="D85" s="64">
        <v>124</v>
      </c>
      <c r="E85" s="64"/>
      <c r="F85" s="64">
        <v>124</v>
      </c>
      <c r="G85" s="64">
        <v>125</v>
      </c>
      <c r="H85" s="64">
        <v>124</v>
      </c>
      <c r="I85" s="64">
        <v>125</v>
      </c>
      <c r="J85" s="64">
        <v>125</v>
      </c>
      <c r="K85" s="64">
        <v>121</v>
      </c>
      <c r="L85" s="64">
        <v>120</v>
      </c>
      <c r="M85" s="64">
        <v>121.8</v>
      </c>
      <c r="N85" s="64">
        <v>121.7</v>
      </c>
      <c r="O85" s="64">
        <v>119.8</v>
      </c>
      <c r="P85" s="64">
        <v>119.6</v>
      </c>
      <c r="Q85" s="64">
        <v>123.1</v>
      </c>
      <c r="R85" s="64">
        <v>119.7</v>
      </c>
      <c r="S85" s="64">
        <v>122</v>
      </c>
      <c r="T85" s="64">
        <v>120.3</v>
      </c>
      <c r="U85" s="64">
        <v>119.3</v>
      </c>
      <c r="V85" s="64">
        <v>123</v>
      </c>
      <c r="W85" s="64">
        <v>123</v>
      </c>
      <c r="X85" s="64">
        <v>126.2</v>
      </c>
      <c r="Y85" s="64">
        <v>125.6</v>
      </c>
      <c r="Z85" s="64">
        <v>124.9</v>
      </c>
      <c r="AA85" s="64">
        <v>124.9</v>
      </c>
      <c r="AB85" s="64">
        <v>126.8</v>
      </c>
      <c r="AC85" s="64">
        <v>126.8</v>
      </c>
      <c r="AD85" s="64">
        <v>123</v>
      </c>
      <c r="AE85" s="64">
        <v>125.2</v>
      </c>
      <c r="AF85" s="64">
        <v>124.2</v>
      </c>
      <c r="AG85" s="93"/>
      <c r="AH85" s="49">
        <f t="shared" si="11"/>
        <v>126.8</v>
      </c>
      <c r="AI85" s="50">
        <f t="shared" si="12"/>
        <v>119.3</v>
      </c>
    </row>
    <row r="86" spans="1:37" x14ac:dyDescent="0.25">
      <c r="A86" s="91" t="s">
        <v>91</v>
      </c>
      <c r="B86" s="64">
        <v>129</v>
      </c>
      <c r="C86" s="64">
        <v>130</v>
      </c>
      <c r="D86" s="64">
        <v>129</v>
      </c>
      <c r="E86" s="64"/>
      <c r="F86" s="64">
        <v>129</v>
      </c>
      <c r="G86" s="64">
        <v>130</v>
      </c>
      <c r="H86" s="64">
        <v>129</v>
      </c>
      <c r="I86" s="64">
        <v>129</v>
      </c>
      <c r="J86" s="64">
        <v>129</v>
      </c>
      <c r="K86" s="64">
        <v>126</v>
      </c>
      <c r="L86" s="64">
        <v>124</v>
      </c>
      <c r="M86" s="64">
        <v>125.3</v>
      </c>
      <c r="N86" s="64">
        <v>125.3</v>
      </c>
      <c r="O86" s="64">
        <v>123.7</v>
      </c>
      <c r="P86" s="64">
        <v>123.6</v>
      </c>
      <c r="Q86" s="64">
        <v>127.7</v>
      </c>
      <c r="R86" s="64">
        <v>124.7</v>
      </c>
      <c r="S86" s="64">
        <v>127</v>
      </c>
      <c r="T86" s="64">
        <v>125.1</v>
      </c>
      <c r="U86" s="64">
        <v>124.5</v>
      </c>
      <c r="V86" s="64">
        <v>127.6</v>
      </c>
      <c r="W86" s="64">
        <v>127.7</v>
      </c>
      <c r="X86" s="64">
        <v>129.69999999999999</v>
      </c>
      <c r="Y86" s="64">
        <v>129.4</v>
      </c>
      <c r="Z86" s="64">
        <v>128.5</v>
      </c>
      <c r="AA86" s="64">
        <v>128.5</v>
      </c>
      <c r="AB86" s="64">
        <v>129.80000000000001</v>
      </c>
      <c r="AC86" s="64">
        <v>129.80000000000001</v>
      </c>
      <c r="AD86" s="64">
        <v>127</v>
      </c>
      <c r="AE86" s="64">
        <v>129.80000000000001</v>
      </c>
      <c r="AF86" s="64">
        <v>128.69999999999999</v>
      </c>
      <c r="AG86" s="93"/>
      <c r="AH86" s="49">
        <f t="shared" si="11"/>
        <v>130</v>
      </c>
      <c r="AI86" s="50">
        <f t="shared" si="12"/>
        <v>123.6</v>
      </c>
    </row>
    <row r="87" spans="1:37" x14ac:dyDescent="0.25">
      <c r="A87" s="91" t="s">
        <v>92</v>
      </c>
      <c r="B87" s="64">
        <v>130</v>
      </c>
      <c r="C87" s="64">
        <v>131</v>
      </c>
      <c r="D87" s="64">
        <v>132</v>
      </c>
      <c r="E87" s="64"/>
      <c r="F87" s="64">
        <v>129</v>
      </c>
      <c r="G87" s="64">
        <v>129</v>
      </c>
      <c r="H87" s="64">
        <v>127</v>
      </c>
      <c r="I87" s="64">
        <v>128</v>
      </c>
      <c r="J87" s="64">
        <v>128</v>
      </c>
      <c r="K87" s="64">
        <v>128</v>
      </c>
      <c r="L87" s="64">
        <v>125</v>
      </c>
      <c r="M87" s="64">
        <v>126</v>
      </c>
      <c r="N87" s="64">
        <v>125.9</v>
      </c>
      <c r="O87" s="64">
        <v>126.6</v>
      </c>
      <c r="P87" s="64">
        <v>122.2</v>
      </c>
      <c r="Q87" s="64">
        <v>127.6</v>
      </c>
      <c r="R87" s="64">
        <v>126.8</v>
      </c>
      <c r="S87" s="64">
        <v>125.7</v>
      </c>
      <c r="T87" s="64">
        <v>125.1</v>
      </c>
      <c r="U87" s="64">
        <v>129</v>
      </c>
      <c r="V87" s="64">
        <v>131.1</v>
      </c>
      <c r="W87" s="64">
        <v>127.7</v>
      </c>
      <c r="X87" s="64">
        <v>130.1</v>
      </c>
      <c r="Y87" s="64">
        <v>128.6</v>
      </c>
      <c r="Z87" s="64">
        <v>129.1</v>
      </c>
      <c r="AA87" s="64">
        <v>129.1</v>
      </c>
      <c r="AB87" s="64">
        <v>130.69999999999999</v>
      </c>
      <c r="AC87" s="64">
        <v>130.69999999999999</v>
      </c>
      <c r="AD87" s="64">
        <v>130.69999999999999</v>
      </c>
      <c r="AE87" s="64">
        <v>132.19999999999999</v>
      </c>
      <c r="AF87" s="64">
        <v>130.30000000000001</v>
      </c>
      <c r="AG87" s="93"/>
      <c r="AH87" s="49">
        <f t="shared" si="11"/>
        <v>132.19999999999999</v>
      </c>
      <c r="AI87" s="50">
        <f t="shared" si="12"/>
        <v>122.2</v>
      </c>
    </row>
    <row r="88" spans="1:37" x14ac:dyDescent="0.25">
      <c r="A88" s="94" t="s">
        <v>93</v>
      </c>
      <c r="B88" s="64">
        <v>132</v>
      </c>
      <c r="C88" s="64">
        <v>134</v>
      </c>
      <c r="D88" s="64">
        <v>135</v>
      </c>
      <c r="E88" s="64"/>
      <c r="F88" s="64">
        <v>133</v>
      </c>
      <c r="G88" s="64">
        <v>130</v>
      </c>
      <c r="H88" s="64">
        <v>130</v>
      </c>
      <c r="I88" s="64">
        <v>131</v>
      </c>
      <c r="J88" s="64">
        <v>133</v>
      </c>
      <c r="K88" s="64">
        <v>133</v>
      </c>
      <c r="L88" s="64">
        <v>128</v>
      </c>
      <c r="M88" s="64">
        <v>128</v>
      </c>
      <c r="N88" s="64">
        <v>128.30000000000001</v>
      </c>
      <c r="O88" s="64">
        <v>128.80000000000001</v>
      </c>
      <c r="P88" s="64">
        <v>124.9</v>
      </c>
      <c r="Q88" s="64">
        <v>130.9</v>
      </c>
      <c r="R88" s="64">
        <v>130</v>
      </c>
      <c r="S88" s="64">
        <v>128</v>
      </c>
      <c r="T88" s="64">
        <v>130.1</v>
      </c>
      <c r="U88" s="64">
        <v>130.80000000000001</v>
      </c>
      <c r="V88" s="64">
        <v>133.5</v>
      </c>
      <c r="W88" s="64">
        <v>130.80000000000001</v>
      </c>
      <c r="X88" s="64">
        <v>133.6</v>
      </c>
      <c r="Y88" s="64">
        <v>131.6</v>
      </c>
      <c r="Z88" s="64">
        <v>131.9</v>
      </c>
      <c r="AA88" s="64">
        <v>131.9</v>
      </c>
      <c r="AB88" s="64">
        <v>131.9</v>
      </c>
      <c r="AC88" s="64">
        <v>131.9</v>
      </c>
      <c r="AD88" s="64">
        <v>131.9</v>
      </c>
      <c r="AE88" s="64">
        <v>134.1</v>
      </c>
      <c r="AF88" s="64">
        <v>132.19999999999999</v>
      </c>
      <c r="AG88" s="93"/>
      <c r="AH88" s="49">
        <f t="shared" si="11"/>
        <v>135</v>
      </c>
      <c r="AI88" s="50">
        <f t="shared" si="12"/>
        <v>124.9</v>
      </c>
    </row>
    <row r="89" spans="1:37" x14ac:dyDescent="0.25">
      <c r="A89" s="94" t="s">
        <v>94</v>
      </c>
      <c r="B89" s="95">
        <v>130</v>
      </c>
      <c r="C89" s="95">
        <v>133</v>
      </c>
      <c r="D89" s="95">
        <v>130</v>
      </c>
      <c r="E89" s="95"/>
      <c r="F89" s="95">
        <v>132</v>
      </c>
      <c r="G89" s="95">
        <v>133</v>
      </c>
      <c r="H89" s="95">
        <v>130</v>
      </c>
      <c r="I89" s="95">
        <v>130</v>
      </c>
      <c r="J89" s="95">
        <v>134</v>
      </c>
      <c r="K89" s="95">
        <v>134</v>
      </c>
      <c r="L89" s="95">
        <v>133</v>
      </c>
      <c r="M89" s="95">
        <v>131.5</v>
      </c>
      <c r="N89" s="95">
        <v>133.19999999999999</v>
      </c>
      <c r="O89" s="95">
        <v>132.1</v>
      </c>
      <c r="P89" s="95">
        <v>134.30000000000001</v>
      </c>
      <c r="Q89" s="95">
        <v>133.80000000000001</v>
      </c>
      <c r="R89" s="95">
        <v>131.4</v>
      </c>
      <c r="S89" s="95">
        <v>135.5</v>
      </c>
      <c r="T89" s="95">
        <v>133.1</v>
      </c>
      <c r="U89" s="95">
        <v>135</v>
      </c>
      <c r="V89" s="95">
        <v>136.69999999999999</v>
      </c>
      <c r="W89" s="95">
        <v>133.1</v>
      </c>
      <c r="X89" s="95">
        <v>133.5</v>
      </c>
      <c r="Y89" s="95">
        <v>133.6</v>
      </c>
      <c r="Z89" s="95">
        <v>134.1</v>
      </c>
      <c r="AA89" s="95">
        <v>134.1</v>
      </c>
      <c r="AB89" s="95">
        <v>134.1</v>
      </c>
      <c r="AC89" s="95">
        <v>134.1</v>
      </c>
      <c r="AD89" s="95">
        <v>134.1</v>
      </c>
      <c r="AE89" s="95">
        <v>130.69999999999999</v>
      </c>
      <c r="AF89" s="95">
        <v>129.9</v>
      </c>
      <c r="AG89" s="96"/>
      <c r="AH89" s="49">
        <f t="shared" si="11"/>
        <v>136.69999999999999</v>
      </c>
      <c r="AI89" s="50">
        <f t="shared" si="12"/>
        <v>129.9</v>
      </c>
    </row>
    <row r="90" spans="1:37" x14ac:dyDescent="0.25">
      <c r="A90" s="91" t="s">
        <v>95</v>
      </c>
      <c r="B90" s="64">
        <v>133</v>
      </c>
      <c r="C90" s="64">
        <v>132</v>
      </c>
      <c r="D90" s="64">
        <v>132</v>
      </c>
      <c r="E90" s="64"/>
      <c r="F90" s="64">
        <v>135</v>
      </c>
      <c r="G90" s="64">
        <v>132</v>
      </c>
      <c r="H90" s="64">
        <v>130</v>
      </c>
      <c r="I90" s="64">
        <v>131</v>
      </c>
      <c r="J90" s="64">
        <v>131</v>
      </c>
      <c r="K90" s="64">
        <v>131</v>
      </c>
      <c r="L90" s="64">
        <v>132</v>
      </c>
      <c r="M90" s="64">
        <v>122.9</v>
      </c>
      <c r="N90" s="64">
        <v>0</v>
      </c>
      <c r="O90" s="64">
        <v>129</v>
      </c>
      <c r="P90" s="64">
        <v>128.30000000000001</v>
      </c>
      <c r="Q90" s="64">
        <v>121.8</v>
      </c>
      <c r="R90" s="64">
        <v>124.9</v>
      </c>
      <c r="S90" s="64">
        <v>135.4</v>
      </c>
      <c r="T90" s="64">
        <v>133.69999999999999</v>
      </c>
      <c r="U90" s="64">
        <v>127</v>
      </c>
      <c r="V90" s="64">
        <v>129.6</v>
      </c>
      <c r="W90" s="64">
        <v>128.80000000000001</v>
      </c>
      <c r="X90" s="64">
        <v>131.4</v>
      </c>
      <c r="Y90" s="64">
        <v>135.4</v>
      </c>
      <c r="Z90" s="64">
        <v>135.19999999999999</v>
      </c>
      <c r="AA90" s="64">
        <v>135.19999999999999</v>
      </c>
      <c r="AB90" s="64">
        <v>135.19999999999999</v>
      </c>
      <c r="AC90" s="64">
        <v>135.19999999999999</v>
      </c>
      <c r="AD90" s="64">
        <v>135.19999999999999</v>
      </c>
      <c r="AE90" s="64">
        <v>128.19999999999999</v>
      </c>
      <c r="AF90" s="64">
        <v>129.69999999999999</v>
      </c>
      <c r="AG90" s="93"/>
      <c r="AH90" s="49">
        <f t="shared" si="11"/>
        <v>135.4</v>
      </c>
      <c r="AI90" s="50">
        <f t="shared" si="12"/>
        <v>0</v>
      </c>
    </row>
    <row r="91" spans="1:37" ht="15.75" thickBot="1" x14ac:dyDescent="0.3">
      <c r="A91" s="91" t="s">
        <v>96</v>
      </c>
      <c r="B91" s="97">
        <v>65.3</v>
      </c>
      <c r="C91" s="97">
        <v>65.8</v>
      </c>
      <c r="D91" s="97">
        <v>65.2</v>
      </c>
      <c r="E91" s="97"/>
      <c r="F91" s="97">
        <v>65.7</v>
      </c>
      <c r="G91" s="97">
        <v>65.7</v>
      </c>
      <c r="H91" s="97">
        <v>65</v>
      </c>
      <c r="I91" s="97">
        <v>65</v>
      </c>
      <c r="J91" s="97">
        <v>64.8</v>
      </c>
      <c r="K91" s="97">
        <v>63.5</v>
      </c>
      <c r="L91" s="97">
        <v>62.7</v>
      </c>
      <c r="M91" s="97">
        <v>62.2</v>
      </c>
      <c r="N91" s="97">
        <v>62.4</v>
      </c>
      <c r="O91" s="97">
        <v>61.2</v>
      </c>
      <c r="P91" s="97">
        <v>61.2</v>
      </c>
      <c r="Q91" s="97">
        <v>64</v>
      </c>
      <c r="R91" s="97">
        <v>62.6</v>
      </c>
      <c r="S91" s="97">
        <v>63.3</v>
      </c>
      <c r="T91" s="97">
        <v>62.8</v>
      </c>
      <c r="U91" s="97">
        <v>62.5</v>
      </c>
      <c r="V91" s="97">
        <v>64.3</v>
      </c>
      <c r="W91" s="97"/>
      <c r="X91" s="97">
        <v>65.5</v>
      </c>
      <c r="Y91" s="97">
        <v>65.099999999999994</v>
      </c>
      <c r="Z91" s="97">
        <v>65.2</v>
      </c>
      <c r="AA91" s="97">
        <v>65.2</v>
      </c>
      <c r="AB91" s="97">
        <v>65.2</v>
      </c>
      <c r="AC91" s="97">
        <v>65.2</v>
      </c>
      <c r="AD91" s="97">
        <v>64.7</v>
      </c>
      <c r="AE91" s="97">
        <v>65.900000000000006</v>
      </c>
      <c r="AF91" s="97">
        <v>65.400000000000006</v>
      </c>
      <c r="AG91" s="98"/>
      <c r="AH91" s="49">
        <f t="shared" si="11"/>
        <v>65.900000000000006</v>
      </c>
      <c r="AI91" s="50">
        <f t="shared" si="12"/>
        <v>61.2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178.33999999999997</v>
      </c>
      <c r="C93" s="102">
        <f t="shared" si="15"/>
        <v>166.33999999999997</v>
      </c>
      <c r="D93" s="102">
        <f t="shared" si="15"/>
        <v>159.33999999999997</v>
      </c>
      <c r="E93" s="102">
        <f t="shared" si="15"/>
        <v>181.33999999999997</v>
      </c>
      <c r="F93" s="102">
        <f t="shared" si="15"/>
        <v>161.54</v>
      </c>
      <c r="G93" s="102">
        <f t="shared" si="15"/>
        <v>146.73999999999998</v>
      </c>
      <c r="H93" s="102">
        <f t="shared" si="15"/>
        <v>186.73999999999998</v>
      </c>
      <c r="I93" s="102">
        <f t="shared" si="15"/>
        <v>198.33999999999997</v>
      </c>
      <c r="J93" s="102">
        <f t="shared" si="15"/>
        <v>227.93999999999997</v>
      </c>
      <c r="K93" s="102">
        <f t="shared" si="15"/>
        <v>278.34000000000003</v>
      </c>
      <c r="L93" s="102">
        <f t="shared" si="15"/>
        <v>271.74</v>
      </c>
      <c r="M93" s="102">
        <f t="shared" si="15"/>
        <v>279.03999999999996</v>
      </c>
      <c r="N93" s="102">
        <f t="shared" si="15"/>
        <v>275.64000000000004</v>
      </c>
      <c r="O93" s="102">
        <f t="shared" si="15"/>
        <v>291.84000000000003</v>
      </c>
      <c r="P93" s="102">
        <f t="shared" si="15"/>
        <v>280.14</v>
      </c>
      <c r="Q93" s="102">
        <f t="shared" si="15"/>
        <v>284.64000000000004</v>
      </c>
      <c r="R93" s="102">
        <f t="shared" si="15"/>
        <v>276.44</v>
      </c>
      <c r="S93" s="102">
        <f t="shared" si="15"/>
        <v>269.74</v>
      </c>
      <c r="T93" s="102">
        <f t="shared" si="15"/>
        <v>291.84000000000003</v>
      </c>
      <c r="U93" s="102">
        <f t="shared" si="15"/>
        <v>290.14000000000004</v>
      </c>
      <c r="V93" s="102">
        <f t="shared" si="15"/>
        <v>287.54000000000002</v>
      </c>
      <c r="W93" s="102">
        <f>SUM(W15,W18,W21:W22,W42,W44:W45,W47,W49,W94:W97,W103,W109,W115,W124,W126,W138,W145,W148:W149,W156,W158,W160,W164:W166,W168:W170,W175,W181:W182,W184:W186,W194,W199)</f>
        <v>288.74</v>
      </c>
      <c r="X93" s="102">
        <f>SUM(X15,X18,X21:X22,X42,X44:X45,X47,X49,X94:X97,X103,X109,X115,X124,X126,X138,X145,X148:X149,X156,X158,X160,X164:X166,X168:X170,X175,X181:X182,X184:X186,X194,X199)</f>
        <v>284.34000000000003</v>
      </c>
      <c r="Y93" s="102">
        <f t="shared" si="15"/>
        <v>314.84000000000003</v>
      </c>
      <c r="Z93" s="102">
        <f t="shared" si="15"/>
        <v>334.74</v>
      </c>
      <c r="AA93" s="102">
        <f t="shared" si="15"/>
        <v>335.74</v>
      </c>
      <c r="AB93" s="102">
        <f t="shared" si="15"/>
        <v>316.54000000000002</v>
      </c>
      <c r="AC93" s="102">
        <f t="shared" si="15"/>
        <v>297.64000000000004</v>
      </c>
      <c r="AD93" s="102">
        <f t="shared" si="15"/>
        <v>270.64000000000004</v>
      </c>
      <c r="AE93" s="102">
        <f t="shared" si="15"/>
        <v>226.44</v>
      </c>
      <c r="AF93" s="102">
        <f t="shared" si="15"/>
        <v>187.54000000000002</v>
      </c>
      <c r="AG93" s="104"/>
      <c r="AH93" s="49">
        <f>MAX(C93:AF93)</f>
        <v>335.74</v>
      </c>
      <c r="AI93" s="50">
        <f>MIN(C93:AF93)</f>
        <v>146.73999999999998</v>
      </c>
    </row>
    <row r="94" spans="1:37" x14ac:dyDescent="0.25">
      <c r="A94" s="105" t="s">
        <v>98</v>
      </c>
      <c r="B94" s="106">
        <v>17</v>
      </c>
      <c r="C94" s="106">
        <v>29</v>
      </c>
      <c r="D94" s="106">
        <v>1</v>
      </c>
      <c r="E94" s="106"/>
      <c r="F94" s="106">
        <v>28</v>
      </c>
      <c r="G94" s="106">
        <v>55.8</v>
      </c>
      <c r="H94" s="106">
        <v>34</v>
      </c>
      <c r="I94" s="106">
        <v>34</v>
      </c>
      <c r="J94" s="106">
        <v>34</v>
      </c>
      <c r="K94" s="106">
        <v>48</v>
      </c>
      <c r="L94" s="106">
        <v>49</v>
      </c>
      <c r="M94" s="106">
        <v>45</v>
      </c>
      <c r="N94" s="106">
        <v>48.1</v>
      </c>
      <c r="O94" s="106">
        <v>36.700000000000003</v>
      </c>
      <c r="P94" s="106">
        <v>33.700000000000003</v>
      </c>
      <c r="Q94" s="106">
        <v>38.299999999999997</v>
      </c>
      <c r="R94" s="106">
        <v>22.7</v>
      </c>
      <c r="S94" s="106">
        <v>8.1</v>
      </c>
      <c r="T94" s="106">
        <v>60.6</v>
      </c>
      <c r="U94" s="106">
        <v>42</v>
      </c>
      <c r="V94" s="106">
        <v>54.9</v>
      </c>
      <c r="W94" s="106">
        <v>55.9</v>
      </c>
      <c r="X94" s="106">
        <v>26.4</v>
      </c>
      <c r="Y94" s="106">
        <v>27.1</v>
      </c>
      <c r="Z94" s="106">
        <v>31.8</v>
      </c>
      <c r="AA94" s="106">
        <v>32.799999999999997</v>
      </c>
      <c r="AB94" s="106">
        <v>36</v>
      </c>
      <c r="AC94" s="106">
        <v>37</v>
      </c>
      <c r="AD94" s="106">
        <v>34</v>
      </c>
      <c r="AE94" s="106">
        <v>24.4</v>
      </c>
      <c r="AF94" s="106">
        <v>23.2</v>
      </c>
      <c r="AG94" s="109">
        <v>75</v>
      </c>
      <c r="AH94" s="49">
        <f t="shared" ref="AH94:AH100" si="16">IF(ABS(MAX(C94:AF94))&gt;ABS(MIN(C94:AF94)),MAX(C94:AF94),MIN(C94:AF94))</f>
        <v>60.6</v>
      </c>
      <c r="AI94" s="110">
        <f t="shared" ref="AI94:AI100" si="17">INDEX($C$9:$AF$9,1,MATCH(AH94,C94:AF94,0))</f>
        <v>0.625</v>
      </c>
    </row>
    <row r="95" spans="1:37" x14ac:dyDescent="0.25">
      <c r="A95" s="111" t="s">
        <v>99</v>
      </c>
      <c r="B95" s="112">
        <v>-80</v>
      </c>
      <c r="C95" s="112">
        <v>-80</v>
      </c>
      <c r="D95" s="112">
        <v>-78</v>
      </c>
      <c r="E95" s="112"/>
      <c r="F95" s="112">
        <v>-95</v>
      </c>
      <c r="G95" s="112">
        <v>-88</v>
      </c>
      <c r="H95" s="112">
        <v>-62</v>
      </c>
      <c r="I95" s="112">
        <v>-52</v>
      </c>
      <c r="J95" s="112">
        <v>-44</v>
      </c>
      <c r="K95" s="112">
        <v>-24</v>
      </c>
      <c r="L95" s="112">
        <v>-22</v>
      </c>
      <c r="M95" s="112">
        <v>-14</v>
      </c>
      <c r="N95" s="112">
        <v>-27</v>
      </c>
      <c r="O95" s="112">
        <v>-19.5</v>
      </c>
      <c r="P95" s="112">
        <v>-25.6</v>
      </c>
      <c r="Q95" s="112">
        <v>-33</v>
      </c>
      <c r="R95" s="112">
        <v>-37</v>
      </c>
      <c r="S95" s="112">
        <f>-14.5-20.6</f>
        <v>-35.1</v>
      </c>
      <c r="T95" s="112">
        <f>-18.6-24.7</f>
        <v>-43.3</v>
      </c>
      <c r="U95" s="112">
        <v>-35</v>
      </c>
      <c r="V95" s="112">
        <f>-15-19</f>
        <v>-34</v>
      </c>
      <c r="W95" s="112">
        <f>-15-19</f>
        <v>-34</v>
      </c>
      <c r="X95" s="112">
        <v>-14.7</v>
      </c>
      <c r="Y95" s="112">
        <f>-2.1-3.4</f>
        <v>-5.5</v>
      </c>
      <c r="Z95" s="112">
        <f>-1.9-2.1</f>
        <v>-4</v>
      </c>
      <c r="AA95" s="112">
        <f>-1.9-2.1</f>
        <v>-4</v>
      </c>
      <c r="AB95" s="112">
        <v>-14</v>
      </c>
      <c r="AC95" s="112">
        <v>-19</v>
      </c>
      <c r="AD95" s="112">
        <v>-23</v>
      </c>
      <c r="AE95" s="112">
        <f>-28.3-32.8</f>
        <v>-61.099999999999994</v>
      </c>
      <c r="AF95" s="112">
        <f>-36-39.6</f>
        <v>-75.599999999999994</v>
      </c>
      <c r="AG95" s="109">
        <v>240</v>
      </c>
      <c r="AH95" s="49">
        <f t="shared" si="16"/>
        <v>-95</v>
      </c>
      <c r="AI95" s="110">
        <f t="shared" si="17"/>
        <v>0.16666666666666699</v>
      </c>
    </row>
    <row r="96" spans="1:37" x14ac:dyDescent="0.25">
      <c r="A96" s="111" t="s">
        <v>100</v>
      </c>
      <c r="B96" s="112">
        <v>-4</v>
      </c>
      <c r="C96" s="112">
        <v>-11</v>
      </c>
      <c r="D96" s="112">
        <v>-10</v>
      </c>
      <c r="E96" s="112"/>
      <c r="F96" s="112">
        <v>11.2</v>
      </c>
      <c r="G96" s="112">
        <v>-9.4</v>
      </c>
      <c r="H96" s="112">
        <v>-6.6</v>
      </c>
      <c r="I96" s="112">
        <v>-3</v>
      </c>
      <c r="J96" s="112">
        <v>2.6</v>
      </c>
      <c r="K96" s="112">
        <v>1</v>
      </c>
      <c r="L96" s="112">
        <v>2.4</v>
      </c>
      <c r="M96" s="112">
        <v>0</v>
      </c>
      <c r="N96" s="112">
        <v>0</v>
      </c>
      <c r="O96" s="112">
        <v>0</v>
      </c>
      <c r="P96" s="112">
        <v>0</v>
      </c>
      <c r="Q96" s="112">
        <v>15.1</v>
      </c>
      <c r="R96" s="112">
        <v>9.4</v>
      </c>
      <c r="S96" s="112">
        <v>18</v>
      </c>
      <c r="T96" s="112">
        <v>20.2</v>
      </c>
      <c r="U96" s="112">
        <v>11</v>
      </c>
      <c r="V96" s="112">
        <v>18.5</v>
      </c>
      <c r="W96" s="112">
        <v>18.5</v>
      </c>
      <c r="X96" s="112">
        <v>20</v>
      </c>
      <c r="Y96" s="112">
        <v>27.6</v>
      </c>
      <c r="Z96" s="112">
        <v>26.1</v>
      </c>
      <c r="AA96" s="112">
        <v>26.1</v>
      </c>
      <c r="AB96" s="112">
        <v>20</v>
      </c>
      <c r="AC96" s="112">
        <v>18</v>
      </c>
      <c r="AD96" s="112">
        <v>13</v>
      </c>
      <c r="AE96" s="112">
        <v>-1.3</v>
      </c>
      <c r="AF96" s="112">
        <v>-1.1000000000000001</v>
      </c>
      <c r="AG96" s="109">
        <v>60</v>
      </c>
      <c r="AH96" s="49">
        <f t="shared" si="16"/>
        <v>27.6</v>
      </c>
      <c r="AI96" s="110">
        <f t="shared" si="17"/>
        <v>0.77083333333333337</v>
      </c>
    </row>
    <row r="97" spans="1:37" x14ac:dyDescent="0.25">
      <c r="A97" s="113" t="s">
        <v>101</v>
      </c>
      <c r="B97" s="114">
        <v>64</v>
      </c>
      <c r="C97" s="114">
        <v>47</v>
      </c>
      <c r="D97" s="114">
        <v>65</v>
      </c>
      <c r="E97" s="114"/>
      <c r="F97" s="114">
        <v>36</v>
      </c>
      <c r="G97" s="114">
        <v>7</v>
      </c>
      <c r="H97" s="114">
        <v>40</v>
      </c>
      <c r="I97" s="114">
        <v>38</v>
      </c>
      <c r="J97" s="114">
        <v>54</v>
      </c>
      <c r="K97" s="114">
        <v>72</v>
      </c>
      <c r="L97" s="114">
        <v>61</v>
      </c>
      <c r="M97" s="114">
        <v>66.7</v>
      </c>
      <c r="N97" s="114">
        <v>73.2</v>
      </c>
      <c r="O97" s="114">
        <v>93.3</v>
      </c>
      <c r="P97" s="114">
        <v>90.7</v>
      </c>
      <c r="Q97" s="114">
        <v>82.9</v>
      </c>
      <c r="R97" s="114">
        <v>100</v>
      </c>
      <c r="S97" s="114">
        <v>97.4</v>
      </c>
      <c r="T97" s="114">
        <v>73.2</v>
      </c>
      <c r="U97" s="114">
        <v>91</v>
      </c>
      <c r="V97" s="114">
        <v>67</v>
      </c>
      <c r="W97" s="114">
        <v>67</v>
      </c>
      <c r="X97" s="114">
        <v>71.3</v>
      </c>
      <c r="Y97" s="114">
        <v>84.3</v>
      </c>
      <c r="Z97" s="114">
        <v>99.5</v>
      </c>
      <c r="AA97" s="114">
        <v>99.5</v>
      </c>
      <c r="AB97" s="114">
        <v>93.2</v>
      </c>
      <c r="AC97" s="114">
        <v>82</v>
      </c>
      <c r="AD97" s="114">
        <v>67</v>
      </c>
      <c r="AE97" s="114">
        <v>81.5</v>
      </c>
      <c r="AF97" s="114">
        <v>57.7</v>
      </c>
      <c r="AG97" s="116">
        <v>120</v>
      </c>
      <c r="AH97" s="49">
        <f t="shared" si="16"/>
        <v>100</v>
      </c>
      <c r="AI97" s="110">
        <f t="shared" si="17"/>
        <v>0.54166666666666696</v>
      </c>
    </row>
    <row r="98" spans="1:37" x14ac:dyDescent="0.25">
      <c r="A98" s="113" t="s">
        <v>102</v>
      </c>
      <c r="B98" s="114">
        <v>71</v>
      </c>
      <c r="C98" s="114">
        <v>63</v>
      </c>
      <c r="D98" s="114">
        <v>80</v>
      </c>
      <c r="E98" s="114"/>
      <c r="F98" s="114">
        <v>59</v>
      </c>
      <c r="G98" s="114">
        <v>35</v>
      </c>
      <c r="H98" s="114">
        <v>53</v>
      </c>
      <c r="I98" s="114">
        <v>48</v>
      </c>
      <c r="J98" s="114">
        <v>53</v>
      </c>
      <c r="K98" s="114">
        <v>57</v>
      </c>
      <c r="L98" s="114">
        <v>67</v>
      </c>
      <c r="M98" s="114">
        <v>85</v>
      </c>
      <c r="N98" s="114">
        <v>77</v>
      </c>
      <c r="O98" s="114">
        <v>97.3</v>
      </c>
      <c r="P98" s="114">
        <v>96</v>
      </c>
      <c r="Q98" s="114">
        <v>90.1</v>
      </c>
      <c r="R98" s="114">
        <v>102</v>
      </c>
      <c r="S98" s="114">
        <v>102</v>
      </c>
      <c r="T98" s="114">
        <v>76.900000000000006</v>
      </c>
      <c r="U98" s="114">
        <v>93</v>
      </c>
      <c r="V98" s="114">
        <v>82.9</v>
      </c>
      <c r="W98" s="114">
        <v>82.9</v>
      </c>
      <c r="X98" s="114">
        <v>77.3</v>
      </c>
      <c r="Y98" s="114">
        <v>87.8</v>
      </c>
      <c r="Z98" s="114">
        <v>91.9</v>
      </c>
      <c r="AA98" s="114">
        <v>91.9</v>
      </c>
      <c r="AB98" s="114">
        <v>88</v>
      </c>
      <c r="AC98" s="114">
        <v>90</v>
      </c>
      <c r="AD98" s="114">
        <v>98</v>
      </c>
      <c r="AE98" s="114">
        <v>89.4</v>
      </c>
      <c r="AF98" s="114">
        <v>68.900000000000006</v>
      </c>
      <c r="AG98" s="116"/>
      <c r="AH98" s="49">
        <f t="shared" si="16"/>
        <v>102</v>
      </c>
      <c r="AI98" s="110">
        <f t="shared" si="17"/>
        <v>0.54166666666666696</v>
      </c>
    </row>
    <row r="99" spans="1:37" x14ac:dyDescent="0.25">
      <c r="A99" s="113" t="s">
        <v>103</v>
      </c>
      <c r="B99" s="114">
        <v>74</v>
      </c>
      <c r="C99" s="114">
        <v>60</v>
      </c>
      <c r="D99" s="114">
        <v>45</v>
      </c>
      <c r="E99" s="114"/>
      <c r="F99" s="114">
        <v>51</v>
      </c>
      <c r="G99" s="114">
        <v>6</v>
      </c>
      <c r="H99" s="114">
        <v>14</v>
      </c>
      <c r="I99" s="114">
        <v>16</v>
      </c>
      <c r="J99" s="114">
        <v>3.8</v>
      </c>
      <c r="K99" s="114">
        <v>-31</v>
      </c>
      <c r="L99" s="114">
        <v>-49</v>
      </c>
      <c r="M99" s="114">
        <v>-8.1</v>
      </c>
      <c r="N99" s="114">
        <v>12.4</v>
      </c>
      <c r="O99" s="114">
        <v>35.799999999999997</v>
      </c>
      <c r="P99" s="114">
        <v>24.7</v>
      </c>
      <c r="Q99" s="114">
        <v>48.3</v>
      </c>
      <c r="R99" s="114">
        <v>84</v>
      </c>
      <c r="S99" s="114">
        <v>83.3</v>
      </c>
      <c r="T99" s="114">
        <v>43.9</v>
      </c>
      <c r="U99" s="114">
        <v>75</v>
      </c>
      <c r="V99" s="114">
        <v>61.3</v>
      </c>
      <c r="W99" s="114">
        <v>61.3</v>
      </c>
      <c r="X99" s="114">
        <v>67.2</v>
      </c>
      <c r="Y99" s="114">
        <v>65.5</v>
      </c>
      <c r="Z99" s="114">
        <v>73.099999999999994</v>
      </c>
      <c r="AA99" s="114">
        <v>73.099999999999994</v>
      </c>
      <c r="AB99" s="114">
        <v>72</v>
      </c>
      <c r="AC99" s="114">
        <v>73</v>
      </c>
      <c r="AD99" s="114">
        <v>81</v>
      </c>
      <c r="AE99" s="114">
        <v>87.9</v>
      </c>
      <c r="AF99" s="114">
        <v>91.2</v>
      </c>
      <c r="AG99" s="100"/>
      <c r="AH99" s="49">
        <f t="shared" si="16"/>
        <v>91.2</v>
      </c>
      <c r="AI99" s="110">
        <f t="shared" si="17"/>
        <v>0.95833333333333304</v>
      </c>
    </row>
    <row r="100" spans="1:37" ht="15.75" thickBot="1" x14ac:dyDescent="0.3">
      <c r="A100" s="117" t="s">
        <v>104</v>
      </c>
      <c r="B100" s="95">
        <v>66</v>
      </c>
      <c r="C100" s="95">
        <v>66</v>
      </c>
      <c r="D100" s="95">
        <v>65</v>
      </c>
      <c r="E100" s="95"/>
      <c r="F100" s="95">
        <v>72</v>
      </c>
      <c r="G100" s="95">
        <v>65</v>
      </c>
      <c r="H100" s="95">
        <v>70</v>
      </c>
      <c r="I100" s="95">
        <v>66</v>
      </c>
      <c r="J100" s="95">
        <v>77</v>
      </c>
      <c r="K100" s="95">
        <v>77</v>
      </c>
      <c r="L100" s="95">
        <v>82</v>
      </c>
      <c r="M100" s="95">
        <v>87</v>
      </c>
      <c r="N100" s="95">
        <v>79</v>
      </c>
      <c r="O100" s="95">
        <v>80</v>
      </c>
      <c r="P100" s="95">
        <v>86</v>
      </c>
      <c r="Q100" s="95">
        <v>81</v>
      </c>
      <c r="R100" s="95">
        <v>94</v>
      </c>
      <c r="S100" s="95">
        <v>88.6</v>
      </c>
      <c r="T100" s="95">
        <v>80.8</v>
      </c>
      <c r="U100" s="95">
        <v>79</v>
      </c>
      <c r="V100" s="95">
        <v>67.3</v>
      </c>
      <c r="W100" s="95">
        <v>67.3</v>
      </c>
      <c r="X100" s="95">
        <v>66.900000000000006</v>
      </c>
      <c r="Y100" s="95">
        <v>73.900000000000006</v>
      </c>
      <c r="Z100" s="95">
        <v>95.2</v>
      </c>
      <c r="AA100" s="95">
        <v>95.2</v>
      </c>
      <c r="AB100" s="95">
        <v>88.8</v>
      </c>
      <c r="AC100" s="95">
        <v>88</v>
      </c>
      <c r="AD100" s="95">
        <v>84</v>
      </c>
      <c r="AE100" s="95">
        <v>75.5</v>
      </c>
      <c r="AF100" s="95">
        <v>73</v>
      </c>
      <c r="AG100" s="100"/>
      <c r="AH100" s="49">
        <f t="shared" si="16"/>
        <v>95.2</v>
      </c>
      <c r="AI100" s="110">
        <f t="shared" si="17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 t="b">
        <f t="shared" si="18"/>
        <v>0</v>
      </c>
      <c r="C105" s="125">
        <v>9.1</v>
      </c>
      <c r="D105" s="124" t="b">
        <f>E111=C105</f>
        <v>0</v>
      </c>
      <c r="E105" s="124" t="b">
        <f t="shared" si="19"/>
        <v>0</v>
      </c>
      <c r="F105" s="124" t="b">
        <f t="shared" si="19"/>
        <v>0</v>
      </c>
      <c r="G105" s="124" t="b">
        <f t="shared" si="19"/>
        <v>0</v>
      </c>
      <c r="H105" s="124" t="b">
        <f t="shared" si="19"/>
        <v>0</v>
      </c>
      <c r="I105" s="124" t="b">
        <f t="shared" si="19"/>
        <v>0</v>
      </c>
      <c r="J105" s="124" t="b">
        <f t="shared" si="19"/>
        <v>0</v>
      </c>
      <c r="K105" s="124" t="b">
        <f t="shared" si="19"/>
        <v>0</v>
      </c>
      <c r="L105" s="124" t="b">
        <f t="shared" si="19"/>
        <v>0</v>
      </c>
      <c r="M105" s="124" t="b">
        <f t="shared" si="19"/>
        <v>0</v>
      </c>
      <c r="N105" s="124" t="b">
        <f t="shared" si="19"/>
        <v>0</v>
      </c>
      <c r="O105" s="124" t="b">
        <f t="shared" si="19"/>
        <v>0</v>
      </c>
      <c r="P105" s="124" t="b">
        <f t="shared" si="19"/>
        <v>0</v>
      </c>
      <c r="Q105" s="124" t="b">
        <f t="shared" si="19"/>
        <v>0</v>
      </c>
      <c r="R105" s="124" t="b">
        <f t="shared" si="19"/>
        <v>0</v>
      </c>
      <c r="S105" s="124" t="b">
        <f t="shared" si="19"/>
        <v>0</v>
      </c>
      <c r="T105" s="124" t="b">
        <f t="shared" si="20"/>
        <v>0</v>
      </c>
      <c r="U105" s="124" t="b">
        <f t="shared" si="20"/>
        <v>0</v>
      </c>
      <c r="V105" s="124" t="b">
        <f t="shared" si="20"/>
        <v>0</v>
      </c>
      <c r="W105" s="124" t="b">
        <f t="shared" si="20"/>
        <v>0</v>
      </c>
      <c r="X105" s="124" t="b">
        <f t="shared" si="20"/>
        <v>0</v>
      </c>
      <c r="Y105" s="124" t="b">
        <f t="shared" si="20"/>
        <v>0</v>
      </c>
      <c r="Z105" s="124" t="b">
        <f t="shared" si="20"/>
        <v>0</v>
      </c>
      <c r="AA105" s="124" t="b">
        <f t="shared" si="20"/>
        <v>0</v>
      </c>
      <c r="AB105" s="124" t="b">
        <f t="shared" si="20"/>
        <v>0</v>
      </c>
      <c r="AC105" s="124" t="b">
        <f t="shared" si="20"/>
        <v>0</v>
      </c>
      <c r="AD105" s="124" t="b">
        <f t="shared" si="20"/>
        <v>0</v>
      </c>
      <c r="AE105" s="124" t="b">
        <f t="shared" si="20"/>
        <v>0</v>
      </c>
      <c r="AF105" s="124" t="b">
        <f t="shared" si="20"/>
        <v>0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178.00600000000006</v>
      </c>
      <c r="C192" s="129">
        <f t="shared" ref="C192:AG192" si="47">SUM(C102:C191)</f>
        <v>194.70600000000002</v>
      </c>
      <c r="D192" s="129">
        <f t="shared" si="47"/>
        <v>185.60600000000005</v>
      </c>
      <c r="E192" s="129">
        <f t="shared" si="47"/>
        <v>185.60600000000005</v>
      </c>
      <c r="F192" s="129">
        <f t="shared" si="47"/>
        <v>185.60600000000005</v>
      </c>
      <c r="G192" s="129">
        <f t="shared" si="47"/>
        <v>185.60600000000005</v>
      </c>
      <c r="H192" s="129">
        <f t="shared" si="47"/>
        <v>185.60600000000005</v>
      </c>
      <c r="I192" s="129">
        <f t="shared" si="47"/>
        <v>180.60600000000005</v>
      </c>
      <c r="J192" s="129">
        <f t="shared" si="47"/>
        <v>178.00600000000006</v>
      </c>
      <c r="K192" s="129">
        <f t="shared" si="47"/>
        <v>178.00600000000006</v>
      </c>
      <c r="L192" s="129">
        <f t="shared" si="47"/>
        <v>178.00600000000006</v>
      </c>
      <c r="M192" s="129">
        <f t="shared" si="47"/>
        <v>178.00600000000006</v>
      </c>
      <c r="N192" s="129">
        <f t="shared" si="47"/>
        <v>178.00600000000006</v>
      </c>
      <c r="O192" s="129">
        <f t="shared" si="47"/>
        <v>178.00600000000006</v>
      </c>
      <c r="P192" s="129">
        <f t="shared" si="47"/>
        <v>178.00600000000006</v>
      </c>
      <c r="Q192" s="129">
        <f t="shared" si="47"/>
        <v>178.00600000000006</v>
      </c>
      <c r="R192" s="129">
        <f t="shared" si="47"/>
        <v>178.00600000000006</v>
      </c>
      <c r="S192" s="129">
        <f t="shared" si="47"/>
        <v>178.00600000000006</v>
      </c>
      <c r="T192" s="129">
        <f t="shared" si="47"/>
        <v>178.00600000000006</v>
      </c>
      <c r="U192" s="129">
        <f t="shared" si="47"/>
        <v>178.00600000000006</v>
      </c>
      <c r="V192" s="129">
        <f t="shared" si="47"/>
        <v>178.00600000000006</v>
      </c>
      <c r="W192" s="129">
        <f t="shared" si="47"/>
        <v>178.00600000000006</v>
      </c>
      <c r="X192" s="129">
        <f t="shared" si="47"/>
        <v>178.00600000000006</v>
      </c>
      <c r="Y192" s="129">
        <f t="shared" si="47"/>
        <v>178.00600000000006</v>
      </c>
      <c r="Z192" s="129">
        <f t="shared" si="47"/>
        <v>178.00600000000006</v>
      </c>
      <c r="AA192" s="129">
        <f t="shared" si="47"/>
        <v>178.00600000000006</v>
      </c>
      <c r="AB192" s="129">
        <f t="shared" si="47"/>
        <v>178.00600000000006</v>
      </c>
      <c r="AC192" s="129">
        <f t="shared" si="47"/>
        <v>178.00600000000006</v>
      </c>
      <c r="AD192" s="129">
        <f t="shared" si="47"/>
        <v>178.00600000000006</v>
      </c>
      <c r="AE192" s="129">
        <f t="shared" si="47"/>
        <v>178.00600000000006</v>
      </c>
      <c r="AF192" s="129">
        <f t="shared" si="47"/>
        <v>178.00600000000006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1203.8400000000001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22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2079/01/22)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2079/01/22)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1132.44</v>
      </c>
      <c r="U214" s="161">
        <f t="shared" si="54"/>
        <v>1046.6399999999999</v>
      </c>
      <c r="V214" s="161">
        <f t="shared" si="54"/>
        <v>999.63999999999987</v>
      </c>
      <c r="W214" s="161">
        <f t="shared" si="54"/>
        <v>938.64</v>
      </c>
      <c r="X214" s="161">
        <f t="shared" si="54"/>
        <v>943.64</v>
      </c>
      <c r="Y214" s="161">
        <f t="shared" si="54"/>
        <v>970.93999999999994</v>
      </c>
      <c r="Z214" s="161">
        <f t="shared" si="54"/>
        <v>966.34</v>
      </c>
      <c r="AA214" s="161">
        <f t="shared" si="54"/>
        <v>954.33999999999992</v>
      </c>
      <c r="AB214" s="161">
        <f t="shared" si="54"/>
        <v>1034.3400000000001</v>
      </c>
      <c r="AC214" s="161">
        <f t="shared" si="54"/>
        <v>1111.3400000000001</v>
      </c>
      <c r="AD214" s="161">
        <f t="shared" si="54"/>
        <v>1158.3400000000001</v>
      </c>
      <c r="AE214" s="161">
        <f t="shared" si="54"/>
        <v>1203.8400000000001</v>
      </c>
      <c r="AF214" s="161">
        <f t="shared" si="54"/>
        <v>1159.3400000000001</v>
      </c>
      <c r="AG214" s="161">
        <f t="shared" si="54"/>
        <v>1272.04</v>
      </c>
      <c r="AH214" s="161">
        <f t="shared" si="54"/>
        <v>1284.54</v>
      </c>
      <c r="AI214" s="161">
        <f t="shared" si="54"/>
        <v>1293.19</v>
      </c>
      <c r="AJ214" s="161">
        <f t="shared" si="54"/>
        <v>1378.19</v>
      </c>
      <c r="AK214" s="161">
        <f t="shared" si="54"/>
        <v>1308.24</v>
      </c>
      <c r="AL214" s="161">
        <f t="shared" si="54"/>
        <v>1313.1399999999999</v>
      </c>
      <c r="AM214" s="161">
        <f t="shared" si="54"/>
        <v>1343.9399999999998</v>
      </c>
      <c r="AN214" s="161">
        <f t="shared" si="54"/>
        <v>1279.54</v>
      </c>
      <c r="AO214" s="161">
        <f t="shared" si="54"/>
        <v>1277.1399999999999</v>
      </c>
      <c r="AP214" s="161">
        <f t="shared" si="54"/>
        <v>1229.27</v>
      </c>
      <c r="AQ214" s="161">
        <f t="shared" si="54"/>
        <v>1261.8400000000001</v>
      </c>
      <c r="AR214" s="161">
        <f t="shared" si="54"/>
        <v>1316.38</v>
      </c>
      <c r="AS214" s="161">
        <f t="shared" si="54"/>
        <v>1478.1399999999999</v>
      </c>
      <c r="AT214" s="161">
        <f t="shared" si="54"/>
        <v>1418.08</v>
      </c>
      <c r="AU214" s="161">
        <f t="shared" si="54"/>
        <v>1393.0900000000001</v>
      </c>
      <c r="AV214" s="161">
        <f t="shared" si="54"/>
        <v>1393.3400000000001</v>
      </c>
      <c r="AW214" s="161">
        <f t="shared" si="54"/>
        <v>1335.7400000000002</v>
      </c>
      <c r="AX214" s="161">
        <f t="shared" si="54"/>
        <v>1274.42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U11:AF11">
    <cfRule type="expression" dxfId="4448" priority="202">
      <formula>B$9&gt;=20/24</formula>
    </cfRule>
    <cfRule type="expression" dxfId="4447" priority="203">
      <formula>AND(B$9&gt;=14/24,B$9&lt;20/24)</formula>
    </cfRule>
    <cfRule type="expression" dxfId="4446" priority="204">
      <formula>AND(B$9&gt;=8/24,B$9&lt;14/24)</formula>
    </cfRule>
    <cfRule type="expression" dxfId="4445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X37:AF37">
    <cfRule type="expression" dxfId="4444" priority="197">
      <formula>X$9&gt;=20/24</formula>
    </cfRule>
    <cfRule type="expression" dxfId="4443" priority="198">
      <formula>AND(X$9&gt;=14/24,X$9&lt;20/24)</formula>
    </cfRule>
    <cfRule type="expression" dxfId="4442" priority="199">
      <formula>AND(X$9&gt;=8/24,X$9&lt;14/24)</formula>
    </cfRule>
    <cfRule type="expression" dxfId="4441" priority="200">
      <formula>X$9&lt;8/24</formula>
    </cfRule>
  </conditionalFormatting>
  <conditionalFormatting sqref="AG51 J11:AF11 X37:AF37">
    <cfRule type="expression" dxfId="4440" priority="196">
      <formula>J11&gt;$AG11</formula>
    </cfRule>
  </conditionalFormatting>
  <conditionalFormatting sqref="A101:A157 A84:A97 A11:A14 A16:A32 A45:A72 A80:A82 A74:A78 A35:A43 A170:A200">
    <cfRule type="expression" dxfId="4439" priority="195">
      <formula>$AH11=0</formula>
    </cfRule>
  </conditionalFormatting>
  <conditionalFormatting sqref="A98">
    <cfRule type="expression" dxfId="4438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437" priority="192">
      <formula>$AH34=0</formula>
    </cfRule>
  </conditionalFormatting>
  <conditionalFormatting sqref="A83">
    <cfRule type="expression" dxfId="4436" priority="191">
      <formula>$AH83=0</formula>
    </cfRule>
  </conditionalFormatting>
  <conditionalFormatting sqref="A15">
    <cfRule type="expression" dxfId="4435" priority="190">
      <formula>$AH15=0</formula>
    </cfRule>
  </conditionalFormatting>
  <conditionalFormatting sqref="A164:A169">
    <cfRule type="expression" dxfId="4434" priority="189">
      <formula>$AH164=0</formula>
    </cfRule>
  </conditionalFormatting>
  <conditionalFormatting sqref="A158:A163">
    <cfRule type="expression" dxfId="4433" priority="188">
      <formula>$AH158=0</formula>
    </cfRule>
  </conditionalFormatting>
  <conditionalFormatting sqref="A44">
    <cfRule type="expression" dxfId="4432" priority="187">
      <formula>$AH44=0</formula>
    </cfRule>
  </conditionalFormatting>
  <conditionalFormatting sqref="A79">
    <cfRule type="expression" dxfId="4431" priority="186">
      <formula>$AH79=0</formula>
    </cfRule>
  </conditionalFormatting>
  <conditionalFormatting sqref="A73">
    <cfRule type="expression" dxfId="4430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429" priority="181">
      <formula>C$9&gt;=20/24</formula>
    </cfRule>
    <cfRule type="expression" dxfId="4428" priority="182">
      <formula>AND(C$9&gt;=14/24,C$9&lt;20/24)</formula>
    </cfRule>
    <cfRule type="expression" dxfId="4427" priority="183">
      <formula>AND(C$9&gt;=8/24,C$9&lt;14/24)</formula>
    </cfRule>
    <cfRule type="expression" dxfId="4426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425" priority="209">
      <formula>C$9&gt;=20/24</formula>
    </cfRule>
    <cfRule type="expression" dxfId="4424" priority="210">
      <formula>AND(C$9&gt;=14/24,C$9&lt;20/24)</formula>
    </cfRule>
    <cfRule type="expression" dxfId="4423" priority="211">
      <formula>AND(C$9&gt;=8/24,C$9&lt;14/24)</formula>
    </cfRule>
    <cfRule type="expression" dxfId="4422" priority="212">
      <formula>C$9&lt;8/24</formula>
    </cfRule>
  </conditionalFormatting>
  <conditionalFormatting sqref="A201">
    <cfRule type="expression" dxfId="4421" priority="213">
      <formula>$AH201=0</formula>
    </cfRule>
  </conditionalFormatting>
  <conditionalFormatting sqref="AG213">
    <cfRule type="expression" dxfId="4420" priority="214">
      <formula>B$9&gt;=20/24</formula>
    </cfRule>
    <cfRule type="expression" dxfId="4419" priority="215">
      <formula>AND(B$9&gt;=14/24,B$9&lt;20/24)</formula>
    </cfRule>
    <cfRule type="expression" dxfId="4418" priority="216">
      <formula>AND(B$9&gt;=8/24,B$9&lt;14/24)</formula>
    </cfRule>
    <cfRule type="expression" dxfId="4417" priority="217">
      <formula>B$9&lt;8/24</formula>
    </cfRule>
  </conditionalFormatting>
  <conditionalFormatting sqref="S8">
    <cfRule type="expression" dxfId="4416" priority="175">
      <formula>U$9&gt;=20/24</formula>
    </cfRule>
    <cfRule type="expression" dxfId="4415" priority="176">
      <formula>AND(U$9&gt;=14/24,U$9&lt;20/24)</formula>
    </cfRule>
    <cfRule type="expression" dxfId="4414" priority="177">
      <formula>AND(U$9&gt;=8/24,U$9&lt;14/24)</formula>
    </cfRule>
    <cfRule type="expression" dxfId="4413" priority="178">
      <formula>U$9&lt;8/24</formula>
    </cfRule>
  </conditionalFormatting>
  <conditionalFormatting sqref="AB8">
    <cfRule type="expression" dxfId="4412" priority="171">
      <formula>AD$9&gt;=20/24</formula>
    </cfRule>
    <cfRule type="expression" dxfId="4411" priority="172">
      <formula>AND(AD$9&gt;=14/24,AD$9&lt;20/24)</formula>
    </cfRule>
    <cfRule type="expression" dxfId="4410" priority="173">
      <formula>AND(AD$9&gt;=8/24,AD$9&lt;14/24)</formula>
    </cfRule>
    <cfRule type="expression" dxfId="4409" priority="174">
      <formula>AD$9&lt;8/24</formula>
    </cfRule>
  </conditionalFormatting>
  <conditionalFormatting sqref="AH213:AX213">
    <cfRule type="expression" dxfId="4408" priority="218">
      <formula>AG$9&gt;=20/24</formula>
    </cfRule>
    <cfRule type="expression" dxfId="4407" priority="219">
      <formula>AND(AG$9&gt;=14/24,AG$9&lt;20/24)</formula>
    </cfRule>
    <cfRule type="expression" dxfId="4406" priority="220">
      <formula>AND(AG$9&gt;=8/24,AG$9&lt;14/24)</formula>
    </cfRule>
    <cfRule type="expression" dxfId="4405" priority="221">
      <formula>AG$9&lt;8/24</formula>
    </cfRule>
  </conditionalFormatting>
  <conditionalFormatting sqref="T213">
    <cfRule type="expression" dxfId="4404" priority="222">
      <formula>AX$9&gt;=20/24</formula>
    </cfRule>
    <cfRule type="expression" dxfId="4403" priority="223">
      <formula>AND(AX$9&gt;=14/24,AX$9&lt;20/24)</formula>
    </cfRule>
    <cfRule type="expression" dxfId="4402" priority="224">
      <formula>AND(AX$9&gt;=8/24,AX$9&lt;14/24)</formula>
    </cfRule>
    <cfRule type="expression" dxfId="4401" priority="225">
      <formula>AX$9&lt;8/24</formula>
    </cfRule>
  </conditionalFormatting>
  <conditionalFormatting sqref="A99:A100">
    <cfRule type="expression" dxfId="4400" priority="170">
      <formula>$AH99=0</formula>
    </cfRule>
  </conditionalFormatting>
  <conditionalFormatting sqref="E11:I11 E40:W41 AC40:AF41 C57:AF57">
    <cfRule type="expression" dxfId="4399" priority="166">
      <formula>C$9&gt;=20/24</formula>
    </cfRule>
    <cfRule type="expression" dxfId="4398" priority="167">
      <formula>AND(C$9&gt;=14/24,C$9&lt;20/24)</formula>
    </cfRule>
    <cfRule type="expression" dxfId="4397" priority="168">
      <formula>AND(C$9&gt;=8/24,C$9&lt;14/24)</formula>
    </cfRule>
    <cfRule type="expression" dxfId="4396" priority="169">
      <formula>C$9&lt;8/24</formula>
    </cfRule>
  </conditionalFormatting>
  <conditionalFormatting sqref="E39:W39 AC39:AF39">
    <cfRule type="expression" dxfId="4395" priority="162">
      <formula>E$9&gt;=20/24</formula>
    </cfRule>
    <cfRule type="expression" dxfId="4394" priority="163">
      <formula>AND(E$9&gt;=14/24,E$9&lt;20/24)</formula>
    </cfRule>
    <cfRule type="expression" dxfId="4393" priority="164">
      <formula>AND(E$9&gt;=8/24,E$9&lt;14/24)</formula>
    </cfRule>
    <cfRule type="expression" dxfId="4392" priority="165">
      <formula>E$9&lt;8/24</formula>
    </cfRule>
  </conditionalFormatting>
  <conditionalFormatting sqref="E11:I11 E39:W41 AC39:AF41">
    <cfRule type="expression" dxfId="4391" priority="161">
      <formula>E11&gt;$AG11</formula>
    </cfRule>
  </conditionalFormatting>
  <conditionalFormatting sqref="M11 C83:AF83 C75:AF81 C68:AF73 G12:M14 N11:T14 T61:AA67 C58:AC59 C60:AA60 AB60:AC67 C53:AF56 C85:AF91 U12:AF14 AD58:AF67">
    <cfRule type="expression" dxfId="4390" priority="157">
      <formula>C$9&gt;=20/24</formula>
    </cfRule>
    <cfRule type="expression" dxfId="4389" priority="158">
      <formula>AND(C$9&gt;=14/24,C$9&lt;20/24)</formula>
    </cfRule>
    <cfRule type="expression" dxfId="4388" priority="159">
      <formula>AND(C$9&gt;=8/24,C$9&lt;14/24)</formula>
    </cfRule>
    <cfRule type="expression" dxfId="4387" priority="160">
      <formula>C$9&lt;8/24</formula>
    </cfRule>
  </conditionalFormatting>
  <conditionalFormatting sqref="M11 C38:AF38 AE42:AF43 G12:M15 N11:T15 H42:V43 M37:W37 C51:AF56 U12:AF15">
    <cfRule type="expression" dxfId="4386" priority="148">
      <formula>C11&gt;$AG11</formula>
    </cfRule>
  </conditionalFormatting>
  <conditionalFormatting sqref="G15:AF15">
    <cfRule type="expression" dxfId="4385" priority="140">
      <formula>G$9&gt;=20/24</formula>
    </cfRule>
    <cfRule type="expression" dxfId="4384" priority="141">
      <formula>AND(G$9&gt;=14/24,G$9&lt;20/24)</formula>
    </cfRule>
    <cfRule type="expression" dxfId="4383" priority="142">
      <formula>AND(G$9&gt;=8/24,G$9&lt;14/24)</formula>
    </cfRule>
    <cfRule type="expression" dxfId="4382" priority="143">
      <formula>G$9&lt;8/24</formula>
    </cfRule>
  </conditionalFormatting>
  <conditionalFormatting sqref="AE44:AF46 W42:AD43">
    <cfRule type="expression" dxfId="4381" priority="127">
      <formula>W$9&gt;=20/24</formula>
    </cfRule>
    <cfRule type="expression" dxfId="4380" priority="128">
      <formula>AND(W$9&gt;=14/24,W$9&lt;20/24)</formula>
    </cfRule>
    <cfRule type="expression" dxfId="4379" priority="129">
      <formula>AND(W$9&gt;=8/24,W$9&lt;14/24)</formula>
    </cfRule>
    <cfRule type="expression" dxfId="4378" priority="130">
      <formula>W$9&lt;8/24</formula>
    </cfRule>
  </conditionalFormatting>
  <conditionalFormatting sqref="AE44:AF46 W42:AD43">
    <cfRule type="expression" dxfId="4377" priority="126">
      <formula>W42&gt;$AG42</formula>
    </cfRule>
  </conditionalFormatting>
  <conditionalFormatting sqref="W44:AD50 AE47:AF50">
    <cfRule type="expression" dxfId="4376" priority="122">
      <formula>W$9&gt;=20/24</formula>
    </cfRule>
    <cfRule type="expression" dxfId="4375" priority="123">
      <formula>AND(W$9&gt;=14/24,W$9&lt;20/24)</formula>
    </cfRule>
    <cfRule type="expression" dxfId="4374" priority="124">
      <formula>AND(W$9&gt;=8/24,W$9&lt;14/24)</formula>
    </cfRule>
    <cfRule type="expression" dxfId="4373" priority="125">
      <formula>W$9&lt;8/24</formula>
    </cfRule>
  </conditionalFormatting>
  <conditionalFormatting sqref="W44:AD50 AE47:AF50">
    <cfRule type="expression" dxfId="4372" priority="121">
      <formula>W44&gt;$AG44</formula>
    </cfRule>
  </conditionalFormatting>
  <conditionalFormatting sqref="C11:D11 C74:I74 G16:AF16">
    <cfRule type="expression" dxfId="4371" priority="113">
      <formula>C$9&gt;=20/24</formula>
    </cfRule>
    <cfRule type="expression" dxfId="4370" priority="114">
      <formula>AND(C$9&gt;=14/24,C$9&lt;20/24)</formula>
    </cfRule>
    <cfRule type="expression" dxfId="4369" priority="115">
      <formula>AND(C$9&gt;=8/24,C$9&lt;14/24)</formula>
    </cfRule>
    <cfRule type="expression" dxfId="4368" priority="116">
      <formula>C$9&lt;8/24</formula>
    </cfRule>
  </conditionalFormatting>
  <conditionalFormatting sqref="C11:D11 G16:AF16">
    <cfRule type="expression" dxfId="4367" priority="104">
      <formula>C11&gt;$AG11</formula>
    </cfRule>
  </conditionalFormatting>
  <conditionalFormatting sqref="C40:D41">
    <cfRule type="expression" dxfId="4366" priority="87">
      <formula>C$9&gt;=20/24</formula>
    </cfRule>
    <cfRule type="expression" dxfId="4365" priority="88">
      <formula>AND(C$9&gt;=14/24,C$9&lt;20/24)</formula>
    </cfRule>
    <cfRule type="expression" dxfId="4364" priority="89">
      <formula>AND(C$9&gt;=8/24,C$9&lt;14/24)</formula>
    </cfRule>
    <cfRule type="expression" dxfId="4363" priority="90">
      <formula>C$9&lt;8/24</formula>
    </cfRule>
  </conditionalFormatting>
  <conditionalFormatting sqref="C39:D39">
    <cfRule type="expression" dxfId="4362" priority="83">
      <formula>C$9&gt;=20/24</formula>
    </cfRule>
    <cfRule type="expression" dxfId="4361" priority="84">
      <formula>AND(C$9&gt;=14/24,C$9&lt;20/24)</formula>
    </cfRule>
    <cfRule type="expression" dxfId="4360" priority="85">
      <formula>AND(C$9&gt;=8/24,C$9&lt;14/24)</formula>
    </cfRule>
    <cfRule type="expression" dxfId="4359" priority="86">
      <formula>C$9&lt;8/24</formula>
    </cfRule>
  </conditionalFormatting>
  <conditionalFormatting sqref="C39:D41">
    <cfRule type="expression" dxfId="4358" priority="82">
      <formula>C39&gt;$AG39</formula>
    </cfRule>
  </conditionalFormatting>
  <conditionalFormatting sqref="X40:AB41">
    <cfRule type="expression" dxfId="4357" priority="68">
      <formula>X$9&gt;=20/24</formula>
    </cfRule>
    <cfRule type="expression" dxfId="4356" priority="69">
      <formula>AND(X$9&gt;=14/24,X$9&lt;20/24)</formula>
    </cfRule>
    <cfRule type="expression" dxfId="4355" priority="70">
      <formula>AND(X$9&gt;=8/24,X$9&lt;14/24)</formula>
    </cfRule>
    <cfRule type="expression" dxfId="4354" priority="71">
      <formula>X$9&lt;8/24</formula>
    </cfRule>
  </conditionalFormatting>
  <conditionalFormatting sqref="X39:AB39">
    <cfRule type="expression" dxfId="4353" priority="64">
      <formula>X$9&gt;=20/24</formula>
    </cfRule>
    <cfRule type="expression" dxfId="4352" priority="65">
      <formula>AND(X$9&gt;=14/24,X$9&lt;20/24)</formula>
    </cfRule>
    <cfRule type="expression" dxfId="4351" priority="66">
      <formula>AND(X$9&gt;=8/24,X$9&lt;14/24)</formula>
    </cfRule>
    <cfRule type="expression" dxfId="4350" priority="67">
      <formula>X$9&lt;8/24</formula>
    </cfRule>
  </conditionalFormatting>
  <conditionalFormatting sqref="X39:AB41">
    <cfRule type="expression" dxfId="4349" priority="63">
      <formula>X39&gt;$AG39</formula>
    </cfRule>
  </conditionalFormatting>
  <conditionalFormatting sqref="B82 B74 B94:B100 B11">
    <cfRule type="expression" dxfId="4348" priority="59">
      <formula>B$9&gt;=20/24</formula>
    </cfRule>
    <cfRule type="expression" dxfId="4347" priority="60">
      <formula>AND(B$9&gt;=14/24,B$9&lt;20/24)</formula>
    </cfRule>
    <cfRule type="expression" dxfId="4346" priority="61">
      <formula>AND(B$9&gt;=8/24,B$9&lt;14/24)</formula>
    </cfRule>
    <cfRule type="expression" dxfId="4345" priority="62">
      <formula>B$9&lt;8/24</formula>
    </cfRule>
  </conditionalFormatting>
  <conditionalFormatting sqref="B37:L37">
    <cfRule type="expression" dxfId="4344" priority="55">
      <formula>B$9&gt;=20/24</formula>
    </cfRule>
    <cfRule type="expression" dxfId="4343" priority="56">
      <formula>AND(B$9&gt;=14/24,B$9&lt;20/24)</formula>
    </cfRule>
    <cfRule type="expression" dxfId="4342" priority="57">
      <formula>AND(B$9&gt;=8/24,B$9&lt;14/24)</formula>
    </cfRule>
    <cfRule type="expression" dxfId="4341" priority="58">
      <formula>B$9&lt;8/24</formula>
    </cfRule>
  </conditionalFormatting>
  <conditionalFormatting sqref="B11 B37:L37">
    <cfRule type="expression" dxfId="4340" priority="54">
      <formula>B11&gt;$AG11</formula>
    </cfRule>
  </conditionalFormatting>
  <conditionalFormatting sqref="B84">
    <cfRule type="expression" dxfId="4339" priority="50">
      <formula>B$9&gt;=20/24</formula>
    </cfRule>
    <cfRule type="expression" dxfId="4338" priority="51">
      <formula>AND(B$9&gt;=14/24,B$9&lt;20/24)</formula>
    </cfRule>
    <cfRule type="expression" dxfId="4337" priority="52">
      <formula>AND(B$9&gt;=8/24,B$9&lt;14/24)</formula>
    </cfRule>
    <cfRule type="expression" dxfId="4336" priority="53">
      <formula>B$9&lt;8/24</formula>
    </cfRule>
  </conditionalFormatting>
  <conditionalFormatting sqref="B40:B41 B57 B36:AF36">
    <cfRule type="expression" dxfId="4335" priority="46">
      <formula>B$9&gt;=20/24</formula>
    </cfRule>
    <cfRule type="expression" dxfId="4334" priority="47">
      <formula>AND(B$9&gt;=14/24,B$9&lt;20/24)</formula>
    </cfRule>
    <cfRule type="expression" dxfId="4333" priority="48">
      <formula>AND(B$9&gt;=8/24,B$9&lt;14/24)</formula>
    </cfRule>
    <cfRule type="expression" dxfId="4332" priority="49">
      <formula>B$9&lt;8/24</formula>
    </cfRule>
  </conditionalFormatting>
  <conditionalFormatting sqref="B39">
    <cfRule type="expression" dxfId="4331" priority="42">
      <formula>B$9&gt;=20/24</formula>
    </cfRule>
    <cfRule type="expression" dxfId="4330" priority="43">
      <formula>AND(B$9&gt;=14/24,B$9&lt;20/24)</formula>
    </cfRule>
    <cfRule type="expression" dxfId="4329" priority="44">
      <formula>AND(B$9&gt;=8/24,B$9&lt;14/24)</formula>
    </cfRule>
    <cfRule type="expression" dxfId="4328" priority="45">
      <formula>B$9&lt;8/24</formula>
    </cfRule>
  </conditionalFormatting>
  <conditionalFormatting sqref="B39:B41 B36:AF36">
    <cfRule type="expression" dxfId="4327" priority="41">
      <formula>B36&gt;$AG36</formula>
    </cfRule>
  </conditionalFormatting>
  <conditionalFormatting sqref="B83 B75:B81 B85:B91 B53:B56 B58:B73 B12:F14 B16:F16 C61:S67 B28:AF31 B18:AF22 B24:AF26">
    <cfRule type="expression" dxfId="4326" priority="37">
      <formula>B$9&gt;=20/24</formula>
    </cfRule>
    <cfRule type="expression" dxfId="4325" priority="38">
      <formula>AND(B$9&gt;=14/24,B$9&lt;20/24)</formula>
    </cfRule>
    <cfRule type="expression" dxfId="4324" priority="39">
      <formula>AND(B$9&gt;=8/24,B$9&lt;14/24)</formula>
    </cfRule>
    <cfRule type="expression" dxfId="4323" priority="40">
      <formula>B$9&lt;8/24</formula>
    </cfRule>
  </conditionalFormatting>
  <conditionalFormatting sqref="B32:AF32">
    <cfRule type="expression" dxfId="4322" priority="33">
      <formula>B$9&gt;=20/24</formula>
    </cfRule>
    <cfRule type="expression" dxfId="4321" priority="34">
      <formula>AND(B$9&gt;=14/24,B$9&lt;20/24)</formula>
    </cfRule>
    <cfRule type="expression" dxfId="4320" priority="35">
      <formula>AND(B$9&gt;=8/24,B$9&lt;14/24)</formula>
    </cfRule>
    <cfRule type="expression" dxfId="4319" priority="36">
      <formula>B$9&lt;8/24</formula>
    </cfRule>
  </conditionalFormatting>
  <conditionalFormatting sqref="B35:AF35">
    <cfRule type="expression" dxfId="4318" priority="29">
      <formula>B$9&gt;=20/24</formula>
    </cfRule>
    <cfRule type="expression" dxfId="4317" priority="30">
      <formula>AND(B$9&gt;=14/24,B$9&lt;20/24)</formula>
    </cfRule>
    <cfRule type="expression" dxfId="4316" priority="31">
      <formula>AND(B$9&gt;=8/24,B$9&lt;14/24)</formula>
    </cfRule>
    <cfRule type="expression" dxfId="4315" priority="32">
      <formula>B$9&lt;8/24</formula>
    </cfRule>
  </conditionalFormatting>
  <conditionalFormatting sqref="B38 B51:B56 B12:F16 B42:G43 B34:AF35 B18:AF22 B24:AF32">
    <cfRule type="expression" dxfId="4314" priority="28">
      <formula>B12&gt;$AG12</formula>
    </cfRule>
  </conditionalFormatting>
  <conditionalFormatting sqref="B34:AF34">
    <cfRule type="expression" dxfId="4313" priority="24">
      <formula>B$9&gt;=20/24</formula>
    </cfRule>
    <cfRule type="expression" dxfId="4312" priority="25">
      <formula>AND(B$9&gt;=14/24,B$9&lt;20/24)</formula>
    </cfRule>
    <cfRule type="expression" dxfId="4311" priority="26">
      <formula>AND(B$9&gt;=8/24,B$9&lt;14/24)</formula>
    </cfRule>
    <cfRule type="expression" dxfId="4310" priority="27">
      <formula>B$9&lt;8/24</formula>
    </cfRule>
  </conditionalFormatting>
  <conditionalFormatting sqref="B15:F15">
    <cfRule type="expression" dxfId="4309" priority="20">
      <formula>B$9&gt;=20/24</formula>
    </cfRule>
    <cfRule type="expression" dxfId="4308" priority="21">
      <formula>AND(B$9&gt;=14/24,B$9&lt;20/24)</formula>
    </cfRule>
    <cfRule type="expression" dxfId="4307" priority="22">
      <formula>AND(B$9&gt;=8/24,B$9&lt;14/24)</formula>
    </cfRule>
    <cfRule type="expression" dxfId="4306" priority="23">
      <formula>B$9&lt;8/24</formula>
    </cfRule>
  </conditionalFormatting>
  <conditionalFormatting sqref="B33:AF33">
    <cfRule type="expression" dxfId="4305" priority="16">
      <formula>B$9&gt;=20/24</formula>
    </cfRule>
    <cfRule type="expression" dxfId="4304" priority="17">
      <formula>AND(B$9&gt;=14/24,B$9&lt;20/24)</formula>
    </cfRule>
    <cfRule type="expression" dxfId="4303" priority="18">
      <formula>AND(B$9&gt;=8/24,B$9&lt;14/24)</formula>
    </cfRule>
    <cfRule type="expression" dxfId="4302" priority="19">
      <formula>B$9&lt;8/24</formula>
    </cfRule>
  </conditionalFormatting>
  <conditionalFormatting sqref="B33:AF33">
    <cfRule type="expression" dxfId="4301" priority="15">
      <formula>B33&gt;$AG33</formula>
    </cfRule>
  </conditionalFormatting>
  <conditionalFormatting sqref="B44:V50">
    <cfRule type="expression" dxfId="4300" priority="11">
      <formula>B$9&gt;=20/24</formula>
    </cfRule>
    <cfRule type="expression" dxfId="4299" priority="12">
      <formula>AND(B$9&gt;=14/24,B$9&lt;20/24)</formula>
    </cfRule>
    <cfRule type="expression" dxfId="4298" priority="13">
      <formula>AND(B$9&gt;=8/24,B$9&lt;14/24)</formula>
    </cfRule>
    <cfRule type="expression" dxfId="4297" priority="14">
      <formula>B$9&lt;8/24</formula>
    </cfRule>
  </conditionalFormatting>
  <conditionalFormatting sqref="B44:V50">
    <cfRule type="expression" dxfId="4296" priority="10">
      <formula>B44&gt;$AG44</formula>
    </cfRule>
  </conditionalFormatting>
  <conditionalFormatting sqref="B27:AF27">
    <cfRule type="expression" dxfId="4295" priority="6">
      <formula>B$9&gt;=20/24</formula>
    </cfRule>
    <cfRule type="expression" dxfId="4294" priority="7">
      <formula>AND(B$9&gt;=14/24,B$9&lt;20/24)</formula>
    </cfRule>
    <cfRule type="expression" dxfId="4293" priority="8">
      <formula>AND(B$9&gt;=8/24,B$9&lt;14/24)</formula>
    </cfRule>
    <cfRule type="expression" dxfId="4292" priority="9">
      <formula>B$9&lt;8/24</formula>
    </cfRule>
  </conditionalFormatting>
  <conditionalFormatting sqref="B17:AF17 B23:AF23">
    <cfRule type="expression" dxfId="4291" priority="2">
      <formula>B$9&gt;=20/24</formula>
    </cfRule>
    <cfRule type="expression" dxfId="4290" priority="3">
      <formula>AND(B$9&gt;=14/24,B$9&lt;20/24)</formula>
    </cfRule>
    <cfRule type="expression" dxfId="4289" priority="4">
      <formula>AND(B$9&gt;=8/24,B$9&lt;14/24)</formula>
    </cfRule>
    <cfRule type="expression" dxfId="4288" priority="5">
      <formula>B$9&lt;8/24</formula>
    </cfRule>
  </conditionalFormatting>
  <conditionalFormatting sqref="B17:AF17 B23:AF23">
    <cfRule type="expression" dxfId="4287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8D9E3EB5-F0DA-43CF-9406-0C511FE3B530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246"/>
  <sheetViews>
    <sheetView zoomScale="90" zoomScaleNormal="90" workbookViewId="0">
      <pane xSplit="1" ySplit="10" topLeftCell="B26" activePane="bottomRight" state="frozen"/>
      <selection activeCell="AF88" sqref="AF88"/>
      <selection pane="topRight" activeCell="AF88" sqref="AF88"/>
      <selection pane="bottomLeft" activeCell="AF88" sqref="AF88"/>
      <selection pane="bottomRight" activeCell="AK61" sqref="AK6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2079/01/23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150</v>
      </c>
      <c r="C5" s="29">
        <f t="shared" si="0"/>
        <v>188.07999999999998</v>
      </c>
      <c r="D5" s="29">
        <f t="shared" si="0"/>
        <v>214</v>
      </c>
      <c r="E5" s="29">
        <f t="shared" si="0"/>
        <v>314</v>
      </c>
      <c r="F5" s="29">
        <f t="shared" si="0"/>
        <v>346</v>
      </c>
      <c r="G5" s="29">
        <f t="shared" si="0"/>
        <v>342</v>
      </c>
      <c r="H5" s="29">
        <f t="shared" si="0"/>
        <v>348</v>
      </c>
      <c r="I5" s="29">
        <f t="shared" si="0"/>
        <v>354</v>
      </c>
      <c r="J5" s="29">
        <f t="shared" si="0"/>
        <v>352</v>
      </c>
      <c r="K5" s="29">
        <f t="shared" si="0"/>
        <v>350</v>
      </c>
      <c r="L5" s="29">
        <f t="shared" si="0"/>
        <v>392</v>
      </c>
      <c r="M5" s="29">
        <f t="shared" si="0"/>
        <v>434.3</v>
      </c>
      <c r="N5" s="29">
        <f t="shared" si="0"/>
        <v>418.56</v>
      </c>
      <c r="O5" s="29">
        <f t="shared" si="0"/>
        <v>406.9</v>
      </c>
      <c r="P5" s="29">
        <f t="shared" si="0"/>
        <v>400.9</v>
      </c>
      <c r="Q5" s="29">
        <f t="shared" si="0"/>
        <v>371.4</v>
      </c>
      <c r="R5" s="29">
        <f t="shared" si="0"/>
        <v>364</v>
      </c>
      <c r="S5" s="29">
        <f t="shared" si="0"/>
        <v>331</v>
      </c>
      <c r="T5" s="29">
        <f t="shared" si="0"/>
        <v>249</v>
      </c>
      <c r="U5" s="29">
        <f t="shared" si="0"/>
        <v>224</v>
      </c>
      <c r="V5" s="29">
        <f t="shared" si="0"/>
        <v>222</v>
      </c>
      <c r="W5" s="29">
        <f t="shared" si="0"/>
        <v>219</v>
      </c>
      <c r="X5" s="29">
        <f t="shared" si="0"/>
        <v>236</v>
      </c>
      <c r="Y5" s="29">
        <f t="shared" si="0"/>
        <v>0</v>
      </c>
      <c r="Z5" s="29">
        <f t="shared" si="0"/>
        <v>293</v>
      </c>
      <c r="AA5" s="29">
        <f t="shared" si="0"/>
        <v>274.3</v>
      </c>
      <c r="AB5" s="29">
        <f t="shared" si="0"/>
        <v>266.39999999999998</v>
      </c>
      <c r="AC5" s="29">
        <f t="shared" si="0"/>
        <v>261.10000000000002</v>
      </c>
      <c r="AD5" s="29">
        <f t="shared" si="0"/>
        <v>277.2</v>
      </c>
      <c r="AE5" s="29">
        <f t="shared" si="0"/>
        <v>280.10000000000002</v>
      </c>
      <c r="AF5" s="29">
        <f>B68</f>
        <v>275.60000000000002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1340MW at 8:00hr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Load=786</v>
      </c>
      <c r="B7" s="34">
        <f>B75</f>
        <v>1249.7400000000002</v>
      </c>
      <c r="C7" s="34">
        <f t="shared" ref="C7:AF7" si="1">C75</f>
        <v>1213.2400000000002</v>
      </c>
      <c r="D7" s="34">
        <f t="shared" si="1"/>
        <v>1209.82</v>
      </c>
      <c r="E7" s="34">
        <f t="shared" si="1"/>
        <v>1194.44</v>
      </c>
      <c r="F7" s="34">
        <f t="shared" si="1"/>
        <v>1206.44</v>
      </c>
      <c r="G7" s="34">
        <f t="shared" si="1"/>
        <v>1186.74</v>
      </c>
      <c r="H7" s="34">
        <f t="shared" si="1"/>
        <v>1180.94</v>
      </c>
      <c r="I7" s="34">
        <f t="shared" si="1"/>
        <v>1207.0400000000002</v>
      </c>
      <c r="J7" s="34">
        <f t="shared" si="1"/>
        <v>1251.44</v>
      </c>
      <c r="K7" s="34">
        <f t="shared" si="1"/>
        <v>1299.44</v>
      </c>
      <c r="L7" s="34">
        <f t="shared" si="1"/>
        <v>1312.44</v>
      </c>
      <c r="M7" s="34">
        <f t="shared" si="1"/>
        <v>1339.94</v>
      </c>
      <c r="N7" s="34">
        <f t="shared" si="1"/>
        <v>1334.3400000000001</v>
      </c>
      <c r="O7" s="34">
        <f t="shared" si="1"/>
        <v>1387.1000000000001</v>
      </c>
      <c r="P7" s="34">
        <f t="shared" si="1"/>
        <v>1360.3400000000001</v>
      </c>
      <c r="Q7" s="34">
        <f t="shared" si="1"/>
        <v>1403.44</v>
      </c>
      <c r="R7" s="34">
        <f t="shared" si="1"/>
        <v>1358.0400000000002</v>
      </c>
      <c r="S7" s="34">
        <f t="shared" si="1"/>
        <v>1316.8400000000001</v>
      </c>
      <c r="T7" s="34">
        <f t="shared" si="1"/>
        <v>1231.74</v>
      </c>
      <c r="U7" s="34">
        <f t="shared" si="1"/>
        <v>1166.3400000000001</v>
      </c>
      <c r="V7" s="34">
        <f t="shared" si="1"/>
        <v>1128.1399999999999</v>
      </c>
      <c r="W7" s="34">
        <f t="shared" si="1"/>
        <v>1126.1399999999999</v>
      </c>
      <c r="X7" s="34">
        <f t="shared" si="1"/>
        <v>1123.1399999999999</v>
      </c>
      <c r="Y7" s="34">
        <f t="shared" si="1"/>
        <v>1225.1399999999999</v>
      </c>
      <c r="Z7" s="34">
        <f t="shared" si="1"/>
        <v>786.43999999999994</v>
      </c>
      <c r="AA7" s="34">
        <f t="shared" si="1"/>
        <v>1404.2400000000002</v>
      </c>
      <c r="AB7" s="34">
        <f t="shared" si="1"/>
        <v>1403.3400000000001</v>
      </c>
      <c r="AC7" s="34">
        <f t="shared" si="1"/>
        <v>1385.3400000000001</v>
      </c>
      <c r="AD7" s="34">
        <f t="shared" si="1"/>
        <v>1361.14</v>
      </c>
      <c r="AE7" s="34">
        <f t="shared" si="1"/>
        <v>1278.6399999999999</v>
      </c>
      <c r="AF7" s="34">
        <f t="shared" si="1"/>
        <v>1270.5400000000002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130</v>
      </c>
      <c r="C11" s="46">
        <v>220</v>
      </c>
      <c r="D11" s="46">
        <v>185</v>
      </c>
      <c r="E11" s="44">
        <v>160</v>
      </c>
      <c r="F11" s="44">
        <v>80</v>
      </c>
      <c r="G11" s="44">
        <v>60</v>
      </c>
      <c r="H11" s="44">
        <v>70</v>
      </c>
      <c r="I11" s="44">
        <v>100</v>
      </c>
      <c r="J11" s="45">
        <v>120</v>
      </c>
      <c r="K11" s="45">
        <v>140</v>
      </c>
      <c r="L11" s="45">
        <v>140</v>
      </c>
      <c r="M11" s="44">
        <v>90</v>
      </c>
      <c r="N11" s="44">
        <v>60</v>
      </c>
      <c r="O11" s="44">
        <v>90</v>
      </c>
      <c r="P11" s="44">
        <v>100</v>
      </c>
      <c r="Q11" s="44">
        <v>100</v>
      </c>
      <c r="R11" s="44">
        <v>150</v>
      </c>
      <c r="S11" s="46">
        <v>150</v>
      </c>
      <c r="T11" s="46">
        <v>150</v>
      </c>
      <c r="U11" s="46">
        <v>150</v>
      </c>
      <c r="V11" s="46">
        <v>140</v>
      </c>
      <c r="W11" s="46">
        <v>140</v>
      </c>
      <c r="X11" s="46">
        <v>140</v>
      </c>
      <c r="Y11" s="46">
        <v>140</v>
      </c>
      <c r="Z11" s="46"/>
      <c r="AA11" s="46">
        <v>160</v>
      </c>
      <c r="AB11" s="46">
        <v>180</v>
      </c>
      <c r="AC11" s="46">
        <v>180</v>
      </c>
      <c r="AD11" s="46">
        <v>180</v>
      </c>
      <c r="AE11" s="46">
        <v>130</v>
      </c>
      <c r="AF11" s="46">
        <v>130</v>
      </c>
      <c r="AG11" s="48">
        <v>456</v>
      </c>
      <c r="AH11" s="49">
        <f>MAX(B11:AF11)</f>
        <v>220</v>
      </c>
      <c r="AI11" s="50">
        <f>MIN(B11:AF11)</f>
        <v>60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35</v>
      </c>
      <c r="C12" s="44">
        <v>35</v>
      </c>
      <c r="D12" s="44">
        <v>35</v>
      </c>
      <c r="E12" s="44">
        <v>35</v>
      </c>
      <c r="F12" s="44">
        <v>35</v>
      </c>
      <c r="G12" s="44">
        <v>35</v>
      </c>
      <c r="H12" s="44">
        <v>35</v>
      </c>
      <c r="I12" s="44">
        <v>35</v>
      </c>
      <c r="J12" s="44">
        <v>35</v>
      </c>
      <c r="K12" s="44">
        <v>35</v>
      </c>
      <c r="L12" s="44">
        <v>35</v>
      </c>
      <c r="M12" s="44">
        <v>35</v>
      </c>
      <c r="N12" s="44">
        <v>35</v>
      </c>
      <c r="O12" s="44">
        <v>35</v>
      </c>
      <c r="P12" s="44">
        <v>35</v>
      </c>
      <c r="Q12" s="44">
        <v>35</v>
      </c>
      <c r="R12" s="44">
        <v>35</v>
      </c>
      <c r="S12" s="44">
        <v>35</v>
      </c>
      <c r="T12" s="44">
        <v>35</v>
      </c>
      <c r="U12" s="44">
        <v>35</v>
      </c>
      <c r="V12" s="44">
        <v>35</v>
      </c>
      <c r="W12" s="44">
        <v>35</v>
      </c>
      <c r="X12" s="44">
        <v>35</v>
      </c>
      <c r="Y12" s="44">
        <v>35</v>
      </c>
      <c r="Z12" s="44"/>
      <c r="AA12" s="44">
        <v>35</v>
      </c>
      <c r="AB12" s="44">
        <v>35</v>
      </c>
      <c r="AC12" s="44">
        <v>35</v>
      </c>
      <c r="AD12" s="44">
        <v>35</v>
      </c>
      <c r="AE12" s="44">
        <v>35</v>
      </c>
      <c r="AF12" s="44">
        <v>35</v>
      </c>
      <c r="AG12" s="53">
        <v>60</v>
      </c>
      <c r="AH12" s="49">
        <f t="shared" ref="AH12:AH75" si="2">MAX(B12:AF12)</f>
        <v>35</v>
      </c>
      <c r="AI12" s="50">
        <f t="shared" ref="AI12:AI75" si="3">MIN(B12:AF12)</f>
        <v>35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20.5</v>
      </c>
      <c r="C13" s="44">
        <v>20.8</v>
      </c>
      <c r="D13" s="44">
        <v>20.2</v>
      </c>
      <c r="E13" s="44">
        <v>19.7</v>
      </c>
      <c r="F13" s="44">
        <v>19.7</v>
      </c>
      <c r="G13" s="44">
        <v>19.7</v>
      </c>
      <c r="H13" s="44">
        <v>19.7</v>
      </c>
      <c r="I13" s="44">
        <v>19.7</v>
      </c>
      <c r="J13" s="44">
        <v>19.7</v>
      </c>
      <c r="K13" s="44">
        <v>19.7</v>
      </c>
      <c r="L13" s="44">
        <v>19.7</v>
      </c>
      <c r="M13" s="44">
        <v>19.7</v>
      </c>
      <c r="N13" s="44">
        <v>19.7</v>
      </c>
      <c r="O13" s="44">
        <v>19.7</v>
      </c>
      <c r="P13" s="44">
        <v>19.100000000000001</v>
      </c>
      <c r="Q13" s="44">
        <v>19.100000000000001</v>
      </c>
      <c r="R13" s="44">
        <v>19.100000000000001</v>
      </c>
      <c r="S13" s="44">
        <v>19.100000000000001</v>
      </c>
      <c r="T13" s="44">
        <v>17.7</v>
      </c>
      <c r="U13" s="44">
        <v>20.3</v>
      </c>
      <c r="V13" s="44">
        <v>19</v>
      </c>
      <c r="W13" s="44">
        <v>19</v>
      </c>
      <c r="X13" s="44">
        <v>19</v>
      </c>
      <c r="Y13" s="44">
        <v>19</v>
      </c>
      <c r="Z13" s="44"/>
      <c r="AA13" s="44">
        <v>21</v>
      </c>
      <c r="AB13" s="44">
        <v>21</v>
      </c>
      <c r="AC13" s="44">
        <v>20.8</v>
      </c>
      <c r="AD13" s="44">
        <v>20.8</v>
      </c>
      <c r="AE13" s="44">
        <v>19.100000000000001</v>
      </c>
      <c r="AF13" s="44">
        <v>20</v>
      </c>
      <c r="AG13" s="53">
        <v>52.4</v>
      </c>
      <c r="AH13" s="49">
        <f t="shared" si="2"/>
        <v>21</v>
      </c>
      <c r="AI13" s="50">
        <f t="shared" si="3"/>
        <v>17.7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50.5</v>
      </c>
      <c r="D14" s="44">
        <v>50.5</v>
      </c>
      <c r="E14" s="44">
        <v>50.5</v>
      </c>
      <c r="F14" s="44">
        <v>50.5</v>
      </c>
      <c r="G14" s="44">
        <v>50.5</v>
      </c>
      <c r="H14" s="44">
        <v>50.5</v>
      </c>
      <c r="I14" s="44">
        <v>50.5</v>
      </c>
      <c r="J14" s="44">
        <v>50</v>
      </c>
      <c r="K14" s="44">
        <v>50</v>
      </c>
      <c r="L14" s="44">
        <v>50</v>
      </c>
      <c r="M14" s="44">
        <v>50</v>
      </c>
      <c r="N14" s="44">
        <v>50</v>
      </c>
      <c r="O14" s="44">
        <v>50</v>
      </c>
      <c r="P14" s="44">
        <v>50.7</v>
      </c>
      <c r="Q14" s="44">
        <v>50.7</v>
      </c>
      <c r="R14" s="44">
        <v>50.7</v>
      </c>
      <c r="S14" s="44">
        <v>50.7</v>
      </c>
      <c r="T14" s="44">
        <v>50.7</v>
      </c>
      <c r="U14" s="44">
        <v>50.7</v>
      </c>
      <c r="V14" s="44">
        <v>50.7</v>
      </c>
      <c r="W14" s="44">
        <v>50.7</v>
      </c>
      <c r="X14" s="44">
        <v>50.7</v>
      </c>
      <c r="Y14" s="44">
        <v>50.7</v>
      </c>
      <c r="Z14" s="44"/>
      <c r="AA14" s="44">
        <v>50</v>
      </c>
      <c r="AB14" s="44">
        <v>50</v>
      </c>
      <c r="AC14" s="44">
        <v>50.2</v>
      </c>
      <c r="AD14" s="44">
        <v>50.4</v>
      </c>
      <c r="AE14" s="44">
        <v>50.3</v>
      </c>
      <c r="AF14" s="44">
        <v>50.5</v>
      </c>
      <c r="AG14" s="53">
        <v>50</v>
      </c>
      <c r="AH14" s="49">
        <f t="shared" si="2"/>
        <v>50.7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24.1</v>
      </c>
      <c r="C15" s="44">
        <v>24</v>
      </c>
      <c r="D15" s="44">
        <v>24</v>
      </c>
      <c r="E15" s="44">
        <v>24</v>
      </c>
      <c r="F15" s="44">
        <v>24</v>
      </c>
      <c r="G15" s="44">
        <v>24</v>
      </c>
      <c r="H15" s="44">
        <v>24</v>
      </c>
      <c r="I15" s="44">
        <v>28</v>
      </c>
      <c r="J15" s="44">
        <v>37</v>
      </c>
      <c r="K15" s="44">
        <v>37</v>
      </c>
      <c r="L15" s="44">
        <v>37</v>
      </c>
      <c r="M15" s="44">
        <v>37</v>
      </c>
      <c r="N15" s="44">
        <v>34</v>
      </c>
      <c r="O15" s="44">
        <v>34</v>
      </c>
      <c r="P15" s="44">
        <v>29.1</v>
      </c>
      <c r="Q15" s="44">
        <v>29.1</v>
      </c>
      <c r="R15" s="44">
        <v>29.1</v>
      </c>
      <c r="S15" s="44">
        <v>29.1</v>
      </c>
      <c r="T15" s="44">
        <v>29.1</v>
      </c>
      <c r="U15" s="44">
        <v>29.1</v>
      </c>
      <c r="V15" s="44">
        <v>29.1</v>
      </c>
      <c r="W15" s="44">
        <v>29.1</v>
      </c>
      <c r="X15" s="44">
        <v>29.1</v>
      </c>
      <c r="Y15" s="44">
        <v>29.1</v>
      </c>
      <c r="Z15" s="44">
        <v>29.1</v>
      </c>
      <c r="AA15" s="44">
        <v>29.1</v>
      </c>
      <c r="AB15" s="44">
        <v>28.5</v>
      </c>
      <c r="AC15" s="44">
        <v>28.5</v>
      </c>
      <c r="AD15" s="44">
        <v>27.5</v>
      </c>
      <c r="AE15" s="44">
        <v>27.9</v>
      </c>
      <c r="AF15" s="44">
        <v>27.2</v>
      </c>
      <c r="AG15" s="56">
        <v>45</v>
      </c>
      <c r="AH15" s="49">
        <f t="shared" si="2"/>
        <v>37</v>
      </c>
      <c r="AI15" s="50">
        <f t="shared" si="3"/>
        <v>24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23</v>
      </c>
      <c r="C16" s="44">
        <v>23</v>
      </c>
      <c r="D16" s="44">
        <v>23</v>
      </c>
      <c r="E16" s="44">
        <v>23</v>
      </c>
      <c r="F16" s="44">
        <v>28</v>
      </c>
      <c r="G16" s="44">
        <v>28</v>
      </c>
      <c r="H16" s="44">
        <v>28</v>
      </c>
      <c r="I16" s="44">
        <v>28</v>
      </c>
      <c r="J16" s="44">
        <v>28</v>
      </c>
      <c r="K16" s="44">
        <v>28</v>
      </c>
      <c r="L16" s="44">
        <v>28</v>
      </c>
      <c r="M16" s="44">
        <v>28</v>
      </c>
      <c r="N16" s="44">
        <v>28</v>
      </c>
      <c r="O16" s="44">
        <v>28</v>
      </c>
      <c r="P16" s="44">
        <v>28</v>
      </c>
      <c r="Q16" s="44">
        <v>28</v>
      </c>
      <c r="R16" s="44">
        <v>28</v>
      </c>
      <c r="S16" s="44">
        <v>28</v>
      </c>
      <c r="T16" s="44">
        <v>28</v>
      </c>
      <c r="U16" s="44">
        <v>28</v>
      </c>
      <c r="V16" s="44">
        <v>28</v>
      </c>
      <c r="W16" s="44">
        <v>28</v>
      </c>
      <c r="X16" s="44">
        <v>28</v>
      </c>
      <c r="Y16" s="44">
        <v>0</v>
      </c>
      <c r="Z16" s="44">
        <v>0</v>
      </c>
      <c r="AA16" s="44">
        <v>28</v>
      </c>
      <c r="AB16" s="44">
        <v>28</v>
      </c>
      <c r="AC16" s="44">
        <v>28</v>
      </c>
      <c r="AD16" s="44">
        <v>28</v>
      </c>
      <c r="AE16" s="44">
        <v>28</v>
      </c>
      <c r="AF16" s="44">
        <v>28</v>
      </c>
      <c r="AG16" s="53">
        <v>45</v>
      </c>
      <c r="AH16" s="49">
        <f t="shared" si="2"/>
        <v>28</v>
      </c>
      <c r="AI16" s="50">
        <f t="shared" si="3"/>
        <v>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8</v>
      </c>
      <c r="AB18" s="44">
        <v>8</v>
      </c>
      <c r="AC18" s="44">
        <v>8</v>
      </c>
      <c r="AD18" s="44">
        <v>8</v>
      </c>
      <c r="AE18" s="44">
        <v>8</v>
      </c>
      <c r="AF18" s="44">
        <v>8</v>
      </c>
      <c r="AG18" s="53">
        <v>36</v>
      </c>
      <c r="AH18" s="49">
        <f t="shared" si="2"/>
        <v>8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17</v>
      </c>
      <c r="AB19" s="44">
        <v>15.9</v>
      </c>
      <c r="AC19" s="44">
        <v>15.7</v>
      </c>
      <c r="AD19" s="44">
        <v>16</v>
      </c>
      <c r="AE19" s="44">
        <v>16</v>
      </c>
      <c r="AF19" s="44">
        <v>16</v>
      </c>
      <c r="AG19" s="53">
        <v>30</v>
      </c>
      <c r="AH19" s="49">
        <f t="shared" si="2"/>
        <v>17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6</v>
      </c>
      <c r="C20" s="44">
        <v>6</v>
      </c>
      <c r="D20" s="44">
        <v>6</v>
      </c>
      <c r="E20" s="44">
        <v>6</v>
      </c>
      <c r="F20" s="44">
        <v>6</v>
      </c>
      <c r="G20" s="44">
        <v>6</v>
      </c>
      <c r="H20" s="44">
        <v>6</v>
      </c>
      <c r="I20" s="44">
        <v>6</v>
      </c>
      <c r="J20" s="44">
        <v>6</v>
      </c>
      <c r="K20" s="44">
        <v>6</v>
      </c>
      <c r="L20" s="44">
        <v>6</v>
      </c>
      <c r="M20" s="44">
        <v>6</v>
      </c>
      <c r="N20" s="44">
        <v>6</v>
      </c>
      <c r="O20" s="44">
        <v>6</v>
      </c>
      <c r="P20" s="44">
        <v>6</v>
      </c>
      <c r="Q20" s="44">
        <v>6</v>
      </c>
      <c r="R20" s="44">
        <v>6</v>
      </c>
      <c r="S20" s="44">
        <v>6</v>
      </c>
      <c r="T20" s="44">
        <v>6</v>
      </c>
      <c r="U20" s="44">
        <v>10</v>
      </c>
      <c r="V20" s="44">
        <v>10</v>
      </c>
      <c r="W20" s="44">
        <v>10</v>
      </c>
      <c r="X20" s="44">
        <v>10</v>
      </c>
      <c r="Y20" s="44">
        <v>10</v>
      </c>
      <c r="Z20" s="44">
        <v>10</v>
      </c>
      <c r="AA20" s="44">
        <v>10</v>
      </c>
      <c r="AB20" s="44">
        <v>10</v>
      </c>
      <c r="AC20" s="44">
        <v>10</v>
      </c>
      <c r="AD20" s="44">
        <v>10</v>
      </c>
      <c r="AE20" s="44">
        <v>10</v>
      </c>
      <c r="AF20" s="44">
        <v>10</v>
      </c>
      <c r="AG20" s="53">
        <v>27</v>
      </c>
      <c r="AH20" s="49">
        <f t="shared" si="2"/>
        <v>10</v>
      </c>
      <c r="AI20" s="50">
        <f t="shared" si="3"/>
        <v>6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22.6</v>
      </c>
      <c r="C22" s="44">
        <v>22.7</v>
      </c>
      <c r="D22" s="44">
        <v>22.9</v>
      </c>
      <c r="E22" s="44">
        <v>22.9</v>
      </c>
      <c r="F22" s="44">
        <v>22.9</v>
      </c>
      <c r="G22" s="44">
        <v>22.9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0</v>
      </c>
      <c r="Q22" s="44">
        <v>0</v>
      </c>
      <c r="R22" s="44">
        <v>0</v>
      </c>
      <c r="S22" s="44">
        <v>0</v>
      </c>
      <c r="T22" s="44">
        <v>20</v>
      </c>
      <c r="U22" s="44">
        <v>22</v>
      </c>
      <c r="V22" s="44">
        <v>22</v>
      </c>
      <c r="W22" s="44">
        <v>22</v>
      </c>
      <c r="X22" s="44">
        <v>22</v>
      </c>
      <c r="Y22" s="44">
        <v>22</v>
      </c>
      <c r="Z22" s="44">
        <v>22</v>
      </c>
      <c r="AA22" s="44">
        <v>22</v>
      </c>
      <c r="AB22" s="44">
        <v>22</v>
      </c>
      <c r="AC22" s="44">
        <v>22</v>
      </c>
      <c r="AD22" s="44">
        <v>21.7</v>
      </c>
      <c r="AE22" s="44">
        <v>21</v>
      </c>
      <c r="AF22" s="44">
        <v>22</v>
      </c>
      <c r="AG22" s="53">
        <v>25</v>
      </c>
      <c r="AH22" s="49">
        <f t="shared" si="2"/>
        <v>22.9</v>
      </c>
      <c r="AI22" s="50">
        <f t="shared" si="3"/>
        <v>0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6.5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23.3</v>
      </c>
      <c r="C24" s="44">
        <v>20.7</v>
      </c>
      <c r="D24" s="44">
        <v>18.8</v>
      </c>
      <c r="E24" s="44">
        <v>18.8</v>
      </c>
      <c r="F24" s="44">
        <v>18.8</v>
      </c>
      <c r="G24" s="44">
        <v>18.8</v>
      </c>
      <c r="H24" s="44">
        <v>18.8</v>
      </c>
      <c r="I24" s="44">
        <v>18.8</v>
      </c>
      <c r="J24" s="44">
        <v>18.8</v>
      </c>
      <c r="K24" s="44">
        <v>18.8</v>
      </c>
      <c r="L24" s="44">
        <v>18.8</v>
      </c>
      <c r="M24" s="44">
        <v>18.8</v>
      </c>
      <c r="N24" s="44">
        <v>18.8</v>
      </c>
      <c r="O24" s="44">
        <v>18.8</v>
      </c>
      <c r="P24" s="44">
        <v>18.8</v>
      </c>
      <c r="Q24" s="44">
        <v>18.8</v>
      </c>
      <c r="R24" s="44">
        <v>18.8</v>
      </c>
      <c r="S24" s="44">
        <v>18.8</v>
      </c>
      <c r="T24" s="44">
        <v>18.8</v>
      </c>
      <c r="U24" s="44">
        <v>18.8</v>
      </c>
      <c r="V24" s="44">
        <v>18.8</v>
      </c>
      <c r="W24" s="44">
        <v>18.8</v>
      </c>
      <c r="X24" s="44">
        <v>18.8</v>
      </c>
      <c r="Y24" s="44">
        <v>18.8</v>
      </c>
      <c r="Z24" s="44">
        <v>18.8</v>
      </c>
      <c r="AA24" s="44">
        <v>18.8</v>
      </c>
      <c r="AB24" s="44">
        <v>23.6</v>
      </c>
      <c r="AC24" s="44">
        <v>23.5</v>
      </c>
      <c r="AD24" s="44">
        <v>23.3</v>
      </c>
      <c r="AE24" s="44">
        <v>21</v>
      </c>
      <c r="AF24" s="44">
        <v>22</v>
      </c>
      <c r="AG24" s="53">
        <v>25</v>
      </c>
      <c r="AH24" s="49">
        <f t="shared" si="2"/>
        <v>23.6</v>
      </c>
      <c r="AI24" s="50">
        <f t="shared" si="3"/>
        <v>18.8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14.1</v>
      </c>
      <c r="C25" s="44">
        <v>14.1</v>
      </c>
      <c r="D25" s="44">
        <v>14.1</v>
      </c>
      <c r="E25" s="44">
        <v>14.1</v>
      </c>
      <c r="F25" s="44">
        <v>14.1</v>
      </c>
      <c r="G25" s="44">
        <v>14.1</v>
      </c>
      <c r="H25" s="44">
        <v>14.1</v>
      </c>
      <c r="I25" s="44">
        <v>14.1</v>
      </c>
      <c r="J25" s="44">
        <v>14.1</v>
      </c>
      <c r="K25" s="44">
        <v>14.1</v>
      </c>
      <c r="L25" s="44">
        <v>14.1</v>
      </c>
      <c r="M25" s="44">
        <v>14.1</v>
      </c>
      <c r="N25" s="44">
        <v>14.1</v>
      </c>
      <c r="O25" s="44">
        <v>14.1</v>
      </c>
      <c r="P25" s="44">
        <v>14.1</v>
      </c>
      <c r="Q25" s="44">
        <v>14.1</v>
      </c>
      <c r="R25" s="44">
        <v>14.1</v>
      </c>
      <c r="S25" s="44">
        <v>14.1</v>
      </c>
      <c r="T25" s="44">
        <v>14.1</v>
      </c>
      <c r="U25" s="44">
        <v>14.1</v>
      </c>
      <c r="V25" s="44">
        <v>14.1</v>
      </c>
      <c r="W25" s="44">
        <v>14.1</v>
      </c>
      <c r="X25" s="44">
        <v>14.1</v>
      </c>
      <c r="Y25" s="44">
        <v>14.1</v>
      </c>
      <c r="Z25" s="44">
        <v>14.1</v>
      </c>
      <c r="AA25" s="44">
        <v>14.1</v>
      </c>
      <c r="AB25" s="44">
        <v>14.1</v>
      </c>
      <c r="AC25" s="44">
        <v>14.1</v>
      </c>
      <c r="AD25" s="44">
        <v>14.1</v>
      </c>
      <c r="AE25" s="44">
        <v>14.1</v>
      </c>
      <c r="AF25" s="44">
        <v>14.1</v>
      </c>
      <c r="AG25" s="53">
        <v>24.2</v>
      </c>
      <c r="AH25" s="49">
        <f t="shared" si="2"/>
        <v>14.1</v>
      </c>
      <c r="AI25" s="50">
        <f t="shared" si="3"/>
        <v>14.1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10</v>
      </c>
      <c r="C26" s="44">
        <v>10</v>
      </c>
      <c r="D26" s="44">
        <v>10</v>
      </c>
      <c r="E26" s="44">
        <v>10</v>
      </c>
      <c r="F26" s="44">
        <v>10</v>
      </c>
      <c r="G26" s="44">
        <v>10</v>
      </c>
      <c r="H26" s="44">
        <v>10</v>
      </c>
      <c r="I26" s="44">
        <v>10</v>
      </c>
      <c r="J26" s="44">
        <v>10</v>
      </c>
      <c r="K26" s="44">
        <v>10</v>
      </c>
      <c r="L26" s="44">
        <v>10</v>
      </c>
      <c r="M26" s="44">
        <v>10</v>
      </c>
      <c r="N26" s="44">
        <v>10</v>
      </c>
      <c r="O26" s="44">
        <v>10</v>
      </c>
      <c r="P26" s="44">
        <v>10</v>
      </c>
      <c r="Q26" s="44">
        <v>10</v>
      </c>
      <c r="R26" s="44">
        <v>10</v>
      </c>
      <c r="S26" s="44">
        <v>10</v>
      </c>
      <c r="T26" s="44">
        <v>10</v>
      </c>
      <c r="U26" s="44">
        <v>10</v>
      </c>
      <c r="V26" s="44">
        <v>10</v>
      </c>
      <c r="W26" s="44">
        <v>10</v>
      </c>
      <c r="X26" s="44">
        <v>10</v>
      </c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53">
        <v>20</v>
      </c>
      <c r="AH26" s="49">
        <f t="shared" si="2"/>
        <v>10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2.5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2.5</v>
      </c>
      <c r="AB27" s="44">
        <v>2.5</v>
      </c>
      <c r="AC27" s="44">
        <v>2.5</v>
      </c>
      <c r="AD27" s="44">
        <v>2.5</v>
      </c>
      <c r="AE27" s="44">
        <v>2.5</v>
      </c>
      <c r="AF27" s="44">
        <v>2.5</v>
      </c>
      <c r="AG27" s="53">
        <v>23.5</v>
      </c>
      <c r="AH27" s="49">
        <f t="shared" si="2"/>
        <v>2.5</v>
      </c>
      <c r="AI27" s="50">
        <f t="shared" si="3"/>
        <v>2.5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5</v>
      </c>
      <c r="AB29" s="44">
        <v>5</v>
      </c>
      <c r="AC29" s="44">
        <v>5</v>
      </c>
      <c r="AD29" s="44">
        <v>5</v>
      </c>
      <c r="AE29" s="44">
        <v>5</v>
      </c>
      <c r="AF29" s="44">
        <v>5</v>
      </c>
      <c r="AG29" s="53">
        <v>22.1</v>
      </c>
      <c r="AH29" s="49">
        <f t="shared" si="2"/>
        <v>5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0</v>
      </c>
      <c r="C30" s="44">
        <v>0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2.1</v>
      </c>
      <c r="C34" s="44">
        <v>2.1</v>
      </c>
      <c r="D34" s="44">
        <v>2.1</v>
      </c>
      <c r="E34" s="44">
        <v>2.1</v>
      </c>
      <c r="F34" s="44">
        <v>2.1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2.1</v>
      </c>
      <c r="N34" s="44">
        <v>2.1</v>
      </c>
      <c r="O34" s="44">
        <v>2.1</v>
      </c>
      <c r="P34" s="44">
        <v>2.1</v>
      </c>
      <c r="Q34" s="44">
        <v>2.1</v>
      </c>
      <c r="R34" s="44">
        <v>2.1</v>
      </c>
      <c r="S34" s="44">
        <v>2.1</v>
      </c>
      <c r="T34" s="44">
        <v>2.1</v>
      </c>
      <c r="U34" s="44">
        <v>2.1</v>
      </c>
      <c r="V34" s="44">
        <v>2.1</v>
      </c>
      <c r="W34" s="44">
        <v>2.1</v>
      </c>
      <c r="X34" s="44">
        <v>2.1</v>
      </c>
      <c r="Y34" s="44">
        <v>2.1</v>
      </c>
      <c r="Z34" s="44">
        <v>2.1</v>
      </c>
      <c r="AA34" s="44">
        <v>2.1</v>
      </c>
      <c r="AB34" s="44">
        <v>2.1</v>
      </c>
      <c r="AC34" s="44">
        <v>2.1</v>
      </c>
      <c r="AD34" s="44">
        <v>2.1</v>
      </c>
      <c r="AE34" s="44">
        <v>2.1</v>
      </c>
      <c r="AF34" s="44">
        <v>2.1</v>
      </c>
      <c r="AG34" s="58">
        <v>20</v>
      </c>
      <c r="AH34" s="49">
        <f t="shared" si="2"/>
        <v>2.1</v>
      </c>
      <c r="AI34" s="50">
        <f t="shared" si="3"/>
        <v>2.1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200</v>
      </c>
      <c r="Z36" s="55">
        <v>200</v>
      </c>
      <c r="AA36" s="55">
        <v>200</v>
      </c>
      <c r="AB36" s="55">
        <v>200</v>
      </c>
      <c r="AC36" s="55">
        <v>200</v>
      </c>
      <c r="AD36" s="55">
        <v>200</v>
      </c>
      <c r="AE36" s="55">
        <v>200</v>
      </c>
      <c r="AF36" s="55">
        <v>200</v>
      </c>
      <c r="AG36" s="58">
        <v>85</v>
      </c>
      <c r="AH36" s="49">
        <f t="shared" si="2"/>
        <v>200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f>44.3+47.8</f>
        <v>92.1</v>
      </c>
      <c r="C37" s="61">
        <f>43.7+56.3</f>
        <v>100</v>
      </c>
      <c r="D37" s="61">
        <f>40.8+54</f>
        <v>94.8</v>
      </c>
      <c r="E37" s="61">
        <v>90</v>
      </c>
      <c r="F37" s="61">
        <f>36+51</f>
        <v>87</v>
      </c>
      <c r="G37" s="61">
        <v>80</v>
      </c>
      <c r="H37" s="61">
        <v>80</v>
      </c>
      <c r="I37" s="61">
        <v>80</v>
      </c>
      <c r="J37" s="61">
        <v>80</v>
      </c>
      <c r="K37" s="61">
        <v>80</v>
      </c>
      <c r="L37" s="61">
        <v>80</v>
      </c>
      <c r="M37" s="55">
        <f>48.2+34.8</f>
        <v>83</v>
      </c>
      <c r="N37" s="55">
        <f>34.9+45.3</f>
        <v>80.199999999999989</v>
      </c>
      <c r="O37" s="55">
        <f>34.9+45.3</f>
        <v>80.199999999999989</v>
      </c>
      <c r="P37" s="55">
        <f>33.6+44.2</f>
        <v>77.800000000000011</v>
      </c>
      <c r="Q37" s="55">
        <f>33.6+44.2</f>
        <v>77.800000000000011</v>
      </c>
      <c r="R37" s="55">
        <f>34.4+50.2</f>
        <v>84.6</v>
      </c>
      <c r="S37" s="61">
        <v>84.6</v>
      </c>
      <c r="T37" s="61">
        <v>84.6</v>
      </c>
      <c r="U37" s="61">
        <v>90</v>
      </c>
      <c r="V37" s="61">
        <v>84.6</v>
      </c>
      <c r="W37" s="61">
        <v>84.6</v>
      </c>
      <c r="X37" s="61">
        <v>84.6</v>
      </c>
      <c r="Y37" s="61">
        <v>84.6</v>
      </c>
      <c r="Z37" s="61">
        <v>84.6</v>
      </c>
      <c r="AA37" s="61">
        <v>84.6</v>
      </c>
      <c r="AB37" s="61">
        <f>37.6+67.1</f>
        <v>104.69999999999999</v>
      </c>
      <c r="AC37" s="61">
        <f>38.3+63.9</f>
        <v>102.19999999999999</v>
      </c>
      <c r="AD37" s="61">
        <f>38.5+61.9</f>
        <v>100.4</v>
      </c>
      <c r="AE37" s="61">
        <f>63.7+35.8</f>
        <v>99.5</v>
      </c>
      <c r="AF37" s="61">
        <f>39.7+39.8</f>
        <v>79.5</v>
      </c>
      <c r="AG37" s="58">
        <v>240</v>
      </c>
      <c r="AH37" s="49">
        <f t="shared" si="2"/>
        <v>104.69999999999999</v>
      </c>
      <c r="AI37" s="50">
        <f t="shared" si="3"/>
        <v>77.800000000000011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593.10000000000014</v>
      </c>
      <c r="C38" s="63">
        <f t="shared" ref="C38:AF38" si="5">SUM(C11:C36)</f>
        <v>681.1</v>
      </c>
      <c r="D38" s="63">
        <f t="shared" si="5"/>
        <v>655.8</v>
      </c>
      <c r="E38" s="63">
        <f t="shared" si="5"/>
        <v>630.29999999999995</v>
      </c>
      <c r="F38" s="63">
        <f t="shared" si="5"/>
        <v>555.29999999999995</v>
      </c>
      <c r="G38" s="63">
        <f t="shared" si="5"/>
        <v>535.29999999999995</v>
      </c>
      <c r="H38" s="63">
        <f t="shared" si="5"/>
        <v>522.40000000000009</v>
      </c>
      <c r="I38" s="63">
        <f t="shared" si="5"/>
        <v>556.40000000000009</v>
      </c>
      <c r="J38" s="63">
        <f t="shared" si="5"/>
        <v>584.90000000000009</v>
      </c>
      <c r="K38" s="63">
        <f t="shared" si="5"/>
        <v>604.90000000000009</v>
      </c>
      <c r="L38" s="63">
        <f t="shared" si="5"/>
        <v>604.90000000000009</v>
      </c>
      <c r="M38" s="63">
        <f t="shared" si="5"/>
        <v>554.90000000000009</v>
      </c>
      <c r="N38" s="63">
        <f t="shared" si="5"/>
        <v>521.90000000000009</v>
      </c>
      <c r="O38" s="63">
        <f t="shared" si="5"/>
        <v>551.90000000000009</v>
      </c>
      <c r="P38" s="63">
        <f t="shared" si="5"/>
        <v>557.1</v>
      </c>
      <c r="Q38" s="63">
        <f t="shared" si="5"/>
        <v>557.1</v>
      </c>
      <c r="R38" s="63">
        <f t="shared" si="5"/>
        <v>607.10000000000014</v>
      </c>
      <c r="S38" s="63">
        <f t="shared" si="5"/>
        <v>607.10000000000014</v>
      </c>
      <c r="T38" s="63">
        <f t="shared" si="5"/>
        <v>625.70000000000005</v>
      </c>
      <c r="U38" s="63">
        <f t="shared" si="5"/>
        <v>634.30000000000007</v>
      </c>
      <c r="V38" s="63">
        <f t="shared" si="5"/>
        <v>623</v>
      </c>
      <c r="W38" s="63">
        <f t="shared" si="5"/>
        <v>623</v>
      </c>
      <c r="X38" s="63">
        <f t="shared" si="5"/>
        <v>623</v>
      </c>
      <c r="Y38" s="63">
        <f t="shared" si="5"/>
        <v>625</v>
      </c>
      <c r="Z38" s="63">
        <f t="shared" si="5"/>
        <v>380.29999999999995</v>
      </c>
      <c r="AA38" s="63">
        <f t="shared" si="5"/>
        <v>678.10000000000014</v>
      </c>
      <c r="AB38" s="63">
        <f t="shared" si="5"/>
        <v>701.2</v>
      </c>
      <c r="AC38" s="63">
        <f t="shared" si="5"/>
        <v>700.90000000000009</v>
      </c>
      <c r="AD38" s="63">
        <f t="shared" si="5"/>
        <v>699.90000000000009</v>
      </c>
      <c r="AE38" s="63">
        <f t="shared" si="5"/>
        <v>645.5</v>
      </c>
      <c r="AF38" s="63">
        <f t="shared" si="5"/>
        <v>647.90000000000009</v>
      </c>
      <c r="AG38" s="58">
        <f>SUM(AG11:AG37)</f>
        <v>1492.8299999999997</v>
      </c>
      <c r="AH38" s="49">
        <f t="shared" si="2"/>
        <v>701.2</v>
      </c>
      <c r="AI38" s="50">
        <f t="shared" si="3"/>
        <v>380.29999999999995</v>
      </c>
      <c r="AK38" s="51"/>
    </row>
    <row r="39" spans="1:88" x14ac:dyDescent="0.25">
      <c r="A39" s="52" t="s">
        <v>47</v>
      </c>
      <c r="B39" s="44">
        <v>145.30000000000001</v>
      </c>
      <c r="C39" s="44">
        <v>145.4</v>
      </c>
      <c r="D39" s="44">
        <v>138.19999999999999</v>
      </c>
      <c r="E39" s="44">
        <v>120.5</v>
      </c>
      <c r="F39" s="44">
        <v>121</v>
      </c>
      <c r="G39" s="44">
        <v>106</v>
      </c>
      <c r="H39" s="44">
        <v>101</v>
      </c>
      <c r="I39" s="44">
        <v>91</v>
      </c>
      <c r="J39" s="44">
        <v>91</v>
      </c>
      <c r="K39" s="44">
        <v>101</v>
      </c>
      <c r="L39" s="44">
        <v>114</v>
      </c>
      <c r="M39" s="44">
        <v>113.2</v>
      </c>
      <c r="N39" s="44">
        <v>114.6</v>
      </c>
      <c r="O39" s="44">
        <v>138.30000000000001</v>
      </c>
      <c r="P39" s="44">
        <v>121.8</v>
      </c>
      <c r="Q39" s="44">
        <v>0</v>
      </c>
      <c r="R39" s="44">
        <v>121.4</v>
      </c>
      <c r="S39" s="44">
        <v>131</v>
      </c>
      <c r="T39" s="44">
        <v>94</v>
      </c>
      <c r="U39" s="44">
        <v>102</v>
      </c>
      <c r="V39" s="44">
        <v>101</v>
      </c>
      <c r="W39" s="44">
        <v>101</v>
      </c>
      <c r="X39" s="44">
        <v>101</v>
      </c>
      <c r="Y39" s="44">
        <v>145</v>
      </c>
      <c r="Z39" s="44">
        <v>145</v>
      </c>
      <c r="AA39" s="44">
        <v>145</v>
      </c>
      <c r="AB39" s="44">
        <v>145.30000000000001</v>
      </c>
      <c r="AC39" s="44">
        <v>145.4</v>
      </c>
      <c r="AD39" s="44">
        <v>145.4</v>
      </c>
      <c r="AE39" s="44">
        <v>125</v>
      </c>
      <c r="AF39" s="44">
        <v>135</v>
      </c>
      <c r="AG39" s="56">
        <v>144</v>
      </c>
      <c r="AH39" s="49">
        <f t="shared" si="2"/>
        <v>145.4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60</v>
      </c>
      <c r="C40" s="64">
        <v>60.8</v>
      </c>
      <c r="D40" s="64">
        <v>46</v>
      </c>
      <c r="E40" s="64">
        <v>46</v>
      </c>
      <c r="F40" s="64">
        <v>47</v>
      </c>
      <c r="G40" s="64">
        <v>47</v>
      </c>
      <c r="H40" s="64">
        <v>47</v>
      </c>
      <c r="I40" s="64">
        <v>43</v>
      </c>
      <c r="J40" s="64">
        <v>43</v>
      </c>
      <c r="K40" s="64">
        <v>55</v>
      </c>
      <c r="L40" s="64">
        <v>55</v>
      </c>
      <c r="M40" s="44">
        <v>64.900000000000006</v>
      </c>
      <c r="N40" s="44">
        <v>59.7</v>
      </c>
      <c r="O40" s="44">
        <v>65.5</v>
      </c>
      <c r="P40" s="44">
        <v>65</v>
      </c>
      <c r="Q40" s="44">
        <v>61.5</v>
      </c>
      <c r="R40" s="44">
        <v>55.8</v>
      </c>
      <c r="S40" s="64">
        <v>42</v>
      </c>
      <c r="T40" s="64">
        <v>42.9</v>
      </c>
      <c r="U40" s="64">
        <v>42.9</v>
      </c>
      <c r="V40" s="64">
        <v>42</v>
      </c>
      <c r="W40" s="64">
        <v>42</v>
      </c>
      <c r="X40" s="64">
        <v>42</v>
      </c>
      <c r="Y40" s="64">
        <v>54</v>
      </c>
      <c r="Z40" s="64">
        <v>54</v>
      </c>
      <c r="AA40" s="64">
        <v>69</v>
      </c>
      <c r="AB40" s="64">
        <v>67.5</v>
      </c>
      <c r="AC40" s="64">
        <v>67.2</v>
      </c>
      <c r="AD40" s="64">
        <v>54.8</v>
      </c>
      <c r="AE40" s="64">
        <v>45</v>
      </c>
      <c r="AF40" s="64">
        <v>35.5</v>
      </c>
      <c r="AG40" s="58">
        <v>70</v>
      </c>
      <c r="AH40" s="49">
        <f t="shared" si="2"/>
        <v>69</v>
      </c>
      <c r="AI40" s="50">
        <f t="shared" si="3"/>
        <v>35.5</v>
      </c>
      <c r="AK40" s="51"/>
    </row>
    <row r="41" spans="1:88" x14ac:dyDescent="0.25">
      <c r="A41" s="57" t="s">
        <v>49</v>
      </c>
      <c r="B41" s="64">
        <v>60.6</v>
      </c>
      <c r="C41" s="64">
        <v>60.8</v>
      </c>
      <c r="D41" s="64">
        <v>66.099999999999994</v>
      </c>
      <c r="E41" s="64">
        <v>68</v>
      </c>
      <c r="F41" s="64">
        <v>51</v>
      </c>
      <c r="G41" s="64">
        <v>51</v>
      </c>
      <c r="H41" s="64">
        <v>51</v>
      </c>
      <c r="I41" s="64">
        <v>50.1</v>
      </c>
      <c r="J41" s="64">
        <v>60</v>
      </c>
      <c r="K41" s="64">
        <v>68</v>
      </c>
      <c r="L41" s="64">
        <v>70</v>
      </c>
      <c r="M41" s="44">
        <v>69</v>
      </c>
      <c r="N41" s="44">
        <v>67.7</v>
      </c>
      <c r="O41" s="44">
        <v>62.8</v>
      </c>
      <c r="P41" s="44">
        <v>62.9</v>
      </c>
      <c r="Q41" s="44">
        <v>62</v>
      </c>
      <c r="R41" s="44">
        <v>61.6</v>
      </c>
      <c r="S41" s="64">
        <v>50</v>
      </c>
      <c r="T41" s="64">
        <v>36</v>
      </c>
      <c r="U41" s="64">
        <v>36</v>
      </c>
      <c r="V41" s="64">
        <v>36</v>
      </c>
      <c r="W41" s="64">
        <v>36</v>
      </c>
      <c r="X41" s="64">
        <v>36</v>
      </c>
      <c r="Y41" s="64">
        <v>56</v>
      </c>
      <c r="Z41" s="64">
        <v>56</v>
      </c>
      <c r="AA41" s="64">
        <v>69</v>
      </c>
      <c r="AB41" s="64">
        <v>69.099999999999994</v>
      </c>
      <c r="AC41" s="64">
        <v>69.8</v>
      </c>
      <c r="AD41" s="64">
        <v>69.400000000000006</v>
      </c>
      <c r="AE41" s="64">
        <v>55.8</v>
      </c>
      <c r="AF41" s="64">
        <v>55.8</v>
      </c>
      <c r="AG41" s="58">
        <v>69</v>
      </c>
      <c r="AH41" s="49">
        <f t="shared" si="2"/>
        <v>70</v>
      </c>
      <c r="AI41" s="50">
        <f t="shared" si="3"/>
        <v>36</v>
      </c>
      <c r="AK41" s="51"/>
    </row>
    <row r="42" spans="1:88" x14ac:dyDescent="0.25">
      <c r="A42" s="57" t="s">
        <v>50</v>
      </c>
      <c r="B42" s="55">
        <v>60.7</v>
      </c>
      <c r="C42" s="55">
        <v>60.7</v>
      </c>
      <c r="D42" s="55">
        <v>60.7</v>
      </c>
      <c r="E42" s="55">
        <v>60.7</v>
      </c>
      <c r="F42" s="55">
        <v>60.7</v>
      </c>
      <c r="G42" s="55">
        <v>42</v>
      </c>
      <c r="H42" s="55">
        <v>60</v>
      </c>
      <c r="I42" s="55">
        <v>60</v>
      </c>
      <c r="J42" s="55">
        <v>60</v>
      </c>
      <c r="K42" s="55">
        <v>60</v>
      </c>
      <c r="L42" s="55">
        <v>60</v>
      </c>
      <c r="M42" s="44">
        <v>60</v>
      </c>
      <c r="N42" s="44">
        <v>60.2</v>
      </c>
      <c r="O42" s="44">
        <v>60.2</v>
      </c>
      <c r="P42" s="44">
        <v>60.4</v>
      </c>
      <c r="Q42" s="44">
        <v>60.4</v>
      </c>
      <c r="R42" s="44">
        <v>60.4</v>
      </c>
      <c r="S42" s="44">
        <v>60.4</v>
      </c>
      <c r="T42" s="44">
        <v>60.4</v>
      </c>
      <c r="U42" s="44">
        <v>60.4</v>
      </c>
      <c r="V42" s="44">
        <v>60.4</v>
      </c>
      <c r="W42" s="44">
        <v>60.4</v>
      </c>
      <c r="X42" s="44">
        <v>60.4</v>
      </c>
      <c r="Y42" s="44">
        <v>60.4</v>
      </c>
      <c r="Z42" s="44">
        <v>60.4</v>
      </c>
      <c r="AA42" s="44">
        <v>60.4</v>
      </c>
      <c r="AB42" s="55">
        <v>60.9</v>
      </c>
      <c r="AC42" s="55">
        <v>60.9</v>
      </c>
      <c r="AD42" s="55">
        <v>60.9</v>
      </c>
      <c r="AE42" s="55">
        <v>60.9</v>
      </c>
      <c r="AF42" s="55">
        <v>60.9</v>
      </c>
      <c r="AG42" s="58">
        <v>60</v>
      </c>
      <c r="AH42" s="49">
        <f t="shared" si="2"/>
        <v>60.9</v>
      </c>
      <c r="AI42" s="50">
        <f t="shared" si="3"/>
        <v>42</v>
      </c>
      <c r="AK42" s="51"/>
    </row>
    <row r="43" spans="1:88" x14ac:dyDescent="0.25">
      <c r="A43" s="57" t="s">
        <v>51</v>
      </c>
      <c r="B43" s="55">
        <v>8</v>
      </c>
      <c r="C43" s="55">
        <v>8</v>
      </c>
      <c r="D43" s="55">
        <v>8.5</v>
      </c>
      <c r="E43" s="55">
        <v>8.5</v>
      </c>
      <c r="F43" s="55">
        <v>11</v>
      </c>
      <c r="G43" s="55">
        <v>13</v>
      </c>
      <c r="H43" s="55">
        <v>14</v>
      </c>
      <c r="I43" s="55">
        <v>15</v>
      </c>
      <c r="J43" s="55">
        <v>15</v>
      </c>
      <c r="K43" s="55">
        <v>15</v>
      </c>
      <c r="L43" s="55">
        <v>15</v>
      </c>
      <c r="M43" s="44">
        <v>20</v>
      </c>
      <c r="N43" s="44">
        <v>19</v>
      </c>
      <c r="O43" s="44">
        <v>25.8</v>
      </c>
      <c r="P43" s="44">
        <v>26</v>
      </c>
      <c r="Q43" s="44">
        <v>23.3</v>
      </c>
      <c r="R43" s="44">
        <v>23.3</v>
      </c>
      <c r="S43" s="44">
        <v>15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7</v>
      </c>
      <c r="Z43" s="44">
        <v>27</v>
      </c>
      <c r="AA43" s="44">
        <v>27</v>
      </c>
      <c r="AB43" s="55">
        <v>27.4</v>
      </c>
      <c r="AC43" s="55">
        <v>27.3</v>
      </c>
      <c r="AD43" s="55">
        <v>27.3</v>
      </c>
      <c r="AE43" s="55">
        <v>26.9</v>
      </c>
      <c r="AF43" s="55">
        <v>13</v>
      </c>
      <c r="AG43" s="58">
        <v>30</v>
      </c>
      <c r="AH43" s="49">
        <f t="shared" si="2"/>
        <v>27.4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15.1</v>
      </c>
      <c r="C45" s="64">
        <v>15.1</v>
      </c>
      <c r="D45" s="64">
        <v>15.1</v>
      </c>
      <c r="E45" s="64">
        <v>15.1</v>
      </c>
      <c r="F45" s="64">
        <v>15.1</v>
      </c>
      <c r="G45" s="64">
        <v>15.1</v>
      </c>
      <c r="H45" s="64">
        <v>12.2</v>
      </c>
      <c r="I45" s="64">
        <v>12.2</v>
      </c>
      <c r="J45" s="64">
        <v>12.2</v>
      </c>
      <c r="K45" s="64">
        <v>12.2</v>
      </c>
      <c r="L45" s="64">
        <v>12.2</v>
      </c>
      <c r="M45" s="44">
        <v>11.9</v>
      </c>
      <c r="N45" s="44">
        <v>14.4</v>
      </c>
      <c r="O45" s="44">
        <v>14.5</v>
      </c>
      <c r="P45" s="44">
        <v>14.5</v>
      </c>
      <c r="Q45" s="44">
        <v>14.5</v>
      </c>
      <c r="R45" s="44">
        <v>14.5</v>
      </c>
      <c r="S45" s="44">
        <v>14.5</v>
      </c>
      <c r="T45" s="44">
        <v>14.5</v>
      </c>
      <c r="U45" s="44">
        <v>14.5</v>
      </c>
      <c r="V45" s="44">
        <v>14.5</v>
      </c>
      <c r="W45" s="44">
        <v>14.5</v>
      </c>
      <c r="X45" s="44">
        <v>14.5</v>
      </c>
      <c r="Y45" s="44">
        <v>14.5</v>
      </c>
      <c r="Z45" s="44">
        <v>14.5</v>
      </c>
      <c r="AA45" s="44">
        <v>14.5</v>
      </c>
      <c r="AB45" s="64">
        <v>15.1</v>
      </c>
      <c r="AC45" s="64">
        <v>15.1</v>
      </c>
      <c r="AD45" s="64">
        <v>15.1</v>
      </c>
      <c r="AE45" s="64">
        <v>15.1</v>
      </c>
      <c r="AF45" s="64">
        <v>15.1</v>
      </c>
      <c r="AG45" s="58">
        <v>24</v>
      </c>
      <c r="AH45" s="49">
        <f t="shared" si="2"/>
        <v>15.1</v>
      </c>
      <c r="AI45" s="50">
        <f t="shared" si="3"/>
        <v>11.9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44">
        <v>8.3000000000000007</v>
      </c>
      <c r="C47" s="44">
        <v>8.3000000000000007</v>
      </c>
      <c r="D47" s="44">
        <v>8.3000000000000007</v>
      </c>
      <c r="E47" s="44">
        <v>8.3000000000000007</v>
      </c>
      <c r="F47" s="44">
        <v>8.3000000000000007</v>
      </c>
      <c r="G47" s="44">
        <v>8.3000000000000007</v>
      </c>
      <c r="H47" s="44">
        <v>8.3000000000000007</v>
      </c>
      <c r="I47" s="44">
        <v>8.3000000000000007</v>
      </c>
      <c r="J47" s="44">
        <v>8.3000000000000007</v>
      </c>
      <c r="K47" s="44">
        <v>8.3000000000000007</v>
      </c>
      <c r="L47" s="44">
        <v>8.3000000000000007</v>
      </c>
      <c r="M47" s="44">
        <v>8.3000000000000007</v>
      </c>
      <c r="N47" s="44">
        <v>8.3000000000000007</v>
      </c>
      <c r="O47" s="44">
        <v>8.3000000000000007</v>
      </c>
      <c r="P47" s="44">
        <v>8.3000000000000007</v>
      </c>
      <c r="Q47" s="44">
        <v>8.3000000000000007</v>
      </c>
      <c r="R47" s="44">
        <v>8.3000000000000007</v>
      </c>
      <c r="S47" s="44">
        <v>8.3000000000000007</v>
      </c>
      <c r="T47" s="44">
        <v>8.3000000000000007</v>
      </c>
      <c r="U47" s="44">
        <v>8.3000000000000007</v>
      </c>
      <c r="V47" s="44">
        <v>8.3000000000000007</v>
      </c>
      <c r="W47" s="44">
        <v>8.3000000000000007</v>
      </c>
      <c r="X47" s="44">
        <v>8.3000000000000007</v>
      </c>
      <c r="Y47" s="44">
        <v>8.3000000000000007</v>
      </c>
      <c r="Z47" s="44">
        <v>8.3000000000000007</v>
      </c>
      <c r="AA47" s="44">
        <v>8.3000000000000007</v>
      </c>
      <c r="AB47" s="44">
        <v>8.3000000000000007</v>
      </c>
      <c r="AC47" s="44">
        <v>8.3000000000000007</v>
      </c>
      <c r="AD47" s="44">
        <v>8.3000000000000007</v>
      </c>
      <c r="AE47" s="44">
        <v>8.3000000000000007</v>
      </c>
      <c r="AF47" s="44">
        <v>8.3000000000000007</v>
      </c>
      <c r="AG47" s="58">
        <v>14.1</v>
      </c>
      <c r="AH47" s="49">
        <f t="shared" si="2"/>
        <v>8.3000000000000007</v>
      </c>
      <c r="AI47" s="50">
        <f t="shared" si="3"/>
        <v>8.3000000000000007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44">
        <v>10</v>
      </c>
      <c r="C48" s="44">
        <v>10</v>
      </c>
      <c r="D48" s="44">
        <v>10</v>
      </c>
      <c r="E48" s="44">
        <v>10</v>
      </c>
      <c r="F48" s="44">
        <v>10</v>
      </c>
      <c r="G48" s="44">
        <v>10</v>
      </c>
      <c r="H48" s="44">
        <v>10</v>
      </c>
      <c r="I48" s="44">
        <v>10</v>
      </c>
      <c r="J48" s="44">
        <v>10</v>
      </c>
      <c r="K48" s="44">
        <v>10</v>
      </c>
      <c r="L48" s="44">
        <v>10</v>
      </c>
      <c r="M48" s="44">
        <v>10</v>
      </c>
      <c r="N48" s="44">
        <v>6</v>
      </c>
      <c r="O48" s="44">
        <v>6</v>
      </c>
      <c r="P48" s="44">
        <v>6</v>
      </c>
      <c r="Q48" s="44">
        <v>6</v>
      </c>
      <c r="R48" s="44">
        <v>6</v>
      </c>
      <c r="S48" s="44">
        <v>6</v>
      </c>
      <c r="T48" s="44">
        <v>6</v>
      </c>
      <c r="U48" s="44">
        <v>6</v>
      </c>
      <c r="V48" s="44">
        <v>6</v>
      </c>
      <c r="W48" s="44">
        <v>6</v>
      </c>
      <c r="X48" s="44">
        <v>6</v>
      </c>
      <c r="Y48" s="44">
        <v>6</v>
      </c>
      <c r="Z48" s="44">
        <v>6</v>
      </c>
      <c r="AA48" s="44">
        <v>6</v>
      </c>
      <c r="AB48" s="44">
        <v>6</v>
      </c>
      <c r="AC48" s="44">
        <v>6</v>
      </c>
      <c r="AD48" s="44">
        <v>6</v>
      </c>
      <c r="AE48" s="44">
        <v>6</v>
      </c>
      <c r="AF48" s="44">
        <v>6</v>
      </c>
      <c r="AG48" s="58">
        <v>14</v>
      </c>
      <c r="AH48" s="49">
        <f t="shared" si="2"/>
        <v>10</v>
      </c>
      <c r="AI48" s="50">
        <f t="shared" si="3"/>
        <v>6</v>
      </c>
      <c r="AK48" s="51"/>
    </row>
    <row r="49" spans="1:37" x14ac:dyDescent="0.25">
      <c r="A49" s="57" t="s">
        <v>57</v>
      </c>
      <c r="B49" s="44">
        <v>6.3</v>
      </c>
      <c r="C49" s="44">
        <v>6.3</v>
      </c>
      <c r="D49" s="44">
        <v>6.3</v>
      </c>
      <c r="E49" s="44">
        <v>6.3</v>
      </c>
      <c r="F49" s="44">
        <v>6.3</v>
      </c>
      <c r="G49" s="44">
        <v>6.3</v>
      </c>
      <c r="H49" s="44">
        <v>6.3</v>
      </c>
      <c r="I49" s="44">
        <v>6.3</v>
      </c>
      <c r="J49" s="44">
        <v>6.3</v>
      </c>
      <c r="K49" s="44">
        <v>6.3</v>
      </c>
      <c r="L49" s="44">
        <v>6.3</v>
      </c>
      <c r="M49" s="44">
        <v>6.3</v>
      </c>
      <c r="N49" s="44">
        <v>6.2</v>
      </c>
      <c r="O49" s="44">
        <v>6.2</v>
      </c>
      <c r="P49" s="44">
        <v>6.2</v>
      </c>
      <c r="Q49" s="44">
        <v>6.2</v>
      </c>
      <c r="R49" s="44">
        <v>6.2</v>
      </c>
      <c r="S49" s="44">
        <v>6.2</v>
      </c>
      <c r="T49" s="44">
        <v>6.2</v>
      </c>
      <c r="U49" s="44">
        <v>6.2</v>
      </c>
      <c r="V49" s="44">
        <v>6.2</v>
      </c>
      <c r="W49" s="44">
        <v>6.2</v>
      </c>
      <c r="X49" s="44">
        <v>6.2</v>
      </c>
      <c r="Y49" s="44">
        <v>6.2</v>
      </c>
      <c r="Z49" s="44">
        <v>6.2</v>
      </c>
      <c r="AA49" s="44">
        <v>6.2</v>
      </c>
      <c r="AB49" s="44">
        <v>6.2</v>
      </c>
      <c r="AC49" s="44">
        <v>6.2</v>
      </c>
      <c r="AD49" s="44">
        <v>6.2</v>
      </c>
      <c r="AE49" s="44">
        <v>6.2</v>
      </c>
      <c r="AF49" s="44">
        <v>6.2</v>
      </c>
      <c r="AG49" s="58">
        <v>10.050000000000001</v>
      </c>
      <c r="AH49" s="49">
        <f t="shared" si="2"/>
        <v>6.3</v>
      </c>
      <c r="AI49" s="50">
        <f t="shared" si="3"/>
        <v>6.2</v>
      </c>
      <c r="AK49" s="51"/>
    </row>
    <row r="50" spans="1:37" x14ac:dyDescent="0.25">
      <c r="A50" s="57" t="s">
        <v>58</v>
      </c>
      <c r="B50" s="44">
        <v>3.2</v>
      </c>
      <c r="C50" s="44">
        <v>3.2</v>
      </c>
      <c r="D50" s="44">
        <v>3.2</v>
      </c>
      <c r="E50" s="44">
        <v>3.2</v>
      </c>
      <c r="F50" s="44">
        <v>3.2</v>
      </c>
      <c r="G50" s="44">
        <v>3.2</v>
      </c>
      <c r="H50" s="44">
        <v>3.2</v>
      </c>
      <c r="I50" s="44">
        <v>3.2</v>
      </c>
      <c r="J50" s="44">
        <v>3.2</v>
      </c>
      <c r="K50" s="44">
        <v>3.2</v>
      </c>
      <c r="L50" s="44">
        <v>3.2</v>
      </c>
      <c r="M50" s="44">
        <v>3.2</v>
      </c>
      <c r="N50" s="44">
        <v>3.2</v>
      </c>
      <c r="O50" s="44">
        <v>3.2</v>
      </c>
      <c r="P50" s="44">
        <v>3.2</v>
      </c>
      <c r="Q50" s="44">
        <v>3.2</v>
      </c>
      <c r="R50" s="44">
        <v>3.2</v>
      </c>
      <c r="S50" s="44">
        <v>3.2</v>
      </c>
      <c r="T50" s="44">
        <v>3.2</v>
      </c>
      <c r="U50" s="44">
        <v>3.2</v>
      </c>
      <c r="V50" s="44">
        <v>3.2</v>
      </c>
      <c r="W50" s="44">
        <v>3.2</v>
      </c>
      <c r="X50" s="44">
        <v>3.2</v>
      </c>
      <c r="Y50" s="44">
        <v>3.2</v>
      </c>
      <c r="Z50" s="44">
        <v>3.2</v>
      </c>
      <c r="AA50" s="44">
        <v>3.2</v>
      </c>
      <c r="AB50" s="44">
        <v>3.2</v>
      </c>
      <c r="AC50" s="44">
        <v>3.2</v>
      </c>
      <c r="AD50" s="44">
        <v>3.2</v>
      </c>
      <c r="AE50" s="44">
        <v>3.2</v>
      </c>
      <c r="AF50" s="44">
        <v>3.2</v>
      </c>
      <c r="AG50" s="58">
        <v>6.2</v>
      </c>
      <c r="AH50" s="49">
        <f t="shared" si="2"/>
        <v>3.2</v>
      </c>
      <c r="AI50" s="50">
        <f t="shared" si="3"/>
        <v>3.2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381.04000000000008</v>
      </c>
      <c r="C52" s="63">
        <f t="shared" ref="C52:AF52" si="8">SUM(C39:C51)</f>
        <v>382.14000000000004</v>
      </c>
      <c r="D52" s="63">
        <f t="shared" si="8"/>
        <v>365.94000000000005</v>
      </c>
      <c r="E52" s="63">
        <f t="shared" si="8"/>
        <v>350.14000000000004</v>
      </c>
      <c r="F52" s="63">
        <f t="shared" si="8"/>
        <v>337.14000000000004</v>
      </c>
      <c r="G52" s="63">
        <f t="shared" si="8"/>
        <v>305.44000000000005</v>
      </c>
      <c r="H52" s="63">
        <f t="shared" si="8"/>
        <v>316.54000000000002</v>
      </c>
      <c r="I52" s="63">
        <f t="shared" si="8"/>
        <v>302.64000000000004</v>
      </c>
      <c r="J52" s="63">
        <f t="shared" si="8"/>
        <v>312.54000000000002</v>
      </c>
      <c r="K52" s="63">
        <f t="shared" si="8"/>
        <v>342.54</v>
      </c>
      <c r="L52" s="63">
        <f t="shared" si="8"/>
        <v>357.54</v>
      </c>
      <c r="M52" s="63">
        <f t="shared" si="8"/>
        <v>370.34000000000003</v>
      </c>
      <c r="N52" s="63">
        <f t="shared" si="8"/>
        <v>362.84</v>
      </c>
      <c r="O52" s="63">
        <f t="shared" si="8"/>
        <v>394.34000000000003</v>
      </c>
      <c r="P52" s="63">
        <f t="shared" si="8"/>
        <v>377.84000000000003</v>
      </c>
      <c r="Q52" s="63">
        <f t="shared" si="8"/>
        <v>248.94</v>
      </c>
      <c r="R52" s="63">
        <f t="shared" si="8"/>
        <v>364.24</v>
      </c>
      <c r="S52" s="63">
        <f t="shared" si="8"/>
        <v>340.14</v>
      </c>
      <c r="T52" s="63">
        <f t="shared" si="8"/>
        <v>275.04000000000002</v>
      </c>
      <c r="U52" s="63">
        <f t="shared" si="8"/>
        <v>283.04000000000002</v>
      </c>
      <c r="V52" s="63">
        <f t="shared" si="8"/>
        <v>281.14</v>
      </c>
      <c r="W52" s="63">
        <f t="shared" si="8"/>
        <v>281.14</v>
      </c>
      <c r="X52" s="63">
        <f>SUM(X39:X51)</f>
        <v>281.14</v>
      </c>
      <c r="Y52" s="63">
        <f t="shared" si="8"/>
        <v>364.14</v>
      </c>
      <c r="Z52" s="63">
        <f t="shared" si="8"/>
        <v>384.14</v>
      </c>
      <c r="AA52" s="63">
        <f t="shared" si="8"/>
        <v>412.14</v>
      </c>
      <c r="AB52" s="63">
        <f t="shared" si="8"/>
        <v>412.53999999999996</v>
      </c>
      <c r="AC52" s="63">
        <f t="shared" si="8"/>
        <v>412.94000000000005</v>
      </c>
      <c r="AD52" s="63">
        <f t="shared" si="8"/>
        <v>400.14000000000004</v>
      </c>
      <c r="AE52" s="63">
        <f t="shared" si="8"/>
        <v>355.94</v>
      </c>
      <c r="AF52" s="63">
        <f t="shared" si="8"/>
        <v>342.54</v>
      </c>
      <c r="AG52" s="68">
        <f>SUM(AG39:AG51)</f>
        <v>489.91</v>
      </c>
      <c r="AH52" s="49">
        <f t="shared" si="2"/>
        <v>412.94000000000005</v>
      </c>
      <c r="AI52" s="50">
        <f t="shared" si="3"/>
        <v>248.94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14</v>
      </c>
      <c r="N53" s="44">
        <v>10</v>
      </c>
      <c r="O53" s="44">
        <v>14.2</v>
      </c>
      <c r="P53" s="44">
        <v>10.5</v>
      </c>
      <c r="Q53" s="44">
        <v>10.6</v>
      </c>
      <c r="R53" s="44">
        <v>10.7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14</v>
      </c>
      <c r="AA53" s="44">
        <v>14</v>
      </c>
      <c r="AB53" s="44">
        <v>10</v>
      </c>
      <c r="AC53" s="44">
        <v>0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14.2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6.4</v>
      </c>
      <c r="N54" s="64">
        <v>3.9</v>
      </c>
      <c r="O54" s="64">
        <v>5.9</v>
      </c>
      <c r="P54" s="64">
        <v>5.9</v>
      </c>
      <c r="Q54" s="64">
        <v>4.3</v>
      </c>
      <c r="R54" s="64">
        <v>3.4</v>
      </c>
      <c r="S54" s="64">
        <v>4.0999999999999996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6</v>
      </c>
      <c r="AA54" s="64">
        <v>5</v>
      </c>
      <c r="AB54" s="64">
        <v>3.9</v>
      </c>
      <c r="AC54" s="64">
        <v>3.7</v>
      </c>
      <c r="AD54" s="64">
        <v>0</v>
      </c>
      <c r="AE54" s="64">
        <v>0</v>
      </c>
      <c r="AF54" s="64">
        <v>0</v>
      </c>
      <c r="AG54" s="58">
        <v>32</v>
      </c>
      <c r="AH54" s="49">
        <f t="shared" si="2"/>
        <v>6.4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2.2999999999999998</v>
      </c>
      <c r="N55" s="70">
        <v>1.4</v>
      </c>
      <c r="O55" s="70">
        <v>2.2000000000000002</v>
      </c>
      <c r="P55" s="70">
        <v>2.1</v>
      </c>
      <c r="Q55" s="70">
        <v>1.6</v>
      </c>
      <c r="R55" s="70">
        <v>1.2</v>
      </c>
      <c r="S55" s="70">
        <v>1.5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2</v>
      </c>
      <c r="AA55" s="70">
        <v>2</v>
      </c>
      <c r="AB55" s="70">
        <v>1.4</v>
      </c>
      <c r="AC55" s="70">
        <v>1.4</v>
      </c>
      <c r="AD55" s="70">
        <v>0</v>
      </c>
      <c r="AE55" s="70">
        <v>0</v>
      </c>
      <c r="AF55" s="70">
        <v>0</v>
      </c>
      <c r="AG55" s="73">
        <v>14</v>
      </c>
      <c r="AH55" s="49">
        <f t="shared" si="2"/>
        <v>2.2999999999999998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0</v>
      </c>
      <c r="C56" s="63">
        <f t="shared" ref="C56:AF56" si="10">SUM(C53:C55)</f>
        <v>0</v>
      </c>
      <c r="D56" s="63">
        <f t="shared" si="10"/>
        <v>0</v>
      </c>
      <c r="E56" s="63">
        <f t="shared" si="10"/>
        <v>0</v>
      </c>
      <c r="F56" s="63">
        <f t="shared" si="10"/>
        <v>0</v>
      </c>
      <c r="G56" s="63">
        <f t="shared" si="10"/>
        <v>0</v>
      </c>
      <c r="H56" s="63">
        <f t="shared" si="10"/>
        <v>0</v>
      </c>
      <c r="I56" s="63">
        <f t="shared" si="10"/>
        <v>0</v>
      </c>
      <c r="J56" s="63">
        <f t="shared" si="10"/>
        <v>0</v>
      </c>
      <c r="K56" s="63">
        <f t="shared" si="10"/>
        <v>0</v>
      </c>
      <c r="L56" s="63">
        <f t="shared" si="10"/>
        <v>0</v>
      </c>
      <c r="M56" s="63">
        <f t="shared" si="10"/>
        <v>22.7</v>
      </c>
      <c r="N56" s="63">
        <f t="shared" si="10"/>
        <v>15.3</v>
      </c>
      <c r="O56" s="63">
        <f t="shared" si="10"/>
        <v>22.3</v>
      </c>
      <c r="P56" s="63">
        <f t="shared" si="10"/>
        <v>18.5</v>
      </c>
      <c r="Q56" s="63">
        <f t="shared" si="10"/>
        <v>16.5</v>
      </c>
      <c r="R56" s="63">
        <f t="shared" si="10"/>
        <v>15.299999999999999</v>
      </c>
      <c r="S56" s="63">
        <f t="shared" si="10"/>
        <v>5.6</v>
      </c>
      <c r="T56" s="63">
        <f t="shared" si="10"/>
        <v>0</v>
      </c>
      <c r="U56" s="63">
        <f t="shared" si="10"/>
        <v>0</v>
      </c>
      <c r="V56" s="63">
        <f t="shared" si="10"/>
        <v>0</v>
      </c>
      <c r="W56" s="63">
        <f t="shared" si="10"/>
        <v>0</v>
      </c>
      <c r="X56" s="63">
        <f t="shared" si="10"/>
        <v>0</v>
      </c>
      <c r="Y56" s="63">
        <f t="shared" si="10"/>
        <v>0</v>
      </c>
      <c r="Z56" s="63">
        <f t="shared" si="10"/>
        <v>22</v>
      </c>
      <c r="AA56" s="63">
        <f t="shared" si="10"/>
        <v>21</v>
      </c>
      <c r="AB56" s="63">
        <f t="shared" si="10"/>
        <v>15.3</v>
      </c>
      <c r="AC56" s="63">
        <f t="shared" si="10"/>
        <v>5.0999999999999996</v>
      </c>
      <c r="AD56" s="63">
        <f t="shared" si="10"/>
        <v>0</v>
      </c>
      <c r="AE56" s="63">
        <f t="shared" si="10"/>
        <v>0</v>
      </c>
      <c r="AF56" s="63">
        <f t="shared" si="10"/>
        <v>0</v>
      </c>
      <c r="AG56" s="68">
        <f>SUM(AG53:AG55)</f>
        <v>106</v>
      </c>
      <c r="AH56" s="49">
        <f t="shared" si="2"/>
        <v>22.7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71.7</v>
      </c>
      <c r="C57" s="44">
        <v>65.2</v>
      </c>
      <c r="D57" s="44">
        <v>67.58</v>
      </c>
      <c r="E57" s="44">
        <v>66</v>
      </c>
      <c r="F57" s="44">
        <v>51</v>
      </c>
      <c r="G57" s="44">
        <v>68</v>
      </c>
      <c r="H57" s="44">
        <v>64</v>
      </c>
      <c r="I57" s="44">
        <v>60</v>
      </c>
      <c r="J57" s="44">
        <v>62</v>
      </c>
      <c r="K57" s="44">
        <v>74</v>
      </c>
      <c r="L57" s="44">
        <v>72</v>
      </c>
      <c r="M57" s="44">
        <v>69</v>
      </c>
      <c r="N57" s="44">
        <v>51.3</v>
      </c>
      <c r="O57" s="44">
        <v>75.56</v>
      </c>
      <c r="P57" s="44">
        <v>70</v>
      </c>
      <c r="Q57" s="44">
        <v>59</v>
      </c>
      <c r="R57" s="44">
        <v>61.9</v>
      </c>
      <c r="S57" s="44">
        <v>68</v>
      </c>
      <c r="T57" s="44">
        <v>43</v>
      </c>
      <c r="U57" s="44">
        <v>35</v>
      </c>
      <c r="V57" s="44">
        <v>34</v>
      </c>
      <c r="W57" s="44">
        <v>42</v>
      </c>
      <c r="X57" s="44">
        <v>34</v>
      </c>
      <c r="Y57" s="44">
        <v>33</v>
      </c>
      <c r="Z57" s="44"/>
      <c r="AA57" s="44">
        <v>56</v>
      </c>
      <c r="AB57" s="44">
        <v>54.3</v>
      </c>
      <c r="AC57" s="44">
        <v>63.4</v>
      </c>
      <c r="AD57" s="44">
        <v>56.3</v>
      </c>
      <c r="AE57" s="44">
        <v>59.2</v>
      </c>
      <c r="AF57" s="44">
        <v>68.099999999999994</v>
      </c>
      <c r="AG57" s="56"/>
      <c r="AH57" s="49">
        <f t="shared" si="2"/>
        <v>75.56</v>
      </c>
      <c r="AI57" s="50">
        <f t="shared" si="3"/>
        <v>33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195.9</v>
      </c>
      <c r="C59" s="64">
        <v>76.8</v>
      </c>
      <c r="D59" s="64">
        <v>112.5</v>
      </c>
      <c r="E59" s="64">
        <v>140</v>
      </c>
      <c r="F59" s="64">
        <v>255</v>
      </c>
      <c r="G59" s="64">
        <v>270</v>
      </c>
      <c r="H59" s="64">
        <v>270</v>
      </c>
      <c r="I59" s="64">
        <v>280</v>
      </c>
      <c r="J59" s="64">
        <v>284</v>
      </c>
      <c r="K59" s="64">
        <v>270</v>
      </c>
      <c r="L59" s="64">
        <v>270</v>
      </c>
      <c r="M59" s="64">
        <v>315</v>
      </c>
      <c r="N59" s="64">
        <v>375</v>
      </c>
      <c r="O59" s="64">
        <v>335</v>
      </c>
      <c r="P59" s="64">
        <v>328.9</v>
      </c>
      <c r="Q59" s="64">
        <v>333.9</v>
      </c>
      <c r="R59" s="64">
        <v>301.5</v>
      </c>
      <c r="S59" s="64">
        <v>288</v>
      </c>
      <c r="T59" s="64">
        <v>280</v>
      </c>
      <c r="U59" s="64">
        <v>206</v>
      </c>
      <c r="V59" s="64">
        <v>190</v>
      </c>
      <c r="W59" s="64">
        <v>180</v>
      </c>
      <c r="X59" s="64">
        <v>185</v>
      </c>
      <c r="Y59" s="64">
        <v>203</v>
      </c>
      <c r="Z59" s="64"/>
      <c r="AA59" s="64">
        <v>237</v>
      </c>
      <c r="AB59" s="64">
        <v>220</v>
      </c>
      <c r="AC59" s="64">
        <v>203</v>
      </c>
      <c r="AD59" s="64">
        <v>204.8</v>
      </c>
      <c r="AE59" s="64">
        <v>218</v>
      </c>
      <c r="AF59" s="64">
        <v>212</v>
      </c>
      <c r="AG59" s="77"/>
      <c r="AH59" s="49">
        <f t="shared" si="2"/>
        <v>375</v>
      </c>
      <c r="AI59" s="50">
        <f t="shared" si="3"/>
        <v>76.8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0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54">
        <v>0</v>
      </c>
      <c r="AD61" s="54">
        <v>0</v>
      </c>
      <c r="AE61" s="54">
        <v>0</v>
      </c>
      <c r="AF61" s="5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54">
        <v>0</v>
      </c>
      <c r="AD62" s="54">
        <v>0</v>
      </c>
      <c r="AE62" s="54">
        <v>0</v>
      </c>
      <c r="AF62" s="54">
        <v>0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54">
        <v>0</v>
      </c>
      <c r="AD63" s="54">
        <v>0</v>
      </c>
      <c r="AE63" s="54">
        <v>0</v>
      </c>
      <c r="AF63" s="54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54">
        <v>0</v>
      </c>
      <c r="AD66" s="54">
        <v>0</v>
      </c>
      <c r="AE66" s="54">
        <v>0</v>
      </c>
      <c r="AF66" s="54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54">
        <v>0</v>
      </c>
      <c r="AD67" s="54">
        <v>0</v>
      </c>
      <c r="AE67" s="54">
        <v>0</v>
      </c>
      <c r="AF67" s="54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275.60000000000002</v>
      </c>
      <c r="C68" s="63">
        <f t="shared" ref="C68:AF68" si="12">SUM(C57:C67)</f>
        <v>150</v>
      </c>
      <c r="D68" s="63">
        <f t="shared" si="12"/>
        <v>188.07999999999998</v>
      </c>
      <c r="E68" s="63">
        <f t="shared" si="12"/>
        <v>214</v>
      </c>
      <c r="F68" s="63">
        <f t="shared" si="12"/>
        <v>314</v>
      </c>
      <c r="G68" s="63">
        <f t="shared" si="12"/>
        <v>346</v>
      </c>
      <c r="H68" s="63">
        <f t="shared" si="12"/>
        <v>342</v>
      </c>
      <c r="I68" s="63">
        <f t="shared" si="12"/>
        <v>348</v>
      </c>
      <c r="J68" s="63">
        <f t="shared" si="12"/>
        <v>354</v>
      </c>
      <c r="K68" s="63">
        <f t="shared" si="12"/>
        <v>352</v>
      </c>
      <c r="L68" s="63">
        <f t="shared" si="12"/>
        <v>350</v>
      </c>
      <c r="M68" s="63">
        <f t="shared" si="12"/>
        <v>392</v>
      </c>
      <c r="N68" s="63">
        <f t="shared" si="12"/>
        <v>434.3</v>
      </c>
      <c r="O68" s="63">
        <f t="shared" si="12"/>
        <v>418.56</v>
      </c>
      <c r="P68" s="63">
        <f t="shared" si="12"/>
        <v>406.9</v>
      </c>
      <c r="Q68" s="63">
        <f t="shared" si="12"/>
        <v>400.9</v>
      </c>
      <c r="R68" s="63">
        <f t="shared" si="12"/>
        <v>371.4</v>
      </c>
      <c r="S68" s="63">
        <f t="shared" si="12"/>
        <v>364</v>
      </c>
      <c r="T68" s="63">
        <f t="shared" si="12"/>
        <v>331</v>
      </c>
      <c r="U68" s="63">
        <f t="shared" si="12"/>
        <v>249</v>
      </c>
      <c r="V68" s="63">
        <f>SUM(V57:V67)</f>
        <v>224</v>
      </c>
      <c r="W68" s="63">
        <f t="shared" si="12"/>
        <v>222</v>
      </c>
      <c r="X68" s="63">
        <f t="shared" si="12"/>
        <v>219</v>
      </c>
      <c r="Y68" s="63">
        <f t="shared" si="12"/>
        <v>236</v>
      </c>
      <c r="Z68" s="63">
        <f t="shared" si="12"/>
        <v>0</v>
      </c>
      <c r="AA68" s="63">
        <f t="shared" si="12"/>
        <v>293</v>
      </c>
      <c r="AB68" s="63">
        <f t="shared" si="12"/>
        <v>274.3</v>
      </c>
      <c r="AC68" s="63">
        <f t="shared" si="12"/>
        <v>266.39999999999998</v>
      </c>
      <c r="AD68" s="63">
        <f t="shared" si="12"/>
        <v>261.10000000000002</v>
      </c>
      <c r="AE68" s="63">
        <f t="shared" si="12"/>
        <v>277.2</v>
      </c>
      <c r="AF68" s="63">
        <f t="shared" si="12"/>
        <v>280.10000000000002</v>
      </c>
      <c r="AG68" s="68">
        <f>SUM(AG57:AG67)</f>
        <v>0</v>
      </c>
      <c r="AH68" s="49">
        <f t="shared" si="2"/>
        <v>434.3</v>
      </c>
      <c r="AI68" s="50">
        <f t="shared" si="3"/>
        <v>0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>
        <v>180</v>
      </c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68"/>
      <c r="AH74" s="49">
        <f t="shared" si="2"/>
        <v>180</v>
      </c>
      <c r="AI74" s="50">
        <f t="shared" si="3"/>
        <v>180</v>
      </c>
    </row>
    <row r="75" spans="1:37" ht="15.75" thickBot="1" x14ac:dyDescent="0.3">
      <c r="A75" s="62" t="s">
        <v>83</v>
      </c>
      <c r="B75" s="83">
        <f t="shared" ref="B75" si="14">B72+B68+B56+B52+B38+B74</f>
        <v>1249.7400000000002</v>
      </c>
      <c r="C75" s="83">
        <f t="shared" ref="C75:AF75" si="15">C72+C68+C56+C52+C38+C74</f>
        <v>1213.2400000000002</v>
      </c>
      <c r="D75" s="83">
        <f t="shared" si="15"/>
        <v>1209.82</v>
      </c>
      <c r="E75" s="83">
        <f t="shared" si="15"/>
        <v>1194.44</v>
      </c>
      <c r="F75" s="83">
        <f t="shared" si="15"/>
        <v>1206.44</v>
      </c>
      <c r="G75" s="83">
        <f t="shared" si="15"/>
        <v>1186.74</v>
      </c>
      <c r="H75" s="83">
        <f t="shared" si="15"/>
        <v>1180.94</v>
      </c>
      <c r="I75" s="83">
        <f t="shared" si="15"/>
        <v>1207.0400000000002</v>
      </c>
      <c r="J75" s="83">
        <f t="shared" si="15"/>
        <v>1251.44</v>
      </c>
      <c r="K75" s="83">
        <f t="shared" si="15"/>
        <v>1299.44</v>
      </c>
      <c r="L75" s="83">
        <f t="shared" si="15"/>
        <v>1312.44</v>
      </c>
      <c r="M75" s="83">
        <f t="shared" si="15"/>
        <v>1339.94</v>
      </c>
      <c r="N75" s="83">
        <f t="shared" si="15"/>
        <v>1334.3400000000001</v>
      </c>
      <c r="O75" s="83">
        <f t="shared" si="15"/>
        <v>1387.1000000000001</v>
      </c>
      <c r="P75" s="83">
        <f t="shared" si="15"/>
        <v>1360.3400000000001</v>
      </c>
      <c r="Q75" s="83">
        <f t="shared" si="15"/>
        <v>1403.44</v>
      </c>
      <c r="R75" s="83">
        <f t="shared" si="15"/>
        <v>1358.0400000000002</v>
      </c>
      <c r="S75" s="83">
        <f t="shared" si="15"/>
        <v>1316.8400000000001</v>
      </c>
      <c r="T75" s="83">
        <f t="shared" si="15"/>
        <v>1231.74</v>
      </c>
      <c r="U75" s="83">
        <f t="shared" si="15"/>
        <v>1166.3400000000001</v>
      </c>
      <c r="V75" s="83">
        <f t="shared" si="15"/>
        <v>1128.1399999999999</v>
      </c>
      <c r="W75" s="83">
        <f t="shared" si="15"/>
        <v>1126.1399999999999</v>
      </c>
      <c r="X75" s="83">
        <f t="shared" si="15"/>
        <v>1123.1399999999999</v>
      </c>
      <c r="Y75" s="83">
        <f t="shared" si="15"/>
        <v>1225.1399999999999</v>
      </c>
      <c r="Z75" s="83">
        <f t="shared" si="15"/>
        <v>786.43999999999994</v>
      </c>
      <c r="AA75" s="83">
        <f t="shared" si="15"/>
        <v>1404.2400000000002</v>
      </c>
      <c r="AB75" s="83">
        <f t="shared" si="15"/>
        <v>1403.3400000000001</v>
      </c>
      <c r="AC75" s="83">
        <f t="shared" si="15"/>
        <v>1385.3400000000001</v>
      </c>
      <c r="AD75" s="83">
        <f t="shared" si="15"/>
        <v>1361.14</v>
      </c>
      <c r="AE75" s="83">
        <f t="shared" si="15"/>
        <v>1278.6399999999999</v>
      </c>
      <c r="AF75" s="83">
        <f t="shared" si="15"/>
        <v>1270.5400000000002</v>
      </c>
      <c r="AG75" s="68">
        <f>AG72+AG68+AG56+AG52+AG38+AG74</f>
        <v>2144.14</v>
      </c>
      <c r="AH75" s="49">
        <f t="shared" si="2"/>
        <v>1404.2400000000002</v>
      </c>
      <c r="AI75" s="50">
        <f t="shared" si="3"/>
        <v>786.43999999999994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2451.63</v>
      </c>
      <c r="C83" s="63">
        <f t="shared" ref="C83:AG83" si="20">SUM(C70:C82)</f>
        <v>2415.13</v>
      </c>
      <c r="D83" s="63">
        <f t="shared" si="20"/>
        <v>2411.71</v>
      </c>
      <c r="E83" s="63">
        <f t="shared" si="20"/>
        <v>2396.33</v>
      </c>
      <c r="F83" s="63">
        <f t="shared" si="20"/>
        <v>2408.33</v>
      </c>
      <c r="G83" s="63">
        <f t="shared" si="20"/>
        <v>2388.63</v>
      </c>
      <c r="H83" s="63">
        <f t="shared" si="20"/>
        <v>2382.83</v>
      </c>
      <c r="I83" s="63">
        <f t="shared" si="20"/>
        <v>2408.9300000000003</v>
      </c>
      <c r="J83" s="63">
        <f t="shared" si="20"/>
        <v>2453.33</v>
      </c>
      <c r="K83" s="63">
        <f t="shared" si="20"/>
        <v>2501.33</v>
      </c>
      <c r="L83" s="63">
        <f t="shared" si="20"/>
        <v>2514.33</v>
      </c>
      <c r="M83" s="63">
        <f t="shared" si="20"/>
        <v>2541.83</v>
      </c>
      <c r="N83" s="63">
        <f t="shared" si="20"/>
        <v>2536.23</v>
      </c>
      <c r="O83" s="63">
        <f t="shared" si="20"/>
        <v>2588.9899999999998</v>
      </c>
      <c r="P83" s="63">
        <f t="shared" si="20"/>
        <v>2562.23</v>
      </c>
      <c r="Q83" s="63">
        <f t="shared" si="20"/>
        <v>2785.33</v>
      </c>
      <c r="R83" s="63">
        <f t="shared" si="20"/>
        <v>2559.9300000000003</v>
      </c>
      <c r="S83" s="63">
        <f t="shared" si="20"/>
        <v>2518.73</v>
      </c>
      <c r="T83" s="63">
        <f t="shared" si="20"/>
        <v>2433.63</v>
      </c>
      <c r="U83" s="63">
        <f t="shared" si="20"/>
        <v>2368.23</v>
      </c>
      <c r="V83" s="63">
        <f t="shared" si="20"/>
        <v>2330.0299999999997</v>
      </c>
      <c r="W83" s="63">
        <f t="shared" si="20"/>
        <v>2328.0299999999997</v>
      </c>
      <c r="X83" s="63">
        <f t="shared" si="20"/>
        <v>2325.0299999999997</v>
      </c>
      <c r="Y83" s="63">
        <f t="shared" si="20"/>
        <v>2427.0299999999997</v>
      </c>
      <c r="Z83" s="63">
        <f t="shared" si="20"/>
        <v>1988.33</v>
      </c>
      <c r="AA83" s="63">
        <f t="shared" si="20"/>
        <v>2606.13</v>
      </c>
      <c r="AB83" s="63">
        <f t="shared" si="20"/>
        <v>2605.23</v>
      </c>
      <c r="AC83" s="63">
        <f t="shared" si="20"/>
        <v>2587.23</v>
      </c>
      <c r="AD83" s="63">
        <f t="shared" si="20"/>
        <v>2563.0299999999997</v>
      </c>
      <c r="AE83" s="63">
        <f t="shared" si="20"/>
        <v>2480.5299999999997</v>
      </c>
      <c r="AF83" s="63">
        <f t="shared" si="20"/>
        <v>2472.4300000000003</v>
      </c>
      <c r="AG83" s="68">
        <f t="shared" si="20"/>
        <v>4360.08</v>
      </c>
      <c r="AH83" s="49">
        <f t="shared" si="16"/>
        <v>2785.33</v>
      </c>
      <c r="AI83" s="50">
        <f t="shared" si="17"/>
        <v>1988.33</v>
      </c>
    </row>
    <row r="84" spans="1:37" x14ac:dyDescent="0.25">
      <c r="A84" s="88" t="s">
        <v>89</v>
      </c>
      <c r="B84" s="89">
        <v>50.04</v>
      </c>
      <c r="C84" s="89">
        <v>49.96</v>
      </c>
      <c r="D84" s="89">
        <v>50</v>
      </c>
      <c r="E84" s="89">
        <v>50.031999999999996</v>
      </c>
      <c r="F84" s="89">
        <v>49.91</v>
      </c>
      <c r="G84" s="89">
        <v>49.896000000000001</v>
      </c>
      <c r="H84" s="89">
        <v>49.91</v>
      </c>
      <c r="I84" s="89">
        <v>50.063000000000002</v>
      </c>
      <c r="J84" s="89">
        <v>49.984999999999999</v>
      </c>
      <c r="K84" s="89">
        <v>50.055999999999997</v>
      </c>
      <c r="L84" s="89">
        <v>50.075000000000003</v>
      </c>
      <c r="M84" s="89">
        <v>50.037999999999997</v>
      </c>
      <c r="N84" s="89">
        <v>49.99</v>
      </c>
      <c r="O84" s="89">
        <v>50.04</v>
      </c>
      <c r="P84" s="89">
        <v>50.06</v>
      </c>
      <c r="Q84" s="89">
        <v>50.04</v>
      </c>
      <c r="R84" s="89">
        <v>50.05</v>
      </c>
      <c r="S84" s="89">
        <v>50.081000000000003</v>
      </c>
      <c r="T84" s="89">
        <v>50.033000000000001</v>
      </c>
      <c r="U84" s="89">
        <v>50</v>
      </c>
      <c r="V84" s="89">
        <v>50.02</v>
      </c>
      <c r="W84" s="89">
        <v>50.01</v>
      </c>
      <c r="X84" s="89">
        <v>50.072000000000003</v>
      </c>
      <c r="Y84" s="89">
        <v>50.085999999999999</v>
      </c>
      <c r="Z84" s="89"/>
      <c r="AA84" s="89">
        <v>49.823</v>
      </c>
      <c r="AB84" s="89">
        <v>49.97</v>
      </c>
      <c r="AC84" s="89">
        <v>49.96</v>
      </c>
      <c r="AD84" s="89">
        <v>50.02</v>
      </c>
      <c r="AE84" s="89">
        <v>49.95</v>
      </c>
      <c r="AF84" s="89">
        <v>50</v>
      </c>
      <c r="AG84" s="90"/>
      <c r="AH84" s="49">
        <f t="shared" si="16"/>
        <v>50.085999999999999</v>
      </c>
      <c r="AI84" s="50">
        <f t="shared" si="17"/>
        <v>49.823</v>
      </c>
    </row>
    <row r="85" spans="1:37" x14ac:dyDescent="0.25">
      <c r="A85" s="91" t="s">
        <v>90</v>
      </c>
      <c r="B85" s="64">
        <v>124.4</v>
      </c>
      <c r="C85" s="64">
        <v>123.2</v>
      </c>
      <c r="D85" s="64">
        <v>124.2</v>
      </c>
      <c r="E85" s="64">
        <v>124.2</v>
      </c>
      <c r="F85" s="64">
        <v>124.2</v>
      </c>
      <c r="G85" s="64">
        <v>123.7</v>
      </c>
      <c r="H85" s="64">
        <v>123.7</v>
      </c>
      <c r="I85" s="64">
        <v>123.7</v>
      </c>
      <c r="J85" s="64">
        <v>122.7</v>
      </c>
      <c r="K85" s="64">
        <v>122</v>
      </c>
      <c r="L85" s="64">
        <v>122</v>
      </c>
      <c r="M85" s="64">
        <v>122</v>
      </c>
      <c r="N85" s="64">
        <v>120</v>
      </c>
      <c r="O85" s="64">
        <v>120.2</v>
      </c>
      <c r="P85" s="64">
        <v>119.7</v>
      </c>
      <c r="Q85" s="64">
        <v>20.100000000000001</v>
      </c>
      <c r="R85" s="64">
        <v>121.7</v>
      </c>
      <c r="S85" s="64">
        <v>122.2</v>
      </c>
      <c r="T85" s="64">
        <v>122.2</v>
      </c>
      <c r="U85" s="64">
        <v>123</v>
      </c>
      <c r="V85" s="64">
        <v>124.5</v>
      </c>
      <c r="W85" s="64">
        <v>124.5</v>
      </c>
      <c r="X85" s="64">
        <v>124.5</v>
      </c>
      <c r="Y85" s="64">
        <v>124.5</v>
      </c>
      <c r="Z85" s="64">
        <v>124.5</v>
      </c>
      <c r="AA85" s="64">
        <v>124.5</v>
      </c>
      <c r="AB85" s="64">
        <v>124.6</v>
      </c>
      <c r="AC85" s="64">
        <v>124.6</v>
      </c>
      <c r="AD85" s="64">
        <v>122.5</v>
      </c>
      <c r="AE85" s="64">
        <v>125.1</v>
      </c>
      <c r="AF85" s="64">
        <v>123.9</v>
      </c>
      <c r="AG85" s="93"/>
      <c r="AH85" s="49">
        <f t="shared" si="16"/>
        <v>125.1</v>
      </c>
      <c r="AI85" s="50">
        <f t="shared" si="17"/>
        <v>20.100000000000001</v>
      </c>
    </row>
    <row r="86" spans="1:37" x14ac:dyDescent="0.25">
      <c r="A86" s="91" t="s">
        <v>91</v>
      </c>
      <c r="B86" s="64">
        <v>129.4</v>
      </c>
      <c r="C86" s="64">
        <v>128.30000000000001</v>
      </c>
      <c r="D86" s="64">
        <v>129</v>
      </c>
      <c r="E86" s="64">
        <v>129</v>
      </c>
      <c r="F86" s="64">
        <v>129</v>
      </c>
      <c r="G86" s="64">
        <v>128.5</v>
      </c>
      <c r="H86" s="64">
        <v>128.5</v>
      </c>
      <c r="I86" s="64">
        <v>128.5</v>
      </c>
      <c r="J86" s="64">
        <v>126.5</v>
      </c>
      <c r="K86" s="64">
        <v>125</v>
      </c>
      <c r="L86" s="64">
        <v>125.8</v>
      </c>
      <c r="M86" s="64">
        <v>126.2</v>
      </c>
      <c r="N86" s="64">
        <v>124</v>
      </c>
      <c r="O86" s="64">
        <v>124.5</v>
      </c>
      <c r="P86" s="64">
        <v>124.3</v>
      </c>
      <c r="Q86" s="64">
        <v>124.8</v>
      </c>
      <c r="R86" s="64">
        <v>125.6</v>
      </c>
      <c r="S86" s="64">
        <v>126</v>
      </c>
      <c r="T86" s="64">
        <v>126</v>
      </c>
      <c r="U86" s="64">
        <v>127</v>
      </c>
      <c r="V86" s="64">
        <v>127.7</v>
      </c>
      <c r="W86" s="64">
        <v>127.7</v>
      </c>
      <c r="X86" s="64">
        <v>127.7</v>
      </c>
      <c r="Y86" s="64">
        <v>127.7</v>
      </c>
      <c r="Z86" s="64">
        <v>127.7</v>
      </c>
      <c r="AA86" s="64">
        <v>127.7</v>
      </c>
      <c r="AB86" s="64">
        <v>129</v>
      </c>
      <c r="AC86" s="64">
        <v>128.80000000000001</v>
      </c>
      <c r="AD86" s="64">
        <v>127.8</v>
      </c>
      <c r="AE86" s="64">
        <v>130</v>
      </c>
      <c r="AF86" s="64">
        <v>129</v>
      </c>
      <c r="AG86" s="93"/>
      <c r="AH86" s="49">
        <f t="shared" si="16"/>
        <v>130</v>
      </c>
      <c r="AI86" s="50">
        <f t="shared" si="17"/>
        <v>124</v>
      </c>
    </row>
    <row r="87" spans="1:37" x14ac:dyDescent="0.25">
      <c r="A87" s="91" t="s">
        <v>92</v>
      </c>
      <c r="B87" s="64">
        <v>130.5</v>
      </c>
      <c r="C87" s="64">
        <v>130.6</v>
      </c>
      <c r="D87" s="64">
        <v>131.5</v>
      </c>
      <c r="E87" s="64">
        <v>131.5</v>
      </c>
      <c r="F87" s="64">
        <v>131.5</v>
      </c>
      <c r="G87" s="64">
        <v>129.5</v>
      </c>
      <c r="H87" s="64">
        <v>129.5</v>
      </c>
      <c r="I87" s="64">
        <v>129.5</v>
      </c>
      <c r="J87" s="64">
        <v>127.5</v>
      </c>
      <c r="K87" s="64">
        <v>128</v>
      </c>
      <c r="L87" s="64">
        <v>126</v>
      </c>
      <c r="M87" s="64">
        <v>128.69999999999999</v>
      </c>
      <c r="N87" s="64">
        <v>126.6</v>
      </c>
      <c r="O87" s="64">
        <v>127.5</v>
      </c>
      <c r="P87" s="64">
        <v>125.8</v>
      </c>
      <c r="Q87" s="64">
        <v>128.30000000000001</v>
      </c>
      <c r="R87" s="64">
        <v>126.9</v>
      </c>
      <c r="S87" s="64">
        <v>127</v>
      </c>
      <c r="T87" s="64">
        <v>127</v>
      </c>
      <c r="U87" s="64">
        <v>129</v>
      </c>
      <c r="V87" s="64">
        <v>131</v>
      </c>
      <c r="W87" s="64">
        <v>131</v>
      </c>
      <c r="X87" s="64">
        <v>131</v>
      </c>
      <c r="Y87" s="64">
        <v>131</v>
      </c>
      <c r="Z87" s="64">
        <v>131</v>
      </c>
      <c r="AA87" s="64">
        <v>131</v>
      </c>
      <c r="AB87" s="64">
        <v>127.2</v>
      </c>
      <c r="AC87" s="64">
        <v>128.30000000000001</v>
      </c>
      <c r="AD87" s="64">
        <v>126.6</v>
      </c>
      <c r="AE87" s="64">
        <v>128.80000000000001</v>
      </c>
      <c r="AF87" s="64">
        <v>127.9</v>
      </c>
      <c r="AG87" s="93"/>
      <c r="AH87" s="49">
        <f t="shared" si="16"/>
        <v>131.5</v>
      </c>
      <c r="AI87" s="50">
        <f t="shared" si="17"/>
        <v>125.8</v>
      </c>
    </row>
    <row r="88" spans="1:37" x14ac:dyDescent="0.25">
      <c r="A88" s="94" t="s">
        <v>93</v>
      </c>
      <c r="B88" s="64">
        <v>133.19999999999999</v>
      </c>
      <c r="C88" s="64">
        <v>133.5</v>
      </c>
      <c r="D88" s="64">
        <v>134.19999999999999</v>
      </c>
      <c r="E88" s="64">
        <v>134.19999999999999</v>
      </c>
      <c r="F88" s="64">
        <v>134.19999999999999</v>
      </c>
      <c r="G88" s="64">
        <v>131.69999999999999</v>
      </c>
      <c r="H88" s="64">
        <v>131.69999999999999</v>
      </c>
      <c r="I88" s="64">
        <v>131.69999999999999</v>
      </c>
      <c r="J88" s="64">
        <v>132</v>
      </c>
      <c r="K88" s="64">
        <v>133</v>
      </c>
      <c r="L88" s="64">
        <v>130</v>
      </c>
      <c r="M88" s="64">
        <v>131.9</v>
      </c>
      <c r="N88" s="64">
        <v>128.6</v>
      </c>
      <c r="O88" s="64">
        <v>129.6</v>
      </c>
      <c r="P88" s="64">
        <v>128</v>
      </c>
      <c r="Q88" s="64">
        <v>130</v>
      </c>
      <c r="R88" s="64">
        <v>129.80000000000001</v>
      </c>
      <c r="S88" s="64">
        <v>130</v>
      </c>
      <c r="T88" s="64">
        <v>130</v>
      </c>
      <c r="U88" s="64">
        <v>133</v>
      </c>
      <c r="V88" s="64">
        <v>134</v>
      </c>
      <c r="W88" s="64">
        <v>134</v>
      </c>
      <c r="X88" s="64">
        <v>134</v>
      </c>
      <c r="Y88" s="64">
        <v>134</v>
      </c>
      <c r="Z88" s="64">
        <v>134</v>
      </c>
      <c r="AA88" s="64">
        <v>134</v>
      </c>
      <c r="AB88" s="64">
        <v>132.1</v>
      </c>
      <c r="AC88" s="64">
        <v>132.9</v>
      </c>
      <c r="AD88" s="64">
        <v>132.1</v>
      </c>
      <c r="AE88" s="64">
        <v>134</v>
      </c>
      <c r="AF88" s="64">
        <v>133.5</v>
      </c>
      <c r="AG88" s="93"/>
      <c r="AH88" s="49">
        <f t="shared" si="16"/>
        <v>134.19999999999999</v>
      </c>
      <c r="AI88" s="50">
        <f t="shared" si="17"/>
        <v>128</v>
      </c>
    </row>
    <row r="89" spans="1:37" x14ac:dyDescent="0.25">
      <c r="A89" s="94" t="s">
        <v>94</v>
      </c>
      <c r="B89" s="95">
        <v>132.69999999999999</v>
      </c>
      <c r="C89" s="95">
        <v>132.1</v>
      </c>
      <c r="D89" s="95">
        <v>129.19999999999999</v>
      </c>
      <c r="E89" s="95">
        <v>129.19999999999999</v>
      </c>
      <c r="F89" s="95">
        <v>129.19999999999999</v>
      </c>
      <c r="G89" s="95">
        <v>131.4</v>
      </c>
      <c r="H89" s="95">
        <v>131.4</v>
      </c>
      <c r="I89" s="95">
        <v>131.4</v>
      </c>
      <c r="J89" s="95">
        <v>132</v>
      </c>
      <c r="K89" s="95">
        <v>133</v>
      </c>
      <c r="L89" s="95">
        <v>134</v>
      </c>
      <c r="M89" s="95">
        <v>130.80000000000001</v>
      </c>
      <c r="N89" s="95">
        <v>129.19999999999999</v>
      </c>
      <c r="O89" s="95">
        <v>133.30000000000001</v>
      </c>
      <c r="P89" s="95">
        <v>132.6</v>
      </c>
      <c r="Q89" s="95">
        <v>128.5</v>
      </c>
      <c r="R89" s="95">
        <v>133</v>
      </c>
      <c r="S89" s="95">
        <v>131</v>
      </c>
      <c r="T89" s="95">
        <v>131</v>
      </c>
      <c r="U89" s="95">
        <v>133</v>
      </c>
      <c r="V89" s="95">
        <v>134</v>
      </c>
      <c r="W89" s="95">
        <v>134</v>
      </c>
      <c r="X89" s="95">
        <v>134</v>
      </c>
      <c r="Y89" s="95">
        <v>134</v>
      </c>
      <c r="Z89" s="95">
        <v>134</v>
      </c>
      <c r="AA89" s="95">
        <v>134</v>
      </c>
      <c r="AB89" s="95">
        <v>134.69999999999999</v>
      </c>
      <c r="AC89" s="95">
        <v>133.1</v>
      </c>
      <c r="AD89" s="95">
        <v>126.8</v>
      </c>
      <c r="AE89" s="95">
        <v>131.80000000000001</v>
      </c>
      <c r="AF89" s="95">
        <v>133.1</v>
      </c>
      <c r="AG89" s="96"/>
      <c r="AH89" s="49">
        <f t="shared" si="16"/>
        <v>134.69999999999999</v>
      </c>
      <c r="AI89" s="50">
        <f t="shared" si="17"/>
        <v>126.8</v>
      </c>
    </row>
    <row r="90" spans="1:37" x14ac:dyDescent="0.25">
      <c r="A90" s="91" t="s">
        <v>95</v>
      </c>
      <c r="B90" s="64">
        <v>131.6</v>
      </c>
      <c r="C90" s="64">
        <v>134.5</v>
      </c>
      <c r="D90" s="64">
        <v>134.80000000000001</v>
      </c>
      <c r="E90" s="64">
        <v>134.80000000000001</v>
      </c>
      <c r="F90" s="64">
        <v>134.80000000000001</v>
      </c>
      <c r="G90" s="64">
        <v>30.9</v>
      </c>
      <c r="H90" s="64">
        <v>30.9</v>
      </c>
      <c r="I90" s="64">
        <v>30.9</v>
      </c>
      <c r="J90" s="64">
        <v>131</v>
      </c>
      <c r="K90" s="64">
        <v>131</v>
      </c>
      <c r="L90" s="64">
        <v>130</v>
      </c>
      <c r="M90" s="64">
        <v>126.7</v>
      </c>
      <c r="N90" s="64">
        <v>124.45</v>
      </c>
      <c r="O90" s="64">
        <v>127</v>
      </c>
      <c r="P90" s="64">
        <v>130.5</v>
      </c>
      <c r="Q90" s="64">
        <v>130.5</v>
      </c>
      <c r="R90" s="64">
        <v>134.1</v>
      </c>
      <c r="S90" s="64">
        <v>128</v>
      </c>
      <c r="T90" s="64">
        <v>128</v>
      </c>
      <c r="U90" s="64">
        <v>131</v>
      </c>
      <c r="V90" s="64">
        <v>129</v>
      </c>
      <c r="W90" s="64">
        <v>129</v>
      </c>
      <c r="X90" s="64">
        <v>129</v>
      </c>
      <c r="Y90" s="64">
        <v>129</v>
      </c>
      <c r="Z90" s="64">
        <v>129</v>
      </c>
      <c r="AA90" s="64">
        <v>129</v>
      </c>
      <c r="AB90" s="64">
        <v>129</v>
      </c>
      <c r="AC90" s="64">
        <v>129.5</v>
      </c>
      <c r="AD90" s="64">
        <v>133.6</v>
      </c>
      <c r="AE90" s="64">
        <v>135</v>
      </c>
      <c r="AF90" s="64">
        <v>132.5</v>
      </c>
      <c r="AG90" s="93"/>
      <c r="AH90" s="49">
        <f t="shared" si="16"/>
        <v>135</v>
      </c>
      <c r="AI90" s="50">
        <f t="shared" si="17"/>
        <v>30.9</v>
      </c>
    </row>
    <row r="91" spans="1:37" ht="15.75" thickBot="1" x14ac:dyDescent="0.3">
      <c r="A91" s="91" t="s">
        <v>96</v>
      </c>
      <c r="B91" s="97">
        <v>65.400000000000006</v>
      </c>
      <c r="C91" s="97">
        <v>64.8</v>
      </c>
      <c r="D91" s="97">
        <v>65.2</v>
      </c>
      <c r="E91" s="97">
        <v>65.2</v>
      </c>
      <c r="F91" s="97">
        <v>65.2</v>
      </c>
      <c r="G91" s="97">
        <v>64.900000000000006</v>
      </c>
      <c r="H91" s="97">
        <v>64.900000000000006</v>
      </c>
      <c r="I91" s="97">
        <v>64.900000000000006</v>
      </c>
      <c r="J91" s="97">
        <v>63.9</v>
      </c>
      <c r="K91" s="97">
        <v>63.6</v>
      </c>
      <c r="L91" s="97">
        <v>63</v>
      </c>
      <c r="M91" s="97">
        <v>63.6</v>
      </c>
      <c r="N91" s="97">
        <v>61.4</v>
      </c>
      <c r="O91" s="97">
        <v>63</v>
      </c>
      <c r="P91" s="97">
        <v>61.4</v>
      </c>
      <c r="Q91" s="97">
        <v>61.7</v>
      </c>
      <c r="R91" s="97">
        <v>62</v>
      </c>
      <c r="S91" s="97">
        <v>62.3</v>
      </c>
      <c r="T91" s="97">
        <v>62.3</v>
      </c>
      <c r="U91" s="97">
        <v>63</v>
      </c>
      <c r="V91" s="97">
        <v>63.3</v>
      </c>
      <c r="W91" s="97">
        <v>63.3</v>
      </c>
      <c r="X91" s="97">
        <v>63.3</v>
      </c>
      <c r="Y91" s="97">
        <v>63.3</v>
      </c>
      <c r="Z91" s="97">
        <v>63.3</v>
      </c>
      <c r="AA91" s="97">
        <v>63.3</v>
      </c>
      <c r="AB91" s="97">
        <v>65.2</v>
      </c>
      <c r="AC91" s="97">
        <v>65</v>
      </c>
      <c r="AD91" s="97">
        <v>64.5</v>
      </c>
      <c r="AE91" s="97">
        <v>65.900000000000006</v>
      </c>
      <c r="AF91" s="97">
        <v>65.3</v>
      </c>
      <c r="AG91" s="98"/>
      <c r="AH91" s="49">
        <f t="shared" si="16"/>
        <v>65.900000000000006</v>
      </c>
      <c r="AI91" s="50">
        <f t="shared" si="17"/>
        <v>61.4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21">SUM(B15,B18,B21:B22,B42,B44:B45,B47,B49,B94:B97,B103,B109,B115,B124,B126,B138,B145,B148:B149,B156,B158,B160,B164:B166,B168:B170,B175,B181:B182,B184:B186,B194,B199)</f>
        <v>168.44</v>
      </c>
      <c r="C93" s="102">
        <f t="shared" si="21"/>
        <v>159.54</v>
      </c>
      <c r="D93" s="102">
        <f t="shared" si="21"/>
        <v>157.73999999999998</v>
      </c>
      <c r="E93" s="102">
        <f t="shared" si="21"/>
        <v>157.63999999999999</v>
      </c>
      <c r="F93" s="102">
        <f t="shared" si="21"/>
        <v>157.63999999999999</v>
      </c>
      <c r="G93" s="102">
        <f t="shared" si="21"/>
        <v>153.93999999999997</v>
      </c>
      <c r="H93" s="102">
        <f t="shared" si="21"/>
        <v>157.13999999999999</v>
      </c>
      <c r="I93" s="102">
        <f t="shared" si="21"/>
        <v>235.94</v>
      </c>
      <c r="J93" s="102">
        <f t="shared" si="21"/>
        <v>256.04000000000002</v>
      </c>
      <c r="K93" s="102">
        <f t="shared" si="21"/>
        <v>278.14000000000004</v>
      </c>
      <c r="L93" s="102">
        <f t="shared" si="21"/>
        <v>294.44000000000005</v>
      </c>
      <c r="M93" s="102">
        <f t="shared" si="21"/>
        <v>305.54000000000008</v>
      </c>
      <c r="N93" s="102">
        <f t="shared" si="21"/>
        <v>289.94</v>
      </c>
      <c r="O93" s="102">
        <f t="shared" si="21"/>
        <v>278.54000000000002</v>
      </c>
      <c r="P93" s="102">
        <f t="shared" si="21"/>
        <v>336.14000000000004</v>
      </c>
      <c r="Q93" s="102">
        <f t="shared" si="21"/>
        <v>344.84000000000003</v>
      </c>
      <c r="R93" s="102">
        <f t="shared" si="21"/>
        <v>270.94</v>
      </c>
      <c r="S93" s="102">
        <f t="shared" si="21"/>
        <v>246.33999999999997</v>
      </c>
      <c r="T93" s="102">
        <f t="shared" si="21"/>
        <v>263.14000000000004</v>
      </c>
      <c r="U93" s="102">
        <f t="shared" si="21"/>
        <v>260.74000000000007</v>
      </c>
      <c r="V93" s="102">
        <f t="shared" si="21"/>
        <v>259.84000000000003</v>
      </c>
      <c r="W93" s="102">
        <f>SUM(W15,W18,W21:W22,W42,W44:W45,W47,W49,W94:W97,W103,W109,W115,W124,W126,W138,W145,W148:W149,W156,W158,W160,W164:W166,W168:W170,W175,W181:W182,W184:W186,W194,W199)</f>
        <v>257.84000000000003</v>
      </c>
      <c r="X93" s="102">
        <f>SUM(X15,X18,X21:X22,X42,X44:X45,X47,X49,X94:X97,X103,X109,X115,X124,X126,X138,X145,X148:X149,X156,X158,X160,X164:X166,X168:X170,X175,X181:X182,X184:X186,X194,X199)</f>
        <v>270.84000000000003</v>
      </c>
      <c r="Y93" s="102">
        <f t="shared" si="21"/>
        <v>289.84000000000003</v>
      </c>
      <c r="Z93" s="102">
        <f t="shared" si="21"/>
        <v>186.83999999999997</v>
      </c>
      <c r="AA93" s="102">
        <f t="shared" si="21"/>
        <v>328.74</v>
      </c>
      <c r="AB93" s="102">
        <f t="shared" si="21"/>
        <v>297.74</v>
      </c>
      <c r="AC93" s="102">
        <f t="shared" si="21"/>
        <v>282.44000000000005</v>
      </c>
      <c r="AD93" s="102">
        <f t="shared" si="21"/>
        <v>254.64</v>
      </c>
      <c r="AE93" s="102">
        <f t="shared" si="21"/>
        <v>207.53999999999996</v>
      </c>
      <c r="AF93" s="102">
        <f t="shared" si="21"/>
        <v>171.13999999999996</v>
      </c>
      <c r="AG93" s="104"/>
      <c r="AH93" s="49">
        <f>MAX(C93:AF93)</f>
        <v>344.84000000000003</v>
      </c>
      <c r="AI93" s="50">
        <f>MIN(C93:AF93)</f>
        <v>153.93999999999997</v>
      </c>
    </row>
    <row r="94" spans="1:37" x14ac:dyDescent="0.25">
      <c r="A94" s="105" t="s">
        <v>98</v>
      </c>
      <c r="B94" s="106">
        <v>24.4</v>
      </c>
      <c r="C94" s="106">
        <v>25.7</v>
      </c>
      <c r="D94" s="106">
        <v>23.2</v>
      </c>
      <c r="E94" s="106">
        <v>24</v>
      </c>
      <c r="F94" s="106">
        <v>20</v>
      </c>
      <c r="G94" s="106">
        <v>25</v>
      </c>
      <c r="H94" s="106"/>
      <c r="I94" s="106">
        <v>14</v>
      </c>
      <c r="J94" s="106">
        <v>17</v>
      </c>
      <c r="K94" s="106">
        <v>37</v>
      </c>
      <c r="L94" s="106">
        <v>45</v>
      </c>
      <c r="M94" s="106">
        <v>44.1</v>
      </c>
      <c r="N94" s="106">
        <v>48.2</v>
      </c>
      <c r="O94" s="106">
        <v>50.6</v>
      </c>
      <c r="P94" s="106">
        <v>49.4</v>
      </c>
      <c r="Q94" s="106">
        <v>56.9</v>
      </c>
      <c r="R94" s="106">
        <v>32.700000000000003</v>
      </c>
      <c r="S94" s="106">
        <v>15.5</v>
      </c>
      <c r="T94" s="106">
        <v>13.3</v>
      </c>
      <c r="U94" s="106">
        <v>24.9</v>
      </c>
      <c r="V94" s="106">
        <v>21</v>
      </c>
      <c r="W94" s="106">
        <v>11</v>
      </c>
      <c r="X94" s="106">
        <v>5</v>
      </c>
      <c r="Y94" s="106">
        <v>18</v>
      </c>
      <c r="Z94" s="106"/>
      <c r="AA94" s="106">
        <v>43</v>
      </c>
      <c r="AB94" s="106">
        <v>38.700000000000003</v>
      </c>
      <c r="AC94" s="106">
        <v>44.3</v>
      </c>
      <c r="AD94" s="106">
        <v>24.9</v>
      </c>
      <c r="AE94" s="106">
        <v>17.899999999999999</v>
      </c>
      <c r="AF94" s="106">
        <v>4.0999999999999996</v>
      </c>
      <c r="AG94" s="109">
        <v>75</v>
      </c>
      <c r="AH94" s="49">
        <f t="shared" ref="AH94:AH100" si="22">IF(ABS(MAX(C94:AF94))&gt;ABS(MIN(C94:AF94)),MAX(C94:AF94),MIN(C94:AF94))</f>
        <v>56.9</v>
      </c>
      <c r="AI94" s="110">
        <f t="shared" ref="AI94:AI100" si="23">INDEX($C$9:$AF$9,1,MATCH(AH94,C94:AF94,0))</f>
        <v>0.5</v>
      </c>
    </row>
    <row r="95" spans="1:37" x14ac:dyDescent="0.25">
      <c r="A95" s="111" t="s">
        <v>99</v>
      </c>
      <c r="B95" s="112">
        <f>-41.7-45.7</f>
        <v>-87.4</v>
      </c>
      <c r="C95" s="112">
        <f>-43.8-48.4</f>
        <v>-92.199999999999989</v>
      </c>
      <c r="D95" s="112">
        <f>-43.8-48.1</f>
        <v>-91.9</v>
      </c>
      <c r="E95" s="112">
        <v>-90</v>
      </c>
      <c r="F95" s="112">
        <v>-85</v>
      </c>
      <c r="G95" s="112">
        <v>-80</v>
      </c>
      <c r="H95" s="112"/>
      <c r="I95" s="112">
        <v>-34</v>
      </c>
      <c r="J95" s="112">
        <v>-32</v>
      </c>
      <c r="K95" s="112">
        <v>-27</v>
      </c>
      <c r="L95" s="112">
        <v>-20</v>
      </c>
      <c r="M95" s="112">
        <v>-16</v>
      </c>
      <c r="N95" s="112">
        <f>-9.8-12</f>
        <v>-21.8</v>
      </c>
      <c r="O95" s="112">
        <f>-12.6-16.3</f>
        <v>-28.9</v>
      </c>
      <c r="P95" s="112">
        <f>12.4+16.5</f>
        <v>28.9</v>
      </c>
      <c r="Q95" s="112">
        <f>16.7+20.1</f>
        <v>36.799999999999997</v>
      </c>
      <c r="R95" s="112">
        <f>-11.9-14.7</f>
        <v>-26.6</v>
      </c>
      <c r="S95" s="112">
        <v>-30</v>
      </c>
      <c r="T95" s="112">
        <v>-31</v>
      </c>
      <c r="U95" s="112">
        <v>-32</v>
      </c>
      <c r="V95" s="112">
        <v>-31</v>
      </c>
      <c r="W95" s="112">
        <v>-27</v>
      </c>
      <c r="X95" s="112">
        <v>-15</v>
      </c>
      <c r="Y95" s="112">
        <v>-8</v>
      </c>
      <c r="Z95" s="112"/>
      <c r="AA95" s="112">
        <v>-8</v>
      </c>
      <c r="AB95" s="112">
        <f>-14-17</f>
        <v>-31</v>
      </c>
      <c r="AC95" s="112">
        <f>-16.2-19.5</f>
        <v>-35.700000000000003</v>
      </c>
      <c r="AD95" s="112">
        <f>-21.7-24.4</f>
        <v>-46.099999999999994</v>
      </c>
      <c r="AE95" s="112">
        <f>-29.8-33.4</f>
        <v>-63.2</v>
      </c>
      <c r="AF95" s="112">
        <f>-36.9-41.1</f>
        <v>-78</v>
      </c>
      <c r="AG95" s="109">
        <v>240</v>
      </c>
      <c r="AH95" s="49">
        <f t="shared" si="22"/>
        <v>-92.199999999999989</v>
      </c>
      <c r="AI95" s="110">
        <f t="shared" si="23"/>
        <v>4.1666666666666664E-2</v>
      </c>
    </row>
    <row r="96" spans="1:37" x14ac:dyDescent="0.25">
      <c r="A96" s="111" t="s">
        <v>100</v>
      </c>
      <c r="B96" s="112">
        <v>-4.5</v>
      </c>
      <c r="C96" s="112">
        <v>-14</v>
      </c>
      <c r="D96" s="112">
        <v>-9.1999999999999993</v>
      </c>
      <c r="E96" s="112">
        <v>-12</v>
      </c>
      <c r="F96" s="112">
        <v>-10</v>
      </c>
      <c r="G96" s="112">
        <v>-12</v>
      </c>
      <c r="H96" s="112"/>
      <c r="I96" s="112">
        <v>-2.2000000000000002</v>
      </c>
      <c r="J96" s="112">
        <v>2.9</v>
      </c>
      <c r="K96" s="112">
        <v>0</v>
      </c>
      <c r="L96" s="112">
        <v>2.2999999999999998</v>
      </c>
      <c r="M96" s="112">
        <v>9.6</v>
      </c>
      <c r="N96" s="112">
        <v>0</v>
      </c>
      <c r="O96" s="112">
        <v>0</v>
      </c>
      <c r="P96" s="112">
        <v>0</v>
      </c>
      <c r="Q96" s="112">
        <v>0</v>
      </c>
      <c r="R96" s="112">
        <v>0</v>
      </c>
      <c r="S96" s="112">
        <v>0</v>
      </c>
      <c r="T96" s="112">
        <v>0</v>
      </c>
      <c r="U96" s="112">
        <v>0</v>
      </c>
      <c r="V96" s="112">
        <v>0</v>
      </c>
      <c r="W96" s="112">
        <v>0</v>
      </c>
      <c r="X96" s="112">
        <v>0</v>
      </c>
      <c r="Y96" s="112">
        <v>0</v>
      </c>
      <c r="Z96" s="112"/>
      <c r="AA96" s="112">
        <v>19.899999999999999</v>
      </c>
      <c r="AB96" s="112">
        <v>11.3</v>
      </c>
      <c r="AC96" s="112">
        <v>7.4</v>
      </c>
      <c r="AD96" s="112">
        <v>3.1</v>
      </c>
      <c r="AE96" s="112">
        <v>0.5</v>
      </c>
      <c r="AF96" s="112">
        <v>-5.6</v>
      </c>
      <c r="AG96" s="109">
        <v>60</v>
      </c>
      <c r="AH96" s="49">
        <f t="shared" si="22"/>
        <v>19.899999999999999</v>
      </c>
      <c r="AI96" s="110">
        <f t="shared" si="23"/>
        <v>0.8125</v>
      </c>
    </row>
    <row r="97" spans="1:37" x14ac:dyDescent="0.25">
      <c r="A97" s="113" t="s">
        <v>101</v>
      </c>
      <c r="B97" s="114">
        <v>52.5</v>
      </c>
      <c r="C97" s="114">
        <v>56.6</v>
      </c>
      <c r="D97" s="114">
        <v>52</v>
      </c>
      <c r="E97" s="114">
        <v>52</v>
      </c>
      <c r="F97" s="114">
        <v>49</v>
      </c>
      <c r="G97" s="114">
        <v>56</v>
      </c>
      <c r="H97" s="114"/>
      <c r="I97" s="114">
        <v>97</v>
      </c>
      <c r="J97" s="114">
        <v>98</v>
      </c>
      <c r="K97" s="114">
        <v>98</v>
      </c>
      <c r="L97" s="114">
        <v>97</v>
      </c>
      <c r="M97" s="114">
        <v>98</v>
      </c>
      <c r="N97" s="114">
        <v>94.1</v>
      </c>
      <c r="O97" s="114">
        <v>87.3</v>
      </c>
      <c r="P97" s="114">
        <v>93</v>
      </c>
      <c r="Q97" s="114">
        <v>86.3</v>
      </c>
      <c r="R97" s="114">
        <v>100</v>
      </c>
      <c r="S97" s="114">
        <v>96</v>
      </c>
      <c r="T97" s="114">
        <v>96</v>
      </c>
      <c r="U97" s="114">
        <v>81</v>
      </c>
      <c r="V97" s="114">
        <v>83</v>
      </c>
      <c r="W97" s="114">
        <v>87</v>
      </c>
      <c r="X97" s="114">
        <v>94</v>
      </c>
      <c r="Y97" s="114">
        <v>93</v>
      </c>
      <c r="Z97" s="114"/>
      <c r="AA97" s="114">
        <v>87</v>
      </c>
      <c r="AB97" s="114">
        <v>91.4</v>
      </c>
      <c r="AC97" s="114">
        <v>79.099999999999994</v>
      </c>
      <c r="AD97" s="114">
        <v>86.7</v>
      </c>
      <c r="AE97" s="114">
        <v>66.599999999999994</v>
      </c>
      <c r="AF97" s="114">
        <v>64.599999999999994</v>
      </c>
      <c r="AG97" s="116">
        <v>120</v>
      </c>
      <c r="AH97" s="49">
        <f t="shared" si="22"/>
        <v>100</v>
      </c>
      <c r="AI97" s="110">
        <f t="shared" si="23"/>
        <v>0.54166666666666696</v>
      </c>
    </row>
    <row r="98" spans="1:37" x14ac:dyDescent="0.25">
      <c r="A98" s="113" t="s">
        <v>102</v>
      </c>
      <c r="B98" s="114">
        <v>72.3</v>
      </c>
      <c r="C98" s="114">
        <v>68.099999999999994</v>
      </c>
      <c r="D98" s="114">
        <v>69.099999999999994</v>
      </c>
      <c r="E98" s="114">
        <v>70</v>
      </c>
      <c r="F98" s="114">
        <v>74</v>
      </c>
      <c r="G98" s="114">
        <v>73</v>
      </c>
      <c r="H98" s="114"/>
      <c r="I98" s="114">
        <v>102</v>
      </c>
      <c r="J98" s="114">
        <v>100</v>
      </c>
      <c r="K98" s="114">
        <v>100</v>
      </c>
      <c r="L98" s="114">
        <v>94</v>
      </c>
      <c r="M98" s="114">
        <v>100</v>
      </c>
      <c r="N98" s="114">
        <v>102.3</v>
      </c>
      <c r="O98" s="114">
        <v>95</v>
      </c>
      <c r="P98" s="114">
        <v>101</v>
      </c>
      <c r="Q98" s="114">
        <v>94.7</v>
      </c>
      <c r="R98" s="114">
        <v>103.8</v>
      </c>
      <c r="S98" s="114">
        <v>96</v>
      </c>
      <c r="T98" s="114">
        <v>95.8</v>
      </c>
      <c r="U98" s="114">
        <v>83.6</v>
      </c>
      <c r="V98" s="114">
        <v>85</v>
      </c>
      <c r="W98" s="114">
        <v>90</v>
      </c>
      <c r="X98" s="114">
        <v>91</v>
      </c>
      <c r="Y98" s="114">
        <v>86</v>
      </c>
      <c r="Z98" s="114"/>
      <c r="AA98" s="114">
        <v>98</v>
      </c>
      <c r="AB98" s="114">
        <v>91.9</v>
      </c>
      <c r="AC98" s="114">
        <v>80.900000000000006</v>
      </c>
      <c r="AD98" s="114">
        <v>92.8</v>
      </c>
      <c r="AE98" s="114">
        <v>90.1</v>
      </c>
      <c r="AF98" s="114">
        <v>84</v>
      </c>
      <c r="AG98" s="116"/>
      <c r="AH98" s="49">
        <f t="shared" si="22"/>
        <v>103.8</v>
      </c>
      <c r="AI98" s="110">
        <f t="shared" si="23"/>
        <v>0.54166666666666696</v>
      </c>
    </row>
    <row r="99" spans="1:37" x14ac:dyDescent="0.25">
      <c r="A99" s="113" t="s">
        <v>103</v>
      </c>
      <c r="B99" s="114">
        <v>86.4</v>
      </c>
      <c r="C99" s="114">
        <v>88.2</v>
      </c>
      <c r="D99" s="114">
        <v>83.8</v>
      </c>
      <c r="E99" s="114">
        <v>82</v>
      </c>
      <c r="F99" s="114">
        <v>80</v>
      </c>
      <c r="G99" s="114">
        <v>72</v>
      </c>
      <c r="H99" s="114"/>
      <c r="I99" s="114">
        <v>82</v>
      </c>
      <c r="J99" s="114">
        <v>83</v>
      </c>
      <c r="K99" s="114">
        <v>83</v>
      </c>
      <c r="L99" s="114">
        <v>63</v>
      </c>
      <c r="M99" s="114">
        <v>70.5</v>
      </c>
      <c r="N99" s="114">
        <v>67.900000000000006</v>
      </c>
      <c r="O99" s="114">
        <v>57.8</v>
      </c>
      <c r="P99" s="114">
        <v>68.5</v>
      </c>
      <c r="Q99" s="114">
        <v>42.6</v>
      </c>
      <c r="R99" s="114">
        <v>62.4</v>
      </c>
      <c r="S99" s="114">
        <v>68.599999999999994</v>
      </c>
      <c r="T99" s="114">
        <v>83</v>
      </c>
      <c r="U99" s="114">
        <v>72</v>
      </c>
      <c r="V99" s="114">
        <v>76</v>
      </c>
      <c r="W99" s="114">
        <v>81</v>
      </c>
      <c r="X99" s="114">
        <v>83</v>
      </c>
      <c r="Y99" s="114">
        <v>76</v>
      </c>
      <c r="Z99" s="114"/>
      <c r="AA99" s="114">
        <v>68</v>
      </c>
      <c r="AB99" s="114">
        <v>72.5</v>
      </c>
      <c r="AC99" s="114">
        <v>67.7</v>
      </c>
      <c r="AD99" s="114">
        <v>81.7</v>
      </c>
      <c r="AE99" s="114">
        <v>79.599999999999994</v>
      </c>
      <c r="AF99" s="114">
        <v>88.8</v>
      </c>
      <c r="AG99" s="100"/>
      <c r="AH99" s="49">
        <f t="shared" si="22"/>
        <v>88.8</v>
      </c>
      <c r="AI99" s="110">
        <f t="shared" si="23"/>
        <v>0.95833333333333304</v>
      </c>
    </row>
    <row r="100" spans="1:37" ht="15.75" thickBot="1" x14ac:dyDescent="0.3">
      <c r="A100" s="117" t="s">
        <v>104</v>
      </c>
      <c r="B100" s="95">
        <v>68.900000000000006</v>
      </c>
      <c r="C100" s="95">
        <v>59.5</v>
      </c>
      <c r="D100" s="95">
        <v>59.6</v>
      </c>
      <c r="E100" s="95">
        <v>60</v>
      </c>
      <c r="F100" s="95">
        <v>60</v>
      </c>
      <c r="G100" s="95">
        <v>64</v>
      </c>
      <c r="H100" s="95"/>
      <c r="I100" s="95">
        <v>63</v>
      </c>
      <c r="J100" s="95">
        <v>67</v>
      </c>
      <c r="K100" s="95">
        <v>67</v>
      </c>
      <c r="L100" s="95">
        <v>76</v>
      </c>
      <c r="M100" s="95">
        <v>73</v>
      </c>
      <c r="N100" s="95">
        <v>85</v>
      </c>
      <c r="O100" s="95">
        <v>79.400000000000006</v>
      </c>
      <c r="P100" s="95">
        <v>86.6</v>
      </c>
      <c r="Q100" s="95">
        <v>86.8</v>
      </c>
      <c r="R100" s="95">
        <v>82.9</v>
      </c>
      <c r="S100" s="95">
        <v>84</v>
      </c>
      <c r="T100" s="95">
        <v>77</v>
      </c>
      <c r="U100" s="95">
        <v>61.8</v>
      </c>
      <c r="V100" s="95">
        <v>52</v>
      </c>
      <c r="W100" s="95">
        <v>38</v>
      </c>
      <c r="X100" s="95">
        <v>42</v>
      </c>
      <c r="Y100" s="95">
        <v>52</v>
      </c>
      <c r="Z100" s="95"/>
      <c r="AA100" s="95">
        <v>64</v>
      </c>
      <c r="AB100" s="95">
        <v>61.9</v>
      </c>
      <c r="AC100" s="95">
        <v>63.2</v>
      </c>
      <c r="AD100" s="95">
        <v>66.8</v>
      </c>
      <c r="AE100" s="95">
        <v>60.6</v>
      </c>
      <c r="AF100" s="95">
        <v>69.400000000000006</v>
      </c>
      <c r="AG100" s="100"/>
      <c r="AH100" s="49">
        <f t="shared" si="22"/>
        <v>86.8</v>
      </c>
      <c r="AI100" s="110">
        <f t="shared" si="23"/>
        <v>0.5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4">AF102</f>
        <v>9.9</v>
      </c>
      <c r="C102" s="48">
        <v>9.9</v>
      </c>
      <c r="D102" s="122">
        <f t="shared" ref="D102:S107" si="25">C102</f>
        <v>9.9</v>
      </c>
      <c r="E102" s="122">
        <f t="shared" si="25"/>
        <v>9.9</v>
      </c>
      <c r="F102" s="122">
        <f t="shared" si="25"/>
        <v>9.9</v>
      </c>
      <c r="G102" s="122">
        <f t="shared" si="25"/>
        <v>9.9</v>
      </c>
      <c r="H102" s="122">
        <f t="shared" si="25"/>
        <v>9.9</v>
      </c>
      <c r="I102" s="122">
        <f t="shared" si="25"/>
        <v>9.9</v>
      </c>
      <c r="J102" s="122">
        <f t="shared" si="25"/>
        <v>9.9</v>
      </c>
      <c r="K102" s="122">
        <f t="shared" si="25"/>
        <v>9.9</v>
      </c>
      <c r="L102" s="122">
        <f t="shared" si="25"/>
        <v>9.9</v>
      </c>
      <c r="M102" s="122">
        <f t="shared" si="25"/>
        <v>9.9</v>
      </c>
      <c r="N102" s="122">
        <f t="shared" si="25"/>
        <v>9.9</v>
      </c>
      <c r="O102" s="122">
        <f t="shared" si="25"/>
        <v>9.9</v>
      </c>
      <c r="P102" s="122">
        <f t="shared" si="25"/>
        <v>9.9</v>
      </c>
      <c r="Q102" s="122">
        <f t="shared" si="25"/>
        <v>9.9</v>
      </c>
      <c r="R102" s="122">
        <f t="shared" si="25"/>
        <v>9.9</v>
      </c>
      <c r="S102" s="122">
        <f t="shared" si="25"/>
        <v>9.9</v>
      </c>
      <c r="T102" s="122">
        <f t="shared" ref="T102:AF107" si="26">S102</f>
        <v>9.9</v>
      </c>
      <c r="U102" s="122">
        <f t="shared" si="26"/>
        <v>9.9</v>
      </c>
      <c r="V102" s="122">
        <f t="shared" si="26"/>
        <v>9.9</v>
      </c>
      <c r="W102" s="122">
        <f t="shared" si="26"/>
        <v>9.9</v>
      </c>
      <c r="X102" s="122">
        <f t="shared" si="26"/>
        <v>9.9</v>
      </c>
      <c r="Y102" s="122">
        <f t="shared" si="26"/>
        <v>9.9</v>
      </c>
      <c r="Z102" s="122">
        <f t="shared" si="26"/>
        <v>9.9</v>
      </c>
      <c r="AA102" s="122">
        <f t="shared" si="26"/>
        <v>9.9</v>
      </c>
      <c r="AB102" s="122">
        <f t="shared" si="26"/>
        <v>9.9</v>
      </c>
      <c r="AC102" s="122">
        <f t="shared" si="26"/>
        <v>9.9</v>
      </c>
      <c r="AD102" s="122">
        <f t="shared" si="26"/>
        <v>9.9</v>
      </c>
      <c r="AE102" s="122">
        <f t="shared" si="26"/>
        <v>9.9</v>
      </c>
      <c r="AF102" s="122">
        <f t="shared" si="26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4"/>
        <v>9.6</v>
      </c>
      <c r="C103" s="125">
        <v>9.6</v>
      </c>
      <c r="D103" s="124">
        <f t="shared" si="25"/>
        <v>9.6</v>
      </c>
      <c r="E103" s="124">
        <f t="shared" si="25"/>
        <v>9.6</v>
      </c>
      <c r="F103" s="124">
        <f t="shared" si="25"/>
        <v>9.6</v>
      </c>
      <c r="G103" s="124">
        <f t="shared" si="25"/>
        <v>9.6</v>
      </c>
      <c r="H103" s="124">
        <f t="shared" si="25"/>
        <v>9.6</v>
      </c>
      <c r="I103" s="124">
        <f t="shared" si="25"/>
        <v>9.6</v>
      </c>
      <c r="J103" s="124">
        <f t="shared" si="25"/>
        <v>9.6</v>
      </c>
      <c r="K103" s="124">
        <f t="shared" si="25"/>
        <v>9.6</v>
      </c>
      <c r="L103" s="124">
        <f t="shared" si="25"/>
        <v>9.6</v>
      </c>
      <c r="M103" s="124">
        <f t="shared" si="25"/>
        <v>9.6</v>
      </c>
      <c r="N103" s="124">
        <f t="shared" si="25"/>
        <v>9.6</v>
      </c>
      <c r="O103" s="124">
        <f t="shared" si="25"/>
        <v>9.6</v>
      </c>
      <c r="P103" s="124">
        <f t="shared" si="25"/>
        <v>9.6</v>
      </c>
      <c r="Q103" s="124">
        <f t="shared" si="25"/>
        <v>9.6</v>
      </c>
      <c r="R103" s="124">
        <f t="shared" si="25"/>
        <v>9.6</v>
      </c>
      <c r="S103" s="124">
        <f t="shared" si="25"/>
        <v>9.6</v>
      </c>
      <c r="T103" s="124">
        <f t="shared" si="26"/>
        <v>9.6</v>
      </c>
      <c r="U103" s="124">
        <f t="shared" si="26"/>
        <v>9.6</v>
      </c>
      <c r="V103" s="124">
        <f t="shared" si="26"/>
        <v>9.6</v>
      </c>
      <c r="W103" s="124">
        <f t="shared" si="26"/>
        <v>9.6</v>
      </c>
      <c r="X103" s="124">
        <f t="shared" si="26"/>
        <v>9.6</v>
      </c>
      <c r="Y103" s="124">
        <f t="shared" si="26"/>
        <v>9.6</v>
      </c>
      <c r="Z103" s="124">
        <f t="shared" si="26"/>
        <v>9.6</v>
      </c>
      <c r="AA103" s="124">
        <f t="shared" si="26"/>
        <v>9.6</v>
      </c>
      <c r="AB103" s="124">
        <f t="shared" si="26"/>
        <v>9.6</v>
      </c>
      <c r="AC103" s="124">
        <f t="shared" si="26"/>
        <v>9.6</v>
      </c>
      <c r="AD103" s="124">
        <f t="shared" si="26"/>
        <v>9.6</v>
      </c>
      <c r="AE103" s="124">
        <f t="shared" si="26"/>
        <v>9.6</v>
      </c>
      <c r="AF103" s="124">
        <f t="shared" si="26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4"/>
        <v>9.98</v>
      </c>
      <c r="C104" s="125">
        <v>9.98</v>
      </c>
      <c r="D104" s="124">
        <f t="shared" si="25"/>
        <v>9.98</v>
      </c>
      <c r="E104" s="124">
        <f t="shared" si="25"/>
        <v>9.98</v>
      </c>
      <c r="F104" s="124">
        <f t="shared" si="25"/>
        <v>9.98</v>
      </c>
      <c r="G104" s="124">
        <f t="shared" si="25"/>
        <v>9.98</v>
      </c>
      <c r="H104" s="124">
        <f t="shared" si="25"/>
        <v>9.98</v>
      </c>
      <c r="I104" s="124">
        <f t="shared" si="25"/>
        <v>9.98</v>
      </c>
      <c r="J104" s="124">
        <f t="shared" si="25"/>
        <v>9.98</v>
      </c>
      <c r="K104" s="124">
        <f t="shared" si="25"/>
        <v>9.98</v>
      </c>
      <c r="L104" s="124">
        <f t="shared" si="25"/>
        <v>9.98</v>
      </c>
      <c r="M104" s="124">
        <f t="shared" si="25"/>
        <v>9.98</v>
      </c>
      <c r="N104" s="124">
        <f t="shared" si="25"/>
        <v>9.98</v>
      </c>
      <c r="O104" s="124">
        <f t="shared" si="25"/>
        <v>9.98</v>
      </c>
      <c r="P104" s="124">
        <f t="shared" si="25"/>
        <v>9.98</v>
      </c>
      <c r="Q104" s="124">
        <f t="shared" si="25"/>
        <v>9.98</v>
      </c>
      <c r="R104" s="124">
        <f t="shared" si="25"/>
        <v>9.98</v>
      </c>
      <c r="S104" s="124">
        <f t="shared" si="25"/>
        <v>9.98</v>
      </c>
      <c r="T104" s="124">
        <f t="shared" si="26"/>
        <v>9.98</v>
      </c>
      <c r="U104" s="124">
        <f t="shared" si="26"/>
        <v>9.98</v>
      </c>
      <c r="V104" s="124">
        <f t="shared" si="26"/>
        <v>9.98</v>
      </c>
      <c r="W104" s="124">
        <f t="shared" si="26"/>
        <v>9.98</v>
      </c>
      <c r="X104" s="124">
        <f t="shared" si="26"/>
        <v>9.98</v>
      </c>
      <c r="Y104" s="124">
        <f t="shared" si="26"/>
        <v>9.98</v>
      </c>
      <c r="Z104" s="124">
        <f t="shared" si="26"/>
        <v>9.98</v>
      </c>
      <c r="AA104" s="124">
        <f t="shared" si="26"/>
        <v>9.98</v>
      </c>
      <c r="AB104" s="124">
        <f t="shared" si="26"/>
        <v>9.98</v>
      </c>
      <c r="AC104" s="124">
        <f t="shared" si="26"/>
        <v>9.98</v>
      </c>
      <c r="AD104" s="124">
        <f t="shared" si="26"/>
        <v>9.98</v>
      </c>
      <c r="AE104" s="124">
        <f t="shared" si="26"/>
        <v>9.98</v>
      </c>
      <c r="AF104" s="124">
        <f t="shared" si="26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4"/>
        <v>9.1</v>
      </c>
      <c r="C105" s="125">
        <v>9.1</v>
      </c>
      <c r="D105" s="124">
        <f t="shared" si="25"/>
        <v>9.1</v>
      </c>
      <c r="E105" s="124">
        <f t="shared" si="25"/>
        <v>9.1</v>
      </c>
      <c r="F105" s="124">
        <f t="shared" si="25"/>
        <v>9.1</v>
      </c>
      <c r="G105" s="124">
        <f t="shared" si="25"/>
        <v>9.1</v>
      </c>
      <c r="H105" s="124">
        <f t="shared" si="25"/>
        <v>9.1</v>
      </c>
      <c r="I105" s="124">
        <f t="shared" si="25"/>
        <v>9.1</v>
      </c>
      <c r="J105" s="124">
        <f t="shared" si="25"/>
        <v>9.1</v>
      </c>
      <c r="K105" s="124">
        <f t="shared" si="25"/>
        <v>9.1</v>
      </c>
      <c r="L105" s="124">
        <f t="shared" si="25"/>
        <v>9.1</v>
      </c>
      <c r="M105" s="124">
        <f t="shared" si="25"/>
        <v>9.1</v>
      </c>
      <c r="N105" s="124">
        <f t="shared" si="25"/>
        <v>9.1</v>
      </c>
      <c r="O105" s="124">
        <f t="shared" si="25"/>
        <v>9.1</v>
      </c>
      <c r="P105" s="124">
        <f t="shared" si="25"/>
        <v>9.1</v>
      </c>
      <c r="Q105" s="124">
        <f t="shared" si="25"/>
        <v>9.1</v>
      </c>
      <c r="R105" s="124">
        <f t="shared" si="25"/>
        <v>9.1</v>
      </c>
      <c r="S105" s="124">
        <f t="shared" si="25"/>
        <v>9.1</v>
      </c>
      <c r="T105" s="124">
        <f t="shared" si="26"/>
        <v>9.1</v>
      </c>
      <c r="U105" s="124">
        <f t="shared" si="26"/>
        <v>9.1</v>
      </c>
      <c r="V105" s="124">
        <f t="shared" si="26"/>
        <v>9.1</v>
      </c>
      <c r="W105" s="124">
        <f t="shared" si="26"/>
        <v>9.1</v>
      </c>
      <c r="X105" s="124">
        <f t="shared" si="26"/>
        <v>9.1</v>
      </c>
      <c r="Y105" s="124">
        <f t="shared" si="26"/>
        <v>9.1</v>
      </c>
      <c r="Z105" s="124">
        <f t="shared" si="26"/>
        <v>9.1</v>
      </c>
      <c r="AA105" s="124">
        <f t="shared" si="26"/>
        <v>9.1</v>
      </c>
      <c r="AB105" s="124">
        <f t="shared" si="26"/>
        <v>9.1</v>
      </c>
      <c r="AC105" s="124">
        <f t="shared" si="26"/>
        <v>9.1</v>
      </c>
      <c r="AD105" s="124">
        <f t="shared" si="26"/>
        <v>9.1</v>
      </c>
      <c r="AE105" s="124">
        <f t="shared" si="26"/>
        <v>9.1</v>
      </c>
      <c r="AF105" s="124">
        <f t="shared" si="26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4"/>
        <v>9.18</v>
      </c>
      <c r="C106" s="125">
        <v>9.18</v>
      </c>
      <c r="D106" s="124">
        <f t="shared" si="25"/>
        <v>9.18</v>
      </c>
      <c r="E106" s="124">
        <f t="shared" si="25"/>
        <v>9.18</v>
      </c>
      <c r="F106" s="124">
        <f t="shared" si="25"/>
        <v>9.18</v>
      </c>
      <c r="G106" s="124">
        <f t="shared" si="25"/>
        <v>9.18</v>
      </c>
      <c r="H106" s="124">
        <f t="shared" si="25"/>
        <v>9.18</v>
      </c>
      <c r="I106" s="124">
        <f t="shared" si="25"/>
        <v>9.18</v>
      </c>
      <c r="J106" s="124">
        <f t="shared" si="25"/>
        <v>9.18</v>
      </c>
      <c r="K106" s="124">
        <f t="shared" si="25"/>
        <v>9.18</v>
      </c>
      <c r="L106" s="124">
        <f t="shared" si="25"/>
        <v>9.18</v>
      </c>
      <c r="M106" s="124">
        <f t="shared" si="25"/>
        <v>9.18</v>
      </c>
      <c r="N106" s="124">
        <f t="shared" si="25"/>
        <v>9.18</v>
      </c>
      <c r="O106" s="124">
        <f t="shared" si="25"/>
        <v>9.18</v>
      </c>
      <c r="P106" s="124">
        <f t="shared" si="25"/>
        <v>9.18</v>
      </c>
      <c r="Q106" s="124">
        <f t="shared" si="25"/>
        <v>9.18</v>
      </c>
      <c r="R106" s="124">
        <f t="shared" si="25"/>
        <v>9.18</v>
      </c>
      <c r="S106" s="124">
        <f t="shared" si="25"/>
        <v>9.18</v>
      </c>
      <c r="T106" s="124">
        <f t="shared" si="26"/>
        <v>9.18</v>
      </c>
      <c r="U106" s="124">
        <f t="shared" si="26"/>
        <v>9.18</v>
      </c>
      <c r="V106" s="124">
        <f t="shared" si="26"/>
        <v>9.18</v>
      </c>
      <c r="W106" s="124">
        <f t="shared" si="26"/>
        <v>9.18</v>
      </c>
      <c r="X106" s="124">
        <f t="shared" si="26"/>
        <v>9.18</v>
      </c>
      <c r="Y106" s="124">
        <f t="shared" si="26"/>
        <v>9.18</v>
      </c>
      <c r="Z106" s="124">
        <f t="shared" si="26"/>
        <v>9.18</v>
      </c>
      <c r="AA106" s="124">
        <f t="shared" si="26"/>
        <v>9.18</v>
      </c>
      <c r="AB106" s="124">
        <f t="shared" si="26"/>
        <v>9.18</v>
      </c>
      <c r="AC106" s="124">
        <f t="shared" si="26"/>
        <v>9.18</v>
      </c>
      <c r="AD106" s="124">
        <f t="shared" si="26"/>
        <v>9.18</v>
      </c>
      <c r="AE106" s="124">
        <f t="shared" si="26"/>
        <v>9.18</v>
      </c>
      <c r="AF106" s="124">
        <f t="shared" si="26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4"/>
        <v>7</v>
      </c>
      <c r="C107" s="125">
        <v>7</v>
      </c>
      <c r="D107" s="124">
        <f t="shared" si="25"/>
        <v>7</v>
      </c>
      <c r="E107" s="124">
        <f t="shared" si="25"/>
        <v>7</v>
      </c>
      <c r="F107" s="124">
        <f t="shared" si="25"/>
        <v>7</v>
      </c>
      <c r="G107" s="124">
        <f t="shared" si="25"/>
        <v>7</v>
      </c>
      <c r="H107" s="124">
        <f t="shared" si="25"/>
        <v>7</v>
      </c>
      <c r="I107" s="124">
        <f t="shared" si="25"/>
        <v>7</v>
      </c>
      <c r="J107" s="124">
        <f t="shared" si="25"/>
        <v>7</v>
      </c>
      <c r="K107" s="124">
        <f t="shared" si="25"/>
        <v>7</v>
      </c>
      <c r="L107" s="124">
        <f t="shared" si="25"/>
        <v>7</v>
      </c>
      <c r="M107" s="124">
        <f t="shared" si="25"/>
        <v>7</v>
      </c>
      <c r="N107" s="124">
        <f t="shared" si="25"/>
        <v>7</v>
      </c>
      <c r="O107" s="124">
        <f t="shared" si="25"/>
        <v>7</v>
      </c>
      <c r="P107" s="124">
        <f t="shared" si="25"/>
        <v>7</v>
      </c>
      <c r="Q107" s="124">
        <f t="shared" si="25"/>
        <v>7</v>
      </c>
      <c r="R107" s="124">
        <f t="shared" si="25"/>
        <v>7</v>
      </c>
      <c r="S107" s="124">
        <f t="shared" si="25"/>
        <v>7</v>
      </c>
      <c r="T107" s="124">
        <f t="shared" si="26"/>
        <v>7</v>
      </c>
      <c r="U107" s="124">
        <f t="shared" si="26"/>
        <v>7</v>
      </c>
      <c r="V107" s="124">
        <f t="shared" si="26"/>
        <v>7</v>
      </c>
      <c r="W107" s="124">
        <f t="shared" si="26"/>
        <v>7</v>
      </c>
      <c r="X107" s="124">
        <f t="shared" si="26"/>
        <v>7</v>
      </c>
      <c r="Y107" s="124">
        <f t="shared" si="26"/>
        <v>7</v>
      </c>
      <c r="Z107" s="124">
        <f t="shared" si="26"/>
        <v>7</v>
      </c>
      <c r="AA107" s="124">
        <f t="shared" si="26"/>
        <v>7</v>
      </c>
      <c r="AB107" s="124">
        <f t="shared" si="26"/>
        <v>7</v>
      </c>
      <c r="AC107" s="124">
        <f t="shared" si="26"/>
        <v>7</v>
      </c>
      <c r="AD107" s="124">
        <f t="shared" si="26"/>
        <v>7</v>
      </c>
      <c r="AE107" s="124">
        <f t="shared" si="26"/>
        <v>7</v>
      </c>
      <c r="AF107" s="124">
        <f t="shared" si="26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7">C109</f>
        <v>2.25</v>
      </c>
      <c r="E109" s="124">
        <f t="shared" si="27"/>
        <v>2.25</v>
      </c>
      <c r="F109" s="124">
        <f t="shared" si="27"/>
        <v>2.25</v>
      </c>
      <c r="G109" s="124">
        <f t="shared" si="27"/>
        <v>2.25</v>
      </c>
      <c r="H109" s="124">
        <f t="shared" si="27"/>
        <v>2.25</v>
      </c>
      <c r="I109" s="124">
        <f t="shared" si="27"/>
        <v>2.25</v>
      </c>
      <c r="J109" s="124">
        <f t="shared" si="27"/>
        <v>2.25</v>
      </c>
      <c r="K109" s="124">
        <f t="shared" si="27"/>
        <v>2.25</v>
      </c>
      <c r="L109" s="124">
        <f t="shared" si="27"/>
        <v>2.25</v>
      </c>
      <c r="M109" s="124">
        <f t="shared" si="27"/>
        <v>2.25</v>
      </c>
      <c r="N109" s="124">
        <f t="shared" si="27"/>
        <v>2.25</v>
      </c>
      <c r="O109" s="124">
        <f t="shared" si="27"/>
        <v>2.25</v>
      </c>
      <c r="P109" s="124">
        <f t="shared" si="27"/>
        <v>2.25</v>
      </c>
      <c r="Q109" s="124">
        <f t="shared" si="27"/>
        <v>2.25</v>
      </c>
      <c r="R109" s="124">
        <f t="shared" si="27"/>
        <v>2.25</v>
      </c>
      <c r="S109" s="124">
        <f t="shared" si="27"/>
        <v>2.25</v>
      </c>
      <c r="T109" s="124">
        <f t="shared" ref="T109:AF110" si="28">S109</f>
        <v>2.25</v>
      </c>
      <c r="U109" s="124">
        <f t="shared" si="28"/>
        <v>2.25</v>
      </c>
      <c r="V109" s="124">
        <f t="shared" si="28"/>
        <v>2.25</v>
      </c>
      <c r="W109" s="124">
        <f t="shared" si="28"/>
        <v>2.25</v>
      </c>
      <c r="X109" s="124">
        <f t="shared" si="28"/>
        <v>2.25</v>
      </c>
      <c r="Y109" s="124">
        <f t="shared" si="28"/>
        <v>2.25</v>
      </c>
      <c r="Z109" s="124">
        <f t="shared" si="28"/>
        <v>2.25</v>
      </c>
      <c r="AA109" s="124">
        <f t="shared" si="28"/>
        <v>2.25</v>
      </c>
      <c r="AB109" s="124">
        <f t="shared" si="28"/>
        <v>2.25</v>
      </c>
      <c r="AC109" s="124">
        <f t="shared" si="28"/>
        <v>2.25</v>
      </c>
      <c r="AD109" s="124">
        <f t="shared" si="28"/>
        <v>2.25</v>
      </c>
      <c r="AE109" s="124">
        <f t="shared" si="28"/>
        <v>2.25</v>
      </c>
      <c r="AF109" s="124">
        <f t="shared" si="28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7"/>
        <v>1.64</v>
      </c>
      <c r="E110" s="124">
        <f t="shared" si="27"/>
        <v>1.64</v>
      </c>
      <c r="F110" s="124">
        <f t="shared" si="27"/>
        <v>1.64</v>
      </c>
      <c r="G110" s="124">
        <f t="shared" si="27"/>
        <v>1.64</v>
      </c>
      <c r="H110" s="124">
        <f t="shared" si="27"/>
        <v>1.64</v>
      </c>
      <c r="I110" s="124">
        <f t="shared" si="27"/>
        <v>1.64</v>
      </c>
      <c r="J110" s="124">
        <f t="shared" si="27"/>
        <v>1.64</v>
      </c>
      <c r="K110" s="124">
        <f t="shared" si="27"/>
        <v>1.64</v>
      </c>
      <c r="L110" s="124">
        <f t="shared" si="27"/>
        <v>1.64</v>
      </c>
      <c r="M110" s="124">
        <f t="shared" si="27"/>
        <v>1.64</v>
      </c>
      <c r="N110" s="124">
        <f t="shared" si="27"/>
        <v>1.64</v>
      </c>
      <c r="O110" s="124">
        <f t="shared" si="27"/>
        <v>1.64</v>
      </c>
      <c r="P110" s="124">
        <f t="shared" si="27"/>
        <v>1.64</v>
      </c>
      <c r="Q110" s="124">
        <f t="shared" si="27"/>
        <v>1.64</v>
      </c>
      <c r="R110" s="124">
        <f t="shared" si="27"/>
        <v>1.64</v>
      </c>
      <c r="S110" s="124">
        <f t="shared" si="27"/>
        <v>1.64</v>
      </c>
      <c r="T110" s="124">
        <f t="shared" si="28"/>
        <v>1.64</v>
      </c>
      <c r="U110" s="124">
        <f t="shared" si="28"/>
        <v>1.64</v>
      </c>
      <c r="V110" s="124">
        <f t="shared" si="28"/>
        <v>1.64</v>
      </c>
      <c r="W110" s="124">
        <f t="shared" si="28"/>
        <v>1.64</v>
      </c>
      <c r="X110" s="124">
        <f t="shared" si="28"/>
        <v>1.64</v>
      </c>
      <c r="Y110" s="124">
        <f t="shared" si="28"/>
        <v>1.64</v>
      </c>
      <c r="Z110" s="124">
        <f t="shared" si="28"/>
        <v>1.64</v>
      </c>
      <c r="AA110" s="124">
        <f t="shared" si="28"/>
        <v>1.64</v>
      </c>
      <c r="AB110" s="124">
        <f t="shared" si="28"/>
        <v>1.64</v>
      </c>
      <c r="AC110" s="124">
        <f t="shared" si="28"/>
        <v>1.64</v>
      </c>
      <c r="AD110" s="124">
        <f t="shared" si="28"/>
        <v>1.64</v>
      </c>
      <c r="AE110" s="124">
        <f t="shared" si="28"/>
        <v>1.64</v>
      </c>
      <c r="AF110" s="124">
        <f t="shared" si="28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9">AF112</f>
        <v>1.62</v>
      </c>
      <c r="C112" s="125">
        <v>1.62</v>
      </c>
      <c r="D112" s="124">
        <f t="shared" ref="D112:S119" si="30">C112</f>
        <v>1.62</v>
      </c>
      <c r="E112" s="124">
        <f t="shared" si="30"/>
        <v>1.62</v>
      </c>
      <c r="F112" s="124">
        <f t="shared" si="30"/>
        <v>1.62</v>
      </c>
      <c r="G112" s="124">
        <f t="shared" si="30"/>
        <v>1.62</v>
      </c>
      <c r="H112" s="124">
        <f t="shared" si="30"/>
        <v>1.62</v>
      </c>
      <c r="I112" s="124">
        <f t="shared" si="30"/>
        <v>1.62</v>
      </c>
      <c r="J112" s="124">
        <f t="shared" si="30"/>
        <v>1.62</v>
      </c>
      <c r="K112" s="124">
        <f t="shared" si="30"/>
        <v>1.62</v>
      </c>
      <c r="L112" s="124">
        <f t="shared" si="30"/>
        <v>1.62</v>
      </c>
      <c r="M112" s="124">
        <f t="shared" si="30"/>
        <v>1.62</v>
      </c>
      <c r="N112" s="124">
        <f t="shared" si="30"/>
        <v>1.62</v>
      </c>
      <c r="O112" s="124">
        <f t="shared" si="30"/>
        <v>1.62</v>
      </c>
      <c r="P112" s="124">
        <f t="shared" si="30"/>
        <v>1.62</v>
      </c>
      <c r="Q112" s="124">
        <f t="shared" si="30"/>
        <v>1.62</v>
      </c>
      <c r="R112" s="124">
        <f t="shared" si="30"/>
        <v>1.62</v>
      </c>
      <c r="S112" s="124">
        <f t="shared" si="30"/>
        <v>1.62</v>
      </c>
      <c r="T112" s="124">
        <f t="shared" ref="T112:AF127" si="31">S112</f>
        <v>1.62</v>
      </c>
      <c r="U112" s="124">
        <f t="shared" si="31"/>
        <v>1.62</v>
      </c>
      <c r="V112" s="124">
        <f t="shared" si="31"/>
        <v>1.62</v>
      </c>
      <c r="W112" s="124">
        <f t="shared" si="31"/>
        <v>1.62</v>
      </c>
      <c r="X112" s="124">
        <f t="shared" si="31"/>
        <v>1.62</v>
      </c>
      <c r="Y112" s="124">
        <f t="shared" si="31"/>
        <v>1.62</v>
      </c>
      <c r="Z112" s="124">
        <f t="shared" si="31"/>
        <v>1.62</v>
      </c>
      <c r="AA112" s="124">
        <f t="shared" si="31"/>
        <v>1.62</v>
      </c>
      <c r="AB112" s="124">
        <f t="shared" si="31"/>
        <v>1.62</v>
      </c>
      <c r="AC112" s="124">
        <f t="shared" si="31"/>
        <v>1.62</v>
      </c>
      <c r="AD112" s="124">
        <f t="shared" si="31"/>
        <v>1.62</v>
      </c>
      <c r="AE112" s="124">
        <f t="shared" si="31"/>
        <v>1.62</v>
      </c>
      <c r="AF112" s="124">
        <f t="shared" si="31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9"/>
        <v>8.36</v>
      </c>
      <c r="C113" s="125">
        <v>8.36</v>
      </c>
      <c r="D113" s="124">
        <f t="shared" si="30"/>
        <v>8.36</v>
      </c>
      <c r="E113" s="124">
        <f t="shared" si="30"/>
        <v>8.36</v>
      </c>
      <c r="F113" s="124">
        <f t="shared" si="30"/>
        <v>8.36</v>
      </c>
      <c r="G113" s="124">
        <f t="shared" si="30"/>
        <v>8.36</v>
      </c>
      <c r="H113" s="124">
        <f t="shared" si="30"/>
        <v>8.36</v>
      </c>
      <c r="I113" s="124">
        <f t="shared" si="30"/>
        <v>8.36</v>
      </c>
      <c r="J113" s="124">
        <f t="shared" si="30"/>
        <v>8.36</v>
      </c>
      <c r="K113" s="124">
        <f t="shared" si="30"/>
        <v>8.36</v>
      </c>
      <c r="L113" s="124">
        <f t="shared" si="30"/>
        <v>8.36</v>
      </c>
      <c r="M113" s="124">
        <f t="shared" si="30"/>
        <v>8.36</v>
      </c>
      <c r="N113" s="124">
        <f t="shared" si="30"/>
        <v>8.36</v>
      </c>
      <c r="O113" s="124">
        <f t="shared" si="30"/>
        <v>8.36</v>
      </c>
      <c r="P113" s="124">
        <f t="shared" si="30"/>
        <v>8.36</v>
      </c>
      <c r="Q113" s="124">
        <f t="shared" si="30"/>
        <v>8.36</v>
      </c>
      <c r="R113" s="124">
        <f t="shared" si="30"/>
        <v>8.36</v>
      </c>
      <c r="S113" s="124">
        <f t="shared" si="30"/>
        <v>8.36</v>
      </c>
      <c r="T113" s="124">
        <f t="shared" si="31"/>
        <v>8.36</v>
      </c>
      <c r="U113" s="124">
        <f t="shared" si="31"/>
        <v>8.36</v>
      </c>
      <c r="V113" s="124">
        <f t="shared" si="31"/>
        <v>8.36</v>
      </c>
      <c r="W113" s="124">
        <f t="shared" si="31"/>
        <v>8.36</v>
      </c>
      <c r="X113" s="124">
        <f t="shared" si="31"/>
        <v>8.36</v>
      </c>
      <c r="Y113" s="124">
        <f t="shared" si="31"/>
        <v>8.36</v>
      </c>
      <c r="Z113" s="124">
        <f t="shared" si="31"/>
        <v>8.36</v>
      </c>
      <c r="AA113" s="124">
        <f t="shared" si="31"/>
        <v>8.36</v>
      </c>
      <c r="AB113" s="124">
        <f t="shared" si="31"/>
        <v>8.36</v>
      </c>
      <c r="AC113" s="124">
        <f t="shared" si="31"/>
        <v>8.36</v>
      </c>
      <c r="AD113" s="124">
        <f t="shared" si="31"/>
        <v>8.36</v>
      </c>
      <c r="AE113" s="124">
        <f t="shared" si="31"/>
        <v>8.36</v>
      </c>
      <c r="AF113" s="124">
        <f t="shared" si="31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9"/>
        <v>5.4</v>
      </c>
      <c r="C114" s="125">
        <v>8</v>
      </c>
      <c r="D114" s="124">
        <f t="shared" si="30"/>
        <v>8</v>
      </c>
      <c r="E114" s="124">
        <f t="shared" si="30"/>
        <v>8</v>
      </c>
      <c r="F114" s="124">
        <f t="shared" si="30"/>
        <v>8</v>
      </c>
      <c r="G114" s="124">
        <f t="shared" si="30"/>
        <v>8</v>
      </c>
      <c r="H114" s="124">
        <f t="shared" si="30"/>
        <v>8</v>
      </c>
      <c r="I114" s="124">
        <f t="shared" si="30"/>
        <v>8</v>
      </c>
      <c r="J114" s="124">
        <v>5.4</v>
      </c>
      <c r="K114" s="124">
        <f t="shared" si="30"/>
        <v>5.4</v>
      </c>
      <c r="L114" s="124">
        <f t="shared" si="30"/>
        <v>5.4</v>
      </c>
      <c r="M114" s="124">
        <f t="shared" si="30"/>
        <v>5.4</v>
      </c>
      <c r="N114" s="124">
        <f t="shared" si="30"/>
        <v>5.4</v>
      </c>
      <c r="O114" s="124">
        <f t="shared" si="30"/>
        <v>5.4</v>
      </c>
      <c r="P114" s="124">
        <f t="shared" si="30"/>
        <v>5.4</v>
      </c>
      <c r="Q114" s="124">
        <f t="shared" si="30"/>
        <v>5.4</v>
      </c>
      <c r="R114" s="124">
        <f t="shared" si="30"/>
        <v>5.4</v>
      </c>
      <c r="S114" s="124">
        <f t="shared" si="30"/>
        <v>5.4</v>
      </c>
      <c r="T114" s="124">
        <f t="shared" si="31"/>
        <v>5.4</v>
      </c>
      <c r="U114" s="124">
        <f t="shared" si="31"/>
        <v>5.4</v>
      </c>
      <c r="V114" s="124">
        <f t="shared" si="31"/>
        <v>5.4</v>
      </c>
      <c r="W114" s="124">
        <f t="shared" si="31"/>
        <v>5.4</v>
      </c>
      <c r="X114" s="124">
        <f t="shared" si="31"/>
        <v>5.4</v>
      </c>
      <c r="Y114" s="124">
        <f t="shared" si="31"/>
        <v>5.4</v>
      </c>
      <c r="Z114" s="124">
        <f t="shared" si="31"/>
        <v>5.4</v>
      </c>
      <c r="AA114" s="124">
        <f t="shared" si="31"/>
        <v>5.4</v>
      </c>
      <c r="AB114" s="124">
        <f t="shared" si="31"/>
        <v>5.4</v>
      </c>
      <c r="AC114" s="124">
        <f t="shared" si="31"/>
        <v>5.4</v>
      </c>
      <c r="AD114" s="124">
        <f t="shared" si="31"/>
        <v>5.4</v>
      </c>
      <c r="AE114" s="124">
        <f t="shared" si="31"/>
        <v>5.4</v>
      </c>
      <c r="AF114" s="124">
        <f t="shared" si="31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9"/>
        <v>6.57</v>
      </c>
      <c r="C115" s="125">
        <v>6.57</v>
      </c>
      <c r="D115" s="124">
        <f t="shared" si="30"/>
        <v>6.57</v>
      </c>
      <c r="E115" s="124">
        <f t="shared" si="30"/>
        <v>6.57</v>
      </c>
      <c r="F115" s="124">
        <f t="shared" si="30"/>
        <v>6.57</v>
      </c>
      <c r="G115" s="124">
        <f t="shared" si="30"/>
        <v>6.57</v>
      </c>
      <c r="H115" s="124">
        <f t="shared" si="30"/>
        <v>6.57</v>
      </c>
      <c r="I115" s="124">
        <f t="shared" si="30"/>
        <v>6.57</v>
      </c>
      <c r="J115" s="124">
        <f t="shared" si="30"/>
        <v>6.57</v>
      </c>
      <c r="K115" s="124">
        <f t="shared" si="30"/>
        <v>6.57</v>
      </c>
      <c r="L115" s="124">
        <f t="shared" si="30"/>
        <v>6.57</v>
      </c>
      <c r="M115" s="124">
        <f t="shared" si="30"/>
        <v>6.57</v>
      </c>
      <c r="N115" s="124">
        <f t="shared" si="30"/>
        <v>6.57</v>
      </c>
      <c r="O115" s="124">
        <f t="shared" si="30"/>
        <v>6.57</v>
      </c>
      <c r="P115" s="124">
        <f t="shared" si="30"/>
        <v>6.57</v>
      </c>
      <c r="Q115" s="124">
        <f t="shared" si="30"/>
        <v>6.57</v>
      </c>
      <c r="R115" s="124">
        <f t="shared" si="30"/>
        <v>6.57</v>
      </c>
      <c r="S115" s="124">
        <f t="shared" si="30"/>
        <v>6.57</v>
      </c>
      <c r="T115" s="124">
        <f t="shared" si="31"/>
        <v>6.57</v>
      </c>
      <c r="U115" s="124">
        <f t="shared" si="31"/>
        <v>6.57</v>
      </c>
      <c r="V115" s="124">
        <f t="shared" si="31"/>
        <v>6.57</v>
      </c>
      <c r="W115" s="124">
        <f t="shared" si="31"/>
        <v>6.57</v>
      </c>
      <c r="X115" s="124">
        <f t="shared" si="31"/>
        <v>6.57</v>
      </c>
      <c r="Y115" s="124">
        <f t="shared" si="31"/>
        <v>6.57</v>
      </c>
      <c r="Z115" s="124">
        <f t="shared" si="31"/>
        <v>6.57</v>
      </c>
      <c r="AA115" s="124">
        <f t="shared" si="31"/>
        <v>6.57</v>
      </c>
      <c r="AB115" s="124">
        <f t="shared" si="31"/>
        <v>6.57</v>
      </c>
      <c r="AC115" s="124">
        <f t="shared" si="31"/>
        <v>6.57</v>
      </c>
      <c r="AD115" s="124">
        <f t="shared" si="31"/>
        <v>6.57</v>
      </c>
      <c r="AE115" s="124">
        <f t="shared" si="31"/>
        <v>6.57</v>
      </c>
      <c r="AF115" s="124">
        <f t="shared" si="31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9"/>
        <v>3.43</v>
      </c>
      <c r="C116" s="125">
        <v>3.43</v>
      </c>
      <c r="D116" s="124">
        <f t="shared" si="30"/>
        <v>3.43</v>
      </c>
      <c r="E116" s="124">
        <f t="shared" si="30"/>
        <v>3.43</v>
      </c>
      <c r="F116" s="124">
        <f t="shared" si="30"/>
        <v>3.43</v>
      </c>
      <c r="G116" s="124">
        <f t="shared" si="30"/>
        <v>3.43</v>
      </c>
      <c r="H116" s="124">
        <f t="shared" si="30"/>
        <v>3.43</v>
      </c>
      <c r="I116" s="124">
        <f t="shared" si="30"/>
        <v>3.43</v>
      </c>
      <c r="J116" s="124">
        <f t="shared" si="30"/>
        <v>3.43</v>
      </c>
      <c r="K116" s="124">
        <f t="shared" si="30"/>
        <v>3.43</v>
      </c>
      <c r="L116" s="124">
        <f t="shared" si="30"/>
        <v>3.43</v>
      </c>
      <c r="M116" s="124">
        <f t="shared" si="30"/>
        <v>3.43</v>
      </c>
      <c r="N116" s="124">
        <f t="shared" si="30"/>
        <v>3.43</v>
      </c>
      <c r="O116" s="124">
        <f t="shared" si="30"/>
        <v>3.43</v>
      </c>
      <c r="P116" s="124">
        <f t="shared" si="30"/>
        <v>3.43</v>
      </c>
      <c r="Q116" s="124">
        <f t="shared" si="30"/>
        <v>3.43</v>
      </c>
      <c r="R116" s="124">
        <f t="shared" si="30"/>
        <v>3.43</v>
      </c>
      <c r="S116" s="124">
        <f t="shared" si="30"/>
        <v>3.43</v>
      </c>
      <c r="T116" s="124">
        <f t="shared" si="31"/>
        <v>3.43</v>
      </c>
      <c r="U116" s="124">
        <f t="shared" si="31"/>
        <v>3.43</v>
      </c>
      <c r="V116" s="124">
        <f t="shared" si="31"/>
        <v>3.43</v>
      </c>
      <c r="W116" s="124">
        <f t="shared" si="31"/>
        <v>3.43</v>
      </c>
      <c r="X116" s="124">
        <f t="shared" si="31"/>
        <v>3.43</v>
      </c>
      <c r="Y116" s="124">
        <f t="shared" si="31"/>
        <v>3.43</v>
      </c>
      <c r="Z116" s="124">
        <f t="shared" si="31"/>
        <v>3.43</v>
      </c>
      <c r="AA116" s="124">
        <f t="shared" si="31"/>
        <v>3.43</v>
      </c>
      <c r="AB116" s="124">
        <f t="shared" si="31"/>
        <v>3.43</v>
      </c>
      <c r="AC116" s="124">
        <f t="shared" si="31"/>
        <v>3.43</v>
      </c>
      <c r="AD116" s="124">
        <f t="shared" si="31"/>
        <v>3.43</v>
      </c>
      <c r="AE116" s="124">
        <f t="shared" si="31"/>
        <v>3.43</v>
      </c>
      <c r="AF116" s="124">
        <f t="shared" si="31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9"/>
        <v>2.96</v>
      </c>
      <c r="C117" s="125">
        <v>2.96</v>
      </c>
      <c r="D117" s="124">
        <f t="shared" si="30"/>
        <v>2.96</v>
      </c>
      <c r="E117" s="124">
        <f t="shared" si="30"/>
        <v>2.96</v>
      </c>
      <c r="F117" s="124">
        <f t="shared" si="30"/>
        <v>2.96</v>
      </c>
      <c r="G117" s="124">
        <f t="shared" si="30"/>
        <v>2.96</v>
      </c>
      <c r="H117" s="124">
        <f t="shared" si="30"/>
        <v>2.96</v>
      </c>
      <c r="I117" s="124">
        <f t="shared" si="30"/>
        <v>2.96</v>
      </c>
      <c r="J117" s="124">
        <f t="shared" si="30"/>
        <v>2.96</v>
      </c>
      <c r="K117" s="124">
        <f t="shared" si="30"/>
        <v>2.96</v>
      </c>
      <c r="L117" s="124">
        <f t="shared" si="30"/>
        <v>2.96</v>
      </c>
      <c r="M117" s="124">
        <f t="shared" si="30"/>
        <v>2.96</v>
      </c>
      <c r="N117" s="124">
        <f t="shared" si="30"/>
        <v>2.96</v>
      </c>
      <c r="O117" s="124">
        <f t="shared" si="30"/>
        <v>2.96</v>
      </c>
      <c r="P117" s="124">
        <f t="shared" si="30"/>
        <v>2.96</v>
      </c>
      <c r="Q117" s="124">
        <f t="shared" si="30"/>
        <v>2.96</v>
      </c>
      <c r="R117" s="124">
        <f t="shared" si="30"/>
        <v>2.96</v>
      </c>
      <c r="S117" s="124">
        <f t="shared" si="30"/>
        <v>2.96</v>
      </c>
      <c r="T117" s="124">
        <f t="shared" si="31"/>
        <v>2.96</v>
      </c>
      <c r="U117" s="124">
        <f t="shared" si="31"/>
        <v>2.96</v>
      </c>
      <c r="V117" s="124">
        <f t="shared" si="31"/>
        <v>2.96</v>
      </c>
      <c r="W117" s="124">
        <f t="shared" si="31"/>
        <v>2.96</v>
      </c>
      <c r="X117" s="124">
        <f t="shared" si="31"/>
        <v>2.96</v>
      </c>
      <c r="Y117" s="124">
        <f t="shared" si="31"/>
        <v>2.96</v>
      </c>
      <c r="Z117" s="124">
        <f t="shared" si="31"/>
        <v>2.96</v>
      </c>
      <c r="AA117" s="124">
        <f t="shared" si="31"/>
        <v>2.96</v>
      </c>
      <c r="AB117" s="124">
        <f t="shared" si="31"/>
        <v>2.96</v>
      </c>
      <c r="AC117" s="124">
        <f t="shared" si="31"/>
        <v>2.96</v>
      </c>
      <c r="AD117" s="124">
        <f t="shared" si="31"/>
        <v>2.96</v>
      </c>
      <c r="AE117" s="124">
        <f t="shared" si="31"/>
        <v>2.96</v>
      </c>
      <c r="AF117" s="124">
        <f t="shared" si="31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9"/>
        <v>8</v>
      </c>
      <c r="C118" s="125">
        <v>8</v>
      </c>
      <c r="D118" s="124">
        <f t="shared" si="30"/>
        <v>8</v>
      </c>
      <c r="E118" s="124">
        <f t="shared" si="30"/>
        <v>8</v>
      </c>
      <c r="F118" s="124">
        <f t="shared" si="30"/>
        <v>8</v>
      </c>
      <c r="G118" s="124">
        <f t="shared" si="30"/>
        <v>8</v>
      </c>
      <c r="H118" s="124">
        <f t="shared" si="30"/>
        <v>8</v>
      </c>
      <c r="I118" s="124">
        <f t="shared" si="30"/>
        <v>8</v>
      </c>
      <c r="J118" s="124">
        <f t="shared" si="30"/>
        <v>8</v>
      </c>
      <c r="K118" s="124">
        <f t="shared" si="30"/>
        <v>8</v>
      </c>
      <c r="L118" s="124">
        <f t="shared" si="30"/>
        <v>8</v>
      </c>
      <c r="M118" s="124">
        <f t="shared" si="30"/>
        <v>8</v>
      </c>
      <c r="N118" s="124">
        <f t="shared" si="30"/>
        <v>8</v>
      </c>
      <c r="O118" s="124">
        <f t="shared" si="30"/>
        <v>8</v>
      </c>
      <c r="P118" s="124">
        <f t="shared" si="30"/>
        <v>8</v>
      </c>
      <c r="Q118" s="124">
        <f t="shared" si="30"/>
        <v>8</v>
      </c>
      <c r="R118" s="124">
        <f t="shared" si="30"/>
        <v>8</v>
      </c>
      <c r="S118" s="124">
        <f t="shared" si="30"/>
        <v>8</v>
      </c>
      <c r="T118" s="124">
        <f t="shared" si="31"/>
        <v>8</v>
      </c>
      <c r="U118" s="124">
        <f t="shared" si="31"/>
        <v>8</v>
      </c>
      <c r="V118" s="124">
        <f t="shared" si="31"/>
        <v>8</v>
      </c>
      <c r="W118" s="124">
        <f t="shared" si="31"/>
        <v>8</v>
      </c>
      <c r="X118" s="124">
        <f t="shared" si="31"/>
        <v>8</v>
      </c>
      <c r="Y118" s="124">
        <f t="shared" si="31"/>
        <v>8</v>
      </c>
      <c r="Z118" s="124">
        <f t="shared" si="31"/>
        <v>8</v>
      </c>
      <c r="AA118" s="124">
        <f t="shared" si="31"/>
        <v>8</v>
      </c>
      <c r="AB118" s="124">
        <f t="shared" si="31"/>
        <v>8</v>
      </c>
      <c r="AC118" s="124">
        <f t="shared" si="31"/>
        <v>8</v>
      </c>
      <c r="AD118" s="124">
        <f t="shared" si="31"/>
        <v>8</v>
      </c>
      <c r="AE118" s="124">
        <f t="shared" si="31"/>
        <v>8</v>
      </c>
      <c r="AF118" s="124">
        <f t="shared" si="31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9"/>
        <v>7</v>
      </c>
      <c r="C119" s="125">
        <v>7</v>
      </c>
      <c r="D119" s="124">
        <f>C119</f>
        <v>7</v>
      </c>
      <c r="E119" s="124">
        <f t="shared" si="30"/>
        <v>7</v>
      </c>
      <c r="F119" s="124">
        <f t="shared" si="30"/>
        <v>7</v>
      </c>
      <c r="G119" s="124">
        <f t="shared" si="30"/>
        <v>7</v>
      </c>
      <c r="H119" s="124">
        <f t="shared" si="30"/>
        <v>7</v>
      </c>
      <c r="I119" s="124">
        <f t="shared" si="30"/>
        <v>7</v>
      </c>
      <c r="J119" s="124">
        <f t="shared" si="30"/>
        <v>7</v>
      </c>
      <c r="K119" s="124">
        <f t="shared" si="30"/>
        <v>7</v>
      </c>
      <c r="L119" s="124">
        <f t="shared" si="30"/>
        <v>7</v>
      </c>
      <c r="M119" s="124">
        <f t="shared" si="30"/>
        <v>7</v>
      </c>
      <c r="N119" s="124">
        <f t="shared" si="30"/>
        <v>7</v>
      </c>
      <c r="O119" s="124">
        <f t="shared" si="30"/>
        <v>7</v>
      </c>
      <c r="P119" s="124">
        <f t="shared" si="30"/>
        <v>7</v>
      </c>
      <c r="Q119" s="124">
        <f t="shared" si="30"/>
        <v>7</v>
      </c>
      <c r="R119" s="124">
        <f t="shared" si="30"/>
        <v>7</v>
      </c>
      <c r="S119" s="124">
        <f t="shared" si="30"/>
        <v>7</v>
      </c>
      <c r="T119" s="124">
        <f t="shared" si="31"/>
        <v>7</v>
      </c>
      <c r="U119" s="124">
        <f t="shared" si="31"/>
        <v>7</v>
      </c>
      <c r="V119" s="124">
        <f t="shared" si="31"/>
        <v>7</v>
      </c>
      <c r="W119" s="124">
        <f t="shared" si="31"/>
        <v>7</v>
      </c>
      <c r="X119" s="124">
        <f t="shared" si="31"/>
        <v>7</v>
      </c>
      <c r="Y119" s="124">
        <f t="shared" si="31"/>
        <v>7</v>
      </c>
      <c r="Z119" s="124">
        <f t="shared" si="31"/>
        <v>7</v>
      </c>
      <c r="AA119" s="124">
        <f t="shared" si="31"/>
        <v>7</v>
      </c>
      <c r="AB119" s="124">
        <f t="shared" si="31"/>
        <v>7</v>
      </c>
      <c r="AC119" s="124">
        <f t="shared" si="31"/>
        <v>7</v>
      </c>
      <c r="AD119" s="124">
        <f t="shared" si="31"/>
        <v>7</v>
      </c>
      <c r="AE119" s="124">
        <f t="shared" si="31"/>
        <v>7</v>
      </c>
      <c r="AF119" s="124">
        <f t="shared" si="31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9"/>
        <v>3.47</v>
      </c>
      <c r="C120" s="125">
        <v>3.47</v>
      </c>
      <c r="D120" s="124">
        <f t="shared" ref="D120:S129" si="32">C120</f>
        <v>3.47</v>
      </c>
      <c r="E120" s="124">
        <f t="shared" si="32"/>
        <v>3.47</v>
      </c>
      <c r="F120" s="124">
        <f t="shared" si="32"/>
        <v>3.47</v>
      </c>
      <c r="G120" s="124">
        <f t="shared" si="32"/>
        <v>3.47</v>
      </c>
      <c r="H120" s="124">
        <f t="shared" si="32"/>
        <v>3.47</v>
      </c>
      <c r="I120" s="124">
        <f t="shared" si="32"/>
        <v>3.47</v>
      </c>
      <c r="J120" s="124">
        <f t="shared" si="32"/>
        <v>3.47</v>
      </c>
      <c r="K120" s="124">
        <f t="shared" si="32"/>
        <v>3.47</v>
      </c>
      <c r="L120" s="124">
        <f t="shared" si="32"/>
        <v>3.47</v>
      </c>
      <c r="M120" s="124">
        <f t="shared" si="32"/>
        <v>3.47</v>
      </c>
      <c r="N120" s="124">
        <f t="shared" si="32"/>
        <v>3.47</v>
      </c>
      <c r="O120" s="124">
        <f t="shared" si="32"/>
        <v>3.47</v>
      </c>
      <c r="P120" s="124">
        <f t="shared" si="32"/>
        <v>3.47</v>
      </c>
      <c r="Q120" s="124">
        <f t="shared" si="32"/>
        <v>3.47</v>
      </c>
      <c r="R120" s="124">
        <f t="shared" si="32"/>
        <v>3.47</v>
      </c>
      <c r="S120" s="124">
        <f t="shared" si="32"/>
        <v>3.47</v>
      </c>
      <c r="T120" s="124">
        <f t="shared" si="31"/>
        <v>3.47</v>
      </c>
      <c r="U120" s="124">
        <f t="shared" si="31"/>
        <v>3.47</v>
      </c>
      <c r="V120" s="124">
        <f t="shared" si="31"/>
        <v>3.47</v>
      </c>
      <c r="W120" s="124">
        <f t="shared" si="31"/>
        <v>3.47</v>
      </c>
      <c r="X120" s="124">
        <f t="shared" si="31"/>
        <v>3.47</v>
      </c>
      <c r="Y120" s="124">
        <f t="shared" si="31"/>
        <v>3.47</v>
      </c>
      <c r="Z120" s="124">
        <f t="shared" si="31"/>
        <v>3.47</v>
      </c>
      <c r="AA120" s="124">
        <f t="shared" si="31"/>
        <v>3.47</v>
      </c>
      <c r="AB120" s="124">
        <f t="shared" si="31"/>
        <v>3.47</v>
      </c>
      <c r="AC120" s="124">
        <f t="shared" si="31"/>
        <v>3.47</v>
      </c>
      <c r="AD120" s="124">
        <f t="shared" si="31"/>
        <v>3.47</v>
      </c>
      <c r="AE120" s="124">
        <f t="shared" si="31"/>
        <v>3.47</v>
      </c>
      <c r="AF120" s="124">
        <f t="shared" si="31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9"/>
        <v>2.1</v>
      </c>
      <c r="C121" s="125">
        <v>2.1</v>
      </c>
      <c r="D121" s="124">
        <f t="shared" si="32"/>
        <v>2.1</v>
      </c>
      <c r="E121" s="124">
        <f t="shared" si="32"/>
        <v>2.1</v>
      </c>
      <c r="F121" s="124">
        <f t="shared" si="32"/>
        <v>2.1</v>
      </c>
      <c r="G121" s="124">
        <f t="shared" si="32"/>
        <v>2.1</v>
      </c>
      <c r="H121" s="124">
        <f t="shared" si="32"/>
        <v>2.1</v>
      </c>
      <c r="I121" s="124">
        <f t="shared" si="32"/>
        <v>2.1</v>
      </c>
      <c r="J121" s="124">
        <f t="shared" si="32"/>
        <v>2.1</v>
      </c>
      <c r="K121" s="124">
        <f t="shared" si="32"/>
        <v>2.1</v>
      </c>
      <c r="L121" s="124">
        <f t="shared" si="32"/>
        <v>2.1</v>
      </c>
      <c r="M121" s="124">
        <f t="shared" si="32"/>
        <v>2.1</v>
      </c>
      <c r="N121" s="124">
        <f t="shared" si="32"/>
        <v>2.1</v>
      </c>
      <c r="O121" s="124">
        <f t="shared" si="32"/>
        <v>2.1</v>
      </c>
      <c r="P121" s="124">
        <f t="shared" si="32"/>
        <v>2.1</v>
      </c>
      <c r="Q121" s="124">
        <f t="shared" si="32"/>
        <v>2.1</v>
      </c>
      <c r="R121" s="124">
        <f t="shared" si="32"/>
        <v>2.1</v>
      </c>
      <c r="S121" s="124">
        <f t="shared" si="32"/>
        <v>2.1</v>
      </c>
      <c r="T121" s="124">
        <f t="shared" si="31"/>
        <v>2.1</v>
      </c>
      <c r="U121" s="124">
        <f t="shared" si="31"/>
        <v>2.1</v>
      </c>
      <c r="V121" s="124">
        <f t="shared" si="31"/>
        <v>2.1</v>
      </c>
      <c r="W121" s="124">
        <f t="shared" si="31"/>
        <v>2.1</v>
      </c>
      <c r="X121" s="124">
        <f t="shared" si="31"/>
        <v>2.1</v>
      </c>
      <c r="Y121" s="124">
        <f t="shared" si="31"/>
        <v>2.1</v>
      </c>
      <c r="Z121" s="124">
        <f t="shared" si="31"/>
        <v>2.1</v>
      </c>
      <c r="AA121" s="124">
        <f t="shared" si="31"/>
        <v>2.1</v>
      </c>
      <c r="AB121" s="124">
        <f t="shared" si="31"/>
        <v>2.1</v>
      </c>
      <c r="AC121" s="124">
        <f t="shared" si="31"/>
        <v>2.1</v>
      </c>
      <c r="AD121" s="124">
        <f t="shared" si="31"/>
        <v>2.1</v>
      </c>
      <c r="AE121" s="124">
        <f t="shared" si="31"/>
        <v>2.1</v>
      </c>
      <c r="AF121" s="124">
        <f t="shared" si="31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9"/>
        <v>9.3000000000000007</v>
      </c>
      <c r="C122" s="125">
        <v>9.3000000000000007</v>
      </c>
      <c r="D122" s="124">
        <f t="shared" si="32"/>
        <v>9.3000000000000007</v>
      </c>
      <c r="E122" s="124">
        <f t="shared" si="32"/>
        <v>9.3000000000000007</v>
      </c>
      <c r="F122" s="124">
        <f t="shared" si="32"/>
        <v>9.3000000000000007</v>
      </c>
      <c r="G122" s="124">
        <f t="shared" si="32"/>
        <v>9.3000000000000007</v>
      </c>
      <c r="H122" s="124">
        <f t="shared" si="32"/>
        <v>9.3000000000000007</v>
      </c>
      <c r="I122" s="124">
        <f t="shared" si="32"/>
        <v>9.3000000000000007</v>
      </c>
      <c r="J122" s="124">
        <f t="shared" si="32"/>
        <v>9.3000000000000007</v>
      </c>
      <c r="K122" s="124">
        <f t="shared" si="32"/>
        <v>9.3000000000000007</v>
      </c>
      <c r="L122" s="124">
        <f t="shared" si="32"/>
        <v>9.3000000000000007</v>
      </c>
      <c r="M122" s="124">
        <f t="shared" si="32"/>
        <v>9.3000000000000007</v>
      </c>
      <c r="N122" s="124">
        <f t="shared" si="32"/>
        <v>9.3000000000000007</v>
      </c>
      <c r="O122" s="124">
        <f t="shared" si="32"/>
        <v>9.3000000000000007</v>
      </c>
      <c r="P122" s="124">
        <f t="shared" si="32"/>
        <v>9.3000000000000007</v>
      </c>
      <c r="Q122" s="124">
        <f t="shared" si="32"/>
        <v>9.3000000000000007</v>
      </c>
      <c r="R122" s="124">
        <f t="shared" si="32"/>
        <v>9.3000000000000007</v>
      </c>
      <c r="S122" s="124">
        <f t="shared" si="32"/>
        <v>9.3000000000000007</v>
      </c>
      <c r="T122" s="124">
        <f t="shared" si="31"/>
        <v>9.3000000000000007</v>
      </c>
      <c r="U122" s="124">
        <f t="shared" si="31"/>
        <v>9.3000000000000007</v>
      </c>
      <c r="V122" s="124">
        <f t="shared" si="31"/>
        <v>9.3000000000000007</v>
      </c>
      <c r="W122" s="124">
        <f t="shared" si="31"/>
        <v>9.3000000000000007</v>
      </c>
      <c r="X122" s="124">
        <f t="shared" si="31"/>
        <v>9.3000000000000007</v>
      </c>
      <c r="Y122" s="124">
        <f t="shared" si="31"/>
        <v>9.3000000000000007</v>
      </c>
      <c r="Z122" s="124">
        <f t="shared" si="31"/>
        <v>9.3000000000000007</v>
      </c>
      <c r="AA122" s="124">
        <f t="shared" si="31"/>
        <v>9.3000000000000007</v>
      </c>
      <c r="AB122" s="124">
        <f t="shared" si="31"/>
        <v>9.3000000000000007</v>
      </c>
      <c r="AC122" s="124">
        <f t="shared" si="31"/>
        <v>9.3000000000000007</v>
      </c>
      <c r="AD122" s="124">
        <f t="shared" si="31"/>
        <v>9.3000000000000007</v>
      </c>
      <c r="AE122" s="124">
        <f t="shared" si="31"/>
        <v>9.3000000000000007</v>
      </c>
      <c r="AF122" s="124">
        <f t="shared" si="31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9"/>
        <v>0</v>
      </c>
      <c r="C123" s="125">
        <v>0</v>
      </c>
      <c r="D123" s="124">
        <f t="shared" si="32"/>
        <v>0</v>
      </c>
      <c r="E123" s="124">
        <f t="shared" si="32"/>
        <v>0</v>
      </c>
      <c r="F123" s="124">
        <f t="shared" si="32"/>
        <v>0</v>
      </c>
      <c r="G123" s="124">
        <f t="shared" si="32"/>
        <v>0</v>
      </c>
      <c r="H123" s="124">
        <f t="shared" si="32"/>
        <v>0</v>
      </c>
      <c r="I123" s="124">
        <f t="shared" si="32"/>
        <v>0</v>
      </c>
      <c r="J123" s="124">
        <f t="shared" si="32"/>
        <v>0</v>
      </c>
      <c r="K123" s="124">
        <f t="shared" si="32"/>
        <v>0</v>
      </c>
      <c r="L123" s="124">
        <f t="shared" si="32"/>
        <v>0</v>
      </c>
      <c r="M123" s="124">
        <f t="shared" si="32"/>
        <v>0</v>
      </c>
      <c r="N123" s="124">
        <f t="shared" si="32"/>
        <v>0</v>
      </c>
      <c r="O123" s="124">
        <f t="shared" si="32"/>
        <v>0</v>
      </c>
      <c r="P123" s="124">
        <f t="shared" si="32"/>
        <v>0</v>
      </c>
      <c r="Q123" s="124">
        <f t="shared" si="32"/>
        <v>0</v>
      </c>
      <c r="R123" s="124">
        <f t="shared" si="32"/>
        <v>0</v>
      </c>
      <c r="S123" s="124">
        <f t="shared" si="32"/>
        <v>0</v>
      </c>
      <c r="T123" s="124">
        <f t="shared" si="31"/>
        <v>0</v>
      </c>
      <c r="U123" s="124">
        <f t="shared" si="31"/>
        <v>0</v>
      </c>
      <c r="V123" s="124">
        <f t="shared" si="31"/>
        <v>0</v>
      </c>
      <c r="W123" s="124">
        <f t="shared" si="31"/>
        <v>0</v>
      </c>
      <c r="X123" s="124">
        <f t="shared" si="31"/>
        <v>0</v>
      </c>
      <c r="Y123" s="124">
        <f t="shared" si="31"/>
        <v>0</v>
      </c>
      <c r="Z123" s="124">
        <f t="shared" si="31"/>
        <v>0</v>
      </c>
      <c r="AA123" s="124">
        <f t="shared" si="31"/>
        <v>0</v>
      </c>
      <c r="AB123" s="124">
        <f t="shared" si="31"/>
        <v>0</v>
      </c>
      <c r="AC123" s="124">
        <f t="shared" si="31"/>
        <v>0</v>
      </c>
      <c r="AD123" s="124">
        <f t="shared" si="31"/>
        <v>0</v>
      </c>
      <c r="AE123" s="124">
        <f t="shared" si="31"/>
        <v>0</v>
      </c>
      <c r="AF123" s="124">
        <f t="shared" si="31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9"/>
        <v>0</v>
      </c>
      <c r="C124" s="125">
        <v>0</v>
      </c>
      <c r="D124" s="124">
        <f t="shared" si="32"/>
        <v>0</v>
      </c>
      <c r="E124" s="124">
        <f t="shared" si="32"/>
        <v>0</v>
      </c>
      <c r="F124" s="124">
        <f t="shared" si="32"/>
        <v>0</v>
      </c>
      <c r="G124" s="124">
        <f t="shared" si="32"/>
        <v>0</v>
      </c>
      <c r="H124" s="124">
        <f t="shared" si="32"/>
        <v>0</v>
      </c>
      <c r="I124" s="124">
        <f t="shared" si="32"/>
        <v>0</v>
      </c>
      <c r="J124" s="124">
        <f t="shared" si="32"/>
        <v>0</v>
      </c>
      <c r="K124" s="124">
        <f t="shared" si="32"/>
        <v>0</v>
      </c>
      <c r="L124" s="124">
        <f t="shared" si="32"/>
        <v>0</v>
      </c>
      <c r="M124" s="124">
        <f t="shared" si="32"/>
        <v>0</v>
      </c>
      <c r="N124" s="124">
        <f t="shared" si="32"/>
        <v>0</v>
      </c>
      <c r="O124" s="124">
        <f t="shared" si="32"/>
        <v>0</v>
      </c>
      <c r="P124" s="124">
        <f t="shared" si="32"/>
        <v>0</v>
      </c>
      <c r="Q124" s="124">
        <f t="shared" si="32"/>
        <v>0</v>
      </c>
      <c r="R124" s="124">
        <f t="shared" si="32"/>
        <v>0</v>
      </c>
      <c r="S124" s="124">
        <f t="shared" si="32"/>
        <v>0</v>
      </c>
      <c r="T124" s="124">
        <f t="shared" si="31"/>
        <v>0</v>
      </c>
      <c r="U124" s="124">
        <f t="shared" si="31"/>
        <v>0</v>
      </c>
      <c r="V124" s="124">
        <f t="shared" si="31"/>
        <v>0</v>
      </c>
      <c r="W124" s="124">
        <f t="shared" si="31"/>
        <v>0</v>
      </c>
      <c r="X124" s="124">
        <f t="shared" si="31"/>
        <v>0</v>
      </c>
      <c r="Y124" s="124">
        <f t="shared" si="31"/>
        <v>0</v>
      </c>
      <c r="Z124" s="124">
        <f t="shared" si="31"/>
        <v>0</v>
      </c>
      <c r="AA124" s="124">
        <f t="shared" si="31"/>
        <v>0</v>
      </c>
      <c r="AB124" s="124">
        <f t="shared" si="31"/>
        <v>0</v>
      </c>
      <c r="AC124" s="124">
        <f t="shared" si="31"/>
        <v>0</v>
      </c>
      <c r="AD124" s="124">
        <f t="shared" si="31"/>
        <v>0</v>
      </c>
      <c r="AE124" s="124">
        <f t="shared" si="31"/>
        <v>0</v>
      </c>
      <c r="AF124" s="124">
        <f t="shared" si="31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9"/>
        <v>;/</v>
      </c>
      <c r="C125" s="125">
        <v>5</v>
      </c>
      <c r="D125" s="124">
        <f t="shared" si="32"/>
        <v>5</v>
      </c>
      <c r="E125" s="124">
        <f t="shared" si="32"/>
        <v>5</v>
      </c>
      <c r="F125" s="124">
        <f t="shared" si="32"/>
        <v>5</v>
      </c>
      <c r="G125" s="124">
        <f t="shared" si="32"/>
        <v>5</v>
      </c>
      <c r="H125" s="124">
        <f t="shared" si="32"/>
        <v>5</v>
      </c>
      <c r="I125" s="124" t="s">
        <v>220</v>
      </c>
      <c r="J125" s="124" t="str">
        <f t="shared" si="32"/>
        <v>;/</v>
      </c>
      <c r="K125" s="124" t="str">
        <f t="shared" si="32"/>
        <v>;/</v>
      </c>
      <c r="L125" s="124" t="str">
        <f t="shared" si="32"/>
        <v>;/</v>
      </c>
      <c r="M125" s="124" t="str">
        <f t="shared" si="32"/>
        <v>;/</v>
      </c>
      <c r="N125" s="124" t="str">
        <f t="shared" si="32"/>
        <v>;/</v>
      </c>
      <c r="O125" s="124" t="str">
        <f t="shared" si="32"/>
        <v>;/</v>
      </c>
      <c r="P125" s="124" t="str">
        <f t="shared" si="32"/>
        <v>;/</v>
      </c>
      <c r="Q125" s="124" t="str">
        <f t="shared" si="32"/>
        <v>;/</v>
      </c>
      <c r="R125" s="124" t="str">
        <f t="shared" si="32"/>
        <v>;/</v>
      </c>
      <c r="S125" s="124" t="str">
        <f t="shared" si="32"/>
        <v>;/</v>
      </c>
      <c r="T125" s="124" t="str">
        <f t="shared" si="31"/>
        <v>;/</v>
      </c>
      <c r="U125" s="124" t="str">
        <f t="shared" si="31"/>
        <v>;/</v>
      </c>
      <c r="V125" s="124" t="str">
        <f t="shared" si="31"/>
        <v>;/</v>
      </c>
      <c r="W125" s="124" t="str">
        <f t="shared" si="31"/>
        <v>;/</v>
      </c>
      <c r="X125" s="124" t="str">
        <f t="shared" si="31"/>
        <v>;/</v>
      </c>
      <c r="Y125" s="124" t="str">
        <f t="shared" si="31"/>
        <v>;/</v>
      </c>
      <c r="Z125" s="124" t="str">
        <f t="shared" si="31"/>
        <v>;/</v>
      </c>
      <c r="AA125" s="124" t="str">
        <f t="shared" si="31"/>
        <v>;/</v>
      </c>
      <c r="AB125" s="124" t="str">
        <f t="shared" si="31"/>
        <v>;/</v>
      </c>
      <c r="AC125" s="124" t="str">
        <f t="shared" si="31"/>
        <v>;/</v>
      </c>
      <c r="AD125" s="124" t="str">
        <f t="shared" si="31"/>
        <v>;/</v>
      </c>
      <c r="AE125" s="124" t="str">
        <f t="shared" si="31"/>
        <v>;/</v>
      </c>
      <c r="AF125" s="124" t="str">
        <f t="shared" si="31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9"/>
        <v>1</v>
      </c>
      <c r="C126" s="125">
        <v>1</v>
      </c>
      <c r="D126" s="124">
        <f t="shared" si="32"/>
        <v>1</v>
      </c>
      <c r="E126" s="124">
        <f t="shared" si="32"/>
        <v>1</v>
      </c>
      <c r="F126" s="124">
        <f t="shared" si="32"/>
        <v>1</v>
      </c>
      <c r="G126" s="124">
        <f t="shared" si="32"/>
        <v>1</v>
      </c>
      <c r="H126" s="124">
        <f t="shared" si="32"/>
        <v>1</v>
      </c>
      <c r="I126" s="124">
        <f t="shared" si="32"/>
        <v>1</v>
      </c>
      <c r="J126" s="124">
        <f t="shared" si="32"/>
        <v>1</v>
      </c>
      <c r="K126" s="124">
        <f t="shared" si="32"/>
        <v>1</v>
      </c>
      <c r="L126" s="124">
        <f t="shared" si="32"/>
        <v>1</v>
      </c>
      <c r="M126" s="124">
        <f t="shared" si="32"/>
        <v>1</v>
      </c>
      <c r="N126" s="124">
        <f t="shared" si="32"/>
        <v>1</v>
      </c>
      <c r="O126" s="124">
        <f t="shared" si="32"/>
        <v>1</v>
      </c>
      <c r="P126" s="124">
        <f t="shared" si="32"/>
        <v>1</v>
      </c>
      <c r="Q126" s="124">
        <f t="shared" si="32"/>
        <v>1</v>
      </c>
      <c r="R126" s="124">
        <f t="shared" si="32"/>
        <v>1</v>
      </c>
      <c r="S126" s="124">
        <f t="shared" si="32"/>
        <v>1</v>
      </c>
      <c r="T126" s="124">
        <f t="shared" si="31"/>
        <v>1</v>
      </c>
      <c r="U126" s="124">
        <f t="shared" si="31"/>
        <v>1</v>
      </c>
      <c r="V126" s="124">
        <f t="shared" si="31"/>
        <v>1</v>
      </c>
      <c r="W126" s="124">
        <f t="shared" si="31"/>
        <v>1</v>
      </c>
      <c r="X126" s="124">
        <f t="shared" si="31"/>
        <v>1</v>
      </c>
      <c r="Y126" s="124">
        <f t="shared" si="31"/>
        <v>1</v>
      </c>
      <c r="Z126" s="124">
        <f t="shared" si="31"/>
        <v>1</v>
      </c>
      <c r="AA126" s="124">
        <f t="shared" si="31"/>
        <v>1</v>
      </c>
      <c r="AB126" s="124">
        <f t="shared" si="31"/>
        <v>1</v>
      </c>
      <c r="AC126" s="124">
        <f t="shared" si="31"/>
        <v>1</v>
      </c>
      <c r="AD126" s="124">
        <f t="shared" si="31"/>
        <v>1</v>
      </c>
      <c r="AE126" s="124">
        <f t="shared" si="31"/>
        <v>1</v>
      </c>
      <c r="AF126" s="124">
        <f t="shared" si="31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9"/>
        <v>1.58</v>
      </c>
      <c r="C127" s="125">
        <v>1.58</v>
      </c>
      <c r="D127" s="124">
        <f t="shared" si="32"/>
        <v>1.58</v>
      </c>
      <c r="E127" s="124">
        <f t="shared" si="32"/>
        <v>1.58</v>
      </c>
      <c r="F127" s="124">
        <f t="shared" si="32"/>
        <v>1.58</v>
      </c>
      <c r="G127" s="124">
        <f t="shared" si="32"/>
        <v>1.58</v>
      </c>
      <c r="H127" s="124">
        <f t="shared" si="32"/>
        <v>1.58</v>
      </c>
      <c r="I127" s="124">
        <f t="shared" si="32"/>
        <v>1.58</v>
      </c>
      <c r="J127" s="124">
        <f t="shared" si="32"/>
        <v>1.58</v>
      </c>
      <c r="K127" s="124">
        <f t="shared" si="32"/>
        <v>1.58</v>
      </c>
      <c r="L127" s="124">
        <f t="shared" si="32"/>
        <v>1.58</v>
      </c>
      <c r="M127" s="124">
        <f t="shared" si="32"/>
        <v>1.58</v>
      </c>
      <c r="N127" s="124">
        <f t="shared" si="32"/>
        <v>1.58</v>
      </c>
      <c r="O127" s="124">
        <f t="shared" si="32"/>
        <v>1.58</v>
      </c>
      <c r="P127" s="124">
        <f t="shared" si="32"/>
        <v>1.58</v>
      </c>
      <c r="Q127" s="124">
        <f t="shared" si="32"/>
        <v>1.58</v>
      </c>
      <c r="R127" s="124">
        <f t="shared" si="32"/>
        <v>1.58</v>
      </c>
      <c r="S127" s="124">
        <f t="shared" si="32"/>
        <v>1.58</v>
      </c>
      <c r="T127" s="124">
        <f t="shared" si="31"/>
        <v>1.58</v>
      </c>
      <c r="U127" s="124">
        <f t="shared" si="31"/>
        <v>1.58</v>
      </c>
      <c r="V127" s="124">
        <f t="shared" si="31"/>
        <v>1.58</v>
      </c>
      <c r="W127" s="124">
        <f t="shared" si="31"/>
        <v>1.58</v>
      </c>
      <c r="X127" s="124">
        <f t="shared" si="31"/>
        <v>1.58</v>
      </c>
      <c r="Y127" s="124">
        <f t="shared" si="31"/>
        <v>1.58</v>
      </c>
      <c r="Z127" s="124">
        <f t="shared" si="31"/>
        <v>1.58</v>
      </c>
      <c r="AA127" s="124">
        <f t="shared" si="31"/>
        <v>1.58</v>
      </c>
      <c r="AB127" s="124">
        <f t="shared" si="31"/>
        <v>1.58</v>
      </c>
      <c r="AC127" s="124">
        <f t="shared" si="31"/>
        <v>1.58</v>
      </c>
      <c r="AD127" s="124">
        <f t="shared" si="31"/>
        <v>1.58</v>
      </c>
      <c r="AE127" s="124">
        <f t="shared" si="31"/>
        <v>1.58</v>
      </c>
      <c r="AF127" s="124">
        <f t="shared" si="31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9"/>
        <v>1.46</v>
      </c>
      <c r="C128" s="125">
        <v>1.46</v>
      </c>
      <c r="D128" s="124">
        <f t="shared" si="32"/>
        <v>1.46</v>
      </c>
      <c r="E128" s="124">
        <f t="shared" si="32"/>
        <v>1.46</v>
      </c>
      <c r="F128" s="124">
        <f t="shared" si="32"/>
        <v>1.46</v>
      </c>
      <c r="G128" s="124">
        <f t="shared" si="32"/>
        <v>1.46</v>
      </c>
      <c r="H128" s="124">
        <f t="shared" si="32"/>
        <v>1.46</v>
      </c>
      <c r="I128" s="124">
        <f t="shared" si="32"/>
        <v>1.46</v>
      </c>
      <c r="J128" s="124">
        <f t="shared" si="32"/>
        <v>1.46</v>
      </c>
      <c r="K128" s="124">
        <f t="shared" si="32"/>
        <v>1.46</v>
      </c>
      <c r="L128" s="124">
        <f t="shared" si="32"/>
        <v>1.46</v>
      </c>
      <c r="M128" s="124">
        <f t="shared" si="32"/>
        <v>1.46</v>
      </c>
      <c r="N128" s="124">
        <f t="shared" si="32"/>
        <v>1.46</v>
      </c>
      <c r="O128" s="124">
        <f t="shared" si="32"/>
        <v>1.46</v>
      </c>
      <c r="P128" s="124">
        <f t="shared" si="32"/>
        <v>1.46</v>
      </c>
      <c r="Q128" s="124">
        <f t="shared" si="32"/>
        <v>1.46</v>
      </c>
      <c r="R128" s="124">
        <f t="shared" si="32"/>
        <v>1.46</v>
      </c>
      <c r="S128" s="124">
        <f t="shared" si="32"/>
        <v>1.46</v>
      </c>
      <c r="T128" s="124">
        <f t="shared" ref="T128:AF129" si="33">S128</f>
        <v>1.46</v>
      </c>
      <c r="U128" s="124">
        <f t="shared" si="33"/>
        <v>1.46</v>
      </c>
      <c r="V128" s="124">
        <f t="shared" si="33"/>
        <v>1.46</v>
      </c>
      <c r="W128" s="124">
        <f t="shared" si="33"/>
        <v>1.46</v>
      </c>
      <c r="X128" s="124">
        <f t="shared" si="33"/>
        <v>1.46</v>
      </c>
      <c r="Y128" s="124">
        <f t="shared" si="33"/>
        <v>1.46</v>
      </c>
      <c r="Z128" s="124">
        <f t="shared" si="33"/>
        <v>1.46</v>
      </c>
      <c r="AA128" s="124">
        <f t="shared" si="33"/>
        <v>1.46</v>
      </c>
      <c r="AB128" s="124">
        <f t="shared" si="33"/>
        <v>1.46</v>
      </c>
      <c r="AC128" s="124">
        <f t="shared" si="33"/>
        <v>1.46</v>
      </c>
      <c r="AD128" s="124">
        <f t="shared" si="33"/>
        <v>1.46</v>
      </c>
      <c r="AE128" s="124">
        <f t="shared" si="33"/>
        <v>1.46</v>
      </c>
      <c r="AF128" s="124">
        <f t="shared" si="33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9"/>
        <v>1.48</v>
      </c>
      <c r="C129" s="125">
        <v>1.48</v>
      </c>
      <c r="D129" s="124">
        <f t="shared" si="32"/>
        <v>1.48</v>
      </c>
      <c r="E129" s="124">
        <f t="shared" si="32"/>
        <v>1.48</v>
      </c>
      <c r="F129" s="124">
        <f t="shared" si="32"/>
        <v>1.48</v>
      </c>
      <c r="G129" s="124">
        <f t="shared" si="32"/>
        <v>1.48</v>
      </c>
      <c r="H129" s="124">
        <f t="shared" si="32"/>
        <v>1.48</v>
      </c>
      <c r="I129" s="124">
        <f t="shared" si="32"/>
        <v>1.48</v>
      </c>
      <c r="J129" s="124">
        <f t="shared" si="32"/>
        <v>1.48</v>
      </c>
      <c r="K129" s="124">
        <f t="shared" si="32"/>
        <v>1.48</v>
      </c>
      <c r="L129" s="124">
        <f t="shared" si="32"/>
        <v>1.48</v>
      </c>
      <c r="M129" s="124">
        <f t="shared" si="32"/>
        <v>1.48</v>
      </c>
      <c r="N129" s="124">
        <f t="shared" si="32"/>
        <v>1.48</v>
      </c>
      <c r="O129" s="124">
        <f t="shared" si="32"/>
        <v>1.48</v>
      </c>
      <c r="P129" s="124">
        <f t="shared" si="32"/>
        <v>1.48</v>
      </c>
      <c r="Q129" s="124">
        <f t="shared" si="32"/>
        <v>1.48</v>
      </c>
      <c r="R129" s="124">
        <f t="shared" si="32"/>
        <v>1.48</v>
      </c>
      <c r="S129" s="124">
        <f t="shared" si="32"/>
        <v>1.48</v>
      </c>
      <c r="T129" s="124">
        <f t="shared" si="33"/>
        <v>1.48</v>
      </c>
      <c r="U129" s="124">
        <f t="shared" si="33"/>
        <v>1.48</v>
      </c>
      <c r="V129" s="124">
        <f t="shared" si="33"/>
        <v>1.48</v>
      </c>
      <c r="W129" s="124">
        <f t="shared" si="33"/>
        <v>1.48</v>
      </c>
      <c r="X129" s="124">
        <f t="shared" si="33"/>
        <v>1.48</v>
      </c>
      <c r="Y129" s="124">
        <f t="shared" si="33"/>
        <v>1.48</v>
      </c>
      <c r="Z129" s="124">
        <f t="shared" si="33"/>
        <v>1.48</v>
      </c>
      <c r="AA129" s="124">
        <f t="shared" si="33"/>
        <v>1.48</v>
      </c>
      <c r="AB129" s="124">
        <f t="shared" si="33"/>
        <v>1.48</v>
      </c>
      <c r="AC129" s="124">
        <f t="shared" si="33"/>
        <v>1.48</v>
      </c>
      <c r="AD129" s="124">
        <f t="shared" si="33"/>
        <v>1.48</v>
      </c>
      <c r="AE129" s="124">
        <f t="shared" si="33"/>
        <v>1.48</v>
      </c>
      <c r="AF129" s="124">
        <f t="shared" si="33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4">AF131</f>
        <v>2.2000000000000002</v>
      </c>
      <c r="C131" s="125">
        <v>2.2000000000000002</v>
      </c>
      <c r="D131" s="124">
        <f t="shared" ref="D131:S138" si="35">C131</f>
        <v>2.2000000000000002</v>
      </c>
      <c r="E131" s="124">
        <f t="shared" si="35"/>
        <v>2.2000000000000002</v>
      </c>
      <c r="F131" s="124">
        <f t="shared" si="35"/>
        <v>2.2000000000000002</v>
      </c>
      <c r="G131" s="124">
        <f t="shared" si="35"/>
        <v>2.2000000000000002</v>
      </c>
      <c r="H131" s="124">
        <f t="shared" si="35"/>
        <v>2.2000000000000002</v>
      </c>
      <c r="I131" s="124">
        <f t="shared" si="35"/>
        <v>2.2000000000000002</v>
      </c>
      <c r="J131" s="124">
        <f t="shared" si="35"/>
        <v>2.2000000000000002</v>
      </c>
      <c r="K131" s="124">
        <f t="shared" si="35"/>
        <v>2.2000000000000002</v>
      </c>
      <c r="L131" s="124">
        <f t="shared" si="35"/>
        <v>2.2000000000000002</v>
      </c>
      <c r="M131" s="124">
        <f t="shared" si="35"/>
        <v>2.2000000000000002</v>
      </c>
      <c r="N131" s="124">
        <f t="shared" si="35"/>
        <v>2.2000000000000002</v>
      </c>
      <c r="O131" s="124">
        <f t="shared" si="35"/>
        <v>2.2000000000000002</v>
      </c>
      <c r="P131" s="124">
        <f t="shared" si="35"/>
        <v>2.2000000000000002</v>
      </c>
      <c r="Q131" s="124">
        <f t="shared" si="35"/>
        <v>2.2000000000000002</v>
      </c>
      <c r="R131" s="124">
        <f t="shared" si="35"/>
        <v>2.2000000000000002</v>
      </c>
      <c r="S131" s="124">
        <f t="shared" si="35"/>
        <v>2.2000000000000002</v>
      </c>
      <c r="T131" s="124">
        <f t="shared" ref="T131:AF138" si="36">S131</f>
        <v>2.2000000000000002</v>
      </c>
      <c r="U131" s="124">
        <f t="shared" si="36"/>
        <v>2.2000000000000002</v>
      </c>
      <c r="V131" s="124">
        <f t="shared" si="36"/>
        <v>2.2000000000000002</v>
      </c>
      <c r="W131" s="124">
        <f t="shared" si="36"/>
        <v>2.2000000000000002</v>
      </c>
      <c r="X131" s="124">
        <f t="shared" si="36"/>
        <v>2.2000000000000002</v>
      </c>
      <c r="Y131" s="124">
        <f t="shared" si="36"/>
        <v>2.2000000000000002</v>
      </c>
      <c r="Z131" s="124">
        <f t="shared" si="36"/>
        <v>2.2000000000000002</v>
      </c>
      <c r="AA131" s="124">
        <f t="shared" si="36"/>
        <v>2.2000000000000002</v>
      </c>
      <c r="AB131" s="124">
        <f t="shared" si="36"/>
        <v>2.2000000000000002</v>
      </c>
      <c r="AC131" s="124">
        <f t="shared" si="36"/>
        <v>2.2000000000000002</v>
      </c>
      <c r="AD131" s="124">
        <f t="shared" si="36"/>
        <v>2.2000000000000002</v>
      </c>
      <c r="AE131" s="124">
        <f t="shared" si="36"/>
        <v>2.2000000000000002</v>
      </c>
      <c r="AF131" s="124">
        <f t="shared" si="36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4"/>
        <v>2</v>
      </c>
      <c r="C132" s="125">
        <v>2</v>
      </c>
      <c r="D132" s="124">
        <f t="shared" si="35"/>
        <v>2</v>
      </c>
      <c r="E132" s="124">
        <f t="shared" si="35"/>
        <v>2</v>
      </c>
      <c r="F132" s="124">
        <f t="shared" si="35"/>
        <v>2</v>
      </c>
      <c r="G132" s="124">
        <f t="shared" si="35"/>
        <v>2</v>
      </c>
      <c r="H132" s="124">
        <f t="shared" si="35"/>
        <v>2</v>
      </c>
      <c r="I132" s="124">
        <f t="shared" si="35"/>
        <v>2</v>
      </c>
      <c r="J132" s="124">
        <f t="shared" si="35"/>
        <v>2</v>
      </c>
      <c r="K132" s="124">
        <f t="shared" si="35"/>
        <v>2</v>
      </c>
      <c r="L132" s="124">
        <f t="shared" si="35"/>
        <v>2</v>
      </c>
      <c r="M132" s="124">
        <f t="shared" si="35"/>
        <v>2</v>
      </c>
      <c r="N132" s="124">
        <f t="shared" si="35"/>
        <v>2</v>
      </c>
      <c r="O132" s="124">
        <f t="shared" si="35"/>
        <v>2</v>
      </c>
      <c r="P132" s="124">
        <f t="shared" si="35"/>
        <v>2</v>
      </c>
      <c r="Q132" s="124">
        <f t="shared" si="35"/>
        <v>2</v>
      </c>
      <c r="R132" s="124">
        <f t="shared" si="35"/>
        <v>2</v>
      </c>
      <c r="S132" s="124">
        <f t="shared" si="35"/>
        <v>2</v>
      </c>
      <c r="T132" s="124">
        <f t="shared" si="36"/>
        <v>2</v>
      </c>
      <c r="U132" s="124">
        <f t="shared" si="36"/>
        <v>2</v>
      </c>
      <c r="V132" s="124">
        <f t="shared" si="36"/>
        <v>2</v>
      </c>
      <c r="W132" s="124">
        <f t="shared" si="36"/>
        <v>2</v>
      </c>
      <c r="X132" s="124">
        <f t="shared" si="36"/>
        <v>2</v>
      </c>
      <c r="Y132" s="124">
        <f t="shared" si="36"/>
        <v>2</v>
      </c>
      <c r="Z132" s="124">
        <f t="shared" si="36"/>
        <v>2</v>
      </c>
      <c r="AA132" s="124">
        <f t="shared" si="36"/>
        <v>2</v>
      </c>
      <c r="AB132" s="124">
        <f t="shared" si="36"/>
        <v>2</v>
      </c>
      <c r="AC132" s="124">
        <f t="shared" si="36"/>
        <v>2</v>
      </c>
      <c r="AD132" s="124">
        <f t="shared" si="36"/>
        <v>2</v>
      </c>
      <c r="AE132" s="124">
        <f t="shared" si="36"/>
        <v>2</v>
      </c>
      <c r="AF132" s="124">
        <f t="shared" si="36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4"/>
        <v>1.25</v>
      </c>
      <c r="C133" s="125">
        <v>1.25</v>
      </c>
      <c r="D133" s="124">
        <f t="shared" si="35"/>
        <v>1.25</v>
      </c>
      <c r="E133" s="124">
        <f t="shared" si="35"/>
        <v>1.25</v>
      </c>
      <c r="F133" s="124">
        <f t="shared" si="35"/>
        <v>1.25</v>
      </c>
      <c r="G133" s="124">
        <f t="shared" si="35"/>
        <v>1.25</v>
      </c>
      <c r="H133" s="124">
        <f t="shared" si="35"/>
        <v>1.25</v>
      </c>
      <c r="I133" s="124">
        <f t="shared" si="35"/>
        <v>1.25</v>
      </c>
      <c r="J133" s="124">
        <f t="shared" si="35"/>
        <v>1.25</v>
      </c>
      <c r="K133" s="124">
        <f t="shared" si="35"/>
        <v>1.25</v>
      </c>
      <c r="L133" s="124">
        <f t="shared" si="35"/>
        <v>1.25</v>
      </c>
      <c r="M133" s="124">
        <f t="shared" si="35"/>
        <v>1.25</v>
      </c>
      <c r="N133" s="124">
        <f t="shared" si="35"/>
        <v>1.25</v>
      </c>
      <c r="O133" s="124">
        <f t="shared" si="35"/>
        <v>1.25</v>
      </c>
      <c r="P133" s="124">
        <f t="shared" si="35"/>
        <v>1.25</v>
      </c>
      <c r="Q133" s="124">
        <f t="shared" si="35"/>
        <v>1.25</v>
      </c>
      <c r="R133" s="124">
        <f t="shared" si="35"/>
        <v>1.25</v>
      </c>
      <c r="S133" s="124">
        <f t="shared" si="35"/>
        <v>1.25</v>
      </c>
      <c r="T133" s="124">
        <f t="shared" si="36"/>
        <v>1.25</v>
      </c>
      <c r="U133" s="124">
        <f t="shared" si="36"/>
        <v>1.25</v>
      </c>
      <c r="V133" s="124">
        <f t="shared" si="36"/>
        <v>1.25</v>
      </c>
      <c r="W133" s="124">
        <f t="shared" si="36"/>
        <v>1.25</v>
      </c>
      <c r="X133" s="124">
        <f t="shared" si="36"/>
        <v>1.25</v>
      </c>
      <c r="Y133" s="124">
        <f t="shared" si="36"/>
        <v>1.25</v>
      </c>
      <c r="Z133" s="124">
        <f t="shared" si="36"/>
        <v>1.25</v>
      </c>
      <c r="AA133" s="124">
        <f t="shared" si="36"/>
        <v>1.25</v>
      </c>
      <c r="AB133" s="124">
        <f t="shared" si="36"/>
        <v>1.25</v>
      </c>
      <c r="AC133" s="124">
        <f t="shared" si="36"/>
        <v>1.25</v>
      </c>
      <c r="AD133" s="124">
        <f t="shared" si="36"/>
        <v>1.25</v>
      </c>
      <c r="AE133" s="124">
        <f t="shared" si="36"/>
        <v>1.25</v>
      </c>
      <c r="AF133" s="124">
        <f t="shared" si="36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4"/>
        <v>1.1499999999999999</v>
      </c>
      <c r="C134" s="125">
        <v>1.1499999999999999</v>
      </c>
      <c r="D134" s="124">
        <f t="shared" si="35"/>
        <v>1.1499999999999999</v>
      </c>
      <c r="E134" s="124">
        <f t="shared" si="35"/>
        <v>1.1499999999999999</v>
      </c>
      <c r="F134" s="124">
        <f t="shared" si="35"/>
        <v>1.1499999999999999</v>
      </c>
      <c r="G134" s="124">
        <f t="shared" si="35"/>
        <v>1.1499999999999999</v>
      </c>
      <c r="H134" s="124">
        <f t="shared" si="35"/>
        <v>1.1499999999999999</v>
      </c>
      <c r="I134" s="124">
        <f t="shared" si="35"/>
        <v>1.1499999999999999</v>
      </c>
      <c r="J134" s="124">
        <f t="shared" si="35"/>
        <v>1.1499999999999999</v>
      </c>
      <c r="K134" s="124">
        <f t="shared" si="35"/>
        <v>1.1499999999999999</v>
      </c>
      <c r="L134" s="124">
        <f t="shared" si="35"/>
        <v>1.1499999999999999</v>
      </c>
      <c r="M134" s="124">
        <f t="shared" si="35"/>
        <v>1.1499999999999999</v>
      </c>
      <c r="N134" s="124">
        <f t="shared" si="35"/>
        <v>1.1499999999999999</v>
      </c>
      <c r="O134" s="124">
        <f t="shared" si="35"/>
        <v>1.1499999999999999</v>
      </c>
      <c r="P134" s="124">
        <f t="shared" si="35"/>
        <v>1.1499999999999999</v>
      </c>
      <c r="Q134" s="124">
        <f t="shared" si="35"/>
        <v>1.1499999999999999</v>
      </c>
      <c r="R134" s="124">
        <f t="shared" si="35"/>
        <v>1.1499999999999999</v>
      </c>
      <c r="S134" s="124">
        <f t="shared" si="35"/>
        <v>1.1499999999999999</v>
      </c>
      <c r="T134" s="124">
        <f t="shared" si="36"/>
        <v>1.1499999999999999</v>
      </c>
      <c r="U134" s="124">
        <f t="shared" si="36"/>
        <v>1.1499999999999999</v>
      </c>
      <c r="V134" s="124">
        <f t="shared" si="36"/>
        <v>1.1499999999999999</v>
      </c>
      <c r="W134" s="124">
        <f t="shared" si="36"/>
        <v>1.1499999999999999</v>
      </c>
      <c r="X134" s="124">
        <f t="shared" si="36"/>
        <v>1.1499999999999999</v>
      </c>
      <c r="Y134" s="124">
        <f t="shared" si="36"/>
        <v>1.1499999999999999</v>
      </c>
      <c r="Z134" s="124">
        <f t="shared" si="36"/>
        <v>1.1499999999999999</v>
      </c>
      <c r="AA134" s="124">
        <f t="shared" si="36"/>
        <v>1.1499999999999999</v>
      </c>
      <c r="AB134" s="124">
        <f t="shared" si="36"/>
        <v>1.1499999999999999</v>
      </c>
      <c r="AC134" s="124">
        <f t="shared" si="36"/>
        <v>1.1499999999999999</v>
      </c>
      <c r="AD134" s="124">
        <f t="shared" si="36"/>
        <v>1.1499999999999999</v>
      </c>
      <c r="AE134" s="124">
        <f t="shared" si="36"/>
        <v>1.1499999999999999</v>
      </c>
      <c r="AF134" s="124">
        <f t="shared" si="36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4"/>
        <v>2.133</v>
      </c>
      <c r="C135" s="125">
        <v>2.133</v>
      </c>
      <c r="D135" s="124">
        <f t="shared" si="35"/>
        <v>2.133</v>
      </c>
      <c r="E135" s="124">
        <f t="shared" si="35"/>
        <v>2.133</v>
      </c>
      <c r="F135" s="124">
        <f t="shared" si="35"/>
        <v>2.133</v>
      </c>
      <c r="G135" s="124">
        <f t="shared" si="35"/>
        <v>2.133</v>
      </c>
      <c r="H135" s="124">
        <f t="shared" si="35"/>
        <v>2.133</v>
      </c>
      <c r="I135" s="124">
        <f t="shared" si="35"/>
        <v>2.133</v>
      </c>
      <c r="J135" s="124">
        <f t="shared" si="35"/>
        <v>2.133</v>
      </c>
      <c r="K135" s="124">
        <f t="shared" si="35"/>
        <v>2.133</v>
      </c>
      <c r="L135" s="124">
        <f t="shared" si="35"/>
        <v>2.133</v>
      </c>
      <c r="M135" s="124">
        <f t="shared" si="35"/>
        <v>2.133</v>
      </c>
      <c r="N135" s="124">
        <f t="shared" si="35"/>
        <v>2.133</v>
      </c>
      <c r="O135" s="124">
        <f t="shared" si="35"/>
        <v>2.133</v>
      </c>
      <c r="P135" s="124">
        <f t="shared" si="35"/>
        <v>2.133</v>
      </c>
      <c r="Q135" s="124">
        <f t="shared" si="35"/>
        <v>2.133</v>
      </c>
      <c r="R135" s="124">
        <f t="shared" si="35"/>
        <v>2.133</v>
      </c>
      <c r="S135" s="124">
        <f t="shared" si="35"/>
        <v>2.133</v>
      </c>
      <c r="T135" s="124">
        <f t="shared" si="36"/>
        <v>2.133</v>
      </c>
      <c r="U135" s="124">
        <f t="shared" si="36"/>
        <v>2.133</v>
      </c>
      <c r="V135" s="124">
        <f t="shared" si="36"/>
        <v>2.133</v>
      </c>
      <c r="W135" s="124">
        <f t="shared" si="36"/>
        <v>2.133</v>
      </c>
      <c r="X135" s="124">
        <f t="shared" si="36"/>
        <v>2.133</v>
      </c>
      <c r="Y135" s="124">
        <f t="shared" si="36"/>
        <v>2.133</v>
      </c>
      <c r="Z135" s="124">
        <f t="shared" si="36"/>
        <v>2.133</v>
      </c>
      <c r="AA135" s="124">
        <f t="shared" si="36"/>
        <v>2.133</v>
      </c>
      <c r="AB135" s="124">
        <f t="shared" si="36"/>
        <v>2.133</v>
      </c>
      <c r="AC135" s="124">
        <f t="shared" si="36"/>
        <v>2.133</v>
      </c>
      <c r="AD135" s="124">
        <f t="shared" si="36"/>
        <v>2.133</v>
      </c>
      <c r="AE135" s="124">
        <f t="shared" si="36"/>
        <v>2.133</v>
      </c>
      <c r="AF135" s="124">
        <f t="shared" si="36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4"/>
        <v>2.09</v>
      </c>
      <c r="C136" s="125">
        <v>2.09</v>
      </c>
      <c r="D136" s="124">
        <f t="shared" si="35"/>
        <v>2.09</v>
      </c>
      <c r="E136" s="124">
        <f t="shared" si="35"/>
        <v>2.09</v>
      </c>
      <c r="F136" s="124">
        <f t="shared" si="35"/>
        <v>2.09</v>
      </c>
      <c r="G136" s="124">
        <f t="shared" si="35"/>
        <v>2.09</v>
      </c>
      <c r="H136" s="124">
        <f t="shared" si="35"/>
        <v>2.09</v>
      </c>
      <c r="I136" s="124">
        <f t="shared" si="35"/>
        <v>2.09</v>
      </c>
      <c r="J136" s="124">
        <f t="shared" si="35"/>
        <v>2.09</v>
      </c>
      <c r="K136" s="124">
        <f t="shared" si="35"/>
        <v>2.09</v>
      </c>
      <c r="L136" s="124">
        <f t="shared" si="35"/>
        <v>2.09</v>
      </c>
      <c r="M136" s="124">
        <f t="shared" si="35"/>
        <v>2.09</v>
      </c>
      <c r="N136" s="124">
        <f t="shared" si="35"/>
        <v>2.09</v>
      </c>
      <c r="O136" s="124">
        <f t="shared" si="35"/>
        <v>2.09</v>
      </c>
      <c r="P136" s="124">
        <f t="shared" si="35"/>
        <v>2.09</v>
      </c>
      <c r="Q136" s="124">
        <f t="shared" si="35"/>
        <v>2.09</v>
      </c>
      <c r="R136" s="124">
        <f t="shared" si="35"/>
        <v>2.09</v>
      </c>
      <c r="S136" s="124">
        <f t="shared" si="35"/>
        <v>2.09</v>
      </c>
      <c r="T136" s="124">
        <f t="shared" si="36"/>
        <v>2.09</v>
      </c>
      <c r="U136" s="124">
        <f t="shared" si="36"/>
        <v>2.09</v>
      </c>
      <c r="V136" s="124">
        <f t="shared" si="36"/>
        <v>2.09</v>
      </c>
      <c r="W136" s="124">
        <f t="shared" si="36"/>
        <v>2.09</v>
      </c>
      <c r="X136" s="124">
        <f t="shared" si="36"/>
        <v>2.09</v>
      </c>
      <c r="Y136" s="124">
        <f t="shared" si="36"/>
        <v>2.09</v>
      </c>
      <c r="Z136" s="124">
        <f t="shared" si="36"/>
        <v>2.09</v>
      </c>
      <c r="AA136" s="124">
        <f t="shared" si="36"/>
        <v>2.09</v>
      </c>
      <c r="AB136" s="124">
        <f t="shared" si="36"/>
        <v>2.09</v>
      </c>
      <c r="AC136" s="124">
        <f t="shared" si="36"/>
        <v>2.09</v>
      </c>
      <c r="AD136" s="124">
        <f t="shared" si="36"/>
        <v>2.09</v>
      </c>
      <c r="AE136" s="124">
        <f t="shared" si="36"/>
        <v>2.09</v>
      </c>
      <c r="AF136" s="124">
        <f t="shared" si="36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4"/>
        <v>1.1399999999999999</v>
      </c>
      <c r="C137" s="125">
        <v>1.1399999999999999</v>
      </c>
      <c r="D137" s="124">
        <f t="shared" si="35"/>
        <v>1.1399999999999999</v>
      </c>
      <c r="E137" s="124">
        <f t="shared" si="35"/>
        <v>1.1399999999999999</v>
      </c>
      <c r="F137" s="124">
        <f t="shared" si="35"/>
        <v>1.1399999999999999</v>
      </c>
      <c r="G137" s="124">
        <f t="shared" si="35"/>
        <v>1.1399999999999999</v>
      </c>
      <c r="H137" s="124">
        <f t="shared" si="35"/>
        <v>1.1399999999999999</v>
      </c>
      <c r="I137" s="124">
        <f t="shared" si="35"/>
        <v>1.1399999999999999</v>
      </c>
      <c r="J137" s="124">
        <f t="shared" si="35"/>
        <v>1.1399999999999999</v>
      </c>
      <c r="K137" s="124">
        <f t="shared" si="35"/>
        <v>1.1399999999999999</v>
      </c>
      <c r="L137" s="124">
        <f t="shared" si="35"/>
        <v>1.1399999999999999</v>
      </c>
      <c r="M137" s="124">
        <f t="shared" si="35"/>
        <v>1.1399999999999999</v>
      </c>
      <c r="N137" s="124">
        <f t="shared" si="35"/>
        <v>1.1399999999999999</v>
      </c>
      <c r="O137" s="124">
        <f t="shared" si="35"/>
        <v>1.1399999999999999</v>
      </c>
      <c r="P137" s="124">
        <f t="shared" si="35"/>
        <v>1.1399999999999999</v>
      </c>
      <c r="Q137" s="124">
        <f t="shared" si="35"/>
        <v>1.1399999999999999</v>
      </c>
      <c r="R137" s="124">
        <f t="shared" si="35"/>
        <v>1.1399999999999999</v>
      </c>
      <c r="S137" s="124">
        <f t="shared" si="35"/>
        <v>1.1399999999999999</v>
      </c>
      <c r="T137" s="124">
        <f t="shared" si="36"/>
        <v>1.1399999999999999</v>
      </c>
      <c r="U137" s="124">
        <f t="shared" si="36"/>
        <v>1.1399999999999999</v>
      </c>
      <c r="V137" s="124">
        <f t="shared" si="36"/>
        <v>1.1399999999999999</v>
      </c>
      <c r="W137" s="124">
        <f t="shared" si="36"/>
        <v>1.1399999999999999</v>
      </c>
      <c r="X137" s="124">
        <f t="shared" si="36"/>
        <v>1.1399999999999999</v>
      </c>
      <c r="Y137" s="124">
        <f t="shared" si="36"/>
        <v>1.1399999999999999</v>
      </c>
      <c r="Z137" s="124">
        <f t="shared" si="36"/>
        <v>1.1399999999999999</v>
      </c>
      <c r="AA137" s="124">
        <f t="shared" si="36"/>
        <v>1.1399999999999999</v>
      </c>
      <c r="AB137" s="124">
        <f t="shared" si="36"/>
        <v>1.1399999999999999</v>
      </c>
      <c r="AC137" s="124">
        <f t="shared" si="36"/>
        <v>1.1399999999999999</v>
      </c>
      <c r="AD137" s="124">
        <f t="shared" si="36"/>
        <v>1.1399999999999999</v>
      </c>
      <c r="AE137" s="124">
        <f t="shared" si="36"/>
        <v>1.1399999999999999</v>
      </c>
      <c r="AF137" s="124">
        <f t="shared" si="36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4"/>
        <v>0.82</v>
      </c>
      <c r="C138" s="125">
        <v>0.82</v>
      </c>
      <c r="D138" s="124">
        <f t="shared" si="35"/>
        <v>0.82</v>
      </c>
      <c r="E138" s="124">
        <f t="shared" si="35"/>
        <v>0.82</v>
      </c>
      <c r="F138" s="124">
        <f t="shared" si="35"/>
        <v>0.82</v>
      </c>
      <c r="G138" s="124">
        <f t="shared" si="35"/>
        <v>0.82</v>
      </c>
      <c r="H138" s="124">
        <f t="shared" si="35"/>
        <v>0.82</v>
      </c>
      <c r="I138" s="124">
        <f t="shared" si="35"/>
        <v>0.82</v>
      </c>
      <c r="J138" s="124">
        <f t="shared" si="35"/>
        <v>0.82</v>
      </c>
      <c r="K138" s="124">
        <f t="shared" si="35"/>
        <v>0.82</v>
      </c>
      <c r="L138" s="124">
        <f t="shared" si="35"/>
        <v>0.82</v>
      </c>
      <c r="M138" s="124">
        <f t="shared" si="35"/>
        <v>0.82</v>
      </c>
      <c r="N138" s="124">
        <f t="shared" si="35"/>
        <v>0.82</v>
      </c>
      <c r="O138" s="124">
        <f t="shared" si="35"/>
        <v>0.82</v>
      </c>
      <c r="P138" s="124">
        <f t="shared" si="35"/>
        <v>0.82</v>
      </c>
      <c r="Q138" s="124">
        <f t="shared" si="35"/>
        <v>0.82</v>
      </c>
      <c r="R138" s="124">
        <f t="shared" si="35"/>
        <v>0.82</v>
      </c>
      <c r="S138" s="124">
        <f t="shared" si="35"/>
        <v>0.82</v>
      </c>
      <c r="T138" s="124">
        <f t="shared" si="36"/>
        <v>0.82</v>
      </c>
      <c r="U138" s="124">
        <f t="shared" si="36"/>
        <v>0.82</v>
      </c>
      <c r="V138" s="124">
        <f t="shared" si="36"/>
        <v>0.82</v>
      </c>
      <c r="W138" s="124">
        <f t="shared" si="36"/>
        <v>0.82</v>
      </c>
      <c r="X138" s="124">
        <f t="shared" si="36"/>
        <v>0.82</v>
      </c>
      <c r="Y138" s="124">
        <f t="shared" si="36"/>
        <v>0.82</v>
      </c>
      <c r="Z138" s="124">
        <f t="shared" si="36"/>
        <v>0.82</v>
      </c>
      <c r="AA138" s="124">
        <f t="shared" si="36"/>
        <v>0.82</v>
      </c>
      <c r="AB138" s="124">
        <f t="shared" si="36"/>
        <v>0.82</v>
      </c>
      <c r="AC138" s="124">
        <f t="shared" si="36"/>
        <v>0.82</v>
      </c>
      <c r="AD138" s="124">
        <f t="shared" si="36"/>
        <v>0.82</v>
      </c>
      <c r="AE138" s="124">
        <f t="shared" si="36"/>
        <v>0.82</v>
      </c>
      <c r="AF138" s="124">
        <f t="shared" si="36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7">AF140</f>
        <v>2</v>
      </c>
      <c r="C140" s="125">
        <v>2</v>
      </c>
      <c r="D140" s="124">
        <f t="shared" ref="D140:S146" si="38">C140</f>
        <v>2</v>
      </c>
      <c r="E140" s="124">
        <f t="shared" si="38"/>
        <v>2</v>
      </c>
      <c r="F140" s="124">
        <f t="shared" si="38"/>
        <v>2</v>
      </c>
      <c r="G140" s="124">
        <f t="shared" si="38"/>
        <v>2</v>
      </c>
      <c r="H140" s="124">
        <f t="shared" si="38"/>
        <v>2</v>
      </c>
      <c r="I140" s="124">
        <f t="shared" si="38"/>
        <v>2</v>
      </c>
      <c r="J140" s="124">
        <f t="shared" si="38"/>
        <v>2</v>
      </c>
      <c r="K140" s="124">
        <f t="shared" si="38"/>
        <v>2</v>
      </c>
      <c r="L140" s="124">
        <f t="shared" si="38"/>
        <v>2</v>
      </c>
      <c r="M140" s="124">
        <f t="shared" si="38"/>
        <v>2</v>
      </c>
      <c r="N140" s="124">
        <f t="shared" si="38"/>
        <v>2</v>
      </c>
      <c r="O140" s="124">
        <f t="shared" si="38"/>
        <v>2</v>
      </c>
      <c r="P140" s="124">
        <f t="shared" si="38"/>
        <v>2</v>
      </c>
      <c r="Q140" s="124">
        <f t="shared" si="38"/>
        <v>2</v>
      </c>
      <c r="R140" s="124">
        <f t="shared" si="38"/>
        <v>2</v>
      </c>
      <c r="S140" s="124">
        <f t="shared" si="38"/>
        <v>2</v>
      </c>
      <c r="T140" s="124">
        <f t="shared" ref="T140:AF146" si="39">S140</f>
        <v>2</v>
      </c>
      <c r="U140" s="124">
        <f t="shared" si="39"/>
        <v>2</v>
      </c>
      <c r="V140" s="124">
        <f t="shared" si="39"/>
        <v>2</v>
      </c>
      <c r="W140" s="124">
        <f t="shared" si="39"/>
        <v>2</v>
      </c>
      <c r="X140" s="124">
        <f t="shared" si="39"/>
        <v>2</v>
      </c>
      <c r="Y140" s="124">
        <f t="shared" si="39"/>
        <v>2</v>
      </c>
      <c r="Z140" s="124">
        <f t="shared" si="39"/>
        <v>2</v>
      </c>
      <c r="AA140" s="124">
        <f t="shared" si="39"/>
        <v>2</v>
      </c>
      <c r="AB140" s="124">
        <f t="shared" si="39"/>
        <v>2</v>
      </c>
      <c r="AC140" s="124">
        <f t="shared" si="39"/>
        <v>2</v>
      </c>
      <c r="AD140" s="124">
        <f t="shared" si="39"/>
        <v>2</v>
      </c>
      <c r="AE140" s="124">
        <f t="shared" si="39"/>
        <v>2</v>
      </c>
      <c r="AF140" s="124">
        <f t="shared" si="39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7"/>
        <v>5.61</v>
      </c>
      <c r="C141" s="125">
        <v>5.61</v>
      </c>
      <c r="D141" s="124">
        <f t="shared" si="38"/>
        <v>5.61</v>
      </c>
      <c r="E141" s="124">
        <f t="shared" si="38"/>
        <v>5.61</v>
      </c>
      <c r="F141" s="124">
        <f t="shared" si="38"/>
        <v>5.61</v>
      </c>
      <c r="G141" s="124">
        <f t="shared" si="38"/>
        <v>5.61</v>
      </c>
      <c r="H141" s="124">
        <f t="shared" si="38"/>
        <v>5.61</v>
      </c>
      <c r="I141" s="124">
        <f t="shared" si="38"/>
        <v>5.61</v>
      </c>
      <c r="J141" s="124">
        <f t="shared" si="38"/>
        <v>5.61</v>
      </c>
      <c r="K141" s="124">
        <f t="shared" si="38"/>
        <v>5.61</v>
      </c>
      <c r="L141" s="124">
        <f t="shared" si="38"/>
        <v>5.61</v>
      </c>
      <c r="M141" s="124">
        <f t="shared" si="38"/>
        <v>5.61</v>
      </c>
      <c r="N141" s="124">
        <f t="shared" si="38"/>
        <v>5.61</v>
      </c>
      <c r="O141" s="124">
        <f t="shared" si="38"/>
        <v>5.61</v>
      </c>
      <c r="P141" s="124">
        <f t="shared" si="38"/>
        <v>5.61</v>
      </c>
      <c r="Q141" s="124">
        <f t="shared" si="38"/>
        <v>5.61</v>
      </c>
      <c r="R141" s="124">
        <f t="shared" si="38"/>
        <v>5.61</v>
      </c>
      <c r="S141" s="124">
        <f t="shared" si="38"/>
        <v>5.61</v>
      </c>
      <c r="T141" s="124">
        <f t="shared" si="39"/>
        <v>5.61</v>
      </c>
      <c r="U141" s="124">
        <f t="shared" si="39"/>
        <v>5.61</v>
      </c>
      <c r="V141" s="124">
        <f t="shared" si="39"/>
        <v>5.61</v>
      </c>
      <c r="W141" s="124">
        <f t="shared" si="39"/>
        <v>5.61</v>
      </c>
      <c r="X141" s="124">
        <f t="shared" si="39"/>
        <v>5.61</v>
      </c>
      <c r="Y141" s="124">
        <f t="shared" si="39"/>
        <v>5.61</v>
      </c>
      <c r="Z141" s="124">
        <f t="shared" si="39"/>
        <v>5.61</v>
      </c>
      <c r="AA141" s="124">
        <f t="shared" si="39"/>
        <v>5.61</v>
      </c>
      <c r="AB141" s="124">
        <f t="shared" si="39"/>
        <v>5.61</v>
      </c>
      <c r="AC141" s="124">
        <f t="shared" si="39"/>
        <v>5.61</v>
      </c>
      <c r="AD141" s="124">
        <f t="shared" si="39"/>
        <v>5.61</v>
      </c>
      <c r="AE141" s="124">
        <f t="shared" si="39"/>
        <v>5.61</v>
      </c>
      <c r="AF141" s="124">
        <f t="shared" si="39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7"/>
        <v>1.25</v>
      </c>
      <c r="C142" s="125">
        <v>1.25</v>
      </c>
      <c r="D142" s="124">
        <f t="shared" si="38"/>
        <v>1.25</v>
      </c>
      <c r="E142" s="124">
        <f t="shared" si="38"/>
        <v>1.25</v>
      </c>
      <c r="F142" s="124">
        <f t="shared" si="38"/>
        <v>1.25</v>
      </c>
      <c r="G142" s="124">
        <f t="shared" si="38"/>
        <v>1.25</v>
      </c>
      <c r="H142" s="124">
        <f t="shared" si="38"/>
        <v>1.25</v>
      </c>
      <c r="I142" s="124">
        <f t="shared" si="38"/>
        <v>1.25</v>
      </c>
      <c r="J142" s="124">
        <f t="shared" si="38"/>
        <v>1.25</v>
      </c>
      <c r="K142" s="124">
        <f t="shared" si="38"/>
        <v>1.25</v>
      </c>
      <c r="L142" s="124">
        <f t="shared" si="38"/>
        <v>1.25</v>
      </c>
      <c r="M142" s="124">
        <f t="shared" si="38"/>
        <v>1.25</v>
      </c>
      <c r="N142" s="124">
        <f t="shared" si="38"/>
        <v>1.25</v>
      </c>
      <c r="O142" s="124">
        <f t="shared" si="38"/>
        <v>1.25</v>
      </c>
      <c r="P142" s="124">
        <f t="shared" si="38"/>
        <v>1.25</v>
      </c>
      <c r="Q142" s="124">
        <f t="shared" si="38"/>
        <v>1.25</v>
      </c>
      <c r="R142" s="124">
        <f t="shared" si="38"/>
        <v>1.25</v>
      </c>
      <c r="S142" s="124">
        <f t="shared" si="38"/>
        <v>1.25</v>
      </c>
      <c r="T142" s="124">
        <f t="shared" si="39"/>
        <v>1.25</v>
      </c>
      <c r="U142" s="124">
        <f t="shared" si="39"/>
        <v>1.25</v>
      </c>
      <c r="V142" s="124">
        <f t="shared" si="39"/>
        <v>1.25</v>
      </c>
      <c r="W142" s="124">
        <f t="shared" si="39"/>
        <v>1.25</v>
      </c>
      <c r="X142" s="124">
        <f t="shared" si="39"/>
        <v>1.25</v>
      </c>
      <c r="Y142" s="124">
        <f t="shared" si="39"/>
        <v>1.25</v>
      </c>
      <c r="Z142" s="124">
        <f t="shared" si="39"/>
        <v>1.25</v>
      </c>
      <c r="AA142" s="124">
        <f t="shared" si="39"/>
        <v>1.25</v>
      </c>
      <c r="AB142" s="124">
        <f t="shared" si="39"/>
        <v>1.25</v>
      </c>
      <c r="AC142" s="124">
        <f t="shared" si="39"/>
        <v>1.25</v>
      </c>
      <c r="AD142" s="124">
        <f t="shared" si="39"/>
        <v>1.25</v>
      </c>
      <c r="AE142" s="124">
        <f t="shared" si="39"/>
        <v>1.25</v>
      </c>
      <c r="AF142" s="124">
        <f t="shared" si="39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7"/>
        <v>1.25</v>
      </c>
      <c r="C143" s="125">
        <v>1.25</v>
      </c>
      <c r="D143" s="124">
        <f t="shared" si="38"/>
        <v>1.25</v>
      </c>
      <c r="E143" s="124">
        <f t="shared" si="38"/>
        <v>1.25</v>
      </c>
      <c r="F143" s="124">
        <f t="shared" si="38"/>
        <v>1.25</v>
      </c>
      <c r="G143" s="124">
        <f t="shared" si="38"/>
        <v>1.25</v>
      </c>
      <c r="H143" s="124">
        <f t="shared" si="38"/>
        <v>1.25</v>
      </c>
      <c r="I143" s="124">
        <f t="shared" si="38"/>
        <v>1.25</v>
      </c>
      <c r="J143" s="124">
        <f t="shared" si="38"/>
        <v>1.25</v>
      </c>
      <c r="K143" s="124">
        <f t="shared" si="38"/>
        <v>1.25</v>
      </c>
      <c r="L143" s="124">
        <f t="shared" si="38"/>
        <v>1.25</v>
      </c>
      <c r="M143" s="124">
        <f t="shared" si="38"/>
        <v>1.25</v>
      </c>
      <c r="N143" s="124">
        <f t="shared" si="38"/>
        <v>1.25</v>
      </c>
      <c r="O143" s="124">
        <f t="shared" si="38"/>
        <v>1.25</v>
      </c>
      <c r="P143" s="124">
        <f t="shared" si="38"/>
        <v>1.25</v>
      </c>
      <c r="Q143" s="124">
        <f t="shared" si="38"/>
        <v>1.25</v>
      </c>
      <c r="R143" s="124">
        <f t="shared" si="38"/>
        <v>1.25</v>
      </c>
      <c r="S143" s="124">
        <f t="shared" si="38"/>
        <v>1.25</v>
      </c>
      <c r="T143" s="124">
        <f t="shared" si="39"/>
        <v>1.25</v>
      </c>
      <c r="U143" s="124">
        <f t="shared" si="39"/>
        <v>1.25</v>
      </c>
      <c r="V143" s="124">
        <f t="shared" si="39"/>
        <v>1.25</v>
      </c>
      <c r="W143" s="124">
        <f t="shared" si="39"/>
        <v>1.25</v>
      </c>
      <c r="X143" s="124">
        <f t="shared" si="39"/>
        <v>1.25</v>
      </c>
      <c r="Y143" s="124">
        <f t="shared" si="39"/>
        <v>1.25</v>
      </c>
      <c r="Z143" s="124">
        <f t="shared" si="39"/>
        <v>1.25</v>
      </c>
      <c r="AA143" s="124">
        <f t="shared" si="39"/>
        <v>1.25</v>
      </c>
      <c r="AB143" s="124">
        <f t="shared" si="39"/>
        <v>1.25</v>
      </c>
      <c r="AC143" s="124">
        <f t="shared" si="39"/>
        <v>1.25</v>
      </c>
      <c r="AD143" s="124">
        <f t="shared" si="39"/>
        <v>1.25</v>
      </c>
      <c r="AE143" s="124">
        <f t="shared" si="39"/>
        <v>1.25</v>
      </c>
      <c r="AF143" s="124">
        <f t="shared" si="39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7"/>
        <v>1.46</v>
      </c>
      <c r="C144" s="125">
        <v>1.46</v>
      </c>
      <c r="D144" s="124">
        <f t="shared" si="38"/>
        <v>1.46</v>
      </c>
      <c r="E144" s="124">
        <f t="shared" si="38"/>
        <v>1.46</v>
      </c>
      <c r="F144" s="124">
        <f t="shared" si="38"/>
        <v>1.46</v>
      </c>
      <c r="G144" s="124">
        <f t="shared" si="38"/>
        <v>1.46</v>
      </c>
      <c r="H144" s="124">
        <f t="shared" si="38"/>
        <v>1.46</v>
      </c>
      <c r="I144" s="124">
        <f t="shared" si="38"/>
        <v>1.46</v>
      </c>
      <c r="J144" s="124">
        <f t="shared" si="38"/>
        <v>1.46</v>
      </c>
      <c r="K144" s="124">
        <f t="shared" si="38"/>
        <v>1.46</v>
      </c>
      <c r="L144" s="124">
        <f t="shared" si="38"/>
        <v>1.46</v>
      </c>
      <c r="M144" s="124">
        <f t="shared" si="38"/>
        <v>1.46</v>
      </c>
      <c r="N144" s="124">
        <f t="shared" si="38"/>
        <v>1.46</v>
      </c>
      <c r="O144" s="124">
        <f t="shared" si="38"/>
        <v>1.46</v>
      </c>
      <c r="P144" s="124">
        <f t="shared" si="38"/>
        <v>1.46</v>
      </c>
      <c r="Q144" s="124">
        <f t="shared" si="38"/>
        <v>1.46</v>
      </c>
      <c r="R144" s="124">
        <f t="shared" si="38"/>
        <v>1.46</v>
      </c>
      <c r="S144" s="124">
        <f t="shared" si="38"/>
        <v>1.46</v>
      </c>
      <c r="T144" s="124">
        <f t="shared" si="39"/>
        <v>1.46</v>
      </c>
      <c r="U144" s="124">
        <f t="shared" si="39"/>
        <v>1.46</v>
      </c>
      <c r="V144" s="124">
        <f t="shared" si="39"/>
        <v>1.46</v>
      </c>
      <c r="W144" s="124">
        <f t="shared" si="39"/>
        <v>1.46</v>
      </c>
      <c r="X144" s="124">
        <f t="shared" si="39"/>
        <v>1.46</v>
      </c>
      <c r="Y144" s="124">
        <f t="shared" si="39"/>
        <v>1.46</v>
      </c>
      <c r="Z144" s="124">
        <f t="shared" si="39"/>
        <v>1.46</v>
      </c>
      <c r="AA144" s="124">
        <f t="shared" si="39"/>
        <v>1.46</v>
      </c>
      <c r="AB144" s="124">
        <f t="shared" si="39"/>
        <v>1.46</v>
      </c>
      <c r="AC144" s="124">
        <f t="shared" si="39"/>
        <v>1.46</v>
      </c>
      <c r="AD144" s="124">
        <f t="shared" si="39"/>
        <v>1.46</v>
      </c>
      <c r="AE144" s="124">
        <f t="shared" si="39"/>
        <v>1.46</v>
      </c>
      <c r="AF144" s="124">
        <f t="shared" si="39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7"/>
        <v>3</v>
      </c>
      <c r="C145" s="125">
        <v>3</v>
      </c>
      <c r="D145" s="124">
        <f t="shared" si="38"/>
        <v>3</v>
      </c>
      <c r="E145" s="124">
        <f t="shared" si="38"/>
        <v>3</v>
      </c>
      <c r="F145" s="124">
        <f t="shared" si="38"/>
        <v>3</v>
      </c>
      <c r="G145" s="124">
        <f t="shared" si="38"/>
        <v>3</v>
      </c>
      <c r="H145" s="124">
        <f t="shared" si="38"/>
        <v>3</v>
      </c>
      <c r="I145" s="124">
        <f t="shared" si="38"/>
        <v>3</v>
      </c>
      <c r="J145" s="124">
        <f t="shared" si="38"/>
        <v>3</v>
      </c>
      <c r="K145" s="124">
        <f t="shared" si="38"/>
        <v>3</v>
      </c>
      <c r="L145" s="124">
        <f t="shared" si="38"/>
        <v>3</v>
      </c>
      <c r="M145" s="124">
        <f t="shared" si="38"/>
        <v>3</v>
      </c>
      <c r="N145" s="124">
        <f t="shared" si="38"/>
        <v>3</v>
      </c>
      <c r="O145" s="124">
        <f t="shared" si="38"/>
        <v>3</v>
      </c>
      <c r="P145" s="124">
        <f t="shared" si="38"/>
        <v>3</v>
      </c>
      <c r="Q145" s="124">
        <f t="shared" si="38"/>
        <v>3</v>
      </c>
      <c r="R145" s="124">
        <f t="shared" si="38"/>
        <v>3</v>
      </c>
      <c r="S145" s="124">
        <f t="shared" si="38"/>
        <v>3</v>
      </c>
      <c r="T145" s="124">
        <f t="shared" si="39"/>
        <v>3</v>
      </c>
      <c r="U145" s="124">
        <f t="shared" si="39"/>
        <v>3</v>
      </c>
      <c r="V145" s="124">
        <f t="shared" si="39"/>
        <v>3</v>
      </c>
      <c r="W145" s="124">
        <f t="shared" si="39"/>
        <v>3</v>
      </c>
      <c r="X145" s="124">
        <f t="shared" si="39"/>
        <v>3</v>
      </c>
      <c r="Y145" s="124">
        <f t="shared" si="39"/>
        <v>3</v>
      </c>
      <c r="Z145" s="124">
        <f t="shared" si="39"/>
        <v>3</v>
      </c>
      <c r="AA145" s="124">
        <f t="shared" si="39"/>
        <v>3</v>
      </c>
      <c r="AB145" s="124">
        <f t="shared" si="39"/>
        <v>3</v>
      </c>
      <c r="AC145" s="124">
        <f t="shared" si="39"/>
        <v>3</v>
      </c>
      <c r="AD145" s="124">
        <f t="shared" si="39"/>
        <v>3</v>
      </c>
      <c r="AE145" s="124">
        <f t="shared" si="39"/>
        <v>3</v>
      </c>
      <c r="AF145" s="124">
        <f t="shared" si="39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7"/>
        <v>3.3</v>
      </c>
      <c r="C146" s="125">
        <v>3.3</v>
      </c>
      <c r="D146" s="124">
        <f t="shared" si="38"/>
        <v>3.3</v>
      </c>
      <c r="E146" s="124">
        <f t="shared" si="38"/>
        <v>3.3</v>
      </c>
      <c r="F146" s="124">
        <f t="shared" si="38"/>
        <v>3.3</v>
      </c>
      <c r="G146" s="124">
        <f t="shared" si="38"/>
        <v>3.3</v>
      </c>
      <c r="H146" s="124">
        <f t="shared" si="38"/>
        <v>3.3</v>
      </c>
      <c r="I146" s="124">
        <f t="shared" si="38"/>
        <v>3.3</v>
      </c>
      <c r="J146" s="124">
        <f t="shared" si="38"/>
        <v>3.3</v>
      </c>
      <c r="K146" s="124">
        <f t="shared" si="38"/>
        <v>3.3</v>
      </c>
      <c r="L146" s="124">
        <f t="shared" si="38"/>
        <v>3.3</v>
      </c>
      <c r="M146" s="124">
        <f t="shared" si="38"/>
        <v>3.3</v>
      </c>
      <c r="N146" s="124">
        <f t="shared" si="38"/>
        <v>3.3</v>
      </c>
      <c r="O146" s="124">
        <f t="shared" si="38"/>
        <v>3.3</v>
      </c>
      <c r="P146" s="124">
        <f t="shared" si="38"/>
        <v>3.3</v>
      </c>
      <c r="Q146" s="124">
        <f t="shared" si="38"/>
        <v>3.3</v>
      </c>
      <c r="R146" s="124">
        <f t="shared" si="38"/>
        <v>3.3</v>
      </c>
      <c r="S146" s="124">
        <f t="shared" si="38"/>
        <v>3.3</v>
      </c>
      <c r="T146" s="124">
        <f t="shared" si="39"/>
        <v>3.3</v>
      </c>
      <c r="U146" s="124">
        <f t="shared" si="39"/>
        <v>3.3</v>
      </c>
      <c r="V146" s="124">
        <f t="shared" si="39"/>
        <v>3.3</v>
      </c>
      <c r="W146" s="124">
        <f t="shared" si="39"/>
        <v>3.3</v>
      </c>
      <c r="X146" s="124">
        <f t="shared" si="39"/>
        <v>3.3</v>
      </c>
      <c r="Y146" s="124">
        <f t="shared" si="39"/>
        <v>3.3</v>
      </c>
      <c r="Z146" s="124">
        <f t="shared" si="39"/>
        <v>3.3</v>
      </c>
      <c r="AA146" s="124">
        <f t="shared" si="39"/>
        <v>3.3</v>
      </c>
      <c r="AB146" s="124">
        <f t="shared" si="39"/>
        <v>3.3</v>
      </c>
      <c r="AC146" s="124">
        <f t="shared" si="39"/>
        <v>3.3</v>
      </c>
      <c r="AD146" s="124">
        <f t="shared" si="39"/>
        <v>3.3</v>
      </c>
      <c r="AE146" s="124">
        <f t="shared" si="39"/>
        <v>3.3</v>
      </c>
      <c r="AF146" s="124">
        <f t="shared" si="39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40">C148</f>
        <v>1.76</v>
      </c>
      <c r="E148" s="124">
        <f t="shared" si="40"/>
        <v>1.76</v>
      </c>
      <c r="F148" s="124">
        <f t="shared" si="40"/>
        <v>1.76</v>
      </c>
      <c r="G148" s="124">
        <f t="shared" si="40"/>
        <v>1.76</v>
      </c>
      <c r="H148" s="124">
        <f t="shared" si="40"/>
        <v>1.76</v>
      </c>
      <c r="I148" s="124">
        <f t="shared" si="40"/>
        <v>1.76</v>
      </c>
      <c r="J148" s="124">
        <f t="shared" si="40"/>
        <v>1.76</v>
      </c>
      <c r="K148" s="124">
        <f t="shared" si="40"/>
        <v>1.76</v>
      </c>
      <c r="L148" s="124">
        <f t="shared" si="40"/>
        <v>1.76</v>
      </c>
      <c r="M148" s="124">
        <f t="shared" si="40"/>
        <v>1.76</v>
      </c>
      <c r="N148" s="124">
        <f t="shared" si="40"/>
        <v>1.76</v>
      </c>
      <c r="O148" s="124">
        <f t="shared" si="40"/>
        <v>1.76</v>
      </c>
      <c r="P148" s="124">
        <f t="shared" si="40"/>
        <v>1.76</v>
      </c>
      <c r="Q148" s="124">
        <f t="shared" si="40"/>
        <v>1.76</v>
      </c>
      <c r="R148" s="124">
        <f t="shared" si="40"/>
        <v>1.76</v>
      </c>
      <c r="S148" s="124">
        <f t="shared" si="40"/>
        <v>1.76</v>
      </c>
      <c r="T148" s="124">
        <f t="shared" ref="T148:AF149" si="41">S148</f>
        <v>1.76</v>
      </c>
      <c r="U148" s="124">
        <f t="shared" si="41"/>
        <v>1.76</v>
      </c>
      <c r="V148" s="124">
        <f t="shared" si="41"/>
        <v>1.76</v>
      </c>
      <c r="W148" s="124">
        <f t="shared" si="41"/>
        <v>1.76</v>
      </c>
      <c r="X148" s="124">
        <f t="shared" si="41"/>
        <v>1.76</v>
      </c>
      <c r="Y148" s="124">
        <f t="shared" si="41"/>
        <v>1.76</v>
      </c>
      <c r="Z148" s="124">
        <f t="shared" si="41"/>
        <v>1.76</v>
      </c>
      <c r="AA148" s="124">
        <f t="shared" si="41"/>
        <v>1.76</v>
      </c>
      <c r="AB148" s="124">
        <f t="shared" si="41"/>
        <v>1.76</v>
      </c>
      <c r="AC148" s="124">
        <f t="shared" si="41"/>
        <v>1.76</v>
      </c>
      <c r="AD148" s="124">
        <f t="shared" si="41"/>
        <v>1.76</v>
      </c>
      <c r="AE148" s="124">
        <f t="shared" si="41"/>
        <v>1.76</v>
      </c>
      <c r="AF148" s="124">
        <f t="shared" si="41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40"/>
        <v>0</v>
      </c>
      <c r="E149" s="124">
        <f t="shared" si="40"/>
        <v>0</v>
      </c>
      <c r="F149" s="124">
        <f t="shared" si="40"/>
        <v>0</v>
      </c>
      <c r="G149" s="124">
        <f t="shared" si="40"/>
        <v>0</v>
      </c>
      <c r="H149" s="124">
        <f t="shared" si="40"/>
        <v>0</v>
      </c>
      <c r="I149" s="124">
        <f t="shared" si="40"/>
        <v>0</v>
      </c>
      <c r="J149" s="124">
        <f t="shared" si="40"/>
        <v>0</v>
      </c>
      <c r="K149" s="124">
        <f t="shared" si="40"/>
        <v>0</v>
      </c>
      <c r="L149" s="124">
        <f t="shared" si="40"/>
        <v>0</v>
      </c>
      <c r="M149" s="124">
        <f t="shared" si="40"/>
        <v>0</v>
      </c>
      <c r="N149" s="124">
        <f t="shared" si="40"/>
        <v>0</v>
      </c>
      <c r="O149" s="124">
        <f t="shared" si="40"/>
        <v>0</v>
      </c>
      <c r="P149" s="124">
        <f t="shared" si="40"/>
        <v>0</v>
      </c>
      <c r="Q149" s="124">
        <f t="shared" si="40"/>
        <v>0</v>
      </c>
      <c r="R149" s="124">
        <f t="shared" si="40"/>
        <v>0</v>
      </c>
      <c r="S149" s="124">
        <f t="shared" si="40"/>
        <v>0</v>
      </c>
      <c r="T149" s="124">
        <f t="shared" si="41"/>
        <v>0</v>
      </c>
      <c r="U149" s="124">
        <f t="shared" si="41"/>
        <v>0</v>
      </c>
      <c r="V149" s="124">
        <f t="shared" si="41"/>
        <v>0</v>
      </c>
      <c r="W149" s="124">
        <f t="shared" si="41"/>
        <v>0</v>
      </c>
      <c r="X149" s="124">
        <f t="shared" si="41"/>
        <v>0</v>
      </c>
      <c r="Y149" s="124">
        <f t="shared" si="41"/>
        <v>0</v>
      </c>
      <c r="Z149" s="124">
        <f t="shared" si="41"/>
        <v>0</v>
      </c>
      <c r="AA149" s="124">
        <f t="shared" si="41"/>
        <v>0</v>
      </c>
      <c r="AB149" s="124">
        <f t="shared" si="41"/>
        <v>0</v>
      </c>
      <c r="AC149" s="124">
        <f t="shared" si="41"/>
        <v>0</v>
      </c>
      <c r="AD149" s="124">
        <f t="shared" si="41"/>
        <v>0</v>
      </c>
      <c r="AE149" s="124">
        <f t="shared" si="41"/>
        <v>0</v>
      </c>
      <c r="AF149" s="124">
        <f t="shared" si="41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2">C151</f>
        <v>0.1</v>
      </c>
      <c r="E151" s="124">
        <f t="shared" si="42"/>
        <v>0.1</v>
      </c>
      <c r="F151" s="124">
        <f t="shared" si="42"/>
        <v>0.1</v>
      </c>
      <c r="G151" s="124">
        <f t="shared" si="42"/>
        <v>0.1</v>
      </c>
      <c r="H151" s="124">
        <f t="shared" si="42"/>
        <v>0.1</v>
      </c>
      <c r="I151" s="124">
        <f t="shared" si="42"/>
        <v>0.1</v>
      </c>
      <c r="J151" s="124">
        <f t="shared" si="42"/>
        <v>0.1</v>
      </c>
      <c r="K151" s="124">
        <f t="shared" si="42"/>
        <v>0.1</v>
      </c>
      <c r="L151" s="124">
        <f t="shared" si="42"/>
        <v>0.1</v>
      </c>
      <c r="M151" s="124">
        <f t="shared" si="42"/>
        <v>0.1</v>
      </c>
      <c r="N151" s="124">
        <f t="shared" si="42"/>
        <v>0.1</v>
      </c>
      <c r="O151" s="124">
        <f t="shared" si="42"/>
        <v>0.1</v>
      </c>
      <c r="P151" s="124">
        <f t="shared" si="42"/>
        <v>0.1</v>
      </c>
      <c r="Q151" s="124">
        <f t="shared" si="42"/>
        <v>0.1</v>
      </c>
      <c r="R151" s="124">
        <f t="shared" si="42"/>
        <v>0.1</v>
      </c>
      <c r="S151" s="124">
        <f t="shared" si="42"/>
        <v>0.1</v>
      </c>
      <c r="T151" s="124">
        <f t="shared" ref="T151:AF154" si="43">S151</f>
        <v>0.1</v>
      </c>
      <c r="U151" s="124">
        <f t="shared" si="43"/>
        <v>0.1</v>
      </c>
      <c r="V151" s="124">
        <f t="shared" si="43"/>
        <v>0.1</v>
      </c>
      <c r="W151" s="124">
        <f t="shared" si="43"/>
        <v>0.1</v>
      </c>
      <c r="X151" s="124">
        <f t="shared" si="43"/>
        <v>0.1</v>
      </c>
      <c r="Y151" s="124">
        <f t="shared" si="43"/>
        <v>0.1</v>
      </c>
      <c r="Z151" s="124">
        <f t="shared" si="43"/>
        <v>0.1</v>
      </c>
      <c r="AA151" s="124">
        <f t="shared" si="43"/>
        <v>0.1</v>
      </c>
      <c r="AB151" s="124">
        <f t="shared" si="43"/>
        <v>0.1</v>
      </c>
      <c r="AC151" s="124">
        <f t="shared" si="43"/>
        <v>0.1</v>
      </c>
      <c r="AD151" s="124">
        <f t="shared" si="43"/>
        <v>0.1</v>
      </c>
      <c r="AE151" s="124">
        <f t="shared" si="43"/>
        <v>0.1</v>
      </c>
      <c r="AF151" s="124">
        <f t="shared" si="43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2"/>
        <v>2.0499999999999998</v>
      </c>
      <c r="E152" s="124">
        <f t="shared" si="42"/>
        <v>2.0499999999999998</v>
      </c>
      <c r="F152" s="124">
        <f t="shared" si="42"/>
        <v>2.0499999999999998</v>
      </c>
      <c r="G152" s="124">
        <f t="shared" si="42"/>
        <v>2.0499999999999998</v>
      </c>
      <c r="H152" s="124">
        <f t="shared" si="42"/>
        <v>2.0499999999999998</v>
      </c>
      <c r="I152" s="124">
        <f t="shared" si="42"/>
        <v>2.0499999999999998</v>
      </c>
      <c r="J152" s="124">
        <f t="shared" si="42"/>
        <v>2.0499999999999998</v>
      </c>
      <c r="K152" s="124">
        <f t="shared" si="42"/>
        <v>2.0499999999999998</v>
      </c>
      <c r="L152" s="124">
        <f t="shared" si="42"/>
        <v>2.0499999999999998</v>
      </c>
      <c r="M152" s="124">
        <f t="shared" si="42"/>
        <v>2.0499999999999998</v>
      </c>
      <c r="N152" s="124">
        <f t="shared" si="42"/>
        <v>2.0499999999999998</v>
      </c>
      <c r="O152" s="124">
        <f t="shared" si="42"/>
        <v>2.0499999999999998</v>
      </c>
      <c r="P152" s="124">
        <f t="shared" si="42"/>
        <v>2.0499999999999998</v>
      </c>
      <c r="Q152" s="124">
        <f t="shared" si="42"/>
        <v>2.0499999999999998</v>
      </c>
      <c r="R152" s="124">
        <f t="shared" si="42"/>
        <v>2.0499999999999998</v>
      </c>
      <c r="S152" s="124">
        <f t="shared" si="42"/>
        <v>2.0499999999999998</v>
      </c>
      <c r="T152" s="124">
        <f t="shared" si="43"/>
        <v>2.0499999999999998</v>
      </c>
      <c r="U152" s="124">
        <f t="shared" si="43"/>
        <v>2.0499999999999998</v>
      </c>
      <c r="V152" s="124">
        <f t="shared" si="43"/>
        <v>2.0499999999999998</v>
      </c>
      <c r="W152" s="124">
        <f t="shared" si="43"/>
        <v>2.0499999999999998</v>
      </c>
      <c r="X152" s="124">
        <f t="shared" si="43"/>
        <v>2.0499999999999998</v>
      </c>
      <c r="Y152" s="124">
        <f t="shared" si="43"/>
        <v>2.0499999999999998</v>
      </c>
      <c r="Z152" s="124">
        <f t="shared" si="43"/>
        <v>2.0499999999999998</v>
      </c>
      <c r="AA152" s="124">
        <f t="shared" si="43"/>
        <v>2.0499999999999998</v>
      </c>
      <c r="AB152" s="124">
        <f t="shared" si="43"/>
        <v>2.0499999999999998</v>
      </c>
      <c r="AC152" s="124">
        <f t="shared" si="43"/>
        <v>2.0499999999999998</v>
      </c>
      <c r="AD152" s="124">
        <f t="shared" si="43"/>
        <v>2.0499999999999998</v>
      </c>
      <c r="AE152" s="124">
        <f t="shared" si="43"/>
        <v>2.0499999999999998</v>
      </c>
      <c r="AF152" s="124">
        <f t="shared" si="43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2"/>
        <v>2.7</v>
      </c>
      <c r="E153" s="124">
        <f t="shared" si="42"/>
        <v>2.7</v>
      </c>
      <c r="F153" s="124">
        <f t="shared" si="42"/>
        <v>2.7</v>
      </c>
      <c r="G153" s="124">
        <f t="shared" si="42"/>
        <v>2.7</v>
      </c>
      <c r="H153" s="124">
        <f t="shared" si="42"/>
        <v>2.7</v>
      </c>
      <c r="I153" s="124">
        <f t="shared" si="42"/>
        <v>2.7</v>
      </c>
      <c r="J153" s="124">
        <f t="shared" si="42"/>
        <v>2.7</v>
      </c>
      <c r="K153" s="124">
        <f t="shared" si="42"/>
        <v>2.7</v>
      </c>
      <c r="L153" s="124">
        <f t="shared" si="42"/>
        <v>2.7</v>
      </c>
      <c r="M153" s="124">
        <f t="shared" si="42"/>
        <v>2.7</v>
      </c>
      <c r="N153" s="124">
        <f t="shared" si="42"/>
        <v>2.7</v>
      </c>
      <c r="O153" s="124">
        <f t="shared" si="42"/>
        <v>2.7</v>
      </c>
      <c r="P153" s="124">
        <f t="shared" si="42"/>
        <v>2.7</v>
      </c>
      <c r="Q153" s="124">
        <f t="shared" si="42"/>
        <v>2.7</v>
      </c>
      <c r="R153" s="124">
        <f t="shared" si="42"/>
        <v>2.7</v>
      </c>
      <c r="S153" s="124">
        <f t="shared" si="42"/>
        <v>2.7</v>
      </c>
      <c r="T153" s="124">
        <f t="shared" si="43"/>
        <v>2.7</v>
      </c>
      <c r="U153" s="124">
        <f t="shared" si="43"/>
        <v>2.7</v>
      </c>
      <c r="V153" s="124">
        <f t="shared" si="43"/>
        <v>2.7</v>
      </c>
      <c r="W153" s="124">
        <f t="shared" si="43"/>
        <v>2.7</v>
      </c>
      <c r="X153" s="124">
        <f t="shared" si="43"/>
        <v>2.7</v>
      </c>
      <c r="Y153" s="124">
        <f t="shared" si="43"/>
        <v>2.7</v>
      </c>
      <c r="Z153" s="124">
        <f t="shared" si="43"/>
        <v>2.7</v>
      </c>
      <c r="AA153" s="124">
        <f t="shared" si="43"/>
        <v>2.7</v>
      </c>
      <c r="AB153" s="124">
        <f t="shared" si="43"/>
        <v>2.7</v>
      </c>
      <c r="AC153" s="124">
        <f t="shared" si="43"/>
        <v>2.7</v>
      </c>
      <c r="AD153" s="124">
        <f t="shared" si="43"/>
        <v>2.7</v>
      </c>
      <c r="AE153" s="124">
        <f t="shared" si="43"/>
        <v>2.7</v>
      </c>
      <c r="AF153" s="124">
        <f t="shared" si="43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2"/>
        <v>2.15</v>
      </c>
      <c r="E154" s="124">
        <f t="shared" si="42"/>
        <v>2.15</v>
      </c>
      <c r="F154" s="124">
        <f t="shared" si="42"/>
        <v>2.15</v>
      </c>
      <c r="G154" s="124">
        <f t="shared" si="42"/>
        <v>2.15</v>
      </c>
      <c r="H154" s="124">
        <f t="shared" si="42"/>
        <v>2.15</v>
      </c>
      <c r="I154" s="124">
        <f t="shared" si="42"/>
        <v>2.15</v>
      </c>
      <c r="J154" s="124">
        <f t="shared" si="42"/>
        <v>2.15</v>
      </c>
      <c r="K154" s="124">
        <f t="shared" si="42"/>
        <v>2.15</v>
      </c>
      <c r="L154" s="124">
        <f t="shared" si="42"/>
        <v>2.15</v>
      </c>
      <c r="M154" s="124">
        <f t="shared" si="42"/>
        <v>2.15</v>
      </c>
      <c r="N154" s="124">
        <f t="shared" si="42"/>
        <v>2.15</v>
      </c>
      <c r="O154" s="124">
        <f t="shared" si="42"/>
        <v>2.15</v>
      </c>
      <c r="P154" s="124">
        <f t="shared" si="42"/>
        <v>2.15</v>
      </c>
      <c r="Q154" s="124">
        <f t="shared" si="42"/>
        <v>2.15</v>
      </c>
      <c r="R154" s="124">
        <f t="shared" si="42"/>
        <v>2.15</v>
      </c>
      <c r="S154" s="124">
        <f t="shared" si="42"/>
        <v>2.15</v>
      </c>
      <c r="T154" s="124">
        <f t="shared" si="43"/>
        <v>2.15</v>
      </c>
      <c r="U154" s="124">
        <f t="shared" si="43"/>
        <v>2.15</v>
      </c>
      <c r="V154" s="124">
        <f t="shared" si="43"/>
        <v>2.15</v>
      </c>
      <c r="W154" s="124">
        <f t="shared" si="43"/>
        <v>2.15</v>
      </c>
      <c r="X154" s="124">
        <f t="shared" si="43"/>
        <v>2.15</v>
      </c>
      <c r="Y154" s="124">
        <f t="shared" si="43"/>
        <v>2.15</v>
      </c>
      <c r="Z154" s="124">
        <f t="shared" si="43"/>
        <v>2.15</v>
      </c>
      <c r="AA154" s="124">
        <f t="shared" si="43"/>
        <v>2.15</v>
      </c>
      <c r="AB154" s="124">
        <f t="shared" si="43"/>
        <v>2.15</v>
      </c>
      <c r="AC154" s="124">
        <f t="shared" si="43"/>
        <v>2.15</v>
      </c>
      <c r="AD154" s="124">
        <f t="shared" si="43"/>
        <v>2.15</v>
      </c>
      <c r="AE154" s="124">
        <f t="shared" si="43"/>
        <v>2.15</v>
      </c>
      <c r="AF154" s="124">
        <f t="shared" si="43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4">AF156</f>
        <v>0.9</v>
      </c>
      <c r="C156" s="125">
        <v>0.9</v>
      </c>
      <c r="D156" s="124">
        <f t="shared" ref="D156:S168" si="45">C156</f>
        <v>0.9</v>
      </c>
      <c r="E156" s="124">
        <f t="shared" si="45"/>
        <v>0.9</v>
      </c>
      <c r="F156" s="124">
        <f t="shared" si="45"/>
        <v>0.9</v>
      </c>
      <c r="G156" s="124">
        <f t="shared" si="45"/>
        <v>0.9</v>
      </c>
      <c r="H156" s="124">
        <f t="shared" si="45"/>
        <v>0.9</v>
      </c>
      <c r="I156" s="124">
        <f t="shared" si="45"/>
        <v>0.9</v>
      </c>
      <c r="J156" s="124">
        <f t="shared" si="45"/>
        <v>0.9</v>
      </c>
      <c r="K156" s="124">
        <f t="shared" si="45"/>
        <v>0.9</v>
      </c>
      <c r="L156" s="124">
        <f t="shared" si="45"/>
        <v>0.9</v>
      </c>
      <c r="M156" s="124">
        <f t="shared" si="45"/>
        <v>0.9</v>
      </c>
      <c r="N156" s="124">
        <f t="shared" si="45"/>
        <v>0.9</v>
      </c>
      <c r="O156" s="124">
        <f t="shared" si="45"/>
        <v>0.9</v>
      </c>
      <c r="P156" s="124">
        <f t="shared" si="45"/>
        <v>0.9</v>
      </c>
      <c r="Q156" s="124">
        <f t="shared" si="45"/>
        <v>0.9</v>
      </c>
      <c r="R156" s="124">
        <f t="shared" si="45"/>
        <v>0.9</v>
      </c>
      <c r="S156" s="124">
        <f t="shared" si="45"/>
        <v>0.9</v>
      </c>
      <c r="T156" s="124">
        <f t="shared" ref="S156:AF168" si="46">S156</f>
        <v>0.9</v>
      </c>
      <c r="U156" s="124">
        <f t="shared" si="46"/>
        <v>0.9</v>
      </c>
      <c r="V156" s="124">
        <f t="shared" si="46"/>
        <v>0.9</v>
      </c>
      <c r="W156" s="124">
        <f t="shared" si="46"/>
        <v>0.9</v>
      </c>
      <c r="X156" s="124">
        <f t="shared" si="46"/>
        <v>0.9</v>
      </c>
      <c r="Y156" s="124">
        <f t="shared" si="46"/>
        <v>0.9</v>
      </c>
      <c r="Z156" s="124">
        <f t="shared" si="46"/>
        <v>0.9</v>
      </c>
      <c r="AA156" s="124">
        <f t="shared" si="46"/>
        <v>0.9</v>
      </c>
      <c r="AB156" s="124">
        <f t="shared" si="46"/>
        <v>0.9</v>
      </c>
      <c r="AC156" s="124">
        <f t="shared" si="46"/>
        <v>0.9</v>
      </c>
      <c r="AD156" s="124">
        <f t="shared" si="46"/>
        <v>0.9</v>
      </c>
      <c r="AE156" s="124">
        <f t="shared" si="46"/>
        <v>0.9</v>
      </c>
      <c r="AF156" s="124">
        <f t="shared" si="46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4"/>
        <v>1.08</v>
      </c>
      <c r="C157" s="125">
        <v>1.08</v>
      </c>
      <c r="D157" s="124">
        <f t="shared" si="45"/>
        <v>1.08</v>
      </c>
      <c r="E157" s="124">
        <f t="shared" si="45"/>
        <v>1.08</v>
      </c>
      <c r="F157" s="124">
        <f t="shared" si="45"/>
        <v>1.08</v>
      </c>
      <c r="G157" s="124">
        <f t="shared" si="45"/>
        <v>1.08</v>
      </c>
      <c r="H157" s="124">
        <f t="shared" si="45"/>
        <v>1.08</v>
      </c>
      <c r="I157" s="124">
        <f t="shared" si="45"/>
        <v>1.08</v>
      </c>
      <c r="J157" s="124">
        <f t="shared" si="45"/>
        <v>1.08</v>
      </c>
      <c r="K157" s="124">
        <f t="shared" si="45"/>
        <v>1.08</v>
      </c>
      <c r="L157" s="124">
        <f t="shared" si="45"/>
        <v>1.08</v>
      </c>
      <c r="M157" s="124">
        <f t="shared" si="45"/>
        <v>1.08</v>
      </c>
      <c r="N157" s="124">
        <f t="shared" si="45"/>
        <v>1.08</v>
      </c>
      <c r="O157" s="124">
        <f t="shared" si="45"/>
        <v>1.08</v>
      </c>
      <c r="P157" s="124">
        <f t="shared" si="45"/>
        <v>1.08</v>
      </c>
      <c r="Q157" s="124">
        <f t="shared" si="45"/>
        <v>1.08</v>
      </c>
      <c r="R157" s="124">
        <f t="shared" si="45"/>
        <v>1.08</v>
      </c>
      <c r="S157" s="124">
        <f t="shared" si="45"/>
        <v>1.08</v>
      </c>
      <c r="T157" s="124">
        <f t="shared" si="46"/>
        <v>1.08</v>
      </c>
      <c r="U157" s="124">
        <f t="shared" si="46"/>
        <v>1.08</v>
      </c>
      <c r="V157" s="124">
        <f t="shared" si="46"/>
        <v>1.08</v>
      </c>
      <c r="W157" s="124">
        <f t="shared" si="46"/>
        <v>1.08</v>
      </c>
      <c r="X157" s="124">
        <f t="shared" si="46"/>
        <v>1.08</v>
      </c>
      <c r="Y157" s="124">
        <f t="shared" si="46"/>
        <v>1.08</v>
      </c>
      <c r="Z157" s="124">
        <f t="shared" si="46"/>
        <v>1.08</v>
      </c>
      <c r="AA157" s="124">
        <f t="shared" si="46"/>
        <v>1.08</v>
      </c>
      <c r="AB157" s="124">
        <f t="shared" si="46"/>
        <v>1.08</v>
      </c>
      <c r="AC157" s="124">
        <f t="shared" si="46"/>
        <v>1.08</v>
      </c>
      <c r="AD157" s="124">
        <f t="shared" si="46"/>
        <v>1.08</v>
      </c>
      <c r="AE157" s="124">
        <f t="shared" si="46"/>
        <v>1.08</v>
      </c>
      <c r="AF157" s="124">
        <f t="shared" si="46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4"/>
        <v>2.37</v>
      </c>
      <c r="C158" s="125">
        <v>2.37</v>
      </c>
      <c r="D158" s="124">
        <f t="shared" si="45"/>
        <v>2.37</v>
      </c>
      <c r="E158" s="124">
        <f t="shared" si="45"/>
        <v>2.37</v>
      </c>
      <c r="F158" s="124">
        <f t="shared" si="45"/>
        <v>2.37</v>
      </c>
      <c r="G158" s="124">
        <f t="shared" si="45"/>
        <v>2.37</v>
      </c>
      <c r="H158" s="124">
        <f t="shared" si="45"/>
        <v>2.37</v>
      </c>
      <c r="I158" s="124">
        <f t="shared" si="45"/>
        <v>2.37</v>
      </c>
      <c r="J158" s="124">
        <f t="shared" si="45"/>
        <v>2.37</v>
      </c>
      <c r="K158" s="124">
        <f t="shared" si="45"/>
        <v>2.37</v>
      </c>
      <c r="L158" s="124">
        <f t="shared" si="45"/>
        <v>2.37</v>
      </c>
      <c r="M158" s="124">
        <f t="shared" si="45"/>
        <v>2.37</v>
      </c>
      <c r="N158" s="124">
        <f t="shared" si="45"/>
        <v>2.37</v>
      </c>
      <c r="O158" s="124">
        <f t="shared" si="45"/>
        <v>2.37</v>
      </c>
      <c r="P158" s="124">
        <f t="shared" si="45"/>
        <v>2.37</v>
      </c>
      <c r="Q158" s="124">
        <f t="shared" si="45"/>
        <v>2.37</v>
      </c>
      <c r="R158" s="124">
        <f t="shared" si="45"/>
        <v>2.37</v>
      </c>
      <c r="S158" s="124">
        <f t="shared" si="45"/>
        <v>2.37</v>
      </c>
      <c r="T158" s="124">
        <f t="shared" si="46"/>
        <v>2.37</v>
      </c>
      <c r="U158" s="124">
        <f t="shared" si="46"/>
        <v>2.37</v>
      </c>
      <c r="V158" s="124">
        <f t="shared" si="46"/>
        <v>2.37</v>
      </c>
      <c r="W158" s="124">
        <f t="shared" si="46"/>
        <v>2.37</v>
      </c>
      <c r="X158" s="124">
        <f t="shared" si="46"/>
        <v>2.37</v>
      </c>
      <c r="Y158" s="124">
        <f t="shared" si="46"/>
        <v>2.37</v>
      </c>
      <c r="Z158" s="124">
        <f t="shared" si="46"/>
        <v>2.37</v>
      </c>
      <c r="AA158" s="124">
        <f t="shared" si="46"/>
        <v>2.37</v>
      </c>
      <c r="AB158" s="124">
        <f t="shared" si="46"/>
        <v>2.37</v>
      </c>
      <c r="AC158" s="124">
        <f t="shared" si="46"/>
        <v>2.37</v>
      </c>
      <c r="AD158" s="124">
        <f t="shared" si="46"/>
        <v>2.37</v>
      </c>
      <c r="AE158" s="124">
        <f t="shared" si="46"/>
        <v>2.37</v>
      </c>
      <c r="AF158" s="124">
        <f t="shared" si="46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4"/>
        <v>1.81</v>
      </c>
      <c r="C159" s="125">
        <v>1.81</v>
      </c>
      <c r="D159" s="124">
        <f t="shared" si="45"/>
        <v>1.81</v>
      </c>
      <c r="E159" s="124">
        <f t="shared" si="45"/>
        <v>1.81</v>
      </c>
      <c r="F159" s="124">
        <f t="shared" si="45"/>
        <v>1.81</v>
      </c>
      <c r="G159" s="124">
        <f t="shared" si="45"/>
        <v>1.81</v>
      </c>
      <c r="H159" s="124">
        <f t="shared" si="45"/>
        <v>1.81</v>
      </c>
      <c r="I159" s="124">
        <f t="shared" si="45"/>
        <v>1.81</v>
      </c>
      <c r="J159" s="124">
        <f t="shared" si="45"/>
        <v>1.81</v>
      </c>
      <c r="K159" s="124">
        <f t="shared" si="45"/>
        <v>1.81</v>
      </c>
      <c r="L159" s="124">
        <f t="shared" si="45"/>
        <v>1.81</v>
      </c>
      <c r="M159" s="124">
        <f t="shared" si="45"/>
        <v>1.81</v>
      </c>
      <c r="N159" s="124">
        <f t="shared" si="45"/>
        <v>1.81</v>
      </c>
      <c r="O159" s="124">
        <f t="shared" si="45"/>
        <v>1.81</v>
      </c>
      <c r="P159" s="124">
        <f t="shared" si="45"/>
        <v>1.81</v>
      </c>
      <c r="Q159" s="124">
        <f t="shared" si="45"/>
        <v>1.81</v>
      </c>
      <c r="R159" s="124">
        <f t="shared" si="45"/>
        <v>1.81</v>
      </c>
      <c r="S159" s="124">
        <f t="shared" si="45"/>
        <v>1.81</v>
      </c>
      <c r="T159" s="124">
        <f t="shared" si="46"/>
        <v>1.81</v>
      </c>
      <c r="U159" s="124">
        <f t="shared" si="46"/>
        <v>1.81</v>
      </c>
      <c r="V159" s="124">
        <f t="shared" si="46"/>
        <v>1.81</v>
      </c>
      <c r="W159" s="124">
        <f t="shared" si="46"/>
        <v>1.81</v>
      </c>
      <c r="X159" s="124">
        <f t="shared" si="46"/>
        <v>1.81</v>
      </c>
      <c r="Y159" s="124">
        <f t="shared" si="46"/>
        <v>1.81</v>
      </c>
      <c r="Z159" s="124">
        <f t="shared" si="46"/>
        <v>1.81</v>
      </c>
      <c r="AA159" s="124">
        <f t="shared" si="46"/>
        <v>1.81</v>
      </c>
      <c r="AB159" s="124">
        <f t="shared" si="46"/>
        <v>1.81</v>
      </c>
      <c r="AC159" s="124">
        <f t="shared" si="46"/>
        <v>1.81</v>
      </c>
      <c r="AD159" s="124">
        <f t="shared" si="46"/>
        <v>1.81</v>
      </c>
      <c r="AE159" s="124">
        <f t="shared" si="46"/>
        <v>1.81</v>
      </c>
      <c r="AF159" s="124">
        <f t="shared" si="46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4"/>
        <v>1.0900000000000001</v>
      </c>
      <c r="C160" s="125">
        <v>1.0900000000000001</v>
      </c>
      <c r="D160" s="124">
        <f t="shared" si="45"/>
        <v>1.0900000000000001</v>
      </c>
      <c r="E160" s="124">
        <f t="shared" si="45"/>
        <v>1.0900000000000001</v>
      </c>
      <c r="F160" s="124">
        <f t="shared" si="45"/>
        <v>1.0900000000000001</v>
      </c>
      <c r="G160" s="124">
        <f t="shared" si="45"/>
        <v>1.0900000000000001</v>
      </c>
      <c r="H160" s="124">
        <f t="shared" si="45"/>
        <v>1.0900000000000001</v>
      </c>
      <c r="I160" s="124">
        <f t="shared" si="45"/>
        <v>1.0900000000000001</v>
      </c>
      <c r="J160" s="124">
        <f t="shared" si="45"/>
        <v>1.0900000000000001</v>
      </c>
      <c r="K160" s="124">
        <f t="shared" si="45"/>
        <v>1.0900000000000001</v>
      </c>
      <c r="L160" s="124">
        <f t="shared" si="45"/>
        <v>1.0900000000000001</v>
      </c>
      <c r="M160" s="124">
        <f t="shared" si="45"/>
        <v>1.0900000000000001</v>
      </c>
      <c r="N160" s="124">
        <f t="shared" si="45"/>
        <v>1.0900000000000001</v>
      </c>
      <c r="O160" s="124">
        <f t="shared" si="45"/>
        <v>1.0900000000000001</v>
      </c>
      <c r="P160" s="124">
        <f t="shared" si="45"/>
        <v>1.0900000000000001</v>
      </c>
      <c r="Q160" s="124">
        <f t="shared" si="45"/>
        <v>1.0900000000000001</v>
      </c>
      <c r="R160" s="124">
        <f t="shared" si="45"/>
        <v>1.0900000000000001</v>
      </c>
      <c r="S160" s="124">
        <f t="shared" si="45"/>
        <v>1.0900000000000001</v>
      </c>
      <c r="T160" s="124">
        <f t="shared" si="46"/>
        <v>1.0900000000000001</v>
      </c>
      <c r="U160" s="124">
        <f t="shared" si="46"/>
        <v>1.0900000000000001</v>
      </c>
      <c r="V160" s="124">
        <f t="shared" si="46"/>
        <v>1.0900000000000001</v>
      </c>
      <c r="W160" s="124">
        <f t="shared" si="46"/>
        <v>1.0900000000000001</v>
      </c>
      <c r="X160" s="124">
        <f t="shared" si="46"/>
        <v>1.0900000000000001</v>
      </c>
      <c r="Y160" s="124">
        <f t="shared" si="46"/>
        <v>1.0900000000000001</v>
      </c>
      <c r="Z160" s="124">
        <f t="shared" si="46"/>
        <v>1.0900000000000001</v>
      </c>
      <c r="AA160" s="124">
        <f t="shared" si="46"/>
        <v>1.0900000000000001</v>
      </c>
      <c r="AB160" s="124">
        <f t="shared" si="46"/>
        <v>1.0900000000000001</v>
      </c>
      <c r="AC160" s="124">
        <f t="shared" si="46"/>
        <v>1.0900000000000001</v>
      </c>
      <c r="AD160" s="124">
        <f t="shared" si="46"/>
        <v>1.0900000000000001</v>
      </c>
      <c r="AE160" s="124">
        <f t="shared" si="46"/>
        <v>1.0900000000000001</v>
      </c>
      <c r="AF160" s="124">
        <f t="shared" si="46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4"/>
        <v>1.58</v>
      </c>
      <c r="C161" s="125">
        <v>1.58</v>
      </c>
      <c r="D161" s="124">
        <f t="shared" si="45"/>
        <v>1.58</v>
      </c>
      <c r="E161" s="124">
        <f t="shared" si="45"/>
        <v>1.58</v>
      </c>
      <c r="F161" s="124">
        <f t="shared" si="45"/>
        <v>1.58</v>
      </c>
      <c r="G161" s="124">
        <f t="shared" si="45"/>
        <v>1.58</v>
      </c>
      <c r="H161" s="124">
        <f t="shared" si="45"/>
        <v>1.58</v>
      </c>
      <c r="I161" s="124">
        <f t="shared" si="45"/>
        <v>1.58</v>
      </c>
      <c r="J161" s="124">
        <f t="shared" si="45"/>
        <v>1.58</v>
      </c>
      <c r="K161" s="124">
        <f t="shared" si="45"/>
        <v>1.58</v>
      </c>
      <c r="L161" s="124">
        <f t="shared" si="45"/>
        <v>1.58</v>
      </c>
      <c r="M161" s="124">
        <f t="shared" si="45"/>
        <v>1.58</v>
      </c>
      <c r="N161" s="124">
        <f t="shared" si="45"/>
        <v>1.58</v>
      </c>
      <c r="O161" s="124">
        <f t="shared" si="45"/>
        <v>1.58</v>
      </c>
      <c r="P161" s="124">
        <f t="shared" si="45"/>
        <v>1.58</v>
      </c>
      <c r="Q161" s="124">
        <f t="shared" si="45"/>
        <v>1.58</v>
      </c>
      <c r="R161" s="124">
        <f t="shared" si="45"/>
        <v>1.58</v>
      </c>
      <c r="S161" s="124">
        <f t="shared" si="45"/>
        <v>1.58</v>
      </c>
      <c r="T161" s="124">
        <f t="shared" si="46"/>
        <v>1.58</v>
      </c>
      <c r="U161" s="124">
        <f t="shared" si="46"/>
        <v>1.58</v>
      </c>
      <c r="V161" s="124">
        <f t="shared" si="46"/>
        <v>1.58</v>
      </c>
      <c r="W161" s="124">
        <f t="shared" si="46"/>
        <v>1.58</v>
      </c>
      <c r="X161" s="124">
        <f t="shared" si="46"/>
        <v>1.58</v>
      </c>
      <c r="Y161" s="124">
        <f t="shared" si="46"/>
        <v>1.58</v>
      </c>
      <c r="Z161" s="124">
        <f t="shared" si="46"/>
        <v>1.58</v>
      </c>
      <c r="AA161" s="124">
        <f t="shared" si="46"/>
        <v>1.58</v>
      </c>
      <c r="AB161" s="124">
        <f t="shared" si="46"/>
        <v>1.58</v>
      </c>
      <c r="AC161" s="124">
        <f t="shared" si="46"/>
        <v>1.58</v>
      </c>
      <c r="AD161" s="124">
        <f t="shared" si="46"/>
        <v>1.58</v>
      </c>
      <c r="AE161" s="124">
        <f t="shared" si="46"/>
        <v>1.58</v>
      </c>
      <c r="AF161" s="124">
        <f t="shared" si="46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4"/>
        <v>2</v>
      </c>
      <c r="C162" s="125">
        <v>2</v>
      </c>
      <c r="D162" s="124">
        <f t="shared" si="45"/>
        <v>2</v>
      </c>
      <c r="E162" s="124">
        <f t="shared" si="45"/>
        <v>2</v>
      </c>
      <c r="F162" s="124">
        <f t="shared" si="45"/>
        <v>2</v>
      </c>
      <c r="G162" s="124">
        <f t="shared" si="45"/>
        <v>2</v>
      </c>
      <c r="H162" s="124">
        <f t="shared" si="45"/>
        <v>2</v>
      </c>
      <c r="I162" s="124">
        <f t="shared" si="45"/>
        <v>2</v>
      </c>
      <c r="J162" s="124">
        <f t="shared" si="45"/>
        <v>2</v>
      </c>
      <c r="K162" s="124">
        <f t="shared" si="45"/>
        <v>2</v>
      </c>
      <c r="L162" s="124">
        <f t="shared" si="45"/>
        <v>2</v>
      </c>
      <c r="M162" s="124">
        <f t="shared" si="45"/>
        <v>2</v>
      </c>
      <c r="N162" s="124">
        <f t="shared" si="45"/>
        <v>2</v>
      </c>
      <c r="O162" s="124">
        <f t="shared" si="45"/>
        <v>2</v>
      </c>
      <c r="P162" s="124">
        <f t="shared" si="45"/>
        <v>2</v>
      </c>
      <c r="Q162" s="124">
        <f t="shared" si="45"/>
        <v>2</v>
      </c>
      <c r="R162" s="124">
        <f t="shared" si="45"/>
        <v>2</v>
      </c>
      <c r="S162" s="124">
        <f t="shared" si="45"/>
        <v>2</v>
      </c>
      <c r="T162" s="124">
        <f t="shared" si="46"/>
        <v>2</v>
      </c>
      <c r="U162" s="124">
        <f t="shared" si="46"/>
        <v>2</v>
      </c>
      <c r="V162" s="124">
        <f t="shared" si="46"/>
        <v>2</v>
      </c>
      <c r="W162" s="124">
        <f t="shared" si="46"/>
        <v>2</v>
      </c>
      <c r="X162" s="124">
        <f t="shared" si="46"/>
        <v>2</v>
      </c>
      <c r="Y162" s="124">
        <f t="shared" si="46"/>
        <v>2</v>
      </c>
      <c r="Z162" s="124">
        <f t="shared" si="46"/>
        <v>2</v>
      </c>
      <c r="AA162" s="124">
        <f t="shared" si="46"/>
        <v>2</v>
      </c>
      <c r="AB162" s="124">
        <f t="shared" si="46"/>
        <v>2</v>
      </c>
      <c r="AC162" s="124">
        <f t="shared" si="46"/>
        <v>2</v>
      </c>
      <c r="AD162" s="124">
        <f t="shared" si="46"/>
        <v>2</v>
      </c>
      <c r="AE162" s="124">
        <f t="shared" si="46"/>
        <v>2</v>
      </c>
      <c r="AF162" s="124">
        <f t="shared" si="46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4"/>
        <v>0.47</v>
      </c>
      <c r="C163" s="125">
        <v>0.47</v>
      </c>
      <c r="D163" s="124">
        <f t="shared" si="45"/>
        <v>0.47</v>
      </c>
      <c r="E163" s="124">
        <f t="shared" si="45"/>
        <v>0.47</v>
      </c>
      <c r="F163" s="124">
        <f t="shared" si="45"/>
        <v>0.47</v>
      </c>
      <c r="G163" s="124">
        <f t="shared" si="45"/>
        <v>0.47</v>
      </c>
      <c r="H163" s="124">
        <f t="shared" si="45"/>
        <v>0.47</v>
      </c>
      <c r="I163" s="124">
        <f t="shared" si="45"/>
        <v>0.47</v>
      </c>
      <c r="J163" s="124">
        <f t="shared" si="45"/>
        <v>0.47</v>
      </c>
      <c r="K163" s="124">
        <f t="shared" si="45"/>
        <v>0.47</v>
      </c>
      <c r="L163" s="124">
        <f t="shared" si="45"/>
        <v>0.47</v>
      </c>
      <c r="M163" s="124">
        <f t="shared" si="45"/>
        <v>0.47</v>
      </c>
      <c r="N163" s="124">
        <f t="shared" si="45"/>
        <v>0.47</v>
      </c>
      <c r="O163" s="124">
        <f t="shared" si="45"/>
        <v>0.47</v>
      </c>
      <c r="P163" s="124">
        <f t="shared" si="45"/>
        <v>0.47</v>
      </c>
      <c r="Q163" s="124">
        <f t="shared" si="45"/>
        <v>0.47</v>
      </c>
      <c r="R163" s="124">
        <f t="shared" si="45"/>
        <v>0.47</v>
      </c>
      <c r="S163" s="124">
        <f t="shared" si="45"/>
        <v>0.47</v>
      </c>
      <c r="T163" s="124">
        <f t="shared" si="46"/>
        <v>0.47</v>
      </c>
      <c r="U163" s="124">
        <f t="shared" si="46"/>
        <v>0.47</v>
      </c>
      <c r="V163" s="124">
        <f t="shared" si="46"/>
        <v>0.47</v>
      </c>
      <c r="W163" s="124">
        <f t="shared" si="46"/>
        <v>0.47</v>
      </c>
      <c r="X163" s="124">
        <f t="shared" si="46"/>
        <v>0.47</v>
      </c>
      <c r="Y163" s="124">
        <f t="shared" si="46"/>
        <v>0.47</v>
      </c>
      <c r="Z163" s="124">
        <f t="shared" si="46"/>
        <v>0.47</v>
      </c>
      <c r="AA163" s="124">
        <f t="shared" si="46"/>
        <v>0.47</v>
      </c>
      <c r="AB163" s="124">
        <f t="shared" si="46"/>
        <v>0.47</v>
      </c>
      <c r="AC163" s="124">
        <f t="shared" si="46"/>
        <v>0.47</v>
      </c>
      <c r="AD163" s="124">
        <f t="shared" si="46"/>
        <v>0.47</v>
      </c>
      <c r="AE163" s="124">
        <f t="shared" si="46"/>
        <v>0.47</v>
      </c>
      <c r="AF163" s="124">
        <f t="shared" si="46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4"/>
        <v>0</v>
      </c>
      <c r="C164" s="125">
        <v>0</v>
      </c>
      <c r="D164" s="124">
        <f t="shared" si="45"/>
        <v>0</v>
      </c>
      <c r="E164" s="124">
        <f t="shared" si="45"/>
        <v>0</v>
      </c>
      <c r="F164" s="124">
        <f t="shared" si="45"/>
        <v>0</v>
      </c>
      <c r="G164" s="124">
        <f t="shared" si="45"/>
        <v>0</v>
      </c>
      <c r="H164" s="124">
        <f t="shared" si="45"/>
        <v>0</v>
      </c>
      <c r="I164" s="124">
        <f t="shared" si="45"/>
        <v>0</v>
      </c>
      <c r="J164" s="124">
        <f t="shared" si="45"/>
        <v>0</v>
      </c>
      <c r="K164" s="124">
        <f t="shared" si="45"/>
        <v>0</v>
      </c>
      <c r="L164" s="124">
        <f t="shared" si="45"/>
        <v>0</v>
      </c>
      <c r="M164" s="124">
        <f t="shared" si="45"/>
        <v>0</v>
      </c>
      <c r="N164" s="124">
        <f t="shared" si="45"/>
        <v>0</v>
      </c>
      <c r="O164" s="124">
        <f t="shared" si="45"/>
        <v>0</v>
      </c>
      <c r="P164" s="124">
        <f t="shared" si="45"/>
        <v>0</v>
      </c>
      <c r="Q164" s="124">
        <f t="shared" si="45"/>
        <v>0</v>
      </c>
      <c r="R164" s="124">
        <f t="shared" si="45"/>
        <v>0</v>
      </c>
      <c r="S164" s="124">
        <f t="shared" si="45"/>
        <v>0</v>
      </c>
      <c r="T164" s="124">
        <f t="shared" si="46"/>
        <v>0</v>
      </c>
      <c r="U164" s="124">
        <f t="shared" si="46"/>
        <v>0</v>
      </c>
      <c r="V164" s="124">
        <f t="shared" si="46"/>
        <v>0</v>
      </c>
      <c r="W164" s="124">
        <f t="shared" si="46"/>
        <v>0</v>
      </c>
      <c r="X164" s="124">
        <f t="shared" si="46"/>
        <v>0</v>
      </c>
      <c r="Y164" s="124">
        <f t="shared" si="46"/>
        <v>0</v>
      </c>
      <c r="Z164" s="124">
        <f t="shared" si="46"/>
        <v>0</v>
      </c>
      <c r="AA164" s="124">
        <f t="shared" si="46"/>
        <v>0</v>
      </c>
      <c r="AB164" s="124">
        <f t="shared" si="46"/>
        <v>0</v>
      </c>
      <c r="AC164" s="124">
        <f t="shared" si="46"/>
        <v>0</v>
      </c>
      <c r="AD164" s="124">
        <f t="shared" si="46"/>
        <v>0</v>
      </c>
      <c r="AE164" s="124">
        <f t="shared" si="46"/>
        <v>0</v>
      </c>
      <c r="AF164" s="124">
        <f t="shared" si="46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4"/>
        <v>0</v>
      </c>
      <c r="C165" s="125">
        <v>0</v>
      </c>
      <c r="D165" s="124">
        <f t="shared" si="45"/>
        <v>0</v>
      </c>
      <c r="E165" s="124">
        <f t="shared" si="45"/>
        <v>0</v>
      </c>
      <c r="F165" s="124">
        <f t="shared" si="45"/>
        <v>0</v>
      </c>
      <c r="G165" s="124">
        <f t="shared" si="45"/>
        <v>0</v>
      </c>
      <c r="H165" s="124">
        <f t="shared" si="45"/>
        <v>0</v>
      </c>
      <c r="I165" s="124">
        <f t="shared" si="45"/>
        <v>0</v>
      </c>
      <c r="J165" s="124">
        <f t="shared" si="45"/>
        <v>0</v>
      </c>
      <c r="K165" s="124">
        <f t="shared" si="45"/>
        <v>0</v>
      </c>
      <c r="L165" s="124">
        <f t="shared" si="45"/>
        <v>0</v>
      </c>
      <c r="M165" s="124">
        <f t="shared" si="45"/>
        <v>0</v>
      </c>
      <c r="N165" s="124">
        <f t="shared" si="45"/>
        <v>0</v>
      </c>
      <c r="O165" s="124">
        <f t="shared" si="45"/>
        <v>0</v>
      </c>
      <c r="P165" s="124">
        <f t="shared" si="45"/>
        <v>0</v>
      </c>
      <c r="Q165" s="124">
        <f t="shared" si="45"/>
        <v>0</v>
      </c>
      <c r="R165" s="124">
        <f t="shared" si="45"/>
        <v>0</v>
      </c>
      <c r="S165" s="124">
        <f t="shared" si="46"/>
        <v>0</v>
      </c>
      <c r="T165" s="124">
        <f t="shared" si="46"/>
        <v>0</v>
      </c>
      <c r="U165" s="124">
        <f t="shared" si="46"/>
        <v>0</v>
      </c>
      <c r="V165" s="124">
        <f t="shared" si="46"/>
        <v>0</v>
      </c>
      <c r="W165" s="124">
        <f t="shared" si="46"/>
        <v>0</v>
      </c>
      <c r="X165" s="124">
        <f t="shared" si="46"/>
        <v>0</v>
      </c>
      <c r="Y165" s="124">
        <f t="shared" si="46"/>
        <v>0</v>
      </c>
      <c r="Z165" s="124">
        <f t="shared" si="46"/>
        <v>0</v>
      </c>
      <c r="AA165" s="124">
        <f t="shared" si="46"/>
        <v>0</v>
      </c>
      <c r="AB165" s="124">
        <f t="shared" si="46"/>
        <v>0</v>
      </c>
      <c r="AC165" s="124">
        <f t="shared" si="46"/>
        <v>0</v>
      </c>
      <c r="AD165" s="124">
        <f t="shared" si="46"/>
        <v>0</v>
      </c>
      <c r="AE165" s="124">
        <f t="shared" si="46"/>
        <v>0</v>
      </c>
      <c r="AF165" s="124">
        <f t="shared" si="46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4"/>
        <v>0.8</v>
      </c>
      <c r="C166" s="125">
        <v>0.8</v>
      </c>
      <c r="D166" s="124">
        <f t="shared" si="45"/>
        <v>0.8</v>
      </c>
      <c r="E166" s="124">
        <f t="shared" si="45"/>
        <v>0.8</v>
      </c>
      <c r="F166" s="124">
        <f t="shared" si="45"/>
        <v>0.8</v>
      </c>
      <c r="G166" s="124">
        <f t="shared" si="45"/>
        <v>0.8</v>
      </c>
      <c r="H166" s="124">
        <f t="shared" si="45"/>
        <v>0.8</v>
      </c>
      <c r="I166" s="124">
        <f t="shared" si="45"/>
        <v>0.8</v>
      </c>
      <c r="J166" s="124">
        <f t="shared" si="45"/>
        <v>0.8</v>
      </c>
      <c r="K166" s="124">
        <f t="shared" si="45"/>
        <v>0.8</v>
      </c>
      <c r="L166" s="124">
        <f t="shared" si="45"/>
        <v>0.8</v>
      </c>
      <c r="M166" s="124">
        <f t="shared" si="45"/>
        <v>0.8</v>
      </c>
      <c r="N166" s="124">
        <f t="shared" si="45"/>
        <v>0.8</v>
      </c>
      <c r="O166" s="124">
        <f t="shared" si="45"/>
        <v>0.8</v>
      </c>
      <c r="P166" s="124">
        <f t="shared" si="45"/>
        <v>0.8</v>
      </c>
      <c r="Q166" s="124">
        <f t="shared" si="45"/>
        <v>0.8</v>
      </c>
      <c r="R166" s="124">
        <f t="shared" si="45"/>
        <v>0.8</v>
      </c>
      <c r="S166" s="124">
        <f t="shared" si="46"/>
        <v>0.8</v>
      </c>
      <c r="T166" s="124">
        <f t="shared" si="46"/>
        <v>0.8</v>
      </c>
      <c r="U166" s="124">
        <f t="shared" si="46"/>
        <v>0.8</v>
      </c>
      <c r="V166" s="124">
        <f t="shared" si="46"/>
        <v>0.8</v>
      </c>
      <c r="W166" s="124">
        <f t="shared" si="46"/>
        <v>0.8</v>
      </c>
      <c r="X166" s="124">
        <f t="shared" si="46"/>
        <v>0.8</v>
      </c>
      <c r="Y166" s="124">
        <f t="shared" si="46"/>
        <v>0.8</v>
      </c>
      <c r="Z166" s="124">
        <f t="shared" si="46"/>
        <v>0.8</v>
      </c>
      <c r="AA166" s="124">
        <f t="shared" si="46"/>
        <v>0.8</v>
      </c>
      <c r="AB166" s="124">
        <f t="shared" si="46"/>
        <v>0.8</v>
      </c>
      <c r="AC166" s="124">
        <f t="shared" si="46"/>
        <v>0.8</v>
      </c>
      <c r="AD166" s="124">
        <f t="shared" si="46"/>
        <v>0.8</v>
      </c>
      <c r="AE166" s="124">
        <f t="shared" si="46"/>
        <v>0.8</v>
      </c>
      <c r="AF166" s="124">
        <f t="shared" si="46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4"/>
        <v>1.5</v>
      </c>
      <c r="C167" s="125">
        <v>1.5</v>
      </c>
      <c r="D167" s="124">
        <f t="shared" si="45"/>
        <v>1.5</v>
      </c>
      <c r="E167" s="124">
        <f t="shared" si="45"/>
        <v>1.5</v>
      </c>
      <c r="F167" s="124">
        <f t="shared" si="45"/>
        <v>1.5</v>
      </c>
      <c r="G167" s="124">
        <f t="shared" si="45"/>
        <v>1.5</v>
      </c>
      <c r="H167" s="124">
        <f t="shared" si="45"/>
        <v>1.5</v>
      </c>
      <c r="I167" s="124">
        <f t="shared" si="45"/>
        <v>1.5</v>
      </c>
      <c r="J167" s="124">
        <f t="shared" si="45"/>
        <v>1.5</v>
      </c>
      <c r="K167" s="124">
        <f t="shared" si="45"/>
        <v>1.5</v>
      </c>
      <c r="L167" s="124">
        <f t="shared" si="45"/>
        <v>1.5</v>
      </c>
      <c r="M167" s="124">
        <f t="shared" si="45"/>
        <v>1.5</v>
      </c>
      <c r="N167" s="124">
        <f t="shared" si="45"/>
        <v>1.5</v>
      </c>
      <c r="O167" s="124">
        <f t="shared" si="45"/>
        <v>1.5</v>
      </c>
      <c r="P167" s="124">
        <f t="shared" si="45"/>
        <v>1.5</v>
      </c>
      <c r="Q167" s="124">
        <f t="shared" si="45"/>
        <v>1.5</v>
      </c>
      <c r="R167" s="124">
        <f t="shared" si="45"/>
        <v>1.5</v>
      </c>
      <c r="S167" s="124">
        <f t="shared" si="46"/>
        <v>1.5</v>
      </c>
      <c r="T167" s="124">
        <f t="shared" si="46"/>
        <v>1.5</v>
      </c>
      <c r="U167" s="124">
        <f t="shared" si="46"/>
        <v>1.5</v>
      </c>
      <c r="V167" s="124">
        <f t="shared" si="46"/>
        <v>1.5</v>
      </c>
      <c r="W167" s="124">
        <f t="shared" si="46"/>
        <v>1.5</v>
      </c>
      <c r="X167" s="124">
        <f t="shared" si="46"/>
        <v>1.5</v>
      </c>
      <c r="Y167" s="124">
        <f t="shared" si="46"/>
        <v>1.5</v>
      </c>
      <c r="Z167" s="124">
        <f t="shared" si="46"/>
        <v>1.5</v>
      </c>
      <c r="AA167" s="124">
        <f t="shared" si="46"/>
        <v>1.5</v>
      </c>
      <c r="AB167" s="124">
        <f t="shared" si="46"/>
        <v>1.5</v>
      </c>
      <c r="AC167" s="124">
        <f t="shared" si="46"/>
        <v>1.5</v>
      </c>
      <c r="AD167" s="124">
        <f t="shared" si="46"/>
        <v>1.5</v>
      </c>
      <c r="AE167" s="124">
        <f t="shared" si="46"/>
        <v>1.5</v>
      </c>
      <c r="AF167" s="124">
        <f t="shared" si="46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4"/>
        <v>1</v>
      </c>
      <c r="C168" s="125">
        <v>1</v>
      </c>
      <c r="D168" s="124">
        <f t="shared" si="45"/>
        <v>1</v>
      </c>
      <c r="E168" s="124">
        <f t="shared" si="45"/>
        <v>1</v>
      </c>
      <c r="F168" s="124">
        <f t="shared" si="45"/>
        <v>1</v>
      </c>
      <c r="G168" s="124">
        <f t="shared" si="45"/>
        <v>1</v>
      </c>
      <c r="H168" s="124">
        <f t="shared" si="45"/>
        <v>1</v>
      </c>
      <c r="I168" s="124">
        <f t="shared" si="45"/>
        <v>1</v>
      </c>
      <c r="J168" s="124">
        <f t="shared" si="45"/>
        <v>1</v>
      </c>
      <c r="K168" s="124">
        <f t="shared" si="45"/>
        <v>1</v>
      </c>
      <c r="L168" s="124">
        <f t="shared" si="45"/>
        <v>1</v>
      </c>
      <c r="M168" s="124">
        <f t="shared" si="45"/>
        <v>1</v>
      </c>
      <c r="N168" s="124">
        <f t="shared" si="45"/>
        <v>1</v>
      </c>
      <c r="O168" s="124">
        <f t="shared" si="45"/>
        <v>1</v>
      </c>
      <c r="P168" s="124">
        <f t="shared" si="45"/>
        <v>1</v>
      </c>
      <c r="Q168" s="124">
        <f t="shared" si="45"/>
        <v>1</v>
      </c>
      <c r="R168" s="124">
        <f t="shared" si="45"/>
        <v>1</v>
      </c>
      <c r="S168" s="124">
        <f t="shared" si="46"/>
        <v>1</v>
      </c>
      <c r="T168" s="124">
        <f t="shared" si="46"/>
        <v>1</v>
      </c>
      <c r="U168" s="124">
        <f t="shared" si="46"/>
        <v>1</v>
      </c>
      <c r="V168" s="124">
        <f t="shared" si="46"/>
        <v>1</v>
      </c>
      <c r="W168" s="124">
        <f t="shared" si="46"/>
        <v>1</v>
      </c>
      <c r="X168" s="124">
        <f t="shared" si="46"/>
        <v>1</v>
      </c>
      <c r="Y168" s="124">
        <f t="shared" si="46"/>
        <v>1</v>
      </c>
      <c r="Z168" s="124">
        <f t="shared" si="46"/>
        <v>1</v>
      </c>
      <c r="AA168" s="124">
        <f t="shared" si="46"/>
        <v>1</v>
      </c>
      <c r="AB168" s="124">
        <f t="shared" si="46"/>
        <v>1</v>
      </c>
      <c r="AC168" s="124">
        <f t="shared" si="46"/>
        <v>1</v>
      </c>
      <c r="AD168" s="124">
        <f t="shared" si="46"/>
        <v>1</v>
      </c>
      <c r="AE168" s="124">
        <f t="shared" si="46"/>
        <v>1</v>
      </c>
      <c r="AF168" s="124">
        <f t="shared" si="46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7">AF170</f>
        <v>1</v>
      </c>
      <c r="C170" s="125">
        <v>1</v>
      </c>
      <c r="D170" s="124">
        <f t="shared" ref="D170:S177" si="48">C170</f>
        <v>1</v>
      </c>
      <c r="E170" s="124">
        <f t="shared" si="48"/>
        <v>1</v>
      </c>
      <c r="F170" s="124">
        <f t="shared" si="48"/>
        <v>1</v>
      </c>
      <c r="G170" s="124">
        <f t="shared" si="48"/>
        <v>1</v>
      </c>
      <c r="H170" s="124">
        <f t="shared" si="48"/>
        <v>1</v>
      </c>
      <c r="I170" s="124">
        <f t="shared" si="48"/>
        <v>1</v>
      </c>
      <c r="J170" s="124">
        <f t="shared" si="48"/>
        <v>1</v>
      </c>
      <c r="K170" s="124">
        <f t="shared" si="48"/>
        <v>1</v>
      </c>
      <c r="L170" s="124">
        <f t="shared" si="48"/>
        <v>1</v>
      </c>
      <c r="M170" s="124">
        <f t="shared" si="48"/>
        <v>1</v>
      </c>
      <c r="N170" s="124">
        <f t="shared" si="48"/>
        <v>1</v>
      </c>
      <c r="O170" s="124">
        <f t="shared" si="48"/>
        <v>1</v>
      </c>
      <c r="P170" s="124">
        <f t="shared" si="48"/>
        <v>1</v>
      </c>
      <c r="Q170" s="124">
        <f t="shared" si="48"/>
        <v>1</v>
      </c>
      <c r="R170" s="124">
        <f t="shared" si="48"/>
        <v>1</v>
      </c>
      <c r="S170" s="124">
        <f t="shared" si="48"/>
        <v>1</v>
      </c>
      <c r="T170" s="124">
        <f t="shared" ref="S170:AF177" si="49">S170</f>
        <v>1</v>
      </c>
      <c r="U170" s="124">
        <f t="shared" si="49"/>
        <v>1</v>
      </c>
      <c r="V170" s="124">
        <f t="shared" si="49"/>
        <v>1</v>
      </c>
      <c r="W170" s="124">
        <f t="shared" si="49"/>
        <v>1</v>
      </c>
      <c r="X170" s="124">
        <f t="shared" si="49"/>
        <v>1</v>
      </c>
      <c r="Y170" s="124">
        <f t="shared" si="49"/>
        <v>1</v>
      </c>
      <c r="Z170" s="124">
        <f t="shared" si="49"/>
        <v>1</v>
      </c>
      <c r="AA170" s="124">
        <f t="shared" si="49"/>
        <v>1</v>
      </c>
      <c r="AB170" s="124">
        <f t="shared" si="49"/>
        <v>1</v>
      </c>
      <c r="AC170" s="124">
        <f t="shared" si="49"/>
        <v>1</v>
      </c>
      <c r="AD170" s="124">
        <f t="shared" si="49"/>
        <v>1</v>
      </c>
      <c r="AE170" s="124">
        <f t="shared" si="49"/>
        <v>1</v>
      </c>
      <c r="AF170" s="124">
        <f t="shared" si="49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7"/>
        <v>0.42</v>
      </c>
      <c r="C171" s="125">
        <v>0.42</v>
      </c>
      <c r="D171" s="124">
        <f t="shared" si="48"/>
        <v>0.42</v>
      </c>
      <c r="E171" s="124">
        <f t="shared" si="48"/>
        <v>0.42</v>
      </c>
      <c r="F171" s="124">
        <f t="shared" si="48"/>
        <v>0.42</v>
      </c>
      <c r="G171" s="124">
        <f t="shared" si="48"/>
        <v>0.42</v>
      </c>
      <c r="H171" s="124">
        <f t="shared" si="48"/>
        <v>0.42</v>
      </c>
      <c r="I171" s="124">
        <f t="shared" si="48"/>
        <v>0.42</v>
      </c>
      <c r="J171" s="124">
        <f t="shared" si="48"/>
        <v>0.42</v>
      </c>
      <c r="K171" s="124">
        <f t="shared" si="48"/>
        <v>0.42</v>
      </c>
      <c r="L171" s="124">
        <f t="shared" si="48"/>
        <v>0.42</v>
      </c>
      <c r="M171" s="124">
        <f t="shared" si="48"/>
        <v>0.42</v>
      </c>
      <c r="N171" s="124">
        <f t="shared" si="48"/>
        <v>0.42</v>
      </c>
      <c r="O171" s="124">
        <f t="shared" si="48"/>
        <v>0.42</v>
      </c>
      <c r="P171" s="124">
        <f t="shared" si="48"/>
        <v>0.42</v>
      </c>
      <c r="Q171" s="124">
        <f t="shared" si="48"/>
        <v>0.42</v>
      </c>
      <c r="R171" s="124">
        <f t="shared" si="48"/>
        <v>0.42</v>
      </c>
      <c r="S171" s="124">
        <f t="shared" si="49"/>
        <v>0.42</v>
      </c>
      <c r="T171" s="124">
        <f t="shared" si="49"/>
        <v>0.42</v>
      </c>
      <c r="U171" s="124">
        <f t="shared" si="49"/>
        <v>0.42</v>
      </c>
      <c r="V171" s="124">
        <f t="shared" si="49"/>
        <v>0.42</v>
      </c>
      <c r="W171" s="124">
        <f t="shared" si="49"/>
        <v>0.42</v>
      </c>
      <c r="X171" s="124">
        <f t="shared" si="49"/>
        <v>0.42</v>
      </c>
      <c r="Y171" s="124">
        <f t="shared" si="49"/>
        <v>0.42</v>
      </c>
      <c r="Z171" s="124">
        <f t="shared" si="49"/>
        <v>0.42</v>
      </c>
      <c r="AA171" s="124">
        <f t="shared" si="49"/>
        <v>0.42</v>
      </c>
      <c r="AB171" s="124">
        <f t="shared" si="49"/>
        <v>0.42</v>
      </c>
      <c r="AC171" s="124">
        <f t="shared" si="49"/>
        <v>0.42</v>
      </c>
      <c r="AD171" s="124">
        <f t="shared" si="49"/>
        <v>0.42</v>
      </c>
      <c r="AE171" s="124">
        <f t="shared" si="49"/>
        <v>0.42</v>
      </c>
      <c r="AF171" s="124">
        <f t="shared" si="49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7"/>
        <v>0.46</v>
      </c>
      <c r="C172" s="125">
        <v>0.46</v>
      </c>
      <c r="D172" s="124">
        <f t="shared" si="48"/>
        <v>0.46</v>
      </c>
      <c r="E172" s="124">
        <f t="shared" si="48"/>
        <v>0.46</v>
      </c>
      <c r="F172" s="124">
        <f t="shared" si="48"/>
        <v>0.46</v>
      </c>
      <c r="G172" s="124">
        <f t="shared" si="48"/>
        <v>0.46</v>
      </c>
      <c r="H172" s="124">
        <f t="shared" si="48"/>
        <v>0.46</v>
      </c>
      <c r="I172" s="124">
        <f t="shared" si="48"/>
        <v>0.46</v>
      </c>
      <c r="J172" s="124">
        <f t="shared" si="48"/>
        <v>0.46</v>
      </c>
      <c r="K172" s="124">
        <f t="shared" si="48"/>
        <v>0.46</v>
      </c>
      <c r="L172" s="124">
        <f t="shared" si="48"/>
        <v>0.46</v>
      </c>
      <c r="M172" s="124">
        <f t="shared" si="48"/>
        <v>0.46</v>
      </c>
      <c r="N172" s="124">
        <f t="shared" si="48"/>
        <v>0.46</v>
      </c>
      <c r="O172" s="124">
        <f t="shared" si="48"/>
        <v>0.46</v>
      </c>
      <c r="P172" s="124">
        <f t="shared" si="48"/>
        <v>0.46</v>
      </c>
      <c r="Q172" s="124">
        <f t="shared" si="48"/>
        <v>0.46</v>
      </c>
      <c r="R172" s="124">
        <f t="shared" si="48"/>
        <v>0.46</v>
      </c>
      <c r="S172" s="124">
        <f t="shared" si="49"/>
        <v>0.46</v>
      </c>
      <c r="T172" s="124">
        <f t="shared" si="49"/>
        <v>0.46</v>
      </c>
      <c r="U172" s="124">
        <f t="shared" si="49"/>
        <v>0.46</v>
      </c>
      <c r="V172" s="124">
        <f t="shared" si="49"/>
        <v>0.46</v>
      </c>
      <c r="W172" s="124">
        <f t="shared" si="49"/>
        <v>0.46</v>
      </c>
      <c r="X172" s="124">
        <f t="shared" si="49"/>
        <v>0.46</v>
      </c>
      <c r="Y172" s="124">
        <f t="shared" si="49"/>
        <v>0.46</v>
      </c>
      <c r="Z172" s="124">
        <f t="shared" si="49"/>
        <v>0.46</v>
      </c>
      <c r="AA172" s="124">
        <f t="shared" si="49"/>
        <v>0.46</v>
      </c>
      <c r="AB172" s="124">
        <f t="shared" si="49"/>
        <v>0.46</v>
      </c>
      <c r="AC172" s="124">
        <f t="shared" si="49"/>
        <v>0.46</v>
      </c>
      <c r="AD172" s="124">
        <f t="shared" si="49"/>
        <v>0.46</v>
      </c>
      <c r="AE172" s="124">
        <f t="shared" si="49"/>
        <v>0.46</v>
      </c>
      <c r="AF172" s="124">
        <f t="shared" si="49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7"/>
        <v>0.85</v>
      </c>
      <c r="C173" s="125">
        <v>0.85</v>
      </c>
      <c r="D173" s="124">
        <f t="shared" si="48"/>
        <v>0.85</v>
      </c>
      <c r="E173" s="124">
        <f t="shared" si="48"/>
        <v>0.85</v>
      </c>
      <c r="F173" s="124">
        <f t="shared" si="48"/>
        <v>0.85</v>
      </c>
      <c r="G173" s="124">
        <f t="shared" si="48"/>
        <v>0.85</v>
      </c>
      <c r="H173" s="124">
        <f t="shared" si="48"/>
        <v>0.85</v>
      </c>
      <c r="I173" s="124">
        <f t="shared" si="48"/>
        <v>0.85</v>
      </c>
      <c r="J173" s="124">
        <f t="shared" si="48"/>
        <v>0.85</v>
      </c>
      <c r="K173" s="124">
        <f t="shared" si="48"/>
        <v>0.85</v>
      </c>
      <c r="L173" s="124">
        <f t="shared" si="48"/>
        <v>0.85</v>
      </c>
      <c r="M173" s="124">
        <f t="shared" si="48"/>
        <v>0.85</v>
      </c>
      <c r="N173" s="124">
        <f t="shared" si="48"/>
        <v>0.85</v>
      </c>
      <c r="O173" s="124">
        <f t="shared" si="48"/>
        <v>0.85</v>
      </c>
      <c r="P173" s="124">
        <f t="shared" si="48"/>
        <v>0.85</v>
      </c>
      <c r="Q173" s="124">
        <f t="shared" si="48"/>
        <v>0.85</v>
      </c>
      <c r="R173" s="124">
        <f t="shared" si="48"/>
        <v>0.85</v>
      </c>
      <c r="S173" s="124">
        <f t="shared" si="49"/>
        <v>0.85</v>
      </c>
      <c r="T173" s="124">
        <f t="shared" si="49"/>
        <v>0.85</v>
      </c>
      <c r="U173" s="124">
        <f t="shared" si="49"/>
        <v>0.85</v>
      </c>
      <c r="V173" s="124">
        <f t="shared" si="49"/>
        <v>0.85</v>
      </c>
      <c r="W173" s="124">
        <f t="shared" si="49"/>
        <v>0.85</v>
      </c>
      <c r="X173" s="124">
        <f t="shared" si="49"/>
        <v>0.85</v>
      </c>
      <c r="Y173" s="124">
        <f t="shared" si="49"/>
        <v>0.85</v>
      </c>
      <c r="Z173" s="124">
        <f t="shared" si="49"/>
        <v>0.85</v>
      </c>
      <c r="AA173" s="124">
        <f t="shared" si="49"/>
        <v>0.85</v>
      </c>
      <c r="AB173" s="124">
        <f t="shared" si="49"/>
        <v>0.85</v>
      </c>
      <c r="AC173" s="124">
        <f t="shared" si="49"/>
        <v>0.85</v>
      </c>
      <c r="AD173" s="124">
        <f t="shared" si="49"/>
        <v>0.85</v>
      </c>
      <c r="AE173" s="124">
        <f t="shared" si="49"/>
        <v>0.85</v>
      </c>
      <c r="AF173" s="124">
        <f t="shared" si="49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7"/>
        <v>0.9</v>
      </c>
      <c r="C174" s="125">
        <v>0.9</v>
      </c>
      <c r="D174" s="124">
        <f t="shared" si="48"/>
        <v>0.9</v>
      </c>
      <c r="E174" s="124">
        <f t="shared" si="48"/>
        <v>0.9</v>
      </c>
      <c r="F174" s="124">
        <f t="shared" si="48"/>
        <v>0.9</v>
      </c>
      <c r="G174" s="124">
        <f t="shared" si="48"/>
        <v>0.9</v>
      </c>
      <c r="H174" s="124">
        <f t="shared" si="48"/>
        <v>0.9</v>
      </c>
      <c r="I174" s="124">
        <f t="shared" si="48"/>
        <v>0.9</v>
      </c>
      <c r="J174" s="124">
        <f t="shared" si="48"/>
        <v>0.9</v>
      </c>
      <c r="K174" s="124">
        <f t="shared" si="48"/>
        <v>0.9</v>
      </c>
      <c r="L174" s="124">
        <f t="shared" si="48"/>
        <v>0.9</v>
      </c>
      <c r="M174" s="124">
        <f t="shared" si="48"/>
        <v>0.9</v>
      </c>
      <c r="N174" s="124">
        <f t="shared" si="48"/>
        <v>0.9</v>
      </c>
      <c r="O174" s="124">
        <f t="shared" si="48"/>
        <v>0.9</v>
      </c>
      <c r="P174" s="124">
        <f t="shared" si="48"/>
        <v>0.9</v>
      </c>
      <c r="Q174" s="124">
        <f t="shared" si="48"/>
        <v>0.9</v>
      </c>
      <c r="R174" s="124">
        <f t="shared" si="48"/>
        <v>0.9</v>
      </c>
      <c r="S174" s="124">
        <f t="shared" si="49"/>
        <v>0.9</v>
      </c>
      <c r="T174" s="124">
        <f t="shared" si="49"/>
        <v>0.9</v>
      </c>
      <c r="U174" s="124">
        <f t="shared" si="49"/>
        <v>0.9</v>
      </c>
      <c r="V174" s="124">
        <f t="shared" si="49"/>
        <v>0.9</v>
      </c>
      <c r="W174" s="124">
        <f t="shared" si="49"/>
        <v>0.9</v>
      </c>
      <c r="X174" s="124">
        <f t="shared" si="49"/>
        <v>0.9</v>
      </c>
      <c r="Y174" s="124">
        <f t="shared" si="49"/>
        <v>0.9</v>
      </c>
      <c r="Z174" s="124">
        <f t="shared" si="49"/>
        <v>0.9</v>
      </c>
      <c r="AA174" s="124">
        <f t="shared" si="49"/>
        <v>0.9</v>
      </c>
      <c r="AB174" s="124">
        <f t="shared" si="49"/>
        <v>0.9</v>
      </c>
      <c r="AC174" s="124">
        <f t="shared" si="49"/>
        <v>0.9</v>
      </c>
      <c r="AD174" s="124">
        <f t="shared" si="49"/>
        <v>0.9</v>
      </c>
      <c r="AE174" s="124">
        <f t="shared" si="49"/>
        <v>0.9</v>
      </c>
      <c r="AF174" s="124">
        <f t="shared" si="49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7"/>
        <v>0.44</v>
      </c>
      <c r="C175" s="125">
        <v>0.44</v>
      </c>
      <c r="D175" s="124">
        <f t="shared" si="48"/>
        <v>0.44</v>
      </c>
      <c r="E175" s="124">
        <f t="shared" si="48"/>
        <v>0.44</v>
      </c>
      <c r="F175" s="124">
        <f t="shared" si="48"/>
        <v>0.44</v>
      </c>
      <c r="G175" s="124">
        <f t="shared" si="48"/>
        <v>0.44</v>
      </c>
      <c r="H175" s="124">
        <f t="shared" si="48"/>
        <v>0.44</v>
      </c>
      <c r="I175" s="124">
        <f t="shared" si="48"/>
        <v>0.44</v>
      </c>
      <c r="J175" s="124">
        <f t="shared" si="48"/>
        <v>0.44</v>
      </c>
      <c r="K175" s="124">
        <f t="shared" si="48"/>
        <v>0.44</v>
      </c>
      <c r="L175" s="124">
        <f t="shared" si="48"/>
        <v>0.44</v>
      </c>
      <c r="M175" s="124">
        <f t="shared" si="48"/>
        <v>0.44</v>
      </c>
      <c r="N175" s="124">
        <f t="shared" si="48"/>
        <v>0.44</v>
      </c>
      <c r="O175" s="124">
        <f t="shared" si="48"/>
        <v>0.44</v>
      </c>
      <c r="P175" s="124">
        <f t="shared" si="48"/>
        <v>0.44</v>
      </c>
      <c r="Q175" s="124">
        <f t="shared" si="48"/>
        <v>0.44</v>
      </c>
      <c r="R175" s="124">
        <f t="shared" si="48"/>
        <v>0.44</v>
      </c>
      <c r="S175" s="124">
        <f t="shared" si="49"/>
        <v>0.44</v>
      </c>
      <c r="T175" s="124">
        <f t="shared" si="49"/>
        <v>0.44</v>
      </c>
      <c r="U175" s="124">
        <f t="shared" si="49"/>
        <v>0.44</v>
      </c>
      <c r="V175" s="124">
        <f t="shared" si="49"/>
        <v>0.44</v>
      </c>
      <c r="W175" s="124">
        <f t="shared" si="49"/>
        <v>0.44</v>
      </c>
      <c r="X175" s="124">
        <f t="shared" si="49"/>
        <v>0.44</v>
      </c>
      <c r="Y175" s="124">
        <f t="shared" si="49"/>
        <v>0.44</v>
      </c>
      <c r="Z175" s="124">
        <f t="shared" si="49"/>
        <v>0.44</v>
      </c>
      <c r="AA175" s="124">
        <f t="shared" si="49"/>
        <v>0.44</v>
      </c>
      <c r="AB175" s="124">
        <f t="shared" si="49"/>
        <v>0.44</v>
      </c>
      <c r="AC175" s="124">
        <f t="shared" si="49"/>
        <v>0.44</v>
      </c>
      <c r="AD175" s="124">
        <f t="shared" si="49"/>
        <v>0.44</v>
      </c>
      <c r="AE175" s="124">
        <f t="shared" si="49"/>
        <v>0.44</v>
      </c>
      <c r="AF175" s="124">
        <f t="shared" si="49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7"/>
        <v>2.1</v>
      </c>
      <c r="C176" s="125">
        <v>2.1</v>
      </c>
      <c r="D176" s="124">
        <f t="shared" si="48"/>
        <v>2.1</v>
      </c>
      <c r="E176" s="124">
        <f t="shared" si="48"/>
        <v>2.1</v>
      </c>
      <c r="F176" s="124">
        <f t="shared" si="48"/>
        <v>2.1</v>
      </c>
      <c r="G176" s="124">
        <f t="shared" si="48"/>
        <v>2.1</v>
      </c>
      <c r="H176" s="124">
        <f t="shared" si="48"/>
        <v>2.1</v>
      </c>
      <c r="I176" s="124">
        <f t="shared" si="48"/>
        <v>2.1</v>
      </c>
      <c r="J176" s="124">
        <f t="shared" si="48"/>
        <v>2.1</v>
      </c>
      <c r="K176" s="124">
        <f t="shared" si="48"/>
        <v>2.1</v>
      </c>
      <c r="L176" s="124">
        <f t="shared" si="48"/>
        <v>2.1</v>
      </c>
      <c r="M176" s="124">
        <f t="shared" si="48"/>
        <v>2.1</v>
      </c>
      <c r="N176" s="124">
        <f t="shared" si="48"/>
        <v>2.1</v>
      </c>
      <c r="O176" s="124">
        <f t="shared" si="48"/>
        <v>2.1</v>
      </c>
      <c r="P176" s="124">
        <f t="shared" si="48"/>
        <v>2.1</v>
      </c>
      <c r="Q176" s="124">
        <f t="shared" si="48"/>
        <v>2.1</v>
      </c>
      <c r="R176" s="124">
        <f t="shared" si="48"/>
        <v>2.1</v>
      </c>
      <c r="S176" s="124">
        <f t="shared" si="49"/>
        <v>2.1</v>
      </c>
      <c r="T176" s="124">
        <f t="shared" si="49"/>
        <v>2.1</v>
      </c>
      <c r="U176" s="124">
        <f t="shared" si="49"/>
        <v>2.1</v>
      </c>
      <c r="V176" s="124">
        <f t="shared" si="49"/>
        <v>2.1</v>
      </c>
      <c r="W176" s="124">
        <f t="shared" si="49"/>
        <v>2.1</v>
      </c>
      <c r="X176" s="124">
        <f t="shared" si="49"/>
        <v>2.1</v>
      </c>
      <c r="Y176" s="124">
        <f t="shared" si="49"/>
        <v>2.1</v>
      </c>
      <c r="Z176" s="124">
        <f t="shared" si="49"/>
        <v>2.1</v>
      </c>
      <c r="AA176" s="124">
        <f t="shared" si="49"/>
        <v>2.1</v>
      </c>
      <c r="AB176" s="124">
        <f t="shared" si="49"/>
        <v>2.1</v>
      </c>
      <c r="AC176" s="124">
        <f t="shared" si="49"/>
        <v>2.1</v>
      </c>
      <c r="AD176" s="124">
        <f t="shared" si="49"/>
        <v>2.1</v>
      </c>
      <c r="AE176" s="124">
        <f t="shared" si="49"/>
        <v>2.1</v>
      </c>
      <c r="AF176" s="124">
        <f t="shared" si="49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7"/>
        <v>0.9</v>
      </c>
      <c r="C177" s="125">
        <v>0.9</v>
      </c>
      <c r="D177" s="124">
        <f t="shared" si="48"/>
        <v>0.9</v>
      </c>
      <c r="E177" s="124">
        <f t="shared" si="48"/>
        <v>0.9</v>
      </c>
      <c r="F177" s="124">
        <f t="shared" si="48"/>
        <v>0.9</v>
      </c>
      <c r="G177" s="124">
        <f t="shared" si="48"/>
        <v>0.9</v>
      </c>
      <c r="H177" s="124">
        <f t="shared" si="48"/>
        <v>0.9</v>
      </c>
      <c r="I177" s="124">
        <f t="shared" si="48"/>
        <v>0.9</v>
      </c>
      <c r="J177" s="124">
        <f t="shared" si="48"/>
        <v>0.9</v>
      </c>
      <c r="K177" s="124">
        <f t="shared" si="48"/>
        <v>0.9</v>
      </c>
      <c r="L177" s="124">
        <f t="shared" si="48"/>
        <v>0.9</v>
      </c>
      <c r="M177" s="124">
        <f t="shared" si="48"/>
        <v>0.9</v>
      </c>
      <c r="N177" s="124">
        <f t="shared" si="48"/>
        <v>0.9</v>
      </c>
      <c r="O177" s="124">
        <f t="shared" si="48"/>
        <v>0.9</v>
      </c>
      <c r="P177" s="124">
        <f t="shared" si="48"/>
        <v>0.9</v>
      </c>
      <c r="Q177" s="124">
        <f t="shared" si="48"/>
        <v>0.9</v>
      </c>
      <c r="R177" s="124">
        <f t="shared" si="48"/>
        <v>0.9</v>
      </c>
      <c r="S177" s="124">
        <f t="shared" si="49"/>
        <v>0.9</v>
      </c>
      <c r="T177" s="124">
        <f t="shared" si="49"/>
        <v>0.9</v>
      </c>
      <c r="U177" s="124">
        <f t="shared" si="49"/>
        <v>0.9</v>
      </c>
      <c r="V177" s="124">
        <f t="shared" si="49"/>
        <v>0.9</v>
      </c>
      <c r="W177" s="124">
        <f t="shared" si="49"/>
        <v>0.9</v>
      </c>
      <c r="X177" s="124">
        <f t="shared" si="49"/>
        <v>0.9</v>
      </c>
      <c r="Y177" s="124">
        <f t="shared" si="49"/>
        <v>0.9</v>
      </c>
      <c r="Z177" s="124">
        <f t="shared" si="49"/>
        <v>0.9</v>
      </c>
      <c r="AA177" s="124">
        <f t="shared" si="49"/>
        <v>0.9</v>
      </c>
      <c r="AB177" s="124">
        <f t="shared" si="49"/>
        <v>0.9</v>
      </c>
      <c r="AC177" s="124">
        <f t="shared" si="49"/>
        <v>0.9</v>
      </c>
      <c r="AD177" s="124">
        <f t="shared" si="49"/>
        <v>0.9</v>
      </c>
      <c r="AE177" s="124">
        <f t="shared" si="49"/>
        <v>0.9</v>
      </c>
      <c r="AF177" s="124">
        <f t="shared" si="49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50">AF179</f>
        <v>0.57999999999999996</v>
      </c>
      <c r="C179" s="125">
        <v>0.57999999999999996</v>
      </c>
      <c r="D179" s="124">
        <f t="shared" ref="D179:S191" si="51">C179</f>
        <v>0.57999999999999996</v>
      </c>
      <c r="E179" s="124">
        <f t="shared" si="51"/>
        <v>0.57999999999999996</v>
      </c>
      <c r="F179" s="124">
        <f t="shared" si="51"/>
        <v>0.57999999999999996</v>
      </c>
      <c r="G179" s="124">
        <f t="shared" si="51"/>
        <v>0.57999999999999996</v>
      </c>
      <c r="H179" s="124">
        <f t="shared" si="51"/>
        <v>0.57999999999999996</v>
      </c>
      <c r="I179" s="124">
        <f t="shared" si="51"/>
        <v>0.57999999999999996</v>
      </c>
      <c r="J179" s="124">
        <f t="shared" si="51"/>
        <v>0.57999999999999996</v>
      </c>
      <c r="K179" s="124">
        <f t="shared" si="51"/>
        <v>0.57999999999999996</v>
      </c>
      <c r="L179" s="124">
        <f t="shared" si="51"/>
        <v>0.57999999999999996</v>
      </c>
      <c r="M179" s="124">
        <f t="shared" si="51"/>
        <v>0.57999999999999996</v>
      </c>
      <c r="N179" s="124">
        <f t="shared" si="51"/>
        <v>0.57999999999999996</v>
      </c>
      <c r="O179" s="124">
        <f t="shared" si="51"/>
        <v>0.57999999999999996</v>
      </c>
      <c r="P179" s="124">
        <f t="shared" si="51"/>
        <v>0.57999999999999996</v>
      </c>
      <c r="Q179" s="124">
        <f t="shared" si="51"/>
        <v>0.57999999999999996</v>
      </c>
      <c r="R179" s="124">
        <f t="shared" si="51"/>
        <v>0.57999999999999996</v>
      </c>
      <c r="S179" s="124">
        <f t="shared" si="51"/>
        <v>0.57999999999999996</v>
      </c>
      <c r="T179" s="124">
        <f t="shared" ref="S179:AF191" si="52">S179</f>
        <v>0.57999999999999996</v>
      </c>
      <c r="U179" s="124">
        <f t="shared" si="52"/>
        <v>0.57999999999999996</v>
      </c>
      <c r="V179" s="124">
        <f t="shared" si="52"/>
        <v>0.57999999999999996</v>
      </c>
      <c r="W179" s="124">
        <f t="shared" si="52"/>
        <v>0.57999999999999996</v>
      </c>
      <c r="X179" s="124">
        <f t="shared" si="52"/>
        <v>0.57999999999999996</v>
      </c>
      <c r="Y179" s="124">
        <f t="shared" si="52"/>
        <v>0.57999999999999996</v>
      </c>
      <c r="Z179" s="124">
        <f t="shared" si="52"/>
        <v>0.57999999999999996</v>
      </c>
      <c r="AA179" s="124">
        <f t="shared" si="52"/>
        <v>0.57999999999999996</v>
      </c>
      <c r="AB179" s="124">
        <f t="shared" si="52"/>
        <v>0.57999999999999996</v>
      </c>
      <c r="AC179" s="124">
        <f t="shared" si="52"/>
        <v>0.57999999999999996</v>
      </c>
      <c r="AD179" s="124">
        <f t="shared" si="52"/>
        <v>0.57999999999999996</v>
      </c>
      <c r="AE179" s="124">
        <f t="shared" si="52"/>
        <v>0.57999999999999996</v>
      </c>
      <c r="AF179" s="124">
        <f t="shared" si="52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50"/>
        <v>0.8</v>
      </c>
      <c r="C180" s="125">
        <v>0.8</v>
      </c>
      <c r="D180" s="124">
        <f t="shared" si="51"/>
        <v>0.8</v>
      </c>
      <c r="E180" s="124">
        <f t="shared" si="51"/>
        <v>0.8</v>
      </c>
      <c r="F180" s="124">
        <f t="shared" si="51"/>
        <v>0.8</v>
      </c>
      <c r="G180" s="124">
        <f t="shared" si="51"/>
        <v>0.8</v>
      </c>
      <c r="H180" s="124">
        <f t="shared" si="51"/>
        <v>0.8</v>
      </c>
      <c r="I180" s="124">
        <f t="shared" si="51"/>
        <v>0.8</v>
      </c>
      <c r="J180" s="124">
        <f t="shared" si="51"/>
        <v>0.8</v>
      </c>
      <c r="K180" s="124">
        <f t="shared" si="51"/>
        <v>0.8</v>
      </c>
      <c r="L180" s="124">
        <f t="shared" si="51"/>
        <v>0.8</v>
      </c>
      <c r="M180" s="124">
        <f t="shared" si="51"/>
        <v>0.8</v>
      </c>
      <c r="N180" s="124">
        <f t="shared" si="51"/>
        <v>0.8</v>
      </c>
      <c r="O180" s="124">
        <f t="shared" si="51"/>
        <v>0.8</v>
      </c>
      <c r="P180" s="124">
        <f t="shared" si="51"/>
        <v>0.8</v>
      </c>
      <c r="Q180" s="124">
        <f t="shared" si="51"/>
        <v>0.8</v>
      </c>
      <c r="R180" s="124">
        <f t="shared" si="51"/>
        <v>0.8</v>
      </c>
      <c r="S180" s="124">
        <f t="shared" si="51"/>
        <v>0.8</v>
      </c>
      <c r="T180" s="124">
        <f t="shared" si="52"/>
        <v>0.8</v>
      </c>
      <c r="U180" s="124">
        <f t="shared" si="52"/>
        <v>0.8</v>
      </c>
      <c r="V180" s="124">
        <f t="shared" si="52"/>
        <v>0.8</v>
      </c>
      <c r="W180" s="124">
        <f t="shared" si="52"/>
        <v>0.8</v>
      </c>
      <c r="X180" s="124">
        <f t="shared" si="52"/>
        <v>0.8</v>
      </c>
      <c r="Y180" s="124">
        <f t="shared" si="52"/>
        <v>0.8</v>
      </c>
      <c r="Z180" s="124">
        <f t="shared" si="52"/>
        <v>0.8</v>
      </c>
      <c r="AA180" s="124">
        <f t="shared" si="52"/>
        <v>0.8</v>
      </c>
      <c r="AB180" s="124">
        <f t="shared" si="52"/>
        <v>0.8</v>
      </c>
      <c r="AC180" s="124">
        <f t="shared" si="52"/>
        <v>0.8</v>
      </c>
      <c r="AD180" s="124">
        <f t="shared" si="52"/>
        <v>0.8</v>
      </c>
      <c r="AE180" s="124">
        <f t="shared" si="52"/>
        <v>0.8</v>
      </c>
      <c r="AF180" s="124">
        <f t="shared" si="52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50"/>
        <v>0</v>
      </c>
      <c r="C181" s="125">
        <v>0</v>
      </c>
      <c r="D181" s="124">
        <f t="shared" si="51"/>
        <v>0</v>
      </c>
      <c r="E181" s="124">
        <f t="shared" si="51"/>
        <v>0</v>
      </c>
      <c r="F181" s="124">
        <f t="shared" si="51"/>
        <v>0</v>
      </c>
      <c r="G181" s="124">
        <f t="shared" si="51"/>
        <v>0</v>
      </c>
      <c r="H181" s="124">
        <f t="shared" si="51"/>
        <v>0</v>
      </c>
      <c r="I181" s="124">
        <f t="shared" si="51"/>
        <v>0</v>
      </c>
      <c r="J181" s="124">
        <f t="shared" si="51"/>
        <v>0</v>
      </c>
      <c r="K181" s="124">
        <f t="shared" si="51"/>
        <v>0</v>
      </c>
      <c r="L181" s="124">
        <f t="shared" si="51"/>
        <v>0</v>
      </c>
      <c r="M181" s="124">
        <f t="shared" si="51"/>
        <v>0</v>
      </c>
      <c r="N181" s="124">
        <f t="shared" si="51"/>
        <v>0</v>
      </c>
      <c r="O181" s="124">
        <f t="shared" si="51"/>
        <v>0</v>
      </c>
      <c r="P181" s="124">
        <f t="shared" si="51"/>
        <v>0</v>
      </c>
      <c r="Q181" s="124">
        <f t="shared" si="51"/>
        <v>0</v>
      </c>
      <c r="R181" s="124">
        <f t="shared" si="51"/>
        <v>0</v>
      </c>
      <c r="S181" s="124">
        <f t="shared" si="51"/>
        <v>0</v>
      </c>
      <c r="T181" s="124">
        <f t="shared" si="52"/>
        <v>0</v>
      </c>
      <c r="U181" s="124">
        <f t="shared" si="52"/>
        <v>0</v>
      </c>
      <c r="V181" s="124">
        <f t="shared" si="52"/>
        <v>0</v>
      </c>
      <c r="W181" s="124">
        <f t="shared" si="52"/>
        <v>0</v>
      </c>
      <c r="X181" s="124">
        <f t="shared" si="52"/>
        <v>0</v>
      </c>
      <c r="Y181" s="124">
        <f t="shared" si="52"/>
        <v>0</v>
      </c>
      <c r="Z181" s="124">
        <f t="shared" si="52"/>
        <v>0</v>
      </c>
      <c r="AA181" s="124">
        <f t="shared" si="52"/>
        <v>0</v>
      </c>
      <c r="AB181" s="124">
        <f t="shared" si="52"/>
        <v>0</v>
      </c>
      <c r="AC181" s="124">
        <f t="shared" si="52"/>
        <v>0</v>
      </c>
      <c r="AD181" s="124">
        <f t="shared" si="52"/>
        <v>0</v>
      </c>
      <c r="AE181" s="124">
        <f t="shared" si="52"/>
        <v>0</v>
      </c>
      <c r="AF181" s="124">
        <f t="shared" si="52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50"/>
        <v>0.6</v>
      </c>
      <c r="C182" s="125">
        <v>0.6</v>
      </c>
      <c r="D182" s="124">
        <f t="shared" si="51"/>
        <v>0.6</v>
      </c>
      <c r="E182" s="124">
        <f t="shared" si="51"/>
        <v>0.6</v>
      </c>
      <c r="F182" s="124">
        <f t="shared" si="51"/>
        <v>0.6</v>
      </c>
      <c r="G182" s="124">
        <f t="shared" si="51"/>
        <v>0.6</v>
      </c>
      <c r="H182" s="124">
        <f t="shared" si="51"/>
        <v>0.6</v>
      </c>
      <c r="I182" s="124">
        <f t="shared" si="51"/>
        <v>0.6</v>
      </c>
      <c r="J182" s="124">
        <f t="shared" si="51"/>
        <v>0.6</v>
      </c>
      <c r="K182" s="124">
        <f t="shared" si="51"/>
        <v>0.6</v>
      </c>
      <c r="L182" s="124">
        <f t="shared" si="51"/>
        <v>0.6</v>
      </c>
      <c r="M182" s="124">
        <f t="shared" si="51"/>
        <v>0.6</v>
      </c>
      <c r="N182" s="124">
        <f t="shared" si="51"/>
        <v>0.6</v>
      </c>
      <c r="O182" s="124">
        <f t="shared" si="51"/>
        <v>0.6</v>
      </c>
      <c r="P182" s="124">
        <f t="shared" si="51"/>
        <v>0.6</v>
      </c>
      <c r="Q182" s="124">
        <f t="shared" si="51"/>
        <v>0.6</v>
      </c>
      <c r="R182" s="124">
        <f t="shared" si="51"/>
        <v>0.6</v>
      </c>
      <c r="S182" s="124">
        <f t="shared" si="51"/>
        <v>0.6</v>
      </c>
      <c r="T182" s="124">
        <f t="shared" si="52"/>
        <v>0.6</v>
      </c>
      <c r="U182" s="124">
        <f t="shared" si="52"/>
        <v>0.6</v>
      </c>
      <c r="V182" s="124">
        <f t="shared" si="52"/>
        <v>0.6</v>
      </c>
      <c r="W182" s="124">
        <f t="shared" si="52"/>
        <v>0.6</v>
      </c>
      <c r="X182" s="124">
        <f t="shared" si="52"/>
        <v>0.6</v>
      </c>
      <c r="Y182" s="124">
        <f t="shared" si="52"/>
        <v>0.6</v>
      </c>
      <c r="Z182" s="124">
        <f t="shared" si="52"/>
        <v>0.6</v>
      </c>
      <c r="AA182" s="124">
        <f t="shared" si="52"/>
        <v>0.6</v>
      </c>
      <c r="AB182" s="124">
        <f t="shared" si="52"/>
        <v>0.6</v>
      </c>
      <c r="AC182" s="124">
        <f t="shared" si="52"/>
        <v>0.6</v>
      </c>
      <c r="AD182" s="124">
        <f t="shared" si="52"/>
        <v>0.6</v>
      </c>
      <c r="AE182" s="124">
        <f t="shared" si="52"/>
        <v>0.6</v>
      </c>
      <c r="AF182" s="124">
        <f t="shared" si="52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50"/>
        <v>0.6</v>
      </c>
      <c r="C183" s="125">
        <v>0.6</v>
      </c>
      <c r="D183" s="124">
        <f t="shared" si="51"/>
        <v>0.6</v>
      </c>
      <c r="E183" s="124">
        <f t="shared" si="51"/>
        <v>0.6</v>
      </c>
      <c r="F183" s="124">
        <f t="shared" si="51"/>
        <v>0.6</v>
      </c>
      <c r="G183" s="124">
        <f t="shared" si="51"/>
        <v>0.6</v>
      </c>
      <c r="H183" s="124">
        <f t="shared" si="51"/>
        <v>0.6</v>
      </c>
      <c r="I183" s="124">
        <f t="shared" si="51"/>
        <v>0.6</v>
      </c>
      <c r="J183" s="124">
        <f t="shared" si="51"/>
        <v>0.6</v>
      </c>
      <c r="K183" s="124">
        <f t="shared" si="51"/>
        <v>0.6</v>
      </c>
      <c r="L183" s="124">
        <f t="shared" si="51"/>
        <v>0.6</v>
      </c>
      <c r="M183" s="124">
        <f t="shared" si="51"/>
        <v>0.6</v>
      </c>
      <c r="N183" s="124">
        <f t="shared" si="51"/>
        <v>0.6</v>
      </c>
      <c r="O183" s="124">
        <f t="shared" si="51"/>
        <v>0.6</v>
      </c>
      <c r="P183" s="124">
        <f t="shared" si="51"/>
        <v>0.6</v>
      </c>
      <c r="Q183" s="124">
        <f t="shared" si="51"/>
        <v>0.6</v>
      </c>
      <c r="R183" s="124">
        <f t="shared" si="51"/>
        <v>0.6</v>
      </c>
      <c r="S183" s="124">
        <f t="shared" si="51"/>
        <v>0.6</v>
      </c>
      <c r="T183" s="124">
        <f t="shared" si="52"/>
        <v>0.6</v>
      </c>
      <c r="U183" s="124">
        <f t="shared" si="52"/>
        <v>0.6</v>
      </c>
      <c r="V183" s="124">
        <f t="shared" si="52"/>
        <v>0.6</v>
      </c>
      <c r="W183" s="124">
        <f t="shared" si="52"/>
        <v>0.6</v>
      </c>
      <c r="X183" s="124">
        <f t="shared" si="52"/>
        <v>0.6</v>
      </c>
      <c r="Y183" s="124">
        <f t="shared" si="52"/>
        <v>0.6</v>
      </c>
      <c r="Z183" s="124">
        <f t="shared" si="52"/>
        <v>0.6</v>
      </c>
      <c r="AA183" s="124">
        <f t="shared" si="52"/>
        <v>0.6</v>
      </c>
      <c r="AB183" s="124">
        <f t="shared" si="52"/>
        <v>0.6</v>
      </c>
      <c r="AC183" s="124">
        <f t="shared" si="52"/>
        <v>0.6</v>
      </c>
      <c r="AD183" s="124">
        <f t="shared" si="52"/>
        <v>0.6</v>
      </c>
      <c r="AE183" s="124">
        <f t="shared" si="52"/>
        <v>0.6</v>
      </c>
      <c r="AF183" s="124">
        <f t="shared" si="52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50"/>
        <v>0.35</v>
      </c>
      <c r="C184" s="125">
        <v>0.35</v>
      </c>
      <c r="D184" s="124">
        <f t="shared" si="51"/>
        <v>0.35</v>
      </c>
      <c r="E184" s="124">
        <f t="shared" si="51"/>
        <v>0.35</v>
      </c>
      <c r="F184" s="124">
        <f t="shared" si="51"/>
        <v>0.35</v>
      </c>
      <c r="G184" s="124">
        <f t="shared" si="51"/>
        <v>0.35</v>
      </c>
      <c r="H184" s="124">
        <f t="shared" si="51"/>
        <v>0.35</v>
      </c>
      <c r="I184" s="124">
        <f t="shared" si="51"/>
        <v>0.35</v>
      </c>
      <c r="J184" s="124">
        <f t="shared" si="51"/>
        <v>0.35</v>
      </c>
      <c r="K184" s="124">
        <f t="shared" si="51"/>
        <v>0.35</v>
      </c>
      <c r="L184" s="124">
        <f t="shared" si="51"/>
        <v>0.35</v>
      </c>
      <c r="M184" s="124">
        <f t="shared" si="51"/>
        <v>0.35</v>
      </c>
      <c r="N184" s="124">
        <f t="shared" si="51"/>
        <v>0.35</v>
      </c>
      <c r="O184" s="124">
        <f t="shared" si="51"/>
        <v>0.35</v>
      </c>
      <c r="P184" s="124">
        <f t="shared" si="51"/>
        <v>0.35</v>
      </c>
      <c r="Q184" s="124">
        <f t="shared" si="51"/>
        <v>0.35</v>
      </c>
      <c r="R184" s="124">
        <f t="shared" si="51"/>
        <v>0.35</v>
      </c>
      <c r="S184" s="124">
        <f t="shared" si="51"/>
        <v>0.35</v>
      </c>
      <c r="T184" s="124">
        <f t="shared" si="52"/>
        <v>0.35</v>
      </c>
      <c r="U184" s="124">
        <f t="shared" si="52"/>
        <v>0.35</v>
      </c>
      <c r="V184" s="124">
        <f t="shared" si="52"/>
        <v>0.35</v>
      </c>
      <c r="W184" s="124">
        <f t="shared" si="52"/>
        <v>0.35</v>
      </c>
      <c r="X184" s="124">
        <f t="shared" si="52"/>
        <v>0.35</v>
      </c>
      <c r="Y184" s="124">
        <f t="shared" si="52"/>
        <v>0.35</v>
      </c>
      <c r="Z184" s="124">
        <f t="shared" si="52"/>
        <v>0.35</v>
      </c>
      <c r="AA184" s="124">
        <f t="shared" si="52"/>
        <v>0.35</v>
      </c>
      <c r="AB184" s="124">
        <f t="shared" si="52"/>
        <v>0.35</v>
      </c>
      <c r="AC184" s="124">
        <f t="shared" si="52"/>
        <v>0.35</v>
      </c>
      <c r="AD184" s="124">
        <f t="shared" si="52"/>
        <v>0.35</v>
      </c>
      <c r="AE184" s="124">
        <f t="shared" si="52"/>
        <v>0.35</v>
      </c>
      <c r="AF184" s="124">
        <f t="shared" si="52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50"/>
        <v>0.28999999999999998</v>
      </c>
      <c r="C185" s="125">
        <v>0.28999999999999998</v>
      </c>
      <c r="D185" s="124">
        <f t="shared" si="51"/>
        <v>0.28999999999999998</v>
      </c>
      <c r="E185" s="124">
        <f t="shared" si="51"/>
        <v>0.28999999999999998</v>
      </c>
      <c r="F185" s="124">
        <f t="shared" si="51"/>
        <v>0.28999999999999998</v>
      </c>
      <c r="G185" s="124">
        <f t="shared" si="51"/>
        <v>0.28999999999999998</v>
      </c>
      <c r="H185" s="124">
        <f t="shared" si="51"/>
        <v>0.28999999999999998</v>
      </c>
      <c r="I185" s="124">
        <f t="shared" si="51"/>
        <v>0.28999999999999998</v>
      </c>
      <c r="J185" s="124">
        <f t="shared" si="51"/>
        <v>0.28999999999999998</v>
      </c>
      <c r="K185" s="124">
        <f t="shared" si="51"/>
        <v>0.28999999999999998</v>
      </c>
      <c r="L185" s="124">
        <f t="shared" si="51"/>
        <v>0.28999999999999998</v>
      </c>
      <c r="M185" s="124">
        <f t="shared" si="51"/>
        <v>0.28999999999999998</v>
      </c>
      <c r="N185" s="124">
        <f t="shared" si="51"/>
        <v>0.28999999999999998</v>
      </c>
      <c r="O185" s="124">
        <f t="shared" si="51"/>
        <v>0.28999999999999998</v>
      </c>
      <c r="P185" s="124">
        <f t="shared" si="51"/>
        <v>0.28999999999999998</v>
      </c>
      <c r="Q185" s="124">
        <f t="shared" si="51"/>
        <v>0.28999999999999998</v>
      </c>
      <c r="R185" s="124">
        <f t="shared" si="51"/>
        <v>0.28999999999999998</v>
      </c>
      <c r="S185" s="124">
        <f t="shared" si="51"/>
        <v>0.28999999999999998</v>
      </c>
      <c r="T185" s="124">
        <f t="shared" si="52"/>
        <v>0.28999999999999998</v>
      </c>
      <c r="U185" s="124">
        <f t="shared" si="52"/>
        <v>0.28999999999999998</v>
      </c>
      <c r="V185" s="124">
        <f t="shared" si="52"/>
        <v>0.28999999999999998</v>
      </c>
      <c r="W185" s="124">
        <f t="shared" si="52"/>
        <v>0.28999999999999998</v>
      </c>
      <c r="X185" s="124">
        <f t="shared" si="52"/>
        <v>0.28999999999999998</v>
      </c>
      <c r="Y185" s="124">
        <f t="shared" si="52"/>
        <v>0.28999999999999998</v>
      </c>
      <c r="Z185" s="124">
        <f t="shared" si="52"/>
        <v>0.28999999999999998</v>
      </c>
      <c r="AA185" s="124">
        <f t="shared" si="52"/>
        <v>0.28999999999999998</v>
      </c>
      <c r="AB185" s="124">
        <f t="shared" si="52"/>
        <v>0.28999999999999998</v>
      </c>
      <c r="AC185" s="124">
        <f t="shared" si="52"/>
        <v>0.28999999999999998</v>
      </c>
      <c r="AD185" s="124">
        <f t="shared" si="52"/>
        <v>0.28999999999999998</v>
      </c>
      <c r="AE185" s="124">
        <f t="shared" si="52"/>
        <v>0.28999999999999998</v>
      </c>
      <c r="AF185" s="124">
        <f t="shared" si="52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50"/>
        <v>0.06</v>
      </c>
      <c r="C186" s="125">
        <v>0.06</v>
      </c>
      <c r="D186" s="124">
        <f t="shared" si="51"/>
        <v>0.06</v>
      </c>
      <c r="E186" s="124">
        <f t="shared" si="51"/>
        <v>0.06</v>
      </c>
      <c r="F186" s="124">
        <f t="shared" si="51"/>
        <v>0.06</v>
      </c>
      <c r="G186" s="124">
        <f t="shared" si="51"/>
        <v>0.06</v>
      </c>
      <c r="H186" s="124">
        <f t="shared" si="51"/>
        <v>0.06</v>
      </c>
      <c r="I186" s="124">
        <f t="shared" si="51"/>
        <v>0.06</v>
      </c>
      <c r="J186" s="124">
        <f t="shared" si="51"/>
        <v>0.06</v>
      </c>
      <c r="K186" s="124">
        <f t="shared" si="51"/>
        <v>0.06</v>
      </c>
      <c r="L186" s="124">
        <f t="shared" si="51"/>
        <v>0.06</v>
      </c>
      <c r="M186" s="124">
        <f t="shared" si="51"/>
        <v>0.06</v>
      </c>
      <c r="N186" s="124">
        <f t="shared" si="51"/>
        <v>0.06</v>
      </c>
      <c r="O186" s="124">
        <f t="shared" si="51"/>
        <v>0.06</v>
      </c>
      <c r="P186" s="124">
        <f t="shared" si="51"/>
        <v>0.06</v>
      </c>
      <c r="Q186" s="124">
        <f t="shared" si="51"/>
        <v>0.06</v>
      </c>
      <c r="R186" s="124">
        <f t="shared" si="51"/>
        <v>0.06</v>
      </c>
      <c r="S186" s="124">
        <f t="shared" si="51"/>
        <v>0.06</v>
      </c>
      <c r="T186" s="124">
        <f t="shared" si="52"/>
        <v>0.06</v>
      </c>
      <c r="U186" s="124">
        <f t="shared" si="52"/>
        <v>0.06</v>
      </c>
      <c r="V186" s="124">
        <f t="shared" si="52"/>
        <v>0.06</v>
      </c>
      <c r="W186" s="124">
        <f t="shared" si="52"/>
        <v>0.06</v>
      </c>
      <c r="X186" s="124">
        <f t="shared" si="52"/>
        <v>0.06</v>
      </c>
      <c r="Y186" s="124">
        <f t="shared" si="52"/>
        <v>0.06</v>
      </c>
      <c r="Z186" s="124">
        <f t="shared" si="52"/>
        <v>0.06</v>
      </c>
      <c r="AA186" s="124">
        <f t="shared" si="52"/>
        <v>0.06</v>
      </c>
      <c r="AB186" s="124">
        <f t="shared" si="52"/>
        <v>0.06</v>
      </c>
      <c r="AC186" s="124">
        <f t="shared" si="52"/>
        <v>0.06</v>
      </c>
      <c r="AD186" s="124">
        <f t="shared" si="52"/>
        <v>0.06</v>
      </c>
      <c r="AE186" s="124">
        <f t="shared" si="52"/>
        <v>0.06</v>
      </c>
      <c r="AF186" s="124">
        <f t="shared" si="52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50"/>
        <v>0.11</v>
      </c>
      <c r="C187" s="125">
        <v>0.11</v>
      </c>
      <c r="D187" s="124">
        <f t="shared" si="51"/>
        <v>0.11</v>
      </c>
      <c r="E187" s="124">
        <f t="shared" si="51"/>
        <v>0.11</v>
      </c>
      <c r="F187" s="124">
        <f t="shared" si="51"/>
        <v>0.11</v>
      </c>
      <c r="G187" s="124">
        <f t="shared" si="51"/>
        <v>0.11</v>
      </c>
      <c r="H187" s="124">
        <f t="shared" si="51"/>
        <v>0.11</v>
      </c>
      <c r="I187" s="124">
        <f t="shared" si="51"/>
        <v>0.11</v>
      </c>
      <c r="J187" s="124">
        <f t="shared" si="51"/>
        <v>0.11</v>
      </c>
      <c r="K187" s="124">
        <f t="shared" si="51"/>
        <v>0.11</v>
      </c>
      <c r="L187" s="124">
        <f t="shared" si="51"/>
        <v>0.11</v>
      </c>
      <c r="M187" s="124">
        <f t="shared" si="51"/>
        <v>0.11</v>
      </c>
      <c r="N187" s="124">
        <f t="shared" si="51"/>
        <v>0.11</v>
      </c>
      <c r="O187" s="124">
        <f t="shared" si="51"/>
        <v>0.11</v>
      </c>
      <c r="P187" s="124">
        <f t="shared" si="51"/>
        <v>0.11</v>
      </c>
      <c r="Q187" s="124">
        <f t="shared" si="51"/>
        <v>0.11</v>
      </c>
      <c r="R187" s="124">
        <f t="shared" si="51"/>
        <v>0.11</v>
      </c>
      <c r="S187" s="124">
        <f t="shared" si="51"/>
        <v>0.11</v>
      </c>
      <c r="T187" s="124">
        <f t="shared" si="52"/>
        <v>0.11</v>
      </c>
      <c r="U187" s="124">
        <f t="shared" si="52"/>
        <v>0.11</v>
      </c>
      <c r="V187" s="124">
        <f t="shared" si="52"/>
        <v>0.11</v>
      </c>
      <c r="W187" s="124">
        <f t="shared" si="52"/>
        <v>0.11</v>
      </c>
      <c r="X187" s="124">
        <f t="shared" si="52"/>
        <v>0.11</v>
      </c>
      <c r="Y187" s="124">
        <f t="shared" si="52"/>
        <v>0.11</v>
      </c>
      <c r="Z187" s="124">
        <f t="shared" si="52"/>
        <v>0.11</v>
      </c>
      <c r="AA187" s="124">
        <f t="shared" si="52"/>
        <v>0.11</v>
      </c>
      <c r="AB187" s="124">
        <f t="shared" si="52"/>
        <v>0.11</v>
      </c>
      <c r="AC187" s="124">
        <f t="shared" si="52"/>
        <v>0.11</v>
      </c>
      <c r="AD187" s="124">
        <f t="shared" si="52"/>
        <v>0.11</v>
      </c>
      <c r="AE187" s="124">
        <f t="shared" si="52"/>
        <v>0.11</v>
      </c>
      <c r="AF187" s="124">
        <f t="shared" si="52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50"/>
        <v>0.1</v>
      </c>
      <c r="C188" s="125">
        <v>0.1</v>
      </c>
      <c r="D188" s="124">
        <f t="shared" si="51"/>
        <v>0.1</v>
      </c>
      <c r="E188" s="124">
        <f t="shared" si="51"/>
        <v>0.1</v>
      </c>
      <c r="F188" s="124">
        <f t="shared" si="51"/>
        <v>0.1</v>
      </c>
      <c r="G188" s="124">
        <f t="shared" si="51"/>
        <v>0.1</v>
      </c>
      <c r="H188" s="124">
        <f t="shared" si="51"/>
        <v>0.1</v>
      </c>
      <c r="I188" s="124">
        <f t="shared" si="51"/>
        <v>0.1</v>
      </c>
      <c r="J188" s="124">
        <f t="shared" si="51"/>
        <v>0.1</v>
      </c>
      <c r="K188" s="124">
        <f t="shared" si="51"/>
        <v>0.1</v>
      </c>
      <c r="L188" s="124">
        <f t="shared" si="51"/>
        <v>0.1</v>
      </c>
      <c r="M188" s="124">
        <f t="shared" si="51"/>
        <v>0.1</v>
      </c>
      <c r="N188" s="124">
        <f t="shared" si="51"/>
        <v>0.1</v>
      </c>
      <c r="O188" s="124">
        <f t="shared" si="51"/>
        <v>0.1</v>
      </c>
      <c r="P188" s="124">
        <f t="shared" si="51"/>
        <v>0.1</v>
      </c>
      <c r="Q188" s="124">
        <f t="shared" si="51"/>
        <v>0.1</v>
      </c>
      <c r="R188" s="124">
        <f t="shared" si="51"/>
        <v>0.1</v>
      </c>
      <c r="S188" s="124">
        <f t="shared" si="52"/>
        <v>0.1</v>
      </c>
      <c r="T188" s="124">
        <f t="shared" si="52"/>
        <v>0.1</v>
      </c>
      <c r="U188" s="124">
        <f t="shared" si="52"/>
        <v>0.1</v>
      </c>
      <c r="V188" s="124">
        <f t="shared" si="52"/>
        <v>0.1</v>
      </c>
      <c r="W188" s="124">
        <f t="shared" si="52"/>
        <v>0.1</v>
      </c>
      <c r="X188" s="124">
        <f t="shared" si="52"/>
        <v>0.1</v>
      </c>
      <c r="Y188" s="124">
        <f t="shared" si="52"/>
        <v>0.1</v>
      </c>
      <c r="Z188" s="124">
        <f t="shared" si="52"/>
        <v>0.1</v>
      </c>
      <c r="AA188" s="124">
        <f t="shared" si="52"/>
        <v>0.1</v>
      </c>
      <c r="AB188" s="124">
        <f t="shared" si="52"/>
        <v>0.1</v>
      </c>
      <c r="AC188" s="124">
        <f t="shared" si="52"/>
        <v>0.1</v>
      </c>
      <c r="AD188" s="124">
        <f t="shared" si="52"/>
        <v>0.1</v>
      </c>
      <c r="AE188" s="124">
        <f t="shared" si="52"/>
        <v>0.1</v>
      </c>
      <c r="AF188" s="124">
        <f t="shared" si="52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50"/>
        <v>0.09</v>
      </c>
      <c r="C189" s="125">
        <v>0.09</v>
      </c>
      <c r="D189" s="124">
        <f t="shared" si="51"/>
        <v>0.09</v>
      </c>
      <c r="E189" s="124">
        <f t="shared" si="51"/>
        <v>0.09</v>
      </c>
      <c r="F189" s="124">
        <f t="shared" si="51"/>
        <v>0.09</v>
      </c>
      <c r="G189" s="124">
        <f t="shared" si="51"/>
        <v>0.09</v>
      </c>
      <c r="H189" s="124">
        <f t="shared" si="51"/>
        <v>0.09</v>
      </c>
      <c r="I189" s="124">
        <f t="shared" si="51"/>
        <v>0.09</v>
      </c>
      <c r="J189" s="124">
        <f t="shared" si="51"/>
        <v>0.09</v>
      </c>
      <c r="K189" s="124">
        <f t="shared" si="51"/>
        <v>0.09</v>
      </c>
      <c r="L189" s="124">
        <f t="shared" si="51"/>
        <v>0.09</v>
      </c>
      <c r="M189" s="124">
        <f t="shared" si="51"/>
        <v>0.09</v>
      </c>
      <c r="N189" s="124">
        <f t="shared" si="51"/>
        <v>0.09</v>
      </c>
      <c r="O189" s="124">
        <f t="shared" si="51"/>
        <v>0.09</v>
      </c>
      <c r="P189" s="124">
        <f t="shared" si="51"/>
        <v>0.09</v>
      </c>
      <c r="Q189" s="124">
        <f t="shared" si="51"/>
        <v>0.09</v>
      </c>
      <c r="R189" s="124">
        <f t="shared" si="51"/>
        <v>0.09</v>
      </c>
      <c r="S189" s="124">
        <f t="shared" si="52"/>
        <v>0.09</v>
      </c>
      <c r="T189" s="124">
        <f t="shared" si="52"/>
        <v>0.09</v>
      </c>
      <c r="U189" s="124">
        <f t="shared" si="52"/>
        <v>0.09</v>
      </c>
      <c r="V189" s="124">
        <f t="shared" si="52"/>
        <v>0.09</v>
      </c>
      <c r="W189" s="124">
        <f t="shared" si="52"/>
        <v>0.09</v>
      </c>
      <c r="X189" s="124">
        <f t="shared" si="52"/>
        <v>0.09</v>
      </c>
      <c r="Y189" s="124">
        <f t="shared" si="52"/>
        <v>0.09</v>
      </c>
      <c r="Z189" s="124">
        <f t="shared" si="52"/>
        <v>0.09</v>
      </c>
      <c r="AA189" s="124">
        <f t="shared" si="52"/>
        <v>0.09</v>
      </c>
      <c r="AB189" s="124">
        <f t="shared" si="52"/>
        <v>0.09</v>
      </c>
      <c r="AC189" s="124">
        <f t="shared" si="52"/>
        <v>0.09</v>
      </c>
      <c r="AD189" s="124">
        <f t="shared" si="52"/>
        <v>0.09</v>
      </c>
      <c r="AE189" s="124">
        <f t="shared" si="52"/>
        <v>0.09</v>
      </c>
      <c r="AF189" s="124">
        <f t="shared" si="52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50"/>
        <v>0.04</v>
      </c>
      <c r="C190" s="48">
        <v>0.04</v>
      </c>
      <c r="D190" s="124">
        <f t="shared" si="51"/>
        <v>0.04</v>
      </c>
      <c r="E190" s="124">
        <f t="shared" si="51"/>
        <v>0.04</v>
      </c>
      <c r="F190" s="124">
        <f t="shared" si="51"/>
        <v>0.04</v>
      </c>
      <c r="G190" s="124">
        <f t="shared" si="51"/>
        <v>0.04</v>
      </c>
      <c r="H190" s="124">
        <f t="shared" si="51"/>
        <v>0.04</v>
      </c>
      <c r="I190" s="124">
        <f t="shared" si="51"/>
        <v>0.04</v>
      </c>
      <c r="J190" s="124">
        <f t="shared" si="51"/>
        <v>0.04</v>
      </c>
      <c r="K190" s="124">
        <f t="shared" si="51"/>
        <v>0.04</v>
      </c>
      <c r="L190" s="124">
        <f t="shared" si="51"/>
        <v>0.04</v>
      </c>
      <c r="M190" s="124">
        <f t="shared" si="51"/>
        <v>0.04</v>
      </c>
      <c r="N190" s="124">
        <f t="shared" si="51"/>
        <v>0.04</v>
      </c>
      <c r="O190" s="124">
        <f t="shared" si="51"/>
        <v>0.04</v>
      </c>
      <c r="P190" s="124">
        <f t="shared" si="51"/>
        <v>0.04</v>
      </c>
      <c r="Q190" s="124">
        <f t="shared" si="51"/>
        <v>0.04</v>
      </c>
      <c r="R190" s="124">
        <f t="shared" si="51"/>
        <v>0.04</v>
      </c>
      <c r="S190" s="124">
        <f t="shared" si="52"/>
        <v>0.04</v>
      </c>
      <c r="T190" s="124">
        <f t="shared" si="52"/>
        <v>0.04</v>
      </c>
      <c r="U190" s="124">
        <f t="shared" si="52"/>
        <v>0.04</v>
      </c>
      <c r="V190" s="124">
        <f t="shared" si="52"/>
        <v>0.04</v>
      </c>
      <c r="W190" s="124">
        <f t="shared" si="52"/>
        <v>0.04</v>
      </c>
      <c r="X190" s="124">
        <f t="shared" si="52"/>
        <v>0.04</v>
      </c>
      <c r="Y190" s="124">
        <f t="shared" si="52"/>
        <v>0.04</v>
      </c>
      <c r="Z190" s="124">
        <f t="shared" si="52"/>
        <v>0.04</v>
      </c>
      <c r="AA190" s="124">
        <f t="shared" si="52"/>
        <v>0.04</v>
      </c>
      <c r="AB190" s="124">
        <f t="shared" si="52"/>
        <v>0.04</v>
      </c>
      <c r="AC190" s="124">
        <f t="shared" si="52"/>
        <v>0.04</v>
      </c>
      <c r="AD190" s="124">
        <f t="shared" si="52"/>
        <v>0.04</v>
      </c>
      <c r="AE190" s="124">
        <f t="shared" si="52"/>
        <v>0.04</v>
      </c>
      <c r="AF190" s="124">
        <f t="shared" si="52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50"/>
        <v>2.3E-2</v>
      </c>
      <c r="C191" s="48">
        <v>2.3E-2</v>
      </c>
      <c r="D191" s="124">
        <f>C191</f>
        <v>2.3E-2</v>
      </c>
      <c r="E191" s="124">
        <f t="shared" si="51"/>
        <v>2.3E-2</v>
      </c>
      <c r="F191" s="124">
        <f t="shared" si="51"/>
        <v>2.3E-2</v>
      </c>
      <c r="G191" s="124">
        <f t="shared" si="51"/>
        <v>2.3E-2</v>
      </c>
      <c r="H191" s="124">
        <f t="shared" si="51"/>
        <v>2.3E-2</v>
      </c>
      <c r="I191" s="124">
        <f t="shared" si="51"/>
        <v>2.3E-2</v>
      </c>
      <c r="J191" s="124">
        <f t="shared" si="51"/>
        <v>2.3E-2</v>
      </c>
      <c r="K191" s="124">
        <f t="shared" si="51"/>
        <v>2.3E-2</v>
      </c>
      <c r="L191" s="124">
        <f t="shared" si="51"/>
        <v>2.3E-2</v>
      </c>
      <c r="M191" s="124">
        <f t="shared" si="51"/>
        <v>2.3E-2</v>
      </c>
      <c r="N191" s="124">
        <f t="shared" si="51"/>
        <v>2.3E-2</v>
      </c>
      <c r="O191" s="124">
        <f t="shared" si="51"/>
        <v>2.3E-2</v>
      </c>
      <c r="P191" s="124">
        <f t="shared" si="51"/>
        <v>2.3E-2</v>
      </c>
      <c r="Q191" s="124">
        <f t="shared" si="51"/>
        <v>2.3E-2</v>
      </c>
      <c r="R191" s="124">
        <f t="shared" si="51"/>
        <v>2.3E-2</v>
      </c>
      <c r="S191" s="124">
        <f t="shared" si="52"/>
        <v>2.3E-2</v>
      </c>
      <c r="T191" s="124">
        <f t="shared" si="52"/>
        <v>2.3E-2</v>
      </c>
      <c r="U191" s="124">
        <f t="shared" si="52"/>
        <v>2.3E-2</v>
      </c>
      <c r="V191" s="124">
        <f t="shared" si="52"/>
        <v>2.3E-2</v>
      </c>
      <c r="W191" s="124">
        <f t="shared" si="52"/>
        <v>2.3E-2</v>
      </c>
      <c r="X191" s="124">
        <f t="shared" si="52"/>
        <v>2.3E-2</v>
      </c>
      <c r="Y191" s="124">
        <f t="shared" si="52"/>
        <v>2.3E-2</v>
      </c>
      <c r="Z191" s="124">
        <f t="shared" si="52"/>
        <v>2.3E-2</v>
      </c>
      <c r="AA191" s="124">
        <f t="shared" si="52"/>
        <v>2.3E-2</v>
      </c>
      <c r="AB191" s="124">
        <f t="shared" si="52"/>
        <v>2.3E-2</v>
      </c>
      <c r="AC191" s="124">
        <f t="shared" si="52"/>
        <v>2.3E-2</v>
      </c>
      <c r="AD191" s="124">
        <f t="shared" si="52"/>
        <v>2.3E-2</v>
      </c>
      <c r="AE191" s="124">
        <f t="shared" si="52"/>
        <v>2.3E-2</v>
      </c>
      <c r="AF191" s="124">
        <f t="shared" si="52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3">SUM(C102:C191)</f>
        <v>194.70600000000002</v>
      </c>
      <c r="D192" s="129">
        <f t="shared" si="53"/>
        <v>194.70600000000002</v>
      </c>
      <c r="E192" s="129">
        <f t="shared" si="53"/>
        <v>194.70600000000002</v>
      </c>
      <c r="F192" s="129">
        <f t="shared" si="53"/>
        <v>194.70600000000002</v>
      </c>
      <c r="G192" s="129">
        <f t="shared" si="53"/>
        <v>194.70600000000002</v>
      </c>
      <c r="H192" s="129">
        <f t="shared" si="53"/>
        <v>194.70600000000002</v>
      </c>
      <c r="I192" s="129">
        <f t="shared" si="53"/>
        <v>189.70600000000005</v>
      </c>
      <c r="J192" s="129">
        <f t="shared" si="53"/>
        <v>187.10600000000005</v>
      </c>
      <c r="K192" s="129">
        <f t="shared" si="53"/>
        <v>187.10600000000005</v>
      </c>
      <c r="L192" s="129">
        <f t="shared" si="53"/>
        <v>187.10600000000005</v>
      </c>
      <c r="M192" s="129">
        <f t="shared" si="53"/>
        <v>187.10600000000005</v>
      </c>
      <c r="N192" s="129">
        <f t="shared" si="53"/>
        <v>187.10600000000005</v>
      </c>
      <c r="O192" s="129">
        <f t="shared" si="53"/>
        <v>187.10600000000005</v>
      </c>
      <c r="P192" s="129">
        <f t="shared" si="53"/>
        <v>187.10600000000005</v>
      </c>
      <c r="Q192" s="129">
        <f t="shared" si="53"/>
        <v>187.10600000000005</v>
      </c>
      <c r="R192" s="129">
        <f t="shared" si="53"/>
        <v>187.10600000000005</v>
      </c>
      <c r="S192" s="129">
        <f t="shared" si="53"/>
        <v>187.10600000000005</v>
      </c>
      <c r="T192" s="129">
        <f t="shared" si="53"/>
        <v>187.10600000000005</v>
      </c>
      <c r="U192" s="129">
        <f t="shared" si="53"/>
        <v>187.10600000000005</v>
      </c>
      <c r="V192" s="129">
        <f t="shared" si="53"/>
        <v>187.10600000000005</v>
      </c>
      <c r="W192" s="129">
        <f t="shared" si="53"/>
        <v>187.10600000000005</v>
      </c>
      <c r="X192" s="129">
        <f t="shared" si="53"/>
        <v>187.10600000000005</v>
      </c>
      <c r="Y192" s="129">
        <f t="shared" si="53"/>
        <v>187.10600000000005</v>
      </c>
      <c r="Z192" s="129">
        <f t="shared" si="53"/>
        <v>187.10600000000005</v>
      </c>
      <c r="AA192" s="129">
        <f t="shared" si="53"/>
        <v>187.10600000000005</v>
      </c>
      <c r="AB192" s="129">
        <f t="shared" si="53"/>
        <v>187.10600000000005</v>
      </c>
      <c r="AC192" s="129">
        <f t="shared" si="53"/>
        <v>187.10600000000005</v>
      </c>
      <c r="AD192" s="129">
        <f t="shared" si="53"/>
        <v>187.10600000000005</v>
      </c>
      <c r="AE192" s="129">
        <f t="shared" si="53"/>
        <v>187.10600000000005</v>
      </c>
      <c r="AF192" s="129">
        <f t="shared" si="53"/>
        <v>187.10600000000005</v>
      </c>
      <c r="AG192" s="130">
        <f t="shared" si="53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4">AF194</f>
        <v>0.3</v>
      </c>
      <c r="C194" s="131">
        <v>0.3</v>
      </c>
      <c r="D194" s="131">
        <f t="shared" ref="D194:S199" si="55">C194</f>
        <v>0.3</v>
      </c>
      <c r="E194" s="131">
        <f t="shared" si="55"/>
        <v>0.3</v>
      </c>
      <c r="F194" s="131">
        <f t="shared" si="55"/>
        <v>0.3</v>
      </c>
      <c r="G194" s="131">
        <f t="shared" si="55"/>
        <v>0.3</v>
      </c>
      <c r="H194" s="131">
        <f t="shared" si="55"/>
        <v>0.3</v>
      </c>
      <c r="I194" s="131">
        <f t="shared" si="55"/>
        <v>0.3</v>
      </c>
      <c r="J194" s="131">
        <f t="shared" si="55"/>
        <v>0.3</v>
      </c>
      <c r="K194" s="131">
        <f t="shared" si="55"/>
        <v>0.3</v>
      </c>
      <c r="L194" s="131">
        <f t="shared" si="55"/>
        <v>0.3</v>
      </c>
      <c r="M194" s="131">
        <f t="shared" si="55"/>
        <v>0.3</v>
      </c>
      <c r="N194" s="131">
        <f t="shared" si="55"/>
        <v>0.3</v>
      </c>
      <c r="O194" s="131">
        <f t="shared" si="55"/>
        <v>0.3</v>
      </c>
      <c r="P194" s="131">
        <f t="shared" si="55"/>
        <v>0.3</v>
      </c>
      <c r="Q194" s="131">
        <f t="shared" si="55"/>
        <v>0.3</v>
      </c>
      <c r="R194" s="131">
        <f t="shared" si="55"/>
        <v>0.3</v>
      </c>
      <c r="S194" s="131">
        <f t="shared" si="55"/>
        <v>0.3</v>
      </c>
      <c r="T194" s="131">
        <f t="shared" ref="T194:AF199" si="56">S194</f>
        <v>0.3</v>
      </c>
      <c r="U194" s="131">
        <f t="shared" si="56"/>
        <v>0.3</v>
      </c>
      <c r="V194" s="131">
        <f t="shared" si="56"/>
        <v>0.3</v>
      </c>
      <c r="W194" s="131">
        <f t="shared" si="56"/>
        <v>0.3</v>
      </c>
      <c r="X194" s="131">
        <f t="shared" si="56"/>
        <v>0.3</v>
      </c>
      <c r="Y194" s="131">
        <f t="shared" si="56"/>
        <v>0.3</v>
      </c>
      <c r="Z194" s="131">
        <f t="shared" si="56"/>
        <v>0.3</v>
      </c>
      <c r="AA194" s="131">
        <f t="shared" si="56"/>
        <v>0.3</v>
      </c>
      <c r="AB194" s="131">
        <f t="shared" si="56"/>
        <v>0.3</v>
      </c>
      <c r="AC194" s="131">
        <f t="shared" si="56"/>
        <v>0.3</v>
      </c>
      <c r="AD194" s="131">
        <f t="shared" si="56"/>
        <v>0.3</v>
      </c>
      <c r="AE194" s="131">
        <f t="shared" si="56"/>
        <v>0.3</v>
      </c>
      <c r="AF194" s="131">
        <f t="shared" si="56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4"/>
        <v>0.4</v>
      </c>
      <c r="C195" s="124">
        <v>0.4</v>
      </c>
      <c r="D195" s="124">
        <f t="shared" si="55"/>
        <v>0.4</v>
      </c>
      <c r="E195" s="124">
        <f t="shared" si="55"/>
        <v>0.4</v>
      </c>
      <c r="F195" s="124">
        <f t="shared" si="55"/>
        <v>0.4</v>
      </c>
      <c r="G195" s="124">
        <f t="shared" si="55"/>
        <v>0.4</v>
      </c>
      <c r="H195" s="124">
        <f t="shared" si="55"/>
        <v>0.4</v>
      </c>
      <c r="I195" s="124">
        <f t="shared" si="55"/>
        <v>0.4</v>
      </c>
      <c r="J195" s="124">
        <f t="shared" si="55"/>
        <v>0.4</v>
      </c>
      <c r="K195" s="124">
        <f t="shared" si="55"/>
        <v>0.4</v>
      </c>
      <c r="L195" s="124">
        <f t="shared" si="55"/>
        <v>0.4</v>
      </c>
      <c r="M195" s="124">
        <f t="shared" si="55"/>
        <v>0.4</v>
      </c>
      <c r="N195" s="124">
        <f t="shared" si="55"/>
        <v>0.4</v>
      </c>
      <c r="O195" s="124">
        <f t="shared" si="55"/>
        <v>0.4</v>
      </c>
      <c r="P195" s="124">
        <f t="shared" si="55"/>
        <v>0.4</v>
      </c>
      <c r="Q195" s="124">
        <f t="shared" si="55"/>
        <v>0.4</v>
      </c>
      <c r="R195" s="124">
        <f t="shared" si="55"/>
        <v>0.4</v>
      </c>
      <c r="S195" s="124">
        <f t="shared" si="55"/>
        <v>0.4</v>
      </c>
      <c r="T195" s="124">
        <f t="shared" si="56"/>
        <v>0.4</v>
      </c>
      <c r="U195" s="124">
        <f t="shared" si="56"/>
        <v>0.4</v>
      </c>
      <c r="V195" s="124">
        <f t="shared" si="56"/>
        <v>0.4</v>
      </c>
      <c r="W195" s="124">
        <f>V195</f>
        <v>0.4</v>
      </c>
      <c r="X195" s="124">
        <f>W195</f>
        <v>0.4</v>
      </c>
      <c r="Y195" s="124">
        <f t="shared" si="56"/>
        <v>0.4</v>
      </c>
      <c r="Z195" s="124">
        <f t="shared" si="56"/>
        <v>0.4</v>
      </c>
      <c r="AA195" s="124">
        <f t="shared" si="56"/>
        <v>0.4</v>
      </c>
      <c r="AB195" s="124">
        <f t="shared" si="56"/>
        <v>0.4</v>
      </c>
      <c r="AC195" s="124">
        <f t="shared" si="56"/>
        <v>0.4</v>
      </c>
      <c r="AD195" s="124">
        <f t="shared" si="56"/>
        <v>0.4</v>
      </c>
      <c r="AE195" s="124">
        <f t="shared" si="56"/>
        <v>0.4</v>
      </c>
      <c r="AF195" s="124">
        <f t="shared" si="56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4"/>
        <v>1.5</v>
      </c>
      <c r="C196" s="124">
        <v>1.5</v>
      </c>
      <c r="D196" s="124">
        <f t="shared" si="55"/>
        <v>1.5</v>
      </c>
      <c r="E196" s="124">
        <f t="shared" si="55"/>
        <v>1.5</v>
      </c>
      <c r="F196" s="124">
        <f t="shared" si="55"/>
        <v>1.5</v>
      </c>
      <c r="G196" s="124">
        <f t="shared" si="55"/>
        <v>1.5</v>
      </c>
      <c r="H196" s="124">
        <f t="shared" si="55"/>
        <v>1.5</v>
      </c>
      <c r="I196" s="124">
        <f t="shared" si="55"/>
        <v>1.5</v>
      </c>
      <c r="J196" s="124">
        <f t="shared" si="55"/>
        <v>1.5</v>
      </c>
      <c r="K196" s="124">
        <f t="shared" si="55"/>
        <v>1.5</v>
      </c>
      <c r="L196" s="124">
        <f t="shared" si="55"/>
        <v>1.5</v>
      </c>
      <c r="M196" s="124">
        <f t="shared" si="55"/>
        <v>1.5</v>
      </c>
      <c r="N196" s="124">
        <f t="shared" si="55"/>
        <v>1.5</v>
      </c>
      <c r="O196" s="124">
        <f t="shared" si="55"/>
        <v>1.5</v>
      </c>
      <c r="P196" s="124">
        <f t="shared" si="55"/>
        <v>1.5</v>
      </c>
      <c r="Q196" s="124">
        <f t="shared" si="55"/>
        <v>1.5</v>
      </c>
      <c r="R196" s="124">
        <f t="shared" si="55"/>
        <v>1.5</v>
      </c>
      <c r="S196" s="124">
        <f t="shared" si="55"/>
        <v>1.5</v>
      </c>
      <c r="T196" s="124">
        <f t="shared" si="56"/>
        <v>1.5</v>
      </c>
      <c r="U196" s="124">
        <f t="shared" si="56"/>
        <v>1.5</v>
      </c>
      <c r="V196" s="124">
        <f t="shared" si="56"/>
        <v>1.5</v>
      </c>
      <c r="W196" s="124">
        <f t="shared" si="56"/>
        <v>1.5</v>
      </c>
      <c r="X196" s="124">
        <f t="shared" si="56"/>
        <v>1.5</v>
      </c>
      <c r="Y196" s="124">
        <f t="shared" si="56"/>
        <v>1.5</v>
      </c>
      <c r="Z196" s="124">
        <f t="shared" si="56"/>
        <v>1.5</v>
      </c>
      <c r="AA196" s="124">
        <f t="shared" si="56"/>
        <v>1.5</v>
      </c>
      <c r="AB196" s="124">
        <f t="shared" si="56"/>
        <v>1.5</v>
      </c>
      <c r="AC196" s="124">
        <f t="shared" si="56"/>
        <v>1.5</v>
      </c>
      <c r="AD196" s="124">
        <f t="shared" si="56"/>
        <v>1.5</v>
      </c>
      <c r="AE196" s="124">
        <f t="shared" si="56"/>
        <v>1.5</v>
      </c>
      <c r="AF196" s="124">
        <f t="shared" si="56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4"/>
        <v>0.3</v>
      </c>
      <c r="C197" s="124">
        <v>0.3</v>
      </c>
      <c r="D197" s="124">
        <f t="shared" si="55"/>
        <v>0.3</v>
      </c>
      <c r="E197" s="124">
        <f t="shared" si="55"/>
        <v>0.3</v>
      </c>
      <c r="F197" s="124">
        <f t="shared" si="55"/>
        <v>0.3</v>
      </c>
      <c r="G197" s="124">
        <f t="shared" si="55"/>
        <v>0.3</v>
      </c>
      <c r="H197" s="124">
        <f t="shared" si="55"/>
        <v>0.3</v>
      </c>
      <c r="I197" s="124">
        <f t="shared" si="55"/>
        <v>0.3</v>
      </c>
      <c r="J197" s="124">
        <f t="shared" si="55"/>
        <v>0.3</v>
      </c>
      <c r="K197" s="124">
        <f t="shared" si="55"/>
        <v>0.3</v>
      </c>
      <c r="L197" s="124">
        <f t="shared" si="55"/>
        <v>0.3</v>
      </c>
      <c r="M197" s="124">
        <f t="shared" si="55"/>
        <v>0.3</v>
      </c>
      <c r="N197" s="124">
        <f t="shared" si="55"/>
        <v>0.3</v>
      </c>
      <c r="O197" s="124">
        <f t="shared" si="55"/>
        <v>0.3</v>
      </c>
      <c r="P197" s="124">
        <f t="shared" si="55"/>
        <v>0.3</v>
      </c>
      <c r="Q197" s="124">
        <f t="shared" si="55"/>
        <v>0.3</v>
      </c>
      <c r="R197" s="124">
        <f t="shared" si="55"/>
        <v>0.3</v>
      </c>
      <c r="S197" s="124">
        <f t="shared" si="55"/>
        <v>0.3</v>
      </c>
      <c r="T197" s="124">
        <f t="shared" si="56"/>
        <v>0.3</v>
      </c>
      <c r="U197" s="124">
        <f t="shared" si="56"/>
        <v>0.3</v>
      </c>
      <c r="V197" s="124">
        <f t="shared" si="56"/>
        <v>0.3</v>
      </c>
      <c r="W197" s="124">
        <f t="shared" si="56"/>
        <v>0.3</v>
      </c>
      <c r="X197" s="124">
        <f t="shared" si="56"/>
        <v>0.3</v>
      </c>
      <c r="Y197" s="124">
        <f t="shared" si="56"/>
        <v>0.3</v>
      </c>
      <c r="Z197" s="124">
        <f t="shared" si="56"/>
        <v>0.3</v>
      </c>
      <c r="AA197" s="124">
        <f t="shared" si="56"/>
        <v>0.3</v>
      </c>
      <c r="AB197" s="124">
        <f t="shared" si="56"/>
        <v>0.3</v>
      </c>
      <c r="AC197" s="124">
        <f t="shared" si="56"/>
        <v>0.3</v>
      </c>
      <c r="AD197" s="124">
        <f t="shared" si="56"/>
        <v>0.3</v>
      </c>
      <c r="AE197" s="124">
        <f t="shared" si="56"/>
        <v>0.3</v>
      </c>
      <c r="AF197" s="124">
        <f t="shared" si="56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4"/>
        <v>0.4</v>
      </c>
      <c r="C198" s="124">
        <v>0.4</v>
      </c>
      <c r="D198" s="124">
        <f t="shared" si="55"/>
        <v>0.4</v>
      </c>
      <c r="E198" s="124">
        <f t="shared" si="55"/>
        <v>0.4</v>
      </c>
      <c r="F198" s="124">
        <f t="shared" si="55"/>
        <v>0.4</v>
      </c>
      <c r="G198" s="124">
        <f t="shared" si="55"/>
        <v>0.4</v>
      </c>
      <c r="H198" s="124">
        <f t="shared" si="55"/>
        <v>0.4</v>
      </c>
      <c r="I198" s="124">
        <f t="shared" si="55"/>
        <v>0.4</v>
      </c>
      <c r="J198" s="124">
        <f t="shared" si="55"/>
        <v>0.4</v>
      </c>
      <c r="K198" s="124">
        <f t="shared" si="55"/>
        <v>0.4</v>
      </c>
      <c r="L198" s="124">
        <f t="shared" si="55"/>
        <v>0.4</v>
      </c>
      <c r="M198" s="124">
        <f t="shared" si="55"/>
        <v>0.4</v>
      </c>
      <c r="N198" s="124">
        <f t="shared" si="55"/>
        <v>0.4</v>
      </c>
      <c r="O198" s="124">
        <f t="shared" si="55"/>
        <v>0.4</v>
      </c>
      <c r="P198" s="124">
        <f t="shared" si="55"/>
        <v>0.4</v>
      </c>
      <c r="Q198" s="124">
        <f t="shared" si="55"/>
        <v>0.4</v>
      </c>
      <c r="R198" s="124">
        <f t="shared" si="55"/>
        <v>0.4</v>
      </c>
      <c r="S198" s="124">
        <f t="shared" si="55"/>
        <v>0.4</v>
      </c>
      <c r="T198" s="124">
        <f t="shared" si="56"/>
        <v>0.4</v>
      </c>
      <c r="U198" s="124">
        <f t="shared" si="56"/>
        <v>0.4</v>
      </c>
      <c r="V198" s="124">
        <f t="shared" si="56"/>
        <v>0.4</v>
      </c>
      <c r="W198" s="124">
        <f t="shared" si="56"/>
        <v>0.4</v>
      </c>
      <c r="X198" s="124">
        <f t="shared" si="56"/>
        <v>0.4</v>
      </c>
      <c r="Y198" s="124">
        <f t="shared" si="56"/>
        <v>0.4</v>
      </c>
      <c r="Z198" s="124">
        <f t="shared" si="56"/>
        <v>0.4</v>
      </c>
      <c r="AA198" s="124">
        <f t="shared" si="56"/>
        <v>0.4</v>
      </c>
      <c r="AB198" s="124">
        <f t="shared" si="56"/>
        <v>0.4</v>
      </c>
      <c r="AC198" s="124">
        <f t="shared" si="56"/>
        <v>0.4</v>
      </c>
      <c r="AD198" s="124">
        <f t="shared" si="56"/>
        <v>0.4</v>
      </c>
      <c r="AE198" s="124">
        <f t="shared" si="56"/>
        <v>0.4</v>
      </c>
      <c r="AF198" s="124">
        <f t="shared" si="56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4"/>
        <v>0.64</v>
      </c>
      <c r="C199" s="134">
        <v>0.64</v>
      </c>
      <c r="D199" s="134">
        <f t="shared" si="55"/>
        <v>0.64</v>
      </c>
      <c r="E199" s="134">
        <f t="shared" si="55"/>
        <v>0.64</v>
      </c>
      <c r="F199" s="134">
        <f t="shared" si="55"/>
        <v>0.64</v>
      </c>
      <c r="G199" s="134">
        <f t="shared" si="55"/>
        <v>0.64</v>
      </c>
      <c r="H199" s="134">
        <f t="shared" si="55"/>
        <v>0.64</v>
      </c>
      <c r="I199" s="134">
        <f t="shared" si="55"/>
        <v>0.64</v>
      </c>
      <c r="J199" s="134">
        <f t="shared" si="55"/>
        <v>0.64</v>
      </c>
      <c r="K199" s="134">
        <f t="shared" si="55"/>
        <v>0.64</v>
      </c>
      <c r="L199" s="134">
        <f t="shared" si="55"/>
        <v>0.64</v>
      </c>
      <c r="M199" s="134">
        <f t="shared" si="55"/>
        <v>0.64</v>
      </c>
      <c r="N199" s="134">
        <f t="shared" si="55"/>
        <v>0.64</v>
      </c>
      <c r="O199" s="134">
        <f t="shared" si="55"/>
        <v>0.64</v>
      </c>
      <c r="P199" s="134">
        <f t="shared" si="55"/>
        <v>0.64</v>
      </c>
      <c r="Q199" s="134">
        <f t="shared" si="55"/>
        <v>0.64</v>
      </c>
      <c r="R199" s="134">
        <f t="shared" si="55"/>
        <v>0.64</v>
      </c>
      <c r="S199" s="134">
        <f t="shared" si="55"/>
        <v>0.64</v>
      </c>
      <c r="T199" s="134">
        <f t="shared" si="56"/>
        <v>0.64</v>
      </c>
      <c r="U199" s="134">
        <f t="shared" si="56"/>
        <v>0.64</v>
      </c>
      <c r="V199" s="134">
        <f t="shared" si="56"/>
        <v>0.64</v>
      </c>
      <c r="W199" s="134">
        <f t="shared" si="56"/>
        <v>0.64</v>
      </c>
      <c r="X199" s="134">
        <f t="shared" si="56"/>
        <v>0.64</v>
      </c>
      <c r="Y199" s="134">
        <f t="shared" si="56"/>
        <v>0.64</v>
      </c>
      <c r="Z199" s="134">
        <f t="shared" si="56"/>
        <v>0.64</v>
      </c>
      <c r="AA199" s="134">
        <f t="shared" si="56"/>
        <v>0.64</v>
      </c>
      <c r="AB199" s="134">
        <f t="shared" si="56"/>
        <v>0.64</v>
      </c>
      <c r="AC199" s="134">
        <f t="shared" si="56"/>
        <v>0.64</v>
      </c>
      <c r="AD199" s="134">
        <f t="shared" si="56"/>
        <v>0.64</v>
      </c>
      <c r="AE199" s="134">
        <f t="shared" si="56"/>
        <v>0.64</v>
      </c>
      <c r="AF199" s="134">
        <f t="shared" si="56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7">SUM(D194:D199)</f>
        <v>3.54</v>
      </c>
      <c r="E200" s="137">
        <f t="shared" si="57"/>
        <v>3.54</v>
      </c>
      <c r="F200" s="137">
        <f t="shared" si="57"/>
        <v>3.54</v>
      </c>
      <c r="G200" s="137">
        <f t="shared" si="57"/>
        <v>3.54</v>
      </c>
      <c r="H200" s="137">
        <f t="shared" si="57"/>
        <v>3.54</v>
      </c>
      <c r="I200" s="137">
        <f t="shared" si="57"/>
        <v>3.54</v>
      </c>
      <c r="J200" s="137">
        <f t="shared" si="57"/>
        <v>3.54</v>
      </c>
      <c r="K200" s="137">
        <f t="shared" si="57"/>
        <v>3.54</v>
      </c>
      <c r="L200" s="137">
        <f t="shared" si="57"/>
        <v>3.54</v>
      </c>
      <c r="M200" s="137">
        <f>SUM(M194:M199)</f>
        <v>3.54</v>
      </c>
      <c r="N200" s="137">
        <f t="shared" ref="N200:S200" si="58">SUM(N194:N199)</f>
        <v>3.54</v>
      </c>
      <c r="O200" s="137">
        <f t="shared" si="58"/>
        <v>3.54</v>
      </c>
      <c r="P200" s="137">
        <f t="shared" si="58"/>
        <v>3.54</v>
      </c>
      <c r="Q200" s="137">
        <f t="shared" si="58"/>
        <v>3.54</v>
      </c>
      <c r="R200" s="137">
        <f t="shared" si="58"/>
        <v>3.54</v>
      </c>
      <c r="S200" s="137">
        <f t="shared" si="58"/>
        <v>3.54</v>
      </c>
      <c r="T200" s="137">
        <f>SUM(T194:T199)</f>
        <v>3.54</v>
      </c>
      <c r="U200" s="137">
        <f t="shared" ref="U200:AG200" si="59">SUM(U194:U199)</f>
        <v>3.54</v>
      </c>
      <c r="V200" s="137">
        <f t="shared" si="59"/>
        <v>3.54</v>
      </c>
      <c r="W200" s="137">
        <f t="shared" si="59"/>
        <v>3.54</v>
      </c>
      <c r="X200" s="137">
        <f t="shared" si="59"/>
        <v>3.54</v>
      </c>
      <c r="Y200" s="137">
        <f t="shared" si="59"/>
        <v>3.54</v>
      </c>
      <c r="Z200" s="137">
        <f t="shared" si="59"/>
        <v>3.54</v>
      </c>
      <c r="AA200" s="137">
        <f t="shared" si="59"/>
        <v>3.54</v>
      </c>
      <c r="AB200" s="137">
        <f t="shared" si="59"/>
        <v>3.54</v>
      </c>
      <c r="AC200" s="137">
        <f t="shared" si="59"/>
        <v>3.54</v>
      </c>
      <c r="AD200" s="137">
        <f t="shared" si="59"/>
        <v>3.54</v>
      </c>
      <c r="AE200" s="137">
        <f t="shared" si="59"/>
        <v>3.54</v>
      </c>
      <c r="AF200" s="137">
        <f t="shared" si="59"/>
        <v>3.54</v>
      </c>
      <c r="AG200" s="138">
        <f t="shared" si="59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1339.94</v>
      </c>
      <c r="C209" s="152">
        <f>INDEX(G9:N9,1,MATCH(MAX(G75:N75),G75:N75,0))</f>
        <v>0.33333333333333331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23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2079/01/23)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2079/01/23)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0">B75</f>
        <v>1249.7400000000002</v>
      </c>
      <c r="U214" s="161">
        <f t="shared" si="60"/>
        <v>1213.2400000000002</v>
      </c>
      <c r="V214" s="161">
        <f t="shared" si="60"/>
        <v>1209.82</v>
      </c>
      <c r="W214" s="161">
        <f t="shared" si="60"/>
        <v>1194.44</v>
      </c>
      <c r="X214" s="161">
        <f t="shared" si="60"/>
        <v>1206.44</v>
      </c>
      <c r="Y214" s="161">
        <f t="shared" si="60"/>
        <v>1186.74</v>
      </c>
      <c r="Z214" s="161">
        <f t="shared" si="60"/>
        <v>1180.94</v>
      </c>
      <c r="AA214" s="161">
        <f t="shared" si="60"/>
        <v>1207.0400000000002</v>
      </c>
      <c r="AB214" s="161">
        <f t="shared" si="60"/>
        <v>1251.44</v>
      </c>
      <c r="AC214" s="161">
        <f t="shared" si="60"/>
        <v>1299.44</v>
      </c>
      <c r="AD214" s="161">
        <f t="shared" si="60"/>
        <v>1312.44</v>
      </c>
      <c r="AE214" s="161">
        <f t="shared" si="60"/>
        <v>1339.94</v>
      </c>
      <c r="AF214" s="161">
        <f t="shared" si="60"/>
        <v>1334.3400000000001</v>
      </c>
      <c r="AG214" s="161">
        <f t="shared" si="60"/>
        <v>1387.1000000000001</v>
      </c>
      <c r="AH214" s="161">
        <f t="shared" si="60"/>
        <v>1360.3400000000001</v>
      </c>
      <c r="AI214" s="161">
        <f t="shared" si="60"/>
        <v>1403.44</v>
      </c>
      <c r="AJ214" s="161">
        <f t="shared" si="60"/>
        <v>1358.0400000000002</v>
      </c>
      <c r="AK214" s="161">
        <f t="shared" si="60"/>
        <v>1316.8400000000001</v>
      </c>
      <c r="AL214" s="161">
        <f t="shared" si="60"/>
        <v>1231.74</v>
      </c>
      <c r="AM214" s="161">
        <f t="shared" si="60"/>
        <v>1166.3400000000001</v>
      </c>
      <c r="AN214" s="161">
        <f t="shared" si="60"/>
        <v>1128.1399999999999</v>
      </c>
      <c r="AO214" s="161">
        <f t="shared" si="60"/>
        <v>1126.1399999999999</v>
      </c>
      <c r="AP214" s="161">
        <f t="shared" si="60"/>
        <v>1123.1399999999999</v>
      </c>
      <c r="AQ214" s="161">
        <f t="shared" si="60"/>
        <v>1225.1399999999999</v>
      </c>
      <c r="AR214" s="161">
        <f t="shared" si="60"/>
        <v>786.43999999999994</v>
      </c>
      <c r="AS214" s="161">
        <f t="shared" si="60"/>
        <v>1404.2400000000002</v>
      </c>
      <c r="AT214" s="161">
        <f t="shared" si="60"/>
        <v>1403.3400000000001</v>
      </c>
      <c r="AU214" s="161">
        <f t="shared" si="60"/>
        <v>1385.3400000000001</v>
      </c>
      <c r="AV214" s="161">
        <f t="shared" si="60"/>
        <v>1361.14</v>
      </c>
      <c r="AW214" s="161">
        <f t="shared" si="60"/>
        <v>1278.6399999999999</v>
      </c>
      <c r="AX214" s="161">
        <f t="shared" si="60"/>
        <v>1270.5400000000002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1">C199</f>
        <v>0.64</v>
      </c>
      <c r="C235" s="164">
        <f t="shared" si="61"/>
        <v>0.64</v>
      </c>
      <c r="D235" s="164">
        <f t="shared" si="61"/>
        <v>0.64</v>
      </c>
      <c r="E235" s="164">
        <f t="shared" si="61"/>
        <v>0.64</v>
      </c>
      <c r="F235" s="164">
        <f t="shared" si="61"/>
        <v>0.64</v>
      </c>
      <c r="G235" s="164">
        <f t="shared" si="61"/>
        <v>0.64</v>
      </c>
      <c r="H235" s="164">
        <f t="shared" si="61"/>
        <v>0.64</v>
      </c>
      <c r="I235" s="164">
        <f t="shared" si="61"/>
        <v>0.64</v>
      </c>
      <c r="J235" s="164">
        <f t="shared" si="61"/>
        <v>0.64</v>
      </c>
      <c r="K235" s="164">
        <f t="shared" si="61"/>
        <v>0.64</v>
      </c>
      <c r="L235" s="164">
        <f t="shared" si="61"/>
        <v>0.64</v>
      </c>
      <c r="M235" s="164">
        <f t="shared" si="61"/>
        <v>0.64</v>
      </c>
      <c r="N235" s="164">
        <f t="shared" si="61"/>
        <v>0.64</v>
      </c>
      <c r="O235" s="164">
        <f t="shared" si="61"/>
        <v>0.64</v>
      </c>
      <c r="P235" s="164">
        <f t="shared" si="61"/>
        <v>0.64</v>
      </c>
      <c r="Q235" s="164">
        <f t="shared" si="61"/>
        <v>0.64</v>
      </c>
      <c r="R235" s="164">
        <f t="shared" si="61"/>
        <v>0.64</v>
      </c>
      <c r="S235" s="164">
        <f t="shared" si="61"/>
        <v>0.64</v>
      </c>
      <c r="T235" s="164">
        <f t="shared" si="61"/>
        <v>0.64</v>
      </c>
      <c r="U235" s="164">
        <f t="shared" si="61"/>
        <v>0.64</v>
      </c>
      <c r="V235" s="164">
        <f t="shared" si="61"/>
        <v>0.64</v>
      </c>
      <c r="W235" s="164">
        <f t="shared" si="61"/>
        <v>0.64</v>
      </c>
      <c r="X235" s="164">
        <f t="shared" si="61"/>
        <v>0.64</v>
      </c>
      <c r="Y235" s="164">
        <f t="shared" si="61"/>
        <v>0.64</v>
      </c>
      <c r="Z235" s="164">
        <f t="shared" si="61"/>
        <v>0.64</v>
      </c>
      <c r="AA235" s="164">
        <f t="shared" si="61"/>
        <v>0.64</v>
      </c>
      <c r="AB235" s="164">
        <f t="shared" si="61"/>
        <v>0.64</v>
      </c>
      <c r="AC235" s="164">
        <f t="shared" si="61"/>
        <v>0.64</v>
      </c>
      <c r="AD235" s="164">
        <f t="shared" si="61"/>
        <v>0.64</v>
      </c>
      <c r="AE235" s="164">
        <f t="shared" si="61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2">IF(C203&lt;100,"",C203-520)</f>
        <v/>
      </c>
      <c r="D236" s="109" t="str">
        <f t="shared" si="62"/>
        <v/>
      </c>
      <c r="E236" s="109" t="str">
        <f t="shared" si="62"/>
        <v/>
      </c>
      <c r="F236" s="109" t="str">
        <f t="shared" si="62"/>
        <v/>
      </c>
      <c r="G236" s="109" t="str">
        <f t="shared" si="62"/>
        <v/>
      </c>
      <c r="H236" s="109" t="str">
        <f t="shared" si="62"/>
        <v/>
      </c>
      <c r="I236" s="109" t="str">
        <f t="shared" si="62"/>
        <v/>
      </c>
      <c r="J236" s="109" t="str">
        <f t="shared" si="62"/>
        <v/>
      </c>
      <c r="K236" s="109" t="str">
        <f t="shared" si="62"/>
        <v/>
      </c>
      <c r="L236" s="109" t="str">
        <f t="shared" si="62"/>
        <v/>
      </c>
      <c r="M236" s="109" t="str">
        <f t="shared" si="62"/>
        <v/>
      </c>
      <c r="N236" s="109" t="str">
        <f t="shared" si="62"/>
        <v/>
      </c>
      <c r="O236" s="109" t="str">
        <f t="shared" si="62"/>
        <v/>
      </c>
      <c r="P236" s="109" t="str">
        <f t="shared" si="62"/>
        <v/>
      </c>
      <c r="Q236" s="109" t="str">
        <f t="shared" si="62"/>
        <v/>
      </c>
      <c r="R236" s="109" t="str">
        <f t="shared" si="62"/>
        <v/>
      </c>
      <c r="S236" s="109" t="str">
        <f t="shared" si="62"/>
        <v/>
      </c>
      <c r="T236" s="109" t="str">
        <f t="shared" si="62"/>
        <v/>
      </c>
      <c r="U236" s="109" t="str">
        <f t="shared" si="62"/>
        <v/>
      </c>
      <c r="V236" s="109" t="str">
        <f t="shared" si="62"/>
        <v/>
      </c>
      <c r="W236" s="109" t="str">
        <f t="shared" si="62"/>
        <v/>
      </c>
      <c r="X236" s="109" t="str">
        <f t="shared" si="62"/>
        <v/>
      </c>
      <c r="Y236" s="109" t="str">
        <f t="shared" si="62"/>
        <v/>
      </c>
      <c r="Z236" s="109" t="str">
        <f t="shared" si="62"/>
        <v/>
      </c>
      <c r="AA236" s="109" t="str">
        <f t="shared" si="62"/>
        <v/>
      </c>
      <c r="AB236" s="109" t="str">
        <f t="shared" si="62"/>
        <v/>
      </c>
      <c r="AC236" s="109" t="str">
        <f t="shared" si="62"/>
        <v/>
      </c>
      <c r="AD236" s="109" t="str">
        <f t="shared" si="62"/>
        <v/>
      </c>
      <c r="AE236" s="109" t="str">
        <f t="shared" si="62"/>
        <v/>
      </c>
      <c r="AF236" s="109" t="str">
        <f t="shared" si="62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3">IF(B204&lt;100,"",B204-620)</f>
        <v/>
      </c>
      <c r="C237" s="109" t="str">
        <f t="shared" si="63"/>
        <v/>
      </c>
      <c r="D237" s="109" t="str">
        <f t="shared" si="63"/>
        <v/>
      </c>
      <c r="E237" s="109" t="str">
        <f t="shared" si="63"/>
        <v/>
      </c>
      <c r="F237" s="109" t="str">
        <f t="shared" si="63"/>
        <v/>
      </c>
      <c r="G237" s="109" t="str">
        <f t="shared" si="63"/>
        <v/>
      </c>
      <c r="H237" s="109" t="str">
        <f t="shared" si="63"/>
        <v/>
      </c>
      <c r="I237" s="109" t="str">
        <f t="shared" si="63"/>
        <v/>
      </c>
      <c r="J237" s="109" t="str">
        <f t="shared" si="63"/>
        <v/>
      </c>
      <c r="K237" s="109" t="str">
        <f t="shared" si="63"/>
        <v/>
      </c>
      <c r="L237" s="109" t="str">
        <f t="shared" si="63"/>
        <v/>
      </c>
      <c r="M237" s="109" t="str">
        <f t="shared" si="63"/>
        <v/>
      </c>
      <c r="N237" s="109" t="str">
        <f t="shared" si="63"/>
        <v/>
      </c>
      <c r="O237" s="109" t="str">
        <f t="shared" si="63"/>
        <v/>
      </c>
      <c r="P237" s="109" t="str">
        <f t="shared" si="63"/>
        <v/>
      </c>
      <c r="Q237" s="109" t="str">
        <f t="shared" si="63"/>
        <v/>
      </c>
      <c r="R237" s="109" t="str">
        <f t="shared" si="63"/>
        <v/>
      </c>
      <c r="S237" s="109" t="str">
        <f t="shared" si="63"/>
        <v/>
      </c>
      <c r="T237" s="109" t="str">
        <f t="shared" si="63"/>
        <v/>
      </c>
      <c r="U237" s="109" t="str">
        <f t="shared" si="63"/>
        <v/>
      </c>
      <c r="V237" s="109" t="str">
        <f t="shared" si="63"/>
        <v/>
      </c>
      <c r="W237" s="109" t="str">
        <f t="shared" si="63"/>
        <v/>
      </c>
      <c r="X237" s="109" t="str">
        <f t="shared" si="63"/>
        <v/>
      </c>
      <c r="Y237" s="109" t="str">
        <f t="shared" si="63"/>
        <v/>
      </c>
      <c r="Z237" s="109" t="str">
        <f t="shared" si="63"/>
        <v/>
      </c>
      <c r="AA237" s="109" t="str">
        <f t="shared" si="63"/>
        <v/>
      </c>
      <c r="AB237" s="109" t="str">
        <f t="shared" si="63"/>
        <v/>
      </c>
      <c r="AC237" s="109" t="str">
        <f t="shared" si="63"/>
        <v/>
      </c>
      <c r="AD237" s="109" t="str">
        <f t="shared" si="63"/>
        <v/>
      </c>
      <c r="AE237" s="109" t="str">
        <f t="shared" si="63"/>
        <v/>
      </c>
      <c r="AF237" s="109" t="str">
        <f t="shared" si="63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4">IF(B205&lt;100,"",B205-330)</f>
        <v/>
      </c>
      <c r="C238" s="109" t="str">
        <f t="shared" si="64"/>
        <v/>
      </c>
      <c r="D238" s="109" t="str">
        <f t="shared" si="64"/>
        <v/>
      </c>
      <c r="E238" s="109" t="str">
        <f t="shared" si="64"/>
        <v/>
      </c>
      <c r="F238" s="109" t="str">
        <f t="shared" si="64"/>
        <v/>
      </c>
      <c r="G238" s="109" t="str">
        <f t="shared" si="64"/>
        <v/>
      </c>
      <c r="H238" s="109" t="str">
        <f t="shared" si="64"/>
        <v/>
      </c>
      <c r="I238" s="109" t="str">
        <f t="shared" si="64"/>
        <v/>
      </c>
      <c r="J238" s="109" t="str">
        <f t="shared" si="64"/>
        <v/>
      </c>
      <c r="K238" s="109" t="str">
        <f t="shared" si="64"/>
        <v/>
      </c>
      <c r="L238" s="109" t="str">
        <f t="shared" si="64"/>
        <v/>
      </c>
      <c r="M238" s="109" t="str">
        <f t="shared" si="64"/>
        <v/>
      </c>
      <c r="N238" s="109" t="str">
        <f t="shared" si="64"/>
        <v/>
      </c>
      <c r="O238" s="109" t="str">
        <f t="shared" si="64"/>
        <v/>
      </c>
      <c r="P238" s="109" t="str">
        <f t="shared" si="64"/>
        <v/>
      </c>
      <c r="Q238" s="109" t="str">
        <f t="shared" si="64"/>
        <v/>
      </c>
      <c r="R238" s="109" t="str">
        <f t="shared" si="64"/>
        <v/>
      </c>
      <c r="S238" s="109" t="str">
        <f t="shared" si="64"/>
        <v/>
      </c>
      <c r="T238" s="109" t="str">
        <f t="shared" si="64"/>
        <v/>
      </c>
      <c r="U238" s="109" t="str">
        <f t="shared" si="64"/>
        <v/>
      </c>
      <c r="V238" s="109" t="str">
        <f t="shared" si="64"/>
        <v/>
      </c>
      <c r="W238" s="109" t="str">
        <f t="shared" si="64"/>
        <v/>
      </c>
      <c r="X238" s="109" t="str">
        <f t="shared" si="64"/>
        <v/>
      </c>
      <c r="Y238" s="109" t="str">
        <f t="shared" si="64"/>
        <v/>
      </c>
      <c r="Z238" s="109" t="str">
        <f t="shared" si="64"/>
        <v/>
      </c>
      <c r="AA238" s="109" t="str">
        <f t="shared" si="64"/>
        <v/>
      </c>
      <c r="AB238" s="109" t="str">
        <f t="shared" si="64"/>
        <v/>
      </c>
      <c r="AC238" s="109" t="str">
        <f t="shared" si="64"/>
        <v/>
      </c>
      <c r="AD238" s="109" t="str">
        <f t="shared" si="64"/>
        <v/>
      </c>
      <c r="AE238" s="109" t="str">
        <f t="shared" si="64"/>
        <v/>
      </c>
      <c r="AF238" s="109" t="str">
        <f t="shared" si="64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5">IF(C206&lt;100,"",C206-1500)</f>
        <v/>
      </c>
      <c r="D239" s="109" t="str">
        <f t="shared" si="65"/>
        <v/>
      </c>
      <c r="E239" s="109" t="str">
        <f t="shared" si="65"/>
        <v/>
      </c>
      <c r="F239" s="109" t="str">
        <f t="shared" si="65"/>
        <v/>
      </c>
      <c r="G239" s="109" t="str">
        <f t="shared" si="65"/>
        <v/>
      </c>
      <c r="H239" s="109" t="str">
        <f t="shared" si="65"/>
        <v/>
      </c>
      <c r="I239" s="109" t="str">
        <f t="shared" si="65"/>
        <v/>
      </c>
      <c r="J239" s="109" t="str">
        <f t="shared" si="65"/>
        <v/>
      </c>
      <c r="K239" s="109" t="str">
        <f t="shared" si="65"/>
        <v/>
      </c>
      <c r="L239" s="109" t="str">
        <f t="shared" si="65"/>
        <v/>
      </c>
      <c r="M239" s="109" t="str">
        <f t="shared" si="65"/>
        <v/>
      </c>
      <c r="N239" s="109" t="str">
        <f t="shared" si="65"/>
        <v/>
      </c>
      <c r="O239" s="109" t="str">
        <f t="shared" si="65"/>
        <v/>
      </c>
      <c r="P239" s="109" t="str">
        <f t="shared" si="65"/>
        <v/>
      </c>
      <c r="Q239" s="109" t="str">
        <f t="shared" si="65"/>
        <v/>
      </c>
      <c r="R239" s="109" t="str">
        <f t="shared" si="65"/>
        <v/>
      </c>
      <c r="S239" s="109" t="str">
        <f t="shared" si="65"/>
        <v/>
      </c>
      <c r="T239" s="109" t="str">
        <f t="shared" si="65"/>
        <v/>
      </c>
      <c r="U239" s="109" t="str">
        <f t="shared" si="65"/>
        <v/>
      </c>
      <c r="V239" s="109" t="str">
        <f t="shared" si="65"/>
        <v/>
      </c>
      <c r="W239" s="109" t="str">
        <f t="shared" si="65"/>
        <v/>
      </c>
      <c r="X239" s="109" t="str">
        <f t="shared" si="65"/>
        <v/>
      </c>
      <c r="Y239" s="109" t="str">
        <f t="shared" si="65"/>
        <v/>
      </c>
      <c r="Z239" s="109" t="str">
        <f t="shared" si="65"/>
        <v/>
      </c>
      <c r="AA239" s="109" t="str">
        <f t="shared" si="65"/>
        <v/>
      </c>
      <c r="AB239" s="109" t="str">
        <f t="shared" si="65"/>
        <v/>
      </c>
      <c r="AC239" s="109" t="str">
        <f t="shared" si="65"/>
        <v/>
      </c>
      <c r="AD239" s="109" t="str">
        <f t="shared" si="65"/>
        <v/>
      </c>
      <c r="AE239" s="109" t="str">
        <f t="shared" si="65"/>
        <v/>
      </c>
      <c r="AF239" s="109" t="str">
        <f t="shared" si="65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8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V11:AF11">
    <cfRule type="expression" dxfId="4285" priority="284">
      <formula>B$9&gt;=20/24</formula>
    </cfRule>
    <cfRule type="expression" dxfId="4284" priority="285">
      <formula>AND(B$9&gt;=14/24,B$9&lt;20/24)</formula>
    </cfRule>
    <cfRule type="expression" dxfId="4283" priority="286">
      <formula>AND(B$9&gt;=8/24,B$9&lt;14/24)</formula>
    </cfRule>
    <cfRule type="expression" dxfId="4282" priority="287">
      <formula>B$9&lt;8/24</formula>
    </cfRule>
  </conditionalFormatting>
  <conditionalFormatting sqref="AL4:AL6">
    <cfRule type="iconSet" priority="283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281" priority="279">
      <formula>S$9&gt;=20/24</formula>
    </cfRule>
    <cfRule type="expression" dxfId="4280" priority="280">
      <formula>AND(S$9&gt;=14/24,S$9&lt;20/24)</formula>
    </cfRule>
    <cfRule type="expression" dxfId="4279" priority="281">
      <formula>AND(S$9&gt;=8/24,S$9&lt;14/24)</formula>
    </cfRule>
    <cfRule type="expression" dxfId="4278" priority="282">
      <formula>S$9&lt;8/24</formula>
    </cfRule>
  </conditionalFormatting>
  <conditionalFormatting sqref="AG51 J11:AF11 S37:AF37">
    <cfRule type="expression" dxfId="4277" priority="278">
      <formula>J11&gt;$AG11</formula>
    </cfRule>
  </conditionalFormatting>
  <conditionalFormatting sqref="A101:A157 A84:A97 A11:A14 A16:A32 A45:A72 A80:A82 A74:A78 A35:A43 A170:A200">
    <cfRule type="expression" dxfId="4276" priority="277">
      <formula>$AH11=0</formula>
    </cfRule>
  </conditionalFormatting>
  <conditionalFormatting sqref="A98">
    <cfRule type="expression" dxfId="4275" priority="276">
      <formula>$AH98=0</formula>
    </cfRule>
  </conditionalFormatting>
  <conditionalFormatting sqref="AL32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274" priority="274">
      <formula>$AH34=0</formula>
    </cfRule>
  </conditionalFormatting>
  <conditionalFormatting sqref="A83">
    <cfRule type="expression" dxfId="4273" priority="273">
      <formula>$AH83=0</formula>
    </cfRule>
  </conditionalFormatting>
  <conditionalFormatting sqref="A15">
    <cfRule type="expression" dxfId="4272" priority="272">
      <formula>$AH15=0</formula>
    </cfRule>
  </conditionalFormatting>
  <conditionalFormatting sqref="A164:A169">
    <cfRule type="expression" dxfId="4271" priority="271">
      <formula>$AH164=0</formula>
    </cfRule>
  </conditionalFormatting>
  <conditionalFormatting sqref="A158:A163">
    <cfRule type="expression" dxfId="4270" priority="270">
      <formula>$AH158=0</formula>
    </cfRule>
  </conditionalFormatting>
  <conditionalFormatting sqref="A44">
    <cfRule type="expression" dxfId="4269" priority="269">
      <formula>$AH44=0</formula>
    </cfRule>
  </conditionalFormatting>
  <conditionalFormatting sqref="A79">
    <cfRule type="expression" dxfId="4268" priority="268">
      <formula>$AH79=0</formula>
    </cfRule>
  </conditionalFormatting>
  <conditionalFormatting sqref="A73">
    <cfRule type="expression" dxfId="4267" priority="267">
      <formula>$AH73=0</formula>
    </cfRule>
  </conditionalFormatting>
  <conditionalFormatting sqref="AL34:AL35 AL7:AL31">
    <cfRule type="iconSet" priority="290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266" priority="263">
      <formula>C$9&gt;=20/24</formula>
    </cfRule>
    <cfRule type="expression" dxfId="4265" priority="264">
      <formula>AND(C$9&gt;=14/24,C$9&lt;20/24)</formula>
    </cfRule>
    <cfRule type="expression" dxfId="4264" priority="265">
      <formula>AND(C$9&gt;=8/24,C$9&lt;14/24)</formula>
    </cfRule>
    <cfRule type="expression" dxfId="4263" priority="266">
      <formula>C$9&lt;8/24</formula>
    </cfRule>
  </conditionalFormatting>
  <conditionalFormatting sqref="AL33">
    <cfRule type="iconSet" priority="26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262" priority="291">
      <formula>C$9&gt;=20/24</formula>
    </cfRule>
    <cfRule type="expression" dxfId="4261" priority="292">
      <formula>AND(C$9&gt;=14/24,C$9&lt;20/24)</formula>
    </cfRule>
    <cfRule type="expression" dxfId="4260" priority="293">
      <formula>AND(C$9&gt;=8/24,C$9&lt;14/24)</formula>
    </cfRule>
    <cfRule type="expression" dxfId="4259" priority="294">
      <formula>C$9&lt;8/24</formula>
    </cfRule>
  </conditionalFormatting>
  <conditionalFormatting sqref="A201">
    <cfRule type="expression" dxfId="4258" priority="295">
      <formula>$AH201=0</formula>
    </cfRule>
  </conditionalFormatting>
  <conditionalFormatting sqref="AG213">
    <cfRule type="expression" dxfId="4257" priority="296">
      <formula>B$9&gt;=20/24</formula>
    </cfRule>
    <cfRule type="expression" dxfId="4256" priority="297">
      <formula>AND(B$9&gt;=14/24,B$9&lt;20/24)</formula>
    </cfRule>
    <cfRule type="expression" dxfId="4255" priority="298">
      <formula>AND(B$9&gt;=8/24,B$9&lt;14/24)</formula>
    </cfRule>
    <cfRule type="expression" dxfId="4254" priority="299">
      <formula>B$9&lt;8/24</formula>
    </cfRule>
  </conditionalFormatting>
  <conditionalFormatting sqref="S8">
    <cfRule type="expression" dxfId="4253" priority="257">
      <formula>U$9&gt;=20/24</formula>
    </cfRule>
    <cfRule type="expression" dxfId="4252" priority="258">
      <formula>AND(U$9&gt;=14/24,U$9&lt;20/24)</formula>
    </cfRule>
    <cfRule type="expression" dxfId="4251" priority="259">
      <formula>AND(U$9&gt;=8/24,U$9&lt;14/24)</formula>
    </cfRule>
    <cfRule type="expression" dxfId="4250" priority="260">
      <formula>U$9&lt;8/24</formula>
    </cfRule>
  </conditionalFormatting>
  <conditionalFormatting sqref="AB8">
    <cfRule type="expression" dxfId="4249" priority="253">
      <formula>AD$9&gt;=20/24</formula>
    </cfRule>
    <cfRule type="expression" dxfId="4248" priority="254">
      <formula>AND(AD$9&gt;=14/24,AD$9&lt;20/24)</formula>
    </cfRule>
    <cfRule type="expression" dxfId="4247" priority="255">
      <formula>AND(AD$9&gt;=8/24,AD$9&lt;14/24)</formula>
    </cfRule>
    <cfRule type="expression" dxfId="4246" priority="256">
      <formula>AD$9&lt;8/24</formula>
    </cfRule>
  </conditionalFormatting>
  <conditionalFormatting sqref="AH213:AX213">
    <cfRule type="expression" dxfId="4245" priority="300">
      <formula>AG$9&gt;=20/24</formula>
    </cfRule>
    <cfRule type="expression" dxfId="4244" priority="301">
      <formula>AND(AG$9&gt;=14/24,AG$9&lt;20/24)</formula>
    </cfRule>
    <cfRule type="expression" dxfId="4243" priority="302">
      <formula>AND(AG$9&gt;=8/24,AG$9&lt;14/24)</formula>
    </cfRule>
    <cfRule type="expression" dxfId="4242" priority="303">
      <formula>AG$9&lt;8/24</formula>
    </cfRule>
  </conditionalFormatting>
  <conditionalFormatting sqref="T213">
    <cfRule type="expression" dxfId="4241" priority="304">
      <formula>AX$9&gt;=20/24</formula>
    </cfRule>
    <cfRule type="expression" dxfId="4240" priority="305">
      <formula>AND(AX$9&gt;=14/24,AX$9&lt;20/24)</formula>
    </cfRule>
    <cfRule type="expression" dxfId="4239" priority="306">
      <formula>AND(AX$9&gt;=8/24,AX$9&lt;14/24)</formula>
    </cfRule>
    <cfRule type="expression" dxfId="4238" priority="307">
      <formula>AX$9&lt;8/24</formula>
    </cfRule>
  </conditionalFormatting>
  <conditionalFormatting sqref="A99:A100">
    <cfRule type="expression" dxfId="4237" priority="252">
      <formula>$AH99=0</formula>
    </cfRule>
  </conditionalFormatting>
  <conditionalFormatting sqref="E11:I11 E40:L41 S40:AF41 E57:AF57">
    <cfRule type="expression" dxfId="4236" priority="248">
      <formula>E$9&gt;=20/24</formula>
    </cfRule>
    <cfRule type="expression" dxfId="4235" priority="249">
      <formula>AND(E$9&gt;=14/24,E$9&lt;20/24)</formula>
    </cfRule>
    <cfRule type="expression" dxfId="4234" priority="250">
      <formula>AND(E$9&gt;=8/24,E$9&lt;14/24)</formula>
    </cfRule>
    <cfRule type="expression" dxfId="4233" priority="251">
      <formula>E$9&lt;8/24</formula>
    </cfRule>
  </conditionalFormatting>
  <conditionalFormatting sqref="E39:L39 S39:W39 Y39:AF39">
    <cfRule type="expression" dxfId="4232" priority="244">
      <formula>E$9&gt;=20/24</formula>
    </cfRule>
    <cfRule type="expression" dxfId="4231" priority="245">
      <formula>AND(E$9&gt;=14/24,E$9&lt;20/24)</formula>
    </cfRule>
    <cfRule type="expression" dxfId="4230" priority="246">
      <formula>AND(E$9&gt;=8/24,E$9&lt;14/24)</formula>
    </cfRule>
    <cfRule type="expression" dxfId="4229" priority="247">
      <formula>E$9&lt;8/24</formula>
    </cfRule>
  </conditionalFormatting>
  <conditionalFormatting sqref="E11:I11 E39:L41 S39:W41 X40:X41 Y39:AF41">
    <cfRule type="expression" dxfId="4228" priority="243">
      <formula>E11&gt;$AG11</formula>
    </cfRule>
  </conditionalFormatting>
  <conditionalFormatting sqref="M11 C83:AF83 C75:AF81 E58:N59 C68:AF73 M60:N67 C56:AF56 G12:I13 J12:M14 N11:R14 C85:AF91 S12:AF14 M36:AF36 M16:AF16 M28:AF29 M18:AF22 M24:AF26 M53:AF55 O58:AF67 M31:AF31">
    <cfRule type="expression" dxfId="4227" priority="239">
      <formula>C$9&gt;=20/24</formula>
    </cfRule>
    <cfRule type="expression" dxfId="4226" priority="240">
      <formula>AND(C$9&gt;=14/24,C$9&lt;20/24)</formula>
    </cfRule>
    <cfRule type="expression" dxfId="4225" priority="241">
      <formula>AND(C$9&gt;=8/24,C$9&lt;14/24)</formula>
    </cfRule>
    <cfRule type="expression" dxfId="4224" priority="242">
      <formula>C$9&lt;8/24</formula>
    </cfRule>
  </conditionalFormatting>
  <conditionalFormatting sqref="M32:AF32">
    <cfRule type="expression" dxfId="4223" priority="235">
      <formula>M$9&gt;=20/24</formula>
    </cfRule>
    <cfRule type="expression" dxfId="4222" priority="236">
      <formula>AND(M$9&gt;=14/24,M$9&lt;20/24)</formula>
    </cfRule>
    <cfRule type="expression" dxfId="4221" priority="237">
      <formula>AND(M$9&gt;=8/24,M$9&lt;14/24)</formula>
    </cfRule>
    <cfRule type="expression" dxfId="4220" priority="238">
      <formula>M$9&lt;8/24</formula>
    </cfRule>
  </conditionalFormatting>
  <conditionalFormatting sqref="M35:AF35">
    <cfRule type="expression" dxfId="4219" priority="231">
      <formula>M$9&gt;=20/24</formula>
    </cfRule>
    <cfRule type="expression" dxfId="4218" priority="232">
      <formula>AND(M$9&gt;=14/24,M$9&lt;20/24)</formula>
    </cfRule>
    <cfRule type="expression" dxfId="4217" priority="233">
      <formula>AND(M$9&gt;=8/24,M$9&lt;14/24)</formula>
    </cfRule>
    <cfRule type="expression" dxfId="4216" priority="234">
      <formula>M$9&lt;8/24</formula>
    </cfRule>
  </conditionalFormatting>
  <conditionalFormatting sqref="C38:AF38 C51:AF52 C56:AF56 G12:I13 G42:L44 J12:L15 M11:R16 M37:R37 M34:AF36 M18:AF22 M24:AF29 S12:AF16 AB42:AF43 M53:AF55 M31:AF32">
    <cfRule type="expression" dxfId="4215" priority="230">
      <formula>C11&gt;$AG11</formula>
    </cfRule>
  </conditionalFormatting>
  <conditionalFormatting sqref="M34:AF34">
    <cfRule type="expression" dxfId="4214" priority="226">
      <formula>M$9&gt;=20/24</formula>
    </cfRule>
    <cfRule type="expression" dxfId="4213" priority="227">
      <formula>AND(M$9&gt;=14/24,M$9&lt;20/24)</formula>
    </cfRule>
    <cfRule type="expression" dxfId="4212" priority="228">
      <formula>AND(M$9&gt;=8/24,M$9&lt;14/24)</formula>
    </cfRule>
    <cfRule type="expression" dxfId="4211" priority="229">
      <formula>M$9&lt;8/24</formula>
    </cfRule>
  </conditionalFormatting>
  <conditionalFormatting sqref="J15:AF15">
    <cfRule type="expression" dxfId="4210" priority="222">
      <formula>J$9&gt;=20/24</formula>
    </cfRule>
    <cfRule type="expression" dxfId="4209" priority="223">
      <formula>AND(J$9&gt;=14/24,J$9&lt;20/24)</formula>
    </cfRule>
    <cfRule type="expression" dxfId="4208" priority="224">
      <formula>AND(J$9&gt;=8/24,J$9&lt;14/24)</formula>
    </cfRule>
    <cfRule type="expression" dxfId="4207" priority="225">
      <formula>J$9&lt;8/24</formula>
    </cfRule>
  </conditionalFormatting>
  <conditionalFormatting sqref="M33:AF33">
    <cfRule type="expression" dxfId="4206" priority="218">
      <formula>M$9&gt;=20/24</formula>
    </cfRule>
    <cfRule type="expression" dxfId="4205" priority="219">
      <formula>AND(M$9&gt;=14/24,M$9&lt;20/24)</formula>
    </cfRule>
    <cfRule type="expression" dxfId="4204" priority="220">
      <formula>AND(M$9&gt;=8/24,M$9&lt;14/24)</formula>
    </cfRule>
    <cfRule type="expression" dxfId="4203" priority="221">
      <formula>M$9&lt;8/24</formula>
    </cfRule>
  </conditionalFormatting>
  <conditionalFormatting sqref="M33:AF33">
    <cfRule type="expression" dxfId="4202" priority="217">
      <formula>M33&gt;$AG33</formula>
    </cfRule>
  </conditionalFormatting>
  <conditionalFormatting sqref="S11:U11">
    <cfRule type="expression" dxfId="4201" priority="213">
      <formula>S$9&gt;=20/24</formula>
    </cfRule>
    <cfRule type="expression" dxfId="4200" priority="214">
      <formula>AND(S$9&gt;=14/24,S$9&lt;20/24)</formula>
    </cfRule>
    <cfRule type="expression" dxfId="4199" priority="215">
      <formula>AND(S$9&gt;=8/24,S$9&lt;14/24)</formula>
    </cfRule>
    <cfRule type="expression" dxfId="4198" priority="216">
      <formula>S$9&lt;8/24</formula>
    </cfRule>
  </conditionalFormatting>
  <conditionalFormatting sqref="AB44:AF46">
    <cfRule type="expression" dxfId="4197" priority="209">
      <formula>AB$9&gt;=20/24</formula>
    </cfRule>
    <cfRule type="expression" dxfId="4196" priority="210">
      <formula>AND(AB$9&gt;=14/24,AB$9&lt;20/24)</formula>
    </cfRule>
    <cfRule type="expression" dxfId="4195" priority="211">
      <formula>AND(AB$9&gt;=8/24,AB$9&lt;14/24)</formula>
    </cfRule>
    <cfRule type="expression" dxfId="4194" priority="212">
      <formula>AB$9&lt;8/24</formula>
    </cfRule>
  </conditionalFormatting>
  <conditionalFormatting sqref="AB44:AF46">
    <cfRule type="expression" dxfId="4193" priority="208">
      <formula>AB44&gt;$AG44</formula>
    </cfRule>
  </conditionalFormatting>
  <conditionalFormatting sqref="M39:R50 S42:AA50 AB47:AF50">
    <cfRule type="expression" dxfId="4192" priority="204">
      <formula>M$9&gt;=20/24</formula>
    </cfRule>
    <cfRule type="expression" dxfId="4191" priority="205">
      <formula>AND(M$9&gt;=14/24,M$9&lt;20/24)</formula>
    </cfRule>
    <cfRule type="expression" dxfId="4190" priority="206">
      <formula>AND(M$9&gt;=8/24,M$9&lt;14/24)</formula>
    </cfRule>
    <cfRule type="expression" dxfId="4189" priority="207">
      <formula>M$9&lt;8/24</formula>
    </cfRule>
  </conditionalFormatting>
  <conditionalFormatting sqref="M39:R50 S42:AA50 AB47:AF50">
    <cfRule type="expression" dxfId="4188" priority="203">
      <formula>M39&gt;$AG39</formula>
    </cfRule>
  </conditionalFormatting>
  <conditionalFormatting sqref="M27:AF27">
    <cfRule type="expression" dxfId="4187" priority="199">
      <formula>M$9&gt;=20/24</formula>
    </cfRule>
    <cfRule type="expression" dxfId="4186" priority="200">
      <formula>AND(M$9&gt;=14/24,M$9&lt;20/24)</formula>
    </cfRule>
    <cfRule type="expression" dxfId="4185" priority="201">
      <formula>AND(M$9&gt;=8/24,M$9&lt;14/24)</formula>
    </cfRule>
    <cfRule type="expression" dxfId="4184" priority="202">
      <formula>M$9&lt;8/24</formula>
    </cfRule>
  </conditionalFormatting>
  <conditionalFormatting sqref="C74:I74 M17:AF17 M23:AF23">
    <cfRule type="expression" dxfId="4183" priority="195">
      <formula>C$9&gt;=20/24</formula>
    </cfRule>
    <cfRule type="expression" dxfId="4182" priority="196">
      <formula>AND(C$9&gt;=14/24,C$9&lt;20/24)</formula>
    </cfRule>
    <cfRule type="expression" dxfId="4181" priority="197">
      <formula>AND(C$9&gt;=8/24,C$9&lt;14/24)</formula>
    </cfRule>
    <cfRule type="expression" dxfId="4180" priority="198">
      <formula>C$9&lt;8/24</formula>
    </cfRule>
  </conditionalFormatting>
  <conditionalFormatting sqref="M17:AF17 M23:AF23">
    <cfRule type="expression" dxfId="4179" priority="186">
      <formula>M17&gt;$AG17</formula>
    </cfRule>
  </conditionalFormatting>
  <conditionalFormatting sqref="C40:D41">
    <cfRule type="expression" dxfId="4178" priority="169">
      <formula>C$9&gt;=20/24</formula>
    </cfRule>
    <cfRule type="expression" dxfId="4177" priority="170">
      <formula>AND(C$9&gt;=14/24,C$9&lt;20/24)</formula>
    </cfRule>
    <cfRule type="expression" dxfId="4176" priority="171">
      <formula>AND(C$9&gt;=8/24,C$9&lt;14/24)</formula>
    </cfRule>
    <cfRule type="expression" dxfId="4175" priority="172">
      <formula>C$9&lt;8/24</formula>
    </cfRule>
  </conditionalFormatting>
  <conditionalFormatting sqref="C39:D39">
    <cfRule type="expression" dxfId="4174" priority="165">
      <formula>C$9&gt;=20/24</formula>
    </cfRule>
    <cfRule type="expression" dxfId="4173" priority="166">
      <formula>AND(C$9&gt;=14/24,C$9&lt;20/24)</formula>
    </cfRule>
    <cfRule type="expression" dxfId="4172" priority="167">
      <formula>AND(C$9&gt;=8/24,C$9&lt;14/24)</formula>
    </cfRule>
    <cfRule type="expression" dxfId="4171" priority="168">
      <formula>C$9&lt;8/24</formula>
    </cfRule>
  </conditionalFormatting>
  <conditionalFormatting sqref="C39:D41">
    <cfRule type="expression" dxfId="4170" priority="164">
      <formula>C39&gt;$AG39</formula>
    </cfRule>
  </conditionalFormatting>
  <conditionalFormatting sqref="C42:F43">
    <cfRule type="expression" dxfId="4169" priority="159">
      <formula>C42&gt;$AG42</formula>
    </cfRule>
  </conditionalFormatting>
  <conditionalFormatting sqref="C44:F44">
    <cfRule type="expression" dxfId="4168" priority="155">
      <formula>C$9&gt;=20/24</formula>
    </cfRule>
    <cfRule type="expression" dxfId="4167" priority="156">
      <formula>AND(C$9&gt;=14/24,C$9&lt;20/24)</formula>
    </cfRule>
    <cfRule type="expression" dxfId="4166" priority="157">
      <formula>AND(C$9&gt;=8/24,C$9&lt;14/24)</formula>
    </cfRule>
    <cfRule type="expression" dxfId="4165" priority="158">
      <formula>C$9&lt;8/24</formula>
    </cfRule>
  </conditionalFormatting>
  <conditionalFormatting sqref="C44:F44">
    <cfRule type="expression" dxfId="4164" priority="154">
      <formula>C44&gt;$AG44</formula>
    </cfRule>
  </conditionalFormatting>
  <conditionalFormatting sqref="X39">
    <cfRule type="expression" dxfId="4163" priority="146">
      <formula>X$9&gt;=20/24</formula>
    </cfRule>
    <cfRule type="expression" dxfId="4162" priority="147">
      <formula>AND(X$9&gt;=14/24,X$9&lt;20/24)</formula>
    </cfRule>
    <cfRule type="expression" dxfId="4161" priority="148">
      <formula>AND(X$9&gt;=8/24,X$9&lt;14/24)</formula>
    </cfRule>
    <cfRule type="expression" dxfId="4160" priority="149">
      <formula>X$9&lt;8/24</formula>
    </cfRule>
  </conditionalFormatting>
  <conditionalFormatting sqref="X39">
    <cfRule type="expression" dxfId="4159" priority="145">
      <formula>X39&gt;$AG39</formula>
    </cfRule>
  </conditionalFormatting>
  <conditionalFormatting sqref="B94:B100">
    <cfRule type="expression" dxfId="4158" priority="141">
      <formula>B$9&gt;=20/24</formula>
    </cfRule>
    <cfRule type="expression" dxfId="4157" priority="142">
      <formula>AND(B$9&gt;=14/24,B$9&lt;20/24)</formula>
    </cfRule>
    <cfRule type="expression" dxfId="4156" priority="143">
      <formula>AND(B$9&gt;=8/24,B$9&lt;14/24)</formula>
    </cfRule>
    <cfRule type="expression" dxfId="4155" priority="144">
      <formula>B$9&lt;8/24</formula>
    </cfRule>
  </conditionalFormatting>
  <conditionalFormatting sqref="B82 B74 B11:D11">
    <cfRule type="expression" dxfId="4154" priority="79">
      <formula>B$9&gt;=20/24</formula>
    </cfRule>
    <cfRule type="expression" dxfId="4153" priority="80">
      <formula>AND(B$9&gt;=14/24,B$9&lt;20/24)</formula>
    </cfRule>
    <cfRule type="expression" dxfId="4152" priority="81">
      <formula>AND(B$9&gt;=8/24,B$9&lt;14/24)</formula>
    </cfRule>
    <cfRule type="expression" dxfId="4151" priority="82">
      <formula>B$9&lt;8/24</formula>
    </cfRule>
  </conditionalFormatting>
  <conditionalFormatting sqref="B37:L37">
    <cfRule type="expression" dxfId="4150" priority="75">
      <formula>B$9&gt;=20/24</formula>
    </cfRule>
    <cfRule type="expression" dxfId="4149" priority="76">
      <formula>AND(B$9&gt;=14/24,B$9&lt;20/24)</formula>
    </cfRule>
    <cfRule type="expression" dxfId="4148" priority="77">
      <formula>AND(B$9&gt;=8/24,B$9&lt;14/24)</formula>
    </cfRule>
    <cfRule type="expression" dxfId="4147" priority="78">
      <formula>B$9&lt;8/24</formula>
    </cfRule>
  </conditionalFormatting>
  <conditionalFormatting sqref="B11:D11 B37:L37">
    <cfRule type="expression" dxfId="4146" priority="74">
      <formula>B11&gt;$AG11</formula>
    </cfRule>
  </conditionalFormatting>
  <conditionalFormatting sqref="B84">
    <cfRule type="expression" dxfId="4145" priority="70">
      <formula>B$9&gt;=20/24</formula>
    </cfRule>
    <cfRule type="expression" dxfId="4144" priority="71">
      <formula>AND(B$9&gt;=14/24,B$9&lt;20/24)</formula>
    </cfRule>
    <cfRule type="expression" dxfId="4143" priority="72">
      <formula>AND(B$9&gt;=8/24,B$9&lt;14/24)</formula>
    </cfRule>
    <cfRule type="expression" dxfId="4142" priority="73">
      <formula>B$9&lt;8/24</formula>
    </cfRule>
  </conditionalFormatting>
  <conditionalFormatting sqref="B40:B41 B57:D57">
    <cfRule type="expression" dxfId="4141" priority="66">
      <formula>B$9&gt;=20/24</formula>
    </cfRule>
    <cfRule type="expression" dxfId="4140" priority="67">
      <formula>AND(B$9&gt;=14/24,B$9&lt;20/24)</formula>
    </cfRule>
    <cfRule type="expression" dxfId="4139" priority="68">
      <formula>AND(B$9&gt;=8/24,B$9&lt;14/24)</formula>
    </cfRule>
    <cfRule type="expression" dxfId="4138" priority="69">
      <formula>B$9&lt;8/24</formula>
    </cfRule>
  </conditionalFormatting>
  <conditionalFormatting sqref="B39">
    <cfRule type="expression" dxfId="4137" priority="62">
      <formula>B$9&gt;=20/24</formula>
    </cfRule>
    <cfRule type="expression" dxfId="4136" priority="63">
      <formula>AND(B$9&gt;=14/24,B$9&lt;20/24)</formula>
    </cfRule>
    <cfRule type="expression" dxfId="4135" priority="64">
      <formula>AND(B$9&gt;=8/24,B$9&lt;14/24)</formula>
    </cfRule>
    <cfRule type="expression" dxfId="4134" priority="65">
      <formula>B$9&lt;8/24</formula>
    </cfRule>
  </conditionalFormatting>
  <conditionalFormatting sqref="B39:B41">
    <cfRule type="expression" dxfId="4133" priority="61">
      <formula>B39&gt;$AG39</formula>
    </cfRule>
  </conditionalFormatting>
  <conditionalFormatting sqref="B83 B75:B81 B53:B56 B85:B91 B58:B73 C58:D67 B12:F14 G14:I14 C53:L55 E60:L67">
    <cfRule type="expression" dxfId="4132" priority="57">
      <formula>B$9&gt;=20/24</formula>
    </cfRule>
    <cfRule type="expression" dxfId="4131" priority="58">
      <formula>AND(B$9&gt;=14/24,B$9&lt;20/24)</formula>
    </cfRule>
    <cfRule type="expression" dxfId="4130" priority="59">
      <formula>AND(B$9&gt;=8/24,B$9&lt;14/24)</formula>
    </cfRule>
    <cfRule type="expression" dxfId="4129" priority="60">
      <formula>B$9&lt;8/24</formula>
    </cfRule>
  </conditionalFormatting>
  <conditionalFormatting sqref="B38 B42:B43 B51:B56 B12:F15 G14:I15 C53:L55">
    <cfRule type="expression" dxfId="4128" priority="56">
      <formula>B12&gt;$AG12</formula>
    </cfRule>
  </conditionalFormatting>
  <conditionalFormatting sqref="B15:I15">
    <cfRule type="expression" dxfId="4127" priority="52">
      <formula>B$9&gt;=20/24</formula>
    </cfRule>
    <cfRule type="expression" dxfId="4126" priority="53">
      <formula>AND(B$9&gt;=14/24,B$9&lt;20/24)</formula>
    </cfRule>
    <cfRule type="expression" dxfId="4125" priority="54">
      <formula>AND(B$9&gt;=8/24,B$9&lt;14/24)</formula>
    </cfRule>
    <cfRule type="expression" dxfId="4124" priority="55">
      <formula>B$9&lt;8/24</formula>
    </cfRule>
  </conditionalFormatting>
  <conditionalFormatting sqref="B44:B46 C45:L46">
    <cfRule type="expression" dxfId="4123" priority="48">
      <formula>B$9&gt;=20/24</formula>
    </cfRule>
    <cfRule type="expression" dxfId="4122" priority="49">
      <formula>AND(B$9&gt;=14/24,B$9&lt;20/24)</formula>
    </cfRule>
    <cfRule type="expression" dxfId="4121" priority="50">
      <formula>AND(B$9&gt;=8/24,B$9&lt;14/24)</formula>
    </cfRule>
    <cfRule type="expression" dxfId="4120" priority="51">
      <formula>B$9&lt;8/24</formula>
    </cfRule>
  </conditionalFormatting>
  <conditionalFormatting sqref="B44:B46 C45:L46">
    <cfRule type="expression" dxfId="4119" priority="47">
      <formula>B44&gt;$AG44</formula>
    </cfRule>
  </conditionalFormatting>
  <conditionalFormatting sqref="B47:L50">
    <cfRule type="expression" dxfId="4118" priority="43">
      <formula>B$9&gt;=20/24</formula>
    </cfRule>
    <cfRule type="expression" dxfId="4117" priority="44">
      <formula>AND(B$9&gt;=14/24,B$9&lt;20/24)</formula>
    </cfRule>
    <cfRule type="expression" dxfId="4116" priority="45">
      <formula>AND(B$9&gt;=8/24,B$9&lt;14/24)</formula>
    </cfRule>
    <cfRule type="expression" dxfId="4115" priority="46">
      <formula>B$9&lt;8/24</formula>
    </cfRule>
  </conditionalFormatting>
  <conditionalFormatting sqref="B47:L50">
    <cfRule type="expression" dxfId="4114" priority="42">
      <formula>B47&gt;$AG47</formula>
    </cfRule>
  </conditionalFormatting>
  <conditionalFormatting sqref="B16:L16">
    <cfRule type="expression" dxfId="4113" priority="38">
      <formula>B$9&gt;=20/24</formula>
    </cfRule>
    <cfRule type="expression" dxfId="4112" priority="39">
      <formula>AND(B$9&gt;=14/24,B$9&lt;20/24)</formula>
    </cfRule>
    <cfRule type="expression" dxfId="4111" priority="40">
      <formula>AND(B$9&gt;=8/24,B$9&lt;14/24)</formula>
    </cfRule>
    <cfRule type="expression" dxfId="4110" priority="41">
      <formula>B$9&lt;8/24</formula>
    </cfRule>
  </conditionalFormatting>
  <conditionalFormatting sqref="B16:L16">
    <cfRule type="expression" dxfId="4109" priority="37">
      <formula>B16&gt;$AG16</formula>
    </cfRule>
  </conditionalFormatting>
  <conditionalFormatting sqref="B36:L36">
    <cfRule type="expression" dxfId="4108" priority="33">
      <formula>B$9&gt;=20/24</formula>
    </cfRule>
    <cfRule type="expression" dxfId="4107" priority="34">
      <formula>AND(B$9&gt;=14/24,B$9&lt;20/24)</formula>
    </cfRule>
    <cfRule type="expression" dxfId="4106" priority="35">
      <formula>AND(B$9&gt;=8/24,B$9&lt;14/24)</formula>
    </cfRule>
    <cfRule type="expression" dxfId="4105" priority="36">
      <formula>B$9&lt;8/24</formula>
    </cfRule>
  </conditionalFormatting>
  <conditionalFormatting sqref="B36:L36">
    <cfRule type="expression" dxfId="4104" priority="32">
      <formula>B36&gt;$AG36</formula>
    </cfRule>
  </conditionalFormatting>
  <conditionalFormatting sqref="B28:L29 B18:L22 B24:L26 B31:L31 B30:AF30">
    <cfRule type="expression" dxfId="4103" priority="28">
      <formula>B$9&gt;=20/24</formula>
    </cfRule>
    <cfRule type="expression" dxfId="4102" priority="29">
      <formula>AND(B$9&gt;=14/24,B$9&lt;20/24)</formula>
    </cfRule>
    <cfRule type="expression" dxfId="4101" priority="30">
      <formula>AND(B$9&gt;=8/24,B$9&lt;14/24)</formula>
    </cfRule>
    <cfRule type="expression" dxfId="4100" priority="31">
      <formula>B$9&lt;8/24</formula>
    </cfRule>
  </conditionalFormatting>
  <conditionalFormatting sqref="B32:L32">
    <cfRule type="expression" dxfId="4099" priority="24">
      <formula>B$9&gt;=20/24</formula>
    </cfRule>
    <cfRule type="expression" dxfId="4098" priority="25">
      <formula>AND(B$9&gt;=14/24,B$9&lt;20/24)</formula>
    </cfRule>
    <cfRule type="expression" dxfId="4097" priority="26">
      <formula>AND(B$9&gt;=8/24,B$9&lt;14/24)</formula>
    </cfRule>
    <cfRule type="expression" dxfId="4096" priority="27">
      <formula>B$9&lt;8/24</formula>
    </cfRule>
  </conditionalFormatting>
  <conditionalFormatting sqref="B35:L35">
    <cfRule type="expression" dxfId="4095" priority="20">
      <formula>B$9&gt;=20/24</formula>
    </cfRule>
    <cfRule type="expression" dxfId="4094" priority="21">
      <formula>AND(B$9&gt;=14/24,B$9&lt;20/24)</formula>
    </cfRule>
    <cfRule type="expression" dxfId="4093" priority="22">
      <formula>AND(B$9&gt;=8/24,B$9&lt;14/24)</formula>
    </cfRule>
    <cfRule type="expression" dxfId="4092" priority="23">
      <formula>B$9&lt;8/24</formula>
    </cfRule>
  </conditionalFormatting>
  <conditionalFormatting sqref="B34:L35 B18:L22 B24:L29 B31:L32 B30:AF30">
    <cfRule type="expression" dxfId="4091" priority="19">
      <formula>B18&gt;$AG18</formula>
    </cfRule>
  </conditionalFormatting>
  <conditionalFormatting sqref="B34:L34">
    <cfRule type="expression" dxfId="4090" priority="15">
      <formula>B$9&gt;=20/24</formula>
    </cfRule>
    <cfRule type="expression" dxfId="4089" priority="16">
      <formula>AND(B$9&gt;=14/24,B$9&lt;20/24)</formula>
    </cfRule>
    <cfRule type="expression" dxfId="4088" priority="17">
      <formula>AND(B$9&gt;=8/24,B$9&lt;14/24)</formula>
    </cfRule>
    <cfRule type="expression" dxfId="4087" priority="18">
      <formula>B$9&lt;8/24</formula>
    </cfRule>
  </conditionalFormatting>
  <conditionalFormatting sqref="B33:L33">
    <cfRule type="expression" dxfId="4086" priority="11">
      <formula>B$9&gt;=20/24</formula>
    </cfRule>
    <cfRule type="expression" dxfId="4085" priority="12">
      <formula>AND(B$9&gt;=14/24,B$9&lt;20/24)</formula>
    </cfRule>
    <cfRule type="expression" dxfId="4084" priority="13">
      <formula>AND(B$9&gt;=8/24,B$9&lt;14/24)</formula>
    </cfRule>
    <cfRule type="expression" dxfId="4083" priority="14">
      <formula>B$9&lt;8/24</formula>
    </cfRule>
  </conditionalFormatting>
  <conditionalFormatting sqref="B33:L33">
    <cfRule type="expression" dxfId="4082" priority="10">
      <formula>B33&gt;$AG33</formula>
    </cfRule>
  </conditionalFormatting>
  <conditionalFormatting sqref="B27:L27">
    <cfRule type="expression" dxfId="4081" priority="6">
      <formula>B$9&gt;=20/24</formula>
    </cfRule>
    <cfRule type="expression" dxfId="4080" priority="7">
      <formula>AND(B$9&gt;=14/24,B$9&lt;20/24)</formula>
    </cfRule>
    <cfRule type="expression" dxfId="4079" priority="8">
      <formula>AND(B$9&gt;=8/24,B$9&lt;14/24)</formula>
    </cfRule>
    <cfRule type="expression" dxfId="4078" priority="9">
      <formula>B$9&lt;8/24</formula>
    </cfRule>
  </conditionalFormatting>
  <conditionalFormatting sqref="B17:L17 B23:L23">
    <cfRule type="expression" dxfId="4077" priority="2">
      <formula>B$9&gt;=20/24</formula>
    </cfRule>
    <cfRule type="expression" dxfId="4076" priority="3">
      <formula>AND(B$9&gt;=14/24,B$9&lt;20/24)</formula>
    </cfRule>
    <cfRule type="expression" dxfId="4075" priority="4">
      <formula>AND(B$9&gt;=8/24,B$9&lt;14/24)</formula>
    </cfRule>
    <cfRule type="expression" dxfId="4074" priority="5">
      <formula>B$9&lt;8/24</formula>
    </cfRule>
  </conditionalFormatting>
  <conditionalFormatting sqref="B17:L17 B23:L23">
    <cfRule type="expression" dxfId="4073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2" id="{5EC7DF3F-DA4E-4E8E-8AE4-49C33D5617C7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246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AL44" sqref="AL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2079/01/24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145.19999999999999</v>
      </c>
      <c r="C5" s="29">
        <f t="shared" si="0"/>
        <v>148.4</v>
      </c>
      <c r="D5" s="29">
        <f t="shared" si="0"/>
        <v>139.5</v>
      </c>
      <c r="E5" s="29">
        <f t="shared" si="0"/>
        <v>147.80000000000001</v>
      </c>
      <c r="F5" s="29">
        <f t="shared" si="0"/>
        <v>139.5</v>
      </c>
      <c r="G5" s="29">
        <f t="shared" si="0"/>
        <v>149.4</v>
      </c>
      <c r="H5" s="29">
        <f t="shared" si="0"/>
        <v>142.5</v>
      </c>
      <c r="I5" s="29">
        <f t="shared" si="0"/>
        <v>113</v>
      </c>
      <c r="J5" s="29">
        <f t="shared" si="0"/>
        <v>120.3</v>
      </c>
      <c r="K5" s="29">
        <f t="shared" si="0"/>
        <v>123.3</v>
      </c>
      <c r="L5" s="29">
        <f t="shared" si="0"/>
        <v>281.60000000000002</v>
      </c>
      <c r="M5" s="29">
        <f t="shared" si="0"/>
        <v>303.89999999999998</v>
      </c>
      <c r="N5" s="29">
        <f t="shared" si="0"/>
        <v>298.39999999999998</v>
      </c>
      <c r="O5" s="29">
        <f t="shared" si="0"/>
        <v>295</v>
      </c>
      <c r="P5" s="29">
        <f t="shared" si="0"/>
        <v>305</v>
      </c>
      <c r="Q5" s="29">
        <f t="shared" si="0"/>
        <v>221.5</v>
      </c>
      <c r="R5" s="29">
        <f t="shared" si="0"/>
        <v>209</v>
      </c>
      <c r="S5" s="29">
        <f t="shared" si="0"/>
        <v>232</v>
      </c>
      <c r="T5" s="29">
        <f t="shared" si="0"/>
        <v>242</v>
      </c>
      <c r="U5" s="29">
        <f t="shared" si="0"/>
        <v>260</v>
      </c>
      <c r="V5" s="29">
        <f t="shared" si="0"/>
        <v>248</v>
      </c>
      <c r="W5" s="29">
        <f t="shared" si="0"/>
        <v>261</v>
      </c>
      <c r="X5" s="29">
        <f t="shared" si="0"/>
        <v>262</v>
      </c>
      <c r="Y5" s="29">
        <f t="shared" si="0"/>
        <v>243</v>
      </c>
      <c r="Z5" s="29">
        <f t="shared" si="0"/>
        <v>208</v>
      </c>
      <c r="AA5" s="29">
        <f t="shared" si="0"/>
        <v>244.20000000000002</v>
      </c>
      <c r="AB5" s="29">
        <f t="shared" si="0"/>
        <v>250.7</v>
      </c>
      <c r="AC5" s="29">
        <f t="shared" si="0"/>
        <v>254.5</v>
      </c>
      <c r="AD5" s="29">
        <f t="shared" si="0"/>
        <v>246.82</v>
      </c>
      <c r="AE5" s="29">
        <f t="shared" si="0"/>
        <v>86</v>
      </c>
      <c r="AF5" s="29">
        <f>B68</f>
        <v>250.3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1280MW at 7:00hr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Load=1174</v>
      </c>
      <c r="B7" s="34">
        <f>B75</f>
        <v>1225.54</v>
      </c>
      <c r="C7" s="34">
        <f t="shared" ref="C7:AF7" si="1">C75</f>
        <v>1216.44</v>
      </c>
      <c r="D7" s="34">
        <f t="shared" si="1"/>
        <v>1186.3400000000001</v>
      </c>
      <c r="E7" s="34">
        <f t="shared" si="1"/>
        <v>1178.24</v>
      </c>
      <c r="F7" s="34">
        <f t="shared" si="1"/>
        <v>1174.44</v>
      </c>
      <c r="G7" s="34">
        <f t="shared" si="1"/>
        <v>1191.94</v>
      </c>
      <c r="H7" s="34">
        <f t="shared" si="1"/>
        <v>1201.8400000000001</v>
      </c>
      <c r="I7" s="34">
        <f t="shared" si="1"/>
        <v>1237.04</v>
      </c>
      <c r="J7" s="34">
        <f t="shared" si="1"/>
        <v>1239.8400000000001</v>
      </c>
      <c r="K7" s="34">
        <f t="shared" si="1"/>
        <v>1279.54</v>
      </c>
      <c r="L7" s="34">
        <f t="shared" si="1"/>
        <v>1270.8400000000001</v>
      </c>
      <c r="M7" s="34">
        <f t="shared" si="1"/>
        <v>1260.24</v>
      </c>
      <c r="N7" s="34">
        <f t="shared" si="1"/>
        <v>1272.94</v>
      </c>
      <c r="O7" s="34">
        <f t="shared" si="1"/>
        <v>1305.44</v>
      </c>
      <c r="P7" s="34">
        <f t="shared" si="1"/>
        <v>1283.44</v>
      </c>
      <c r="Q7" s="34">
        <f t="shared" si="1"/>
        <v>1292.44</v>
      </c>
      <c r="R7" s="34">
        <f t="shared" si="1"/>
        <v>1287.8400000000001</v>
      </c>
      <c r="S7" s="34">
        <f t="shared" si="1"/>
        <v>1309.8400000000001</v>
      </c>
      <c r="T7" s="34">
        <f t="shared" si="1"/>
        <v>1300.8400000000001</v>
      </c>
      <c r="U7" s="34">
        <f t="shared" si="1"/>
        <v>1232.44</v>
      </c>
      <c r="V7" s="34">
        <f t="shared" si="1"/>
        <v>1235.94</v>
      </c>
      <c r="W7" s="34">
        <f t="shared" si="1"/>
        <v>1184.94</v>
      </c>
      <c r="X7" s="34">
        <f t="shared" si="1"/>
        <v>1193.8399999999999</v>
      </c>
      <c r="Y7" s="34">
        <f t="shared" si="1"/>
        <v>1280.6399999999999</v>
      </c>
      <c r="Z7" s="34">
        <f t="shared" si="1"/>
        <v>1356.04</v>
      </c>
      <c r="AA7" s="34">
        <f t="shared" si="1"/>
        <v>1452.64</v>
      </c>
      <c r="AB7" s="34">
        <f t="shared" si="1"/>
        <v>1461.8400000000001</v>
      </c>
      <c r="AC7" s="34">
        <f t="shared" si="1"/>
        <v>1458.3400000000001</v>
      </c>
      <c r="AD7" s="34">
        <f t="shared" si="1"/>
        <v>1453.04</v>
      </c>
      <c r="AE7" s="34">
        <f t="shared" si="1"/>
        <v>1368.06</v>
      </c>
      <c r="AF7" s="34">
        <f t="shared" si="1"/>
        <v>1316.14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130</v>
      </c>
      <c r="C11" s="46">
        <v>200</v>
      </c>
      <c r="D11" s="46">
        <v>190</v>
      </c>
      <c r="E11" s="46">
        <v>180</v>
      </c>
      <c r="F11" s="46">
        <v>180</v>
      </c>
      <c r="G11" s="46">
        <v>210</v>
      </c>
      <c r="H11" s="46">
        <v>210</v>
      </c>
      <c r="I11" s="46">
        <v>260</v>
      </c>
      <c r="J11" s="45">
        <v>280</v>
      </c>
      <c r="K11" s="45">
        <v>300</v>
      </c>
      <c r="L11" s="45">
        <v>270</v>
      </c>
      <c r="M11" s="44">
        <v>60</v>
      </c>
      <c r="N11" s="44">
        <v>71</v>
      </c>
      <c r="O11" s="44">
        <v>140</v>
      </c>
      <c r="P11" s="44">
        <v>100</v>
      </c>
      <c r="Q11" s="44">
        <v>120</v>
      </c>
      <c r="R11" s="44">
        <v>167</v>
      </c>
      <c r="S11" s="44">
        <v>160</v>
      </c>
      <c r="T11" s="46">
        <v>125</v>
      </c>
      <c r="U11" s="46">
        <v>60</v>
      </c>
      <c r="V11" s="46">
        <v>120</v>
      </c>
      <c r="W11" s="46">
        <v>105</v>
      </c>
      <c r="X11" s="46">
        <v>100</v>
      </c>
      <c r="Y11" s="46">
        <v>125</v>
      </c>
      <c r="Z11" s="46">
        <v>190</v>
      </c>
      <c r="AA11" s="46">
        <v>280</v>
      </c>
      <c r="AB11" s="46">
        <v>250</v>
      </c>
      <c r="AC11" s="46">
        <v>210</v>
      </c>
      <c r="AD11" s="46">
        <v>200</v>
      </c>
      <c r="AE11" s="46">
        <v>132</v>
      </c>
      <c r="AF11" s="46">
        <v>233.5</v>
      </c>
      <c r="AG11" s="48">
        <v>456</v>
      </c>
      <c r="AH11" s="49">
        <f>MAX(B11:AF11)</f>
        <v>300</v>
      </c>
      <c r="AI11" s="50">
        <f>MIN(B11:AF11)</f>
        <v>60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35</v>
      </c>
      <c r="C12" s="44">
        <v>35</v>
      </c>
      <c r="D12" s="44">
        <v>35</v>
      </c>
      <c r="E12" s="44">
        <v>35</v>
      </c>
      <c r="F12" s="44">
        <v>35</v>
      </c>
      <c r="G12" s="44">
        <v>35</v>
      </c>
      <c r="H12" s="44">
        <v>35</v>
      </c>
      <c r="I12" s="44">
        <v>35</v>
      </c>
      <c r="J12" s="44">
        <v>35</v>
      </c>
      <c r="K12" s="44">
        <v>35</v>
      </c>
      <c r="L12" s="44">
        <v>35</v>
      </c>
      <c r="M12" s="44">
        <v>35</v>
      </c>
      <c r="N12" s="44">
        <v>35</v>
      </c>
      <c r="O12" s="44">
        <v>35</v>
      </c>
      <c r="P12" s="44">
        <v>35</v>
      </c>
      <c r="Q12" s="44">
        <v>35</v>
      </c>
      <c r="R12" s="44">
        <v>35</v>
      </c>
      <c r="S12" s="44">
        <v>35</v>
      </c>
      <c r="T12" s="44">
        <v>35</v>
      </c>
      <c r="U12" s="44">
        <v>35</v>
      </c>
      <c r="V12" s="44">
        <v>35</v>
      </c>
      <c r="W12" s="44">
        <v>35</v>
      </c>
      <c r="X12" s="44">
        <v>35</v>
      </c>
      <c r="Y12" s="44">
        <v>35</v>
      </c>
      <c r="Z12" s="44">
        <v>35</v>
      </c>
      <c r="AA12" s="44">
        <v>35</v>
      </c>
      <c r="AB12" s="44">
        <v>42</v>
      </c>
      <c r="AC12" s="44">
        <v>42</v>
      </c>
      <c r="AD12" s="44">
        <v>42</v>
      </c>
      <c r="AE12" s="44">
        <v>42</v>
      </c>
      <c r="AF12" s="44">
        <v>42</v>
      </c>
      <c r="AG12" s="53">
        <v>60</v>
      </c>
      <c r="AH12" s="49">
        <f t="shared" ref="AH12:AH75" si="2">MAX(B12:AF12)</f>
        <v>42</v>
      </c>
      <c r="AI12" s="50">
        <f t="shared" ref="AI12:AI75" si="3">MIN(B12:AF12)</f>
        <v>35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20.2</v>
      </c>
      <c r="C13" s="44">
        <v>19.100000000000001</v>
      </c>
      <c r="D13" s="44">
        <v>19.100000000000001</v>
      </c>
      <c r="E13" s="44">
        <v>19.100000000000001</v>
      </c>
      <c r="F13" s="44">
        <v>19.100000000000001</v>
      </c>
      <c r="G13" s="44">
        <v>19.100000000000001</v>
      </c>
      <c r="H13" s="44">
        <v>19.100000000000001</v>
      </c>
      <c r="I13" s="44">
        <v>19.100000000000001</v>
      </c>
      <c r="J13" s="44">
        <v>19.100000000000001</v>
      </c>
      <c r="K13" s="44">
        <v>19.100000000000001</v>
      </c>
      <c r="L13" s="44">
        <v>19.100000000000001</v>
      </c>
      <c r="M13" s="44">
        <v>19.100000000000001</v>
      </c>
      <c r="N13" s="44">
        <v>19.100000000000001</v>
      </c>
      <c r="O13" s="44">
        <v>19.100000000000001</v>
      </c>
      <c r="P13" s="44">
        <v>19.100000000000001</v>
      </c>
      <c r="Q13" s="44">
        <v>19.100000000000001</v>
      </c>
      <c r="R13" s="44">
        <v>19.100000000000001</v>
      </c>
      <c r="S13" s="44">
        <v>19.100000000000001</v>
      </c>
      <c r="T13" s="44">
        <v>19.100000000000001</v>
      </c>
      <c r="U13" s="44">
        <v>19.100000000000001</v>
      </c>
      <c r="V13" s="44">
        <v>19.100000000000001</v>
      </c>
      <c r="W13" s="44">
        <v>19.100000000000001</v>
      </c>
      <c r="X13" s="44">
        <v>23</v>
      </c>
      <c r="Y13" s="44">
        <v>23</v>
      </c>
      <c r="Z13" s="44">
        <v>23</v>
      </c>
      <c r="AA13" s="44">
        <v>23.4</v>
      </c>
      <c r="AB13" s="44">
        <v>23.4</v>
      </c>
      <c r="AC13" s="44">
        <v>23.4</v>
      </c>
      <c r="AD13" s="44">
        <v>22.5</v>
      </c>
      <c r="AE13" s="44">
        <v>22.5</v>
      </c>
      <c r="AF13" s="44">
        <v>22.5</v>
      </c>
      <c r="AG13" s="53">
        <v>52.4</v>
      </c>
      <c r="AH13" s="49">
        <f t="shared" si="2"/>
        <v>23.4</v>
      </c>
      <c r="AI13" s="50">
        <f t="shared" si="3"/>
        <v>19.100000000000001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50.5</v>
      </c>
      <c r="D14" s="44">
        <v>50.5</v>
      </c>
      <c r="E14" s="44">
        <v>50.5</v>
      </c>
      <c r="F14" s="44">
        <v>50.5</v>
      </c>
      <c r="G14" s="44">
        <v>50.5</v>
      </c>
      <c r="H14" s="44">
        <v>50.5</v>
      </c>
      <c r="I14" s="44">
        <v>50.5</v>
      </c>
      <c r="J14" s="44">
        <v>50.5</v>
      </c>
      <c r="K14" s="44">
        <v>50.5</v>
      </c>
      <c r="L14" s="44">
        <v>50.5</v>
      </c>
      <c r="M14" s="44">
        <v>50.5</v>
      </c>
      <c r="N14" s="44">
        <v>50.5</v>
      </c>
      <c r="O14" s="44">
        <v>50.5</v>
      </c>
      <c r="P14" s="44">
        <v>50.5</v>
      </c>
      <c r="Q14" s="44">
        <v>50.5</v>
      </c>
      <c r="R14" s="44">
        <v>50.5</v>
      </c>
      <c r="S14" s="44">
        <v>50.5</v>
      </c>
      <c r="T14" s="44">
        <v>50.5</v>
      </c>
      <c r="U14" s="44">
        <v>50.5</v>
      </c>
      <c r="V14" s="44">
        <v>50.5</v>
      </c>
      <c r="W14" s="44">
        <v>50.5</v>
      </c>
      <c r="X14" s="44">
        <v>50.5</v>
      </c>
      <c r="Y14" s="44">
        <v>50.5</v>
      </c>
      <c r="Z14" s="44">
        <v>50.5</v>
      </c>
      <c r="AA14" s="44">
        <v>50.5</v>
      </c>
      <c r="AB14" s="44">
        <v>50.5</v>
      </c>
      <c r="AC14" s="44">
        <v>50.5</v>
      </c>
      <c r="AD14" s="44">
        <v>50.5</v>
      </c>
      <c r="AE14" s="44">
        <v>50.5</v>
      </c>
      <c r="AF14" s="44">
        <v>50.5</v>
      </c>
      <c r="AG14" s="53">
        <v>50</v>
      </c>
      <c r="AH14" s="49">
        <f t="shared" si="2"/>
        <v>50.5</v>
      </c>
      <c r="AI14" s="50">
        <f t="shared" si="3"/>
        <v>50.2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27.3</v>
      </c>
      <c r="C15" s="44">
        <v>26.2</v>
      </c>
      <c r="D15" s="44">
        <v>26.3</v>
      </c>
      <c r="E15" s="44">
        <v>26.3</v>
      </c>
      <c r="F15" s="44">
        <v>26.3</v>
      </c>
      <c r="G15" s="44">
        <v>26.3</v>
      </c>
      <c r="H15" s="44">
        <v>26.3</v>
      </c>
      <c r="I15" s="44">
        <v>26.3</v>
      </c>
      <c r="J15" s="44">
        <v>26.3</v>
      </c>
      <c r="K15" s="44">
        <v>26.3</v>
      </c>
      <c r="L15" s="44">
        <v>26.3</v>
      </c>
      <c r="M15" s="44">
        <v>26.3</v>
      </c>
      <c r="N15" s="44">
        <v>26.3</v>
      </c>
      <c r="O15" s="44">
        <v>26.3</v>
      </c>
      <c r="P15" s="44">
        <v>26.3</v>
      </c>
      <c r="Q15" s="44">
        <v>26.3</v>
      </c>
      <c r="R15" s="44">
        <v>26.3</v>
      </c>
      <c r="S15" s="44">
        <v>26.3</v>
      </c>
      <c r="T15" s="44">
        <v>26.3</v>
      </c>
      <c r="U15" s="44">
        <v>26.3</v>
      </c>
      <c r="V15" s="44">
        <v>26.3</v>
      </c>
      <c r="W15" s="44">
        <v>26.3</v>
      </c>
      <c r="X15" s="44">
        <v>26.3</v>
      </c>
      <c r="Y15" s="44">
        <v>26.3</v>
      </c>
      <c r="Z15" s="44">
        <v>26.3</v>
      </c>
      <c r="AA15" s="44">
        <v>29</v>
      </c>
      <c r="AB15" s="44">
        <v>29</v>
      </c>
      <c r="AC15" s="44">
        <v>29</v>
      </c>
      <c r="AD15" s="44">
        <v>29.6</v>
      </c>
      <c r="AE15" s="44">
        <v>29.6</v>
      </c>
      <c r="AF15" s="44">
        <v>31.1</v>
      </c>
      <c r="AG15" s="56">
        <v>45</v>
      </c>
      <c r="AH15" s="49">
        <f t="shared" si="2"/>
        <v>31.1</v>
      </c>
      <c r="AI15" s="50">
        <f t="shared" si="3"/>
        <v>26.2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28</v>
      </c>
      <c r="C16" s="44">
        <v>28</v>
      </c>
      <c r="D16" s="44">
        <v>28</v>
      </c>
      <c r="E16" s="44">
        <v>28</v>
      </c>
      <c r="F16" s="44">
        <v>28</v>
      </c>
      <c r="G16" s="44">
        <v>28</v>
      </c>
      <c r="H16" s="44">
        <v>28</v>
      </c>
      <c r="I16" s="44">
        <v>28</v>
      </c>
      <c r="J16" s="44">
        <v>28</v>
      </c>
      <c r="K16" s="44">
        <v>28</v>
      </c>
      <c r="L16" s="44">
        <v>28</v>
      </c>
      <c r="M16" s="44">
        <v>0</v>
      </c>
      <c r="N16" s="44">
        <v>26</v>
      </c>
      <c r="O16" s="44">
        <v>26</v>
      </c>
      <c r="P16" s="44">
        <v>20</v>
      </c>
      <c r="Q16" s="44">
        <v>20</v>
      </c>
      <c r="R16" s="44">
        <v>20</v>
      </c>
      <c r="S16" s="44">
        <v>20</v>
      </c>
      <c r="T16" s="44">
        <v>20</v>
      </c>
      <c r="U16" s="44">
        <v>20</v>
      </c>
      <c r="V16" s="44">
        <v>20</v>
      </c>
      <c r="W16" s="44">
        <v>20</v>
      </c>
      <c r="X16" s="44">
        <v>20</v>
      </c>
      <c r="Y16" s="44">
        <v>20</v>
      </c>
      <c r="Z16" s="44">
        <v>20</v>
      </c>
      <c r="AA16" s="44">
        <v>21</v>
      </c>
      <c r="AB16" s="44">
        <v>21</v>
      </c>
      <c r="AC16" s="44">
        <v>21</v>
      </c>
      <c r="AD16" s="44">
        <v>21</v>
      </c>
      <c r="AE16" s="44">
        <v>21</v>
      </c>
      <c r="AF16" s="44">
        <v>21</v>
      </c>
      <c r="AG16" s="53">
        <v>45</v>
      </c>
      <c r="AH16" s="49">
        <f t="shared" si="2"/>
        <v>28</v>
      </c>
      <c r="AI16" s="50">
        <f t="shared" si="3"/>
        <v>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0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8</v>
      </c>
      <c r="C18" s="44">
        <v>8</v>
      </c>
      <c r="D18" s="44">
        <v>8</v>
      </c>
      <c r="E18" s="44">
        <v>8</v>
      </c>
      <c r="F18" s="44">
        <v>8</v>
      </c>
      <c r="G18" s="44">
        <v>8</v>
      </c>
      <c r="H18" s="44">
        <v>8</v>
      </c>
      <c r="I18" s="44">
        <v>8</v>
      </c>
      <c r="J18" s="44">
        <v>8</v>
      </c>
      <c r="K18" s="44">
        <v>8</v>
      </c>
      <c r="L18" s="44">
        <v>8</v>
      </c>
      <c r="M18" s="44">
        <v>8</v>
      </c>
      <c r="N18" s="44">
        <v>8</v>
      </c>
      <c r="O18" s="44">
        <v>8</v>
      </c>
      <c r="P18" s="44">
        <v>8</v>
      </c>
      <c r="Q18" s="44">
        <v>8</v>
      </c>
      <c r="R18" s="44">
        <v>8</v>
      </c>
      <c r="S18" s="44">
        <v>8</v>
      </c>
      <c r="T18" s="44">
        <v>8</v>
      </c>
      <c r="U18" s="44">
        <v>8</v>
      </c>
      <c r="V18" s="44">
        <v>8</v>
      </c>
      <c r="W18" s="44">
        <v>8</v>
      </c>
      <c r="X18" s="44">
        <v>8</v>
      </c>
      <c r="Y18" s="44">
        <v>8</v>
      </c>
      <c r="Z18" s="44">
        <v>8</v>
      </c>
      <c r="AA18" s="44">
        <v>9.3000000000000007</v>
      </c>
      <c r="AB18" s="44">
        <v>9.3000000000000007</v>
      </c>
      <c r="AC18" s="44">
        <v>9.3000000000000007</v>
      </c>
      <c r="AD18" s="44">
        <v>9.3000000000000007</v>
      </c>
      <c r="AE18" s="44">
        <v>9.3000000000000007</v>
      </c>
      <c r="AF18" s="44">
        <v>9.3000000000000007</v>
      </c>
      <c r="AG18" s="53">
        <v>36</v>
      </c>
      <c r="AH18" s="49">
        <f t="shared" si="2"/>
        <v>9.3000000000000007</v>
      </c>
      <c r="AI18" s="50">
        <f t="shared" si="3"/>
        <v>8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16.100000000000001</v>
      </c>
      <c r="C19" s="44">
        <v>15.7</v>
      </c>
      <c r="D19" s="44">
        <v>16.3</v>
      </c>
      <c r="E19" s="44">
        <v>16.3</v>
      </c>
      <c r="F19" s="44">
        <v>16.3</v>
      </c>
      <c r="G19" s="44">
        <v>16.3</v>
      </c>
      <c r="H19" s="44">
        <v>16.3</v>
      </c>
      <c r="I19" s="44">
        <v>16.3</v>
      </c>
      <c r="J19" s="44">
        <v>16.3</v>
      </c>
      <c r="K19" s="44">
        <v>16.3</v>
      </c>
      <c r="L19" s="44">
        <v>16.3</v>
      </c>
      <c r="M19" s="44">
        <v>16.3</v>
      </c>
      <c r="N19" s="44">
        <v>16.3</v>
      </c>
      <c r="O19" s="44">
        <v>16.3</v>
      </c>
      <c r="P19" s="44">
        <v>16.3</v>
      </c>
      <c r="Q19" s="44">
        <v>16.3</v>
      </c>
      <c r="R19" s="44">
        <v>16.3</v>
      </c>
      <c r="S19" s="44">
        <v>16.3</v>
      </c>
      <c r="T19" s="44">
        <v>16.3</v>
      </c>
      <c r="U19" s="44">
        <v>16.3</v>
      </c>
      <c r="V19" s="44">
        <v>16.3</v>
      </c>
      <c r="W19" s="44">
        <v>16.3</v>
      </c>
      <c r="X19" s="44">
        <v>16.3</v>
      </c>
      <c r="Y19" s="44">
        <v>16.3</v>
      </c>
      <c r="Z19" s="44">
        <v>16.3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16.3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10</v>
      </c>
      <c r="C20" s="44">
        <v>10</v>
      </c>
      <c r="D20" s="44">
        <v>10</v>
      </c>
      <c r="E20" s="44">
        <v>10</v>
      </c>
      <c r="F20" s="44">
        <v>10</v>
      </c>
      <c r="G20" s="44">
        <v>10</v>
      </c>
      <c r="H20" s="44">
        <v>10</v>
      </c>
      <c r="I20" s="44">
        <v>10</v>
      </c>
      <c r="J20" s="44">
        <v>10</v>
      </c>
      <c r="K20" s="44">
        <v>10</v>
      </c>
      <c r="L20" s="44">
        <v>10</v>
      </c>
      <c r="M20" s="44">
        <v>10</v>
      </c>
      <c r="N20" s="44">
        <v>10</v>
      </c>
      <c r="O20" s="44">
        <v>10</v>
      </c>
      <c r="P20" s="44">
        <v>10</v>
      </c>
      <c r="Q20" s="44">
        <v>10</v>
      </c>
      <c r="R20" s="44">
        <v>10</v>
      </c>
      <c r="S20" s="44">
        <v>10</v>
      </c>
      <c r="T20" s="44">
        <v>10</v>
      </c>
      <c r="U20" s="44">
        <v>10</v>
      </c>
      <c r="V20" s="44">
        <v>10</v>
      </c>
      <c r="W20" s="44">
        <v>10</v>
      </c>
      <c r="X20" s="44">
        <v>10</v>
      </c>
      <c r="Y20" s="44">
        <v>10</v>
      </c>
      <c r="Z20" s="44">
        <v>10</v>
      </c>
      <c r="AA20" s="44">
        <v>13.3</v>
      </c>
      <c r="AB20" s="44">
        <v>13.3</v>
      </c>
      <c r="AC20" s="44">
        <v>13.3</v>
      </c>
      <c r="AD20" s="44">
        <v>13.3</v>
      </c>
      <c r="AE20" s="44">
        <v>13.3</v>
      </c>
      <c r="AF20" s="44">
        <v>13.3</v>
      </c>
      <c r="AG20" s="53">
        <v>27</v>
      </c>
      <c r="AH20" s="49">
        <f t="shared" si="2"/>
        <v>13.3</v>
      </c>
      <c r="AI20" s="50">
        <f t="shared" si="3"/>
        <v>10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</v>
      </c>
      <c r="C22" s="44">
        <v>21.9</v>
      </c>
      <c r="D22" s="44">
        <v>22</v>
      </c>
      <c r="E22" s="44">
        <v>22</v>
      </c>
      <c r="F22" s="44">
        <v>22</v>
      </c>
      <c r="G22" s="44">
        <v>22</v>
      </c>
      <c r="H22" s="44">
        <v>22</v>
      </c>
      <c r="I22" s="44">
        <v>22</v>
      </c>
      <c r="J22" s="44">
        <v>22</v>
      </c>
      <c r="K22" s="44">
        <v>22</v>
      </c>
      <c r="L22" s="44">
        <v>22</v>
      </c>
      <c r="M22" s="44">
        <v>22</v>
      </c>
      <c r="N22" s="44">
        <v>22</v>
      </c>
      <c r="O22" s="44">
        <v>22</v>
      </c>
      <c r="P22" s="44">
        <v>22</v>
      </c>
      <c r="Q22" s="44">
        <v>22</v>
      </c>
      <c r="R22" s="44">
        <v>22</v>
      </c>
      <c r="S22" s="44">
        <v>22</v>
      </c>
      <c r="T22" s="44">
        <v>22</v>
      </c>
      <c r="U22" s="44">
        <v>22</v>
      </c>
      <c r="V22" s="44">
        <v>22</v>
      </c>
      <c r="W22" s="44">
        <v>22</v>
      </c>
      <c r="X22" s="44">
        <v>22</v>
      </c>
      <c r="Y22" s="44">
        <v>22</v>
      </c>
      <c r="Z22" s="44">
        <v>22</v>
      </c>
      <c r="AA22" s="44">
        <v>18.8</v>
      </c>
      <c r="AB22" s="44">
        <v>18.8</v>
      </c>
      <c r="AC22" s="44">
        <v>18.8</v>
      </c>
      <c r="AD22" s="44">
        <v>18.8</v>
      </c>
      <c r="AE22" s="44">
        <v>18.8</v>
      </c>
      <c r="AF22" s="44">
        <v>18.8</v>
      </c>
      <c r="AG22" s="53">
        <v>25</v>
      </c>
      <c r="AH22" s="49">
        <f t="shared" si="2"/>
        <v>22</v>
      </c>
      <c r="AI22" s="50">
        <f t="shared" si="3"/>
        <v>18.8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0</v>
      </c>
      <c r="P23" s="44">
        <v>6.5</v>
      </c>
      <c r="Q23" s="44">
        <v>6.5</v>
      </c>
      <c r="R23" s="44">
        <v>6.5</v>
      </c>
      <c r="S23" s="44">
        <v>6.5</v>
      </c>
      <c r="T23" s="44">
        <v>6.5</v>
      </c>
      <c r="U23" s="44">
        <v>6.5</v>
      </c>
      <c r="V23" s="44">
        <v>6.5</v>
      </c>
      <c r="W23" s="44">
        <v>6.5</v>
      </c>
      <c r="X23" s="44">
        <v>6.5</v>
      </c>
      <c r="Y23" s="44">
        <v>6.5</v>
      </c>
      <c r="Z23" s="44">
        <v>6.5</v>
      </c>
      <c r="AA23" s="44">
        <v>6.5</v>
      </c>
      <c r="AB23" s="44">
        <v>6.5</v>
      </c>
      <c r="AC23" s="44">
        <v>6.5</v>
      </c>
      <c r="AD23" s="44">
        <v>6.5</v>
      </c>
      <c r="AE23" s="44">
        <v>6.5</v>
      </c>
      <c r="AF23" s="44">
        <v>6.5</v>
      </c>
      <c r="AG23" s="53">
        <v>25</v>
      </c>
      <c r="AH23" s="49">
        <f t="shared" si="2"/>
        <v>6.5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21</v>
      </c>
      <c r="C24" s="44">
        <v>19</v>
      </c>
      <c r="D24" s="44">
        <v>17.3</v>
      </c>
      <c r="E24" s="44">
        <v>17.3</v>
      </c>
      <c r="F24" s="44">
        <v>17.3</v>
      </c>
      <c r="G24" s="44">
        <v>17.3</v>
      </c>
      <c r="H24" s="44">
        <v>17.3</v>
      </c>
      <c r="I24" s="44">
        <v>17.3</v>
      </c>
      <c r="J24" s="44">
        <v>17.3</v>
      </c>
      <c r="K24" s="44">
        <v>17.3</v>
      </c>
      <c r="L24" s="44">
        <v>17.3</v>
      </c>
      <c r="M24" s="44">
        <v>13</v>
      </c>
      <c r="N24" s="44">
        <v>13</v>
      </c>
      <c r="O24" s="44">
        <v>13</v>
      </c>
      <c r="P24" s="44">
        <v>13</v>
      </c>
      <c r="Q24" s="44">
        <v>11.3</v>
      </c>
      <c r="R24" s="44">
        <v>11.3</v>
      </c>
      <c r="S24" s="44">
        <v>11.3</v>
      </c>
      <c r="T24" s="44">
        <v>11.3</v>
      </c>
      <c r="U24" s="44">
        <v>11.3</v>
      </c>
      <c r="V24" s="44">
        <v>11.3</v>
      </c>
      <c r="W24" s="44">
        <v>11.3</v>
      </c>
      <c r="X24" s="44">
        <v>11.3</v>
      </c>
      <c r="Y24" s="44">
        <v>11.3</v>
      </c>
      <c r="Z24" s="44">
        <v>11.3</v>
      </c>
      <c r="AA24" s="44">
        <v>18.7</v>
      </c>
      <c r="AB24" s="44">
        <v>18.7</v>
      </c>
      <c r="AC24" s="44">
        <v>18.7</v>
      </c>
      <c r="AD24" s="44">
        <v>18.7</v>
      </c>
      <c r="AE24" s="44">
        <v>18.7</v>
      </c>
      <c r="AF24" s="44">
        <v>18.7</v>
      </c>
      <c r="AG24" s="53">
        <v>25</v>
      </c>
      <c r="AH24" s="49">
        <f t="shared" si="2"/>
        <v>21</v>
      </c>
      <c r="AI24" s="50">
        <f t="shared" si="3"/>
        <v>11.3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14.1</v>
      </c>
      <c r="C25" s="44">
        <v>14.1</v>
      </c>
      <c r="D25" s="44">
        <v>14.1</v>
      </c>
      <c r="E25" s="44">
        <v>14.1</v>
      </c>
      <c r="F25" s="44">
        <v>14.1</v>
      </c>
      <c r="G25" s="44">
        <v>14.1</v>
      </c>
      <c r="H25" s="44">
        <v>14.1</v>
      </c>
      <c r="I25" s="44">
        <v>14.1</v>
      </c>
      <c r="J25" s="44">
        <v>14.1</v>
      </c>
      <c r="K25" s="44">
        <v>14.1</v>
      </c>
      <c r="L25" s="44">
        <v>14.1</v>
      </c>
      <c r="M25" s="44">
        <v>14.1</v>
      </c>
      <c r="N25" s="44">
        <v>14.1</v>
      </c>
      <c r="O25" s="44">
        <v>14.1</v>
      </c>
      <c r="P25" s="44">
        <v>14.1</v>
      </c>
      <c r="Q25" s="44">
        <v>14.1</v>
      </c>
      <c r="R25" s="44">
        <v>14.1</v>
      </c>
      <c r="S25" s="44">
        <v>14.1</v>
      </c>
      <c r="T25" s="44">
        <v>14.1</v>
      </c>
      <c r="U25" s="44">
        <v>14.1</v>
      </c>
      <c r="V25" s="44">
        <v>14.1</v>
      </c>
      <c r="W25" s="44">
        <v>14.1</v>
      </c>
      <c r="X25" s="44">
        <v>14.1</v>
      </c>
      <c r="Y25" s="44">
        <v>14.1</v>
      </c>
      <c r="Z25" s="44">
        <v>14.1</v>
      </c>
      <c r="AA25" s="44">
        <v>12</v>
      </c>
      <c r="AB25" s="44">
        <v>12</v>
      </c>
      <c r="AC25" s="44">
        <v>12</v>
      </c>
      <c r="AD25" s="44">
        <v>12</v>
      </c>
      <c r="AE25" s="44">
        <v>12</v>
      </c>
      <c r="AF25" s="44">
        <v>12</v>
      </c>
      <c r="AG25" s="53">
        <v>24.2</v>
      </c>
      <c r="AH25" s="49">
        <f t="shared" si="2"/>
        <v>14.1</v>
      </c>
      <c r="AI25" s="50">
        <f t="shared" si="3"/>
        <v>12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4">
        <v>11.5</v>
      </c>
      <c r="AB26" s="44">
        <v>11.5</v>
      </c>
      <c r="AC26" s="44">
        <v>11.5</v>
      </c>
      <c r="AD26" s="44">
        <v>11.5</v>
      </c>
      <c r="AE26" s="44">
        <v>11.5</v>
      </c>
      <c r="AF26" s="44">
        <v>11.5</v>
      </c>
      <c r="AG26" s="53">
        <v>20</v>
      </c>
      <c r="AH26" s="49">
        <f t="shared" si="2"/>
        <v>11.5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2.5</v>
      </c>
      <c r="C27" s="44">
        <v>2.5</v>
      </c>
      <c r="D27" s="44">
        <v>2.5</v>
      </c>
      <c r="E27" s="44">
        <v>2.5</v>
      </c>
      <c r="F27" s="44">
        <v>2.5</v>
      </c>
      <c r="G27" s="44">
        <v>2.5</v>
      </c>
      <c r="H27" s="44">
        <v>2.5</v>
      </c>
      <c r="I27" s="44">
        <v>2.5</v>
      </c>
      <c r="J27" s="44">
        <v>2.5</v>
      </c>
      <c r="K27" s="44">
        <v>2.5</v>
      </c>
      <c r="L27" s="44">
        <v>2.5</v>
      </c>
      <c r="M27" s="44">
        <v>2.5</v>
      </c>
      <c r="N27" s="44">
        <v>2.5</v>
      </c>
      <c r="O27" s="44">
        <v>0</v>
      </c>
      <c r="P27" s="44">
        <v>2.5</v>
      </c>
      <c r="Q27" s="44">
        <v>2.5</v>
      </c>
      <c r="R27" s="44">
        <v>2.5</v>
      </c>
      <c r="S27" s="44">
        <v>2.5</v>
      </c>
      <c r="T27" s="44">
        <v>2.5</v>
      </c>
      <c r="U27" s="44">
        <v>2.5</v>
      </c>
      <c r="V27" s="44">
        <v>2.5</v>
      </c>
      <c r="W27" s="44">
        <v>2.5</v>
      </c>
      <c r="X27" s="44">
        <v>2.5</v>
      </c>
      <c r="Y27" s="44">
        <v>2.5</v>
      </c>
      <c r="Z27" s="44">
        <v>2.5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0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5</v>
      </c>
      <c r="C29" s="44">
        <v>5</v>
      </c>
      <c r="D29" s="44">
        <v>5</v>
      </c>
      <c r="E29" s="44">
        <v>5</v>
      </c>
      <c r="F29" s="44">
        <v>5</v>
      </c>
      <c r="G29" s="44">
        <v>5</v>
      </c>
      <c r="H29" s="44">
        <v>5</v>
      </c>
      <c r="I29" s="44">
        <v>5</v>
      </c>
      <c r="J29" s="44">
        <v>5</v>
      </c>
      <c r="K29" s="44">
        <v>5</v>
      </c>
      <c r="L29" s="44">
        <v>5</v>
      </c>
      <c r="M29" s="44">
        <v>5</v>
      </c>
      <c r="N29" s="44">
        <v>5</v>
      </c>
      <c r="O29" s="44">
        <v>5</v>
      </c>
      <c r="P29" s="44">
        <v>5</v>
      </c>
      <c r="Q29" s="44">
        <v>5</v>
      </c>
      <c r="R29" s="44">
        <v>5</v>
      </c>
      <c r="S29" s="44">
        <v>5</v>
      </c>
      <c r="T29" s="44">
        <v>5</v>
      </c>
      <c r="U29" s="44">
        <v>5</v>
      </c>
      <c r="V29" s="44">
        <v>5</v>
      </c>
      <c r="W29" s="44">
        <v>5</v>
      </c>
      <c r="X29" s="44">
        <v>5</v>
      </c>
      <c r="Y29" s="44">
        <v>5</v>
      </c>
      <c r="Z29" s="44">
        <v>5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5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2.1</v>
      </c>
      <c r="C34" s="44">
        <v>2.1</v>
      </c>
      <c r="D34" s="44">
        <v>2.1</v>
      </c>
      <c r="E34" s="44">
        <v>2.1</v>
      </c>
      <c r="F34" s="44">
        <v>2.1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2.1</v>
      </c>
      <c r="AB34" s="44">
        <v>2.1</v>
      </c>
      <c r="AC34" s="44">
        <v>2.1</v>
      </c>
      <c r="AD34" s="44">
        <v>2.1</v>
      </c>
      <c r="AE34" s="44">
        <v>2.1</v>
      </c>
      <c r="AF34" s="44">
        <v>2.1</v>
      </c>
      <c r="AG34" s="58">
        <v>20</v>
      </c>
      <c r="AH34" s="49">
        <f t="shared" si="2"/>
        <v>2.1</v>
      </c>
      <c r="AI34" s="50">
        <f t="shared" si="3"/>
        <v>0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200</v>
      </c>
      <c r="C36" s="55">
        <v>200</v>
      </c>
      <c r="D36" s="55">
        <v>200</v>
      </c>
      <c r="E36" s="55">
        <v>200</v>
      </c>
      <c r="F36" s="55">
        <v>200</v>
      </c>
      <c r="G36" s="55">
        <v>200</v>
      </c>
      <c r="H36" s="55">
        <v>200</v>
      </c>
      <c r="I36" s="55">
        <v>200</v>
      </c>
      <c r="J36" s="55">
        <v>200</v>
      </c>
      <c r="K36" s="55">
        <v>200</v>
      </c>
      <c r="L36" s="55">
        <v>200</v>
      </c>
      <c r="M36" s="55">
        <v>200</v>
      </c>
      <c r="N36" s="55">
        <v>200</v>
      </c>
      <c r="O36" s="55">
        <v>160</v>
      </c>
      <c r="P36" s="55">
        <v>200</v>
      </c>
      <c r="Q36" s="55">
        <v>200</v>
      </c>
      <c r="R36" s="55">
        <v>200</v>
      </c>
      <c r="S36" s="55">
        <v>200</v>
      </c>
      <c r="T36" s="55">
        <v>200</v>
      </c>
      <c r="U36" s="55">
        <v>200</v>
      </c>
      <c r="V36" s="55">
        <v>200</v>
      </c>
      <c r="W36" s="55">
        <v>200</v>
      </c>
      <c r="X36" s="55">
        <v>200</v>
      </c>
      <c r="Y36" s="55">
        <v>200</v>
      </c>
      <c r="Z36" s="55">
        <v>200</v>
      </c>
      <c r="AA36" s="55">
        <v>200</v>
      </c>
      <c r="AB36" s="55">
        <v>200</v>
      </c>
      <c r="AC36" s="55">
        <v>200</v>
      </c>
      <c r="AD36" s="55">
        <v>200</v>
      </c>
      <c r="AE36" s="55">
        <v>200</v>
      </c>
      <c r="AF36" s="55">
        <v>200</v>
      </c>
      <c r="AG36" s="58">
        <v>85</v>
      </c>
      <c r="AH36" s="49">
        <f t="shared" si="2"/>
        <v>200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f>42.6+46.5</f>
        <v>89.1</v>
      </c>
      <c r="C37" s="61">
        <f>43.2+57.4</f>
        <v>100.6</v>
      </c>
      <c r="D37" s="61">
        <f>42.7+57.4</f>
        <v>100.1</v>
      </c>
      <c r="E37" s="55">
        <v>98.2</v>
      </c>
      <c r="F37" s="55">
        <v>92.6</v>
      </c>
      <c r="G37" s="55">
        <v>92</v>
      </c>
      <c r="H37" s="55">
        <v>89.6</v>
      </c>
      <c r="I37" s="55">
        <v>78.599999999999994</v>
      </c>
      <c r="J37" s="55">
        <v>77.900000000000006</v>
      </c>
      <c r="K37" s="55">
        <v>78.599999999999994</v>
      </c>
      <c r="L37" s="55">
        <v>75</v>
      </c>
      <c r="M37" s="55">
        <f>41.3+35.4</f>
        <v>76.699999999999989</v>
      </c>
      <c r="N37" s="55">
        <f>36.2+48</f>
        <v>84.2</v>
      </c>
      <c r="O37" s="55">
        <f>13.4+20.5</f>
        <v>33.9</v>
      </c>
      <c r="P37" s="55">
        <f>41+40.3</f>
        <v>81.3</v>
      </c>
      <c r="Q37" s="55">
        <f>48.8+38.2</f>
        <v>87</v>
      </c>
      <c r="R37" s="55">
        <f>33.4+49.1</f>
        <v>82.5</v>
      </c>
      <c r="S37" s="61">
        <v>70</v>
      </c>
      <c r="T37" s="61">
        <v>70</v>
      </c>
      <c r="U37" s="61">
        <v>90</v>
      </c>
      <c r="V37" s="61">
        <v>90</v>
      </c>
      <c r="W37" s="61">
        <v>90</v>
      </c>
      <c r="X37" s="61">
        <v>90</v>
      </c>
      <c r="Y37" s="61">
        <v>90</v>
      </c>
      <c r="Z37" s="61">
        <v>90</v>
      </c>
      <c r="AA37" s="61">
        <v>85</v>
      </c>
      <c r="AB37" s="61">
        <f>37.9+47.8</f>
        <v>85.699999999999989</v>
      </c>
      <c r="AC37" s="61">
        <f>37.9+47.8</f>
        <v>85.699999999999989</v>
      </c>
      <c r="AD37" s="61">
        <f>36.8+45.6</f>
        <v>82.4</v>
      </c>
      <c r="AE37" s="61">
        <f>36.8+45.6</f>
        <v>82.4</v>
      </c>
      <c r="AF37" s="61">
        <f>33.3+46.2</f>
        <v>79.5</v>
      </c>
      <c r="AG37" s="58">
        <v>240</v>
      </c>
      <c r="AH37" s="49">
        <f t="shared" si="2"/>
        <v>100.6</v>
      </c>
      <c r="AI37" s="50">
        <f t="shared" si="3"/>
        <v>33.9</v>
      </c>
      <c r="AK37" s="51"/>
    </row>
    <row r="38" spans="1:88" ht="15.75" thickBot="1" x14ac:dyDescent="0.3">
      <c r="A38" s="62" t="s">
        <v>46</v>
      </c>
      <c r="B38" s="63">
        <f t="shared" ref="B38" si="4">SUM(B11:B36)</f>
        <v>647</v>
      </c>
      <c r="C38" s="63">
        <f t="shared" ref="C38:AF38" si="5">SUM(C11:C36)</f>
        <v>712.6</v>
      </c>
      <c r="D38" s="63">
        <f t="shared" si="5"/>
        <v>701.7</v>
      </c>
      <c r="E38" s="63">
        <f t="shared" si="5"/>
        <v>691.7</v>
      </c>
      <c r="F38" s="63">
        <f t="shared" si="5"/>
        <v>691.7</v>
      </c>
      <c r="G38" s="63">
        <f t="shared" si="5"/>
        <v>721.70000000000016</v>
      </c>
      <c r="H38" s="63">
        <f t="shared" si="5"/>
        <v>721.70000000000016</v>
      </c>
      <c r="I38" s="63">
        <f t="shared" si="5"/>
        <v>771.7</v>
      </c>
      <c r="J38" s="63">
        <f t="shared" si="5"/>
        <v>791.7</v>
      </c>
      <c r="K38" s="63">
        <f t="shared" si="5"/>
        <v>811.7</v>
      </c>
      <c r="L38" s="63">
        <f t="shared" si="5"/>
        <v>781.7</v>
      </c>
      <c r="M38" s="63">
        <f t="shared" si="5"/>
        <v>537.30000000000007</v>
      </c>
      <c r="N38" s="63">
        <f t="shared" si="5"/>
        <v>574.29999999999995</v>
      </c>
      <c r="O38" s="63">
        <f t="shared" si="5"/>
        <v>580.29999999999995</v>
      </c>
      <c r="P38" s="63">
        <f t="shared" si="5"/>
        <v>597.29999999999995</v>
      </c>
      <c r="Q38" s="63">
        <f t="shared" si="5"/>
        <v>615.6</v>
      </c>
      <c r="R38" s="63">
        <f t="shared" si="5"/>
        <v>662.60000000000014</v>
      </c>
      <c r="S38" s="63">
        <f t="shared" si="5"/>
        <v>655.60000000000014</v>
      </c>
      <c r="T38" s="63">
        <f t="shared" si="5"/>
        <v>620.6</v>
      </c>
      <c r="U38" s="63">
        <f t="shared" si="5"/>
        <v>555.60000000000014</v>
      </c>
      <c r="V38" s="63">
        <f t="shared" si="5"/>
        <v>615.6</v>
      </c>
      <c r="W38" s="63">
        <f t="shared" si="5"/>
        <v>600.6</v>
      </c>
      <c r="X38" s="63">
        <f t="shared" si="5"/>
        <v>599.5</v>
      </c>
      <c r="Y38" s="63">
        <f t="shared" si="5"/>
        <v>624.5</v>
      </c>
      <c r="Z38" s="63">
        <f t="shared" si="5"/>
        <v>689.5</v>
      </c>
      <c r="AA38" s="63">
        <f t="shared" si="5"/>
        <v>807.30000000000007</v>
      </c>
      <c r="AB38" s="63">
        <f t="shared" si="5"/>
        <v>784.30000000000007</v>
      </c>
      <c r="AC38" s="63">
        <f t="shared" si="5"/>
        <v>744.30000000000007</v>
      </c>
      <c r="AD38" s="63">
        <f t="shared" si="5"/>
        <v>734.00000000000011</v>
      </c>
      <c r="AE38" s="63">
        <f t="shared" si="5"/>
        <v>666</v>
      </c>
      <c r="AF38" s="63">
        <f t="shared" si="5"/>
        <v>769.00000000000011</v>
      </c>
      <c r="AG38" s="58">
        <f>SUM(AG11:AG37)</f>
        <v>1492.8299999999997</v>
      </c>
      <c r="AH38" s="49">
        <f t="shared" si="2"/>
        <v>811.7</v>
      </c>
      <c r="AI38" s="50">
        <f t="shared" si="3"/>
        <v>537.30000000000007</v>
      </c>
      <c r="AK38" s="51"/>
    </row>
    <row r="39" spans="1:88" x14ac:dyDescent="0.25">
      <c r="A39" s="52" t="s">
        <v>47</v>
      </c>
      <c r="B39" s="44">
        <v>135</v>
      </c>
      <c r="C39" s="44">
        <v>136.1</v>
      </c>
      <c r="D39" s="44">
        <v>122.6</v>
      </c>
      <c r="E39" s="44">
        <v>122.6</v>
      </c>
      <c r="F39" s="44">
        <v>111.3</v>
      </c>
      <c r="G39" s="44">
        <v>106.2</v>
      </c>
      <c r="H39" s="44">
        <v>106.2</v>
      </c>
      <c r="I39" s="44">
        <v>101.8</v>
      </c>
      <c r="J39" s="44">
        <v>111.3</v>
      </c>
      <c r="K39" s="44">
        <v>110</v>
      </c>
      <c r="L39" s="44">
        <v>110</v>
      </c>
      <c r="M39" s="44">
        <v>117.7</v>
      </c>
      <c r="N39" s="44">
        <v>131.6</v>
      </c>
      <c r="O39" s="44">
        <v>141.5</v>
      </c>
      <c r="P39" s="44">
        <v>130.69999999999999</v>
      </c>
      <c r="Q39" s="44">
        <v>121.6</v>
      </c>
      <c r="R39" s="44">
        <v>142.5</v>
      </c>
      <c r="S39" s="44">
        <v>142.5</v>
      </c>
      <c r="T39" s="44">
        <v>145.5</v>
      </c>
      <c r="U39" s="44">
        <v>145.5</v>
      </c>
      <c r="V39" s="44">
        <v>130</v>
      </c>
      <c r="W39" s="44">
        <v>111</v>
      </c>
      <c r="X39" s="44">
        <v>101</v>
      </c>
      <c r="Y39" s="44">
        <v>146.5</v>
      </c>
      <c r="Z39" s="44">
        <v>142</v>
      </c>
      <c r="AA39" s="44">
        <v>142</v>
      </c>
      <c r="AB39" s="44">
        <v>142.5</v>
      </c>
      <c r="AC39" s="44">
        <v>142.5</v>
      </c>
      <c r="AD39" s="44">
        <v>142.4</v>
      </c>
      <c r="AE39" s="44">
        <v>136.6</v>
      </c>
      <c r="AF39" s="44">
        <v>143</v>
      </c>
      <c r="AG39" s="56">
        <v>144</v>
      </c>
      <c r="AH39" s="49">
        <f t="shared" si="2"/>
        <v>146.5</v>
      </c>
      <c r="AI39" s="50">
        <f t="shared" si="3"/>
        <v>101</v>
      </c>
      <c r="AK39" s="51"/>
    </row>
    <row r="40" spans="1:88" x14ac:dyDescent="0.25">
      <c r="A40" s="57" t="s">
        <v>48</v>
      </c>
      <c r="B40" s="64">
        <v>25.8</v>
      </c>
      <c r="C40" s="64">
        <v>55.5</v>
      </c>
      <c r="D40" s="64">
        <v>46.5</v>
      </c>
      <c r="E40" s="64">
        <v>46.5</v>
      </c>
      <c r="F40" s="64">
        <v>45.7</v>
      </c>
      <c r="G40" s="64">
        <v>45.7</v>
      </c>
      <c r="H40" s="64">
        <v>45.7</v>
      </c>
      <c r="I40" s="64">
        <v>45.7</v>
      </c>
      <c r="J40" s="64">
        <v>45.7</v>
      </c>
      <c r="K40" s="64">
        <v>64.2</v>
      </c>
      <c r="L40" s="64">
        <v>70.099999999999994</v>
      </c>
      <c r="M40" s="44">
        <v>70</v>
      </c>
      <c r="N40" s="44">
        <v>69.900000000000006</v>
      </c>
      <c r="O40" s="44">
        <v>69.900000000000006</v>
      </c>
      <c r="P40" s="44">
        <v>50</v>
      </c>
      <c r="Q40" s="44">
        <v>50</v>
      </c>
      <c r="R40" s="44">
        <v>51.9</v>
      </c>
      <c r="S40" s="44">
        <v>59</v>
      </c>
      <c r="T40" s="44">
        <v>59</v>
      </c>
      <c r="U40" s="64">
        <v>60</v>
      </c>
      <c r="V40" s="64">
        <v>50</v>
      </c>
      <c r="W40" s="64">
        <v>45</v>
      </c>
      <c r="X40" s="64">
        <v>45</v>
      </c>
      <c r="Y40" s="64">
        <v>59.6</v>
      </c>
      <c r="Z40" s="64">
        <v>62</v>
      </c>
      <c r="AA40" s="64">
        <v>71</v>
      </c>
      <c r="AB40" s="64">
        <v>69.900000000000006</v>
      </c>
      <c r="AC40" s="64">
        <v>69.900000000000006</v>
      </c>
      <c r="AD40" s="64">
        <v>59.5</v>
      </c>
      <c r="AE40" s="64">
        <v>62</v>
      </c>
      <c r="AF40" s="64">
        <v>50</v>
      </c>
      <c r="AG40" s="58">
        <v>70</v>
      </c>
      <c r="AH40" s="49">
        <f t="shared" si="2"/>
        <v>71</v>
      </c>
      <c r="AI40" s="50">
        <f t="shared" si="3"/>
        <v>25.8</v>
      </c>
      <c r="AK40" s="51"/>
    </row>
    <row r="41" spans="1:88" x14ac:dyDescent="0.25">
      <c r="A41" s="57" t="s">
        <v>49</v>
      </c>
      <c r="B41" s="64">
        <v>54.2</v>
      </c>
      <c r="C41" s="64">
        <v>53.7</v>
      </c>
      <c r="D41" s="64">
        <v>53.8</v>
      </c>
      <c r="E41" s="64">
        <v>64.599999999999994</v>
      </c>
      <c r="F41" s="64">
        <v>64.599999999999994</v>
      </c>
      <c r="G41" s="64">
        <v>64.599999999999994</v>
      </c>
      <c r="H41" s="64">
        <v>64.599999999999994</v>
      </c>
      <c r="I41" s="64">
        <v>61.1</v>
      </c>
      <c r="J41" s="64">
        <v>61.1</v>
      </c>
      <c r="K41" s="64">
        <v>56.3</v>
      </c>
      <c r="L41" s="64">
        <v>68.7</v>
      </c>
      <c r="M41" s="44">
        <v>68.599999999999994</v>
      </c>
      <c r="N41" s="44">
        <v>61.6</v>
      </c>
      <c r="O41" s="44">
        <v>61.6</v>
      </c>
      <c r="P41" s="44">
        <v>61.8</v>
      </c>
      <c r="Q41" s="44">
        <v>54</v>
      </c>
      <c r="R41" s="44">
        <v>60.4</v>
      </c>
      <c r="S41" s="44">
        <v>60.4</v>
      </c>
      <c r="T41" s="44">
        <v>60.4</v>
      </c>
      <c r="U41" s="64">
        <v>68</v>
      </c>
      <c r="V41" s="64">
        <v>52</v>
      </c>
      <c r="W41" s="64">
        <v>52</v>
      </c>
      <c r="X41" s="64">
        <v>52</v>
      </c>
      <c r="Y41" s="64">
        <v>52.7</v>
      </c>
      <c r="Z41" s="64">
        <v>64</v>
      </c>
      <c r="AA41" s="64">
        <v>68</v>
      </c>
      <c r="AB41" s="64">
        <v>68.2</v>
      </c>
      <c r="AC41" s="64">
        <v>68.2</v>
      </c>
      <c r="AD41" s="64">
        <v>68.2</v>
      </c>
      <c r="AE41" s="64">
        <v>67.7</v>
      </c>
      <c r="AF41" s="64">
        <v>52.3</v>
      </c>
      <c r="AG41" s="58">
        <v>69</v>
      </c>
      <c r="AH41" s="49">
        <f t="shared" si="2"/>
        <v>68.7</v>
      </c>
      <c r="AI41" s="50">
        <f t="shared" si="3"/>
        <v>52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44">
        <v>60.9</v>
      </c>
      <c r="N42" s="44">
        <v>60.9</v>
      </c>
      <c r="O42" s="44">
        <v>60.9</v>
      </c>
      <c r="P42" s="44">
        <v>60.9</v>
      </c>
      <c r="Q42" s="44">
        <v>60.9</v>
      </c>
      <c r="R42" s="44">
        <v>60.9</v>
      </c>
      <c r="S42" s="44">
        <v>60.9</v>
      </c>
      <c r="T42" s="44">
        <v>60.9</v>
      </c>
      <c r="U42" s="44">
        <v>60.9</v>
      </c>
      <c r="V42" s="44">
        <v>60.9</v>
      </c>
      <c r="W42" s="44">
        <v>60.9</v>
      </c>
      <c r="X42" s="44">
        <v>60.9</v>
      </c>
      <c r="Y42" s="44">
        <v>60.9</v>
      </c>
      <c r="Z42" s="44">
        <v>60.9</v>
      </c>
      <c r="AA42" s="64">
        <v>60.9</v>
      </c>
      <c r="AB42" s="64">
        <v>60.9</v>
      </c>
      <c r="AC42" s="64">
        <v>60.9</v>
      </c>
      <c r="AD42" s="64">
        <v>60.9</v>
      </c>
      <c r="AE42" s="64">
        <v>60.9</v>
      </c>
      <c r="AF42" s="64">
        <v>60.9</v>
      </c>
      <c r="AG42" s="58">
        <v>60</v>
      </c>
      <c r="AH42" s="49">
        <f t="shared" si="2"/>
        <v>60.9</v>
      </c>
      <c r="AI42" s="50">
        <f t="shared" si="3"/>
        <v>60.9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10</v>
      </c>
      <c r="F43" s="55">
        <v>10</v>
      </c>
      <c r="G43" s="55">
        <v>10.9</v>
      </c>
      <c r="H43" s="55">
        <v>10.9</v>
      </c>
      <c r="I43" s="55">
        <v>10.9</v>
      </c>
      <c r="J43" s="55">
        <v>13.7</v>
      </c>
      <c r="K43" s="55">
        <v>13.7</v>
      </c>
      <c r="L43" s="55">
        <v>13.7</v>
      </c>
      <c r="M43" s="44">
        <v>20</v>
      </c>
      <c r="N43" s="44">
        <v>19</v>
      </c>
      <c r="O43" s="44">
        <v>25</v>
      </c>
      <c r="P43" s="44">
        <v>22</v>
      </c>
      <c r="Q43" s="44">
        <v>20</v>
      </c>
      <c r="R43" s="44">
        <v>22</v>
      </c>
      <c r="S43" s="44">
        <v>22</v>
      </c>
      <c r="T43" s="44">
        <v>22</v>
      </c>
      <c r="U43" s="44">
        <v>0</v>
      </c>
      <c r="V43" s="44">
        <v>0</v>
      </c>
      <c r="W43" s="44">
        <v>0</v>
      </c>
      <c r="X43" s="44">
        <v>7</v>
      </c>
      <c r="Y43" s="44">
        <v>7</v>
      </c>
      <c r="Z43" s="44">
        <v>21</v>
      </c>
      <c r="AA43" s="64">
        <v>28</v>
      </c>
      <c r="AB43" s="64">
        <v>24.4</v>
      </c>
      <c r="AC43" s="64">
        <v>24.4</v>
      </c>
      <c r="AD43" s="64">
        <v>24.1</v>
      </c>
      <c r="AE43" s="64">
        <v>24.1</v>
      </c>
      <c r="AF43" s="64">
        <v>19.2</v>
      </c>
      <c r="AG43" s="58">
        <v>30</v>
      </c>
      <c r="AH43" s="49">
        <f t="shared" si="2"/>
        <v>28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44">
        <v>10</v>
      </c>
      <c r="N44" s="44">
        <v>10</v>
      </c>
      <c r="O44" s="44">
        <v>10</v>
      </c>
      <c r="P44" s="44">
        <v>10</v>
      </c>
      <c r="Q44" s="44">
        <v>10</v>
      </c>
      <c r="R44" s="44">
        <v>10</v>
      </c>
      <c r="S44" s="44">
        <v>10</v>
      </c>
      <c r="T44" s="44">
        <v>10</v>
      </c>
      <c r="U44" s="44">
        <v>10</v>
      </c>
      <c r="V44" s="44">
        <v>10</v>
      </c>
      <c r="W44" s="44">
        <v>10</v>
      </c>
      <c r="X44" s="44">
        <v>10</v>
      </c>
      <c r="Y44" s="44">
        <v>10</v>
      </c>
      <c r="Z44" s="44">
        <v>10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10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15.1</v>
      </c>
      <c r="C45" s="64">
        <v>15.2</v>
      </c>
      <c r="D45" s="64">
        <v>15.2</v>
      </c>
      <c r="E45" s="64">
        <v>15.2</v>
      </c>
      <c r="F45" s="64">
        <v>15.2</v>
      </c>
      <c r="G45" s="64">
        <v>15.2</v>
      </c>
      <c r="H45" s="64">
        <v>15.2</v>
      </c>
      <c r="I45" s="64">
        <v>15.2</v>
      </c>
      <c r="J45" s="64">
        <v>15.2</v>
      </c>
      <c r="K45" s="64">
        <v>15.2</v>
      </c>
      <c r="L45" s="64">
        <v>15.2</v>
      </c>
      <c r="M45" s="44">
        <v>15.2</v>
      </c>
      <c r="N45" s="44">
        <v>12.8</v>
      </c>
      <c r="O45" s="44">
        <v>12.8</v>
      </c>
      <c r="P45" s="44">
        <v>12.8</v>
      </c>
      <c r="Q45" s="44">
        <v>14.8</v>
      </c>
      <c r="R45" s="44">
        <v>12.5</v>
      </c>
      <c r="S45" s="44">
        <v>12.5</v>
      </c>
      <c r="T45" s="44">
        <v>12.5</v>
      </c>
      <c r="U45" s="44">
        <v>12.5</v>
      </c>
      <c r="V45" s="44">
        <v>12.5</v>
      </c>
      <c r="W45" s="44">
        <v>12.5</v>
      </c>
      <c r="X45" s="44">
        <v>12.5</v>
      </c>
      <c r="Y45" s="44">
        <v>12.5</v>
      </c>
      <c r="Z45" s="44">
        <v>12.5</v>
      </c>
      <c r="AA45" s="44">
        <v>15</v>
      </c>
      <c r="AB45" s="44">
        <v>15</v>
      </c>
      <c r="AC45" s="44">
        <v>15</v>
      </c>
      <c r="AD45" s="44">
        <v>15</v>
      </c>
      <c r="AE45" s="44">
        <v>15</v>
      </c>
      <c r="AF45" s="44">
        <v>15</v>
      </c>
      <c r="AG45" s="58">
        <v>24</v>
      </c>
      <c r="AH45" s="49">
        <f t="shared" si="2"/>
        <v>15.2</v>
      </c>
      <c r="AI45" s="50">
        <f t="shared" si="3"/>
        <v>12.5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44">
        <v>8.3000000000000007</v>
      </c>
      <c r="C47" s="44">
        <v>8.3000000000000007</v>
      </c>
      <c r="D47" s="44">
        <v>8.3000000000000007</v>
      </c>
      <c r="E47" s="44">
        <v>8.3000000000000007</v>
      </c>
      <c r="F47" s="44">
        <v>8.3000000000000007</v>
      </c>
      <c r="G47" s="44">
        <v>8.3000000000000007</v>
      </c>
      <c r="H47" s="44">
        <v>8.3000000000000007</v>
      </c>
      <c r="I47" s="44">
        <v>8.3000000000000007</v>
      </c>
      <c r="J47" s="44">
        <v>8.3000000000000007</v>
      </c>
      <c r="K47" s="44">
        <v>8.3000000000000007</v>
      </c>
      <c r="L47" s="44">
        <v>8.3000000000000007</v>
      </c>
      <c r="M47" s="4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10</v>
      </c>
      <c r="T47" s="44">
        <v>10</v>
      </c>
      <c r="U47" s="44">
        <v>10</v>
      </c>
      <c r="V47" s="4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10</v>
      </c>
      <c r="AI47" s="50">
        <f t="shared" si="3"/>
        <v>8.3000000000000007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44">
        <v>6</v>
      </c>
      <c r="C48" s="44">
        <v>6</v>
      </c>
      <c r="D48" s="44">
        <v>6</v>
      </c>
      <c r="E48" s="44">
        <v>6</v>
      </c>
      <c r="F48" s="44">
        <v>6</v>
      </c>
      <c r="G48" s="44">
        <v>6</v>
      </c>
      <c r="H48" s="44">
        <v>6</v>
      </c>
      <c r="I48" s="44">
        <v>6</v>
      </c>
      <c r="J48" s="44">
        <v>6</v>
      </c>
      <c r="K48" s="44">
        <v>6</v>
      </c>
      <c r="L48" s="44">
        <v>6</v>
      </c>
      <c r="M48" s="44">
        <v>6</v>
      </c>
      <c r="N48" s="44">
        <v>6</v>
      </c>
      <c r="O48" s="44">
        <v>6</v>
      </c>
      <c r="P48" s="44">
        <v>6</v>
      </c>
      <c r="Q48" s="44">
        <v>6</v>
      </c>
      <c r="R48" s="44">
        <v>6</v>
      </c>
      <c r="S48" s="44">
        <v>6</v>
      </c>
      <c r="T48" s="44">
        <v>6</v>
      </c>
      <c r="U48" s="44">
        <v>6</v>
      </c>
      <c r="V48" s="44">
        <v>6</v>
      </c>
      <c r="W48" s="44">
        <v>6</v>
      </c>
      <c r="X48" s="44">
        <v>6</v>
      </c>
      <c r="Y48" s="44">
        <v>6</v>
      </c>
      <c r="Z48" s="44">
        <v>6</v>
      </c>
      <c r="AA48" s="44">
        <v>7</v>
      </c>
      <c r="AB48" s="44">
        <v>7</v>
      </c>
      <c r="AC48" s="44">
        <v>7</v>
      </c>
      <c r="AD48" s="44">
        <v>7</v>
      </c>
      <c r="AE48" s="44">
        <v>7</v>
      </c>
      <c r="AF48" s="44">
        <v>7</v>
      </c>
      <c r="AG48" s="58">
        <v>14</v>
      </c>
      <c r="AH48" s="49">
        <f t="shared" si="2"/>
        <v>7</v>
      </c>
      <c r="AI48" s="50">
        <f t="shared" si="3"/>
        <v>6</v>
      </c>
      <c r="AK48" s="51"/>
    </row>
    <row r="49" spans="1:37" x14ac:dyDescent="0.25">
      <c r="A49" s="57" t="s">
        <v>57</v>
      </c>
      <c r="B49" s="44">
        <v>6.2</v>
      </c>
      <c r="C49" s="44">
        <v>6.2</v>
      </c>
      <c r="D49" s="44">
        <v>6.2</v>
      </c>
      <c r="E49" s="44">
        <v>6.2</v>
      </c>
      <c r="F49" s="44">
        <v>6.2</v>
      </c>
      <c r="G49" s="44">
        <v>6.2</v>
      </c>
      <c r="H49" s="44">
        <v>6.2</v>
      </c>
      <c r="I49" s="44">
        <v>6.2</v>
      </c>
      <c r="J49" s="44">
        <v>6.2</v>
      </c>
      <c r="K49" s="44">
        <v>6.2</v>
      </c>
      <c r="L49" s="44">
        <v>6.2</v>
      </c>
      <c r="M49" s="44">
        <v>6.2</v>
      </c>
      <c r="N49" s="44">
        <v>6.2</v>
      </c>
      <c r="O49" s="44">
        <v>6.2</v>
      </c>
      <c r="P49" s="44">
        <v>6.2</v>
      </c>
      <c r="Q49" s="44">
        <v>6.2</v>
      </c>
      <c r="R49" s="44">
        <v>6.2</v>
      </c>
      <c r="S49" s="44">
        <v>6.2</v>
      </c>
      <c r="T49" s="44">
        <v>6.2</v>
      </c>
      <c r="U49" s="44">
        <v>6.2</v>
      </c>
      <c r="V49" s="44">
        <v>6.2</v>
      </c>
      <c r="W49" s="44">
        <v>6.2</v>
      </c>
      <c r="X49" s="44">
        <v>6.2</v>
      </c>
      <c r="Y49" s="44">
        <v>6.2</v>
      </c>
      <c r="Z49" s="44">
        <v>6.2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58">
        <v>10.050000000000001</v>
      </c>
      <c r="AH49" s="49">
        <f t="shared" si="2"/>
        <v>6.2</v>
      </c>
      <c r="AI49" s="50">
        <f t="shared" si="3"/>
        <v>6</v>
      </c>
      <c r="AK49" s="51"/>
    </row>
    <row r="50" spans="1:37" x14ac:dyDescent="0.25">
      <c r="A50" s="57" t="s">
        <v>58</v>
      </c>
      <c r="B50" s="44">
        <v>3.2</v>
      </c>
      <c r="C50" s="44">
        <v>3.2</v>
      </c>
      <c r="D50" s="44">
        <v>3.2</v>
      </c>
      <c r="E50" s="44">
        <v>3.2</v>
      </c>
      <c r="F50" s="44">
        <v>3.2</v>
      </c>
      <c r="G50" s="44">
        <v>3.2</v>
      </c>
      <c r="H50" s="44">
        <v>3.2</v>
      </c>
      <c r="I50" s="44">
        <v>3.2</v>
      </c>
      <c r="J50" s="44">
        <v>3.2</v>
      </c>
      <c r="K50" s="44">
        <v>3.2</v>
      </c>
      <c r="L50" s="44">
        <v>3.2</v>
      </c>
      <c r="M50" s="44">
        <v>3.2</v>
      </c>
      <c r="N50" s="44">
        <v>3.2</v>
      </c>
      <c r="O50" s="44">
        <v>3.2</v>
      </c>
      <c r="P50" s="44">
        <v>3.2</v>
      </c>
      <c r="Q50" s="44">
        <v>3.2</v>
      </c>
      <c r="R50" s="44">
        <v>3.2</v>
      </c>
      <c r="S50" s="44">
        <v>3.2</v>
      </c>
      <c r="T50" s="44">
        <v>3.2</v>
      </c>
      <c r="U50" s="44">
        <v>3.2</v>
      </c>
      <c r="V50" s="44">
        <v>3.2</v>
      </c>
      <c r="W50" s="44">
        <v>3.2</v>
      </c>
      <c r="X50" s="44">
        <v>3.2</v>
      </c>
      <c r="Y50" s="44">
        <v>3.2</v>
      </c>
      <c r="Z50" s="44">
        <v>3.2</v>
      </c>
      <c r="AA50" s="44">
        <v>4</v>
      </c>
      <c r="AB50" s="44">
        <v>4</v>
      </c>
      <c r="AC50" s="44">
        <v>4</v>
      </c>
      <c r="AD50" s="44">
        <v>4</v>
      </c>
      <c r="AE50" s="44">
        <v>4</v>
      </c>
      <c r="AF50" s="44">
        <v>4</v>
      </c>
      <c r="AG50" s="58">
        <v>6.2</v>
      </c>
      <c r="AH50" s="49">
        <f t="shared" si="2"/>
        <v>4</v>
      </c>
      <c r="AI50" s="50">
        <f t="shared" si="3"/>
        <v>3.2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" si="7">SUM(B39:B51)</f>
        <v>328.24</v>
      </c>
      <c r="C52" s="63">
        <f t="shared" ref="C52:AF52" si="8">SUM(C39:C51)</f>
        <v>358.64</v>
      </c>
      <c r="D52" s="63">
        <f t="shared" si="8"/>
        <v>336.23999999999995</v>
      </c>
      <c r="E52" s="63">
        <f t="shared" si="8"/>
        <v>347.03999999999996</v>
      </c>
      <c r="F52" s="63">
        <f t="shared" si="8"/>
        <v>334.94</v>
      </c>
      <c r="G52" s="63">
        <f t="shared" si="8"/>
        <v>330.73999999999995</v>
      </c>
      <c r="H52" s="63">
        <f t="shared" si="8"/>
        <v>330.73999999999995</v>
      </c>
      <c r="I52" s="63">
        <f t="shared" si="8"/>
        <v>322.83999999999997</v>
      </c>
      <c r="J52" s="63">
        <f t="shared" si="8"/>
        <v>335.14</v>
      </c>
      <c r="K52" s="63">
        <f t="shared" si="8"/>
        <v>347.53999999999996</v>
      </c>
      <c r="L52" s="63">
        <f t="shared" si="8"/>
        <v>365.84</v>
      </c>
      <c r="M52" s="63">
        <f t="shared" si="8"/>
        <v>391.33999999999992</v>
      </c>
      <c r="N52" s="63">
        <f t="shared" si="8"/>
        <v>394.74</v>
      </c>
      <c r="O52" s="63">
        <f t="shared" si="8"/>
        <v>410.64</v>
      </c>
      <c r="P52" s="63">
        <f t="shared" si="8"/>
        <v>377.14</v>
      </c>
      <c r="Q52" s="63">
        <f t="shared" si="8"/>
        <v>360.24</v>
      </c>
      <c r="R52" s="63">
        <f t="shared" si="8"/>
        <v>389.14</v>
      </c>
      <c r="S52" s="63">
        <f t="shared" si="8"/>
        <v>396.23999999999995</v>
      </c>
      <c r="T52" s="63">
        <f t="shared" si="8"/>
        <v>399.23999999999995</v>
      </c>
      <c r="U52" s="63">
        <f t="shared" si="8"/>
        <v>385.84</v>
      </c>
      <c r="V52" s="63">
        <f t="shared" si="8"/>
        <v>344.34</v>
      </c>
      <c r="W52" s="63">
        <f t="shared" si="8"/>
        <v>320.33999999999997</v>
      </c>
      <c r="X52" s="63">
        <f>SUM(X39:X51)</f>
        <v>317.33999999999997</v>
      </c>
      <c r="Y52" s="63">
        <f t="shared" si="8"/>
        <v>378.14</v>
      </c>
      <c r="Z52" s="63">
        <f t="shared" si="8"/>
        <v>401.34</v>
      </c>
      <c r="AA52" s="63">
        <f t="shared" si="8"/>
        <v>415.44</v>
      </c>
      <c r="AB52" s="63">
        <f t="shared" si="8"/>
        <v>411.44</v>
      </c>
      <c r="AC52" s="63">
        <f t="shared" si="8"/>
        <v>411.44</v>
      </c>
      <c r="AD52" s="63">
        <f t="shared" si="8"/>
        <v>400.64000000000004</v>
      </c>
      <c r="AE52" s="63">
        <f t="shared" si="8"/>
        <v>396.84000000000003</v>
      </c>
      <c r="AF52" s="63">
        <f t="shared" si="8"/>
        <v>370.94</v>
      </c>
      <c r="AG52" s="68">
        <f>SUM(AG39:AG51)</f>
        <v>489.91</v>
      </c>
      <c r="AH52" s="49">
        <f t="shared" si="2"/>
        <v>415.44</v>
      </c>
      <c r="AI52" s="50">
        <f t="shared" si="3"/>
        <v>317.33999999999997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10</v>
      </c>
      <c r="P53" s="44">
        <v>10</v>
      </c>
      <c r="Q53" s="44">
        <v>8</v>
      </c>
      <c r="R53" s="44">
        <v>10</v>
      </c>
      <c r="S53" s="44">
        <v>30</v>
      </c>
      <c r="T53" s="44">
        <v>30</v>
      </c>
      <c r="U53" s="44">
        <v>30</v>
      </c>
      <c r="V53" s="44">
        <v>10</v>
      </c>
      <c r="W53" s="44">
        <v>10</v>
      </c>
      <c r="X53" s="44">
        <v>10</v>
      </c>
      <c r="Y53" s="44">
        <v>10</v>
      </c>
      <c r="Z53" s="44">
        <v>14</v>
      </c>
      <c r="AA53" s="44">
        <v>13.8</v>
      </c>
      <c r="AB53" s="44">
        <v>13.8</v>
      </c>
      <c r="AC53" s="44">
        <v>13.8</v>
      </c>
      <c r="AD53" s="44">
        <v>20.100000000000001</v>
      </c>
      <c r="AE53" s="44">
        <v>20</v>
      </c>
      <c r="AF53" s="44">
        <v>30</v>
      </c>
      <c r="AG53" s="56">
        <v>60</v>
      </c>
      <c r="AH53" s="49">
        <f t="shared" si="2"/>
        <v>30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6.1</v>
      </c>
      <c r="P54" s="64">
        <v>4</v>
      </c>
      <c r="Q54" s="64">
        <v>3.6</v>
      </c>
      <c r="R54" s="64">
        <v>4.5999999999999996</v>
      </c>
      <c r="S54" s="64">
        <v>14</v>
      </c>
      <c r="T54" s="64">
        <v>14</v>
      </c>
      <c r="U54" s="64">
        <v>14</v>
      </c>
      <c r="V54" s="64">
        <v>4</v>
      </c>
      <c r="W54" s="64">
        <v>4</v>
      </c>
      <c r="X54" s="64">
        <v>4</v>
      </c>
      <c r="Y54" s="64">
        <v>4</v>
      </c>
      <c r="Z54" s="64">
        <v>6</v>
      </c>
      <c r="AA54" s="64">
        <v>5.9</v>
      </c>
      <c r="AB54" s="64">
        <v>5.9</v>
      </c>
      <c r="AC54" s="64">
        <v>5.9</v>
      </c>
      <c r="AD54" s="64">
        <v>10.1</v>
      </c>
      <c r="AE54" s="64">
        <v>10</v>
      </c>
      <c r="AF54" s="64">
        <v>14.8</v>
      </c>
      <c r="AG54" s="58">
        <v>32</v>
      </c>
      <c r="AH54" s="49">
        <f t="shared" si="2"/>
        <v>14.8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5</v>
      </c>
      <c r="T55" s="70">
        <v>5</v>
      </c>
      <c r="U55" s="70">
        <v>5</v>
      </c>
      <c r="V55" s="70">
        <v>2</v>
      </c>
      <c r="W55" s="70">
        <v>2</v>
      </c>
      <c r="X55" s="70">
        <v>2</v>
      </c>
      <c r="Y55" s="70">
        <v>2</v>
      </c>
      <c r="Z55" s="70">
        <v>2.2000000000000002</v>
      </c>
      <c r="AA55" s="70">
        <v>2.2000000000000002</v>
      </c>
      <c r="AB55" s="70">
        <v>2.2000000000000002</v>
      </c>
      <c r="AC55" s="70">
        <v>2.2000000000000002</v>
      </c>
      <c r="AD55" s="70">
        <v>3.7</v>
      </c>
      <c r="AE55" s="70">
        <v>3.4</v>
      </c>
      <c r="AF55" s="70">
        <v>5.4</v>
      </c>
      <c r="AG55" s="73">
        <v>14</v>
      </c>
      <c r="AH55" s="49">
        <f t="shared" si="2"/>
        <v>5.4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" si="9">SUM(B53:B55)</f>
        <v>0</v>
      </c>
      <c r="C56" s="63">
        <f t="shared" ref="C56:AF56" si="10">SUM(C53:C55)</f>
        <v>0</v>
      </c>
      <c r="D56" s="63">
        <f t="shared" si="10"/>
        <v>0</v>
      </c>
      <c r="E56" s="63">
        <f t="shared" si="10"/>
        <v>0</v>
      </c>
      <c r="F56" s="63">
        <f t="shared" si="10"/>
        <v>0</v>
      </c>
      <c r="G56" s="63">
        <f t="shared" si="10"/>
        <v>0</v>
      </c>
      <c r="H56" s="63">
        <f t="shared" si="10"/>
        <v>0</v>
      </c>
      <c r="I56" s="63">
        <f t="shared" si="10"/>
        <v>0</v>
      </c>
      <c r="J56" s="63">
        <f t="shared" si="10"/>
        <v>0</v>
      </c>
      <c r="K56" s="63">
        <f t="shared" si="10"/>
        <v>0</v>
      </c>
      <c r="L56" s="63">
        <f t="shared" si="10"/>
        <v>0</v>
      </c>
      <c r="M56" s="63">
        <f t="shared" si="10"/>
        <v>0</v>
      </c>
      <c r="N56" s="63">
        <f t="shared" si="10"/>
        <v>0</v>
      </c>
      <c r="O56" s="63">
        <f t="shared" si="10"/>
        <v>16.100000000000001</v>
      </c>
      <c r="P56" s="63">
        <f t="shared" si="10"/>
        <v>14</v>
      </c>
      <c r="Q56" s="63">
        <f t="shared" si="10"/>
        <v>11.6</v>
      </c>
      <c r="R56" s="63">
        <f t="shared" si="10"/>
        <v>14.6</v>
      </c>
      <c r="S56" s="63">
        <f t="shared" si="10"/>
        <v>49</v>
      </c>
      <c r="T56" s="63">
        <f t="shared" si="10"/>
        <v>49</v>
      </c>
      <c r="U56" s="63">
        <f t="shared" si="10"/>
        <v>49</v>
      </c>
      <c r="V56" s="63">
        <f t="shared" si="10"/>
        <v>16</v>
      </c>
      <c r="W56" s="63">
        <f t="shared" si="10"/>
        <v>16</v>
      </c>
      <c r="X56" s="63">
        <f t="shared" si="10"/>
        <v>16</v>
      </c>
      <c r="Y56" s="63">
        <f t="shared" si="10"/>
        <v>16</v>
      </c>
      <c r="Z56" s="63">
        <f t="shared" si="10"/>
        <v>22.2</v>
      </c>
      <c r="AA56" s="63">
        <f t="shared" si="10"/>
        <v>21.900000000000002</v>
      </c>
      <c r="AB56" s="63">
        <f t="shared" si="10"/>
        <v>21.900000000000002</v>
      </c>
      <c r="AC56" s="63">
        <f t="shared" si="10"/>
        <v>21.900000000000002</v>
      </c>
      <c r="AD56" s="63">
        <f t="shared" si="10"/>
        <v>33.900000000000006</v>
      </c>
      <c r="AE56" s="63">
        <f t="shared" si="10"/>
        <v>33.4</v>
      </c>
      <c r="AF56" s="63">
        <f t="shared" si="10"/>
        <v>50.199999999999996</v>
      </c>
      <c r="AG56" s="68">
        <f>SUM(AG53:AG55)</f>
        <v>106</v>
      </c>
      <c r="AH56" s="49">
        <f t="shared" si="2"/>
        <v>50.199999999999996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68.3</v>
      </c>
      <c r="C57" s="44">
        <v>66.3</v>
      </c>
      <c r="D57" s="44">
        <v>67.2</v>
      </c>
      <c r="E57" s="44">
        <v>59.5</v>
      </c>
      <c r="F57" s="44">
        <v>59.8</v>
      </c>
      <c r="G57" s="44">
        <v>55.2</v>
      </c>
      <c r="H57" s="44">
        <v>60.4</v>
      </c>
      <c r="I57" s="44">
        <v>52.8</v>
      </c>
      <c r="J57" s="44">
        <v>41.5</v>
      </c>
      <c r="K57" s="44">
        <v>43.3</v>
      </c>
      <c r="L57" s="44">
        <v>43.3</v>
      </c>
      <c r="M57" s="44">
        <v>55.2</v>
      </c>
      <c r="N57" s="44">
        <v>73.2</v>
      </c>
      <c r="O57" s="44">
        <v>72.900000000000006</v>
      </c>
      <c r="P57" s="44">
        <v>77</v>
      </c>
      <c r="Q57" s="44">
        <v>75.5</v>
      </c>
      <c r="R57" s="44">
        <v>75.5</v>
      </c>
      <c r="S57" s="44">
        <v>75</v>
      </c>
      <c r="T57" s="44">
        <v>72</v>
      </c>
      <c r="U57" s="44">
        <v>74</v>
      </c>
      <c r="V57" s="44">
        <v>82</v>
      </c>
      <c r="W57" s="44">
        <v>60</v>
      </c>
      <c r="X57" s="44">
        <v>68</v>
      </c>
      <c r="Y57" s="44">
        <v>61</v>
      </c>
      <c r="Z57" s="44">
        <v>53</v>
      </c>
      <c r="AA57" s="44">
        <v>61</v>
      </c>
      <c r="AB57" s="44">
        <v>68.900000000000006</v>
      </c>
      <c r="AC57" s="44">
        <v>72.7</v>
      </c>
      <c r="AD57" s="44">
        <v>71.5</v>
      </c>
      <c r="AE57" s="44">
        <v>62.82</v>
      </c>
      <c r="AF57" s="44">
        <v>68</v>
      </c>
      <c r="AG57" s="56"/>
      <c r="AH57" s="49">
        <f t="shared" si="2"/>
        <v>82</v>
      </c>
      <c r="AI57" s="50">
        <f t="shared" si="3"/>
        <v>41.5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182</v>
      </c>
      <c r="C59" s="64">
        <v>78.900000000000006</v>
      </c>
      <c r="D59" s="64">
        <v>81.2</v>
      </c>
      <c r="E59" s="64">
        <v>80</v>
      </c>
      <c r="F59" s="64">
        <v>88</v>
      </c>
      <c r="G59" s="64">
        <v>84.3</v>
      </c>
      <c r="H59" s="64">
        <v>89</v>
      </c>
      <c r="I59" s="64">
        <v>89.7</v>
      </c>
      <c r="J59" s="64">
        <v>71.5</v>
      </c>
      <c r="K59" s="64">
        <v>77</v>
      </c>
      <c r="L59" s="64">
        <v>80</v>
      </c>
      <c r="M59" s="64">
        <v>226.4</v>
      </c>
      <c r="N59" s="64">
        <v>230.7</v>
      </c>
      <c r="O59" s="64">
        <v>225.5</v>
      </c>
      <c r="P59" s="64">
        <v>218</v>
      </c>
      <c r="Q59" s="64">
        <v>221.5</v>
      </c>
      <c r="R59" s="64">
        <v>138</v>
      </c>
      <c r="S59" s="64">
        <v>126</v>
      </c>
      <c r="T59" s="64">
        <v>152</v>
      </c>
      <c r="U59" s="64">
        <v>160</v>
      </c>
      <c r="V59" s="64">
        <v>170</v>
      </c>
      <c r="W59" s="64">
        <v>180</v>
      </c>
      <c r="X59" s="64">
        <v>185</v>
      </c>
      <c r="Y59" s="64">
        <v>193</v>
      </c>
      <c r="Z59" s="64">
        <v>182</v>
      </c>
      <c r="AA59" s="64">
        <v>139</v>
      </c>
      <c r="AB59" s="64">
        <v>167.3</v>
      </c>
      <c r="AC59" s="64">
        <v>170</v>
      </c>
      <c r="AD59" s="64">
        <v>175</v>
      </c>
      <c r="AE59" s="64">
        <v>176</v>
      </c>
      <c r="AF59" s="64">
        <v>10</v>
      </c>
      <c r="AG59" s="77"/>
      <c r="AH59" s="49">
        <f t="shared" si="2"/>
        <v>230.7</v>
      </c>
      <c r="AI59" s="50">
        <f t="shared" si="3"/>
        <v>10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0</v>
      </c>
      <c r="AI60" s="50">
        <f t="shared" si="3"/>
        <v>0</v>
      </c>
      <c r="AK60" s="51"/>
    </row>
    <row r="61" spans="1:37" x14ac:dyDescent="0.25">
      <c r="A61" s="57" t="s">
        <v>69</v>
      </c>
      <c r="B61" s="54">
        <v>0</v>
      </c>
      <c r="C61" s="54">
        <v>0</v>
      </c>
      <c r="D61" s="54">
        <v>0</v>
      </c>
      <c r="E61" s="54">
        <v>0</v>
      </c>
      <c r="F61" s="54">
        <v>0</v>
      </c>
      <c r="G61" s="54">
        <v>0</v>
      </c>
      <c r="H61" s="54">
        <v>0</v>
      </c>
      <c r="I61" s="54">
        <v>0</v>
      </c>
      <c r="J61" s="54">
        <v>0</v>
      </c>
      <c r="K61" s="54">
        <v>0</v>
      </c>
      <c r="L61" s="5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54">
        <v>0</v>
      </c>
      <c r="C62" s="54">
        <v>0</v>
      </c>
      <c r="D62" s="54">
        <v>0</v>
      </c>
      <c r="E62" s="54">
        <v>0</v>
      </c>
      <c r="F62" s="54">
        <v>0</v>
      </c>
      <c r="G62" s="54">
        <v>0</v>
      </c>
      <c r="H62" s="54">
        <v>0</v>
      </c>
      <c r="I62" s="54">
        <v>0</v>
      </c>
      <c r="J62" s="54">
        <v>0</v>
      </c>
      <c r="K62" s="54">
        <v>0</v>
      </c>
      <c r="L62" s="54">
        <v>0</v>
      </c>
      <c r="M62" s="78">
        <v>0</v>
      </c>
      <c r="N62" s="78">
        <v>0</v>
      </c>
      <c r="O62" s="78">
        <v>0</v>
      </c>
      <c r="P62" s="78">
        <v>0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54">
        <v>0</v>
      </c>
      <c r="C63" s="54">
        <v>0</v>
      </c>
      <c r="D63" s="54">
        <v>0</v>
      </c>
      <c r="E63" s="54">
        <v>0</v>
      </c>
      <c r="F63" s="54">
        <v>0</v>
      </c>
      <c r="G63" s="54">
        <v>0</v>
      </c>
      <c r="H63" s="54">
        <v>0</v>
      </c>
      <c r="I63" s="54">
        <v>0</v>
      </c>
      <c r="J63" s="54">
        <v>0</v>
      </c>
      <c r="K63" s="54">
        <v>0</v>
      </c>
      <c r="L63" s="54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54">
        <v>0</v>
      </c>
      <c r="C66" s="54">
        <v>0</v>
      </c>
      <c r="D66" s="54">
        <v>0</v>
      </c>
      <c r="E66" s="54">
        <v>0</v>
      </c>
      <c r="F66" s="54">
        <v>0</v>
      </c>
      <c r="G66" s="54">
        <v>0</v>
      </c>
      <c r="H66" s="54">
        <v>0</v>
      </c>
      <c r="I66" s="54">
        <v>0</v>
      </c>
      <c r="J66" s="54">
        <v>0</v>
      </c>
      <c r="K66" s="54">
        <v>0</v>
      </c>
      <c r="L66" s="54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54">
        <v>0</v>
      </c>
      <c r="C67" s="54">
        <v>0</v>
      </c>
      <c r="D67" s="54">
        <v>0</v>
      </c>
      <c r="E67" s="54">
        <v>0</v>
      </c>
      <c r="F67" s="54">
        <v>0</v>
      </c>
      <c r="G67" s="54">
        <v>0</v>
      </c>
      <c r="H67" s="54">
        <v>0</v>
      </c>
      <c r="I67" s="54">
        <v>0</v>
      </c>
      <c r="J67" s="54">
        <v>0</v>
      </c>
      <c r="K67" s="54">
        <v>0</v>
      </c>
      <c r="L67" s="54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" si="11">SUM(B57:B67)</f>
        <v>250.3</v>
      </c>
      <c r="C68" s="63">
        <f t="shared" ref="C68:AF68" si="12">SUM(C57:C67)</f>
        <v>145.19999999999999</v>
      </c>
      <c r="D68" s="63">
        <f t="shared" si="12"/>
        <v>148.4</v>
      </c>
      <c r="E68" s="63">
        <f t="shared" si="12"/>
        <v>139.5</v>
      </c>
      <c r="F68" s="63">
        <f t="shared" si="12"/>
        <v>147.80000000000001</v>
      </c>
      <c r="G68" s="63">
        <f t="shared" si="12"/>
        <v>139.5</v>
      </c>
      <c r="H68" s="63">
        <f t="shared" si="12"/>
        <v>149.4</v>
      </c>
      <c r="I68" s="63">
        <f t="shared" si="12"/>
        <v>142.5</v>
      </c>
      <c r="J68" s="63">
        <f t="shared" si="12"/>
        <v>113</v>
      </c>
      <c r="K68" s="63">
        <f t="shared" si="12"/>
        <v>120.3</v>
      </c>
      <c r="L68" s="63">
        <f t="shared" si="12"/>
        <v>123.3</v>
      </c>
      <c r="M68" s="63">
        <f t="shared" si="12"/>
        <v>281.60000000000002</v>
      </c>
      <c r="N68" s="63">
        <f t="shared" si="12"/>
        <v>303.89999999999998</v>
      </c>
      <c r="O68" s="63">
        <f t="shared" si="12"/>
        <v>298.39999999999998</v>
      </c>
      <c r="P68" s="63">
        <f t="shared" si="12"/>
        <v>295</v>
      </c>
      <c r="Q68" s="63">
        <f t="shared" si="12"/>
        <v>305</v>
      </c>
      <c r="R68" s="63">
        <f t="shared" si="12"/>
        <v>221.5</v>
      </c>
      <c r="S68" s="63">
        <f t="shared" si="12"/>
        <v>209</v>
      </c>
      <c r="T68" s="63">
        <f t="shared" si="12"/>
        <v>232</v>
      </c>
      <c r="U68" s="63">
        <f t="shared" si="12"/>
        <v>242</v>
      </c>
      <c r="V68" s="63">
        <f>SUM(V57:V67)</f>
        <v>260</v>
      </c>
      <c r="W68" s="63">
        <f t="shared" si="12"/>
        <v>248</v>
      </c>
      <c r="X68" s="63">
        <f t="shared" si="12"/>
        <v>261</v>
      </c>
      <c r="Y68" s="63">
        <f t="shared" si="12"/>
        <v>262</v>
      </c>
      <c r="Z68" s="63">
        <f t="shared" si="12"/>
        <v>243</v>
      </c>
      <c r="AA68" s="63">
        <f t="shared" si="12"/>
        <v>208</v>
      </c>
      <c r="AB68" s="63">
        <f t="shared" si="12"/>
        <v>244.20000000000002</v>
      </c>
      <c r="AC68" s="63">
        <f t="shared" si="12"/>
        <v>250.7</v>
      </c>
      <c r="AD68" s="63">
        <f t="shared" si="12"/>
        <v>254.5</v>
      </c>
      <c r="AE68" s="63">
        <f t="shared" si="12"/>
        <v>246.82</v>
      </c>
      <c r="AF68" s="63">
        <f t="shared" si="12"/>
        <v>86</v>
      </c>
      <c r="AG68" s="68">
        <f>SUM(AG57:AG67)</f>
        <v>0</v>
      </c>
      <c r="AH68" s="49">
        <f t="shared" si="2"/>
        <v>305</v>
      </c>
      <c r="AI68" s="50">
        <f t="shared" si="3"/>
        <v>86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3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>
        <v>50</v>
      </c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>
        <v>30</v>
      </c>
      <c r="AD74" s="85">
        <v>30</v>
      </c>
      <c r="AE74" s="85">
        <v>25</v>
      </c>
      <c r="AF74" s="85">
        <v>40</v>
      </c>
      <c r="AG74" s="68"/>
      <c r="AH74" s="49">
        <f t="shared" si="2"/>
        <v>50</v>
      </c>
      <c r="AI74" s="50">
        <f t="shared" si="3"/>
        <v>25</v>
      </c>
    </row>
    <row r="75" spans="1:37" ht="15.75" thickBot="1" x14ac:dyDescent="0.3">
      <c r="A75" s="62" t="s">
        <v>83</v>
      </c>
      <c r="B75" s="83">
        <f t="shared" ref="B75" si="14">B72+B68+B56+B52+B38+B74</f>
        <v>1225.54</v>
      </c>
      <c r="C75" s="83">
        <f t="shared" ref="C75:AF75" si="15">C72+C68+C56+C52+C38+C74</f>
        <v>1216.44</v>
      </c>
      <c r="D75" s="83">
        <f t="shared" si="15"/>
        <v>1186.3400000000001</v>
      </c>
      <c r="E75" s="83">
        <f t="shared" si="15"/>
        <v>1178.24</v>
      </c>
      <c r="F75" s="83">
        <f t="shared" si="15"/>
        <v>1174.44</v>
      </c>
      <c r="G75" s="83">
        <f t="shared" si="15"/>
        <v>1191.94</v>
      </c>
      <c r="H75" s="83">
        <f t="shared" si="15"/>
        <v>1201.8400000000001</v>
      </c>
      <c r="I75" s="83">
        <f t="shared" si="15"/>
        <v>1237.04</v>
      </c>
      <c r="J75" s="83">
        <f t="shared" si="15"/>
        <v>1239.8400000000001</v>
      </c>
      <c r="K75" s="83">
        <f t="shared" si="15"/>
        <v>1279.54</v>
      </c>
      <c r="L75" s="83">
        <f t="shared" si="15"/>
        <v>1270.8400000000001</v>
      </c>
      <c r="M75" s="83">
        <f t="shared" si="15"/>
        <v>1260.24</v>
      </c>
      <c r="N75" s="83">
        <f t="shared" si="15"/>
        <v>1272.94</v>
      </c>
      <c r="O75" s="83">
        <f t="shared" si="15"/>
        <v>1305.44</v>
      </c>
      <c r="P75" s="83">
        <f t="shared" si="15"/>
        <v>1283.44</v>
      </c>
      <c r="Q75" s="83">
        <f t="shared" si="15"/>
        <v>1292.44</v>
      </c>
      <c r="R75" s="83">
        <f t="shared" si="15"/>
        <v>1287.8400000000001</v>
      </c>
      <c r="S75" s="83">
        <f t="shared" si="15"/>
        <v>1309.8400000000001</v>
      </c>
      <c r="T75" s="83">
        <f t="shared" si="15"/>
        <v>1300.8400000000001</v>
      </c>
      <c r="U75" s="83">
        <f t="shared" si="15"/>
        <v>1232.44</v>
      </c>
      <c r="V75" s="83">
        <f t="shared" si="15"/>
        <v>1235.94</v>
      </c>
      <c r="W75" s="83">
        <f t="shared" si="15"/>
        <v>1184.94</v>
      </c>
      <c r="X75" s="83">
        <f t="shared" si="15"/>
        <v>1193.8399999999999</v>
      </c>
      <c r="Y75" s="83">
        <f t="shared" si="15"/>
        <v>1280.6399999999999</v>
      </c>
      <c r="Z75" s="83">
        <f t="shared" si="15"/>
        <v>1356.04</v>
      </c>
      <c r="AA75" s="83">
        <f t="shared" si="15"/>
        <v>1452.64</v>
      </c>
      <c r="AB75" s="83">
        <f t="shared" si="15"/>
        <v>1461.8400000000001</v>
      </c>
      <c r="AC75" s="83">
        <f t="shared" si="15"/>
        <v>1458.3400000000001</v>
      </c>
      <c r="AD75" s="83">
        <f t="shared" si="15"/>
        <v>1453.04</v>
      </c>
      <c r="AE75" s="83">
        <f t="shared" si="15"/>
        <v>1368.06</v>
      </c>
      <c r="AF75" s="83">
        <f t="shared" si="15"/>
        <v>1316.14</v>
      </c>
      <c r="AG75" s="68">
        <f>AG72+AG68+AG56+AG52+AG38+AG74</f>
        <v>2144.14</v>
      </c>
      <c r="AH75" s="49">
        <f t="shared" si="2"/>
        <v>1461.8400000000001</v>
      </c>
      <c r="AI75" s="50">
        <f t="shared" si="3"/>
        <v>1174.44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6">MAX(B76:AF76)</f>
        <v>0</v>
      </c>
      <c r="AI76" s="50">
        <f t="shared" ref="AI76:AI91" si="17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6"/>
        <v>0</v>
      </c>
      <c r="AI77" s="50">
        <f t="shared" si="17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6"/>
        <v>0</v>
      </c>
      <c r="AI78" s="50">
        <f t="shared" si="17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6"/>
        <v>0</v>
      </c>
      <c r="AI79" s="50">
        <f t="shared" si="17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6"/>
        <v>0</v>
      </c>
      <c r="AI80" s="50">
        <f t="shared" si="17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6"/>
        <v>0</v>
      </c>
      <c r="AI81" s="50">
        <f t="shared" si="17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8">SUM(AG76:AG81)</f>
        <v>0</v>
      </c>
      <c r="AH82" s="49">
        <f t="shared" si="16"/>
        <v>0</v>
      </c>
      <c r="AI82" s="50">
        <f t="shared" si="17"/>
        <v>0</v>
      </c>
      <c r="AK82" s="51"/>
    </row>
    <row r="83" spans="1:37" ht="15.75" thickBot="1" x14ac:dyDescent="0.3">
      <c r="A83" s="62" t="s">
        <v>88</v>
      </c>
      <c r="B83" s="63">
        <f t="shared" ref="B83" si="19">SUM(B70:B82)</f>
        <v>2427.4299999999998</v>
      </c>
      <c r="C83" s="63">
        <f t="shared" ref="C83:AG83" si="20">SUM(C70:C82)</f>
        <v>2418.33</v>
      </c>
      <c r="D83" s="63">
        <f t="shared" si="20"/>
        <v>2388.23</v>
      </c>
      <c r="E83" s="63">
        <f t="shared" si="20"/>
        <v>2380.13</v>
      </c>
      <c r="F83" s="63">
        <f t="shared" si="20"/>
        <v>2376.33</v>
      </c>
      <c r="G83" s="63">
        <f t="shared" si="20"/>
        <v>2393.83</v>
      </c>
      <c r="H83" s="63">
        <f t="shared" si="20"/>
        <v>2403.73</v>
      </c>
      <c r="I83" s="63">
        <f t="shared" si="20"/>
        <v>2438.9299999999998</v>
      </c>
      <c r="J83" s="63">
        <f t="shared" si="20"/>
        <v>2441.73</v>
      </c>
      <c r="K83" s="63">
        <f t="shared" si="20"/>
        <v>2481.4299999999998</v>
      </c>
      <c r="L83" s="63">
        <f t="shared" si="20"/>
        <v>2472.73</v>
      </c>
      <c r="M83" s="63">
        <f t="shared" si="20"/>
        <v>2512.13</v>
      </c>
      <c r="N83" s="63">
        <f t="shared" si="20"/>
        <v>2474.83</v>
      </c>
      <c r="O83" s="63">
        <f t="shared" si="20"/>
        <v>2507.33</v>
      </c>
      <c r="P83" s="63">
        <f t="shared" si="20"/>
        <v>2485.33</v>
      </c>
      <c r="Q83" s="63">
        <f t="shared" si="20"/>
        <v>2494.33</v>
      </c>
      <c r="R83" s="63">
        <f t="shared" si="20"/>
        <v>2489.73</v>
      </c>
      <c r="S83" s="63">
        <f t="shared" si="20"/>
        <v>2511.73</v>
      </c>
      <c r="T83" s="63">
        <f t="shared" si="20"/>
        <v>2502.73</v>
      </c>
      <c r="U83" s="63">
        <f t="shared" si="20"/>
        <v>2434.33</v>
      </c>
      <c r="V83" s="63">
        <f t="shared" si="20"/>
        <v>2437.83</v>
      </c>
      <c r="W83" s="63">
        <f t="shared" si="20"/>
        <v>2386.83</v>
      </c>
      <c r="X83" s="63">
        <f t="shared" si="20"/>
        <v>2395.7299999999996</v>
      </c>
      <c r="Y83" s="63">
        <f t="shared" si="20"/>
        <v>2482.5299999999997</v>
      </c>
      <c r="Z83" s="63">
        <f t="shared" si="20"/>
        <v>2557.9299999999998</v>
      </c>
      <c r="AA83" s="63">
        <f t="shared" si="20"/>
        <v>2654.5299999999997</v>
      </c>
      <c r="AB83" s="63">
        <f t="shared" si="20"/>
        <v>2663.73</v>
      </c>
      <c r="AC83" s="63">
        <f t="shared" si="20"/>
        <v>2690.23</v>
      </c>
      <c r="AD83" s="63">
        <f t="shared" si="20"/>
        <v>2684.93</v>
      </c>
      <c r="AE83" s="63">
        <f t="shared" si="20"/>
        <v>2594.9499999999998</v>
      </c>
      <c r="AF83" s="63">
        <f t="shared" si="20"/>
        <v>2558.0299999999997</v>
      </c>
      <c r="AG83" s="68">
        <f t="shared" si="20"/>
        <v>4360.08</v>
      </c>
      <c r="AH83" s="49">
        <f t="shared" si="16"/>
        <v>2690.23</v>
      </c>
      <c r="AI83" s="50">
        <f t="shared" si="17"/>
        <v>2376.33</v>
      </c>
    </row>
    <row r="84" spans="1:37" x14ac:dyDescent="0.25">
      <c r="A84" s="88" t="s">
        <v>89</v>
      </c>
      <c r="B84" s="89">
        <v>50.01</v>
      </c>
      <c r="C84" s="89">
        <v>49.96</v>
      </c>
      <c r="D84" s="89">
        <v>50.01</v>
      </c>
      <c r="E84" s="89">
        <v>50.021000000000001</v>
      </c>
      <c r="F84" s="89">
        <v>50.051000000000002</v>
      </c>
      <c r="G84" s="89">
        <v>49.978999999999999</v>
      </c>
      <c r="H84" s="89">
        <v>49.996000000000002</v>
      </c>
      <c r="I84" s="89">
        <v>50.024999999999999</v>
      </c>
      <c r="J84" s="89">
        <v>50.003999999999998</v>
      </c>
      <c r="K84" s="89">
        <v>50.1</v>
      </c>
      <c r="L84" s="89">
        <v>50.021999999999998</v>
      </c>
      <c r="M84" s="89">
        <v>50.066000000000003</v>
      </c>
      <c r="N84" s="89">
        <v>50.088000000000001</v>
      </c>
      <c r="O84" s="89">
        <v>50.000999999999998</v>
      </c>
      <c r="P84" s="89">
        <v>50.030999999999999</v>
      </c>
      <c r="Q84" s="89">
        <v>50.045000000000002</v>
      </c>
      <c r="R84" s="89">
        <v>49.872</v>
      </c>
      <c r="S84" s="89">
        <v>50.064999999999998</v>
      </c>
      <c r="T84" s="89">
        <v>49.877000000000002</v>
      </c>
      <c r="U84" s="89">
        <v>49.996000000000002</v>
      </c>
      <c r="V84" s="89">
        <v>49.996000000000002</v>
      </c>
      <c r="W84" s="89">
        <v>50.05</v>
      </c>
      <c r="X84" s="89">
        <v>49.991</v>
      </c>
      <c r="Y84" s="89">
        <v>50.081000000000003</v>
      </c>
      <c r="Z84" s="89">
        <v>50.048999999999999</v>
      </c>
      <c r="AA84" s="89">
        <v>49.978000000000002</v>
      </c>
      <c r="AB84" s="89">
        <v>50.74</v>
      </c>
      <c r="AC84" s="89">
        <v>50.03</v>
      </c>
      <c r="AD84" s="89">
        <v>49.99</v>
      </c>
      <c r="AE84" s="89">
        <v>49.97</v>
      </c>
      <c r="AF84" s="89">
        <v>49.93</v>
      </c>
      <c r="AG84" s="90"/>
      <c r="AH84" s="49">
        <f t="shared" si="16"/>
        <v>50.74</v>
      </c>
      <c r="AI84" s="50">
        <f t="shared" si="17"/>
        <v>49.872</v>
      </c>
    </row>
    <row r="85" spans="1:37" x14ac:dyDescent="0.25">
      <c r="A85" s="91" t="s">
        <v>90</v>
      </c>
      <c r="B85" s="64">
        <v>124.8</v>
      </c>
      <c r="C85" s="64">
        <v>124.1</v>
      </c>
      <c r="D85" s="64">
        <v>124.3</v>
      </c>
      <c r="E85" s="64">
        <v>125.7</v>
      </c>
      <c r="F85" s="64">
        <v>125.5</v>
      </c>
      <c r="G85" s="64">
        <v>124.7</v>
      </c>
      <c r="H85" s="64">
        <v>124.1</v>
      </c>
      <c r="I85" s="64">
        <v>124.1</v>
      </c>
      <c r="J85" s="64">
        <v>123.6</v>
      </c>
      <c r="K85" s="64">
        <v>122.2</v>
      </c>
      <c r="L85" s="64">
        <v>122.5</v>
      </c>
      <c r="M85" s="64">
        <v>121.1</v>
      </c>
      <c r="N85" s="64">
        <v>120.8</v>
      </c>
      <c r="O85" s="64">
        <v>120.8</v>
      </c>
      <c r="P85" s="64">
        <v>122.2</v>
      </c>
      <c r="Q85" s="64">
        <v>122</v>
      </c>
      <c r="R85" s="64">
        <v>123.1</v>
      </c>
      <c r="S85" s="64">
        <v>123.1</v>
      </c>
      <c r="T85" s="64">
        <v>124.8</v>
      </c>
      <c r="U85" s="64">
        <v>124.8</v>
      </c>
      <c r="V85" s="64">
        <v>124.8</v>
      </c>
      <c r="W85" s="64">
        <v>126.6</v>
      </c>
      <c r="X85" s="64">
        <v>126.5</v>
      </c>
      <c r="Y85" s="64">
        <v>127</v>
      </c>
      <c r="Z85" s="64">
        <v>126</v>
      </c>
      <c r="AA85" s="64">
        <v>124.5</v>
      </c>
      <c r="AB85" s="64">
        <v>123.7</v>
      </c>
      <c r="AC85" s="64">
        <v>125.8</v>
      </c>
      <c r="AD85" s="64">
        <v>127</v>
      </c>
      <c r="AE85" s="64">
        <v>126.8</v>
      </c>
      <c r="AF85" s="64">
        <v>126.1</v>
      </c>
      <c r="AG85" s="93"/>
      <c r="AH85" s="49">
        <f t="shared" si="16"/>
        <v>127</v>
      </c>
      <c r="AI85" s="50">
        <f t="shared" si="17"/>
        <v>120.8</v>
      </c>
    </row>
    <row r="86" spans="1:37" x14ac:dyDescent="0.25">
      <c r="A86" s="91" t="s">
        <v>91</v>
      </c>
      <c r="B86" s="64">
        <v>130</v>
      </c>
      <c r="C86" s="64">
        <v>129.4</v>
      </c>
      <c r="D86" s="64">
        <v>129.4</v>
      </c>
      <c r="E86" s="64">
        <v>130.6</v>
      </c>
      <c r="F86" s="64">
        <v>130.30000000000001</v>
      </c>
      <c r="G86" s="64">
        <v>129.5</v>
      </c>
      <c r="H86" s="64">
        <v>128.80000000000001</v>
      </c>
      <c r="I86" s="64">
        <v>129</v>
      </c>
      <c r="J86" s="64">
        <v>128.19999999999999</v>
      </c>
      <c r="K86" s="64">
        <v>128.1</v>
      </c>
      <c r="L86" s="64">
        <v>128.1</v>
      </c>
      <c r="M86" s="64">
        <v>127.1</v>
      </c>
      <c r="N86" s="64">
        <v>126.8</v>
      </c>
      <c r="O86" s="64">
        <v>127.4</v>
      </c>
      <c r="P86" s="64">
        <v>128.19999999999999</v>
      </c>
      <c r="Q86" s="64">
        <v>128.69999999999999</v>
      </c>
      <c r="R86" s="64">
        <v>127.7</v>
      </c>
      <c r="S86" s="64">
        <v>127.7</v>
      </c>
      <c r="T86" s="64">
        <v>129</v>
      </c>
      <c r="U86" s="64">
        <v>129</v>
      </c>
      <c r="V86" s="64">
        <v>129</v>
      </c>
      <c r="W86" s="64">
        <v>130.6</v>
      </c>
      <c r="X86" s="64">
        <v>130</v>
      </c>
      <c r="Y86" s="64">
        <v>130</v>
      </c>
      <c r="Z86" s="64">
        <v>129</v>
      </c>
      <c r="AA86" s="64">
        <v>128.6</v>
      </c>
      <c r="AB86" s="64">
        <v>128</v>
      </c>
      <c r="AC86" s="64">
        <v>130</v>
      </c>
      <c r="AD86" s="64">
        <v>131.5</v>
      </c>
      <c r="AE86" s="64">
        <v>131.30000000000001</v>
      </c>
      <c r="AF86" s="64">
        <v>131</v>
      </c>
      <c r="AG86" s="93"/>
      <c r="AH86" s="49">
        <f t="shared" si="16"/>
        <v>131.5</v>
      </c>
      <c r="AI86" s="50">
        <f t="shared" si="17"/>
        <v>126.8</v>
      </c>
    </row>
    <row r="87" spans="1:37" x14ac:dyDescent="0.25">
      <c r="A87" s="91" t="s">
        <v>92</v>
      </c>
      <c r="B87" s="64">
        <v>127.9</v>
      </c>
      <c r="C87" s="64">
        <v>127.7</v>
      </c>
      <c r="D87" s="64">
        <v>129.1</v>
      </c>
      <c r="E87" s="64">
        <v>129</v>
      </c>
      <c r="F87" s="64">
        <v>130.5</v>
      </c>
      <c r="G87" s="64">
        <v>129.9</v>
      </c>
      <c r="H87" s="64">
        <v>130.6</v>
      </c>
      <c r="I87" s="64">
        <v>127.7</v>
      </c>
      <c r="J87" s="64">
        <v>127.7</v>
      </c>
      <c r="K87" s="64">
        <v>128.80000000000001</v>
      </c>
      <c r="L87" s="64">
        <v>127.7</v>
      </c>
      <c r="M87" s="64">
        <v>129.19999999999999</v>
      </c>
      <c r="N87" s="64">
        <v>29</v>
      </c>
      <c r="O87" s="64">
        <v>129</v>
      </c>
      <c r="P87" s="64">
        <v>127.5</v>
      </c>
      <c r="Q87" s="64">
        <v>126.7</v>
      </c>
      <c r="R87" s="64">
        <v>129.19999999999999</v>
      </c>
      <c r="S87" s="64">
        <v>129.19999999999999</v>
      </c>
      <c r="T87" s="64">
        <v>129</v>
      </c>
      <c r="U87" s="64">
        <v>129</v>
      </c>
      <c r="V87" s="64">
        <v>129</v>
      </c>
      <c r="W87" s="64">
        <v>129</v>
      </c>
      <c r="X87" s="64">
        <v>127</v>
      </c>
      <c r="Y87" s="64">
        <v>127</v>
      </c>
      <c r="Z87" s="64">
        <v>128</v>
      </c>
      <c r="AA87" s="64">
        <v>129</v>
      </c>
      <c r="AB87" s="64">
        <v>129.80000000000001</v>
      </c>
      <c r="AC87" s="64">
        <v>130</v>
      </c>
      <c r="AD87" s="64">
        <v>129.9</v>
      </c>
      <c r="AE87" s="64">
        <v>128.69999999999999</v>
      </c>
      <c r="AF87" s="64">
        <v>128.1</v>
      </c>
      <c r="AG87" s="93"/>
      <c r="AH87" s="49">
        <f t="shared" si="16"/>
        <v>130.6</v>
      </c>
      <c r="AI87" s="50">
        <f t="shared" si="17"/>
        <v>29</v>
      </c>
    </row>
    <row r="88" spans="1:37" x14ac:dyDescent="0.25">
      <c r="A88" s="94" t="s">
        <v>93</v>
      </c>
      <c r="B88" s="64">
        <v>133.80000000000001</v>
      </c>
      <c r="C88" s="64">
        <v>134</v>
      </c>
      <c r="D88" s="64">
        <v>133.5</v>
      </c>
      <c r="E88" s="64">
        <v>132.69999999999999</v>
      </c>
      <c r="F88" s="64">
        <v>134.1</v>
      </c>
      <c r="G88" s="64">
        <v>133.80000000000001</v>
      </c>
      <c r="H88" s="64">
        <v>134</v>
      </c>
      <c r="I88" s="64">
        <v>131.30000000000001</v>
      </c>
      <c r="J88" s="64">
        <v>130.9</v>
      </c>
      <c r="K88" s="64">
        <v>133.30000000000001</v>
      </c>
      <c r="L88" s="64">
        <v>133.1</v>
      </c>
      <c r="M88" s="64">
        <v>134.6</v>
      </c>
      <c r="N88" s="64">
        <v>133.80000000000001</v>
      </c>
      <c r="O88" s="64">
        <v>134.6</v>
      </c>
      <c r="P88" s="64">
        <v>134</v>
      </c>
      <c r="Q88" s="64">
        <v>131.6</v>
      </c>
      <c r="R88" s="64">
        <v>133.4</v>
      </c>
      <c r="S88" s="64">
        <v>133.4</v>
      </c>
      <c r="T88" s="64">
        <v>134</v>
      </c>
      <c r="U88" s="64">
        <v>134</v>
      </c>
      <c r="V88" s="64">
        <v>134</v>
      </c>
      <c r="W88" s="64">
        <v>130</v>
      </c>
      <c r="X88" s="64">
        <v>133</v>
      </c>
      <c r="Y88" s="64">
        <v>133</v>
      </c>
      <c r="Z88" s="64">
        <v>131</v>
      </c>
      <c r="AA88" s="64">
        <v>132</v>
      </c>
      <c r="AB88" s="64">
        <v>133.69999999999999</v>
      </c>
      <c r="AC88" s="64">
        <v>132.4</v>
      </c>
      <c r="AD88" s="64">
        <v>132.9</v>
      </c>
      <c r="AE88" s="64">
        <v>132.5</v>
      </c>
      <c r="AF88" s="64">
        <v>132.1</v>
      </c>
      <c r="AG88" s="93"/>
      <c r="AH88" s="49">
        <f t="shared" si="16"/>
        <v>134.6</v>
      </c>
      <c r="AI88" s="50">
        <f t="shared" si="17"/>
        <v>130</v>
      </c>
    </row>
    <row r="89" spans="1:37" x14ac:dyDescent="0.25">
      <c r="A89" s="94" t="s">
        <v>94</v>
      </c>
      <c r="B89" s="95">
        <v>131.6</v>
      </c>
      <c r="C89" s="95">
        <v>132.69999999999999</v>
      </c>
      <c r="D89" s="95">
        <v>130.4</v>
      </c>
      <c r="E89" s="95">
        <v>133.1</v>
      </c>
      <c r="F89" s="95">
        <v>132.30000000000001</v>
      </c>
      <c r="G89" s="95">
        <v>131</v>
      </c>
      <c r="H89" s="95">
        <v>131.1</v>
      </c>
      <c r="I89" s="95">
        <v>129.9</v>
      </c>
      <c r="J89" s="95">
        <v>131.4</v>
      </c>
      <c r="K89" s="95">
        <v>130</v>
      </c>
      <c r="L89" s="95">
        <v>128.1</v>
      </c>
      <c r="M89" s="95">
        <v>131.9</v>
      </c>
      <c r="N89" s="95">
        <v>134</v>
      </c>
      <c r="O89" s="95">
        <v>131.6</v>
      </c>
      <c r="P89" s="95">
        <v>134.5</v>
      </c>
      <c r="Q89" s="95">
        <v>134</v>
      </c>
      <c r="R89" s="95">
        <v>132.80000000000001</v>
      </c>
      <c r="S89" s="95">
        <v>132.80000000000001</v>
      </c>
      <c r="T89" s="95">
        <v>134</v>
      </c>
      <c r="U89" s="95">
        <v>134</v>
      </c>
      <c r="V89" s="95">
        <v>134</v>
      </c>
      <c r="W89" s="95">
        <v>134</v>
      </c>
      <c r="X89" s="95">
        <v>133</v>
      </c>
      <c r="Y89" s="95">
        <v>133</v>
      </c>
      <c r="Z89" s="95">
        <v>132</v>
      </c>
      <c r="AA89" s="95">
        <v>133</v>
      </c>
      <c r="AB89" s="95">
        <v>128.30000000000001</v>
      </c>
      <c r="AC89" s="95">
        <v>132.5</v>
      </c>
      <c r="AD89" s="95">
        <v>134.1</v>
      </c>
      <c r="AE89" s="95">
        <v>134.19999999999999</v>
      </c>
      <c r="AF89" s="95">
        <v>131.9</v>
      </c>
      <c r="AG89" s="96"/>
      <c r="AH89" s="49">
        <f t="shared" si="16"/>
        <v>134.5</v>
      </c>
      <c r="AI89" s="50">
        <f t="shared" si="17"/>
        <v>128.1</v>
      </c>
    </row>
    <row r="90" spans="1:37" x14ac:dyDescent="0.25">
      <c r="A90" s="91" t="s">
        <v>95</v>
      </c>
      <c r="B90" s="64">
        <v>135.4</v>
      </c>
      <c r="C90" s="64">
        <v>135.30000000000001</v>
      </c>
      <c r="D90" s="64">
        <v>128.80000000000001</v>
      </c>
      <c r="E90" s="64">
        <v>131.30000000000001</v>
      </c>
      <c r="F90" s="64">
        <v>131.4</v>
      </c>
      <c r="G90" s="64">
        <v>131</v>
      </c>
      <c r="H90" s="64">
        <v>131.19999999999999</v>
      </c>
      <c r="I90" s="64">
        <v>129.4</v>
      </c>
      <c r="J90" s="64">
        <v>130.6</v>
      </c>
      <c r="K90" s="64">
        <v>129.1</v>
      </c>
      <c r="L90" s="64">
        <v>133.1</v>
      </c>
      <c r="M90" s="64">
        <v>134.19999999999999</v>
      </c>
      <c r="N90" s="64">
        <v>127.7</v>
      </c>
      <c r="O90" s="64">
        <v>125.4</v>
      </c>
      <c r="P90" s="64">
        <v>127.3</v>
      </c>
      <c r="Q90" s="64">
        <v>130.5</v>
      </c>
      <c r="R90" s="64">
        <v>126.8</v>
      </c>
      <c r="S90" s="64">
        <v>126.8</v>
      </c>
      <c r="T90" s="64">
        <v>132</v>
      </c>
      <c r="U90" s="64">
        <v>132</v>
      </c>
      <c r="V90" s="64">
        <v>132</v>
      </c>
      <c r="W90" s="64">
        <v>129</v>
      </c>
      <c r="X90" s="64">
        <v>128</v>
      </c>
      <c r="Y90" s="64">
        <v>128</v>
      </c>
      <c r="Z90" s="64">
        <v>131</v>
      </c>
      <c r="AA90" s="64">
        <v>126.7</v>
      </c>
      <c r="AB90" s="64">
        <v>131.80000000000001</v>
      </c>
      <c r="AC90" s="64">
        <v>133.80000000000001</v>
      </c>
      <c r="AD90" s="64">
        <v>133.5</v>
      </c>
      <c r="AE90" s="64">
        <v>133.69999999999999</v>
      </c>
      <c r="AF90" s="64">
        <v>132.6</v>
      </c>
      <c r="AG90" s="93"/>
      <c r="AH90" s="49">
        <f t="shared" si="16"/>
        <v>135.4</v>
      </c>
      <c r="AI90" s="50">
        <f t="shared" si="17"/>
        <v>125.4</v>
      </c>
    </row>
    <row r="91" spans="1:37" ht="15.75" thickBot="1" x14ac:dyDescent="0.3">
      <c r="A91" s="91" t="s">
        <v>96</v>
      </c>
      <c r="B91" s="97">
        <v>65.8</v>
      </c>
      <c r="C91" s="97">
        <v>65.7</v>
      </c>
      <c r="D91" s="97">
        <v>65.7</v>
      </c>
      <c r="E91" s="97">
        <v>66.3</v>
      </c>
      <c r="F91" s="97">
        <v>66</v>
      </c>
      <c r="G91" s="97">
        <v>65.5</v>
      </c>
      <c r="H91" s="97">
        <v>65.2</v>
      </c>
      <c r="I91" s="97">
        <v>65.5</v>
      </c>
      <c r="J91" s="97">
        <v>64.7</v>
      </c>
      <c r="K91" s="97">
        <v>64.5</v>
      </c>
      <c r="L91" s="97">
        <v>64.3</v>
      </c>
      <c r="M91" s="97">
        <v>64.099999999999994</v>
      </c>
      <c r="N91" s="97">
        <v>63.5</v>
      </c>
      <c r="O91" s="97">
        <v>63.9</v>
      </c>
      <c r="P91" s="97">
        <v>64.5</v>
      </c>
      <c r="Q91" s="97">
        <v>64.900000000000006</v>
      </c>
      <c r="R91" s="97">
        <v>64.400000000000006</v>
      </c>
      <c r="S91" s="97">
        <v>65.3</v>
      </c>
      <c r="T91" s="97">
        <v>65</v>
      </c>
      <c r="U91" s="97">
        <v>65</v>
      </c>
      <c r="V91" s="97">
        <v>65</v>
      </c>
      <c r="W91" s="97">
        <v>66</v>
      </c>
      <c r="X91" s="97">
        <v>66</v>
      </c>
      <c r="Y91" s="97">
        <v>66</v>
      </c>
      <c r="Z91" s="97">
        <v>65.8</v>
      </c>
      <c r="AA91" s="97">
        <v>65.3</v>
      </c>
      <c r="AB91" s="97">
        <v>65.099999999999994</v>
      </c>
      <c r="AC91" s="97">
        <v>65.8</v>
      </c>
      <c r="AD91" s="97">
        <v>66.900000000000006</v>
      </c>
      <c r="AE91" s="97">
        <v>66.400000000000006</v>
      </c>
      <c r="AF91" s="97">
        <v>66.400000000000006</v>
      </c>
      <c r="AG91" s="98"/>
      <c r="AH91" s="49">
        <f t="shared" si="16"/>
        <v>66.900000000000006</v>
      </c>
      <c r="AI91" s="50">
        <f t="shared" si="17"/>
        <v>63.5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" si="21">SUM(B15,B18,B21:B22,B42,B44:B45,B47,B49,B94:B97,B103,B109,B115,B124,B126,B138,B145,B148:B149,B156,B158,B160,B164:B166,B168:B170,B175,B181:B182,B184:B186,B194,B199)</f>
        <v>157.83999999999995</v>
      </c>
      <c r="C93" s="102">
        <f t="shared" ref="C93:AF93" si="22">SUM(C15,C18,C21:C22,C42,C44:C45,C47,C49,C94:C97,C103,C109,C115,C124,C126,C138,C145,C148:C149,C156,C158,C160,C164:C166,C168:C170,C175,C181:C182,C184:C186,C194,C199)</f>
        <v>147.53999999999996</v>
      </c>
      <c r="D93" s="102">
        <f t="shared" si="22"/>
        <v>142.83999999999995</v>
      </c>
      <c r="E93" s="102">
        <f t="shared" si="22"/>
        <v>139.93999999999997</v>
      </c>
      <c r="F93" s="102">
        <f t="shared" si="22"/>
        <v>148.23999999999995</v>
      </c>
      <c r="G93" s="102">
        <f t="shared" si="22"/>
        <v>170.23999999999992</v>
      </c>
      <c r="H93" s="102">
        <f t="shared" si="22"/>
        <v>189.63999999999996</v>
      </c>
      <c r="I93" s="102">
        <f t="shared" si="22"/>
        <v>217.23999999999995</v>
      </c>
      <c r="J93" s="102">
        <f t="shared" si="22"/>
        <v>261.74</v>
      </c>
      <c r="K93" s="102">
        <f t="shared" si="22"/>
        <v>251.13999999999993</v>
      </c>
      <c r="L93" s="102">
        <f t="shared" si="22"/>
        <v>273.94</v>
      </c>
      <c r="M93" s="102">
        <f t="shared" si="22"/>
        <v>295.74</v>
      </c>
      <c r="N93" s="102">
        <f t="shared" si="22"/>
        <v>299.44</v>
      </c>
      <c r="O93" s="102">
        <f t="shared" si="22"/>
        <v>284.84000000000003</v>
      </c>
      <c r="P93" s="102">
        <f t="shared" si="22"/>
        <v>268.64</v>
      </c>
      <c r="Q93" s="102">
        <f t="shared" si="22"/>
        <v>243.73999999999995</v>
      </c>
      <c r="R93" s="102">
        <f t="shared" si="22"/>
        <v>261.74</v>
      </c>
      <c r="S93" s="102">
        <f t="shared" si="22"/>
        <v>239.23999999999995</v>
      </c>
      <c r="T93" s="102">
        <f t="shared" si="22"/>
        <v>256.23999999999995</v>
      </c>
      <c r="U93" s="102">
        <f t="shared" si="22"/>
        <v>238.43999999999994</v>
      </c>
      <c r="V93" s="102">
        <f t="shared" si="22"/>
        <v>256.23999999999995</v>
      </c>
      <c r="W93" s="102">
        <f>SUM(W15,W18,W21:W22,W42,W44:W45,W47,W49,W94:W97,W103,W109,W115,W124,W126,W138,W145,W148:W149,W156,W158,W160,W164:W166,W168:W170,W175,W181:W182,W184:W186,W194,W199)</f>
        <v>258.24</v>
      </c>
      <c r="X93" s="102">
        <f>SUM(X15,X18,X21:X22,X42,X44:X45,X47,X49,X94:X97,X103,X109,X115,X124,X126,X138,X145,X148:X149,X156,X158,X160,X164:X166,X168:X170,X175,X181:X182,X184:X186,X194,X199)</f>
        <v>269.24</v>
      </c>
      <c r="Y93" s="102">
        <f t="shared" si="22"/>
        <v>340.54</v>
      </c>
      <c r="Z93" s="102">
        <f t="shared" si="22"/>
        <v>317.24</v>
      </c>
      <c r="AA93" s="102">
        <f t="shared" si="22"/>
        <v>319.54000000000002</v>
      </c>
      <c r="AB93" s="102">
        <f t="shared" si="22"/>
        <v>293.34000000000003</v>
      </c>
      <c r="AC93" s="102">
        <f t="shared" si="22"/>
        <v>385.54</v>
      </c>
      <c r="AD93" s="102">
        <f t="shared" si="22"/>
        <v>202.33999999999997</v>
      </c>
      <c r="AE93" s="102">
        <f t="shared" si="22"/>
        <v>199.63999999999996</v>
      </c>
      <c r="AF93" s="102">
        <f t="shared" si="22"/>
        <v>153.43999999999997</v>
      </c>
      <c r="AG93" s="104"/>
      <c r="AH93" s="49">
        <f>MAX(C93:AF93)</f>
        <v>385.54</v>
      </c>
      <c r="AI93" s="50">
        <f>MIN(C93:AF93)</f>
        <v>139.93999999999997</v>
      </c>
    </row>
    <row r="94" spans="1:37" x14ac:dyDescent="0.25">
      <c r="A94" s="105" t="s">
        <v>98</v>
      </c>
      <c r="B94" s="106">
        <v>15</v>
      </c>
      <c r="C94" s="106">
        <v>31.7</v>
      </c>
      <c r="D94" s="106">
        <v>21.3</v>
      </c>
      <c r="E94" s="106">
        <v>29.3</v>
      </c>
      <c r="F94" s="106">
        <v>24.7</v>
      </c>
      <c r="G94" s="106">
        <v>22.2</v>
      </c>
      <c r="H94" s="106">
        <v>22.3</v>
      </c>
      <c r="I94" s="106">
        <v>17.5</v>
      </c>
      <c r="J94" s="106">
        <v>22.3</v>
      </c>
      <c r="K94" s="106">
        <v>24.2</v>
      </c>
      <c r="L94" s="106">
        <v>32.299999999999997</v>
      </c>
      <c r="M94" s="106">
        <v>62.1</v>
      </c>
      <c r="N94" s="106">
        <v>54.8</v>
      </c>
      <c r="O94" s="106">
        <v>43.8</v>
      </c>
      <c r="P94" s="106">
        <v>30.5</v>
      </c>
      <c r="Q94" s="106">
        <v>23.9</v>
      </c>
      <c r="R94" s="106">
        <v>26.4</v>
      </c>
      <c r="S94" s="106">
        <v>22</v>
      </c>
      <c r="T94" s="106">
        <v>32</v>
      </c>
      <c r="U94" s="106">
        <v>35.200000000000003</v>
      </c>
      <c r="V94" s="106">
        <v>19</v>
      </c>
      <c r="W94" s="106">
        <v>23</v>
      </c>
      <c r="X94" s="106">
        <v>37</v>
      </c>
      <c r="Y94" s="106">
        <v>33.299999999999997</v>
      </c>
      <c r="Z94" s="106">
        <v>51</v>
      </c>
      <c r="AA94" s="106">
        <v>44</v>
      </c>
      <c r="AB94" s="106">
        <v>37.799999999999997</v>
      </c>
      <c r="AC94" s="106">
        <v>33.4</v>
      </c>
      <c r="AD94" s="106">
        <v>34</v>
      </c>
      <c r="AE94" s="106">
        <v>37</v>
      </c>
      <c r="AF94" s="106">
        <v>22.9</v>
      </c>
      <c r="AG94" s="109">
        <v>75</v>
      </c>
      <c r="AH94" s="49">
        <f t="shared" ref="AH94:AH100" si="23">IF(ABS(MAX(C94:AF94))&gt;ABS(MIN(C94:AF94)),MAX(C94:AF94),MIN(C94:AF94))</f>
        <v>62.1</v>
      </c>
      <c r="AI94" s="110">
        <f t="shared" ref="AI94:AI100" si="24">INDEX($C$9:$AF$9,1,MATCH(AH94,C94:AF94,0))</f>
        <v>0.33333333333333331</v>
      </c>
    </row>
    <row r="95" spans="1:37" x14ac:dyDescent="0.25">
      <c r="A95" s="111" t="s">
        <v>99</v>
      </c>
      <c r="B95" s="112">
        <f>-40.7-45.5</f>
        <v>-86.2</v>
      </c>
      <c r="C95" s="112">
        <f>-45.7-50.7</f>
        <v>-96.4</v>
      </c>
      <c r="D95" s="112">
        <f>-44.8-49.1</f>
        <v>-93.9</v>
      </c>
      <c r="E95" s="112">
        <f>-45.2-49.9</f>
        <v>-95.1</v>
      </c>
      <c r="F95" s="112">
        <v>-91</v>
      </c>
      <c r="G95" s="112">
        <f>-39.3-43.6</f>
        <v>-82.9</v>
      </c>
      <c r="H95" s="112">
        <v>-72</v>
      </c>
      <c r="I95" s="112">
        <v>-60</v>
      </c>
      <c r="J95" s="112">
        <v>-37.5</v>
      </c>
      <c r="K95" s="112">
        <v>-38.299999999999997</v>
      </c>
      <c r="L95" s="112">
        <v>-28.1</v>
      </c>
      <c r="M95" s="112">
        <v>-27</v>
      </c>
      <c r="N95" s="112">
        <v>-25.4</v>
      </c>
      <c r="O95" s="112">
        <v>-30.5</v>
      </c>
      <c r="P95" s="112">
        <v>-33.1</v>
      </c>
      <c r="Q95" s="112">
        <v>-45</v>
      </c>
      <c r="R95" s="112">
        <v>-43.6</v>
      </c>
      <c r="S95" s="112">
        <v>-50</v>
      </c>
      <c r="T95" s="112">
        <v>-41</v>
      </c>
      <c r="U95" s="112">
        <v>-48</v>
      </c>
      <c r="V95" s="112">
        <v>-38</v>
      </c>
      <c r="W95" s="112">
        <v>-40</v>
      </c>
      <c r="X95" s="112">
        <v>-28</v>
      </c>
      <c r="Y95" s="112">
        <f>--24</f>
        <v>24</v>
      </c>
      <c r="Z95" s="112">
        <v>-28</v>
      </c>
      <c r="AA95" s="112">
        <v>-14</v>
      </c>
      <c r="AB95" s="112">
        <f>-8.8-11.7</f>
        <v>-20.5</v>
      </c>
      <c r="AC95" s="112">
        <f>-24.5-28.9</f>
        <v>-53.4</v>
      </c>
      <c r="AD95" s="112">
        <f>-31.9-38</f>
        <v>-69.900000000000006</v>
      </c>
      <c r="AE95" s="112">
        <f>-32.1-38.8</f>
        <v>-70.900000000000006</v>
      </c>
      <c r="AF95" s="112">
        <f>-42.9-51.9</f>
        <v>-94.8</v>
      </c>
      <c r="AG95" s="109">
        <v>240</v>
      </c>
      <c r="AH95" s="49">
        <f t="shared" si="23"/>
        <v>-96.4</v>
      </c>
      <c r="AI95" s="110">
        <f t="shared" si="24"/>
        <v>4.1666666666666664E-2</v>
      </c>
    </row>
    <row r="96" spans="1:37" x14ac:dyDescent="0.25">
      <c r="A96" s="111" t="s">
        <v>100</v>
      </c>
      <c r="B96" s="112">
        <v>-6.2</v>
      </c>
      <c r="C96" s="112">
        <v>-11.8</v>
      </c>
      <c r="D96" s="112">
        <v>-14.2</v>
      </c>
      <c r="E96" s="112">
        <v>-10.6</v>
      </c>
      <c r="F96" s="112">
        <v>-12.5</v>
      </c>
      <c r="G96" s="112">
        <v>-12.4</v>
      </c>
      <c r="H96" s="112">
        <v>-9.9</v>
      </c>
      <c r="I96" s="112">
        <v>-2.7</v>
      </c>
      <c r="J96" s="112">
        <v>-4.5999999999999996</v>
      </c>
      <c r="K96" s="112">
        <v>-5.3</v>
      </c>
      <c r="L96" s="112">
        <v>0</v>
      </c>
      <c r="M96" s="112">
        <v>2.2000000000000002</v>
      </c>
      <c r="N96" s="112">
        <v>-1.8</v>
      </c>
      <c r="O96" s="112">
        <v>-3.6</v>
      </c>
      <c r="P96" s="112">
        <v>4.2</v>
      </c>
      <c r="Q96" s="112">
        <v>-2.5</v>
      </c>
      <c r="R96" s="112">
        <v>1.4</v>
      </c>
      <c r="S96" s="112">
        <v>12</v>
      </c>
      <c r="T96" s="112">
        <v>11</v>
      </c>
      <c r="U96" s="112">
        <v>20.5</v>
      </c>
      <c r="V96" s="112">
        <v>13</v>
      </c>
      <c r="W96" s="112">
        <v>12</v>
      </c>
      <c r="X96" s="112">
        <v>15</v>
      </c>
      <c r="Y96" s="112">
        <v>17</v>
      </c>
      <c r="Z96" s="112">
        <v>15</v>
      </c>
      <c r="AA96" s="112">
        <v>16.600000000000001</v>
      </c>
      <c r="AB96" s="112">
        <v>15</v>
      </c>
      <c r="AC96" s="112">
        <v>143</v>
      </c>
      <c r="AD96" s="112">
        <v>7.4</v>
      </c>
      <c r="AE96" s="112">
        <v>6.3</v>
      </c>
      <c r="AF96" s="112">
        <v>8.3000000000000007</v>
      </c>
      <c r="AG96" s="109">
        <v>60</v>
      </c>
      <c r="AH96" s="49">
        <f t="shared" si="23"/>
        <v>143</v>
      </c>
      <c r="AI96" s="110">
        <f t="shared" si="24"/>
        <v>0.85416666666666663</v>
      </c>
    </row>
    <row r="97" spans="1:37" x14ac:dyDescent="0.25">
      <c r="A97" s="113" t="s">
        <v>101</v>
      </c>
      <c r="B97" s="114">
        <v>49.1</v>
      </c>
      <c r="C97" s="114">
        <v>39</v>
      </c>
      <c r="D97" s="114">
        <v>44.4</v>
      </c>
      <c r="E97" s="114">
        <v>31.1</v>
      </c>
      <c r="F97" s="114">
        <v>41.8</v>
      </c>
      <c r="G97" s="114">
        <v>58.1</v>
      </c>
      <c r="H97" s="114">
        <v>64</v>
      </c>
      <c r="I97" s="114">
        <v>77.2</v>
      </c>
      <c r="J97" s="114">
        <v>96.3</v>
      </c>
      <c r="K97" s="114">
        <v>85.3</v>
      </c>
      <c r="L97" s="114">
        <v>84.5</v>
      </c>
      <c r="M97" s="114">
        <v>61.5</v>
      </c>
      <c r="N97" s="114">
        <v>77.3</v>
      </c>
      <c r="O97" s="114">
        <v>80.599999999999994</v>
      </c>
      <c r="P97" s="114">
        <v>72.5</v>
      </c>
      <c r="Q97" s="114">
        <v>70.8</v>
      </c>
      <c r="R97" s="114">
        <v>83.3</v>
      </c>
      <c r="S97" s="114">
        <v>61</v>
      </c>
      <c r="T97" s="114">
        <v>60</v>
      </c>
      <c r="U97" s="114">
        <v>36.5</v>
      </c>
      <c r="V97" s="114">
        <v>68</v>
      </c>
      <c r="W97" s="114">
        <v>69</v>
      </c>
      <c r="X97" s="114">
        <v>51</v>
      </c>
      <c r="Y97" s="114">
        <v>72</v>
      </c>
      <c r="Z97" s="114">
        <v>85</v>
      </c>
      <c r="AA97" s="114">
        <v>85.6</v>
      </c>
      <c r="AB97" s="114">
        <v>73.7</v>
      </c>
      <c r="AC97" s="114">
        <v>75.2</v>
      </c>
      <c r="AD97" s="114">
        <v>42.9</v>
      </c>
      <c r="AE97" s="114">
        <v>39.299999999999997</v>
      </c>
      <c r="AF97" s="114">
        <v>27.6</v>
      </c>
      <c r="AG97" s="116">
        <v>120</v>
      </c>
      <c r="AH97" s="49">
        <f t="shared" si="23"/>
        <v>96.3</v>
      </c>
      <c r="AI97" s="110">
        <f t="shared" si="24"/>
        <v>0.27083333333333331</v>
      </c>
    </row>
    <row r="98" spans="1:37" x14ac:dyDescent="0.25">
      <c r="A98" s="113" t="s">
        <v>102</v>
      </c>
      <c r="B98" s="114">
        <v>70.099999999999994</v>
      </c>
      <c r="C98" s="114">
        <v>59</v>
      </c>
      <c r="D98" s="114">
        <v>65.3</v>
      </c>
      <c r="E98" s="114">
        <v>52</v>
      </c>
      <c r="F98" s="114">
        <v>60</v>
      </c>
      <c r="G98" s="114">
        <v>71</v>
      </c>
      <c r="H98" s="114">
        <v>72.5</v>
      </c>
      <c r="I98" s="114">
        <v>75</v>
      </c>
      <c r="J98" s="114">
        <v>92</v>
      </c>
      <c r="K98" s="114">
        <v>83</v>
      </c>
      <c r="L98" s="114">
        <v>82</v>
      </c>
      <c r="M98" s="114">
        <v>70.2</v>
      </c>
      <c r="N98" s="114">
        <v>86.4</v>
      </c>
      <c r="O98" s="114">
        <v>85</v>
      </c>
      <c r="P98" s="114">
        <v>83.3</v>
      </c>
      <c r="Q98" s="114">
        <v>87.4</v>
      </c>
      <c r="R98" s="114">
        <v>90.7</v>
      </c>
      <c r="S98" s="114">
        <v>68</v>
      </c>
      <c r="T98" s="114">
        <v>69</v>
      </c>
      <c r="U98" s="114">
        <v>50.1</v>
      </c>
      <c r="V98" s="114">
        <v>72</v>
      </c>
      <c r="W98" s="114">
        <v>70</v>
      </c>
      <c r="X98" s="114">
        <v>66</v>
      </c>
      <c r="Y98" s="114">
        <v>73</v>
      </c>
      <c r="Z98" s="114">
        <v>66</v>
      </c>
      <c r="AA98" s="114">
        <v>93</v>
      </c>
      <c r="AB98" s="114">
        <v>100.4</v>
      </c>
      <c r="AC98" s="114">
        <v>76.5</v>
      </c>
      <c r="AD98" s="114">
        <v>58.6</v>
      </c>
      <c r="AE98" s="114">
        <v>53.7</v>
      </c>
      <c r="AF98" s="114">
        <v>41.8</v>
      </c>
      <c r="AG98" s="116"/>
      <c r="AH98" s="49">
        <f t="shared" si="23"/>
        <v>100.4</v>
      </c>
      <c r="AI98" s="110">
        <f t="shared" si="24"/>
        <v>0.83333333333333337</v>
      </c>
    </row>
    <row r="99" spans="1:37" x14ac:dyDescent="0.25">
      <c r="A99" s="113" t="s">
        <v>103</v>
      </c>
      <c r="B99" s="114">
        <v>79.8</v>
      </c>
      <c r="C99" s="114">
        <v>58.7</v>
      </c>
      <c r="D99" s="114">
        <v>83.1</v>
      </c>
      <c r="E99" s="114">
        <v>76.2</v>
      </c>
      <c r="F99" s="114">
        <v>81.400000000000006</v>
      </c>
      <c r="G99" s="114">
        <v>82</v>
      </c>
      <c r="H99" s="114">
        <v>81.3</v>
      </c>
      <c r="I99" s="114">
        <v>83</v>
      </c>
      <c r="J99" s="114">
        <v>82</v>
      </c>
      <c r="K99" s="114">
        <v>78.099999999999994</v>
      </c>
      <c r="L99" s="114">
        <v>43.6</v>
      </c>
      <c r="M99" s="114">
        <v>29.3</v>
      </c>
      <c r="N99" s="114">
        <v>44.8</v>
      </c>
      <c r="O99" s="114">
        <v>57.2</v>
      </c>
      <c r="P99" s="114">
        <v>60.7</v>
      </c>
      <c r="Q99" s="114">
        <v>62.1</v>
      </c>
      <c r="R99" s="114">
        <v>63.5</v>
      </c>
      <c r="S99" s="114">
        <v>71</v>
      </c>
      <c r="T99" s="114">
        <v>73</v>
      </c>
      <c r="U99" s="114">
        <v>72.3</v>
      </c>
      <c r="V99" s="114">
        <v>65</v>
      </c>
      <c r="W99" s="114">
        <v>63</v>
      </c>
      <c r="X99" s="114">
        <v>64</v>
      </c>
      <c r="Y99" s="114">
        <v>70</v>
      </c>
      <c r="Z99" s="114">
        <v>57</v>
      </c>
      <c r="AA99" s="114">
        <v>71</v>
      </c>
      <c r="AB99" s="114">
        <v>86.1</v>
      </c>
      <c r="AC99" s="114">
        <v>79.3</v>
      </c>
      <c r="AD99" s="114">
        <v>82</v>
      </c>
      <c r="AE99" s="114">
        <v>79.400000000000006</v>
      </c>
      <c r="AF99" s="114">
        <v>65.7</v>
      </c>
      <c r="AG99" s="100"/>
      <c r="AH99" s="49">
        <f t="shared" si="23"/>
        <v>86.1</v>
      </c>
      <c r="AI99" s="110">
        <f t="shared" si="24"/>
        <v>0.83333333333333337</v>
      </c>
    </row>
    <row r="100" spans="1:37" ht="15.75" thickBot="1" x14ac:dyDescent="0.3">
      <c r="A100" s="117" t="s">
        <v>104</v>
      </c>
      <c r="B100" s="95">
        <v>64.2</v>
      </c>
      <c r="C100" s="95">
        <v>72.2</v>
      </c>
      <c r="D100" s="95">
        <v>50.5</v>
      </c>
      <c r="E100" s="95">
        <v>55</v>
      </c>
      <c r="F100" s="95">
        <v>56.1</v>
      </c>
      <c r="G100" s="95">
        <v>55</v>
      </c>
      <c r="H100" s="95">
        <v>52</v>
      </c>
      <c r="I100" s="95">
        <v>63</v>
      </c>
      <c r="J100" s="95">
        <v>60.7</v>
      </c>
      <c r="K100" s="95">
        <v>60.1</v>
      </c>
      <c r="L100" s="95">
        <v>63</v>
      </c>
      <c r="M100" s="95">
        <v>58.2</v>
      </c>
      <c r="N100" s="95">
        <v>50</v>
      </c>
      <c r="O100" s="95">
        <v>72.2</v>
      </c>
      <c r="P100" s="95">
        <v>55.3</v>
      </c>
      <c r="Q100" s="95">
        <v>53.4</v>
      </c>
      <c r="R100" s="95">
        <v>50.2</v>
      </c>
      <c r="S100" s="95">
        <v>63</v>
      </c>
      <c r="T100" s="95">
        <v>54</v>
      </c>
      <c r="U100" s="95">
        <v>48.4</v>
      </c>
      <c r="V100" s="95">
        <v>44</v>
      </c>
      <c r="W100" s="95">
        <v>50</v>
      </c>
      <c r="X100" s="95">
        <v>52</v>
      </c>
      <c r="Y100" s="95">
        <v>60</v>
      </c>
      <c r="Z100" s="95">
        <v>84</v>
      </c>
      <c r="AA100" s="95">
        <v>82</v>
      </c>
      <c r="AB100" s="95">
        <v>77.599999999999994</v>
      </c>
      <c r="AC100" s="95">
        <v>75.900000000000006</v>
      </c>
      <c r="AD100" s="95">
        <v>72.8</v>
      </c>
      <c r="AE100" s="95">
        <v>72.3</v>
      </c>
      <c r="AF100" s="95">
        <v>68.900000000000006</v>
      </c>
      <c r="AG100" s="100"/>
      <c r="AH100" s="49">
        <f t="shared" si="23"/>
        <v>84</v>
      </c>
      <c r="AI100" s="110">
        <f t="shared" si="24"/>
        <v>0.79166666666666663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5">AF102</f>
        <v>9.9</v>
      </c>
      <c r="C102" s="48">
        <v>9.9</v>
      </c>
      <c r="D102" s="122">
        <f t="shared" ref="D102:S107" si="26">C102</f>
        <v>9.9</v>
      </c>
      <c r="E102" s="122">
        <f t="shared" si="26"/>
        <v>9.9</v>
      </c>
      <c r="F102" s="122">
        <f t="shared" si="26"/>
        <v>9.9</v>
      </c>
      <c r="G102" s="122">
        <f t="shared" si="26"/>
        <v>9.9</v>
      </c>
      <c r="H102" s="122">
        <f t="shared" si="26"/>
        <v>9.9</v>
      </c>
      <c r="I102" s="122">
        <f t="shared" si="26"/>
        <v>9.9</v>
      </c>
      <c r="J102" s="122">
        <f t="shared" si="26"/>
        <v>9.9</v>
      </c>
      <c r="K102" s="122">
        <f t="shared" si="26"/>
        <v>9.9</v>
      </c>
      <c r="L102" s="122">
        <f t="shared" si="26"/>
        <v>9.9</v>
      </c>
      <c r="M102" s="122">
        <f t="shared" si="26"/>
        <v>9.9</v>
      </c>
      <c r="N102" s="122">
        <f t="shared" si="26"/>
        <v>9.9</v>
      </c>
      <c r="O102" s="122">
        <f t="shared" si="26"/>
        <v>9.9</v>
      </c>
      <c r="P102" s="122">
        <f t="shared" si="26"/>
        <v>9.9</v>
      </c>
      <c r="Q102" s="122">
        <f t="shared" si="26"/>
        <v>9.9</v>
      </c>
      <c r="R102" s="122">
        <f t="shared" si="26"/>
        <v>9.9</v>
      </c>
      <c r="S102" s="122">
        <f t="shared" si="26"/>
        <v>9.9</v>
      </c>
      <c r="T102" s="122">
        <f t="shared" ref="T102:AF107" si="27">S102</f>
        <v>9.9</v>
      </c>
      <c r="U102" s="122">
        <f t="shared" si="27"/>
        <v>9.9</v>
      </c>
      <c r="V102" s="122">
        <f t="shared" si="27"/>
        <v>9.9</v>
      </c>
      <c r="W102" s="122">
        <f t="shared" si="27"/>
        <v>9.9</v>
      </c>
      <c r="X102" s="122">
        <f t="shared" si="27"/>
        <v>9.9</v>
      </c>
      <c r="Y102" s="122">
        <f t="shared" si="27"/>
        <v>9.9</v>
      </c>
      <c r="Z102" s="122">
        <f t="shared" si="27"/>
        <v>9.9</v>
      </c>
      <c r="AA102" s="122">
        <f t="shared" si="27"/>
        <v>9.9</v>
      </c>
      <c r="AB102" s="122">
        <f t="shared" si="27"/>
        <v>9.9</v>
      </c>
      <c r="AC102" s="122">
        <f t="shared" si="27"/>
        <v>9.9</v>
      </c>
      <c r="AD102" s="122">
        <f t="shared" si="27"/>
        <v>9.9</v>
      </c>
      <c r="AE102" s="122">
        <f t="shared" si="27"/>
        <v>9.9</v>
      </c>
      <c r="AF102" s="122">
        <f t="shared" si="27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5"/>
        <v>9.6</v>
      </c>
      <c r="C103" s="125">
        <v>9.6</v>
      </c>
      <c r="D103" s="124">
        <f t="shared" si="26"/>
        <v>9.6</v>
      </c>
      <c r="E103" s="124">
        <f t="shared" si="26"/>
        <v>9.6</v>
      </c>
      <c r="F103" s="124">
        <f t="shared" si="26"/>
        <v>9.6</v>
      </c>
      <c r="G103" s="124">
        <f t="shared" si="26"/>
        <v>9.6</v>
      </c>
      <c r="H103" s="124">
        <f t="shared" si="26"/>
        <v>9.6</v>
      </c>
      <c r="I103" s="124">
        <f t="shared" si="26"/>
        <v>9.6</v>
      </c>
      <c r="J103" s="124">
        <f t="shared" si="26"/>
        <v>9.6</v>
      </c>
      <c r="K103" s="124">
        <f t="shared" si="26"/>
        <v>9.6</v>
      </c>
      <c r="L103" s="124">
        <f t="shared" si="26"/>
        <v>9.6</v>
      </c>
      <c r="M103" s="124">
        <f t="shared" si="26"/>
        <v>9.6</v>
      </c>
      <c r="N103" s="124">
        <f t="shared" si="26"/>
        <v>9.6</v>
      </c>
      <c r="O103" s="124">
        <f t="shared" si="26"/>
        <v>9.6</v>
      </c>
      <c r="P103" s="124">
        <f t="shared" si="26"/>
        <v>9.6</v>
      </c>
      <c r="Q103" s="124">
        <f t="shared" si="26"/>
        <v>9.6</v>
      </c>
      <c r="R103" s="124">
        <f t="shared" si="26"/>
        <v>9.6</v>
      </c>
      <c r="S103" s="124">
        <f t="shared" si="26"/>
        <v>9.6</v>
      </c>
      <c r="T103" s="124">
        <f t="shared" si="27"/>
        <v>9.6</v>
      </c>
      <c r="U103" s="124">
        <f t="shared" si="27"/>
        <v>9.6</v>
      </c>
      <c r="V103" s="124">
        <f t="shared" si="27"/>
        <v>9.6</v>
      </c>
      <c r="W103" s="124">
        <f t="shared" si="27"/>
        <v>9.6</v>
      </c>
      <c r="X103" s="124">
        <f t="shared" si="27"/>
        <v>9.6</v>
      </c>
      <c r="Y103" s="124">
        <f t="shared" si="27"/>
        <v>9.6</v>
      </c>
      <c r="Z103" s="124">
        <f t="shared" si="27"/>
        <v>9.6</v>
      </c>
      <c r="AA103" s="124">
        <f t="shared" si="27"/>
        <v>9.6</v>
      </c>
      <c r="AB103" s="124">
        <f t="shared" si="27"/>
        <v>9.6</v>
      </c>
      <c r="AC103" s="124">
        <f t="shared" si="27"/>
        <v>9.6</v>
      </c>
      <c r="AD103" s="124">
        <f t="shared" si="27"/>
        <v>9.6</v>
      </c>
      <c r="AE103" s="124">
        <f t="shared" si="27"/>
        <v>9.6</v>
      </c>
      <c r="AF103" s="124">
        <f t="shared" si="27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5"/>
        <v>9.98</v>
      </c>
      <c r="C104" s="125">
        <v>9.98</v>
      </c>
      <c r="D104" s="124">
        <f t="shared" si="26"/>
        <v>9.98</v>
      </c>
      <c r="E104" s="124">
        <f t="shared" si="26"/>
        <v>9.98</v>
      </c>
      <c r="F104" s="124">
        <f t="shared" si="26"/>
        <v>9.98</v>
      </c>
      <c r="G104" s="124">
        <f t="shared" si="26"/>
        <v>9.98</v>
      </c>
      <c r="H104" s="124">
        <f t="shared" si="26"/>
        <v>9.98</v>
      </c>
      <c r="I104" s="124">
        <f t="shared" si="26"/>
        <v>9.98</v>
      </c>
      <c r="J104" s="124">
        <f t="shared" si="26"/>
        <v>9.98</v>
      </c>
      <c r="K104" s="124">
        <f t="shared" si="26"/>
        <v>9.98</v>
      </c>
      <c r="L104" s="124">
        <f t="shared" si="26"/>
        <v>9.98</v>
      </c>
      <c r="M104" s="124">
        <f t="shared" si="26"/>
        <v>9.98</v>
      </c>
      <c r="N104" s="124">
        <f t="shared" si="26"/>
        <v>9.98</v>
      </c>
      <c r="O104" s="124">
        <f t="shared" si="26"/>
        <v>9.98</v>
      </c>
      <c r="P104" s="124">
        <f t="shared" si="26"/>
        <v>9.98</v>
      </c>
      <c r="Q104" s="124">
        <f t="shared" si="26"/>
        <v>9.98</v>
      </c>
      <c r="R104" s="124">
        <f t="shared" si="26"/>
        <v>9.98</v>
      </c>
      <c r="S104" s="124">
        <f t="shared" si="26"/>
        <v>9.98</v>
      </c>
      <c r="T104" s="124">
        <f t="shared" si="27"/>
        <v>9.98</v>
      </c>
      <c r="U104" s="124">
        <f t="shared" si="27"/>
        <v>9.98</v>
      </c>
      <c r="V104" s="124">
        <f t="shared" si="27"/>
        <v>9.98</v>
      </c>
      <c r="W104" s="124">
        <f t="shared" si="27"/>
        <v>9.98</v>
      </c>
      <c r="X104" s="124">
        <f t="shared" si="27"/>
        <v>9.98</v>
      </c>
      <c r="Y104" s="124">
        <f t="shared" si="27"/>
        <v>9.98</v>
      </c>
      <c r="Z104" s="124">
        <f t="shared" si="27"/>
        <v>9.98</v>
      </c>
      <c r="AA104" s="124">
        <f t="shared" si="27"/>
        <v>9.98</v>
      </c>
      <c r="AB104" s="124">
        <f t="shared" si="27"/>
        <v>9.98</v>
      </c>
      <c r="AC104" s="124">
        <f t="shared" si="27"/>
        <v>9.98</v>
      </c>
      <c r="AD104" s="124">
        <f t="shared" si="27"/>
        <v>9.98</v>
      </c>
      <c r="AE104" s="124">
        <f t="shared" si="27"/>
        <v>9.98</v>
      </c>
      <c r="AF104" s="124">
        <f t="shared" si="27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5"/>
        <v>9.1</v>
      </c>
      <c r="C105" s="125">
        <v>9.1</v>
      </c>
      <c r="D105" s="124">
        <f t="shared" si="26"/>
        <v>9.1</v>
      </c>
      <c r="E105" s="124">
        <f t="shared" si="26"/>
        <v>9.1</v>
      </c>
      <c r="F105" s="124">
        <f t="shared" si="26"/>
        <v>9.1</v>
      </c>
      <c r="G105" s="124">
        <f t="shared" si="26"/>
        <v>9.1</v>
      </c>
      <c r="H105" s="124">
        <f t="shared" si="26"/>
        <v>9.1</v>
      </c>
      <c r="I105" s="124">
        <f t="shared" si="26"/>
        <v>9.1</v>
      </c>
      <c r="J105" s="124">
        <f t="shared" si="26"/>
        <v>9.1</v>
      </c>
      <c r="K105" s="124">
        <f t="shared" si="26"/>
        <v>9.1</v>
      </c>
      <c r="L105" s="124">
        <f t="shared" si="26"/>
        <v>9.1</v>
      </c>
      <c r="M105" s="124">
        <f t="shared" si="26"/>
        <v>9.1</v>
      </c>
      <c r="N105" s="124">
        <f t="shared" si="26"/>
        <v>9.1</v>
      </c>
      <c r="O105" s="124">
        <f t="shared" si="26"/>
        <v>9.1</v>
      </c>
      <c r="P105" s="124">
        <f t="shared" si="26"/>
        <v>9.1</v>
      </c>
      <c r="Q105" s="124">
        <f t="shared" si="26"/>
        <v>9.1</v>
      </c>
      <c r="R105" s="124">
        <f t="shared" si="26"/>
        <v>9.1</v>
      </c>
      <c r="S105" s="124">
        <f t="shared" si="26"/>
        <v>9.1</v>
      </c>
      <c r="T105" s="124">
        <f t="shared" si="27"/>
        <v>9.1</v>
      </c>
      <c r="U105" s="124">
        <f t="shared" si="27"/>
        <v>9.1</v>
      </c>
      <c r="V105" s="124">
        <f t="shared" si="27"/>
        <v>9.1</v>
      </c>
      <c r="W105" s="124">
        <f t="shared" si="27"/>
        <v>9.1</v>
      </c>
      <c r="X105" s="124">
        <f t="shared" si="27"/>
        <v>9.1</v>
      </c>
      <c r="Y105" s="124">
        <f t="shared" si="27"/>
        <v>9.1</v>
      </c>
      <c r="Z105" s="124">
        <f t="shared" si="27"/>
        <v>9.1</v>
      </c>
      <c r="AA105" s="124">
        <f t="shared" si="27"/>
        <v>9.1</v>
      </c>
      <c r="AB105" s="124">
        <f t="shared" si="27"/>
        <v>9.1</v>
      </c>
      <c r="AC105" s="124">
        <f t="shared" si="27"/>
        <v>9.1</v>
      </c>
      <c r="AD105" s="124">
        <f t="shared" si="27"/>
        <v>9.1</v>
      </c>
      <c r="AE105" s="124">
        <f t="shared" si="27"/>
        <v>9.1</v>
      </c>
      <c r="AF105" s="124">
        <f t="shared" si="27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5"/>
        <v>9.18</v>
      </c>
      <c r="C106" s="125">
        <v>9.18</v>
      </c>
      <c r="D106" s="124">
        <f t="shared" si="26"/>
        <v>9.18</v>
      </c>
      <c r="E106" s="124">
        <f t="shared" si="26"/>
        <v>9.18</v>
      </c>
      <c r="F106" s="124">
        <f t="shared" si="26"/>
        <v>9.18</v>
      </c>
      <c r="G106" s="124">
        <f t="shared" si="26"/>
        <v>9.18</v>
      </c>
      <c r="H106" s="124">
        <f t="shared" si="26"/>
        <v>9.18</v>
      </c>
      <c r="I106" s="124">
        <f t="shared" si="26"/>
        <v>9.18</v>
      </c>
      <c r="J106" s="124">
        <f t="shared" si="26"/>
        <v>9.18</v>
      </c>
      <c r="K106" s="124">
        <f t="shared" si="26"/>
        <v>9.18</v>
      </c>
      <c r="L106" s="124">
        <f t="shared" si="26"/>
        <v>9.18</v>
      </c>
      <c r="M106" s="124">
        <f t="shared" si="26"/>
        <v>9.18</v>
      </c>
      <c r="N106" s="124">
        <f t="shared" si="26"/>
        <v>9.18</v>
      </c>
      <c r="O106" s="124">
        <f t="shared" si="26"/>
        <v>9.18</v>
      </c>
      <c r="P106" s="124">
        <f t="shared" si="26"/>
        <v>9.18</v>
      </c>
      <c r="Q106" s="124">
        <f t="shared" si="26"/>
        <v>9.18</v>
      </c>
      <c r="R106" s="124">
        <f t="shared" si="26"/>
        <v>9.18</v>
      </c>
      <c r="S106" s="124">
        <f t="shared" si="26"/>
        <v>9.18</v>
      </c>
      <c r="T106" s="124">
        <f t="shared" si="27"/>
        <v>9.18</v>
      </c>
      <c r="U106" s="124">
        <f t="shared" si="27"/>
        <v>9.18</v>
      </c>
      <c r="V106" s="124">
        <f t="shared" si="27"/>
        <v>9.18</v>
      </c>
      <c r="W106" s="124">
        <f t="shared" si="27"/>
        <v>9.18</v>
      </c>
      <c r="X106" s="124">
        <f t="shared" si="27"/>
        <v>9.18</v>
      </c>
      <c r="Y106" s="124">
        <f t="shared" si="27"/>
        <v>9.18</v>
      </c>
      <c r="Z106" s="124">
        <f t="shared" si="27"/>
        <v>9.18</v>
      </c>
      <c r="AA106" s="124">
        <f t="shared" si="27"/>
        <v>9.18</v>
      </c>
      <c r="AB106" s="124">
        <f t="shared" si="27"/>
        <v>9.18</v>
      </c>
      <c r="AC106" s="124">
        <f t="shared" si="27"/>
        <v>9.18</v>
      </c>
      <c r="AD106" s="124">
        <f t="shared" si="27"/>
        <v>9.18</v>
      </c>
      <c r="AE106" s="124">
        <f t="shared" si="27"/>
        <v>9.18</v>
      </c>
      <c r="AF106" s="124">
        <f t="shared" si="27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5"/>
        <v>7</v>
      </c>
      <c r="C107" s="125">
        <v>7</v>
      </c>
      <c r="D107" s="124">
        <f t="shared" si="26"/>
        <v>7</v>
      </c>
      <c r="E107" s="124">
        <f t="shared" si="26"/>
        <v>7</v>
      </c>
      <c r="F107" s="124">
        <f t="shared" si="26"/>
        <v>7</v>
      </c>
      <c r="G107" s="124">
        <f t="shared" si="26"/>
        <v>7</v>
      </c>
      <c r="H107" s="124">
        <f t="shared" si="26"/>
        <v>7</v>
      </c>
      <c r="I107" s="124">
        <f t="shared" si="26"/>
        <v>7</v>
      </c>
      <c r="J107" s="124">
        <f t="shared" si="26"/>
        <v>7</v>
      </c>
      <c r="K107" s="124">
        <f t="shared" si="26"/>
        <v>7</v>
      </c>
      <c r="L107" s="124">
        <f t="shared" si="26"/>
        <v>7</v>
      </c>
      <c r="M107" s="124">
        <f t="shared" si="26"/>
        <v>7</v>
      </c>
      <c r="N107" s="124">
        <f t="shared" si="26"/>
        <v>7</v>
      </c>
      <c r="O107" s="124">
        <f t="shared" si="26"/>
        <v>7</v>
      </c>
      <c r="P107" s="124">
        <f t="shared" si="26"/>
        <v>7</v>
      </c>
      <c r="Q107" s="124">
        <f t="shared" si="26"/>
        <v>7</v>
      </c>
      <c r="R107" s="124">
        <f t="shared" si="26"/>
        <v>7</v>
      </c>
      <c r="S107" s="124">
        <f t="shared" si="26"/>
        <v>7</v>
      </c>
      <c r="T107" s="124">
        <f t="shared" si="27"/>
        <v>7</v>
      </c>
      <c r="U107" s="124">
        <f t="shared" si="27"/>
        <v>7</v>
      </c>
      <c r="V107" s="124">
        <f t="shared" si="27"/>
        <v>7</v>
      </c>
      <c r="W107" s="124">
        <f t="shared" si="27"/>
        <v>7</v>
      </c>
      <c r="X107" s="124">
        <f t="shared" si="27"/>
        <v>7</v>
      </c>
      <c r="Y107" s="124">
        <f t="shared" si="27"/>
        <v>7</v>
      </c>
      <c r="Z107" s="124">
        <f t="shared" si="27"/>
        <v>7</v>
      </c>
      <c r="AA107" s="124">
        <f t="shared" si="27"/>
        <v>7</v>
      </c>
      <c r="AB107" s="124">
        <f t="shared" si="27"/>
        <v>7</v>
      </c>
      <c r="AC107" s="124">
        <f t="shared" si="27"/>
        <v>7</v>
      </c>
      <c r="AD107" s="124">
        <f t="shared" si="27"/>
        <v>7</v>
      </c>
      <c r="AE107" s="124">
        <f t="shared" si="27"/>
        <v>7</v>
      </c>
      <c r="AF107" s="124">
        <f t="shared" si="27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8">C109</f>
        <v>2.25</v>
      </c>
      <c r="E109" s="124">
        <f t="shared" si="28"/>
        <v>2.25</v>
      </c>
      <c r="F109" s="124">
        <f t="shared" si="28"/>
        <v>2.25</v>
      </c>
      <c r="G109" s="124">
        <f t="shared" si="28"/>
        <v>2.25</v>
      </c>
      <c r="H109" s="124">
        <f t="shared" si="28"/>
        <v>2.25</v>
      </c>
      <c r="I109" s="124">
        <f t="shared" si="28"/>
        <v>2.25</v>
      </c>
      <c r="J109" s="124">
        <f t="shared" si="28"/>
        <v>2.25</v>
      </c>
      <c r="K109" s="124">
        <f t="shared" si="28"/>
        <v>2.25</v>
      </c>
      <c r="L109" s="124">
        <f t="shared" si="28"/>
        <v>2.25</v>
      </c>
      <c r="M109" s="124">
        <f t="shared" si="28"/>
        <v>2.25</v>
      </c>
      <c r="N109" s="124">
        <f t="shared" si="28"/>
        <v>2.25</v>
      </c>
      <c r="O109" s="124">
        <f t="shared" si="28"/>
        <v>2.25</v>
      </c>
      <c r="P109" s="124">
        <f t="shared" si="28"/>
        <v>2.25</v>
      </c>
      <c r="Q109" s="124">
        <f t="shared" si="28"/>
        <v>2.25</v>
      </c>
      <c r="R109" s="124">
        <f t="shared" si="28"/>
        <v>2.25</v>
      </c>
      <c r="S109" s="124">
        <f t="shared" si="28"/>
        <v>2.25</v>
      </c>
      <c r="T109" s="124">
        <f t="shared" ref="T109:AF110" si="29">S109</f>
        <v>2.25</v>
      </c>
      <c r="U109" s="124">
        <f t="shared" si="29"/>
        <v>2.25</v>
      </c>
      <c r="V109" s="124">
        <f t="shared" si="29"/>
        <v>2.25</v>
      </c>
      <c r="W109" s="124">
        <f t="shared" si="29"/>
        <v>2.25</v>
      </c>
      <c r="X109" s="124">
        <f t="shared" si="29"/>
        <v>2.25</v>
      </c>
      <c r="Y109" s="124">
        <f t="shared" si="29"/>
        <v>2.25</v>
      </c>
      <c r="Z109" s="124">
        <f t="shared" si="29"/>
        <v>2.25</v>
      </c>
      <c r="AA109" s="124">
        <f t="shared" si="29"/>
        <v>2.25</v>
      </c>
      <c r="AB109" s="124">
        <f t="shared" si="29"/>
        <v>2.25</v>
      </c>
      <c r="AC109" s="124">
        <f t="shared" si="29"/>
        <v>2.25</v>
      </c>
      <c r="AD109" s="124">
        <f t="shared" si="29"/>
        <v>2.25</v>
      </c>
      <c r="AE109" s="124">
        <f t="shared" si="29"/>
        <v>2.25</v>
      </c>
      <c r="AF109" s="124">
        <f t="shared" si="29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8"/>
        <v>1.64</v>
      </c>
      <c r="E110" s="124">
        <f t="shared" si="28"/>
        <v>1.64</v>
      </c>
      <c r="F110" s="124">
        <f t="shared" si="28"/>
        <v>1.64</v>
      </c>
      <c r="G110" s="124">
        <f t="shared" si="28"/>
        <v>1.64</v>
      </c>
      <c r="H110" s="124">
        <f t="shared" si="28"/>
        <v>1.64</v>
      </c>
      <c r="I110" s="124">
        <f t="shared" si="28"/>
        <v>1.64</v>
      </c>
      <c r="J110" s="124">
        <f t="shared" si="28"/>
        <v>1.64</v>
      </c>
      <c r="K110" s="124">
        <f t="shared" si="28"/>
        <v>1.64</v>
      </c>
      <c r="L110" s="124">
        <f t="shared" si="28"/>
        <v>1.64</v>
      </c>
      <c r="M110" s="124">
        <f t="shared" si="28"/>
        <v>1.64</v>
      </c>
      <c r="N110" s="124">
        <f t="shared" si="28"/>
        <v>1.64</v>
      </c>
      <c r="O110" s="124">
        <f t="shared" si="28"/>
        <v>1.64</v>
      </c>
      <c r="P110" s="124">
        <f t="shared" si="28"/>
        <v>1.64</v>
      </c>
      <c r="Q110" s="124">
        <f t="shared" si="28"/>
        <v>1.64</v>
      </c>
      <c r="R110" s="124">
        <f t="shared" si="28"/>
        <v>1.64</v>
      </c>
      <c r="S110" s="124">
        <f t="shared" si="28"/>
        <v>1.64</v>
      </c>
      <c r="T110" s="124">
        <f t="shared" si="29"/>
        <v>1.64</v>
      </c>
      <c r="U110" s="124">
        <f t="shared" si="29"/>
        <v>1.64</v>
      </c>
      <c r="V110" s="124">
        <f t="shared" si="29"/>
        <v>1.64</v>
      </c>
      <c r="W110" s="124">
        <f t="shared" si="29"/>
        <v>1.64</v>
      </c>
      <c r="X110" s="124">
        <f t="shared" si="29"/>
        <v>1.64</v>
      </c>
      <c r="Y110" s="124">
        <f t="shared" si="29"/>
        <v>1.64</v>
      </c>
      <c r="Z110" s="124">
        <f t="shared" si="29"/>
        <v>1.64</v>
      </c>
      <c r="AA110" s="124">
        <f t="shared" si="29"/>
        <v>1.64</v>
      </c>
      <c r="AB110" s="124">
        <f t="shared" si="29"/>
        <v>1.64</v>
      </c>
      <c r="AC110" s="124">
        <f t="shared" si="29"/>
        <v>1.64</v>
      </c>
      <c r="AD110" s="124">
        <f t="shared" si="29"/>
        <v>1.64</v>
      </c>
      <c r="AE110" s="124">
        <f t="shared" si="29"/>
        <v>1.64</v>
      </c>
      <c r="AF110" s="124">
        <f t="shared" si="29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30">AF112</f>
        <v>1.62</v>
      </c>
      <c r="C112" s="125">
        <v>1.62</v>
      </c>
      <c r="D112" s="124">
        <f t="shared" ref="D112:S119" si="31">C112</f>
        <v>1.62</v>
      </c>
      <c r="E112" s="124">
        <f t="shared" si="31"/>
        <v>1.62</v>
      </c>
      <c r="F112" s="124">
        <f t="shared" si="31"/>
        <v>1.62</v>
      </c>
      <c r="G112" s="124">
        <f t="shared" si="31"/>
        <v>1.62</v>
      </c>
      <c r="H112" s="124">
        <f t="shared" si="31"/>
        <v>1.62</v>
      </c>
      <c r="I112" s="124">
        <f t="shared" si="31"/>
        <v>1.62</v>
      </c>
      <c r="J112" s="124">
        <f t="shared" si="31"/>
        <v>1.62</v>
      </c>
      <c r="K112" s="124">
        <f t="shared" si="31"/>
        <v>1.62</v>
      </c>
      <c r="L112" s="124">
        <f t="shared" si="31"/>
        <v>1.62</v>
      </c>
      <c r="M112" s="124">
        <f t="shared" si="31"/>
        <v>1.62</v>
      </c>
      <c r="N112" s="124">
        <f t="shared" si="31"/>
        <v>1.62</v>
      </c>
      <c r="O112" s="124">
        <f t="shared" si="31"/>
        <v>1.62</v>
      </c>
      <c r="P112" s="124">
        <f t="shared" si="31"/>
        <v>1.62</v>
      </c>
      <c r="Q112" s="124">
        <f t="shared" si="31"/>
        <v>1.62</v>
      </c>
      <c r="R112" s="124">
        <f t="shared" si="31"/>
        <v>1.62</v>
      </c>
      <c r="S112" s="124">
        <f t="shared" si="31"/>
        <v>1.62</v>
      </c>
      <c r="T112" s="124">
        <f t="shared" ref="T112:AF127" si="32">S112</f>
        <v>1.62</v>
      </c>
      <c r="U112" s="124">
        <f t="shared" si="32"/>
        <v>1.62</v>
      </c>
      <c r="V112" s="124">
        <f t="shared" si="32"/>
        <v>1.62</v>
      </c>
      <c r="W112" s="124">
        <f t="shared" si="32"/>
        <v>1.62</v>
      </c>
      <c r="X112" s="124">
        <f t="shared" si="32"/>
        <v>1.62</v>
      </c>
      <c r="Y112" s="124">
        <f t="shared" si="32"/>
        <v>1.62</v>
      </c>
      <c r="Z112" s="124">
        <f t="shared" si="32"/>
        <v>1.62</v>
      </c>
      <c r="AA112" s="124">
        <f t="shared" si="32"/>
        <v>1.62</v>
      </c>
      <c r="AB112" s="124">
        <f t="shared" si="32"/>
        <v>1.62</v>
      </c>
      <c r="AC112" s="124">
        <f t="shared" si="32"/>
        <v>1.62</v>
      </c>
      <c r="AD112" s="124">
        <f t="shared" si="32"/>
        <v>1.62</v>
      </c>
      <c r="AE112" s="124">
        <f t="shared" si="32"/>
        <v>1.62</v>
      </c>
      <c r="AF112" s="124">
        <f t="shared" si="32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30"/>
        <v>8.36</v>
      </c>
      <c r="C113" s="125">
        <v>8.36</v>
      </c>
      <c r="D113" s="124">
        <f t="shared" si="31"/>
        <v>8.36</v>
      </c>
      <c r="E113" s="124">
        <f t="shared" si="31"/>
        <v>8.36</v>
      </c>
      <c r="F113" s="124">
        <f t="shared" si="31"/>
        <v>8.36</v>
      </c>
      <c r="G113" s="124">
        <f t="shared" si="31"/>
        <v>8.36</v>
      </c>
      <c r="H113" s="124">
        <f t="shared" si="31"/>
        <v>8.36</v>
      </c>
      <c r="I113" s="124">
        <f t="shared" si="31"/>
        <v>8.36</v>
      </c>
      <c r="J113" s="124">
        <f t="shared" si="31"/>
        <v>8.36</v>
      </c>
      <c r="K113" s="124">
        <f t="shared" si="31"/>
        <v>8.36</v>
      </c>
      <c r="L113" s="124">
        <f t="shared" si="31"/>
        <v>8.36</v>
      </c>
      <c r="M113" s="124">
        <f t="shared" si="31"/>
        <v>8.36</v>
      </c>
      <c r="N113" s="124">
        <f t="shared" si="31"/>
        <v>8.36</v>
      </c>
      <c r="O113" s="124">
        <f t="shared" si="31"/>
        <v>8.36</v>
      </c>
      <c r="P113" s="124">
        <f t="shared" si="31"/>
        <v>8.36</v>
      </c>
      <c r="Q113" s="124">
        <f t="shared" si="31"/>
        <v>8.36</v>
      </c>
      <c r="R113" s="124">
        <f t="shared" si="31"/>
        <v>8.36</v>
      </c>
      <c r="S113" s="124">
        <f t="shared" si="31"/>
        <v>8.36</v>
      </c>
      <c r="T113" s="124">
        <f t="shared" si="32"/>
        <v>8.36</v>
      </c>
      <c r="U113" s="124">
        <f t="shared" si="32"/>
        <v>8.36</v>
      </c>
      <c r="V113" s="124">
        <f t="shared" si="32"/>
        <v>8.36</v>
      </c>
      <c r="W113" s="124">
        <f t="shared" si="32"/>
        <v>8.36</v>
      </c>
      <c r="X113" s="124">
        <f t="shared" si="32"/>
        <v>8.36</v>
      </c>
      <c r="Y113" s="124">
        <f t="shared" si="32"/>
        <v>8.36</v>
      </c>
      <c r="Z113" s="124">
        <f t="shared" si="32"/>
        <v>8.36</v>
      </c>
      <c r="AA113" s="124">
        <f t="shared" si="32"/>
        <v>8.36</v>
      </c>
      <c r="AB113" s="124">
        <f t="shared" si="32"/>
        <v>8.36</v>
      </c>
      <c r="AC113" s="124">
        <f t="shared" si="32"/>
        <v>8.36</v>
      </c>
      <c r="AD113" s="124">
        <f t="shared" si="32"/>
        <v>8.36</v>
      </c>
      <c r="AE113" s="124">
        <f t="shared" si="32"/>
        <v>8.36</v>
      </c>
      <c r="AF113" s="124">
        <f t="shared" si="32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30"/>
        <v>5.4</v>
      </c>
      <c r="C114" s="125">
        <v>8</v>
      </c>
      <c r="D114" s="124">
        <f t="shared" si="31"/>
        <v>8</v>
      </c>
      <c r="E114" s="124">
        <f t="shared" si="31"/>
        <v>8</v>
      </c>
      <c r="F114" s="124">
        <f t="shared" si="31"/>
        <v>8</v>
      </c>
      <c r="G114" s="124">
        <f t="shared" si="31"/>
        <v>8</v>
      </c>
      <c r="H114" s="124">
        <f t="shared" si="31"/>
        <v>8</v>
      </c>
      <c r="I114" s="124">
        <f t="shared" si="31"/>
        <v>8</v>
      </c>
      <c r="J114" s="124">
        <v>5.4</v>
      </c>
      <c r="K114" s="124">
        <f t="shared" si="31"/>
        <v>5.4</v>
      </c>
      <c r="L114" s="124">
        <f t="shared" si="31"/>
        <v>5.4</v>
      </c>
      <c r="M114" s="124">
        <f t="shared" si="31"/>
        <v>5.4</v>
      </c>
      <c r="N114" s="124">
        <f t="shared" si="31"/>
        <v>5.4</v>
      </c>
      <c r="O114" s="124">
        <f t="shared" si="31"/>
        <v>5.4</v>
      </c>
      <c r="P114" s="124">
        <f t="shared" si="31"/>
        <v>5.4</v>
      </c>
      <c r="Q114" s="124">
        <f t="shared" si="31"/>
        <v>5.4</v>
      </c>
      <c r="R114" s="124">
        <f t="shared" si="31"/>
        <v>5.4</v>
      </c>
      <c r="S114" s="124">
        <f t="shared" si="31"/>
        <v>5.4</v>
      </c>
      <c r="T114" s="124">
        <f t="shared" si="32"/>
        <v>5.4</v>
      </c>
      <c r="U114" s="124">
        <f t="shared" si="32"/>
        <v>5.4</v>
      </c>
      <c r="V114" s="124">
        <f t="shared" si="32"/>
        <v>5.4</v>
      </c>
      <c r="W114" s="124">
        <f t="shared" si="32"/>
        <v>5.4</v>
      </c>
      <c r="X114" s="124">
        <f t="shared" si="32"/>
        <v>5.4</v>
      </c>
      <c r="Y114" s="124">
        <f t="shared" si="32"/>
        <v>5.4</v>
      </c>
      <c r="Z114" s="124">
        <f t="shared" si="32"/>
        <v>5.4</v>
      </c>
      <c r="AA114" s="124">
        <f t="shared" si="32"/>
        <v>5.4</v>
      </c>
      <c r="AB114" s="124">
        <f t="shared" si="32"/>
        <v>5.4</v>
      </c>
      <c r="AC114" s="124">
        <f t="shared" si="32"/>
        <v>5.4</v>
      </c>
      <c r="AD114" s="124">
        <f t="shared" si="32"/>
        <v>5.4</v>
      </c>
      <c r="AE114" s="124">
        <f t="shared" si="32"/>
        <v>5.4</v>
      </c>
      <c r="AF114" s="124">
        <f t="shared" si="32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30"/>
        <v>6.57</v>
      </c>
      <c r="C115" s="125">
        <v>6.57</v>
      </c>
      <c r="D115" s="124">
        <f t="shared" si="31"/>
        <v>6.57</v>
      </c>
      <c r="E115" s="124">
        <f t="shared" si="31"/>
        <v>6.57</v>
      </c>
      <c r="F115" s="124">
        <f t="shared" si="31"/>
        <v>6.57</v>
      </c>
      <c r="G115" s="124">
        <f t="shared" si="31"/>
        <v>6.57</v>
      </c>
      <c r="H115" s="124">
        <f t="shared" si="31"/>
        <v>6.57</v>
      </c>
      <c r="I115" s="124">
        <f t="shared" si="31"/>
        <v>6.57</v>
      </c>
      <c r="J115" s="124">
        <f t="shared" si="31"/>
        <v>6.57</v>
      </c>
      <c r="K115" s="124">
        <f t="shared" si="31"/>
        <v>6.57</v>
      </c>
      <c r="L115" s="124">
        <f t="shared" si="31"/>
        <v>6.57</v>
      </c>
      <c r="M115" s="124">
        <f t="shared" si="31"/>
        <v>6.57</v>
      </c>
      <c r="N115" s="124">
        <f t="shared" si="31"/>
        <v>6.57</v>
      </c>
      <c r="O115" s="124">
        <f t="shared" si="31"/>
        <v>6.57</v>
      </c>
      <c r="P115" s="124">
        <f t="shared" si="31"/>
        <v>6.57</v>
      </c>
      <c r="Q115" s="124">
        <f t="shared" si="31"/>
        <v>6.57</v>
      </c>
      <c r="R115" s="124">
        <f t="shared" si="31"/>
        <v>6.57</v>
      </c>
      <c r="S115" s="124">
        <f t="shared" si="31"/>
        <v>6.57</v>
      </c>
      <c r="T115" s="124">
        <f t="shared" si="32"/>
        <v>6.57</v>
      </c>
      <c r="U115" s="124">
        <f t="shared" si="32"/>
        <v>6.57</v>
      </c>
      <c r="V115" s="124">
        <f t="shared" si="32"/>
        <v>6.57</v>
      </c>
      <c r="W115" s="124">
        <f t="shared" si="32"/>
        <v>6.57</v>
      </c>
      <c r="X115" s="124">
        <f t="shared" si="32"/>
        <v>6.57</v>
      </c>
      <c r="Y115" s="124">
        <f t="shared" si="32"/>
        <v>6.57</v>
      </c>
      <c r="Z115" s="124">
        <f t="shared" si="32"/>
        <v>6.57</v>
      </c>
      <c r="AA115" s="124">
        <f t="shared" si="32"/>
        <v>6.57</v>
      </c>
      <c r="AB115" s="124">
        <f t="shared" si="32"/>
        <v>6.57</v>
      </c>
      <c r="AC115" s="124">
        <f t="shared" si="32"/>
        <v>6.57</v>
      </c>
      <c r="AD115" s="124">
        <f t="shared" si="32"/>
        <v>6.57</v>
      </c>
      <c r="AE115" s="124">
        <f t="shared" si="32"/>
        <v>6.57</v>
      </c>
      <c r="AF115" s="124">
        <f t="shared" si="32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30"/>
        <v>3.43</v>
      </c>
      <c r="C116" s="125">
        <v>3.43</v>
      </c>
      <c r="D116" s="124">
        <f t="shared" si="31"/>
        <v>3.43</v>
      </c>
      <c r="E116" s="124">
        <f t="shared" si="31"/>
        <v>3.43</v>
      </c>
      <c r="F116" s="124">
        <f t="shared" si="31"/>
        <v>3.43</v>
      </c>
      <c r="G116" s="124">
        <f t="shared" si="31"/>
        <v>3.43</v>
      </c>
      <c r="H116" s="124">
        <f t="shared" si="31"/>
        <v>3.43</v>
      </c>
      <c r="I116" s="124">
        <f t="shared" si="31"/>
        <v>3.43</v>
      </c>
      <c r="J116" s="124">
        <f t="shared" si="31"/>
        <v>3.43</v>
      </c>
      <c r="K116" s="124">
        <f t="shared" si="31"/>
        <v>3.43</v>
      </c>
      <c r="L116" s="124">
        <f t="shared" si="31"/>
        <v>3.43</v>
      </c>
      <c r="M116" s="124">
        <f t="shared" si="31"/>
        <v>3.43</v>
      </c>
      <c r="N116" s="124">
        <f t="shared" si="31"/>
        <v>3.43</v>
      </c>
      <c r="O116" s="124">
        <f t="shared" si="31"/>
        <v>3.43</v>
      </c>
      <c r="P116" s="124">
        <f t="shared" si="31"/>
        <v>3.43</v>
      </c>
      <c r="Q116" s="124">
        <f t="shared" si="31"/>
        <v>3.43</v>
      </c>
      <c r="R116" s="124">
        <f t="shared" si="31"/>
        <v>3.43</v>
      </c>
      <c r="S116" s="124">
        <f t="shared" si="31"/>
        <v>3.43</v>
      </c>
      <c r="T116" s="124">
        <f t="shared" si="32"/>
        <v>3.43</v>
      </c>
      <c r="U116" s="124">
        <f t="shared" si="32"/>
        <v>3.43</v>
      </c>
      <c r="V116" s="124">
        <f t="shared" si="32"/>
        <v>3.43</v>
      </c>
      <c r="W116" s="124">
        <f t="shared" si="32"/>
        <v>3.43</v>
      </c>
      <c r="X116" s="124">
        <f t="shared" si="32"/>
        <v>3.43</v>
      </c>
      <c r="Y116" s="124">
        <f t="shared" si="32"/>
        <v>3.43</v>
      </c>
      <c r="Z116" s="124">
        <f t="shared" si="32"/>
        <v>3.43</v>
      </c>
      <c r="AA116" s="124">
        <f t="shared" si="32"/>
        <v>3.43</v>
      </c>
      <c r="AB116" s="124">
        <f t="shared" si="32"/>
        <v>3.43</v>
      </c>
      <c r="AC116" s="124">
        <f t="shared" si="32"/>
        <v>3.43</v>
      </c>
      <c r="AD116" s="124">
        <f t="shared" si="32"/>
        <v>3.43</v>
      </c>
      <c r="AE116" s="124">
        <f t="shared" si="32"/>
        <v>3.43</v>
      </c>
      <c r="AF116" s="124">
        <f t="shared" si="32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30"/>
        <v>2.96</v>
      </c>
      <c r="C117" s="125">
        <v>2.96</v>
      </c>
      <c r="D117" s="124">
        <f t="shared" si="31"/>
        <v>2.96</v>
      </c>
      <c r="E117" s="124">
        <f t="shared" si="31"/>
        <v>2.96</v>
      </c>
      <c r="F117" s="124">
        <f t="shared" si="31"/>
        <v>2.96</v>
      </c>
      <c r="G117" s="124">
        <f t="shared" si="31"/>
        <v>2.96</v>
      </c>
      <c r="H117" s="124">
        <f t="shared" si="31"/>
        <v>2.96</v>
      </c>
      <c r="I117" s="124">
        <f t="shared" si="31"/>
        <v>2.96</v>
      </c>
      <c r="J117" s="124">
        <f t="shared" si="31"/>
        <v>2.96</v>
      </c>
      <c r="K117" s="124">
        <f t="shared" si="31"/>
        <v>2.96</v>
      </c>
      <c r="L117" s="124">
        <f t="shared" si="31"/>
        <v>2.96</v>
      </c>
      <c r="M117" s="124">
        <f t="shared" si="31"/>
        <v>2.96</v>
      </c>
      <c r="N117" s="124">
        <f t="shared" si="31"/>
        <v>2.96</v>
      </c>
      <c r="O117" s="124">
        <f t="shared" si="31"/>
        <v>2.96</v>
      </c>
      <c r="P117" s="124">
        <f t="shared" si="31"/>
        <v>2.96</v>
      </c>
      <c r="Q117" s="124">
        <f t="shared" si="31"/>
        <v>2.96</v>
      </c>
      <c r="R117" s="124">
        <f t="shared" si="31"/>
        <v>2.96</v>
      </c>
      <c r="S117" s="124">
        <f t="shared" si="31"/>
        <v>2.96</v>
      </c>
      <c r="T117" s="124">
        <f t="shared" si="32"/>
        <v>2.96</v>
      </c>
      <c r="U117" s="124">
        <f t="shared" si="32"/>
        <v>2.96</v>
      </c>
      <c r="V117" s="124">
        <f t="shared" si="32"/>
        <v>2.96</v>
      </c>
      <c r="W117" s="124">
        <f t="shared" si="32"/>
        <v>2.96</v>
      </c>
      <c r="X117" s="124">
        <f t="shared" si="32"/>
        <v>2.96</v>
      </c>
      <c r="Y117" s="124">
        <f t="shared" si="32"/>
        <v>2.96</v>
      </c>
      <c r="Z117" s="124">
        <f t="shared" si="32"/>
        <v>2.96</v>
      </c>
      <c r="AA117" s="124">
        <f t="shared" si="32"/>
        <v>2.96</v>
      </c>
      <c r="AB117" s="124">
        <f t="shared" si="32"/>
        <v>2.96</v>
      </c>
      <c r="AC117" s="124">
        <f t="shared" si="32"/>
        <v>2.96</v>
      </c>
      <c r="AD117" s="124">
        <f t="shared" si="32"/>
        <v>2.96</v>
      </c>
      <c r="AE117" s="124">
        <f t="shared" si="32"/>
        <v>2.96</v>
      </c>
      <c r="AF117" s="124">
        <f t="shared" si="32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30"/>
        <v>8</v>
      </c>
      <c r="C118" s="125">
        <v>8</v>
      </c>
      <c r="D118" s="124">
        <f t="shared" si="31"/>
        <v>8</v>
      </c>
      <c r="E118" s="124">
        <f t="shared" si="31"/>
        <v>8</v>
      </c>
      <c r="F118" s="124">
        <f t="shared" si="31"/>
        <v>8</v>
      </c>
      <c r="G118" s="124">
        <f t="shared" si="31"/>
        <v>8</v>
      </c>
      <c r="H118" s="124">
        <f t="shared" si="31"/>
        <v>8</v>
      </c>
      <c r="I118" s="124">
        <f t="shared" si="31"/>
        <v>8</v>
      </c>
      <c r="J118" s="124">
        <f t="shared" si="31"/>
        <v>8</v>
      </c>
      <c r="K118" s="124">
        <f t="shared" si="31"/>
        <v>8</v>
      </c>
      <c r="L118" s="124">
        <f t="shared" si="31"/>
        <v>8</v>
      </c>
      <c r="M118" s="124">
        <f t="shared" si="31"/>
        <v>8</v>
      </c>
      <c r="N118" s="124">
        <f t="shared" si="31"/>
        <v>8</v>
      </c>
      <c r="O118" s="124">
        <f t="shared" si="31"/>
        <v>8</v>
      </c>
      <c r="P118" s="124">
        <f t="shared" si="31"/>
        <v>8</v>
      </c>
      <c r="Q118" s="124">
        <f t="shared" si="31"/>
        <v>8</v>
      </c>
      <c r="R118" s="124">
        <f t="shared" si="31"/>
        <v>8</v>
      </c>
      <c r="S118" s="124">
        <f t="shared" si="31"/>
        <v>8</v>
      </c>
      <c r="T118" s="124">
        <f t="shared" si="32"/>
        <v>8</v>
      </c>
      <c r="U118" s="124">
        <f t="shared" si="32"/>
        <v>8</v>
      </c>
      <c r="V118" s="124">
        <f t="shared" si="32"/>
        <v>8</v>
      </c>
      <c r="W118" s="124">
        <f t="shared" si="32"/>
        <v>8</v>
      </c>
      <c r="X118" s="124">
        <f t="shared" si="32"/>
        <v>8</v>
      </c>
      <c r="Y118" s="124">
        <f t="shared" si="32"/>
        <v>8</v>
      </c>
      <c r="Z118" s="124">
        <f t="shared" si="32"/>
        <v>8</v>
      </c>
      <c r="AA118" s="124">
        <f t="shared" si="32"/>
        <v>8</v>
      </c>
      <c r="AB118" s="124">
        <f t="shared" si="32"/>
        <v>8</v>
      </c>
      <c r="AC118" s="124">
        <f t="shared" si="32"/>
        <v>8</v>
      </c>
      <c r="AD118" s="124">
        <f t="shared" si="32"/>
        <v>8</v>
      </c>
      <c r="AE118" s="124">
        <f t="shared" si="32"/>
        <v>8</v>
      </c>
      <c r="AF118" s="124">
        <f t="shared" si="32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30"/>
        <v>7</v>
      </c>
      <c r="C119" s="125">
        <v>7</v>
      </c>
      <c r="D119" s="124">
        <f>C119</f>
        <v>7</v>
      </c>
      <c r="E119" s="124">
        <f t="shared" si="31"/>
        <v>7</v>
      </c>
      <c r="F119" s="124">
        <f t="shared" si="31"/>
        <v>7</v>
      </c>
      <c r="G119" s="124">
        <f t="shared" si="31"/>
        <v>7</v>
      </c>
      <c r="H119" s="124">
        <f t="shared" si="31"/>
        <v>7</v>
      </c>
      <c r="I119" s="124">
        <f t="shared" si="31"/>
        <v>7</v>
      </c>
      <c r="J119" s="124">
        <f t="shared" si="31"/>
        <v>7</v>
      </c>
      <c r="K119" s="124">
        <f t="shared" si="31"/>
        <v>7</v>
      </c>
      <c r="L119" s="124">
        <f t="shared" si="31"/>
        <v>7</v>
      </c>
      <c r="M119" s="124">
        <f t="shared" si="31"/>
        <v>7</v>
      </c>
      <c r="N119" s="124">
        <f t="shared" si="31"/>
        <v>7</v>
      </c>
      <c r="O119" s="124">
        <f t="shared" si="31"/>
        <v>7</v>
      </c>
      <c r="P119" s="124">
        <f t="shared" si="31"/>
        <v>7</v>
      </c>
      <c r="Q119" s="124">
        <f t="shared" si="31"/>
        <v>7</v>
      </c>
      <c r="R119" s="124">
        <f t="shared" si="31"/>
        <v>7</v>
      </c>
      <c r="S119" s="124">
        <f t="shared" si="31"/>
        <v>7</v>
      </c>
      <c r="T119" s="124">
        <f t="shared" si="32"/>
        <v>7</v>
      </c>
      <c r="U119" s="124">
        <f t="shared" si="32"/>
        <v>7</v>
      </c>
      <c r="V119" s="124">
        <f t="shared" si="32"/>
        <v>7</v>
      </c>
      <c r="W119" s="124">
        <f t="shared" si="32"/>
        <v>7</v>
      </c>
      <c r="X119" s="124">
        <f t="shared" si="32"/>
        <v>7</v>
      </c>
      <c r="Y119" s="124">
        <f t="shared" si="32"/>
        <v>7</v>
      </c>
      <c r="Z119" s="124">
        <f t="shared" si="32"/>
        <v>7</v>
      </c>
      <c r="AA119" s="124">
        <f t="shared" si="32"/>
        <v>7</v>
      </c>
      <c r="AB119" s="124">
        <f t="shared" si="32"/>
        <v>7</v>
      </c>
      <c r="AC119" s="124">
        <f t="shared" si="32"/>
        <v>7</v>
      </c>
      <c r="AD119" s="124">
        <f t="shared" si="32"/>
        <v>7</v>
      </c>
      <c r="AE119" s="124">
        <f t="shared" si="32"/>
        <v>7</v>
      </c>
      <c r="AF119" s="124">
        <f t="shared" si="32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30"/>
        <v>3.47</v>
      </c>
      <c r="C120" s="125">
        <v>3.47</v>
      </c>
      <c r="D120" s="124">
        <f t="shared" ref="D120:S129" si="33">C120</f>
        <v>3.47</v>
      </c>
      <c r="E120" s="124">
        <f t="shared" si="33"/>
        <v>3.47</v>
      </c>
      <c r="F120" s="124">
        <f t="shared" si="33"/>
        <v>3.47</v>
      </c>
      <c r="G120" s="124">
        <f t="shared" si="33"/>
        <v>3.47</v>
      </c>
      <c r="H120" s="124">
        <f t="shared" si="33"/>
        <v>3.47</v>
      </c>
      <c r="I120" s="124">
        <f t="shared" si="33"/>
        <v>3.47</v>
      </c>
      <c r="J120" s="124">
        <f t="shared" si="33"/>
        <v>3.47</v>
      </c>
      <c r="K120" s="124">
        <f t="shared" si="33"/>
        <v>3.47</v>
      </c>
      <c r="L120" s="124">
        <f t="shared" si="33"/>
        <v>3.47</v>
      </c>
      <c r="M120" s="124">
        <f t="shared" si="33"/>
        <v>3.47</v>
      </c>
      <c r="N120" s="124">
        <f t="shared" si="33"/>
        <v>3.47</v>
      </c>
      <c r="O120" s="124">
        <f t="shared" si="33"/>
        <v>3.47</v>
      </c>
      <c r="P120" s="124">
        <f t="shared" si="33"/>
        <v>3.47</v>
      </c>
      <c r="Q120" s="124">
        <f t="shared" si="33"/>
        <v>3.47</v>
      </c>
      <c r="R120" s="124">
        <f t="shared" si="33"/>
        <v>3.47</v>
      </c>
      <c r="S120" s="124">
        <f t="shared" si="33"/>
        <v>3.47</v>
      </c>
      <c r="T120" s="124">
        <f t="shared" si="32"/>
        <v>3.47</v>
      </c>
      <c r="U120" s="124">
        <f t="shared" si="32"/>
        <v>3.47</v>
      </c>
      <c r="V120" s="124">
        <f t="shared" si="32"/>
        <v>3.47</v>
      </c>
      <c r="W120" s="124">
        <f t="shared" si="32"/>
        <v>3.47</v>
      </c>
      <c r="X120" s="124">
        <f t="shared" si="32"/>
        <v>3.47</v>
      </c>
      <c r="Y120" s="124">
        <f t="shared" si="32"/>
        <v>3.47</v>
      </c>
      <c r="Z120" s="124">
        <f t="shared" si="32"/>
        <v>3.47</v>
      </c>
      <c r="AA120" s="124">
        <f t="shared" si="32"/>
        <v>3.47</v>
      </c>
      <c r="AB120" s="124">
        <f t="shared" si="32"/>
        <v>3.47</v>
      </c>
      <c r="AC120" s="124">
        <f t="shared" si="32"/>
        <v>3.47</v>
      </c>
      <c r="AD120" s="124">
        <f t="shared" si="32"/>
        <v>3.47</v>
      </c>
      <c r="AE120" s="124">
        <f t="shared" si="32"/>
        <v>3.47</v>
      </c>
      <c r="AF120" s="124">
        <f t="shared" si="32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30"/>
        <v>2.1</v>
      </c>
      <c r="C121" s="125">
        <v>2.1</v>
      </c>
      <c r="D121" s="124">
        <f t="shared" si="33"/>
        <v>2.1</v>
      </c>
      <c r="E121" s="124">
        <f t="shared" si="33"/>
        <v>2.1</v>
      </c>
      <c r="F121" s="124">
        <f t="shared" si="33"/>
        <v>2.1</v>
      </c>
      <c r="G121" s="124">
        <f t="shared" si="33"/>
        <v>2.1</v>
      </c>
      <c r="H121" s="124">
        <f t="shared" si="33"/>
        <v>2.1</v>
      </c>
      <c r="I121" s="124">
        <f t="shared" si="33"/>
        <v>2.1</v>
      </c>
      <c r="J121" s="124">
        <f t="shared" si="33"/>
        <v>2.1</v>
      </c>
      <c r="K121" s="124">
        <f t="shared" si="33"/>
        <v>2.1</v>
      </c>
      <c r="L121" s="124">
        <f t="shared" si="33"/>
        <v>2.1</v>
      </c>
      <c r="M121" s="124">
        <f t="shared" si="33"/>
        <v>2.1</v>
      </c>
      <c r="N121" s="124">
        <f t="shared" si="33"/>
        <v>2.1</v>
      </c>
      <c r="O121" s="124">
        <f t="shared" si="33"/>
        <v>2.1</v>
      </c>
      <c r="P121" s="124">
        <f t="shared" si="33"/>
        <v>2.1</v>
      </c>
      <c r="Q121" s="124">
        <f t="shared" si="33"/>
        <v>2.1</v>
      </c>
      <c r="R121" s="124">
        <f t="shared" si="33"/>
        <v>2.1</v>
      </c>
      <c r="S121" s="124">
        <f t="shared" si="33"/>
        <v>2.1</v>
      </c>
      <c r="T121" s="124">
        <f t="shared" si="32"/>
        <v>2.1</v>
      </c>
      <c r="U121" s="124">
        <f t="shared" si="32"/>
        <v>2.1</v>
      </c>
      <c r="V121" s="124">
        <f t="shared" si="32"/>
        <v>2.1</v>
      </c>
      <c r="W121" s="124">
        <f t="shared" si="32"/>
        <v>2.1</v>
      </c>
      <c r="X121" s="124">
        <f t="shared" si="32"/>
        <v>2.1</v>
      </c>
      <c r="Y121" s="124">
        <f t="shared" si="32"/>
        <v>2.1</v>
      </c>
      <c r="Z121" s="124">
        <f t="shared" si="32"/>
        <v>2.1</v>
      </c>
      <c r="AA121" s="124">
        <f t="shared" si="32"/>
        <v>2.1</v>
      </c>
      <c r="AB121" s="124">
        <f t="shared" si="32"/>
        <v>2.1</v>
      </c>
      <c r="AC121" s="124">
        <f t="shared" si="32"/>
        <v>2.1</v>
      </c>
      <c r="AD121" s="124">
        <f t="shared" si="32"/>
        <v>2.1</v>
      </c>
      <c r="AE121" s="124">
        <f t="shared" si="32"/>
        <v>2.1</v>
      </c>
      <c r="AF121" s="124">
        <f t="shared" si="32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30"/>
        <v>9.3000000000000007</v>
      </c>
      <c r="C122" s="125">
        <v>9.3000000000000007</v>
      </c>
      <c r="D122" s="124">
        <f t="shared" si="33"/>
        <v>9.3000000000000007</v>
      </c>
      <c r="E122" s="124">
        <f t="shared" si="33"/>
        <v>9.3000000000000007</v>
      </c>
      <c r="F122" s="124">
        <f t="shared" si="33"/>
        <v>9.3000000000000007</v>
      </c>
      <c r="G122" s="124">
        <f t="shared" si="33"/>
        <v>9.3000000000000007</v>
      </c>
      <c r="H122" s="124">
        <f t="shared" si="33"/>
        <v>9.3000000000000007</v>
      </c>
      <c r="I122" s="124">
        <f t="shared" si="33"/>
        <v>9.3000000000000007</v>
      </c>
      <c r="J122" s="124">
        <f t="shared" si="33"/>
        <v>9.3000000000000007</v>
      </c>
      <c r="K122" s="124">
        <f t="shared" si="33"/>
        <v>9.3000000000000007</v>
      </c>
      <c r="L122" s="124">
        <f t="shared" si="33"/>
        <v>9.3000000000000007</v>
      </c>
      <c r="M122" s="124">
        <f t="shared" si="33"/>
        <v>9.3000000000000007</v>
      </c>
      <c r="N122" s="124">
        <f t="shared" si="33"/>
        <v>9.3000000000000007</v>
      </c>
      <c r="O122" s="124">
        <f t="shared" si="33"/>
        <v>9.3000000000000007</v>
      </c>
      <c r="P122" s="124">
        <f t="shared" si="33"/>
        <v>9.3000000000000007</v>
      </c>
      <c r="Q122" s="124">
        <f t="shared" si="33"/>
        <v>9.3000000000000007</v>
      </c>
      <c r="R122" s="124">
        <f t="shared" si="33"/>
        <v>9.3000000000000007</v>
      </c>
      <c r="S122" s="124">
        <f t="shared" si="33"/>
        <v>9.3000000000000007</v>
      </c>
      <c r="T122" s="124">
        <f t="shared" si="32"/>
        <v>9.3000000000000007</v>
      </c>
      <c r="U122" s="124">
        <f t="shared" si="32"/>
        <v>9.3000000000000007</v>
      </c>
      <c r="V122" s="124">
        <f t="shared" si="32"/>
        <v>9.3000000000000007</v>
      </c>
      <c r="W122" s="124">
        <f t="shared" si="32"/>
        <v>9.3000000000000007</v>
      </c>
      <c r="X122" s="124">
        <f t="shared" si="32"/>
        <v>9.3000000000000007</v>
      </c>
      <c r="Y122" s="124">
        <f t="shared" si="32"/>
        <v>9.3000000000000007</v>
      </c>
      <c r="Z122" s="124">
        <f t="shared" si="32"/>
        <v>9.3000000000000007</v>
      </c>
      <c r="AA122" s="124">
        <f t="shared" si="32"/>
        <v>9.3000000000000007</v>
      </c>
      <c r="AB122" s="124">
        <f t="shared" si="32"/>
        <v>9.3000000000000007</v>
      </c>
      <c r="AC122" s="124">
        <f t="shared" si="32"/>
        <v>9.3000000000000007</v>
      </c>
      <c r="AD122" s="124">
        <f t="shared" si="32"/>
        <v>9.3000000000000007</v>
      </c>
      <c r="AE122" s="124">
        <f t="shared" si="32"/>
        <v>9.3000000000000007</v>
      </c>
      <c r="AF122" s="124">
        <f t="shared" si="32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30"/>
        <v>0</v>
      </c>
      <c r="C123" s="125">
        <v>0</v>
      </c>
      <c r="D123" s="124">
        <f t="shared" si="33"/>
        <v>0</v>
      </c>
      <c r="E123" s="124">
        <f t="shared" si="33"/>
        <v>0</v>
      </c>
      <c r="F123" s="124">
        <f t="shared" si="33"/>
        <v>0</v>
      </c>
      <c r="G123" s="124">
        <f t="shared" si="33"/>
        <v>0</v>
      </c>
      <c r="H123" s="124">
        <f t="shared" si="33"/>
        <v>0</v>
      </c>
      <c r="I123" s="124">
        <f t="shared" si="33"/>
        <v>0</v>
      </c>
      <c r="J123" s="124">
        <f t="shared" si="33"/>
        <v>0</v>
      </c>
      <c r="K123" s="124">
        <f t="shared" si="33"/>
        <v>0</v>
      </c>
      <c r="L123" s="124">
        <f t="shared" si="33"/>
        <v>0</v>
      </c>
      <c r="M123" s="124">
        <f t="shared" si="33"/>
        <v>0</v>
      </c>
      <c r="N123" s="124">
        <f t="shared" si="33"/>
        <v>0</v>
      </c>
      <c r="O123" s="124">
        <f t="shared" si="33"/>
        <v>0</v>
      </c>
      <c r="P123" s="124">
        <f t="shared" si="33"/>
        <v>0</v>
      </c>
      <c r="Q123" s="124">
        <f t="shared" si="33"/>
        <v>0</v>
      </c>
      <c r="R123" s="124">
        <f t="shared" si="33"/>
        <v>0</v>
      </c>
      <c r="S123" s="124">
        <f t="shared" si="33"/>
        <v>0</v>
      </c>
      <c r="T123" s="124">
        <f t="shared" si="32"/>
        <v>0</v>
      </c>
      <c r="U123" s="124">
        <f t="shared" si="32"/>
        <v>0</v>
      </c>
      <c r="V123" s="124">
        <f t="shared" si="32"/>
        <v>0</v>
      </c>
      <c r="W123" s="124">
        <f t="shared" si="32"/>
        <v>0</v>
      </c>
      <c r="X123" s="124">
        <f t="shared" si="32"/>
        <v>0</v>
      </c>
      <c r="Y123" s="124">
        <f t="shared" si="32"/>
        <v>0</v>
      </c>
      <c r="Z123" s="124">
        <f t="shared" si="32"/>
        <v>0</v>
      </c>
      <c r="AA123" s="124">
        <f t="shared" si="32"/>
        <v>0</v>
      </c>
      <c r="AB123" s="124">
        <f t="shared" si="32"/>
        <v>0</v>
      </c>
      <c r="AC123" s="124">
        <f t="shared" si="32"/>
        <v>0</v>
      </c>
      <c r="AD123" s="124">
        <f t="shared" si="32"/>
        <v>0</v>
      </c>
      <c r="AE123" s="124">
        <f t="shared" si="32"/>
        <v>0</v>
      </c>
      <c r="AF123" s="124">
        <f t="shared" si="32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30"/>
        <v>0</v>
      </c>
      <c r="C124" s="125">
        <v>0</v>
      </c>
      <c r="D124" s="124">
        <f t="shared" si="33"/>
        <v>0</v>
      </c>
      <c r="E124" s="124">
        <f t="shared" si="33"/>
        <v>0</v>
      </c>
      <c r="F124" s="124">
        <f t="shared" si="33"/>
        <v>0</v>
      </c>
      <c r="G124" s="124">
        <f t="shared" si="33"/>
        <v>0</v>
      </c>
      <c r="H124" s="124">
        <f t="shared" si="33"/>
        <v>0</v>
      </c>
      <c r="I124" s="124">
        <f t="shared" si="33"/>
        <v>0</v>
      </c>
      <c r="J124" s="124">
        <f t="shared" si="33"/>
        <v>0</v>
      </c>
      <c r="K124" s="124">
        <f t="shared" si="33"/>
        <v>0</v>
      </c>
      <c r="L124" s="124">
        <f t="shared" si="33"/>
        <v>0</v>
      </c>
      <c r="M124" s="124">
        <f t="shared" si="33"/>
        <v>0</v>
      </c>
      <c r="N124" s="124">
        <f t="shared" si="33"/>
        <v>0</v>
      </c>
      <c r="O124" s="124">
        <f t="shared" si="33"/>
        <v>0</v>
      </c>
      <c r="P124" s="124">
        <f t="shared" si="33"/>
        <v>0</v>
      </c>
      <c r="Q124" s="124">
        <f t="shared" si="33"/>
        <v>0</v>
      </c>
      <c r="R124" s="124">
        <f t="shared" si="33"/>
        <v>0</v>
      </c>
      <c r="S124" s="124">
        <f t="shared" si="33"/>
        <v>0</v>
      </c>
      <c r="T124" s="124">
        <f t="shared" si="32"/>
        <v>0</v>
      </c>
      <c r="U124" s="124">
        <f t="shared" si="32"/>
        <v>0</v>
      </c>
      <c r="V124" s="124">
        <f t="shared" si="32"/>
        <v>0</v>
      </c>
      <c r="W124" s="124">
        <f t="shared" si="32"/>
        <v>0</v>
      </c>
      <c r="X124" s="124">
        <f t="shared" si="32"/>
        <v>0</v>
      </c>
      <c r="Y124" s="124">
        <f t="shared" si="32"/>
        <v>0</v>
      </c>
      <c r="Z124" s="124">
        <f t="shared" si="32"/>
        <v>0</v>
      </c>
      <c r="AA124" s="124">
        <f t="shared" si="32"/>
        <v>0</v>
      </c>
      <c r="AB124" s="124">
        <f t="shared" si="32"/>
        <v>0</v>
      </c>
      <c r="AC124" s="124">
        <f t="shared" si="32"/>
        <v>0</v>
      </c>
      <c r="AD124" s="124">
        <f t="shared" si="32"/>
        <v>0</v>
      </c>
      <c r="AE124" s="124">
        <f t="shared" si="32"/>
        <v>0</v>
      </c>
      <c r="AF124" s="124">
        <f t="shared" si="32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30"/>
        <v>;/</v>
      </c>
      <c r="C125" s="125">
        <v>5</v>
      </c>
      <c r="D125" s="124">
        <f t="shared" si="33"/>
        <v>5</v>
      </c>
      <c r="E125" s="124">
        <f t="shared" si="33"/>
        <v>5</v>
      </c>
      <c r="F125" s="124">
        <f t="shared" si="33"/>
        <v>5</v>
      </c>
      <c r="G125" s="124">
        <f t="shared" si="33"/>
        <v>5</v>
      </c>
      <c r="H125" s="124">
        <f t="shared" si="33"/>
        <v>5</v>
      </c>
      <c r="I125" s="124" t="s">
        <v>220</v>
      </c>
      <c r="J125" s="124" t="str">
        <f t="shared" si="33"/>
        <v>;/</v>
      </c>
      <c r="K125" s="124" t="str">
        <f t="shared" si="33"/>
        <v>;/</v>
      </c>
      <c r="L125" s="124" t="str">
        <f t="shared" si="33"/>
        <v>;/</v>
      </c>
      <c r="M125" s="124" t="str">
        <f t="shared" si="33"/>
        <v>;/</v>
      </c>
      <c r="N125" s="124" t="str">
        <f t="shared" si="33"/>
        <v>;/</v>
      </c>
      <c r="O125" s="124" t="str">
        <f t="shared" si="33"/>
        <v>;/</v>
      </c>
      <c r="P125" s="124" t="str">
        <f t="shared" si="33"/>
        <v>;/</v>
      </c>
      <c r="Q125" s="124" t="str">
        <f t="shared" si="33"/>
        <v>;/</v>
      </c>
      <c r="R125" s="124" t="str">
        <f t="shared" si="33"/>
        <v>;/</v>
      </c>
      <c r="S125" s="124" t="str">
        <f t="shared" si="33"/>
        <v>;/</v>
      </c>
      <c r="T125" s="124" t="str">
        <f t="shared" si="32"/>
        <v>;/</v>
      </c>
      <c r="U125" s="124" t="str">
        <f t="shared" si="32"/>
        <v>;/</v>
      </c>
      <c r="V125" s="124" t="str">
        <f t="shared" si="32"/>
        <v>;/</v>
      </c>
      <c r="W125" s="124" t="str">
        <f t="shared" si="32"/>
        <v>;/</v>
      </c>
      <c r="X125" s="124" t="str">
        <f t="shared" si="32"/>
        <v>;/</v>
      </c>
      <c r="Y125" s="124" t="str">
        <f t="shared" si="32"/>
        <v>;/</v>
      </c>
      <c r="Z125" s="124" t="str">
        <f t="shared" si="32"/>
        <v>;/</v>
      </c>
      <c r="AA125" s="124" t="str">
        <f t="shared" si="32"/>
        <v>;/</v>
      </c>
      <c r="AB125" s="124" t="str">
        <f t="shared" si="32"/>
        <v>;/</v>
      </c>
      <c r="AC125" s="124" t="str">
        <f t="shared" si="32"/>
        <v>;/</v>
      </c>
      <c r="AD125" s="124" t="str">
        <f t="shared" si="32"/>
        <v>;/</v>
      </c>
      <c r="AE125" s="124" t="str">
        <f t="shared" si="32"/>
        <v>;/</v>
      </c>
      <c r="AF125" s="124" t="str">
        <f t="shared" si="32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30"/>
        <v>1</v>
      </c>
      <c r="C126" s="125">
        <v>1</v>
      </c>
      <c r="D126" s="124">
        <f t="shared" si="33"/>
        <v>1</v>
      </c>
      <c r="E126" s="124">
        <f t="shared" si="33"/>
        <v>1</v>
      </c>
      <c r="F126" s="124">
        <f t="shared" si="33"/>
        <v>1</v>
      </c>
      <c r="G126" s="124">
        <f t="shared" si="33"/>
        <v>1</v>
      </c>
      <c r="H126" s="124">
        <f t="shared" si="33"/>
        <v>1</v>
      </c>
      <c r="I126" s="124">
        <f t="shared" si="33"/>
        <v>1</v>
      </c>
      <c r="J126" s="124">
        <f t="shared" si="33"/>
        <v>1</v>
      </c>
      <c r="K126" s="124">
        <f t="shared" si="33"/>
        <v>1</v>
      </c>
      <c r="L126" s="124">
        <f t="shared" si="33"/>
        <v>1</v>
      </c>
      <c r="M126" s="124">
        <f t="shared" si="33"/>
        <v>1</v>
      </c>
      <c r="N126" s="124">
        <f t="shared" si="33"/>
        <v>1</v>
      </c>
      <c r="O126" s="124">
        <f t="shared" si="33"/>
        <v>1</v>
      </c>
      <c r="P126" s="124">
        <f t="shared" si="33"/>
        <v>1</v>
      </c>
      <c r="Q126" s="124">
        <f t="shared" si="33"/>
        <v>1</v>
      </c>
      <c r="R126" s="124">
        <f t="shared" si="33"/>
        <v>1</v>
      </c>
      <c r="S126" s="124">
        <f t="shared" si="33"/>
        <v>1</v>
      </c>
      <c r="T126" s="124">
        <f t="shared" si="32"/>
        <v>1</v>
      </c>
      <c r="U126" s="124">
        <f t="shared" si="32"/>
        <v>1</v>
      </c>
      <c r="V126" s="124">
        <f t="shared" si="32"/>
        <v>1</v>
      </c>
      <c r="W126" s="124">
        <f t="shared" si="32"/>
        <v>1</v>
      </c>
      <c r="X126" s="124">
        <f t="shared" si="32"/>
        <v>1</v>
      </c>
      <c r="Y126" s="124">
        <f t="shared" si="32"/>
        <v>1</v>
      </c>
      <c r="Z126" s="124">
        <f t="shared" si="32"/>
        <v>1</v>
      </c>
      <c r="AA126" s="124">
        <f t="shared" si="32"/>
        <v>1</v>
      </c>
      <c r="AB126" s="124">
        <f t="shared" si="32"/>
        <v>1</v>
      </c>
      <c r="AC126" s="124">
        <f t="shared" si="32"/>
        <v>1</v>
      </c>
      <c r="AD126" s="124">
        <f t="shared" si="32"/>
        <v>1</v>
      </c>
      <c r="AE126" s="124">
        <f t="shared" si="32"/>
        <v>1</v>
      </c>
      <c r="AF126" s="124">
        <f t="shared" si="32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30"/>
        <v>1.58</v>
      </c>
      <c r="C127" s="125">
        <v>1.58</v>
      </c>
      <c r="D127" s="124">
        <f t="shared" si="33"/>
        <v>1.58</v>
      </c>
      <c r="E127" s="124">
        <f t="shared" si="33"/>
        <v>1.58</v>
      </c>
      <c r="F127" s="124">
        <f t="shared" si="33"/>
        <v>1.58</v>
      </c>
      <c r="G127" s="124">
        <f t="shared" si="33"/>
        <v>1.58</v>
      </c>
      <c r="H127" s="124">
        <f t="shared" si="33"/>
        <v>1.58</v>
      </c>
      <c r="I127" s="124">
        <f t="shared" si="33"/>
        <v>1.58</v>
      </c>
      <c r="J127" s="124">
        <f t="shared" si="33"/>
        <v>1.58</v>
      </c>
      <c r="K127" s="124">
        <f t="shared" si="33"/>
        <v>1.58</v>
      </c>
      <c r="L127" s="124">
        <f t="shared" si="33"/>
        <v>1.58</v>
      </c>
      <c r="M127" s="124">
        <f t="shared" si="33"/>
        <v>1.58</v>
      </c>
      <c r="N127" s="124">
        <f t="shared" si="33"/>
        <v>1.58</v>
      </c>
      <c r="O127" s="124">
        <f t="shared" si="33"/>
        <v>1.58</v>
      </c>
      <c r="P127" s="124">
        <f t="shared" si="33"/>
        <v>1.58</v>
      </c>
      <c r="Q127" s="124">
        <f t="shared" si="33"/>
        <v>1.58</v>
      </c>
      <c r="R127" s="124">
        <f t="shared" si="33"/>
        <v>1.58</v>
      </c>
      <c r="S127" s="124">
        <f t="shared" si="33"/>
        <v>1.58</v>
      </c>
      <c r="T127" s="124">
        <f t="shared" si="32"/>
        <v>1.58</v>
      </c>
      <c r="U127" s="124">
        <f t="shared" si="32"/>
        <v>1.58</v>
      </c>
      <c r="V127" s="124">
        <f t="shared" si="32"/>
        <v>1.58</v>
      </c>
      <c r="W127" s="124">
        <f t="shared" si="32"/>
        <v>1.58</v>
      </c>
      <c r="X127" s="124">
        <f t="shared" si="32"/>
        <v>1.58</v>
      </c>
      <c r="Y127" s="124">
        <f t="shared" si="32"/>
        <v>1.58</v>
      </c>
      <c r="Z127" s="124">
        <f t="shared" si="32"/>
        <v>1.58</v>
      </c>
      <c r="AA127" s="124">
        <f t="shared" si="32"/>
        <v>1.58</v>
      </c>
      <c r="AB127" s="124">
        <f t="shared" si="32"/>
        <v>1.58</v>
      </c>
      <c r="AC127" s="124">
        <f t="shared" si="32"/>
        <v>1.58</v>
      </c>
      <c r="AD127" s="124">
        <f t="shared" si="32"/>
        <v>1.58</v>
      </c>
      <c r="AE127" s="124">
        <f t="shared" si="32"/>
        <v>1.58</v>
      </c>
      <c r="AF127" s="124">
        <f t="shared" si="32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30"/>
        <v>1.46</v>
      </c>
      <c r="C128" s="125">
        <v>1.46</v>
      </c>
      <c r="D128" s="124">
        <f t="shared" si="33"/>
        <v>1.46</v>
      </c>
      <c r="E128" s="124">
        <f t="shared" si="33"/>
        <v>1.46</v>
      </c>
      <c r="F128" s="124">
        <f t="shared" si="33"/>
        <v>1.46</v>
      </c>
      <c r="G128" s="124">
        <f t="shared" si="33"/>
        <v>1.46</v>
      </c>
      <c r="H128" s="124">
        <f t="shared" si="33"/>
        <v>1.46</v>
      </c>
      <c r="I128" s="124">
        <f t="shared" si="33"/>
        <v>1.46</v>
      </c>
      <c r="J128" s="124">
        <f t="shared" si="33"/>
        <v>1.46</v>
      </c>
      <c r="K128" s="124">
        <f t="shared" si="33"/>
        <v>1.46</v>
      </c>
      <c r="L128" s="124">
        <f t="shared" si="33"/>
        <v>1.46</v>
      </c>
      <c r="M128" s="124">
        <f t="shared" si="33"/>
        <v>1.46</v>
      </c>
      <c r="N128" s="124">
        <f t="shared" si="33"/>
        <v>1.46</v>
      </c>
      <c r="O128" s="124">
        <f t="shared" si="33"/>
        <v>1.46</v>
      </c>
      <c r="P128" s="124">
        <f t="shared" si="33"/>
        <v>1.46</v>
      </c>
      <c r="Q128" s="124">
        <f t="shared" si="33"/>
        <v>1.46</v>
      </c>
      <c r="R128" s="124">
        <f t="shared" si="33"/>
        <v>1.46</v>
      </c>
      <c r="S128" s="124">
        <f t="shared" si="33"/>
        <v>1.46</v>
      </c>
      <c r="T128" s="124">
        <f t="shared" ref="T128:AF129" si="34">S128</f>
        <v>1.46</v>
      </c>
      <c r="U128" s="124">
        <f t="shared" si="34"/>
        <v>1.46</v>
      </c>
      <c r="V128" s="124">
        <f t="shared" si="34"/>
        <v>1.46</v>
      </c>
      <c r="W128" s="124">
        <f t="shared" si="34"/>
        <v>1.46</v>
      </c>
      <c r="X128" s="124">
        <f t="shared" si="34"/>
        <v>1.46</v>
      </c>
      <c r="Y128" s="124">
        <f t="shared" si="34"/>
        <v>1.46</v>
      </c>
      <c r="Z128" s="124">
        <f t="shared" si="34"/>
        <v>1.46</v>
      </c>
      <c r="AA128" s="124">
        <f t="shared" si="34"/>
        <v>1.46</v>
      </c>
      <c r="AB128" s="124">
        <f t="shared" si="34"/>
        <v>1.46</v>
      </c>
      <c r="AC128" s="124">
        <f t="shared" si="34"/>
        <v>1.46</v>
      </c>
      <c r="AD128" s="124">
        <f t="shared" si="34"/>
        <v>1.46</v>
      </c>
      <c r="AE128" s="124">
        <f t="shared" si="34"/>
        <v>1.46</v>
      </c>
      <c r="AF128" s="124">
        <f t="shared" si="34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30"/>
        <v>1.48</v>
      </c>
      <c r="C129" s="125">
        <v>1.48</v>
      </c>
      <c r="D129" s="124">
        <f t="shared" si="33"/>
        <v>1.48</v>
      </c>
      <c r="E129" s="124">
        <f t="shared" si="33"/>
        <v>1.48</v>
      </c>
      <c r="F129" s="124">
        <f t="shared" si="33"/>
        <v>1.48</v>
      </c>
      <c r="G129" s="124">
        <f t="shared" si="33"/>
        <v>1.48</v>
      </c>
      <c r="H129" s="124">
        <f t="shared" si="33"/>
        <v>1.48</v>
      </c>
      <c r="I129" s="124">
        <f t="shared" si="33"/>
        <v>1.48</v>
      </c>
      <c r="J129" s="124">
        <f t="shared" si="33"/>
        <v>1.48</v>
      </c>
      <c r="K129" s="124">
        <f t="shared" si="33"/>
        <v>1.48</v>
      </c>
      <c r="L129" s="124">
        <f t="shared" si="33"/>
        <v>1.48</v>
      </c>
      <c r="M129" s="124">
        <f t="shared" si="33"/>
        <v>1.48</v>
      </c>
      <c r="N129" s="124">
        <f t="shared" si="33"/>
        <v>1.48</v>
      </c>
      <c r="O129" s="124">
        <f t="shared" si="33"/>
        <v>1.48</v>
      </c>
      <c r="P129" s="124">
        <f t="shared" si="33"/>
        <v>1.48</v>
      </c>
      <c r="Q129" s="124">
        <f t="shared" si="33"/>
        <v>1.48</v>
      </c>
      <c r="R129" s="124">
        <f t="shared" si="33"/>
        <v>1.48</v>
      </c>
      <c r="S129" s="124">
        <f t="shared" si="33"/>
        <v>1.48</v>
      </c>
      <c r="T129" s="124">
        <f t="shared" si="34"/>
        <v>1.48</v>
      </c>
      <c r="U129" s="124">
        <f t="shared" si="34"/>
        <v>1.48</v>
      </c>
      <c r="V129" s="124">
        <f t="shared" si="34"/>
        <v>1.48</v>
      </c>
      <c r="W129" s="124">
        <f t="shared" si="34"/>
        <v>1.48</v>
      </c>
      <c r="X129" s="124">
        <f t="shared" si="34"/>
        <v>1.48</v>
      </c>
      <c r="Y129" s="124">
        <f t="shared" si="34"/>
        <v>1.48</v>
      </c>
      <c r="Z129" s="124">
        <f t="shared" si="34"/>
        <v>1.48</v>
      </c>
      <c r="AA129" s="124">
        <f t="shared" si="34"/>
        <v>1.48</v>
      </c>
      <c r="AB129" s="124">
        <f t="shared" si="34"/>
        <v>1.48</v>
      </c>
      <c r="AC129" s="124">
        <f t="shared" si="34"/>
        <v>1.48</v>
      </c>
      <c r="AD129" s="124">
        <f t="shared" si="34"/>
        <v>1.48</v>
      </c>
      <c r="AE129" s="124">
        <f t="shared" si="34"/>
        <v>1.48</v>
      </c>
      <c r="AF129" s="124">
        <f t="shared" si="34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5">AF131</f>
        <v>2.2000000000000002</v>
      </c>
      <c r="C131" s="125">
        <v>2.2000000000000002</v>
      </c>
      <c r="D131" s="124">
        <f t="shared" ref="D131:S138" si="36">C131</f>
        <v>2.2000000000000002</v>
      </c>
      <c r="E131" s="124">
        <f t="shared" si="36"/>
        <v>2.2000000000000002</v>
      </c>
      <c r="F131" s="124">
        <f t="shared" si="36"/>
        <v>2.2000000000000002</v>
      </c>
      <c r="G131" s="124">
        <f t="shared" si="36"/>
        <v>2.2000000000000002</v>
      </c>
      <c r="H131" s="124">
        <f t="shared" si="36"/>
        <v>2.2000000000000002</v>
      </c>
      <c r="I131" s="124">
        <f t="shared" si="36"/>
        <v>2.2000000000000002</v>
      </c>
      <c r="J131" s="124">
        <f t="shared" si="36"/>
        <v>2.2000000000000002</v>
      </c>
      <c r="K131" s="124">
        <f t="shared" si="36"/>
        <v>2.2000000000000002</v>
      </c>
      <c r="L131" s="124">
        <f t="shared" si="36"/>
        <v>2.2000000000000002</v>
      </c>
      <c r="M131" s="124">
        <f t="shared" si="36"/>
        <v>2.2000000000000002</v>
      </c>
      <c r="N131" s="124">
        <f t="shared" si="36"/>
        <v>2.2000000000000002</v>
      </c>
      <c r="O131" s="124">
        <f t="shared" si="36"/>
        <v>2.2000000000000002</v>
      </c>
      <c r="P131" s="124">
        <f t="shared" si="36"/>
        <v>2.2000000000000002</v>
      </c>
      <c r="Q131" s="124">
        <f t="shared" si="36"/>
        <v>2.2000000000000002</v>
      </c>
      <c r="R131" s="124">
        <f t="shared" si="36"/>
        <v>2.2000000000000002</v>
      </c>
      <c r="S131" s="124">
        <f t="shared" si="36"/>
        <v>2.2000000000000002</v>
      </c>
      <c r="T131" s="124">
        <f t="shared" ref="T131:AF138" si="37">S131</f>
        <v>2.2000000000000002</v>
      </c>
      <c r="U131" s="124">
        <f t="shared" si="37"/>
        <v>2.2000000000000002</v>
      </c>
      <c r="V131" s="124">
        <f t="shared" si="37"/>
        <v>2.2000000000000002</v>
      </c>
      <c r="W131" s="124">
        <f t="shared" si="37"/>
        <v>2.2000000000000002</v>
      </c>
      <c r="X131" s="124">
        <f t="shared" si="37"/>
        <v>2.2000000000000002</v>
      </c>
      <c r="Y131" s="124">
        <f t="shared" si="37"/>
        <v>2.2000000000000002</v>
      </c>
      <c r="Z131" s="124">
        <f t="shared" si="37"/>
        <v>2.2000000000000002</v>
      </c>
      <c r="AA131" s="124">
        <f t="shared" si="37"/>
        <v>2.2000000000000002</v>
      </c>
      <c r="AB131" s="124">
        <f t="shared" si="37"/>
        <v>2.2000000000000002</v>
      </c>
      <c r="AC131" s="124">
        <f t="shared" si="37"/>
        <v>2.2000000000000002</v>
      </c>
      <c r="AD131" s="124">
        <f t="shared" si="37"/>
        <v>2.2000000000000002</v>
      </c>
      <c r="AE131" s="124">
        <f t="shared" si="37"/>
        <v>2.2000000000000002</v>
      </c>
      <c r="AF131" s="124">
        <f t="shared" si="37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5"/>
        <v>2</v>
      </c>
      <c r="C132" s="125">
        <v>2</v>
      </c>
      <c r="D132" s="124">
        <f t="shared" si="36"/>
        <v>2</v>
      </c>
      <c r="E132" s="124">
        <f t="shared" si="36"/>
        <v>2</v>
      </c>
      <c r="F132" s="124">
        <f t="shared" si="36"/>
        <v>2</v>
      </c>
      <c r="G132" s="124">
        <f t="shared" si="36"/>
        <v>2</v>
      </c>
      <c r="H132" s="124">
        <f t="shared" si="36"/>
        <v>2</v>
      </c>
      <c r="I132" s="124">
        <f t="shared" si="36"/>
        <v>2</v>
      </c>
      <c r="J132" s="124">
        <f t="shared" si="36"/>
        <v>2</v>
      </c>
      <c r="K132" s="124">
        <f t="shared" si="36"/>
        <v>2</v>
      </c>
      <c r="L132" s="124">
        <f t="shared" si="36"/>
        <v>2</v>
      </c>
      <c r="M132" s="124">
        <f t="shared" si="36"/>
        <v>2</v>
      </c>
      <c r="N132" s="124">
        <f t="shared" si="36"/>
        <v>2</v>
      </c>
      <c r="O132" s="124">
        <f t="shared" si="36"/>
        <v>2</v>
      </c>
      <c r="P132" s="124">
        <f t="shared" si="36"/>
        <v>2</v>
      </c>
      <c r="Q132" s="124">
        <f t="shared" si="36"/>
        <v>2</v>
      </c>
      <c r="R132" s="124">
        <f t="shared" si="36"/>
        <v>2</v>
      </c>
      <c r="S132" s="124">
        <f t="shared" si="36"/>
        <v>2</v>
      </c>
      <c r="T132" s="124">
        <f t="shared" si="37"/>
        <v>2</v>
      </c>
      <c r="U132" s="124">
        <f t="shared" si="37"/>
        <v>2</v>
      </c>
      <c r="V132" s="124">
        <f t="shared" si="37"/>
        <v>2</v>
      </c>
      <c r="W132" s="124">
        <f t="shared" si="37"/>
        <v>2</v>
      </c>
      <c r="X132" s="124">
        <f t="shared" si="37"/>
        <v>2</v>
      </c>
      <c r="Y132" s="124">
        <f t="shared" si="37"/>
        <v>2</v>
      </c>
      <c r="Z132" s="124">
        <f t="shared" si="37"/>
        <v>2</v>
      </c>
      <c r="AA132" s="124">
        <f t="shared" si="37"/>
        <v>2</v>
      </c>
      <c r="AB132" s="124">
        <f t="shared" si="37"/>
        <v>2</v>
      </c>
      <c r="AC132" s="124">
        <f t="shared" si="37"/>
        <v>2</v>
      </c>
      <c r="AD132" s="124">
        <f t="shared" si="37"/>
        <v>2</v>
      </c>
      <c r="AE132" s="124">
        <f t="shared" si="37"/>
        <v>2</v>
      </c>
      <c r="AF132" s="124">
        <f t="shared" si="37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5"/>
        <v>1.25</v>
      </c>
      <c r="C133" s="125">
        <v>1.25</v>
      </c>
      <c r="D133" s="124">
        <f t="shared" si="36"/>
        <v>1.25</v>
      </c>
      <c r="E133" s="124">
        <f t="shared" si="36"/>
        <v>1.25</v>
      </c>
      <c r="F133" s="124">
        <f t="shared" si="36"/>
        <v>1.25</v>
      </c>
      <c r="G133" s="124">
        <f t="shared" si="36"/>
        <v>1.25</v>
      </c>
      <c r="H133" s="124">
        <f t="shared" si="36"/>
        <v>1.25</v>
      </c>
      <c r="I133" s="124">
        <f t="shared" si="36"/>
        <v>1.25</v>
      </c>
      <c r="J133" s="124">
        <f t="shared" si="36"/>
        <v>1.25</v>
      </c>
      <c r="K133" s="124">
        <f t="shared" si="36"/>
        <v>1.25</v>
      </c>
      <c r="L133" s="124">
        <f t="shared" si="36"/>
        <v>1.25</v>
      </c>
      <c r="M133" s="124">
        <f t="shared" si="36"/>
        <v>1.25</v>
      </c>
      <c r="N133" s="124">
        <f t="shared" si="36"/>
        <v>1.25</v>
      </c>
      <c r="O133" s="124">
        <f t="shared" si="36"/>
        <v>1.25</v>
      </c>
      <c r="P133" s="124">
        <f t="shared" si="36"/>
        <v>1.25</v>
      </c>
      <c r="Q133" s="124">
        <f t="shared" si="36"/>
        <v>1.25</v>
      </c>
      <c r="R133" s="124">
        <f t="shared" si="36"/>
        <v>1.25</v>
      </c>
      <c r="S133" s="124">
        <f t="shared" si="36"/>
        <v>1.25</v>
      </c>
      <c r="T133" s="124">
        <f t="shared" si="37"/>
        <v>1.25</v>
      </c>
      <c r="U133" s="124">
        <f t="shared" si="37"/>
        <v>1.25</v>
      </c>
      <c r="V133" s="124">
        <f t="shared" si="37"/>
        <v>1.25</v>
      </c>
      <c r="W133" s="124">
        <f t="shared" si="37"/>
        <v>1.25</v>
      </c>
      <c r="X133" s="124">
        <f t="shared" si="37"/>
        <v>1.25</v>
      </c>
      <c r="Y133" s="124">
        <f t="shared" si="37"/>
        <v>1.25</v>
      </c>
      <c r="Z133" s="124">
        <f t="shared" si="37"/>
        <v>1.25</v>
      </c>
      <c r="AA133" s="124">
        <f t="shared" si="37"/>
        <v>1.25</v>
      </c>
      <c r="AB133" s="124">
        <f t="shared" si="37"/>
        <v>1.25</v>
      </c>
      <c r="AC133" s="124">
        <f t="shared" si="37"/>
        <v>1.25</v>
      </c>
      <c r="AD133" s="124">
        <f t="shared" si="37"/>
        <v>1.25</v>
      </c>
      <c r="AE133" s="124">
        <f t="shared" si="37"/>
        <v>1.25</v>
      </c>
      <c r="AF133" s="124">
        <f t="shared" si="37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5"/>
        <v>1.1499999999999999</v>
      </c>
      <c r="C134" s="125">
        <v>1.1499999999999999</v>
      </c>
      <c r="D134" s="124">
        <f t="shared" si="36"/>
        <v>1.1499999999999999</v>
      </c>
      <c r="E134" s="124">
        <f t="shared" si="36"/>
        <v>1.1499999999999999</v>
      </c>
      <c r="F134" s="124">
        <f t="shared" si="36"/>
        <v>1.1499999999999999</v>
      </c>
      <c r="G134" s="124">
        <f t="shared" si="36"/>
        <v>1.1499999999999999</v>
      </c>
      <c r="H134" s="124">
        <f t="shared" si="36"/>
        <v>1.1499999999999999</v>
      </c>
      <c r="I134" s="124">
        <f t="shared" si="36"/>
        <v>1.1499999999999999</v>
      </c>
      <c r="J134" s="124">
        <f t="shared" si="36"/>
        <v>1.1499999999999999</v>
      </c>
      <c r="K134" s="124">
        <f t="shared" si="36"/>
        <v>1.1499999999999999</v>
      </c>
      <c r="L134" s="124">
        <f t="shared" si="36"/>
        <v>1.1499999999999999</v>
      </c>
      <c r="M134" s="124">
        <f t="shared" si="36"/>
        <v>1.1499999999999999</v>
      </c>
      <c r="N134" s="124">
        <f t="shared" si="36"/>
        <v>1.1499999999999999</v>
      </c>
      <c r="O134" s="124">
        <f t="shared" si="36"/>
        <v>1.1499999999999999</v>
      </c>
      <c r="P134" s="124">
        <f t="shared" si="36"/>
        <v>1.1499999999999999</v>
      </c>
      <c r="Q134" s="124">
        <f t="shared" si="36"/>
        <v>1.1499999999999999</v>
      </c>
      <c r="R134" s="124">
        <f t="shared" si="36"/>
        <v>1.1499999999999999</v>
      </c>
      <c r="S134" s="124">
        <f t="shared" si="36"/>
        <v>1.1499999999999999</v>
      </c>
      <c r="T134" s="124">
        <f t="shared" si="37"/>
        <v>1.1499999999999999</v>
      </c>
      <c r="U134" s="124">
        <f t="shared" si="37"/>
        <v>1.1499999999999999</v>
      </c>
      <c r="V134" s="124">
        <f t="shared" si="37"/>
        <v>1.1499999999999999</v>
      </c>
      <c r="W134" s="124">
        <f t="shared" si="37"/>
        <v>1.1499999999999999</v>
      </c>
      <c r="X134" s="124">
        <f t="shared" si="37"/>
        <v>1.1499999999999999</v>
      </c>
      <c r="Y134" s="124">
        <f t="shared" si="37"/>
        <v>1.1499999999999999</v>
      </c>
      <c r="Z134" s="124">
        <f t="shared" si="37"/>
        <v>1.1499999999999999</v>
      </c>
      <c r="AA134" s="124">
        <f t="shared" si="37"/>
        <v>1.1499999999999999</v>
      </c>
      <c r="AB134" s="124">
        <f t="shared" si="37"/>
        <v>1.1499999999999999</v>
      </c>
      <c r="AC134" s="124">
        <f t="shared" si="37"/>
        <v>1.1499999999999999</v>
      </c>
      <c r="AD134" s="124">
        <f t="shared" si="37"/>
        <v>1.1499999999999999</v>
      </c>
      <c r="AE134" s="124">
        <f t="shared" si="37"/>
        <v>1.1499999999999999</v>
      </c>
      <c r="AF134" s="124">
        <f t="shared" si="37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5"/>
        <v>2.133</v>
      </c>
      <c r="C135" s="125">
        <v>2.133</v>
      </c>
      <c r="D135" s="124">
        <f t="shared" si="36"/>
        <v>2.133</v>
      </c>
      <c r="E135" s="124">
        <f t="shared" si="36"/>
        <v>2.133</v>
      </c>
      <c r="F135" s="124">
        <f t="shared" si="36"/>
        <v>2.133</v>
      </c>
      <c r="G135" s="124">
        <f t="shared" si="36"/>
        <v>2.133</v>
      </c>
      <c r="H135" s="124">
        <f t="shared" si="36"/>
        <v>2.133</v>
      </c>
      <c r="I135" s="124">
        <f t="shared" si="36"/>
        <v>2.133</v>
      </c>
      <c r="J135" s="124">
        <f t="shared" si="36"/>
        <v>2.133</v>
      </c>
      <c r="K135" s="124">
        <f t="shared" si="36"/>
        <v>2.133</v>
      </c>
      <c r="L135" s="124">
        <f t="shared" si="36"/>
        <v>2.133</v>
      </c>
      <c r="M135" s="124">
        <f t="shared" si="36"/>
        <v>2.133</v>
      </c>
      <c r="N135" s="124">
        <f t="shared" si="36"/>
        <v>2.133</v>
      </c>
      <c r="O135" s="124">
        <f t="shared" si="36"/>
        <v>2.133</v>
      </c>
      <c r="P135" s="124">
        <f t="shared" si="36"/>
        <v>2.133</v>
      </c>
      <c r="Q135" s="124">
        <f t="shared" si="36"/>
        <v>2.133</v>
      </c>
      <c r="R135" s="124">
        <f t="shared" si="36"/>
        <v>2.133</v>
      </c>
      <c r="S135" s="124">
        <f t="shared" si="36"/>
        <v>2.133</v>
      </c>
      <c r="T135" s="124">
        <f t="shared" si="37"/>
        <v>2.133</v>
      </c>
      <c r="U135" s="124">
        <f t="shared" si="37"/>
        <v>2.133</v>
      </c>
      <c r="V135" s="124">
        <f t="shared" si="37"/>
        <v>2.133</v>
      </c>
      <c r="W135" s="124">
        <f t="shared" si="37"/>
        <v>2.133</v>
      </c>
      <c r="X135" s="124">
        <f t="shared" si="37"/>
        <v>2.133</v>
      </c>
      <c r="Y135" s="124">
        <f t="shared" si="37"/>
        <v>2.133</v>
      </c>
      <c r="Z135" s="124">
        <f t="shared" si="37"/>
        <v>2.133</v>
      </c>
      <c r="AA135" s="124">
        <f t="shared" si="37"/>
        <v>2.133</v>
      </c>
      <c r="AB135" s="124">
        <f t="shared" si="37"/>
        <v>2.133</v>
      </c>
      <c r="AC135" s="124">
        <f t="shared" si="37"/>
        <v>2.133</v>
      </c>
      <c r="AD135" s="124">
        <f t="shared" si="37"/>
        <v>2.133</v>
      </c>
      <c r="AE135" s="124">
        <f t="shared" si="37"/>
        <v>2.133</v>
      </c>
      <c r="AF135" s="124">
        <f t="shared" si="37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5"/>
        <v>2.09</v>
      </c>
      <c r="C136" s="125">
        <v>2.09</v>
      </c>
      <c r="D136" s="124">
        <f t="shared" si="36"/>
        <v>2.09</v>
      </c>
      <c r="E136" s="124">
        <f t="shared" si="36"/>
        <v>2.09</v>
      </c>
      <c r="F136" s="124">
        <f t="shared" si="36"/>
        <v>2.09</v>
      </c>
      <c r="G136" s="124">
        <f t="shared" si="36"/>
        <v>2.09</v>
      </c>
      <c r="H136" s="124">
        <f t="shared" si="36"/>
        <v>2.09</v>
      </c>
      <c r="I136" s="124">
        <f t="shared" si="36"/>
        <v>2.09</v>
      </c>
      <c r="J136" s="124">
        <f t="shared" si="36"/>
        <v>2.09</v>
      </c>
      <c r="K136" s="124">
        <f t="shared" si="36"/>
        <v>2.09</v>
      </c>
      <c r="L136" s="124">
        <f t="shared" si="36"/>
        <v>2.09</v>
      </c>
      <c r="M136" s="124">
        <f t="shared" si="36"/>
        <v>2.09</v>
      </c>
      <c r="N136" s="124">
        <f t="shared" si="36"/>
        <v>2.09</v>
      </c>
      <c r="O136" s="124">
        <f t="shared" si="36"/>
        <v>2.09</v>
      </c>
      <c r="P136" s="124">
        <f t="shared" si="36"/>
        <v>2.09</v>
      </c>
      <c r="Q136" s="124">
        <f t="shared" si="36"/>
        <v>2.09</v>
      </c>
      <c r="R136" s="124">
        <f t="shared" si="36"/>
        <v>2.09</v>
      </c>
      <c r="S136" s="124">
        <f t="shared" si="36"/>
        <v>2.09</v>
      </c>
      <c r="T136" s="124">
        <f t="shared" si="37"/>
        <v>2.09</v>
      </c>
      <c r="U136" s="124">
        <f t="shared" si="37"/>
        <v>2.09</v>
      </c>
      <c r="V136" s="124">
        <f t="shared" si="37"/>
        <v>2.09</v>
      </c>
      <c r="W136" s="124">
        <f t="shared" si="37"/>
        <v>2.09</v>
      </c>
      <c r="X136" s="124">
        <f t="shared" si="37"/>
        <v>2.09</v>
      </c>
      <c r="Y136" s="124">
        <f t="shared" si="37"/>
        <v>2.09</v>
      </c>
      <c r="Z136" s="124">
        <f t="shared" si="37"/>
        <v>2.09</v>
      </c>
      <c r="AA136" s="124">
        <f t="shared" si="37"/>
        <v>2.09</v>
      </c>
      <c r="AB136" s="124">
        <f t="shared" si="37"/>
        <v>2.09</v>
      </c>
      <c r="AC136" s="124">
        <f t="shared" si="37"/>
        <v>2.09</v>
      </c>
      <c r="AD136" s="124">
        <f t="shared" si="37"/>
        <v>2.09</v>
      </c>
      <c r="AE136" s="124">
        <f t="shared" si="37"/>
        <v>2.09</v>
      </c>
      <c r="AF136" s="124">
        <f t="shared" si="37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5"/>
        <v>1.1399999999999999</v>
      </c>
      <c r="C137" s="125">
        <v>1.1399999999999999</v>
      </c>
      <c r="D137" s="124">
        <f t="shared" si="36"/>
        <v>1.1399999999999999</v>
      </c>
      <c r="E137" s="124">
        <f t="shared" si="36"/>
        <v>1.1399999999999999</v>
      </c>
      <c r="F137" s="124">
        <f t="shared" si="36"/>
        <v>1.1399999999999999</v>
      </c>
      <c r="G137" s="124">
        <f t="shared" si="36"/>
        <v>1.1399999999999999</v>
      </c>
      <c r="H137" s="124">
        <f t="shared" si="36"/>
        <v>1.1399999999999999</v>
      </c>
      <c r="I137" s="124">
        <f t="shared" si="36"/>
        <v>1.1399999999999999</v>
      </c>
      <c r="J137" s="124">
        <f t="shared" si="36"/>
        <v>1.1399999999999999</v>
      </c>
      <c r="K137" s="124">
        <f t="shared" si="36"/>
        <v>1.1399999999999999</v>
      </c>
      <c r="L137" s="124">
        <f t="shared" si="36"/>
        <v>1.1399999999999999</v>
      </c>
      <c r="M137" s="124">
        <f t="shared" si="36"/>
        <v>1.1399999999999999</v>
      </c>
      <c r="N137" s="124">
        <f t="shared" si="36"/>
        <v>1.1399999999999999</v>
      </c>
      <c r="O137" s="124">
        <f t="shared" si="36"/>
        <v>1.1399999999999999</v>
      </c>
      <c r="P137" s="124">
        <f t="shared" si="36"/>
        <v>1.1399999999999999</v>
      </c>
      <c r="Q137" s="124">
        <f t="shared" si="36"/>
        <v>1.1399999999999999</v>
      </c>
      <c r="R137" s="124">
        <f t="shared" si="36"/>
        <v>1.1399999999999999</v>
      </c>
      <c r="S137" s="124">
        <f t="shared" si="36"/>
        <v>1.1399999999999999</v>
      </c>
      <c r="T137" s="124">
        <f t="shared" si="37"/>
        <v>1.1399999999999999</v>
      </c>
      <c r="U137" s="124">
        <f t="shared" si="37"/>
        <v>1.1399999999999999</v>
      </c>
      <c r="V137" s="124">
        <f t="shared" si="37"/>
        <v>1.1399999999999999</v>
      </c>
      <c r="W137" s="124">
        <f t="shared" si="37"/>
        <v>1.1399999999999999</v>
      </c>
      <c r="X137" s="124">
        <f t="shared" si="37"/>
        <v>1.1399999999999999</v>
      </c>
      <c r="Y137" s="124">
        <f t="shared" si="37"/>
        <v>1.1399999999999999</v>
      </c>
      <c r="Z137" s="124">
        <f t="shared" si="37"/>
        <v>1.1399999999999999</v>
      </c>
      <c r="AA137" s="124">
        <f t="shared" si="37"/>
        <v>1.1399999999999999</v>
      </c>
      <c r="AB137" s="124">
        <f t="shared" si="37"/>
        <v>1.1399999999999999</v>
      </c>
      <c r="AC137" s="124">
        <f t="shared" si="37"/>
        <v>1.1399999999999999</v>
      </c>
      <c r="AD137" s="124">
        <f t="shared" si="37"/>
        <v>1.1399999999999999</v>
      </c>
      <c r="AE137" s="124">
        <f t="shared" si="37"/>
        <v>1.1399999999999999</v>
      </c>
      <c r="AF137" s="124">
        <f t="shared" si="37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5"/>
        <v>0.82</v>
      </c>
      <c r="C138" s="125">
        <v>0.82</v>
      </c>
      <c r="D138" s="124">
        <f t="shared" si="36"/>
        <v>0.82</v>
      </c>
      <c r="E138" s="124">
        <f t="shared" si="36"/>
        <v>0.82</v>
      </c>
      <c r="F138" s="124">
        <f t="shared" si="36"/>
        <v>0.82</v>
      </c>
      <c r="G138" s="124">
        <f t="shared" si="36"/>
        <v>0.82</v>
      </c>
      <c r="H138" s="124">
        <f t="shared" si="36"/>
        <v>0.82</v>
      </c>
      <c r="I138" s="124">
        <f t="shared" si="36"/>
        <v>0.82</v>
      </c>
      <c r="J138" s="124">
        <f t="shared" si="36"/>
        <v>0.82</v>
      </c>
      <c r="K138" s="124">
        <f t="shared" si="36"/>
        <v>0.82</v>
      </c>
      <c r="L138" s="124">
        <f t="shared" si="36"/>
        <v>0.82</v>
      </c>
      <c r="M138" s="124">
        <f t="shared" si="36"/>
        <v>0.82</v>
      </c>
      <c r="N138" s="124">
        <f t="shared" si="36"/>
        <v>0.82</v>
      </c>
      <c r="O138" s="124">
        <f t="shared" si="36"/>
        <v>0.82</v>
      </c>
      <c r="P138" s="124">
        <f t="shared" si="36"/>
        <v>0.82</v>
      </c>
      <c r="Q138" s="124">
        <f t="shared" si="36"/>
        <v>0.82</v>
      </c>
      <c r="R138" s="124">
        <f t="shared" si="36"/>
        <v>0.82</v>
      </c>
      <c r="S138" s="124">
        <f t="shared" si="36"/>
        <v>0.82</v>
      </c>
      <c r="T138" s="124">
        <f t="shared" si="37"/>
        <v>0.82</v>
      </c>
      <c r="U138" s="124">
        <f t="shared" si="37"/>
        <v>0.82</v>
      </c>
      <c r="V138" s="124">
        <f t="shared" si="37"/>
        <v>0.82</v>
      </c>
      <c r="W138" s="124">
        <f t="shared" si="37"/>
        <v>0.82</v>
      </c>
      <c r="X138" s="124">
        <f t="shared" si="37"/>
        <v>0.82</v>
      </c>
      <c r="Y138" s="124">
        <f t="shared" si="37"/>
        <v>0.82</v>
      </c>
      <c r="Z138" s="124">
        <f t="shared" si="37"/>
        <v>0.82</v>
      </c>
      <c r="AA138" s="124">
        <f t="shared" si="37"/>
        <v>0.82</v>
      </c>
      <c r="AB138" s="124">
        <f t="shared" si="37"/>
        <v>0.82</v>
      </c>
      <c r="AC138" s="124">
        <f t="shared" si="37"/>
        <v>0.82</v>
      </c>
      <c r="AD138" s="124">
        <f t="shared" si="37"/>
        <v>0.82</v>
      </c>
      <c r="AE138" s="124">
        <f t="shared" si="37"/>
        <v>0.82</v>
      </c>
      <c r="AF138" s="124">
        <f t="shared" si="37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8">AF140</f>
        <v>2</v>
      </c>
      <c r="C140" s="125">
        <v>2</v>
      </c>
      <c r="D140" s="124">
        <f t="shared" ref="D140:S146" si="39">C140</f>
        <v>2</v>
      </c>
      <c r="E140" s="124">
        <f t="shared" si="39"/>
        <v>2</v>
      </c>
      <c r="F140" s="124">
        <f t="shared" si="39"/>
        <v>2</v>
      </c>
      <c r="G140" s="124">
        <f t="shared" si="39"/>
        <v>2</v>
      </c>
      <c r="H140" s="124">
        <f t="shared" si="39"/>
        <v>2</v>
      </c>
      <c r="I140" s="124">
        <f t="shared" si="39"/>
        <v>2</v>
      </c>
      <c r="J140" s="124">
        <f t="shared" si="39"/>
        <v>2</v>
      </c>
      <c r="K140" s="124">
        <f t="shared" si="39"/>
        <v>2</v>
      </c>
      <c r="L140" s="124">
        <f t="shared" si="39"/>
        <v>2</v>
      </c>
      <c r="M140" s="124">
        <f t="shared" si="39"/>
        <v>2</v>
      </c>
      <c r="N140" s="124">
        <f t="shared" si="39"/>
        <v>2</v>
      </c>
      <c r="O140" s="124">
        <f t="shared" si="39"/>
        <v>2</v>
      </c>
      <c r="P140" s="124">
        <f t="shared" si="39"/>
        <v>2</v>
      </c>
      <c r="Q140" s="124">
        <f t="shared" si="39"/>
        <v>2</v>
      </c>
      <c r="R140" s="124">
        <f t="shared" si="39"/>
        <v>2</v>
      </c>
      <c r="S140" s="124">
        <f t="shared" si="39"/>
        <v>2</v>
      </c>
      <c r="T140" s="124">
        <f t="shared" ref="T140:AF146" si="40">S140</f>
        <v>2</v>
      </c>
      <c r="U140" s="124">
        <f t="shared" si="40"/>
        <v>2</v>
      </c>
      <c r="V140" s="124">
        <f t="shared" si="40"/>
        <v>2</v>
      </c>
      <c r="W140" s="124">
        <f t="shared" si="40"/>
        <v>2</v>
      </c>
      <c r="X140" s="124">
        <f t="shared" si="40"/>
        <v>2</v>
      </c>
      <c r="Y140" s="124">
        <f t="shared" si="40"/>
        <v>2</v>
      </c>
      <c r="Z140" s="124">
        <f t="shared" si="40"/>
        <v>2</v>
      </c>
      <c r="AA140" s="124">
        <f t="shared" si="40"/>
        <v>2</v>
      </c>
      <c r="AB140" s="124">
        <f t="shared" si="40"/>
        <v>2</v>
      </c>
      <c r="AC140" s="124">
        <f t="shared" si="40"/>
        <v>2</v>
      </c>
      <c r="AD140" s="124">
        <f t="shared" si="40"/>
        <v>2</v>
      </c>
      <c r="AE140" s="124">
        <f t="shared" si="40"/>
        <v>2</v>
      </c>
      <c r="AF140" s="124">
        <f t="shared" si="40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8"/>
        <v>5.61</v>
      </c>
      <c r="C141" s="125">
        <v>5.61</v>
      </c>
      <c r="D141" s="124">
        <f t="shared" si="39"/>
        <v>5.61</v>
      </c>
      <c r="E141" s="124">
        <f t="shared" si="39"/>
        <v>5.61</v>
      </c>
      <c r="F141" s="124">
        <f t="shared" si="39"/>
        <v>5.61</v>
      </c>
      <c r="G141" s="124">
        <f t="shared" si="39"/>
        <v>5.61</v>
      </c>
      <c r="H141" s="124">
        <f t="shared" si="39"/>
        <v>5.61</v>
      </c>
      <c r="I141" s="124">
        <f t="shared" si="39"/>
        <v>5.61</v>
      </c>
      <c r="J141" s="124">
        <f t="shared" si="39"/>
        <v>5.61</v>
      </c>
      <c r="K141" s="124">
        <f t="shared" si="39"/>
        <v>5.61</v>
      </c>
      <c r="L141" s="124">
        <f t="shared" si="39"/>
        <v>5.61</v>
      </c>
      <c r="M141" s="124">
        <f t="shared" si="39"/>
        <v>5.61</v>
      </c>
      <c r="N141" s="124">
        <f t="shared" si="39"/>
        <v>5.61</v>
      </c>
      <c r="O141" s="124">
        <f t="shared" si="39"/>
        <v>5.61</v>
      </c>
      <c r="P141" s="124">
        <f t="shared" si="39"/>
        <v>5.61</v>
      </c>
      <c r="Q141" s="124">
        <f t="shared" si="39"/>
        <v>5.61</v>
      </c>
      <c r="R141" s="124">
        <f t="shared" si="39"/>
        <v>5.61</v>
      </c>
      <c r="S141" s="124">
        <f t="shared" si="39"/>
        <v>5.61</v>
      </c>
      <c r="T141" s="124">
        <f t="shared" si="40"/>
        <v>5.61</v>
      </c>
      <c r="U141" s="124">
        <f t="shared" si="40"/>
        <v>5.61</v>
      </c>
      <c r="V141" s="124">
        <f t="shared" si="40"/>
        <v>5.61</v>
      </c>
      <c r="W141" s="124">
        <f t="shared" si="40"/>
        <v>5.61</v>
      </c>
      <c r="X141" s="124">
        <f t="shared" si="40"/>
        <v>5.61</v>
      </c>
      <c r="Y141" s="124">
        <f t="shared" si="40"/>
        <v>5.61</v>
      </c>
      <c r="Z141" s="124">
        <f t="shared" si="40"/>
        <v>5.61</v>
      </c>
      <c r="AA141" s="124">
        <f t="shared" si="40"/>
        <v>5.61</v>
      </c>
      <c r="AB141" s="124">
        <f t="shared" si="40"/>
        <v>5.61</v>
      </c>
      <c r="AC141" s="124">
        <f t="shared" si="40"/>
        <v>5.61</v>
      </c>
      <c r="AD141" s="124">
        <f t="shared" si="40"/>
        <v>5.61</v>
      </c>
      <c r="AE141" s="124">
        <f t="shared" si="40"/>
        <v>5.61</v>
      </c>
      <c r="AF141" s="124">
        <f t="shared" si="40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8"/>
        <v>1.25</v>
      </c>
      <c r="C142" s="125">
        <v>1.25</v>
      </c>
      <c r="D142" s="124">
        <f t="shared" si="39"/>
        <v>1.25</v>
      </c>
      <c r="E142" s="124">
        <f t="shared" si="39"/>
        <v>1.25</v>
      </c>
      <c r="F142" s="124">
        <f t="shared" si="39"/>
        <v>1.25</v>
      </c>
      <c r="G142" s="124">
        <f t="shared" si="39"/>
        <v>1.25</v>
      </c>
      <c r="H142" s="124">
        <f t="shared" si="39"/>
        <v>1.25</v>
      </c>
      <c r="I142" s="124">
        <f t="shared" si="39"/>
        <v>1.25</v>
      </c>
      <c r="J142" s="124">
        <f t="shared" si="39"/>
        <v>1.25</v>
      </c>
      <c r="K142" s="124">
        <f t="shared" si="39"/>
        <v>1.25</v>
      </c>
      <c r="L142" s="124">
        <f t="shared" si="39"/>
        <v>1.25</v>
      </c>
      <c r="M142" s="124">
        <f t="shared" si="39"/>
        <v>1.25</v>
      </c>
      <c r="N142" s="124">
        <f t="shared" si="39"/>
        <v>1.25</v>
      </c>
      <c r="O142" s="124">
        <f t="shared" si="39"/>
        <v>1.25</v>
      </c>
      <c r="P142" s="124">
        <f t="shared" si="39"/>
        <v>1.25</v>
      </c>
      <c r="Q142" s="124">
        <f t="shared" si="39"/>
        <v>1.25</v>
      </c>
      <c r="R142" s="124">
        <f t="shared" si="39"/>
        <v>1.25</v>
      </c>
      <c r="S142" s="124">
        <f t="shared" si="39"/>
        <v>1.25</v>
      </c>
      <c r="T142" s="124">
        <f t="shared" si="40"/>
        <v>1.25</v>
      </c>
      <c r="U142" s="124">
        <f t="shared" si="40"/>
        <v>1.25</v>
      </c>
      <c r="V142" s="124">
        <f t="shared" si="40"/>
        <v>1.25</v>
      </c>
      <c r="W142" s="124">
        <f t="shared" si="40"/>
        <v>1.25</v>
      </c>
      <c r="X142" s="124">
        <f t="shared" si="40"/>
        <v>1.25</v>
      </c>
      <c r="Y142" s="124">
        <f t="shared" si="40"/>
        <v>1.25</v>
      </c>
      <c r="Z142" s="124">
        <f t="shared" si="40"/>
        <v>1.25</v>
      </c>
      <c r="AA142" s="124">
        <f t="shared" si="40"/>
        <v>1.25</v>
      </c>
      <c r="AB142" s="124">
        <f t="shared" si="40"/>
        <v>1.25</v>
      </c>
      <c r="AC142" s="124">
        <f t="shared" si="40"/>
        <v>1.25</v>
      </c>
      <c r="AD142" s="124">
        <f t="shared" si="40"/>
        <v>1.25</v>
      </c>
      <c r="AE142" s="124">
        <f t="shared" si="40"/>
        <v>1.25</v>
      </c>
      <c r="AF142" s="124">
        <f t="shared" si="40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8"/>
        <v>1.25</v>
      </c>
      <c r="C143" s="125">
        <v>1.25</v>
      </c>
      <c r="D143" s="124">
        <f t="shared" si="39"/>
        <v>1.25</v>
      </c>
      <c r="E143" s="124">
        <f t="shared" si="39"/>
        <v>1.25</v>
      </c>
      <c r="F143" s="124">
        <f t="shared" si="39"/>
        <v>1.25</v>
      </c>
      <c r="G143" s="124">
        <f t="shared" si="39"/>
        <v>1.25</v>
      </c>
      <c r="H143" s="124">
        <f t="shared" si="39"/>
        <v>1.25</v>
      </c>
      <c r="I143" s="124">
        <f t="shared" si="39"/>
        <v>1.25</v>
      </c>
      <c r="J143" s="124">
        <f t="shared" si="39"/>
        <v>1.25</v>
      </c>
      <c r="K143" s="124">
        <f t="shared" si="39"/>
        <v>1.25</v>
      </c>
      <c r="L143" s="124">
        <f t="shared" si="39"/>
        <v>1.25</v>
      </c>
      <c r="M143" s="124">
        <f t="shared" si="39"/>
        <v>1.25</v>
      </c>
      <c r="N143" s="124">
        <f t="shared" si="39"/>
        <v>1.25</v>
      </c>
      <c r="O143" s="124">
        <f t="shared" si="39"/>
        <v>1.25</v>
      </c>
      <c r="P143" s="124">
        <f t="shared" si="39"/>
        <v>1.25</v>
      </c>
      <c r="Q143" s="124">
        <f t="shared" si="39"/>
        <v>1.25</v>
      </c>
      <c r="R143" s="124">
        <f t="shared" si="39"/>
        <v>1.25</v>
      </c>
      <c r="S143" s="124">
        <f t="shared" si="39"/>
        <v>1.25</v>
      </c>
      <c r="T143" s="124">
        <f t="shared" si="40"/>
        <v>1.25</v>
      </c>
      <c r="U143" s="124">
        <f t="shared" si="40"/>
        <v>1.25</v>
      </c>
      <c r="V143" s="124">
        <f t="shared" si="40"/>
        <v>1.25</v>
      </c>
      <c r="W143" s="124">
        <f t="shared" si="40"/>
        <v>1.25</v>
      </c>
      <c r="X143" s="124">
        <f t="shared" si="40"/>
        <v>1.25</v>
      </c>
      <c r="Y143" s="124">
        <f t="shared" si="40"/>
        <v>1.25</v>
      </c>
      <c r="Z143" s="124">
        <f t="shared" si="40"/>
        <v>1.25</v>
      </c>
      <c r="AA143" s="124">
        <f t="shared" si="40"/>
        <v>1.25</v>
      </c>
      <c r="AB143" s="124">
        <f t="shared" si="40"/>
        <v>1.25</v>
      </c>
      <c r="AC143" s="124">
        <f t="shared" si="40"/>
        <v>1.25</v>
      </c>
      <c r="AD143" s="124">
        <f t="shared" si="40"/>
        <v>1.25</v>
      </c>
      <c r="AE143" s="124">
        <f t="shared" si="40"/>
        <v>1.25</v>
      </c>
      <c r="AF143" s="124">
        <f t="shared" si="40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8"/>
        <v>1.46</v>
      </c>
      <c r="C144" s="125">
        <v>1.46</v>
      </c>
      <c r="D144" s="124">
        <f t="shared" si="39"/>
        <v>1.46</v>
      </c>
      <c r="E144" s="124">
        <f t="shared" si="39"/>
        <v>1.46</v>
      </c>
      <c r="F144" s="124">
        <f t="shared" si="39"/>
        <v>1.46</v>
      </c>
      <c r="G144" s="124">
        <f t="shared" si="39"/>
        <v>1.46</v>
      </c>
      <c r="H144" s="124">
        <f t="shared" si="39"/>
        <v>1.46</v>
      </c>
      <c r="I144" s="124">
        <f t="shared" si="39"/>
        <v>1.46</v>
      </c>
      <c r="J144" s="124">
        <f t="shared" si="39"/>
        <v>1.46</v>
      </c>
      <c r="K144" s="124">
        <f t="shared" si="39"/>
        <v>1.46</v>
      </c>
      <c r="L144" s="124">
        <f t="shared" si="39"/>
        <v>1.46</v>
      </c>
      <c r="M144" s="124">
        <f t="shared" si="39"/>
        <v>1.46</v>
      </c>
      <c r="N144" s="124">
        <f t="shared" si="39"/>
        <v>1.46</v>
      </c>
      <c r="O144" s="124">
        <f t="shared" si="39"/>
        <v>1.46</v>
      </c>
      <c r="P144" s="124">
        <f t="shared" si="39"/>
        <v>1.46</v>
      </c>
      <c r="Q144" s="124">
        <f t="shared" si="39"/>
        <v>1.46</v>
      </c>
      <c r="R144" s="124">
        <f t="shared" si="39"/>
        <v>1.46</v>
      </c>
      <c r="S144" s="124">
        <f t="shared" si="39"/>
        <v>1.46</v>
      </c>
      <c r="T144" s="124">
        <f t="shared" si="40"/>
        <v>1.46</v>
      </c>
      <c r="U144" s="124">
        <f t="shared" si="40"/>
        <v>1.46</v>
      </c>
      <c r="V144" s="124">
        <f t="shared" si="40"/>
        <v>1.46</v>
      </c>
      <c r="W144" s="124">
        <f t="shared" si="40"/>
        <v>1.46</v>
      </c>
      <c r="X144" s="124">
        <f t="shared" si="40"/>
        <v>1.46</v>
      </c>
      <c r="Y144" s="124">
        <f t="shared" si="40"/>
        <v>1.46</v>
      </c>
      <c r="Z144" s="124">
        <f t="shared" si="40"/>
        <v>1.46</v>
      </c>
      <c r="AA144" s="124">
        <f t="shared" si="40"/>
        <v>1.46</v>
      </c>
      <c r="AB144" s="124">
        <f t="shared" si="40"/>
        <v>1.46</v>
      </c>
      <c r="AC144" s="124">
        <f t="shared" si="40"/>
        <v>1.46</v>
      </c>
      <c r="AD144" s="124">
        <f t="shared" si="40"/>
        <v>1.46</v>
      </c>
      <c r="AE144" s="124">
        <f t="shared" si="40"/>
        <v>1.46</v>
      </c>
      <c r="AF144" s="124">
        <f t="shared" si="40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8"/>
        <v>3</v>
      </c>
      <c r="C145" s="125">
        <v>3</v>
      </c>
      <c r="D145" s="124">
        <f t="shared" si="39"/>
        <v>3</v>
      </c>
      <c r="E145" s="124">
        <f t="shared" si="39"/>
        <v>3</v>
      </c>
      <c r="F145" s="124">
        <f t="shared" si="39"/>
        <v>3</v>
      </c>
      <c r="G145" s="124">
        <f t="shared" si="39"/>
        <v>3</v>
      </c>
      <c r="H145" s="124">
        <f t="shared" si="39"/>
        <v>3</v>
      </c>
      <c r="I145" s="124">
        <f t="shared" si="39"/>
        <v>3</v>
      </c>
      <c r="J145" s="124">
        <f t="shared" si="39"/>
        <v>3</v>
      </c>
      <c r="K145" s="124">
        <f t="shared" si="39"/>
        <v>3</v>
      </c>
      <c r="L145" s="124">
        <f t="shared" si="39"/>
        <v>3</v>
      </c>
      <c r="M145" s="124">
        <f t="shared" si="39"/>
        <v>3</v>
      </c>
      <c r="N145" s="124">
        <f t="shared" si="39"/>
        <v>3</v>
      </c>
      <c r="O145" s="124">
        <f t="shared" si="39"/>
        <v>3</v>
      </c>
      <c r="P145" s="124">
        <f t="shared" si="39"/>
        <v>3</v>
      </c>
      <c r="Q145" s="124">
        <f t="shared" si="39"/>
        <v>3</v>
      </c>
      <c r="R145" s="124">
        <f t="shared" si="39"/>
        <v>3</v>
      </c>
      <c r="S145" s="124">
        <f t="shared" si="39"/>
        <v>3</v>
      </c>
      <c r="T145" s="124">
        <f t="shared" si="40"/>
        <v>3</v>
      </c>
      <c r="U145" s="124">
        <f t="shared" si="40"/>
        <v>3</v>
      </c>
      <c r="V145" s="124">
        <f t="shared" si="40"/>
        <v>3</v>
      </c>
      <c r="W145" s="124">
        <f t="shared" si="40"/>
        <v>3</v>
      </c>
      <c r="X145" s="124">
        <f t="shared" si="40"/>
        <v>3</v>
      </c>
      <c r="Y145" s="124">
        <f t="shared" si="40"/>
        <v>3</v>
      </c>
      <c r="Z145" s="124">
        <f t="shared" si="40"/>
        <v>3</v>
      </c>
      <c r="AA145" s="124">
        <f t="shared" si="40"/>
        <v>3</v>
      </c>
      <c r="AB145" s="124">
        <f t="shared" si="40"/>
        <v>3</v>
      </c>
      <c r="AC145" s="124">
        <f t="shared" si="40"/>
        <v>3</v>
      </c>
      <c r="AD145" s="124">
        <f t="shared" si="40"/>
        <v>3</v>
      </c>
      <c r="AE145" s="124">
        <f t="shared" si="40"/>
        <v>3</v>
      </c>
      <c r="AF145" s="124">
        <f t="shared" si="40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8"/>
        <v>3.3</v>
      </c>
      <c r="C146" s="125">
        <v>3.3</v>
      </c>
      <c r="D146" s="124">
        <f t="shared" si="39"/>
        <v>3.3</v>
      </c>
      <c r="E146" s="124">
        <f t="shared" si="39"/>
        <v>3.3</v>
      </c>
      <c r="F146" s="124">
        <f t="shared" si="39"/>
        <v>3.3</v>
      </c>
      <c r="G146" s="124">
        <f t="shared" si="39"/>
        <v>3.3</v>
      </c>
      <c r="H146" s="124">
        <f t="shared" si="39"/>
        <v>3.3</v>
      </c>
      <c r="I146" s="124">
        <f t="shared" si="39"/>
        <v>3.3</v>
      </c>
      <c r="J146" s="124">
        <f t="shared" si="39"/>
        <v>3.3</v>
      </c>
      <c r="K146" s="124">
        <f t="shared" si="39"/>
        <v>3.3</v>
      </c>
      <c r="L146" s="124">
        <f t="shared" si="39"/>
        <v>3.3</v>
      </c>
      <c r="M146" s="124">
        <f t="shared" si="39"/>
        <v>3.3</v>
      </c>
      <c r="N146" s="124">
        <f t="shared" si="39"/>
        <v>3.3</v>
      </c>
      <c r="O146" s="124">
        <f t="shared" si="39"/>
        <v>3.3</v>
      </c>
      <c r="P146" s="124">
        <f t="shared" si="39"/>
        <v>3.3</v>
      </c>
      <c r="Q146" s="124">
        <f t="shared" si="39"/>
        <v>3.3</v>
      </c>
      <c r="R146" s="124">
        <f t="shared" si="39"/>
        <v>3.3</v>
      </c>
      <c r="S146" s="124">
        <f t="shared" si="39"/>
        <v>3.3</v>
      </c>
      <c r="T146" s="124">
        <f t="shared" si="40"/>
        <v>3.3</v>
      </c>
      <c r="U146" s="124">
        <f t="shared" si="40"/>
        <v>3.3</v>
      </c>
      <c r="V146" s="124">
        <f t="shared" si="40"/>
        <v>3.3</v>
      </c>
      <c r="W146" s="124">
        <f t="shared" si="40"/>
        <v>3.3</v>
      </c>
      <c r="X146" s="124">
        <f t="shared" si="40"/>
        <v>3.3</v>
      </c>
      <c r="Y146" s="124">
        <f t="shared" si="40"/>
        <v>3.3</v>
      </c>
      <c r="Z146" s="124">
        <f t="shared" si="40"/>
        <v>3.3</v>
      </c>
      <c r="AA146" s="124">
        <f t="shared" si="40"/>
        <v>3.3</v>
      </c>
      <c r="AB146" s="124">
        <f t="shared" si="40"/>
        <v>3.3</v>
      </c>
      <c r="AC146" s="124">
        <f t="shared" si="40"/>
        <v>3.3</v>
      </c>
      <c r="AD146" s="124">
        <f t="shared" si="40"/>
        <v>3.3</v>
      </c>
      <c r="AE146" s="124">
        <f t="shared" si="40"/>
        <v>3.3</v>
      </c>
      <c r="AF146" s="124">
        <f t="shared" si="40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41">C148</f>
        <v>1.76</v>
      </c>
      <c r="E148" s="124">
        <f t="shared" si="41"/>
        <v>1.76</v>
      </c>
      <c r="F148" s="124">
        <f t="shared" si="41"/>
        <v>1.76</v>
      </c>
      <c r="G148" s="124">
        <f t="shared" si="41"/>
        <v>1.76</v>
      </c>
      <c r="H148" s="124">
        <f t="shared" si="41"/>
        <v>1.76</v>
      </c>
      <c r="I148" s="124">
        <f t="shared" si="41"/>
        <v>1.76</v>
      </c>
      <c r="J148" s="124">
        <f t="shared" si="41"/>
        <v>1.76</v>
      </c>
      <c r="K148" s="124">
        <f t="shared" si="41"/>
        <v>1.76</v>
      </c>
      <c r="L148" s="124">
        <f t="shared" si="41"/>
        <v>1.76</v>
      </c>
      <c r="M148" s="124">
        <f t="shared" si="41"/>
        <v>1.76</v>
      </c>
      <c r="N148" s="124">
        <f t="shared" si="41"/>
        <v>1.76</v>
      </c>
      <c r="O148" s="124">
        <f t="shared" si="41"/>
        <v>1.76</v>
      </c>
      <c r="P148" s="124">
        <f t="shared" si="41"/>
        <v>1.76</v>
      </c>
      <c r="Q148" s="124">
        <f t="shared" si="41"/>
        <v>1.76</v>
      </c>
      <c r="R148" s="124">
        <f t="shared" si="41"/>
        <v>1.76</v>
      </c>
      <c r="S148" s="124">
        <f t="shared" si="41"/>
        <v>1.76</v>
      </c>
      <c r="T148" s="124">
        <f t="shared" ref="T148:AF149" si="42">S148</f>
        <v>1.76</v>
      </c>
      <c r="U148" s="124">
        <f t="shared" si="42"/>
        <v>1.76</v>
      </c>
      <c r="V148" s="124">
        <f t="shared" si="42"/>
        <v>1.76</v>
      </c>
      <c r="W148" s="124">
        <f t="shared" si="42"/>
        <v>1.76</v>
      </c>
      <c r="X148" s="124">
        <f t="shared" si="42"/>
        <v>1.76</v>
      </c>
      <c r="Y148" s="124">
        <f t="shared" si="42"/>
        <v>1.76</v>
      </c>
      <c r="Z148" s="124">
        <f t="shared" si="42"/>
        <v>1.76</v>
      </c>
      <c r="AA148" s="124">
        <f t="shared" si="42"/>
        <v>1.76</v>
      </c>
      <c r="AB148" s="124">
        <f t="shared" si="42"/>
        <v>1.76</v>
      </c>
      <c r="AC148" s="124">
        <f t="shared" si="42"/>
        <v>1.76</v>
      </c>
      <c r="AD148" s="124">
        <f t="shared" si="42"/>
        <v>1.76</v>
      </c>
      <c r="AE148" s="124">
        <f t="shared" si="42"/>
        <v>1.76</v>
      </c>
      <c r="AF148" s="124">
        <f t="shared" si="42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41"/>
        <v>0</v>
      </c>
      <c r="E149" s="124">
        <f t="shared" si="41"/>
        <v>0</v>
      </c>
      <c r="F149" s="124">
        <f t="shared" si="41"/>
        <v>0</v>
      </c>
      <c r="G149" s="124">
        <f t="shared" si="41"/>
        <v>0</v>
      </c>
      <c r="H149" s="124">
        <f t="shared" si="41"/>
        <v>0</v>
      </c>
      <c r="I149" s="124">
        <f t="shared" si="41"/>
        <v>0</v>
      </c>
      <c r="J149" s="124">
        <f t="shared" si="41"/>
        <v>0</v>
      </c>
      <c r="K149" s="124">
        <f t="shared" si="41"/>
        <v>0</v>
      </c>
      <c r="L149" s="124">
        <f t="shared" si="41"/>
        <v>0</v>
      </c>
      <c r="M149" s="124">
        <f t="shared" si="41"/>
        <v>0</v>
      </c>
      <c r="N149" s="124">
        <f t="shared" si="41"/>
        <v>0</v>
      </c>
      <c r="O149" s="124">
        <f t="shared" si="41"/>
        <v>0</v>
      </c>
      <c r="P149" s="124">
        <f t="shared" si="41"/>
        <v>0</v>
      </c>
      <c r="Q149" s="124">
        <f t="shared" si="41"/>
        <v>0</v>
      </c>
      <c r="R149" s="124">
        <f t="shared" si="41"/>
        <v>0</v>
      </c>
      <c r="S149" s="124">
        <f t="shared" si="41"/>
        <v>0</v>
      </c>
      <c r="T149" s="124">
        <f t="shared" si="42"/>
        <v>0</v>
      </c>
      <c r="U149" s="124">
        <f t="shared" si="42"/>
        <v>0</v>
      </c>
      <c r="V149" s="124">
        <f t="shared" si="42"/>
        <v>0</v>
      </c>
      <c r="W149" s="124">
        <f t="shared" si="42"/>
        <v>0</v>
      </c>
      <c r="X149" s="124">
        <f t="shared" si="42"/>
        <v>0</v>
      </c>
      <c r="Y149" s="124">
        <f t="shared" si="42"/>
        <v>0</v>
      </c>
      <c r="Z149" s="124">
        <f t="shared" si="42"/>
        <v>0</v>
      </c>
      <c r="AA149" s="124">
        <f t="shared" si="42"/>
        <v>0</v>
      </c>
      <c r="AB149" s="124">
        <f t="shared" si="42"/>
        <v>0</v>
      </c>
      <c r="AC149" s="124">
        <f t="shared" si="42"/>
        <v>0</v>
      </c>
      <c r="AD149" s="124">
        <f t="shared" si="42"/>
        <v>0</v>
      </c>
      <c r="AE149" s="124">
        <f t="shared" si="42"/>
        <v>0</v>
      </c>
      <c r="AF149" s="124">
        <f t="shared" si="42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43">C151</f>
        <v>0.1</v>
      </c>
      <c r="E151" s="124">
        <f t="shared" si="43"/>
        <v>0.1</v>
      </c>
      <c r="F151" s="124">
        <f t="shared" si="43"/>
        <v>0.1</v>
      </c>
      <c r="G151" s="124">
        <f t="shared" si="43"/>
        <v>0.1</v>
      </c>
      <c r="H151" s="124">
        <f t="shared" si="43"/>
        <v>0.1</v>
      </c>
      <c r="I151" s="124">
        <f t="shared" si="43"/>
        <v>0.1</v>
      </c>
      <c r="J151" s="124">
        <f t="shared" si="43"/>
        <v>0.1</v>
      </c>
      <c r="K151" s="124">
        <f t="shared" si="43"/>
        <v>0.1</v>
      </c>
      <c r="L151" s="124">
        <f t="shared" si="43"/>
        <v>0.1</v>
      </c>
      <c r="M151" s="124">
        <f t="shared" si="43"/>
        <v>0.1</v>
      </c>
      <c r="N151" s="124">
        <f t="shared" si="43"/>
        <v>0.1</v>
      </c>
      <c r="O151" s="124">
        <f t="shared" si="43"/>
        <v>0.1</v>
      </c>
      <c r="P151" s="124">
        <f t="shared" si="43"/>
        <v>0.1</v>
      </c>
      <c r="Q151" s="124">
        <f t="shared" si="43"/>
        <v>0.1</v>
      </c>
      <c r="R151" s="124">
        <f t="shared" si="43"/>
        <v>0.1</v>
      </c>
      <c r="S151" s="124">
        <f t="shared" si="43"/>
        <v>0.1</v>
      </c>
      <c r="T151" s="124">
        <f t="shared" ref="T151:AF154" si="44">S151</f>
        <v>0.1</v>
      </c>
      <c r="U151" s="124">
        <f t="shared" si="44"/>
        <v>0.1</v>
      </c>
      <c r="V151" s="124">
        <f t="shared" si="44"/>
        <v>0.1</v>
      </c>
      <c r="W151" s="124">
        <f t="shared" si="44"/>
        <v>0.1</v>
      </c>
      <c r="X151" s="124">
        <f t="shared" si="44"/>
        <v>0.1</v>
      </c>
      <c r="Y151" s="124">
        <f t="shared" si="44"/>
        <v>0.1</v>
      </c>
      <c r="Z151" s="124">
        <f t="shared" si="44"/>
        <v>0.1</v>
      </c>
      <c r="AA151" s="124">
        <f t="shared" si="44"/>
        <v>0.1</v>
      </c>
      <c r="AB151" s="124">
        <f t="shared" si="44"/>
        <v>0.1</v>
      </c>
      <c r="AC151" s="124">
        <f t="shared" si="44"/>
        <v>0.1</v>
      </c>
      <c r="AD151" s="124">
        <f t="shared" si="44"/>
        <v>0.1</v>
      </c>
      <c r="AE151" s="124">
        <f t="shared" si="44"/>
        <v>0.1</v>
      </c>
      <c r="AF151" s="124">
        <f t="shared" si="44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43"/>
        <v>2.0499999999999998</v>
      </c>
      <c r="E152" s="124">
        <f t="shared" si="43"/>
        <v>2.0499999999999998</v>
      </c>
      <c r="F152" s="124">
        <f t="shared" si="43"/>
        <v>2.0499999999999998</v>
      </c>
      <c r="G152" s="124">
        <f t="shared" si="43"/>
        <v>2.0499999999999998</v>
      </c>
      <c r="H152" s="124">
        <f t="shared" si="43"/>
        <v>2.0499999999999998</v>
      </c>
      <c r="I152" s="124">
        <f t="shared" si="43"/>
        <v>2.0499999999999998</v>
      </c>
      <c r="J152" s="124">
        <f t="shared" si="43"/>
        <v>2.0499999999999998</v>
      </c>
      <c r="K152" s="124">
        <f t="shared" si="43"/>
        <v>2.0499999999999998</v>
      </c>
      <c r="L152" s="124">
        <f t="shared" si="43"/>
        <v>2.0499999999999998</v>
      </c>
      <c r="M152" s="124">
        <f t="shared" si="43"/>
        <v>2.0499999999999998</v>
      </c>
      <c r="N152" s="124">
        <f t="shared" si="43"/>
        <v>2.0499999999999998</v>
      </c>
      <c r="O152" s="124">
        <f t="shared" si="43"/>
        <v>2.0499999999999998</v>
      </c>
      <c r="P152" s="124">
        <f t="shared" si="43"/>
        <v>2.0499999999999998</v>
      </c>
      <c r="Q152" s="124">
        <f t="shared" si="43"/>
        <v>2.0499999999999998</v>
      </c>
      <c r="R152" s="124">
        <f t="shared" si="43"/>
        <v>2.0499999999999998</v>
      </c>
      <c r="S152" s="124">
        <f t="shared" si="43"/>
        <v>2.0499999999999998</v>
      </c>
      <c r="T152" s="124">
        <f t="shared" si="44"/>
        <v>2.0499999999999998</v>
      </c>
      <c r="U152" s="124">
        <f t="shared" si="44"/>
        <v>2.0499999999999998</v>
      </c>
      <c r="V152" s="124">
        <f t="shared" si="44"/>
        <v>2.0499999999999998</v>
      </c>
      <c r="W152" s="124">
        <f t="shared" si="44"/>
        <v>2.0499999999999998</v>
      </c>
      <c r="X152" s="124">
        <f t="shared" si="44"/>
        <v>2.0499999999999998</v>
      </c>
      <c r="Y152" s="124">
        <f t="shared" si="44"/>
        <v>2.0499999999999998</v>
      </c>
      <c r="Z152" s="124">
        <f t="shared" si="44"/>
        <v>2.0499999999999998</v>
      </c>
      <c r="AA152" s="124">
        <f t="shared" si="44"/>
        <v>2.0499999999999998</v>
      </c>
      <c r="AB152" s="124">
        <f t="shared" si="44"/>
        <v>2.0499999999999998</v>
      </c>
      <c r="AC152" s="124">
        <f t="shared" si="44"/>
        <v>2.0499999999999998</v>
      </c>
      <c r="AD152" s="124">
        <f t="shared" si="44"/>
        <v>2.0499999999999998</v>
      </c>
      <c r="AE152" s="124">
        <f t="shared" si="44"/>
        <v>2.0499999999999998</v>
      </c>
      <c r="AF152" s="124">
        <f t="shared" si="44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43"/>
        <v>2.7</v>
      </c>
      <c r="E153" s="124">
        <f t="shared" si="43"/>
        <v>2.7</v>
      </c>
      <c r="F153" s="124">
        <f t="shared" si="43"/>
        <v>2.7</v>
      </c>
      <c r="G153" s="124">
        <f t="shared" si="43"/>
        <v>2.7</v>
      </c>
      <c r="H153" s="124">
        <f t="shared" si="43"/>
        <v>2.7</v>
      </c>
      <c r="I153" s="124">
        <f t="shared" si="43"/>
        <v>2.7</v>
      </c>
      <c r="J153" s="124">
        <f t="shared" si="43"/>
        <v>2.7</v>
      </c>
      <c r="K153" s="124">
        <f t="shared" si="43"/>
        <v>2.7</v>
      </c>
      <c r="L153" s="124">
        <f t="shared" si="43"/>
        <v>2.7</v>
      </c>
      <c r="M153" s="124">
        <f t="shared" si="43"/>
        <v>2.7</v>
      </c>
      <c r="N153" s="124">
        <f t="shared" si="43"/>
        <v>2.7</v>
      </c>
      <c r="O153" s="124">
        <f t="shared" si="43"/>
        <v>2.7</v>
      </c>
      <c r="P153" s="124">
        <f t="shared" si="43"/>
        <v>2.7</v>
      </c>
      <c r="Q153" s="124">
        <f t="shared" si="43"/>
        <v>2.7</v>
      </c>
      <c r="R153" s="124">
        <f t="shared" si="43"/>
        <v>2.7</v>
      </c>
      <c r="S153" s="124">
        <f t="shared" si="43"/>
        <v>2.7</v>
      </c>
      <c r="T153" s="124">
        <f t="shared" si="44"/>
        <v>2.7</v>
      </c>
      <c r="U153" s="124">
        <f t="shared" si="44"/>
        <v>2.7</v>
      </c>
      <c r="V153" s="124">
        <f t="shared" si="44"/>
        <v>2.7</v>
      </c>
      <c r="W153" s="124">
        <f t="shared" si="44"/>
        <v>2.7</v>
      </c>
      <c r="X153" s="124">
        <f t="shared" si="44"/>
        <v>2.7</v>
      </c>
      <c r="Y153" s="124">
        <f t="shared" si="44"/>
        <v>2.7</v>
      </c>
      <c r="Z153" s="124">
        <f t="shared" si="44"/>
        <v>2.7</v>
      </c>
      <c r="AA153" s="124">
        <f t="shared" si="44"/>
        <v>2.7</v>
      </c>
      <c r="AB153" s="124">
        <f t="shared" si="44"/>
        <v>2.7</v>
      </c>
      <c r="AC153" s="124">
        <f t="shared" si="44"/>
        <v>2.7</v>
      </c>
      <c r="AD153" s="124">
        <f t="shared" si="44"/>
        <v>2.7</v>
      </c>
      <c r="AE153" s="124">
        <f t="shared" si="44"/>
        <v>2.7</v>
      </c>
      <c r="AF153" s="124">
        <f t="shared" si="44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43"/>
        <v>2.15</v>
      </c>
      <c r="E154" s="124">
        <f t="shared" si="43"/>
        <v>2.15</v>
      </c>
      <c r="F154" s="124">
        <f t="shared" si="43"/>
        <v>2.15</v>
      </c>
      <c r="G154" s="124">
        <f t="shared" si="43"/>
        <v>2.15</v>
      </c>
      <c r="H154" s="124">
        <f t="shared" si="43"/>
        <v>2.15</v>
      </c>
      <c r="I154" s="124">
        <f t="shared" si="43"/>
        <v>2.15</v>
      </c>
      <c r="J154" s="124">
        <f t="shared" si="43"/>
        <v>2.15</v>
      </c>
      <c r="K154" s="124">
        <f t="shared" si="43"/>
        <v>2.15</v>
      </c>
      <c r="L154" s="124">
        <f t="shared" si="43"/>
        <v>2.15</v>
      </c>
      <c r="M154" s="124">
        <f t="shared" si="43"/>
        <v>2.15</v>
      </c>
      <c r="N154" s="124">
        <f t="shared" si="43"/>
        <v>2.15</v>
      </c>
      <c r="O154" s="124">
        <f t="shared" si="43"/>
        <v>2.15</v>
      </c>
      <c r="P154" s="124">
        <f t="shared" si="43"/>
        <v>2.15</v>
      </c>
      <c r="Q154" s="124">
        <f t="shared" si="43"/>
        <v>2.15</v>
      </c>
      <c r="R154" s="124">
        <f t="shared" si="43"/>
        <v>2.15</v>
      </c>
      <c r="S154" s="124">
        <f t="shared" si="43"/>
        <v>2.15</v>
      </c>
      <c r="T154" s="124">
        <f t="shared" si="44"/>
        <v>2.15</v>
      </c>
      <c r="U154" s="124">
        <f t="shared" si="44"/>
        <v>2.15</v>
      </c>
      <c r="V154" s="124">
        <f t="shared" si="44"/>
        <v>2.15</v>
      </c>
      <c r="W154" s="124">
        <f t="shared" si="44"/>
        <v>2.15</v>
      </c>
      <c r="X154" s="124">
        <f t="shared" si="44"/>
        <v>2.15</v>
      </c>
      <c r="Y154" s="124">
        <f t="shared" si="44"/>
        <v>2.15</v>
      </c>
      <c r="Z154" s="124">
        <f t="shared" si="44"/>
        <v>2.15</v>
      </c>
      <c r="AA154" s="124">
        <f t="shared" si="44"/>
        <v>2.15</v>
      </c>
      <c r="AB154" s="124">
        <f t="shared" si="44"/>
        <v>2.15</v>
      </c>
      <c r="AC154" s="124">
        <f t="shared" si="44"/>
        <v>2.15</v>
      </c>
      <c r="AD154" s="124">
        <f t="shared" si="44"/>
        <v>2.15</v>
      </c>
      <c r="AE154" s="124">
        <f t="shared" si="44"/>
        <v>2.15</v>
      </c>
      <c r="AF154" s="124">
        <f t="shared" si="44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5">AF156</f>
        <v>0.9</v>
      </c>
      <c r="C156" s="125">
        <v>0.9</v>
      </c>
      <c r="D156" s="124">
        <f t="shared" ref="D156:S168" si="46">C156</f>
        <v>0.9</v>
      </c>
      <c r="E156" s="124">
        <f t="shared" si="46"/>
        <v>0.9</v>
      </c>
      <c r="F156" s="124">
        <f t="shared" si="46"/>
        <v>0.9</v>
      </c>
      <c r="G156" s="124">
        <f t="shared" si="46"/>
        <v>0.9</v>
      </c>
      <c r="H156" s="124">
        <f t="shared" si="46"/>
        <v>0.9</v>
      </c>
      <c r="I156" s="124">
        <f t="shared" si="46"/>
        <v>0.9</v>
      </c>
      <c r="J156" s="124">
        <f t="shared" si="46"/>
        <v>0.9</v>
      </c>
      <c r="K156" s="124">
        <f t="shared" si="46"/>
        <v>0.9</v>
      </c>
      <c r="L156" s="124">
        <f t="shared" si="46"/>
        <v>0.9</v>
      </c>
      <c r="M156" s="124">
        <f t="shared" si="46"/>
        <v>0.9</v>
      </c>
      <c r="N156" s="124">
        <f t="shared" si="46"/>
        <v>0.9</v>
      </c>
      <c r="O156" s="124">
        <f t="shared" si="46"/>
        <v>0.9</v>
      </c>
      <c r="P156" s="124">
        <f t="shared" si="46"/>
        <v>0.9</v>
      </c>
      <c r="Q156" s="124">
        <f t="shared" si="46"/>
        <v>0.9</v>
      </c>
      <c r="R156" s="124">
        <f t="shared" si="46"/>
        <v>0.9</v>
      </c>
      <c r="S156" s="124">
        <f t="shared" si="46"/>
        <v>0.9</v>
      </c>
      <c r="T156" s="124">
        <f t="shared" ref="S156:AF168" si="47">S156</f>
        <v>0.9</v>
      </c>
      <c r="U156" s="124">
        <f t="shared" si="47"/>
        <v>0.9</v>
      </c>
      <c r="V156" s="124">
        <f t="shared" si="47"/>
        <v>0.9</v>
      </c>
      <c r="W156" s="124">
        <f t="shared" si="47"/>
        <v>0.9</v>
      </c>
      <c r="X156" s="124">
        <f t="shared" si="47"/>
        <v>0.9</v>
      </c>
      <c r="Y156" s="124">
        <f t="shared" si="47"/>
        <v>0.9</v>
      </c>
      <c r="Z156" s="124">
        <f t="shared" si="47"/>
        <v>0.9</v>
      </c>
      <c r="AA156" s="124">
        <f t="shared" si="47"/>
        <v>0.9</v>
      </c>
      <c r="AB156" s="124">
        <f t="shared" si="47"/>
        <v>0.9</v>
      </c>
      <c r="AC156" s="124">
        <f t="shared" si="47"/>
        <v>0.9</v>
      </c>
      <c r="AD156" s="124">
        <f t="shared" si="47"/>
        <v>0.9</v>
      </c>
      <c r="AE156" s="124">
        <f t="shared" si="47"/>
        <v>0.9</v>
      </c>
      <c r="AF156" s="124">
        <f t="shared" si="47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5"/>
        <v>1.08</v>
      </c>
      <c r="C157" s="125">
        <v>1.08</v>
      </c>
      <c r="D157" s="124">
        <f t="shared" si="46"/>
        <v>1.08</v>
      </c>
      <c r="E157" s="124">
        <f t="shared" si="46"/>
        <v>1.08</v>
      </c>
      <c r="F157" s="124">
        <f t="shared" si="46"/>
        <v>1.08</v>
      </c>
      <c r="G157" s="124">
        <f t="shared" si="46"/>
        <v>1.08</v>
      </c>
      <c r="H157" s="124">
        <f t="shared" si="46"/>
        <v>1.08</v>
      </c>
      <c r="I157" s="124">
        <f t="shared" si="46"/>
        <v>1.08</v>
      </c>
      <c r="J157" s="124">
        <f t="shared" si="46"/>
        <v>1.08</v>
      </c>
      <c r="K157" s="124">
        <f t="shared" si="46"/>
        <v>1.08</v>
      </c>
      <c r="L157" s="124">
        <f t="shared" si="46"/>
        <v>1.08</v>
      </c>
      <c r="M157" s="124">
        <f t="shared" si="46"/>
        <v>1.08</v>
      </c>
      <c r="N157" s="124">
        <f t="shared" si="46"/>
        <v>1.08</v>
      </c>
      <c r="O157" s="124">
        <f t="shared" si="46"/>
        <v>1.08</v>
      </c>
      <c r="P157" s="124">
        <f t="shared" si="46"/>
        <v>1.08</v>
      </c>
      <c r="Q157" s="124">
        <f t="shared" si="46"/>
        <v>1.08</v>
      </c>
      <c r="R157" s="124">
        <f t="shared" si="46"/>
        <v>1.08</v>
      </c>
      <c r="S157" s="124">
        <f t="shared" si="46"/>
        <v>1.08</v>
      </c>
      <c r="T157" s="124">
        <f t="shared" si="47"/>
        <v>1.08</v>
      </c>
      <c r="U157" s="124">
        <f t="shared" si="47"/>
        <v>1.08</v>
      </c>
      <c r="V157" s="124">
        <f t="shared" si="47"/>
        <v>1.08</v>
      </c>
      <c r="W157" s="124">
        <f t="shared" si="47"/>
        <v>1.08</v>
      </c>
      <c r="X157" s="124">
        <f t="shared" si="47"/>
        <v>1.08</v>
      </c>
      <c r="Y157" s="124">
        <f t="shared" si="47"/>
        <v>1.08</v>
      </c>
      <c r="Z157" s="124">
        <f t="shared" si="47"/>
        <v>1.08</v>
      </c>
      <c r="AA157" s="124">
        <f t="shared" si="47"/>
        <v>1.08</v>
      </c>
      <c r="AB157" s="124">
        <f t="shared" si="47"/>
        <v>1.08</v>
      </c>
      <c r="AC157" s="124">
        <f t="shared" si="47"/>
        <v>1.08</v>
      </c>
      <c r="AD157" s="124">
        <f t="shared" si="47"/>
        <v>1.08</v>
      </c>
      <c r="AE157" s="124">
        <f t="shared" si="47"/>
        <v>1.08</v>
      </c>
      <c r="AF157" s="124">
        <f t="shared" si="47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5"/>
        <v>2.37</v>
      </c>
      <c r="C158" s="125">
        <v>2.37</v>
      </c>
      <c r="D158" s="124">
        <f t="shared" si="46"/>
        <v>2.37</v>
      </c>
      <c r="E158" s="124">
        <f t="shared" si="46"/>
        <v>2.37</v>
      </c>
      <c r="F158" s="124">
        <f t="shared" si="46"/>
        <v>2.37</v>
      </c>
      <c r="G158" s="124">
        <f t="shared" si="46"/>
        <v>2.37</v>
      </c>
      <c r="H158" s="124">
        <f t="shared" si="46"/>
        <v>2.37</v>
      </c>
      <c r="I158" s="124">
        <f t="shared" si="46"/>
        <v>2.37</v>
      </c>
      <c r="J158" s="124">
        <f t="shared" si="46"/>
        <v>2.37</v>
      </c>
      <c r="K158" s="124">
        <f t="shared" si="46"/>
        <v>2.37</v>
      </c>
      <c r="L158" s="124">
        <f t="shared" si="46"/>
        <v>2.37</v>
      </c>
      <c r="M158" s="124">
        <f t="shared" si="46"/>
        <v>2.37</v>
      </c>
      <c r="N158" s="124">
        <f t="shared" si="46"/>
        <v>2.37</v>
      </c>
      <c r="O158" s="124">
        <f t="shared" si="46"/>
        <v>2.37</v>
      </c>
      <c r="P158" s="124">
        <f t="shared" si="46"/>
        <v>2.37</v>
      </c>
      <c r="Q158" s="124">
        <f t="shared" si="46"/>
        <v>2.37</v>
      </c>
      <c r="R158" s="124">
        <f t="shared" si="46"/>
        <v>2.37</v>
      </c>
      <c r="S158" s="124">
        <f t="shared" si="46"/>
        <v>2.37</v>
      </c>
      <c r="T158" s="124">
        <f t="shared" si="47"/>
        <v>2.37</v>
      </c>
      <c r="U158" s="124">
        <f t="shared" si="47"/>
        <v>2.37</v>
      </c>
      <c r="V158" s="124">
        <f t="shared" si="47"/>
        <v>2.37</v>
      </c>
      <c r="W158" s="124">
        <f t="shared" si="47"/>
        <v>2.37</v>
      </c>
      <c r="X158" s="124">
        <f t="shared" si="47"/>
        <v>2.37</v>
      </c>
      <c r="Y158" s="124">
        <f t="shared" si="47"/>
        <v>2.37</v>
      </c>
      <c r="Z158" s="124">
        <f t="shared" si="47"/>
        <v>2.37</v>
      </c>
      <c r="AA158" s="124">
        <f t="shared" si="47"/>
        <v>2.37</v>
      </c>
      <c r="AB158" s="124">
        <f t="shared" si="47"/>
        <v>2.37</v>
      </c>
      <c r="AC158" s="124">
        <f t="shared" si="47"/>
        <v>2.37</v>
      </c>
      <c r="AD158" s="124">
        <f t="shared" si="47"/>
        <v>2.37</v>
      </c>
      <c r="AE158" s="124">
        <f t="shared" si="47"/>
        <v>2.37</v>
      </c>
      <c r="AF158" s="124">
        <f t="shared" si="47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5"/>
        <v>1.81</v>
      </c>
      <c r="C159" s="125">
        <v>1.81</v>
      </c>
      <c r="D159" s="124">
        <f t="shared" si="46"/>
        <v>1.81</v>
      </c>
      <c r="E159" s="124">
        <f t="shared" si="46"/>
        <v>1.81</v>
      </c>
      <c r="F159" s="124">
        <f t="shared" si="46"/>
        <v>1.81</v>
      </c>
      <c r="G159" s="124">
        <f t="shared" si="46"/>
        <v>1.81</v>
      </c>
      <c r="H159" s="124">
        <f t="shared" si="46"/>
        <v>1.81</v>
      </c>
      <c r="I159" s="124">
        <f t="shared" si="46"/>
        <v>1.81</v>
      </c>
      <c r="J159" s="124">
        <f t="shared" si="46"/>
        <v>1.81</v>
      </c>
      <c r="K159" s="124">
        <f t="shared" si="46"/>
        <v>1.81</v>
      </c>
      <c r="L159" s="124">
        <f t="shared" si="46"/>
        <v>1.81</v>
      </c>
      <c r="M159" s="124">
        <f t="shared" si="46"/>
        <v>1.81</v>
      </c>
      <c r="N159" s="124">
        <f t="shared" si="46"/>
        <v>1.81</v>
      </c>
      <c r="O159" s="124">
        <f t="shared" si="46"/>
        <v>1.81</v>
      </c>
      <c r="P159" s="124">
        <f t="shared" si="46"/>
        <v>1.81</v>
      </c>
      <c r="Q159" s="124">
        <f t="shared" si="46"/>
        <v>1.81</v>
      </c>
      <c r="R159" s="124">
        <f t="shared" si="46"/>
        <v>1.81</v>
      </c>
      <c r="S159" s="124">
        <f t="shared" si="46"/>
        <v>1.81</v>
      </c>
      <c r="T159" s="124">
        <f t="shared" si="47"/>
        <v>1.81</v>
      </c>
      <c r="U159" s="124">
        <f t="shared" si="47"/>
        <v>1.81</v>
      </c>
      <c r="V159" s="124">
        <f t="shared" si="47"/>
        <v>1.81</v>
      </c>
      <c r="W159" s="124">
        <f t="shared" si="47"/>
        <v>1.81</v>
      </c>
      <c r="X159" s="124">
        <f t="shared" si="47"/>
        <v>1.81</v>
      </c>
      <c r="Y159" s="124">
        <f t="shared" si="47"/>
        <v>1.81</v>
      </c>
      <c r="Z159" s="124">
        <f t="shared" si="47"/>
        <v>1.81</v>
      </c>
      <c r="AA159" s="124">
        <f t="shared" si="47"/>
        <v>1.81</v>
      </c>
      <c r="AB159" s="124">
        <f t="shared" si="47"/>
        <v>1.81</v>
      </c>
      <c r="AC159" s="124">
        <f t="shared" si="47"/>
        <v>1.81</v>
      </c>
      <c r="AD159" s="124">
        <f t="shared" si="47"/>
        <v>1.81</v>
      </c>
      <c r="AE159" s="124">
        <f t="shared" si="47"/>
        <v>1.81</v>
      </c>
      <c r="AF159" s="124">
        <f t="shared" si="47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5"/>
        <v>1.0900000000000001</v>
      </c>
      <c r="C160" s="125">
        <v>1.0900000000000001</v>
      </c>
      <c r="D160" s="124">
        <f t="shared" si="46"/>
        <v>1.0900000000000001</v>
      </c>
      <c r="E160" s="124">
        <f t="shared" si="46"/>
        <v>1.0900000000000001</v>
      </c>
      <c r="F160" s="124">
        <f t="shared" si="46"/>
        <v>1.0900000000000001</v>
      </c>
      <c r="G160" s="124">
        <f t="shared" si="46"/>
        <v>1.0900000000000001</v>
      </c>
      <c r="H160" s="124">
        <f t="shared" si="46"/>
        <v>1.0900000000000001</v>
      </c>
      <c r="I160" s="124">
        <f t="shared" si="46"/>
        <v>1.0900000000000001</v>
      </c>
      <c r="J160" s="124">
        <f t="shared" si="46"/>
        <v>1.0900000000000001</v>
      </c>
      <c r="K160" s="124">
        <f t="shared" si="46"/>
        <v>1.0900000000000001</v>
      </c>
      <c r="L160" s="124">
        <f t="shared" si="46"/>
        <v>1.0900000000000001</v>
      </c>
      <c r="M160" s="124">
        <f t="shared" si="46"/>
        <v>1.0900000000000001</v>
      </c>
      <c r="N160" s="124">
        <f t="shared" si="46"/>
        <v>1.0900000000000001</v>
      </c>
      <c r="O160" s="124">
        <f t="shared" si="46"/>
        <v>1.0900000000000001</v>
      </c>
      <c r="P160" s="124">
        <f t="shared" si="46"/>
        <v>1.0900000000000001</v>
      </c>
      <c r="Q160" s="124">
        <f t="shared" si="46"/>
        <v>1.0900000000000001</v>
      </c>
      <c r="R160" s="124">
        <f t="shared" si="46"/>
        <v>1.0900000000000001</v>
      </c>
      <c r="S160" s="124">
        <f t="shared" si="46"/>
        <v>1.0900000000000001</v>
      </c>
      <c r="T160" s="124">
        <f t="shared" si="47"/>
        <v>1.0900000000000001</v>
      </c>
      <c r="U160" s="124">
        <f t="shared" si="47"/>
        <v>1.0900000000000001</v>
      </c>
      <c r="V160" s="124">
        <f t="shared" si="47"/>
        <v>1.0900000000000001</v>
      </c>
      <c r="W160" s="124">
        <f t="shared" si="47"/>
        <v>1.0900000000000001</v>
      </c>
      <c r="X160" s="124">
        <f t="shared" si="47"/>
        <v>1.0900000000000001</v>
      </c>
      <c r="Y160" s="124">
        <f t="shared" si="47"/>
        <v>1.0900000000000001</v>
      </c>
      <c r="Z160" s="124">
        <f t="shared" si="47"/>
        <v>1.0900000000000001</v>
      </c>
      <c r="AA160" s="124">
        <f t="shared" si="47"/>
        <v>1.0900000000000001</v>
      </c>
      <c r="AB160" s="124">
        <f t="shared" si="47"/>
        <v>1.0900000000000001</v>
      </c>
      <c r="AC160" s="124">
        <f t="shared" si="47"/>
        <v>1.0900000000000001</v>
      </c>
      <c r="AD160" s="124">
        <f t="shared" si="47"/>
        <v>1.0900000000000001</v>
      </c>
      <c r="AE160" s="124">
        <f t="shared" si="47"/>
        <v>1.0900000000000001</v>
      </c>
      <c r="AF160" s="124">
        <f t="shared" si="47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5"/>
        <v>1.58</v>
      </c>
      <c r="C161" s="125">
        <v>1.58</v>
      </c>
      <c r="D161" s="124">
        <f t="shared" si="46"/>
        <v>1.58</v>
      </c>
      <c r="E161" s="124">
        <f t="shared" si="46"/>
        <v>1.58</v>
      </c>
      <c r="F161" s="124">
        <f t="shared" si="46"/>
        <v>1.58</v>
      </c>
      <c r="G161" s="124">
        <f t="shared" si="46"/>
        <v>1.58</v>
      </c>
      <c r="H161" s="124">
        <f t="shared" si="46"/>
        <v>1.58</v>
      </c>
      <c r="I161" s="124">
        <f t="shared" si="46"/>
        <v>1.58</v>
      </c>
      <c r="J161" s="124">
        <f t="shared" si="46"/>
        <v>1.58</v>
      </c>
      <c r="K161" s="124">
        <f t="shared" si="46"/>
        <v>1.58</v>
      </c>
      <c r="L161" s="124">
        <f t="shared" si="46"/>
        <v>1.58</v>
      </c>
      <c r="M161" s="124">
        <f t="shared" si="46"/>
        <v>1.58</v>
      </c>
      <c r="N161" s="124">
        <f t="shared" si="46"/>
        <v>1.58</v>
      </c>
      <c r="O161" s="124">
        <f t="shared" si="46"/>
        <v>1.58</v>
      </c>
      <c r="P161" s="124">
        <f t="shared" si="46"/>
        <v>1.58</v>
      </c>
      <c r="Q161" s="124">
        <f t="shared" si="46"/>
        <v>1.58</v>
      </c>
      <c r="R161" s="124">
        <f t="shared" si="46"/>
        <v>1.58</v>
      </c>
      <c r="S161" s="124">
        <f t="shared" si="46"/>
        <v>1.58</v>
      </c>
      <c r="T161" s="124">
        <f t="shared" si="47"/>
        <v>1.58</v>
      </c>
      <c r="U161" s="124">
        <f t="shared" si="47"/>
        <v>1.58</v>
      </c>
      <c r="V161" s="124">
        <f t="shared" si="47"/>
        <v>1.58</v>
      </c>
      <c r="W161" s="124">
        <f t="shared" si="47"/>
        <v>1.58</v>
      </c>
      <c r="X161" s="124">
        <f t="shared" si="47"/>
        <v>1.58</v>
      </c>
      <c r="Y161" s="124">
        <f t="shared" si="47"/>
        <v>1.58</v>
      </c>
      <c r="Z161" s="124">
        <f t="shared" si="47"/>
        <v>1.58</v>
      </c>
      <c r="AA161" s="124">
        <f t="shared" si="47"/>
        <v>1.58</v>
      </c>
      <c r="AB161" s="124">
        <f t="shared" si="47"/>
        <v>1.58</v>
      </c>
      <c r="AC161" s="124">
        <f t="shared" si="47"/>
        <v>1.58</v>
      </c>
      <c r="AD161" s="124">
        <f t="shared" si="47"/>
        <v>1.58</v>
      </c>
      <c r="AE161" s="124">
        <f t="shared" si="47"/>
        <v>1.58</v>
      </c>
      <c r="AF161" s="124">
        <f t="shared" si="47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5"/>
        <v>2</v>
      </c>
      <c r="C162" s="125">
        <v>2</v>
      </c>
      <c r="D162" s="124">
        <f t="shared" si="46"/>
        <v>2</v>
      </c>
      <c r="E162" s="124">
        <f t="shared" si="46"/>
        <v>2</v>
      </c>
      <c r="F162" s="124">
        <f t="shared" si="46"/>
        <v>2</v>
      </c>
      <c r="G162" s="124">
        <f t="shared" si="46"/>
        <v>2</v>
      </c>
      <c r="H162" s="124">
        <f t="shared" si="46"/>
        <v>2</v>
      </c>
      <c r="I162" s="124">
        <f t="shared" si="46"/>
        <v>2</v>
      </c>
      <c r="J162" s="124">
        <f t="shared" si="46"/>
        <v>2</v>
      </c>
      <c r="K162" s="124">
        <f t="shared" si="46"/>
        <v>2</v>
      </c>
      <c r="L162" s="124">
        <f t="shared" si="46"/>
        <v>2</v>
      </c>
      <c r="M162" s="124">
        <f t="shared" si="46"/>
        <v>2</v>
      </c>
      <c r="N162" s="124">
        <f t="shared" si="46"/>
        <v>2</v>
      </c>
      <c r="O162" s="124">
        <f t="shared" si="46"/>
        <v>2</v>
      </c>
      <c r="P162" s="124">
        <f t="shared" si="46"/>
        <v>2</v>
      </c>
      <c r="Q162" s="124">
        <f t="shared" si="46"/>
        <v>2</v>
      </c>
      <c r="R162" s="124">
        <f t="shared" si="46"/>
        <v>2</v>
      </c>
      <c r="S162" s="124">
        <f t="shared" si="46"/>
        <v>2</v>
      </c>
      <c r="T162" s="124">
        <f t="shared" si="47"/>
        <v>2</v>
      </c>
      <c r="U162" s="124">
        <f t="shared" si="47"/>
        <v>2</v>
      </c>
      <c r="V162" s="124">
        <f t="shared" si="47"/>
        <v>2</v>
      </c>
      <c r="W162" s="124">
        <f t="shared" si="47"/>
        <v>2</v>
      </c>
      <c r="X162" s="124">
        <f t="shared" si="47"/>
        <v>2</v>
      </c>
      <c r="Y162" s="124">
        <f t="shared" si="47"/>
        <v>2</v>
      </c>
      <c r="Z162" s="124">
        <f t="shared" si="47"/>
        <v>2</v>
      </c>
      <c r="AA162" s="124">
        <f t="shared" si="47"/>
        <v>2</v>
      </c>
      <c r="AB162" s="124">
        <f t="shared" si="47"/>
        <v>2</v>
      </c>
      <c r="AC162" s="124">
        <f t="shared" si="47"/>
        <v>2</v>
      </c>
      <c r="AD162" s="124">
        <f t="shared" si="47"/>
        <v>2</v>
      </c>
      <c r="AE162" s="124">
        <f t="shared" si="47"/>
        <v>2</v>
      </c>
      <c r="AF162" s="124">
        <f t="shared" si="47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5"/>
        <v>0.47</v>
      </c>
      <c r="C163" s="125">
        <v>0.47</v>
      </c>
      <c r="D163" s="124">
        <f t="shared" si="46"/>
        <v>0.47</v>
      </c>
      <c r="E163" s="124">
        <f t="shared" si="46"/>
        <v>0.47</v>
      </c>
      <c r="F163" s="124">
        <f t="shared" si="46"/>
        <v>0.47</v>
      </c>
      <c r="G163" s="124">
        <f t="shared" si="46"/>
        <v>0.47</v>
      </c>
      <c r="H163" s="124">
        <f t="shared" si="46"/>
        <v>0.47</v>
      </c>
      <c r="I163" s="124">
        <f t="shared" si="46"/>
        <v>0.47</v>
      </c>
      <c r="J163" s="124">
        <f t="shared" si="46"/>
        <v>0.47</v>
      </c>
      <c r="K163" s="124">
        <f t="shared" si="46"/>
        <v>0.47</v>
      </c>
      <c r="L163" s="124">
        <f t="shared" si="46"/>
        <v>0.47</v>
      </c>
      <c r="M163" s="124">
        <f t="shared" si="46"/>
        <v>0.47</v>
      </c>
      <c r="N163" s="124">
        <f t="shared" si="46"/>
        <v>0.47</v>
      </c>
      <c r="O163" s="124">
        <f t="shared" si="46"/>
        <v>0.47</v>
      </c>
      <c r="P163" s="124">
        <f t="shared" si="46"/>
        <v>0.47</v>
      </c>
      <c r="Q163" s="124">
        <f t="shared" si="46"/>
        <v>0.47</v>
      </c>
      <c r="R163" s="124">
        <f t="shared" si="46"/>
        <v>0.47</v>
      </c>
      <c r="S163" s="124">
        <f t="shared" si="46"/>
        <v>0.47</v>
      </c>
      <c r="T163" s="124">
        <f t="shared" si="47"/>
        <v>0.47</v>
      </c>
      <c r="U163" s="124">
        <f t="shared" si="47"/>
        <v>0.47</v>
      </c>
      <c r="V163" s="124">
        <f t="shared" si="47"/>
        <v>0.47</v>
      </c>
      <c r="W163" s="124">
        <f t="shared" si="47"/>
        <v>0.47</v>
      </c>
      <c r="X163" s="124">
        <f t="shared" si="47"/>
        <v>0.47</v>
      </c>
      <c r="Y163" s="124">
        <f t="shared" si="47"/>
        <v>0.47</v>
      </c>
      <c r="Z163" s="124">
        <f t="shared" si="47"/>
        <v>0.47</v>
      </c>
      <c r="AA163" s="124">
        <f t="shared" si="47"/>
        <v>0.47</v>
      </c>
      <c r="AB163" s="124">
        <f t="shared" si="47"/>
        <v>0.47</v>
      </c>
      <c r="AC163" s="124">
        <f t="shared" si="47"/>
        <v>0.47</v>
      </c>
      <c r="AD163" s="124">
        <f t="shared" si="47"/>
        <v>0.47</v>
      </c>
      <c r="AE163" s="124">
        <f t="shared" si="47"/>
        <v>0.47</v>
      </c>
      <c r="AF163" s="124">
        <f t="shared" si="47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5"/>
        <v>0</v>
      </c>
      <c r="C164" s="125">
        <v>0</v>
      </c>
      <c r="D164" s="124">
        <f t="shared" si="46"/>
        <v>0</v>
      </c>
      <c r="E164" s="124">
        <f t="shared" si="46"/>
        <v>0</v>
      </c>
      <c r="F164" s="124">
        <f t="shared" si="46"/>
        <v>0</v>
      </c>
      <c r="G164" s="124">
        <f t="shared" si="46"/>
        <v>0</v>
      </c>
      <c r="H164" s="124">
        <f t="shared" si="46"/>
        <v>0</v>
      </c>
      <c r="I164" s="124">
        <f t="shared" si="46"/>
        <v>0</v>
      </c>
      <c r="J164" s="124">
        <f t="shared" si="46"/>
        <v>0</v>
      </c>
      <c r="K164" s="124">
        <f t="shared" si="46"/>
        <v>0</v>
      </c>
      <c r="L164" s="124">
        <f t="shared" si="46"/>
        <v>0</v>
      </c>
      <c r="M164" s="124">
        <f t="shared" si="46"/>
        <v>0</v>
      </c>
      <c r="N164" s="124">
        <f t="shared" si="46"/>
        <v>0</v>
      </c>
      <c r="O164" s="124">
        <f t="shared" si="46"/>
        <v>0</v>
      </c>
      <c r="P164" s="124">
        <f t="shared" si="46"/>
        <v>0</v>
      </c>
      <c r="Q164" s="124">
        <f t="shared" si="46"/>
        <v>0</v>
      </c>
      <c r="R164" s="124">
        <f t="shared" si="46"/>
        <v>0</v>
      </c>
      <c r="S164" s="124">
        <f t="shared" si="46"/>
        <v>0</v>
      </c>
      <c r="T164" s="124">
        <f t="shared" si="47"/>
        <v>0</v>
      </c>
      <c r="U164" s="124">
        <f t="shared" si="47"/>
        <v>0</v>
      </c>
      <c r="V164" s="124">
        <f t="shared" si="47"/>
        <v>0</v>
      </c>
      <c r="W164" s="124">
        <f t="shared" si="47"/>
        <v>0</v>
      </c>
      <c r="X164" s="124">
        <f t="shared" si="47"/>
        <v>0</v>
      </c>
      <c r="Y164" s="124">
        <f t="shared" si="47"/>
        <v>0</v>
      </c>
      <c r="Z164" s="124">
        <f t="shared" si="47"/>
        <v>0</v>
      </c>
      <c r="AA164" s="124">
        <f t="shared" si="47"/>
        <v>0</v>
      </c>
      <c r="AB164" s="124">
        <f t="shared" si="47"/>
        <v>0</v>
      </c>
      <c r="AC164" s="124">
        <f t="shared" si="47"/>
        <v>0</v>
      </c>
      <c r="AD164" s="124">
        <f t="shared" si="47"/>
        <v>0</v>
      </c>
      <c r="AE164" s="124">
        <f t="shared" si="47"/>
        <v>0</v>
      </c>
      <c r="AF164" s="124">
        <f t="shared" si="47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5"/>
        <v>0</v>
      </c>
      <c r="C165" s="125">
        <v>0</v>
      </c>
      <c r="D165" s="124">
        <f t="shared" si="46"/>
        <v>0</v>
      </c>
      <c r="E165" s="124">
        <f t="shared" si="46"/>
        <v>0</v>
      </c>
      <c r="F165" s="124">
        <f t="shared" si="46"/>
        <v>0</v>
      </c>
      <c r="G165" s="124">
        <f t="shared" si="46"/>
        <v>0</v>
      </c>
      <c r="H165" s="124">
        <f t="shared" si="46"/>
        <v>0</v>
      </c>
      <c r="I165" s="124">
        <f t="shared" si="46"/>
        <v>0</v>
      </c>
      <c r="J165" s="124">
        <f t="shared" si="46"/>
        <v>0</v>
      </c>
      <c r="K165" s="124">
        <f t="shared" si="46"/>
        <v>0</v>
      </c>
      <c r="L165" s="124">
        <f t="shared" si="46"/>
        <v>0</v>
      </c>
      <c r="M165" s="124">
        <f t="shared" si="46"/>
        <v>0</v>
      </c>
      <c r="N165" s="124">
        <f t="shared" si="46"/>
        <v>0</v>
      </c>
      <c r="O165" s="124">
        <f t="shared" si="46"/>
        <v>0</v>
      </c>
      <c r="P165" s="124">
        <f t="shared" si="46"/>
        <v>0</v>
      </c>
      <c r="Q165" s="124">
        <f t="shared" si="46"/>
        <v>0</v>
      </c>
      <c r="R165" s="124">
        <f t="shared" si="46"/>
        <v>0</v>
      </c>
      <c r="S165" s="124">
        <f t="shared" si="47"/>
        <v>0</v>
      </c>
      <c r="T165" s="124">
        <f t="shared" si="47"/>
        <v>0</v>
      </c>
      <c r="U165" s="124">
        <f t="shared" si="47"/>
        <v>0</v>
      </c>
      <c r="V165" s="124">
        <f t="shared" si="47"/>
        <v>0</v>
      </c>
      <c r="W165" s="124">
        <f t="shared" si="47"/>
        <v>0</v>
      </c>
      <c r="X165" s="124">
        <f t="shared" si="47"/>
        <v>0</v>
      </c>
      <c r="Y165" s="124">
        <f t="shared" si="47"/>
        <v>0</v>
      </c>
      <c r="Z165" s="124">
        <f t="shared" si="47"/>
        <v>0</v>
      </c>
      <c r="AA165" s="124">
        <f t="shared" si="47"/>
        <v>0</v>
      </c>
      <c r="AB165" s="124">
        <f t="shared" si="47"/>
        <v>0</v>
      </c>
      <c r="AC165" s="124">
        <f t="shared" si="47"/>
        <v>0</v>
      </c>
      <c r="AD165" s="124">
        <f t="shared" si="47"/>
        <v>0</v>
      </c>
      <c r="AE165" s="124">
        <f t="shared" si="47"/>
        <v>0</v>
      </c>
      <c r="AF165" s="124">
        <f t="shared" si="47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5"/>
        <v>0.8</v>
      </c>
      <c r="C166" s="125">
        <v>0.8</v>
      </c>
      <c r="D166" s="124">
        <f t="shared" si="46"/>
        <v>0.8</v>
      </c>
      <c r="E166" s="124">
        <f t="shared" si="46"/>
        <v>0.8</v>
      </c>
      <c r="F166" s="124">
        <f t="shared" si="46"/>
        <v>0.8</v>
      </c>
      <c r="G166" s="124">
        <f t="shared" si="46"/>
        <v>0.8</v>
      </c>
      <c r="H166" s="124">
        <f t="shared" si="46"/>
        <v>0.8</v>
      </c>
      <c r="I166" s="124">
        <f t="shared" si="46"/>
        <v>0.8</v>
      </c>
      <c r="J166" s="124">
        <f t="shared" si="46"/>
        <v>0.8</v>
      </c>
      <c r="K166" s="124">
        <f t="shared" si="46"/>
        <v>0.8</v>
      </c>
      <c r="L166" s="124">
        <f t="shared" si="46"/>
        <v>0.8</v>
      </c>
      <c r="M166" s="124">
        <f t="shared" si="46"/>
        <v>0.8</v>
      </c>
      <c r="N166" s="124">
        <f t="shared" si="46"/>
        <v>0.8</v>
      </c>
      <c r="O166" s="124">
        <f t="shared" si="46"/>
        <v>0.8</v>
      </c>
      <c r="P166" s="124">
        <f t="shared" si="46"/>
        <v>0.8</v>
      </c>
      <c r="Q166" s="124">
        <f t="shared" si="46"/>
        <v>0.8</v>
      </c>
      <c r="R166" s="124">
        <f t="shared" si="46"/>
        <v>0.8</v>
      </c>
      <c r="S166" s="124">
        <f t="shared" si="47"/>
        <v>0.8</v>
      </c>
      <c r="T166" s="124">
        <f t="shared" si="47"/>
        <v>0.8</v>
      </c>
      <c r="U166" s="124">
        <f t="shared" si="47"/>
        <v>0.8</v>
      </c>
      <c r="V166" s="124">
        <f t="shared" si="47"/>
        <v>0.8</v>
      </c>
      <c r="W166" s="124">
        <f t="shared" si="47"/>
        <v>0.8</v>
      </c>
      <c r="X166" s="124">
        <f t="shared" si="47"/>
        <v>0.8</v>
      </c>
      <c r="Y166" s="124">
        <f t="shared" si="47"/>
        <v>0.8</v>
      </c>
      <c r="Z166" s="124">
        <f t="shared" si="47"/>
        <v>0.8</v>
      </c>
      <c r="AA166" s="124">
        <f t="shared" si="47"/>
        <v>0.8</v>
      </c>
      <c r="AB166" s="124">
        <f t="shared" si="47"/>
        <v>0.8</v>
      </c>
      <c r="AC166" s="124">
        <f t="shared" si="47"/>
        <v>0.8</v>
      </c>
      <c r="AD166" s="124">
        <f t="shared" si="47"/>
        <v>0.8</v>
      </c>
      <c r="AE166" s="124">
        <f t="shared" si="47"/>
        <v>0.8</v>
      </c>
      <c r="AF166" s="124">
        <f t="shared" si="47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5"/>
        <v>1.5</v>
      </c>
      <c r="C167" s="125">
        <v>1.5</v>
      </c>
      <c r="D167" s="124">
        <f t="shared" si="46"/>
        <v>1.5</v>
      </c>
      <c r="E167" s="124">
        <f t="shared" si="46"/>
        <v>1.5</v>
      </c>
      <c r="F167" s="124">
        <f t="shared" si="46"/>
        <v>1.5</v>
      </c>
      <c r="G167" s="124">
        <f t="shared" si="46"/>
        <v>1.5</v>
      </c>
      <c r="H167" s="124">
        <f t="shared" si="46"/>
        <v>1.5</v>
      </c>
      <c r="I167" s="124">
        <f t="shared" si="46"/>
        <v>1.5</v>
      </c>
      <c r="J167" s="124">
        <f t="shared" si="46"/>
        <v>1.5</v>
      </c>
      <c r="K167" s="124">
        <f t="shared" si="46"/>
        <v>1.5</v>
      </c>
      <c r="L167" s="124">
        <f t="shared" si="46"/>
        <v>1.5</v>
      </c>
      <c r="M167" s="124">
        <f t="shared" si="46"/>
        <v>1.5</v>
      </c>
      <c r="N167" s="124">
        <f t="shared" si="46"/>
        <v>1.5</v>
      </c>
      <c r="O167" s="124">
        <f t="shared" si="46"/>
        <v>1.5</v>
      </c>
      <c r="P167" s="124">
        <f t="shared" si="46"/>
        <v>1.5</v>
      </c>
      <c r="Q167" s="124">
        <f t="shared" si="46"/>
        <v>1.5</v>
      </c>
      <c r="R167" s="124">
        <f t="shared" si="46"/>
        <v>1.5</v>
      </c>
      <c r="S167" s="124">
        <f t="shared" si="47"/>
        <v>1.5</v>
      </c>
      <c r="T167" s="124">
        <f t="shared" si="47"/>
        <v>1.5</v>
      </c>
      <c r="U167" s="124">
        <f t="shared" si="47"/>
        <v>1.5</v>
      </c>
      <c r="V167" s="124">
        <f t="shared" si="47"/>
        <v>1.5</v>
      </c>
      <c r="W167" s="124">
        <f t="shared" si="47"/>
        <v>1.5</v>
      </c>
      <c r="X167" s="124">
        <f t="shared" si="47"/>
        <v>1.5</v>
      </c>
      <c r="Y167" s="124">
        <f t="shared" si="47"/>
        <v>1.5</v>
      </c>
      <c r="Z167" s="124">
        <f t="shared" si="47"/>
        <v>1.5</v>
      </c>
      <c r="AA167" s="124">
        <f t="shared" si="47"/>
        <v>1.5</v>
      </c>
      <c r="AB167" s="124">
        <f t="shared" si="47"/>
        <v>1.5</v>
      </c>
      <c r="AC167" s="124">
        <f t="shared" si="47"/>
        <v>1.5</v>
      </c>
      <c r="AD167" s="124">
        <f t="shared" si="47"/>
        <v>1.5</v>
      </c>
      <c r="AE167" s="124">
        <f t="shared" si="47"/>
        <v>1.5</v>
      </c>
      <c r="AF167" s="124">
        <f t="shared" si="47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5"/>
        <v>1</v>
      </c>
      <c r="C168" s="125">
        <v>1</v>
      </c>
      <c r="D168" s="124">
        <f t="shared" si="46"/>
        <v>1</v>
      </c>
      <c r="E168" s="124">
        <f t="shared" si="46"/>
        <v>1</v>
      </c>
      <c r="F168" s="124">
        <f t="shared" si="46"/>
        <v>1</v>
      </c>
      <c r="G168" s="124">
        <f t="shared" si="46"/>
        <v>1</v>
      </c>
      <c r="H168" s="124">
        <f t="shared" si="46"/>
        <v>1</v>
      </c>
      <c r="I168" s="124">
        <f t="shared" si="46"/>
        <v>1</v>
      </c>
      <c r="J168" s="124">
        <f t="shared" si="46"/>
        <v>1</v>
      </c>
      <c r="K168" s="124">
        <f t="shared" si="46"/>
        <v>1</v>
      </c>
      <c r="L168" s="124">
        <f t="shared" si="46"/>
        <v>1</v>
      </c>
      <c r="M168" s="124">
        <f t="shared" si="46"/>
        <v>1</v>
      </c>
      <c r="N168" s="124">
        <f t="shared" si="46"/>
        <v>1</v>
      </c>
      <c r="O168" s="124">
        <f t="shared" si="46"/>
        <v>1</v>
      </c>
      <c r="P168" s="124">
        <f t="shared" si="46"/>
        <v>1</v>
      </c>
      <c r="Q168" s="124">
        <f t="shared" si="46"/>
        <v>1</v>
      </c>
      <c r="R168" s="124">
        <f t="shared" si="46"/>
        <v>1</v>
      </c>
      <c r="S168" s="124">
        <f t="shared" si="47"/>
        <v>1</v>
      </c>
      <c r="T168" s="124">
        <f t="shared" si="47"/>
        <v>1</v>
      </c>
      <c r="U168" s="124">
        <f t="shared" si="47"/>
        <v>1</v>
      </c>
      <c r="V168" s="124">
        <f t="shared" si="47"/>
        <v>1</v>
      </c>
      <c r="W168" s="124">
        <f t="shared" si="47"/>
        <v>1</v>
      </c>
      <c r="X168" s="124">
        <f t="shared" si="47"/>
        <v>1</v>
      </c>
      <c r="Y168" s="124">
        <f t="shared" si="47"/>
        <v>1</v>
      </c>
      <c r="Z168" s="124">
        <f t="shared" si="47"/>
        <v>1</v>
      </c>
      <c r="AA168" s="124">
        <f t="shared" si="47"/>
        <v>1</v>
      </c>
      <c r="AB168" s="124">
        <f t="shared" si="47"/>
        <v>1</v>
      </c>
      <c r="AC168" s="124">
        <f t="shared" si="47"/>
        <v>1</v>
      </c>
      <c r="AD168" s="124">
        <f t="shared" si="47"/>
        <v>1</v>
      </c>
      <c r="AE168" s="124">
        <f t="shared" si="47"/>
        <v>1</v>
      </c>
      <c r="AF168" s="124">
        <f t="shared" si="47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8">AF170</f>
        <v>1</v>
      </c>
      <c r="C170" s="125">
        <v>1</v>
      </c>
      <c r="D170" s="124">
        <f t="shared" ref="D170:S177" si="49">C170</f>
        <v>1</v>
      </c>
      <c r="E170" s="124">
        <f t="shared" si="49"/>
        <v>1</v>
      </c>
      <c r="F170" s="124">
        <f t="shared" si="49"/>
        <v>1</v>
      </c>
      <c r="G170" s="124">
        <f t="shared" si="49"/>
        <v>1</v>
      </c>
      <c r="H170" s="124">
        <f t="shared" si="49"/>
        <v>1</v>
      </c>
      <c r="I170" s="124">
        <f t="shared" si="49"/>
        <v>1</v>
      </c>
      <c r="J170" s="124">
        <f t="shared" si="49"/>
        <v>1</v>
      </c>
      <c r="K170" s="124">
        <f t="shared" si="49"/>
        <v>1</v>
      </c>
      <c r="L170" s="124">
        <f t="shared" si="49"/>
        <v>1</v>
      </c>
      <c r="M170" s="124">
        <f t="shared" si="49"/>
        <v>1</v>
      </c>
      <c r="N170" s="124">
        <f t="shared" si="49"/>
        <v>1</v>
      </c>
      <c r="O170" s="124">
        <f t="shared" si="49"/>
        <v>1</v>
      </c>
      <c r="P170" s="124">
        <f t="shared" si="49"/>
        <v>1</v>
      </c>
      <c r="Q170" s="124">
        <f t="shared" si="49"/>
        <v>1</v>
      </c>
      <c r="R170" s="124">
        <f t="shared" si="49"/>
        <v>1</v>
      </c>
      <c r="S170" s="124">
        <f t="shared" si="49"/>
        <v>1</v>
      </c>
      <c r="T170" s="124">
        <f t="shared" ref="S170:AF177" si="50">S170</f>
        <v>1</v>
      </c>
      <c r="U170" s="124">
        <f t="shared" si="50"/>
        <v>1</v>
      </c>
      <c r="V170" s="124">
        <f t="shared" si="50"/>
        <v>1</v>
      </c>
      <c r="W170" s="124">
        <f t="shared" si="50"/>
        <v>1</v>
      </c>
      <c r="X170" s="124">
        <f t="shared" si="50"/>
        <v>1</v>
      </c>
      <c r="Y170" s="124">
        <f t="shared" si="50"/>
        <v>1</v>
      </c>
      <c r="Z170" s="124">
        <f t="shared" si="50"/>
        <v>1</v>
      </c>
      <c r="AA170" s="124">
        <f t="shared" si="50"/>
        <v>1</v>
      </c>
      <c r="AB170" s="124">
        <f t="shared" si="50"/>
        <v>1</v>
      </c>
      <c r="AC170" s="124">
        <f t="shared" si="50"/>
        <v>1</v>
      </c>
      <c r="AD170" s="124">
        <f t="shared" si="50"/>
        <v>1</v>
      </c>
      <c r="AE170" s="124">
        <f t="shared" si="50"/>
        <v>1</v>
      </c>
      <c r="AF170" s="124">
        <f t="shared" si="50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8"/>
        <v>0.42</v>
      </c>
      <c r="C171" s="125">
        <v>0.42</v>
      </c>
      <c r="D171" s="124">
        <f t="shared" si="49"/>
        <v>0.42</v>
      </c>
      <c r="E171" s="124">
        <f t="shared" si="49"/>
        <v>0.42</v>
      </c>
      <c r="F171" s="124">
        <f t="shared" si="49"/>
        <v>0.42</v>
      </c>
      <c r="G171" s="124">
        <f t="shared" si="49"/>
        <v>0.42</v>
      </c>
      <c r="H171" s="124">
        <f t="shared" si="49"/>
        <v>0.42</v>
      </c>
      <c r="I171" s="124">
        <f t="shared" si="49"/>
        <v>0.42</v>
      </c>
      <c r="J171" s="124">
        <f t="shared" si="49"/>
        <v>0.42</v>
      </c>
      <c r="K171" s="124">
        <f t="shared" si="49"/>
        <v>0.42</v>
      </c>
      <c r="L171" s="124">
        <f t="shared" si="49"/>
        <v>0.42</v>
      </c>
      <c r="M171" s="124">
        <f t="shared" si="49"/>
        <v>0.42</v>
      </c>
      <c r="N171" s="124">
        <f t="shared" si="49"/>
        <v>0.42</v>
      </c>
      <c r="O171" s="124">
        <f t="shared" si="49"/>
        <v>0.42</v>
      </c>
      <c r="P171" s="124">
        <f t="shared" si="49"/>
        <v>0.42</v>
      </c>
      <c r="Q171" s="124">
        <f t="shared" si="49"/>
        <v>0.42</v>
      </c>
      <c r="R171" s="124">
        <f t="shared" si="49"/>
        <v>0.42</v>
      </c>
      <c r="S171" s="124">
        <f t="shared" si="50"/>
        <v>0.42</v>
      </c>
      <c r="T171" s="124">
        <f t="shared" si="50"/>
        <v>0.42</v>
      </c>
      <c r="U171" s="124">
        <f t="shared" si="50"/>
        <v>0.42</v>
      </c>
      <c r="V171" s="124">
        <f t="shared" si="50"/>
        <v>0.42</v>
      </c>
      <c r="W171" s="124">
        <f t="shared" si="50"/>
        <v>0.42</v>
      </c>
      <c r="X171" s="124">
        <f t="shared" si="50"/>
        <v>0.42</v>
      </c>
      <c r="Y171" s="124">
        <f t="shared" si="50"/>
        <v>0.42</v>
      </c>
      <c r="Z171" s="124">
        <f t="shared" si="50"/>
        <v>0.42</v>
      </c>
      <c r="AA171" s="124">
        <f t="shared" si="50"/>
        <v>0.42</v>
      </c>
      <c r="AB171" s="124">
        <f t="shared" si="50"/>
        <v>0.42</v>
      </c>
      <c r="AC171" s="124">
        <f t="shared" si="50"/>
        <v>0.42</v>
      </c>
      <c r="AD171" s="124">
        <f t="shared" si="50"/>
        <v>0.42</v>
      </c>
      <c r="AE171" s="124">
        <f t="shared" si="50"/>
        <v>0.42</v>
      </c>
      <c r="AF171" s="124">
        <f t="shared" si="50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8"/>
        <v>0.46</v>
      </c>
      <c r="C172" s="125">
        <v>0.46</v>
      </c>
      <c r="D172" s="124">
        <f t="shared" si="49"/>
        <v>0.46</v>
      </c>
      <c r="E172" s="124">
        <f t="shared" si="49"/>
        <v>0.46</v>
      </c>
      <c r="F172" s="124">
        <f t="shared" si="49"/>
        <v>0.46</v>
      </c>
      <c r="G172" s="124">
        <f t="shared" si="49"/>
        <v>0.46</v>
      </c>
      <c r="H172" s="124">
        <f t="shared" si="49"/>
        <v>0.46</v>
      </c>
      <c r="I172" s="124">
        <f t="shared" si="49"/>
        <v>0.46</v>
      </c>
      <c r="J172" s="124">
        <f t="shared" si="49"/>
        <v>0.46</v>
      </c>
      <c r="K172" s="124">
        <f t="shared" si="49"/>
        <v>0.46</v>
      </c>
      <c r="L172" s="124">
        <f t="shared" si="49"/>
        <v>0.46</v>
      </c>
      <c r="M172" s="124">
        <f t="shared" si="49"/>
        <v>0.46</v>
      </c>
      <c r="N172" s="124">
        <f t="shared" si="49"/>
        <v>0.46</v>
      </c>
      <c r="O172" s="124">
        <f t="shared" si="49"/>
        <v>0.46</v>
      </c>
      <c r="P172" s="124">
        <f t="shared" si="49"/>
        <v>0.46</v>
      </c>
      <c r="Q172" s="124">
        <f t="shared" si="49"/>
        <v>0.46</v>
      </c>
      <c r="R172" s="124">
        <f t="shared" si="49"/>
        <v>0.46</v>
      </c>
      <c r="S172" s="124">
        <f t="shared" si="50"/>
        <v>0.46</v>
      </c>
      <c r="T172" s="124">
        <f t="shared" si="50"/>
        <v>0.46</v>
      </c>
      <c r="U172" s="124">
        <f t="shared" si="50"/>
        <v>0.46</v>
      </c>
      <c r="V172" s="124">
        <f t="shared" si="50"/>
        <v>0.46</v>
      </c>
      <c r="W172" s="124">
        <f t="shared" si="50"/>
        <v>0.46</v>
      </c>
      <c r="X172" s="124">
        <f t="shared" si="50"/>
        <v>0.46</v>
      </c>
      <c r="Y172" s="124">
        <f t="shared" si="50"/>
        <v>0.46</v>
      </c>
      <c r="Z172" s="124">
        <f t="shared" si="50"/>
        <v>0.46</v>
      </c>
      <c r="AA172" s="124">
        <f t="shared" si="50"/>
        <v>0.46</v>
      </c>
      <c r="AB172" s="124">
        <f t="shared" si="50"/>
        <v>0.46</v>
      </c>
      <c r="AC172" s="124">
        <f t="shared" si="50"/>
        <v>0.46</v>
      </c>
      <c r="AD172" s="124">
        <f t="shared" si="50"/>
        <v>0.46</v>
      </c>
      <c r="AE172" s="124">
        <f t="shared" si="50"/>
        <v>0.46</v>
      </c>
      <c r="AF172" s="124">
        <f t="shared" si="50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8"/>
        <v>0.85</v>
      </c>
      <c r="C173" s="125">
        <v>0.85</v>
      </c>
      <c r="D173" s="124">
        <f t="shared" si="49"/>
        <v>0.85</v>
      </c>
      <c r="E173" s="124">
        <f t="shared" si="49"/>
        <v>0.85</v>
      </c>
      <c r="F173" s="124">
        <f t="shared" si="49"/>
        <v>0.85</v>
      </c>
      <c r="G173" s="124">
        <f t="shared" si="49"/>
        <v>0.85</v>
      </c>
      <c r="H173" s="124">
        <f t="shared" si="49"/>
        <v>0.85</v>
      </c>
      <c r="I173" s="124">
        <f t="shared" si="49"/>
        <v>0.85</v>
      </c>
      <c r="J173" s="124">
        <f t="shared" si="49"/>
        <v>0.85</v>
      </c>
      <c r="K173" s="124">
        <f t="shared" si="49"/>
        <v>0.85</v>
      </c>
      <c r="L173" s="124">
        <f t="shared" si="49"/>
        <v>0.85</v>
      </c>
      <c r="M173" s="124">
        <f t="shared" si="49"/>
        <v>0.85</v>
      </c>
      <c r="N173" s="124">
        <f t="shared" si="49"/>
        <v>0.85</v>
      </c>
      <c r="O173" s="124">
        <f t="shared" si="49"/>
        <v>0.85</v>
      </c>
      <c r="P173" s="124">
        <f t="shared" si="49"/>
        <v>0.85</v>
      </c>
      <c r="Q173" s="124">
        <f t="shared" si="49"/>
        <v>0.85</v>
      </c>
      <c r="R173" s="124">
        <f t="shared" si="49"/>
        <v>0.85</v>
      </c>
      <c r="S173" s="124">
        <f t="shared" si="50"/>
        <v>0.85</v>
      </c>
      <c r="T173" s="124">
        <f t="shared" si="50"/>
        <v>0.85</v>
      </c>
      <c r="U173" s="124">
        <f t="shared" si="50"/>
        <v>0.85</v>
      </c>
      <c r="V173" s="124">
        <f t="shared" si="50"/>
        <v>0.85</v>
      </c>
      <c r="W173" s="124">
        <f t="shared" si="50"/>
        <v>0.85</v>
      </c>
      <c r="X173" s="124">
        <f t="shared" si="50"/>
        <v>0.85</v>
      </c>
      <c r="Y173" s="124">
        <f t="shared" si="50"/>
        <v>0.85</v>
      </c>
      <c r="Z173" s="124">
        <f t="shared" si="50"/>
        <v>0.85</v>
      </c>
      <c r="AA173" s="124">
        <f t="shared" si="50"/>
        <v>0.85</v>
      </c>
      <c r="AB173" s="124">
        <f t="shared" si="50"/>
        <v>0.85</v>
      </c>
      <c r="AC173" s="124">
        <f t="shared" si="50"/>
        <v>0.85</v>
      </c>
      <c r="AD173" s="124">
        <f t="shared" si="50"/>
        <v>0.85</v>
      </c>
      <c r="AE173" s="124">
        <f t="shared" si="50"/>
        <v>0.85</v>
      </c>
      <c r="AF173" s="124">
        <f t="shared" si="50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8"/>
        <v>0.9</v>
      </c>
      <c r="C174" s="125">
        <v>0.9</v>
      </c>
      <c r="D174" s="124">
        <f t="shared" si="49"/>
        <v>0.9</v>
      </c>
      <c r="E174" s="124">
        <f t="shared" si="49"/>
        <v>0.9</v>
      </c>
      <c r="F174" s="124">
        <f t="shared" si="49"/>
        <v>0.9</v>
      </c>
      <c r="G174" s="124">
        <f t="shared" si="49"/>
        <v>0.9</v>
      </c>
      <c r="H174" s="124">
        <f t="shared" si="49"/>
        <v>0.9</v>
      </c>
      <c r="I174" s="124">
        <f t="shared" si="49"/>
        <v>0.9</v>
      </c>
      <c r="J174" s="124">
        <f t="shared" si="49"/>
        <v>0.9</v>
      </c>
      <c r="K174" s="124">
        <f t="shared" si="49"/>
        <v>0.9</v>
      </c>
      <c r="L174" s="124">
        <f t="shared" si="49"/>
        <v>0.9</v>
      </c>
      <c r="M174" s="124">
        <f t="shared" si="49"/>
        <v>0.9</v>
      </c>
      <c r="N174" s="124">
        <f t="shared" si="49"/>
        <v>0.9</v>
      </c>
      <c r="O174" s="124">
        <f t="shared" si="49"/>
        <v>0.9</v>
      </c>
      <c r="P174" s="124">
        <f t="shared" si="49"/>
        <v>0.9</v>
      </c>
      <c r="Q174" s="124">
        <f t="shared" si="49"/>
        <v>0.9</v>
      </c>
      <c r="R174" s="124">
        <f t="shared" si="49"/>
        <v>0.9</v>
      </c>
      <c r="S174" s="124">
        <f t="shared" si="50"/>
        <v>0.9</v>
      </c>
      <c r="T174" s="124">
        <f t="shared" si="50"/>
        <v>0.9</v>
      </c>
      <c r="U174" s="124">
        <f t="shared" si="50"/>
        <v>0.9</v>
      </c>
      <c r="V174" s="124">
        <f t="shared" si="50"/>
        <v>0.9</v>
      </c>
      <c r="W174" s="124">
        <f t="shared" si="50"/>
        <v>0.9</v>
      </c>
      <c r="X174" s="124">
        <f t="shared" si="50"/>
        <v>0.9</v>
      </c>
      <c r="Y174" s="124">
        <f t="shared" si="50"/>
        <v>0.9</v>
      </c>
      <c r="Z174" s="124">
        <f t="shared" si="50"/>
        <v>0.9</v>
      </c>
      <c r="AA174" s="124">
        <f t="shared" si="50"/>
        <v>0.9</v>
      </c>
      <c r="AB174" s="124">
        <f t="shared" si="50"/>
        <v>0.9</v>
      </c>
      <c r="AC174" s="124">
        <f t="shared" si="50"/>
        <v>0.9</v>
      </c>
      <c r="AD174" s="124">
        <f t="shared" si="50"/>
        <v>0.9</v>
      </c>
      <c r="AE174" s="124">
        <f t="shared" si="50"/>
        <v>0.9</v>
      </c>
      <c r="AF174" s="124">
        <f t="shared" si="50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8"/>
        <v>0.44</v>
      </c>
      <c r="C175" s="125">
        <v>0.44</v>
      </c>
      <c r="D175" s="124">
        <f t="shared" si="49"/>
        <v>0.44</v>
      </c>
      <c r="E175" s="124">
        <f t="shared" si="49"/>
        <v>0.44</v>
      </c>
      <c r="F175" s="124">
        <f t="shared" si="49"/>
        <v>0.44</v>
      </c>
      <c r="G175" s="124">
        <f t="shared" si="49"/>
        <v>0.44</v>
      </c>
      <c r="H175" s="124">
        <f t="shared" si="49"/>
        <v>0.44</v>
      </c>
      <c r="I175" s="124">
        <f t="shared" si="49"/>
        <v>0.44</v>
      </c>
      <c r="J175" s="124">
        <f t="shared" si="49"/>
        <v>0.44</v>
      </c>
      <c r="K175" s="124">
        <f t="shared" si="49"/>
        <v>0.44</v>
      </c>
      <c r="L175" s="124">
        <f t="shared" si="49"/>
        <v>0.44</v>
      </c>
      <c r="M175" s="124">
        <f t="shared" si="49"/>
        <v>0.44</v>
      </c>
      <c r="N175" s="124">
        <f t="shared" si="49"/>
        <v>0.44</v>
      </c>
      <c r="O175" s="124">
        <f t="shared" si="49"/>
        <v>0.44</v>
      </c>
      <c r="P175" s="124">
        <f t="shared" si="49"/>
        <v>0.44</v>
      </c>
      <c r="Q175" s="124">
        <f t="shared" si="49"/>
        <v>0.44</v>
      </c>
      <c r="R175" s="124">
        <f t="shared" si="49"/>
        <v>0.44</v>
      </c>
      <c r="S175" s="124">
        <f t="shared" si="50"/>
        <v>0.44</v>
      </c>
      <c r="T175" s="124">
        <f t="shared" si="50"/>
        <v>0.44</v>
      </c>
      <c r="U175" s="124">
        <f t="shared" si="50"/>
        <v>0.44</v>
      </c>
      <c r="V175" s="124">
        <f t="shared" si="50"/>
        <v>0.44</v>
      </c>
      <c r="W175" s="124">
        <f t="shared" si="50"/>
        <v>0.44</v>
      </c>
      <c r="X175" s="124">
        <f t="shared" si="50"/>
        <v>0.44</v>
      </c>
      <c r="Y175" s="124">
        <f t="shared" si="50"/>
        <v>0.44</v>
      </c>
      <c r="Z175" s="124">
        <f t="shared" si="50"/>
        <v>0.44</v>
      </c>
      <c r="AA175" s="124">
        <f t="shared" si="50"/>
        <v>0.44</v>
      </c>
      <c r="AB175" s="124">
        <f t="shared" si="50"/>
        <v>0.44</v>
      </c>
      <c r="AC175" s="124">
        <f t="shared" si="50"/>
        <v>0.44</v>
      </c>
      <c r="AD175" s="124">
        <f t="shared" si="50"/>
        <v>0.44</v>
      </c>
      <c r="AE175" s="124">
        <f t="shared" si="50"/>
        <v>0.44</v>
      </c>
      <c r="AF175" s="124">
        <f t="shared" si="50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8"/>
        <v>2.1</v>
      </c>
      <c r="C176" s="125">
        <v>2.1</v>
      </c>
      <c r="D176" s="124">
        <f t="shared" si="49"/>
        <v>2.1</v>
      </c>
      <c r="E176" s="124">
        <f t="shared" si="49"/>
        <v>2.1</v>
      </c>
      <c r="F176" s="124">
        <f t="shared" si="49"/>
        <v>2.1</v>
      </c>
      <c r="G176" s="124">
        <f t="shared" si="49"/>
        <v>2.1</v>
      </c>
      <c r="H176" s="124">
        <f t="shared" si="49"/>
        <v>2.1</v>
      </c>
      <c r="I176" s="124">
        <f t="shared" si="49"/>
        <v>2.1</v>
      </c>
      <c r="J176" s="124">
        <f t="shared" si="49"/>
        <v>2.1</v>
      </c>
      <c r="K176" s="124">
        <f t="shared" si="49"/>
        <v>2.1</v>
      </c>
      <c r="L176" s="124">
        <f t="shared" si="49"/>
        <v>2.1</v>
      </c>
      <c r="M176" s="124">
        <f t="shared" si="49"/>
        <v>2.1</v>
      </c>
      <c r="N176" s="124">
        <f t="shared" si="49"/>
        <v>2.1</v>
      </c>
      <c r="O176" s="124">
        <f t="shared" si="49"/>
        <v>2.1</v>
      </c>
      <c r="P176" s="124">
        <f t="shared" si="49"/>
        <v>2.1</v>
      </c>
      <c r="Q176" s="124">
        <f t="shared" si="49"/>
        <v>2.1</v>
      </c>
      <c r="R176" s="124">
        <f t="shared" si="49"/>
        <v>2.1</v>
      </c>
      <c r="S176" s="124">
        <f t="shared" si="50"/>
        <v>2.1</v>
      </c>
      <c r="T176" s="124">
        <f t="shared" si="50"/>
        <v>2.1</v>
      </c>
      <c r="U176" s="124">
        <f t="shared" si="50"/>
        <v>2.1</v>
      </c>
      <c r="V176" s="124">
        <f t="shared" si="50"/>
        <v>2.1</v>
      </c>
      <c r="W176" s="124">
        <f t="shared" si="50"/>
        <v>2.1</v>
      </c>
      <c r="X176" s="124">
        <f t="shared" si="50"/>
        <v>2.1</v>
      </c>
      <c r="Y176" s="124">
        <f t="shared" si="50"/>
        <v>2.1</v>
      </c>
      <c r="Z176" s="124">
        <f t="shared" si="50"/>
        <v>2.1</v>
      </c>
      <c r="AA176" s="124">
        <f t="shared" si="50"/>
        <v>2.1</v>
      </c>
      <c r="AB176" s="124">
        <f t="shared" si="50"/>
        <v>2.1</v>
      </c>
      <c r="AC176" s="124">
        <f t="shared" si="50"/>
        <v>2.1</v>
      </c>
      <c r="AD176" s="124">
        <f t="shared" si="50"/>
        <v>2.1</v>
      </c>
      <c r="AE176" s="124">
        <f t="shared" si="50"/>
        <v>2.1</v>
      </c>
      <c r="AF176" s="124">
        <f t="shared" si="50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8"/>
        <v>0.9</v>
      </c>
      <c r="C177" s="125">
        <v>0.9</v>
      </c>
      <c r="D177" s="124">
        <f t="shared" si="49"/>
        <v>0.9</v>
      </c>
      <c r="E177" s="124">
        <f t="shared" si="49"/>
        <v>0.9</v>
      </c>
      <c r="F177" s="124">
        <f t="shared" si="49"/>
        <v>0.9</v>
      </c>
      <c r="G177" s="124">
        <f t="shared" si="49"/>
        <v>0.9</v>
      </c>
      <c r="H177" s="124">
        <f t="shared" si="49"/>
        <v>0.9</v>
      </c>
      <c r="I177" s="124">
        <f t="shared" si="49"/>
        <v>0.9</v>
      </c>
      <c r="J177" s="124">
        <f t="shared" si="49"/>
        <v>0.9</v>
      </c>
      <c r="K177" s="124">
        <f t="shared" si="49"/>
        <v>0.9</v>
      </c>
      <c r="L177" s="124">
        <f t="shared" si="49"/>
        <v>0.9</v>
      </c>
      <c r="M177" s="124">
        <f t="shared" si="49"/>
        <v>0.9</v>
      </c>
      <c r="N177" s="124">
        <f t="shared" si="49"/>
        <v>0.9</v>
      </c>
      <c r="O177" s="124">
        <f t="shared" si="49"/>
        <v>0.9</v>
      </c>
      <c r="P177" s="124">
        <f t="shared" si="49"/>
        <v>0.9</v>
      </c>
      <c r="Q177" s="124">
        <f t="shared" si="49"/>
        <v>0.9</v>
      </c>
      <c r="R177" s="124">
        <f t="shared" si="49"/>
        <v>0.9</v>
      </c>
      <c r="S177" s="124">
        <f t="shared" si="50"/>
        <v>0.9</v>
      </c>
      <c r="T177" s="124">
        <f t="shared" si="50"/>
        <v>0.9</v>
      </c>
      <c r="U177" s="124">
        <f t="shared" si="50"/>
        <v>0.9</v>
      </c>
      <c r="V177" s="124">
        <f t="shared" si="50"/>
        <v>0.9</v>
      </c>
      <c r="W177" s="124">
        <f t="shared" si="50"/>
        <v>0.9</v>
      </c>
      <c r="X177" s="124">
        <f t="shared" si="50"/>
        <v>0.9</v>
      </c>
      <c r="Y177" s="124">
        <f t="shared" si="50"/>
        <v>0.9</v>
      </c>
      <c r="Z177" s="124">
        <f t="shared" si="50"/>
        <v>0.9</v>
      </c>
      <c r="AA177" s="124">
        <f t="shared" si="50"/>
        <v>0.9</v>
      </c>
      <c r="AB177" s="124">
        <f t="shared" si="50"/>
        <v>0.9</v>
      </c>
      <c r="AC177" s="124">
        <f t="shared" si="50"/>
        <v>0.9</v>
      </c>
      <c r="AD177" s="124">
        <f t="shared" si="50"/>
        <v>0.9</v>
      </c>
      <c r="AE177" s="124">
        <f t="shared" si="50"/>
        <v>0.9</v>
      </c>
      <c r="AF177" s="124">
        <f t="shared" si="50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51">AF179</f>
        <v>0.57999999999999996</v>
      </c>
      <c r="C179" s="125">
        <v>0.57999999999999996</v>
      </c>
      <c r="D179" s="124">
        <f t="shared" ref="D179:S191" si="52">C179</f>
        <v>0.57999999999999996</v>
      </c>
      <c r="E179" s="124">
        <f t="shared" si="52"/>
        <v>0.57999999999999996</v>
      </c>
      <c r="F179" s="124">
        <f t="shared" si="52"/>
        <v>0.57999999999999996</v>
      </c>
      <c r="G179" s="124">
        <f t="shared" si="52"/>
        <v>0.57999999999999996</v>
      </c>
      <c r="H179" s="124">
        <f t="shared" si="52"/>
        <v>0.57999999999999996</v>
      </c>
      <c r="I179" s="124">
        <f t="shared" si="52"/>
        <v>0.57999999999999996</v>
      </c>
      <c r="J179" s="124">
        <f t="shared" si="52"/>
        <v>0.57999999999999996</v>
      </c>
      <c r="K179" s="124">
        <f t="shared" si="52"/>
        <v>0.57999999999999996</v>
      </c>
      <c r="L179" s="124">
        <f t="shared" si="52"/>
        <v>0.57999999999999996</v>
      </c>
      <c r="M179" s="124">
        <f t="shared" si="52"/>
        <v>0.57999999999999996</v>
      </c>
      <c r="N179" s="124">
        <f t="shared" si="52"/>
        <v>0.57999999999999996</v>
      </c>
      <c r="O179" s="124">
        <f t="shared" si="52"/>
        <v>0.57999999999999996</v>
      </c>
      <c r="P179" s="124">
        <f t="shared" si="52"/>
        <v>0.57999999999999996</v>
      </c>
      <c r="Q179" s="124">
        <f t="shared" si="52"/>
        <v>0.57999999999999996</v>
      </c>
      <c r="R179" s="124">
        <f t="shared" si="52"/>
        <v>0.57999999999999996</v>
      </c>
      <c r="S179" s="124">
        <f t="shared" si="52"/>
        <v>0.57999999999999996</v>
      </c>
      <c r="T179" s="124">
        <f t="shared" ref="S179:AF191" si="53">S179</f>
        <v>0.57999999999999996</v>
      </c>
      <c r="U179" s="124">
        <f t="shared" si="53"/>
        <v>0.57999999999999996</v>
      </c>
      <c r="V179" s="124">
        <f t="shared" si="53"/>
        <v>0.57999999999999996</v>
      </c>
      <c r="W179" s="124">
        <f t="shared" si="53"/>
        <v>0.57999999999999996</v>
      </c>
      <c r="X179" s="124">
        <f t="shared" si="53"/>
        <v>0.57999999999999996</v>
      </c>
      <c r="Y179" s="124">
        <f t="shared" si="53"/>
        <v>0.57999999999999996</v>
      </c>
      <c r="Z179" s="124">
        <f t="shared" si="53"/>
        <v>0.57999999999999996</v>
      </c>
      <c r="AA179" s="124">
        <f t="shared" si="53"/>
        <v>0.57999999999999996</v>
      </c>
      <c r="AB179" s="124">
        <f t="shared" si="53"/>
        <v>0.57999999999999996</v>
      </c>
      <c r="AC179" s="124">
        <f t="shared" si="53"/>
        <v>0.57999999999999996</v>
      </c>
      <c r="AD179" s="124">
        <f t="shared" si="53"/>
        <v>0.57999999999999996</v>
      </c>
      <c r="AE179" s="124">
        <f t="shared" si="53"/>
        <v>0.57999999999999996</v>
      </c>
      <c r="AF179" s="124">
        <f t="shared" si="53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51"/>
        <v>0.8</v>
      </c>
      <c r="C180" s="125">
        <v>0.8</v>
      </c>
      <c r="D180" s="124">
        <f t="shared" si="52"/>
        <v>0.8</v>
      </c>
      <c r="E180" s="124">
        <f t="shared" si="52"/>
        <v>0.8</v>
      </c>
      <c r="F180" s="124">
        <f t="shared" si="52"/>
        <v>0.8</v>
      </c>
      <c r="G180" s="124">
        <f t="shared" si="52"/>
        <v>0.8</v>
      </c>
      <c r="H180" s="124">
        <f t="shared" si="52"/>
        <v>0.8</v>
      </c>
      <c r="I180" s="124">
        <f t="shared" si="52"/>
        <v>0.8</v>
      </c>
      <c r="J180" s="124">
        <f t="shared" si="52"/>
        <v>0.8</v>
      </c>
      <c r="K180" s="124">
        <f t="shared" si="52"/>
        <v>0.8</v>
      </c>
      <c r="L180" s="124">
        <f t="shared" si="52"/>
        <v>0.8</v>
      </c>
      <c r="M180" s="124">
        <f t="shared" si="52"/>
        <v>0.8</v>
      </c>
      <c r="N180" s="124">
        <f t="shared" si="52"/>
        <v>0.8</v>
      </c>
      <c r="O180" s="124">
        <f t="shared" si="52"/>
        <v>0.8</v>
      </c>
      <c r="P180" s="124">
        <f t="shared" si="52"/>
        <v>0.8</v>
      </c>
      <c r="Q180" s="124">
        <f t="shared" si="52"/>
        <v>0.8</v>
      </c>
      <c r="R180" s="124">
        <f t="shared" si="52"/>
        <v>0.8</v>
      </c>
      <c r="S180" s="124">
        <f t="shared" si="52"/>
        <v>0.8</v>
      </c>
      <c r="T180" s="124">
        <f t="shared" si="53"/>
        <v>0.8</v>
      </c>
      <c r="U180" s="124">
        <f t="shared" si="53"/>
        <v>0.8</v>
      </c>
      <c r="V180" s="124">
        <f t="shared" si="53"/>
        <v>0.8</v>
      </c>
      <c r="W180" s="124">
        <f t="shared" si="53"/>
        <v>0.8</v>
      </c>
      <c r="X180" s="124">
        <f t="shared" si="53"/>
        <v>0.8</v>
      </c>
      <c r="Y180" s="124">
        <f t="shared" si="53"/>
        <v>0.8</v>
      </c>
      <c r="Z180" s="124">
        <f t="shared" si="53"/>
        <v>0.8</v>
      </c>
      <c r="AA180" s="124">
        <f t="shared" si="53"/>
        <v>0.8</v>
      </c>
      <c r="AB180" s="124">
        <f t="shared" si="53"/>
        <v>0.8</v>
      </c>
      <c r="AC180" s="124">
        <f t="shared" si="53"/>
        <v>0.8</v>
      </c>
      <c r="AD180" s="124">
        <f t="shared" si="53"/>
        <v>0.8</v>
      </c>
      <c r="AE180" s="124">
        <f t="shared" si="53"/>
        <v>0.8</v>
      </c>
      <c r="AF180" s="124">
        <f t="shared" si="53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51"/>
        <v>0</v>
      </c>
      <c r="C181" s="125">
        <v>0</v>
      </c>
      <c r="D181" s="124">
        <f t="shared" si="52"/>
        <v>0</v>
      </c>
      <c r="E181" s="124">
        <f t="shared" si="52"/>
        <v>0</v>
      </c>
      <c r="F181" s="124">
        <f t="shared" si="52"/>
        <v>0</v>
      </c>
      <c r="G181" s="124">
        <f t="shared" si="52"/>
        <v>0</v>
      </c>
      <c r="H181" s="124">
        <f t="shared" si="52"/>
        <v>0</v>
      </c>
      <c r="I181" s="124">
        <f t="shared" si="52"/>
        <v>0</v>
      </c>
      <c r="J181" s="124">
        <f t="shared" si="52"/>
        <v>0</v>
      </c>
      <c r="K181" s="124">
        <f t="shared" si="52"/>
        <v>0</v>
      </c>
      <c r="L181" s="124">
        <f t="shared" si="52"/>
        <v>0</v>
      </c>
      <c r="M181" s="124">
        <f t="shared" si="52"/>
        <v>0</v>
      </c>
      <c r="N181" s="124">
        <f t="shared" si="52"/>
        <v>0</v>
      </c>
      <c r="O181" s="124">
        <f t="shared" si="52"/>
        <v>0</v>
      </c>
      <c r="P181" s="124">
        <f t="shared" si="52"/>
        <v>0</v>
      </c>
      <c r="Q181" s="124">
        <f t="shared" si="52"/>
        <v>0</v>
      </c>
      <c r="R181" s="124">
        <f t="shared" si="52"/>
        <v>0</v>
      </c>
      <c r="S181" s="124">
        <f t="shared" si="52"/>
        <v>0</v>
      </c>
      <c r="T181" s="124">
        <f t="shared" si="53"/>
        <v>0</v>
      </c>
      <c r="U181" s="124">
        <f t="shared" si="53"/>
        <v>0</v>
      </c>
      <c r="V181" s="124">
        <f t="shared" si="53"/>
        <v>0</v>
      </c>
      <c r="W181" s="124">
        <f t="shared" si="53"/>
        <v>0</v>
      </c>
      <c r="X181" s="124">
        <f t="shared" si="53"/>
        <v>0</v>
      </c>
      <c r="Y181" s="124">
        <f t="shared" si="53"/>
        <v>0</v>
      </c>
      <c r="Z181" s="124">
        <f t="shared" si="53"/>
        <v>0</v>
      </c>
      <c r="AA181" s="124">
        <f t="shared" si="53"/>
        <v>0</v>
      </c>
      <c r="AB181" s="124">
        <f t="shared" si="53"/>
        <v>0</v>
      </c>
      <c r="AC181" s="124">
        <f t="shared" si="53"/>
        <v>0</v>
      </c>
      <c r="AD181" s="124">
        <f t="shared" si="53"/>
        <v>0</v>
      </c>
      <c r="AE181" s="124">
        <f t="shared" si="53"/>
        <v>0</v>
      </c>
      <c r="AF181" s="124">
        <f t="shared" si="53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51"/>
        <v>0.6</v>
      </c>
      <c r="C182" s="125">
        <v>0.6</v>
      </c>
      <c r="D182" s="124">
        <f t="shared" si="52"/>
        <v>0.6</v>
      </c>
      <c r="E182" s="124">
        <f t="shared" si="52"/>
        <v>0.6</v>
      </c>
      <c r="F182" s="124">
        <f t="shared" si="52"/>
        <v>0.6</v>
      </c>
      <c r="G182" s="124">
        <f t="shared" si="52"/>
        <v>0.6</v>
      </c>
      <c r="H182" s="124">
        <f t="shared" si="52"/>
        <v>0.6</v>
      </c>
      <c r="I182" s="124">
        <f t="shared" si="52"/>
        <v>0.6</v>
      </c>
      <c r="J182" s="124">
        <f t="shared" si="52"/>
        <v>0.6</v>
      </c>
      <c r="K182" s="124">
        <f t="shared" si="52"/>
        <v>0.6</v>
      </c>
      <c r="L182" s="124">
        <f t="shared" si="52"/>
        <v>0.6</v>
      </c>
      <c r="M182" s="124">
        <f t="shared" si="52"/>
        <v>0.6</v>
      </c>
      <c r="N182" s="124">
        <f t="shared" si="52"/>
        <v>0.6</v>
      </c>
      <c r="O182" s="124">
        <f t="shared" si="52"/>
        <v>0.6</v>
      </c>
      <c r="P182" s="124">
        <f t="shared" si="52"/>
        <v>0.6</v>
      </c>
      <c r="Q182" s="124">
        <f t="shared" si="52"/>
        <v>0.6</v>
      </c>
      <c r="R182" s="124">
        <f t="shared" si="52"/>
        <v>0.6</v>
      </c>
      <c r="S182" s="124">
        <f t="shared" si="52"/>
        <v>0.6</v>
      </c>
      <c r="T182" s="124">
        <f t="shared" si="53"/>
        <v>0.6</v>
      </c>
      <c r="U182" s="124">
        <f t="shared" si="53"/>
        <v>0.6</v>
      </c>
      <c r="V182" s="124">
        <f t="shared" si="53"/>
        <v>0.6</v>
      </c>
      <c r="W182" s="124">
        <f t="shared" si="53"/>
        <v>0.6</v>
      </c>
      <c r="X182" s="124">
        <f t="shared" si="53"/>
        <v>0.6</v>
      </c>
      <c r="Y182" s="124">
        <f t="shared" si="53"/>
        <v>0.6</v>
      </c>
      <c r="Z182" s="124">
        <f t="shared" si="53"/>
        <v>0.6</v>
      </c>
      <c r="AA182" s="124">
        <f t="shared" si="53"/>
        <v>0.6</v>
      </c>
      <c r="AB182" s="124">
        <f t="shared" si="53"/>
        <v>0.6</v>
      </c>
      <c r="AC182" s="124">
        <f t="shared" si="53"/>
        <v>0.6</v>
      </c>
      <c r="AD182" s="124">
        <f t="shared" si="53"/>
        <v>0.6</v>
      </c>
      <c r="AE182" s="124">
        <f t="shared" si="53"/>
        <v>0.6</v>
      </c>
      <c r="AF182" s="124">
        <f t="shared" si="53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51"/>
        <v>0.6</v>
      </c>
      <c r="C183" s="125">
        <v>0.6</v>
      </c>
      <c r="D183" s="124">
        <f t="shared" si="52"/>
        <v>0.6</v>
      </c>
      <c r="E183" s="124">
        <f t="shared" si="52"/>
        <v>0.6</v>
      </c>
      <c r="F183" s="124">
        <f t="shared" si="52"/>
        <v>0.6</v>
      </c>
      <c r="G183" s="124">
        <f t="shared" si="52"/>
        <v>0.6</v>
      </c>
      <c r="H183" s="124">
        <f t="shared" si="52"/>
        <v>0.6</v>
      </c>
      <c r="I183" s="124">
        <f t="shared" si="52"/>
        <v>0.6</v>
      </c>
      <c r="J183" s="124">
        <f t="shared" si="52"/>
        <v>0.6</v>
      </c>
      <c r="K183" s="124">
        <f t="shared" si="52"/>
        <v>0.6</v>
      </c>
      <c r="L183" s="124">
        <f t="shared" si="52"/>
        <v>0.6</v>
      </c>
      <c r="M183" s="124">
        <f t="shared" si="52"/>
        <v>0.6</v>
      </c>
      <c r="N183" s="124">
        <f t="shared" si="52"/>
        <v>0.6</v>
      </c>
      <c r="O183" s="124">
        <f t="shared" si="52"/>
        <v>0.6</v>
      </c>
      <c r="P183" s="124">
        <f t="shared" si="52"/>
        <v>0.6</v>
      </c>
      <c r="Q183" s="124">
        <f t="shared" si="52"/>
        <v>0.6</v>
      </c>
      <c r="R183" s="124">
        <f t="shared" si="52"/>
        <v>0.6</v>
      </c>
      <c r="S183" s="124">
        <f t="shared" si="52"/>
        <v>0.6</v>
      </c>
      <c r="T183" s="124">
        <f t="shared" si="53"/>
        <v>0.6</v>
      </c>
      <c r="U183" s="124">
        <f t="shared" si="53"/>
        <v>0.6</v>
      </c>
      <c r="V183" s="124">
        <f t="shared" si="53"/>
        <v>0.6</v>
      </c>
      <c r="W183" s="124">
        <f t="shared" si="53"/>
        <v>0.6</v>
      </c>
      <c r="X183" s="124">
        <f t="shared" si="53"/>
        <v>0.6</v>
      </c>
      <c r="Y183" s="124">
        <f t="shared" si="53"/>
        <v>0.6</v>
      </c>
      <c r="Z183" s="124">
        <f t="shared" si="53"/>
        <v>0.6</v>
      </c>
      <c r="AA183" s="124">
        <f t="shared" si="53"/>
        <v>0.6</v>
      </c>
      <c r="AB183" s="124">
        <f t="shared" si="53"/>
        <v>0.6</v>
      </c>
      <c r="AC183" s="124">
        <f t="shared" si="53"/>
        <v>0.6</v>
      </c>
      <c r="AD183" s="124">
        <f t="shared" si="53"/>
        <v>0.6</v>
      </c>
      <c r="AE183" s="124">
        <f t="shared" si="53"/>
        <v>0.6</v>
      </c>
      <c r="AF183" s="124">
        <f t="shared" si="53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51"/>
        <v>0.35</v>
      </c>
      <c r="C184" s="125">
        <v>0.35</v>
      </c>
      <c r="D184" s="124">
        <f t="shared" si="52"/>
        <v>0.35</v>
      </c>
      <c r="E184" s="124">
        <f t="shared" si="52"/>
        <v>0.35</v>
      </c>
      <c r="F184" s="124">
        <f t="shared" si="52"/>
        <v>0.35</v>
      </c>
      <c r="G184" s="124">
        <f t="shared" si="52"/>
        <v>0.35</v>
      </c>
      <c r="H184" s="124">
        <f t="shared" si="52"/>
        <v>0.35</v>
      </c>
      <c r="I184" s="124">
        <f t="shared" si="52"/>
        <v>0.35</v>
      </c>
      <c r="J184" s="124">
        <f t="shared" si="52"/>
        <v>0.35</v>
      </c>
      <c r="K184" s="124">
        <f t="shared" si="52"/>
        <v>0.35</v>
      </c>
      <c r="L184" s="124">
        <f t="shared" si="52"/>
        <v>0.35</v>
      </c>
      <c r="M184" s="124">
        <f t="shared" si="52"/>
        <v>0.35</v>
      </c>
      <c r="N184" s="124">
        <f t="shared" si="52"/>
        <v>0.35</v>
      </c>
      <c r="O184" s="124">
        <f t="shared" si="52"/>
        <v>0.35</v>
      </c>
      <c r="P184" s="124">
        <f t="shared" si="52"/>
        <v>0.35</v>
      </c>
      <c r="Q184" s="124">
        <f t="shared" si="52"/>
        <v>0.35</v>
      </c>
      <c r="R184" s="124">
        <f t="shared" si="52"/>
        <v>0.35</v>
      </c>
      <c r="S184" s="124">
        <f t="shared" si="52"/>
        <v>0.35</v>
      </c>
      <c r="T184" s="124">
        <f t="shared" si="53"/>
        <v>0.35</v>
      </c>
      <c r="U184" s="124">
        <f t="shared" si="53"/>
        <v>0.35</v>
      </c>
      <c r="V184" s="124">
        <f t="shared" si="53"/>
        <v>0.35</v>
      </c>
      <c r="W184" s="124">
        <f t="shared" si="53"/>
        <v>0.35</v>
      </c>
      <c r="X184" s="124">
        <f t="shared" si="53"/>
        <v>0.35</v>
      </c>
      <c r="Y184" s="124">
        <f t="shared" si="53"/>
        <v>0.35</v>
      </c>
      <c r="Z184" s="124">
        <f t="shared" si="53"/>
        <v>0.35</v>
      </c>
      <c r="AA184" s="124">
        <f t="shared" si="53"/>
        <v>0.35</v>
      </c>
      <c r="AB184" s="124">
        <f t="shared" si="53"/>
        <v>0.35</v>
      </c>
      <c r="AC184" s="124">
        <f t="shared" si="53"/>
        <v>0.35</v>
      </c>
      <c r="AD184" s="124">
        <f t="shared" si="53"/>
        <v>0.35</v>
      </c>
      <c r="AE184" s="124">
        <f t="shared" si="53"/>
        <v>0.35</v>
      </c>
      <c r="AF184" s="124">
        <f t="shared" si="53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51"/>
        <v>0.28999999999999998</v>
      </c>
      <c r="C185" s="125">
        <v>0.28999999999999998</v>
      </c>
      <c r="D185" s="124">
        <f t="shared" si="52"/>
        <v>0.28999999999999998</v>
      </c>
      <c r="E185" s="124">
        <f t="shared" si="52"/>
        <v>0.28999999999999998</v>
      </c>
      <c r="F185" s="124">
        <f t="shared" si="52"/>
        <v>0.28999999999999998</v>
      </c>
      <c r="G185" s="124">
        <f t="shared" si="52"/>
        <v>0.28999999999999998</v>
      </c>
      <c r="H185" s="124">
        <f t="shared" si="52"/>
        <v>0.28999999999999998</v>
      </c>
      <c r="I185" s="124">
        <f t="shared" si="52"/>
        <v>0.28999999999999998</v>
      </c>
      <c r="J185" s="124">
        <f t="shared" si="52"/>
        <v>0.28999999999999998</v>
      </c>
      <c r="K185" s="124">
        <f t="shared" si="52"/>
        <v>0.28999999999999998</v>
      </c>
      <c r="L185" s="124">
        <f t="shared" si="52"/>
        <v>0.28999999999999998</v>
      </c>
      <c r="M185" s="124">
        <f t="shared" si="52"/>
        <v>0.28999999999999998</v>
      </c>
      <c r="N185" s="124">
        <f t="shared" si="52"/>
        <v>0.28999999999999998</v>
      </c>
      <c r="O185" s="124">
        <f t="shared" si="52"/>
        <v>0.28999999999999998</v>
      </c>
      <c r="P185" s="124">
        <f t="shared" si="52"/>
        <v>0.28999999999999998</v>
      </c>
      <c r="Q185" s="124">
        <f t="shared" si="52"/>
        <v>0.28999999999999998</v>
      </c>
      <c r="R185" s="124">
        <f t="shared" si="52"/>
        <v>0.28999999999999998</v>
      </c>
      <c r="S185" s="124">
        <f t="shared" si="52"/>
        <v>0.28999999999999998</v>
      </c>
      <c r="T185" s="124">
        <f t="shared" si="53"/>
        <v>0.28999999999999998</v>
      </c>
      <c r="U185" s="124">
        <f t="shared" si="53"/>
        <v>0.28999999999999998</v>
      </c>
      <c r="V185" s="124">
        <f t="shared" si="53"/>
        <v>0.28999999999999998</v>
      </c>
      <c r="W185" s="124">
        <f t="shared" si="53"/>
        <v>0.28999999999999998</v>
      </c>
      <c r="X185" s="124">
        <f t="shared" si="53"/>
        <v>0.28999999999999998</v>
      </c>
      <c r="Y185" s="124">
        <f t="shared" si="53"/>
        <v>0.28999999999999998</v>
      </c>
      <c r="Z185" s="124">
        <f t="shared" si="53"/>
        <v>0.28999999999999998</v>
      </c>
      <c r="AA185" s="124">
        <f t="shared" si="53"/>
        <v>0.28999999999999998</v>
      </c>
      <c r="AB185" s="124">
        <f t="shared" si="53"/>
        <v>0.28999999999999998</v>
      </c>
      <c r="AC185" s="124">
        <f t="shared" si="53"/>
        <v>0.28999999999999998</v>
      </c>
      <c r="AD185" s="124">
        <f t="shared" si="53"/>
        <v>0.28999999999999998</v>
      </c>
      <c r="AE185" s="124">
        <f t="shared" si="53"/>
        <v>0.28999999999999998</v>
      </c>
      <c r="AF185" s="124">
        <f t="shared" si="53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51"/>
        <v>0.06</v>
      </c>
      <c r="C186" s="125">
        <v>0.06</v>
      </c>
      <c r="D186" s="124">
        <f t="shared" si="52"/>
        <v>0.06</v>
      </c>
      <c r="E186" s="124">
        <f t="shared" si="52"/>
        <v>0.06</v>
      </c>
      <c r="F186" s="124">
        <f t="shared" si="52"/>
        <v>0.06</v>
      </c>
      <c r="G186" s="124">
        <f t="shared" si="52"/>
        <v>0.06</v>
      </c>
      <c r="H186" s="124">
        <f t="shared" si="52"/>
        <v>0.06</v>
      </c>
      <c r="I186" s="124">
        <f t="shared" si="52"/>
        <v>0.06</v>
      </c>
      <c r="J186" s="124">
        <f t="shared" si="52"/>
        <v>0.06</v>
      </c>
      <c r="K186" s="124">
        <f t="shared" si="52"/>
        <v>0.06</v>
      </c>
      <c r="L186" s="124">
        <f t="shared" si="52"/>
        <v>0.06</v>
      </c>
      <c r="M186" s="124">
        <f t="shared" si="52"/>
        <v>0.06</v>
      </c>
      <c r="N186" s="124">
        <f t="shared" si="52"/>
        <v>0.06</v>
      </c>
      <c r="O186" s="124">
        <f t="shared" si="52"/>
        <v>0.06</v>
      </c>
      <c r="P186" s="124">
        <f t="shared" si="52"/>
        <v>0.06</v>
      </c>
      <c r="Q186" s="124">
        <f t="shared" si="52"/>
        <v>0.06</v>
      </c>
      <c r="R186" s="124">
        <f t="shared" si="52"/>
        <v>0.06</v>
      </c>
      <c r="S186" s="124">
        <f t="shared" si="52"/>
        <v>0.06</v>
      </c>
      <c r="T186" s="124">
        <f t="shared" si="53"/>
        <v>0.06</v>
      </c>
      <c r="U186" s="124">
        <f t="shared" si="53"/>
        <v>0.06</v>
      </c>
      <c r="V186" s="124">
        <f t="shared" si="53"/>
        <v>0.06</v>
      </c>
      <c r="W186" s="124">
        <f t="shared" si="53"/>
        <v>0.06</v>
      </c>
      <c r="X186" s="124">
        <f t="shared" si="53"/>
        <v>0.06</v>
      </c>
      <c r="Y186" s="124">
        <f t="shared" si="53"/>
        <v>0.06</v>
      </c>
      <c r="Z186" s="124">
        <f t="shared" si="53"/>
        <v>0.06</v>
      </c>
      <c r="AA186" s="124">
        <f t="shared" si="53"/>
        <v>0.06</v>
      </c>
      <c r="AB186" s="124">
        <f t="shared" si="53"/>
        <v>0.06</v>
      </c>
      <c r="AC186" s="124">
        <f t="shared" si="53"/>
        <v>0.06</v>
      </c>
      <c r="AD186" s="124">
        <f t="shared" si="53"/>
        <v>0.06</v>
      </c>
      <c r="AE186" s="124">
        <f t="shared" si="53"/>
        <v>0.06</v>
      </c>
      <c r="AF186" s="124">
        <f t="shared" si="53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51"/>
        <v>0.11</v>
      </c>
      <c r="C187" s="125">
        <v>0.11</v>
      </c>
      <c r="D187" s="124">
        <f t="shared" si="52"/>
        <v>0.11</v>
      </c>
      <c r="E187" s="124">
        <f t="shared" si="52"/>
        <v>0.11</v>
      </c>
      <c r="F187" s="124">
        <f t="shared" si="52"/>
        <v>0.11</v>
      </c>
      <c r="G187" s="124">
        <f t="shared" si="52"/>
        <v>0.11</v>
      </c>
      <c r="H187" s="124">
        <f t="shared" si="52"/>
        <v>0.11</v>
      </c>
      <c r="I187" s="124">
        <f t="shared" si="52"/>
        <v>0.11</v>
      </c>
      <c r="J187" s="124">
        <f t="shared" si="52"/>
        <v>0.11</v>
      </c>
      <c r="K187" s="124">
        <f t="shared" si="52"/>
        <v>0.11</v>
      </c>
      <c r="L187" s="124">
        <f t="shared" si="52"/>
        <v>0.11</v>
      </c>
      <c r="M187" s="124">
        <f t="shared" si="52"/>
        <v>0.11</v>
      </c>
      <c r="N187" s="124">
        <f t="shared" si="52"/>
        <v>0.11</v>
      </c>
      <c r="O187" s="124">
        <f t="shared" si="52"/>
        <v>0.11</v>
      </c>
      <c r="P187" s="124">
        <f t="shared" si="52"/>
        <v>0.11</v>
      </c>
      <c r="Q187" s="124">
        <f t="shared" si="52"/>
        <v>0.11</v>
      </c>
      <c r="R187" s="124">
        <f t="shared" si="52"/>
        <v>0.11</v>
      </c>
      <c r="S187" s="124">
        <f t="shared" si="52"/>
        <v>0.11</v>
      </c>
      <c r="T187" s="124">
        <f t="shared" si="53"/>
        <v>0.11</v>
      </c>
      <c r="U187" s="124">
        <f t="shared" si="53"/>
        <v>0.11</v>
      </c>
      <c r="V187" s="124">
        <f t="shared" si="53"/>
        <v>0.11</v>
      </c>
      <c r="W187" s="124">
        <f t="shared" si="53"/>
        <v>0.11</v>
      </c>
      <c r="X187" s="124">
        <f t="shared" si="53"/>
        <v>0.11</v>
      </c>
      <c r="Y187" s="124">
        <f t="shared" si="53"/>
        <v>0.11</v>
      </c>
      <c r="Z187" s="124">
        <f t="shared" si="53"/>
        <v>0.11</v>
      </c>
      <c r="AA187" s="124">
        <f t="shared" si="53"/>
        <v>0.11</v>
      </c>
      <c r="AB187" s="124">
        <f t="shared" si="53"/>
        <v>0.11</v>
      </c>
      <c r="AC187" s="124">
        <f t="shared" si="53"/>
        <v>0.11</v>
      </c>
      <c r="AD187" s="124">
        <f t="shared" si="53"/>
        <v>0.11</v>
      </c>
      <c r="AE187" s="124">
        <f t="shared" si="53"/>
        <v>0.11</v>
      </c>
      <c r="AF187" s="124">
        <f t="shared" si="53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51"/>
        <v>0.1</v>
      </c>
      <c r="C188" s="125">
        <v>0.1</v>
      </c>
      <c r="D188" s="124">
        <f t="shared" si="52"/>
        <v>0.1</v>
      </c>
      <c r="E188" s="124">
        <f t="shared" si="52"/>
        <v>0.1</v>
      </c>
      <c r="F188" s="124">
        <f t="shared" si="52"/>
        <v>0.1</v>
      </c>
      <c r="G188" s="124">
        <f t="shared" si="52"/>
        <v>0.1</v>
      </c>
      <c r="H188" s="124">
        <f t="shared" si="52"/>
        <v>0.1</v>
      </c>
      <c r="I188" s="124">
        <f t="shared" si="52"/>
        <v>0.1</v>
      </c>
      <c r="J188" s="124">
        <f t="shared" si="52"/>
        <v>0.1</v>
      </c>
      <c r="K188" s="124">
        <f t="shared" si="52"/>
        <v>0.1</v>
      </c>
      <c r="L188" s="124">
        <f t="shared" si="52"/>
        <v>0.1</v>
      </c>
      <c r="M188" s="124">
        <f t="shared" si="52"/>
        <v>0.1</v>
      </c>
      <c r="N188" s="124">
        <f t="shared" si="52"/>
        <v>0.1</v>
      </c>
      <c r="O188" s="124">
        <f t="shared" si="52"/>
        <v>0.1</v>
      </c>
      <c r="P188" s="124">
        <f t="shared" si="52"/>
        <v>0.1</v>
      </c>
      <c r="Q188" s="124">
        <f t="shared" si="52"/>
        <v>0.1</v>
      </c>
      <c r="R188" s="124">
        <f t="shared" si="52"/>
        <v>0.1</v>
      </c>
      <c r="S188" s="124">
        <f t="shared" si="53"/>
        <v>0.1</v>
      </c>
      <c r="T188" s="124">
        <f t="shared" si="53"/>
        <v>0.1</v>
      </c>
      <c r="U188" s="124">
        <f t="shared" si="53"/>
        <v>0.1</v>
      </c>
      <c r="V188" s="124">
        <f t="shared" si="53"/>
        <v>0.1</v>
      </c>
      <c r="W188" s="124">
        <f t="shared" si="53"/>
        <v>0.1</v>
      </c>
      <c r="X188" s="124">
        <f t="shared" si="53"/>
        <v>0.1</v>
      </c>
      <c r="Y188" s="124">
        <f t="shared" si="53"/>
        <v>0.1</v>
      </c>
      <c r="Z188" s="124">
        <f t="shared" si="53"/>
        <v>0.1</v>
      </c>
      <c r="AA188" s="124">
        <f t="shared" si="53"/>
        <v>0.1</v>
      </c>
      <c r="AB188" s="124">
        <f t="shared" si="53"/>
        <v>0.1</v>
      </c>
      <c r="AC188" s="124">
        <f t="shared" si="53"/>
        <v>0.1</v>
      </c>
      <c r="AD188" s="124">
        <f t="shared" si="53"/>
        <v>0.1</v>
      </c>
      <c r="AE188" s="124">
        <f t="shared" si="53"/>
        <v>0.1</v>
      </c>
      <c r="AF188" s="124">
        <f t="shared" si="53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51"/>
        <v>0.09</v>
      </c>
      <c r="C189" s="125">
        <v>0.09</v>
      </c>
      <c r="D189" s="124">
        <f t="shared" si="52"/>
        <v>0.09</v>
      </c>
      <c r="E189" s="124">
        <f t="shared" si="52"/>
        <v>0.09</v>
      </c>
      <c r="F189" s="124">
        <f t="shared" si="52"/>
        <v>0.09</v>
      </c>
      <c r="G189" s="124">
        <f t="shared" si="52"/>
        <v>0.09</v>
      </c>
      <c r="H189" s="124">
        <f t="shared" si="52"/>
        <v>0.09</v>
      </c>
      <c r="I189" s="124">
        <f t="shared" si="52"/>
        <v>0.09</v>
      </c>
      <c r="J189" s="124">
        <f t="shared" si="52"/>
        <v>0.09</v>
      </c>
      <c r="K189" s="124">
        <f t="shared" si="52"/>
        <v>0.09</v>
      </c>
      <c r="L189" s="124">
        <f t="shared" si="52"/>
        <v>0.09</v>
      </c>
      <c r="M189" s="124">
        <f t="shared" si="52"/>
        <v>0.09</v>
      </c>
      <c r="N189" s="124">
        <f t="shared" si="52"/>
        <v>0.09</v>
      </c>
      <c r="O189" s="124">
        <f t="shared" si="52"/>
        <v>0.09</v>
      </c>
      <c r="P189" s="124">
        <f t="shared" si="52"/>
        <v>0.09</v>
      </c>
      <c r="Q189" s="124">
        <f t="shared" si="52"/>
        <v>0.09</v>
      </c>
      <c r="R189" s="124">
        <f t="shared" si="52"/>
        <v>0.09</v>
      </c>
      <c r="S189" s="124">
        <f t="shared" si="53"/>
        <v>0.09</v>
      </c>
      <c r="T189" s="124">
        <f t="shared" si="53"/>
        <v>0.09</v>
      </c>
      <c r="U189" s="124">
        <f t="shared" si="53"/>
        <v>0.09</v>
      </c>
      <c r="V189" s="124">
        <f t="shared" si="53"/>
        <v>0.09</v>
      </c>
      <c r="W189" s="124">
        <f t="shared" si="53"/>
        <v>0.09</v>
      </c>
      <c r="X189" s="124">
        <f t="shared" si="53"/>
        <v>0.09</v>
      </c>
      <c r="Y189" s="124">
        <f t="shared" si="53"/>
        <v>0.09</v>
      </c>
      <c r="Z189" s="124">
        <f t="shared" si="53"/>
        <v>0.09</v>
      </c>
      <c r="AA189" s="124">
        <f t="shared" si="53"/>
        <v>0.09</v>
      </c>
      <c r="AB189" s="124">
        <f t="shared" si="53"/>
        <v>0.09</v>
      </c>
      <c r="AC189" s="124">
        <f t="shared" si="53"/>
        <v>0.09</v>
      </c>
      <c r="AD189" s="124">
        <f t="shared" si="53"/>
        <v>0.09</v>
      </c>
      <c r="AE189" s="124">
        <f t="shared" si="53"/>
        <v>0.09</v>
      </c>
      <c r="AF189" s="124">
        <f t="shared" si="53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51"/>
        <v>0.04</v>
      </c>
      <c r="C190" s="48">
        <v>0.04</v>
      </c>
      <c r="D190" s="124">
        <f t="shared" si="52"/>
        <v>0.04</v>
      </c>
      <c r="E190" s="124">
        <f t="shared" si="52"/>
        <v>0.04</v>
      </c>
      <c r="F190" s="124">
        <f t="shared" si="52"/>
        <v>0.04</v>
      </c>
      <c r="G190" s="124">
        <f t="shared" si="52"/>
        <v>0.04</v>
      </c>
      <c r="H190" s="124">
        <f t="shared" si="52"/>
        <v>0.04</v>
      </c>
      <c r="I190" s="124">
        <f t="shared" si="52"/>
        <v>0.04</v>
      </c>
      <c r="J190" s="124">
        <f t="shared" si="52"/>
        <v>0.04</v>
      </c>
      <c r="K190" s="124">
        <f t="shared" si="52"/>
        <v>0.04</v>
      </c>
      <c r="L190" s="124">
        <f t="shared" si="52"/>
        <v>0.04</v>
      </c>
      <c r="M190" s="124">
        <f t="shared" si="52"/>
        <v>0.04</v>
      </c>
      <c r="N190" s="124">
        <f t="shared" si="52"/>
        <v>0.04</v>
      </c>
      <c r="O190" s="124">
        <f t="shared" si="52"/>
        <v>0.04</v>
      </c>
      <c r="P190" s="124">
        <f t="shared" si="52"/>
        <v>0.04</v>
      </c>
      <c r="Q190" s="124">
        <f t="shared" si="52"/>
        <v>0.04</v>
      </c>
      <c r="R190" s="124">
        <f t="shared" si="52"/>
        <v>0.04</v>
      </c>
      <c r="S190" s="124">
        <f t="shared" si="53"/>
        <v>0.04</v>
      </c>
      <c r="T190" s="124">
        <f t="shared" si="53"/>
        <v>0.04</v>
      </c>
      <c r="U190" s="124">
        <f t="shared" si="53"/>
        <v>0.04</v>
      </c>
      <c r="V190" s="124">
        <f t="shared" si="53"/>
        <v>0.04</v>
      </c>
      <c r="W190" s="124">
        <f t="shared" si="53"/>
        <v>0.04</v>
      </c>
      <c r="X190" s="124">
        <f t="shared" si="53"/>
        <v>0.04</v>
      </c>
      <c r="Y190" s="124">
        <f t="shared" si="53"/>
        <v>0.04</v>
      </c>
      <c r="Z190" s="124">
        <f t="shared" si="53"/>
        <v>0.04</v>
      </c>
      <c r="AA190" s="124">
        <f t="shared" si="53"/>
        <v>0.04</v>
      </c>
      <c r="AB190" s="124">
        <f t="shared" si="53"/>
        <v>0.04</v>
      </c>
      <c r="AC190" s="124">
        <f t="shared" si="53"/>
        <v>0.04</v>
      </c>
      <c r="AD190" s="124">
        <f t="shared" si="53"/>
        <v>0.04</v>
      </c>
      <c r="AE190" s="124">
        <f t="shared" si="53"/>
        <v>0.04</v>
      </c>
      <c r="AF190" s="124">
        <f t="shared" si="53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51"/>
        <v>2.3E-2</v>
      </c>
      <c r="C191" s="48">
        <v>2.3E-2</v>
      </c>
      <c r="D191" s="124">
        <f>C191</f>
        <v>2.3E-2</v>
      </c>
      <c r="E191" s="124">
        <f t="shared" si="52"/>
        <v>2.3E-2</v>
      </c>
      <c r="F191" s="124">
        <f t="shared" si="52"/>
        <v>2.3E-2</v>
      </c>
      <c r="G191" s="124">
        <f t="shared" si="52"/>
        <v>2.3E-2</v>
      </c>
      <c r="H191" s="124">
        <f t="shared" si="52"/>
        <v>2.3E-2</v>
      </c>
      <c r="I191" s="124">
        <f t="shared" si="52"/>
        <v>2.3E-2</v>
      </c>
      <c r="J191" s="124">
        <f t="shared" si="52"/>
        <v>2.3E-2</v>
      </c>
      <c r="K191" s="124">
        <f t="shared" si="52"/>
        <v>2.3E-2</v>
      </c>
      <c r="L191" s="124">
        <f t="shared" si="52"/>
        <v>2.3E-2</v>
      </c>
      <c r="M191" s="124">
        <f t="shared" si="52"/>
        <v>2.3E-2</v>
      </c>
      <c r="N191" s="124">
        <f t="shared" si="52"/>
        <v>2.3E-2</v>
      </c>
      <c r="O191" s="124">
        <f t="shared" si="52"/>
        <v>2.3E-2</v>
      </c>
      <c r="P191" s="124">
        <f t="shared" si="52"/>
        <v>2.3E-2</v>
      </c>
      <c r="Q191" s="124">
        <f t="shared" si="52"/>
        <v>2.3E-2</v>
      </c>
      <c r="R191" s="124">
        <f t="shared" si="52"/>
        <v>2.3E-2</v>
      </c>
      <c r="S191" s="124">
        <f t="shared" si="53"/>
        <v>2.3E-2</v>
      </c>
      <c r="T191" s="124">
        <f t="shared" si="53"/>
        <v>2.3E-2</v>
      </c>
      <c r="U191" s="124">
        <f t="shared" si="53"/>
        <v>2.3E-2</v>
      </c>
      <c r="V191" s="124">
        <f t="shared" si="53"/>
        <v>2.3E-2</v>
      </c>
      <c r="W191" s="124">
        <f t="shared" si="53"/>
        <v>2.3E-2</v>
      </c>
      <c r="X191" s="124">
        <f t="shared" si="53"/>
        <v>2.3E-2</v>
      </c>
      <c r="Y191" s="124">
        <f t="shared" si="53"/>
        <v>2.3E-2</v>
      </c>
      <c r="Z191" s="124">
        <f t="shared" si="53"/>
        <v>2.3E-2</v>
      </c>
      <c r="AA191" s="124">
        <f t="shared" si="53"/>
        <v>2.3E-2</v>
      </c>
      <c r="AB191" s="124">
        <f t="shared" si="53"/>
        <v>2.3E-2</v>
      </c>
      <c r="AC191" s="124">
        <f t="shared" si="53"/>
        <v>2.3E-2</v>
      </c>
      <c r="AD191" s="124">
        <f t="shared" si="53"/>
        <v>2.3E-2</v>
      </c>
      <c r="AE191" s="124">
        <f t="shared" si="53"/>
        <v>2.3E-2</v>
      </c>
      <c r="AF191" s="124">
        <f t="shared" si="53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54">SUM(C102:C191)</f>
        <v>194.70600000000002</v>
      </c>
      <c r="D192" s="129">
        <f t="shared" si="54"/>
        <v>194.70600000000002</v>
      </c>
      <c r="E192" s="129">
        <f t="shared" si="54"/>
        <v>194.70600000000002</v>
      </c>
      <c r="F192" s="129">
        <f t="shared" si="54"/>
        <v>194.70600000000002</v>
      </c>
      <c r="G192" s="129">
        <f t="shared" si="54"/>
        <v>194.70600000000002</v>
      </c>
      <c r="H192" s="129">
        <f t="shared" si="54"/>
        <v>194.70600000000002</v>
      </c>
      <c r="I192" s="129">
        <f t="shared" si="54"/>
        <v>189.70600000000005</v>
      </c>
      <c r="J192" s="129">
        <f t="shared" si="54"/>
        <v>187.10600000000005</v>
      </c>
      <c r="K192" s="129">
        <f t="shared" si="54"/>
        <v>187.10600000000005</v>
      </c>
      <c r="L192" s="129">
        <f t="shared" si="54"/>
        <v>187.10600000000005</v>
      </c>
      <c r="M192" s="129">
        <f t="shared" si="54"/>
        <v>187.10600000000005</v>
      </c>
      <c r="N192" s="129">
        <f t="shared" si="54"/>
        <v>187.10600000000005</v>
      </c>
      <c r="O192" s="129">
        <f t="shared" si="54"/>
        <v>187.10600000000005</v>
      </c>
      <c r="P192" s="129">
        <f t="shared" si="54"/>
        <v>187.10600000000005</v>
      </c>
      <c r="Q192" s="129">
        <f t="shared" si="54"/>
        <v>187.10600000000005</v>
      </c>
      <c r="R192" s="129">
        <f t="shared" si="54"/>
        <v>187.10600000000005</v>
      </c>
      <c r="S192" s="129">
        <f t="shared" si="54"/>
        <v>187.10600000000005</v>
      </c>
      <c r="T192" s="129">
        <f t="shared" si="54"/>
        <v>187.10600000000005</v>
      </c>
      <c r="U192" s="129">
        <f t="shared" si="54"/>
        <v>187.10600000000005</v>
      </c>
      <c r="V192" s="129">
        <f t="shared" si="54"/>
        <v>187.10600000000005</v>
      </c>
      <c r="W192" s="129">
        <f t="shared" si="54"/>
        <v>187.10600000000005</v>
      </c>
      <c r="X192" s="129">
        <f t="shared" si="54"/>
        <v>187.10600000000005</v>
      </c>
      <c r="Y192" s="129">
        <f t="shared" si="54"/>
        <v>187.10600000000005</v>
      </c>
      <c r="Z192" s="129">
        <f t="shared" si="54"/>
        <v>187.10600000000005</v>
      </c>
      <c r="AA192" s="129">
        <f t="shared" si="54"/>
        <v>187.10600000000005</v>
      </c>
      <c r="AB192" s="129">
        <f t="shared" si="54"/>
        <v>187.10600000000005</v>
      </c>
      <c r="AC192" s="129">
        <f t="shared" si="54"/>
        <v>187.10600000000005</v>
      </c>
      <c r="AD192" s="129">
        <f t="shared" si="54"/>
        <v>187.10600000000005</v>
      </c>
      <c r="AE192" s="129">
        <f t="shared" si="54"/>
        <v>187.10600000000005</v>
      </c>
      <c r="AF192" s="129">
        <f t="shared" si="54"/>
        <v>187.10600000000005</v>
      </c>
      <c r="AG192" s="130">
        <f t="shared" si="54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5">AF194</f>
        <v>0.3</v>
      </c>
      <c r="C194" s="131">
        <v>0.3</v>
      </c>
      <c r="D194" s="131">
        <f t="shared" ref="D194:S199" si="56">C194</f>
        <v>0.3</v>
      </c>
      <c r="E194" s="131">
        <f t="shared" si="56"/>
        <v>0.3</v>
      </c>
      <c r="F194" s="131">
        <f t="shared" si="56"/>
        <v>0.3</v>
      </c>
      <c r="G194" s="131">
        <f t="shared" si="56"/>
        <v>0.3</v>
      </c>
      <c r="H194" s="131">
        <f t="shared" si="56"/>
        <v>0.3</v>
      </c>
      <c r="I194" s="131">
        <f t="shared" si="56"/>
        <v>0.3</v>
      </c>
      <c r="J194" s="131">
        <f t="shared" si="56"/>
        <v>0.3</v>
      </c>
      <c r="K194" s="131">
        <f t="shared" si="56"/>
        <v>0.3</v>
      </c>
      <c r="L194" s="131">
        <f t="shared" si="56"/>
        <v>0.3</v>
      </c>
      <c r="M194" s="131">
        <f t="shared" si="56"/>
        <v>0.3</v>
      </c>
      <c r="N194" s="131">
        <f t="shared" si="56"/>
        <v>0.3</v>
      </c>
      <c r="O194" s="131">
        <f t="shared" si="56"/>
        <v>0.3</v>
      </c>
      <c r="P194" s="131">
        <f t="shared" si="56"/>
        <v>0.3</v>
      </c>
      <c r="Q194" s="131">
        <f t="shared" si="56"/>
        <v>0.3</v>
      </c>
      <c r="R194" s="131">
        <f t="shared" si="56"/>
        <v>0.3</v>
      </c>
      <c r="S194" s="131">
        <f t="shared" si="56"/>
        <v>0.3</v>
      </c>
      <c r="T194" s="131">
        <f t="shared" ref="T194:AF199" si="57">S194</f>
        <v>0.3</v>
      </c>
      <c r="U194" s="131">
        <f t="shared" si="57"/>
        <v>0.3</v>
      </c>
      <c r="V194" s="131">
        <f t="shared" si="57"/>
        <v>0.3</v>
      </c>
      <c r="W194" s="131">
        <f t="shared" si="57"/>
        <v>0.3</v>
      </c>
      <c r="X194" s="131">
        <f t="shared" si="57"/>
        <v>0.3</v>
      </c>
      <c r="Y194" s="131">
        <f t="shared" si="57"/>
        <v>0.3</v>
      </c>
      <c r="Z194" s="131">
        <f t="shared" si="57"/>
        <v>0.3</v>
      </c>
      <c r="AA194" s="131">
        <f t="shared" si="57"/>
        <v>0.3</v>
      </c>
      <c r="AB194" s="131">
        <f t="shared" si="57"/>
        <v>0.3</v>
      </c>
      <c r="AC194" s="131">
        <f t="shared" si="57"/>
        <v>0.3</v>
      </c>
      <c r="AD194" s="131">
        <f t="shared" si="57"/>
        <v>0.3</v>
      </c>
      <c r="AE194" s="131">
        <f t="shared" si="57"/>
        <v>0.3</v>
      </c>
      <c r="AF194" s="131">
        <f t="shared" si="57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5"/>
        <v>0.4</v>
      </c>
      <c r="C195" s="124">
        <v>0.4</v>
      </c>
      <c r="D195" s="124">
        <f t="shared" si="56"/>
        <v>0.4</v>
      </c>
      <c r="E195" s="124">
        <f t="shared" si="56"/>
        <v>0.4</v>
      </c>
      <c r="F195" s="124">
        <f t="shared" si="56"/>
        <v>0.4</v>
      </c>
      <c r="G195" s="124">
        <f t="shared" si="56"/>
        <v>0.4</v>
      </c>
      <c r="H195" s="124">
        <f t="shared" si="56"/>
        <v>0.4</v>
      </c>
      <c r="I195" s="124">
        <f t="shared" si="56"/>
        <v>0.4</v>
      </c>
      <c r="J195" s="124">
        <f t="shared" si="56"/>
        <v>0.4</v>
      </c>
      <c r="K195" s="124">
        <f t="shared" si="56"/>
        <v>0.4</v>
      </c>
      <c r="L195" s="124">
        <f t="shared" si="56"/>
        <v>0.4</v>
      </c>
      <c r="M195" s="124">
        <f t="shared" si="56"/>
        <v>0.4</v>
      </c>
      <c r="N195" s="124">
        <f t="shared" si="56"/>
        <v>0.4</v>
      </c>
      <c r="O195" s="124">
        <f t="shared" si="56"/>
        <v>0.4</v>
      </c>
      <c r="P195" s="124">
        <f t="shared" si="56"/>
        <v>0.4</v>
      </c>
      <c r="Q195" s="124">
        <f t="shared" si="56"/>
        <v>0.4</v>
      </c>
      <c r="R195" s="124">
        <f t="shared" si="56"/>
        <v>0.4</v>
      </c>
      <c r="S195" s="124">
        <f t="shared" si="56"/>
        <v>0.4</v>
      </c>
      <c r="T195" s="124">
        <f t="shared" si="57"/>
        <v>0.4</v>
      </c>
      <c r="U195" s="124">
        <f t="shared" si="57"/>
        <v>0.4</v>
      </c>
      <c r="V195" s="124">
        <f t="shared" si="57"/>
        <v>0.4</v>
      </c>
      <c r="W195" s="124">
        <f>V195</f>
        <v>0.4</v>
      </c>
      <c r="X195" s="124">
        <f>W195</f>
        <v>0.4</v>
      </c>
      <c r="Y195" s="124">
        <f t="shared" si="57"/>
        <v>0.4</v>
      </c>
      <c r="Z195" s="124">
        <f t="shared" si="57"/>
        <v>0.4</v>
      </c>
      <c r="AA195" s="124">
        <f t="shared" si="57"/>
        <v>0.4</v>
      </c>
      <c r="AB195" s="124">
        <f t="shared" si="57"/>
        <v>0.4</v>
      </c>
      <c r="AC195" s="124">
        <f t="shared" si="57"/>
        <v>0.4</v>
      </c>
      <c r="AD195" s="124">
        <f t="shared" si="57"/>
        <v>0.4</v>
      </c>
      <c r="AE195" s="124">
        <f t="shared" si="57"/>
        <v>0.4</v>
      </c>
      <c r="AF195" s="124">
        <f t="shared" si="57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5"/>
        <v>1.5</v>
      </c>
      <c r="C196" s="124">
        <v>1.5</v>
      </c>
      <c r="D196" s="124">
        <f t="shared" si="56"/>
        <v>1.5</v>
      </c>
      <c r="E196" s="124">
        <f t="shared" si="56"/>
        <v>1.5</v>
      </c>
      <c r="F196" s="124">
        <f t="shared" si="56"/>
        <v>1.5</v>
      </c>
      <c r="G196" s="124">
        <f t="shared" si="56"/>
        <v>1.5</v>
      </c>
      <c r="H196" s="124">
        <f t="shared" si="56"/>
        <v>1.5</v>
      </c>
      <c r="I196" s="124">
        <f t="shared" si="56"/>
        <v>1.5</v>
      </c>
      <c r="J196" s="124">
        <f t="shared" si="56"/>
        <v>1.5</v>
      </c>
      <c r="K196" s="124">
        <f t="shared" si="56"/>
        <v>1.5</v>
      </c>
      <c r="L196" s="124">
        <f t="shared" si="56"/>
        <v>1.5</v>
      </c>
      <c r="M196" s="124">
        <f t="shared" si="56"/>
        <v>1.5</v>
      </c>
      <c r="N196" s="124">
        <f t="shared" si="56"/>
        <v>1.5</v>
      </c>
      <c r="O196" s="124">
        <f t="shared" si="56"/>
        <v>1.5</v>
      </c>
      <c r="P196" s="124">
        <f t="shared" si="56"/>
        <v>1.5</v>
      </c>
      <c r="Q196" s="124">
        <f t="shared" si="56"/>
        <v>1.5</v>
      </c>
      <c r="R196" s="124">
        <f t="shared" si="56"/>
        <v>1.5</v>
      </c>
      <c r="S196" s="124">
        <f t="shared" si="56"/>
        <v>1.5</v>
      </c>
      <c r="T196" s="124">
        <f t="shared" si="57"/>
        <v>1.5</v>
      </c>
      <c r="U196" s="124">
        <f t="shared" si="57"/>
        <v>1.5</v>
      </c>
      <c r="V196" s="124">
        <f t="shared" si="57"/>
        <v>1.5</v>
      </c>
      <c r="W196" s="124">
        <f t="shared" si="57"/>
        <v>1.5</v>
      </c>
      <c r="X196" s="124">
        <f t="shared" si="57"/>
        <v>1.5</v>
      </c>
      <c r="Y196" s="124">
        <f t="shared" si="57"/>
        <v>1.5</v>
      </c>
      <c r="Z196" s="124">
        <f t="shared" si="57"/>
        <v>1.5</v>
      </c>
      <c r="AA196" s="124">
        <f t="shared" si="57"/>
        <v>1.5</v>
      </c>
      <c r="AB196" s="124">
        <f t="shared" si="57"/>
        <v>1.5</v>
      </c>
      <c r="AC196" s="124">
        <f t="shared" si="57"/>
        <v>1.5</v>
      </c>
      <c r="AD196" s="124">
        <f t="shared" si="57"/>
        <v>1.5</v>
      </c>
      <c r="AE196" s="124">
        <f t="shared" si="57"/>
        <v>1.5</v>
      </c>
      <c r="AF196" s="124">
        <f t="shared" si="57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5"/>
        <v>0.3</v>
      </c>
      <c r="C197" s="124">
        <v>0.3</v>
      </c>
      <c r="D197" s="124">
        <f t="shared" si="56"/>
        <v>0.3</v>
      </c>
      <c r="E197" s="124">
        <f t="shared" si="56"/>
        <v>0.3</v>
      </c>
      <c r="F197" s="124">
        <f t="shared" si="56"/>
        <v>0.3</v>
      </c>
      <c r="G197" s="124">
        <f t="shared" si="56"/>
        <v>0.3</v>
      </c>
      <c r="H197" s="124">
        <f t="shared" si="56"/>
        <v>0.3</v>
      </c>
      <c r="I197" s="124">
        <f t="shared" si="56"/>
        <v>0.3</v>
      </c>
      <c r="J197" s="124">
        <f t="shared" si="56"/>
        <v>0.3</v>
      </c>
      <c r="K197" s="124">
        <f t="shared" si="56"/>
        <v>0.3</v>
      </c>
      <c r="L197" s="124">
        <f t="shared" si="56"/>
        <v>0.3</v>
      </c>
      <c r="M197" s="124">
        <f t="shared" si="56"/>
        <v>0.3</v>
      </c>
      <c r="N197" s="124">
        <f t="shared" si="56"/>
        <v>0.3</v>
      </c>
      <c r="O197" s="124">
        <f t="shared" si="56"/>
        <v>0.3</v>
      </c>
      <c r="P197" s="124">
        <f t="shared" si="56"/>
        <v>0.3</v>
      </c>
      <c r="Q197" s="124">
        <f t="shared" si="56"/>
        <v>0.3</v>
      </c>
      <c r="R197" s="124">
        <f t="shared" si="56"/>
        <v>0.3</v>
      </c>
      <c r="S197" s="124">
        <f t="shared" si="56"/>
        <v>0.3</v>
      </c>
      <c r="T197" s="124">
        <f t="shared" si="57"/>
        <v>0.3</v>
      </c>
      <c r="U197" s="124">
        <f t="shared" si="57"/>
        <v>0.3</v>
      </c>
      <c r="V197" s="124">
        <f t="shared" si="57"/>
        <v>0.3</v>
      </c>
      <c r="W197" s="124">
        <f t="shared" si="57"/>
        <v>0.3</v>
      </c>
      <c r="X197" s="124">
        <f t="shared" si="57"/>
        <v>0.3</v>
      </c>
      <c r="Y197" s="124">
        <f t="shared" si="57"/>
        <v>0.3</v>
      </c>
      <c r="Z197" s="124">
        <f t="shared" si="57"/>
        <v>0.3</v>
      </c>
      <c r="AA197" s="124">
        <f t="shared" si="57"/>
        <v>0.3</v>
      </c>
      <c r="AB197" s="124">
        <f t="shared" si="57"/>
        <v>0.3</v>
      </c>
      <c r="AC197" s="124">
        <f t="shared" si="57"/>
        <v>0.3</v>
      </c>
      <c r="AD197" s="124">
        <f t="shared" si="57"/>
        <v>0.3</v>
      </c>
      <c r="AE197" s="124">
        <f t="shared" si="57"/>
        <v>0.3</v>
      </c>
      <c r="AF197" s="124">
        <f t="shared" si="57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5"/>
        <v>0.4</v>
      </c>
      <c r="C198" s="124">
        <v>0.4</v>
      </c>
      <c r="D198" s="124">
        <f t="shared" si="56"/>
        <v>0.4</v>
      </c>
      <c r="E198" s="124">
        <f t="shared" si="56"/>
        <v>0.4</v>
      </c>
      <c r="F198" s="124">
        <f t="shared" si="56"/>
        <v>0.4</v>
      </c>
      <c r="G198" s="124">
        <f t="shared" si="56"/>
        <v>0.4</v>
      </c>
      <c r="H198" s="124">
        <f t="shared" si="56"/>
        <v>0.4</v>
      </c>
      <c r="I198" s="124">
        <f t="shared" si="56"/>
        <v>0.4</v>
      </c>
      <c r="J198" s="124">
        <f t="shared" si="56"/>
        <v>0.4</v>
      </c>
      <c r="K198" s="124">
        <f t="shared" si="56"/>
        <v>0.4</v>
      </c>
      <c r="L198" s="124">
        <f t="shared" si="56"/>
        <v>0.4</v>
      </c>
      <c r="M198" s="124">
        <f t="shared" si="56"/>
        <v>0.4</v>
      </c>
      <c r="N198" s="124">
        <f t="shared" si="56"/>
        <v>0.4</v>
      </c>
      <c r="O198" s="124">
        <f t="shared" si="56"/>
        <v>0.4</v>
      </c>
      <c r="P198" s="124">
        <f t="shared" si="56"/>
        <v>0.4</v>
      </c>
      <c r="Q198" s="124">
        <f t="shared" si="56"/>
        <v>0.4</v>
      </c>
      <c r="R198" s="124">
        <f t="shared" si="56"/>
        <v>0.4</v>
      </c>
      <c r="S198" s="124">
        <f t="shared" si="56"/>
        <v>0.4</v>
      </c>
      <c r="T198" s="124">
        <f t="shared" si="57"/>
        <v>0.4</v>
      </c>
      <c r="U198" s="124">
        <f t="shared" si="57"/>
        <v>0.4</v>
      </c>
      <c r="V198" s="124">
        <f t="shared" si="57"/>
        <v>0.4</v>
      </c>
      <c r="W198" s="124">
        <f t="shared" si="57"/>
        <v>0.4</v>
      </c>
      <c r="X198" s="124">
        <f t="shared" si="57"/>
        <v>0.4</v>
      </c>
      <c r="Y198" s="124">
        <f t="shared" si="57"/>
        <v>0.4</v>
      </c>
      <c r="Z198" s="124">
        <f t="shared" si="57"/>
        <v>0.4</v>
      </c>
      <c r="AA198" s="124">
        <f t="shared" si="57"/>
        <v>0.4</v>
      </c>
      <c r="AB198" s="124">
        <f t="shared" si="57"/>
        <v>0.4</v>
      </c>
      <c r="AC198" s="124">
        <f t="shared" si="57"/>
        <v>0.4</v>
      </c>
      <c r="AD198" s="124">
        <f t="shared" si="57"/>
        <v>0.4</v>
      </c>
      <c r="AE198" s="124">
        <f t="shared" si="57"/>
        <v>0.4</v>
      </c>
      <c r="AF198" s="124">
        <f t="shared" si="57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5"/>
        <v>0.64</v>
      </c>
      <c r="C199" s="134">
        <v>0.64</v>
      </c>
      <c r="D199" s="134">
        <f t="shared" si="56"/>
        <v>0.64</v>
      </c>
      <c r="E199" s="134">
        <f t="shared" si="56"/>
        <v>0.64</v>
      </c>
      <c r="F199" s="134">
        <f t="shared" si="56"/>
        <v>0.64</v>
      </c>
      <c r="G199" s="134">
        <f t="shared" si="56"/>
        <v>0.64</v>
      </c>
      <c r="H199" s="134">
        <f t="shared" si="56"/>
        <v>0.64</v>
      </c>
      <c r="I199" s="134">
        <f t="shared" si="56"/>
        <v>0.64</v>
      </c>
      <c r="J199" s="134">
        <f t="shared" si="56"/>
        <v>0.64</v>
      </c>
      <c r="K199" s="134">
        <f t="shared" si="56"/>
        <v>0.64</v>
      </c>
      <c r="L199" s="134">
        <f t="shared" si="56"/>
        <v>0.64</v>
      </c>
      <c r="M199" s="134">
        <f t="shared" si="56"/>
        <v>0.64</v>
      </c>
      <c r="N199" s="134">
        <f t="shared" si="56"/>
        <v>0.64</v>
      </c>
      <c r="O199" s="134">
        <f t="shared" si="56"/>
        <v>0.64</v>
      </c>
      <c r="P199" s="134">
        <f t="shared" si="56"/>
        <v>0.64</v>
      </c>
      <c r="Q199" s="134">
        <f t="shared" si="56"/>
        <v>0.64</v>
      </c>
      <c r="R199" s="134">
        <f t="shared" si="56"/>
        <v>0.64</v>
      </c>
      <c r="S199" s="134">
        <f t="shared" si="56"/>
        <v>0.64</v>
      </c>
      <c r="T199" s="134">
        <f t="shared" si="57"/>
        <v>0.64</v>
      </c>
      <c r="U199" s="134">
        <f t="shared" si="57"/>
        <v>0.64</v>
      </c>
      <c r="V199" s="134">
        <f t="shared" si="57"/>
        <v>0.64</v>
      </c>
      <c r="W199" s="134">
        <f t="shared" si="57"/>
        <v>0.64</v>
      </c>
      <c r="X199" s="134">
        <f t="shared" si="57"/>
        <v>0.64</v>
      </c>
      <c r="Y199" s="134">
        <f t="shared" si="57"/>
        <v>0.64</v>
      </c>
      <c r="Z199" s="134">
        <f t="shared" si="57"/>
        <v>0.64</v>
      </c>
      <c r="AA199" s="134">
        <f t="shared" si="57"/>
        <v>0.64</v>
      </c>
      <c r="AB199" s="134">
        <f t="shared" si="57"/>
        <v>0.64</v>
      </c>
      <c r="AC199" s="134">
        <f t="shared" si="57"/>
        <v>0.64</v>
      </c>
      <c r="AD199" s="134">
        <f t="shared" si="57"/>
        <v>0.64</v>
      </c>
      <c r="AE199" s="134">
        <f t="shared" si="57"/>
        <v>0.64</v>
      </c>
      <c r="AF199" s="134">
        <f t="shared" si="57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8">SUM(D194:D199)</f>
        <v>3.54</v>
      </c>
      <c r="E200" s="137">
        <f t="shared" si="58"/>
        <v>3.54</v>
      </c>
      <c r="F200" s="137">
        <f t="shared" si="58"/>
        <v>3.54</v>
      </c>
      <c r="G200" s="137">
        <f t="shared" si="58"/>
        <v>3.54</v>
      </c>
      <c r="H200" s="137">
        <f t="shared" si="58"/>
        <v>3.54</v>
      </c>
      <c r="I200" s="137">
        <f t="shared" si="58"/>
        <v>3.54</v>
      </c>
      <c r="J200" s="137">
        <f t="shared" si="58"/>
        <v>3.54</v>
      </c>
      <c r="K200" s="137">
        <f t="shared" si="58"/>
        <v>3.54</v>
      </c>
      <c r="L200" s="137">
        <f t="shared" si="58"/>
        <v>3.54</v>
      </c>
      <c r="M200" s="137">
        <f>SUM(M194:M199)</f>
        <v>3.54</v>
      </c>
      <c r="N200" s="137">
        <f t="shared" ref="N200:S200" si="59">SUM(N194:N199)</f>
        <v>3.54</v>
      </c>
      <c r="O200" s="137">
        <f t="shared" si="59"/>
        <v>3.54</v>
      </c>
      <c r="P200" s="137">
        <f t="shared" si="59"/>
        <v>3.54</v>
      </c>
      <c r="Q200" s="137">
        <f t="shared" si="59"/>
        <v>3.54</v>
      </c>
      <c r="R200" s="137">
        <f t="shared" si="59"/>
        <v>3.54</v>
      </c>
      <c r="S200" s="137">
        <f t="shared" si="59"/>
        <v>3.54</v>
      </c>
      <c r="T200" s="137">
        <f>SUM(T194:T199)</f>
        <v>3.54</v>
      </c>
      <c r="U200" s="137">
        <f t="shared" ref="U200:AG200" si="60">SUM(U194:U199)</f>
        <v>3.54</v>
      </c>
      <c r="V200" s="137">
        <f t="shared" si="60"/>
        <v>3.54</v>
      </c>
      <c r="W200" s="137">
        <f t="shared" si="60"/>
        <v>3.54</v>
      </c>
      <c r="X200" s="137">
        <f t="shared" si="60"/>
        <v>3.54</v>
      </c>
      <c r="Y200" s="137">
        <f t="shared" si="60"/>
        <v>3.54</v>
      </c>
      <c r="Z200" s="137">
        <f t="shared" si="60"/>
        <v>3.54</v>
      </c>
      <c r="AA200" s="137">
        <f t="shared" si="60"/>
        <v>3.54</v>
      </c>
      <c r="AB200" s="137">
        <f t="shared" si="60"/>
        <v>3.54</v>
      </c>
      <c r="AC200" s="137">
        <f t="shared" si="60"/>
        <v>3.54</v>
      </c>
      <c r="AD200" s="137">
        <f t="shared" si="60"/>
        <v>3.54</v>
      </c>
      <c r="AE200" s="137">
        <f t="shared" si="60"/>
        <v>3.54</v>
      </c>
      <c r="AF200" s="137">
        <f t="shared" si="60"/>
        <v>3.54</v>
      </c>
      <c r="AG200" s="138">
        <f t="shared" si="60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1279.54</v>
      </c>
      <c r="C209" s="152">
        <f>INDEX(G9:N9,1,MATCH(MAX(G75:N75),G75:N75,0))</f>
        <v>0.29166666666666669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24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2079/01/24)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2079/01/24)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61">B75</f>
        <v>1225.54</v>
      </c>
      <c r="U214" s="161">
        <f t="shared" si="61"/>
        <v>1216.44</v>
      </c>
      <c r="V214" s="161">
        <f t="shared" si="61"/>
        <v>1186.3400000000001</v>
      </c>
      <c r="W214" s="161">
        <f t="shared" si="61"/>
        <v>1178.24</v>
      </c>
      <c r="X214" s="161">
        <f t="shared" si="61"/>
        <v>1174.44</v>
      </c>
      <c r="Y214" s="161">
        <f t="shared" si="61"/>
        <v>1191.94</v>
      </c>
      <c r="Z214" s="161">
        <f t="shared" si="61"/>
        <v>1201.8400000000001</v>
      </c>
      <c r="AA214" s="161">
        <f t="shared" si="61"/>
        <v>1237.04</v>
      </c>
      <c r="AB214" s="161">
        <f t="shared" si="61"/>
        <v>1239.8400000000001</v>
      </c>
      <c r="AC214" s="161">
        <f t="shared" si="61"/>
        <v>1279.54</v>
      </c>
      <c r="AD214" s="161">
        <f t="shared" si="61"/>
        <v>1270.8400000000001</v>
      </c>
      <c r="AE214" s="161">
        <f t="shared" si="61"/>
        <v>1260.24</v>
      </c>
      <c r="AF214" s="161">
        <f t="shared" si="61"/>
        <v>1272.94</v>
      </c>
      <c r="AG214" s="161">
        <f t="shared" si="61"/>
        <v>1305.44</v>
      </c>
      <c r="AH214" s="161">
        <f t="shared" si="61"/>
        <v>1283.44</v>
      </c>
      <c r="AI214" s="161">
        <f t="shared" si="61"/>
        <v>1292.44</v>
      </c>
      <c r="AJ214" s="161">
        <f t="shared" si="61"/>
        <v>1287.8400000000001</v>
      </c>
      <c r="AK214" s="161">
        <f t="shared" si="61"/>
        <v>1309.8400000000001</v>
      </c>
      <c r="AL214" s="161">
        <f t="shared" si="61"/>
        <v>1300.8400000000001</v>
      </c>
      <c r="AM214" s="161">
        <f t="shared" si="61"/>
        <v>1232.44</v>
      </c>
      <c r="AN214" s="161">
        <f t="shared" si="61"/>
        <v>1235.94</v>
      </c>
      <c r="AO214" s="161">
        <f t="shared" si="61"/>
        <v>1184.94</v>
      </c>
      <c r="AP214" s="161">
        <f t="shared" si="61"/>
        <v>1193.8399999999999</v>
      </c>
      <c r="AQ214" s="161">
        <f t="shared" si="61"/>
        <v>1280.6399999999999</v>
      </c>
      <c r="AR214" s="161">
        <f t="shared" si="61"/>
        <v>1356.04</v>
      </c>
      <c r="AS214" s="161">
        <f t="shared" si="61"/>
        <v>1452.64</v>
      </c>
      <c r="AT214" s="161">
        <f t="shared" si="61"/>
        <v>1461.8400000000001</v>
      </c>
      <c r="AU214" s="161">
        <f t="shared" si="61"/>
        <v>1458.3400000000001</v>
      </c>
      <c r="AV214" s="161">
        <f t="shared" si="61"/>
        <v>1453.04</v>
      </c>
      <c r="AW214" s="161">
        <f t="shared" si="61"/>
        <v>1368.06</v>
      </c>
      <c r="AX214" s="161">
        <f t="shared" si="61"/>
        <v>1316.14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62">C199</f>
        <v>0.64</v>
      </c>
      <c r="C235" s="164">
        <f t="shared" si="62"/>
        <v>0.64</v>
      </c>
      <c r="D235" s="164">
        <f t="shared" si="62"/>
        <v>0.64</v>
      </c>
      <c r="E235" s="164">
        <f t="shared" si="62"/>
        <v>0.64</v>
      </c>
      <c r="F235" s="164">
        <f t="shared" si="62"/>
        <v>0.64</v>
      </c>
      <c r="G235" s="164">
        <f t="shared" si="62"/>
        <v>0.64</v>
      </c>
      <c r="H235" s="164">
        <f t="shared" si="62"/>
        <v>0.64</v>
      </c>
      <c r="I235" s="164">
        <f t="shared" si="62"/>
        <v>0.64</v>
      </c>
      <c r="J235" s="164">
        <f t="shared" si="62"/>
        <v>0.64</v>
      </c>
      <c r="K235" s="164">
        <f t="shared" si="62"/>
        <v>0.64</v>
      </c>
      <c r="L235" s="164">
        <f t="shared" si="62"/>
        <v>0.64</v>
      </c>
      <c r="M235" s="164">
        <f t="shared" si="62"/>
        <v>0.64</v>
      </c>
      <c r="N235" s="164">
        <f t="shared" si="62"/>
        <v>0.64</v>
      </c>
      <c r="O235" s="164">
        <f t="shared" si="62"/>
        <v>0.64</v>
      </c>
      <c r="P235" s="164">
        <f t="shared" si="62"/>
        <v>0.64</v>
      </c>
      <c r="Q235" s="164">
        <f t="shared" si="62"/>
        <v>0.64</v>
      </c>
      <c r="R235" s="164">
        <f t="shared" si="62"/>
        <v>0.64</v>
      </c>
      <c r="S235" s="164">
        <f t="shared" si="62"/>
        <v>0.64</v>
      </c>
      <c r="T235" s="164">
        <f t="shared" si="62"/>
        <v>0.64</v>
      </c>
      <c r="U235" s="164">
        <f t="shared" si="62"/>
        <v>0.64</v>
      </c>
      <c r="V235" s="164">
        <f t="shared" si="62"/>
        <v>0.64</v>
      </c>
      <c r="W235" s="164">
        <f t="shared" si="62"/>
        <v>0.64</v>
      </c>
      <c r="X235" s="164">
        <f t="shared" si="62"/>
        <v>0.64</v>
      </c>
      <c r="Y235" s="164">
        <f t="shared" si="62"/>
        <v>0.64</v>
      </c>
      <c r="Z235" s="164">
        <f t="shared" si="62"/>
        <v>0.64</v>
      </c>
      <c r="AA235" s="164">
        <f t="shared" si="62"/>
        <v>0.64</v>
      </c>
      <c r="AB235" s="164">
        <f t="shared" si="62"/>
        <v>0.64</v>
      </c>
      <c r="AC235" s="164">
        <f t="shared" si="62"/>
        <v>0.64</v>
      </c>
      <c r="AD235" s="164">
        <f t="shared" si="62"/>
        <v>0.64</v>
      </c>
      <c r="AE235" s="164">
        <f t="shared" si="62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63">IF(C203&lt;100,"",C203-520)</f>
        <v/>
      </c>
      <c r="D236" s="109" t="str">
        <f t="shared" si="63"/>
        <v/>
      </c>
      <c r="E236" s="109" t="str">
        <f t="shared" si="63"/>
        <v/>
      </c>
      <c r="F236" s="109" t="str">
        <f t="shared" si="63"/>
        <v/>
      </c>
      <c r="G236" s="109" t="str">
        <f t="shared" si="63"/>
        <v/>
      </c>
      <c r="H236" s="109" t="str">
        <f t="shared" si="63"/>
        <v/>
      </c>
      <c r="I236" s="109" t="str">
        <f t="shared" si="63"/>
        <v/>
      </c>
      <c r="J236" s="109" t="str">
        <f t="shared" si="63"/>
        <v/>
      </c>
      <c r="K236" s="109" t="str">
        <f t="shared" si="63"/>
        <v/>
      </c>
      <c r="L236" s="109" t="str">
        <f t="shared" si="63"/>
        <v/>
      </c>
      <c r="M236" s="109" t="str">
        <f t="shared" si="63"/>
        <v/>
      </c>
      <c r="N236" s="109" t="str">
        <f t="shared" si="63"/>
        <v/>
      </c>
      <c r="O236" s="109" t="str">
        <f t="shared" si="63"/>
        <v/>
      </c>
      <c r="P236" s="109" t="str">
        <f t="shared" si="63"/>
        <v/>
      </c>
      <c r="Q236" s="109" t="str">
        <f t="shared" si="63"/>
        <v/>
      </c>
      <c r="R236" s="109" t="str">
        <f t="shared" si="63"/>
        <v/>
      </c>
      <c r="S236" s="109" t="str">
        <f t="shared" si="63"/>
        <v/>
      </c>
      <c r="T236" s="109" t="str">
        <f t="shared" si="63"/>
        <v/>
      </c>
      <c r="U236" s="109" t="str">
        <f t="shared" si="63"/>
        <v/>
      </c>
      <c r="V236" s="109" t="str">
        <f t="shared" si="63"/>
        <v/>
      </c>
      <c r="W236" s="109" t="str">
        <f t="shared" si="63"/>
        <v/>
      </c>
      <c r="X236" s="109" t="str">
        <f t="shared" si="63"/>
        <v/>
      </c>
      <c r="Y236" s="109" t="str">
        <f t="shared" si="63"/>
        <v/>
      </c>
      <c r="Z236" s="109" t="str">
        <f t="shared" si="63"/>
        <v/>
      </c>
      <c r="AA236" s="109" t="str">
        <f t="shared" si="63"/>
        <v/>
      </c>
      <c r="AB236" s="109" t="str">
        <f t="shared" si="63"/>
        <v/>
      </c>
      <c r="AC236" s="109" t="str">
        <f t="shared" si="63"/>
        <v/>
      </c>
      <c r="AD236" s="109" t="str">
        <f t="shared" si="63"/>
        <v/>
      </c>
      <c r="AE236" s="109" t="str">
        <f t="shared" si="63"/>
        <v/>
      </c>
      <c r="AF236" s="109" t="str">
        <f t="shared" si="63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64">IF(B204&lt;100,"",B204-620)</f>
        <v/>
      </c>
      <c r="C237" s="109" t="str">
        <f t="shared" si="64"/>
        <v/>
      </c>
      <c r="D237" s="109" t="str">
        <f t="shared" si="64"/>
        <v/>
      </c>
      <c r="E237" s="109" t="str">
        <f t="shared" si="64"/>
        <v/>
      </c>
      <c r="F237" s="109" t="str">
        <f t="shared" si="64"/>
        <v/>
      </c>
      <c r="G237" s="109" t="str">
        <f t="shared" si="64"/>
        <v/>
      </c>
      <c r="H237" s="109" t="str">
        <f t="shared" si="64"/>
        <v/>
      </c>
      <c r="I237" s="109" t="str">
        <f t="shared" si="64"/>
        <v/>
      </c>
      <c r="J237" s="109" t="str">
        <f t="shared" si="64"/>
        <v/>
      </c>
      <c r="K237" s="109" t="str">
        <f t="shared" si="64"/>
        <v/>
      </c>
      <c r="L237" s="109" t="str">
        <f t="shared" si="64"/>
        <v/>
      </c>
      <c r="M237" s="109" t="str">
        <f t="shared" si="64"/>
        <v/>
      </c>
      <c r="N237" s="109" t="str">
        <f t="shared" si="64"/>
        <v/>
      </c>
      <c r="O237" s="109" t="str">
        <f t="shared" si="64"/>
        <v/>
      </c>
      <c r="P237" s="109" t="str">
        <f t="shared" si="64"/>
        <v/>
      </c>
      <c r="Q237" s="109" t="str">
        <f t="shared" si="64"/>
        <v/>
      </c>
      <c r="R237" s="109" t="str">
        <f t="shared" si="64"/>
        <v/>
      </c>
      <c r="S237" s="109" t="str">
        <f t="shared" si="64"/>
        <v/>
      </c>
      <c r="T237" s="109" t="str">
        <f t="shared" si="64"/>
        <v/>
      </c>
      <c r="U237" s="109" t="str">
        <f t="shared" si="64"/>
        <v/>
      </c>
      <c r="V237" s="109" t="str">
        <f t="shared" si="64"/>
        <v/>
      </c>
      <c r="W237" s="109" t="str">
        <f t="shared" si="64"/>
        <v/>
      </c>
      <c r="X237" s="109" t="str">
        <f t="shared" si="64"/>
        <v/>
      </c>
      <c r="Y237" s="109" t="str">
        <f t="shared" si="64"/>
        <v/>
      </c>
      <c r="Z237" s="109" t="str">
        <f t="shared" si="64"/>
        <v/>
      </c>
      <c r="AA237" s="109" t="str">
        <f t="shared" si="64"/>
        <v/>
      </c>
      <c r="AB237" s="109" t="str">
        <f t="shared" si="64"/>
        <v/>
      </c>
      <c r="AC237" s="109" t="str">
        <f t="shared" si="64"/>
        <v/>
      </c>
      <c r="AD237" s="109" t="str">
        <f t="shared" si="64"/>
        <v/>
      </c>
      <c r="AE237" s="109" t="str">
        <f t="shared" si="64"/>
        <v/>
      </c>
      <c r="AF237" s="109" t="str">
        <f t="shared" si="64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5">IF(B205&lt;100,"",B205-330)</f>
        <v/>
      </c>
      <c r="C238" s="109" t="str">
        <f t="shared" si="65"/>
        <v/>
      </c>
      <c r="D238" s="109" t="str">
        <f t="shared" si="65"/>
        <v/>
      </c>
      <c r="E238" s="109" t="str">
        <f t="shared" si="65"/>
        <v/>
      </c>
      <c r="F238" s="109" t="str">
        <f t="shared" si="65"/>
        <v/>
      </c>
      <c r="G238" s="109" t="str">
        <f t="shared" si="65"/>
        <v/>
      </c>
      <c r="H238" s="109" t="str">
        <f t="shared" si="65"/>
        <v/>
      </c>
      <c r="I238" s="109" t="str">
        <f t="shared" si="65"/>
        <v/>
      </c>
      <c r="J238" s="109" t="str">
        <f t="shared" si="65"/>
        <v/>
      </c>
      <c r="K238" s="109" t="str">
        <f t="shared" si="65"/>
        <v/>
      </c>
      <c r="L238" s="109" t="str">
        <f t="shared" si="65"/>
        <v/>
      </c>
      <c r="M238" s="109" t="str">
        <f t="shared" si="65"/>
        <v/>
      </c>
      <c r="N238" s="109" t="str">
        <f t="shared" si="65"/>
        <v/>
      </c>
      <c r="O238" s="109" t="str">
        <f t="shared" si="65"/>
        <v/>
      </c>
      <c r="P238" s="109" t="str">
        <f t="shared" si="65"/>
        <v/>
      </c>
      <c r="Q238" s="109" t="str">
        <f t="shared" si="65"/>
        <v/>
      </c>
      <c r="R238" s="109" t="str">
        <f t="shared" si="65"/>
        <v/>
      </c>
      <c r="S238" s="109" t="str">
        <f t="shared" si="65"/>
        <v/>
      </c>
      <c r="T238" s="109" t="str">
        <f t="shared" si="65"/>
        <v/>
      </c>
      <c r="U238" s="109" t="str">
        <f t="shared" si="65"/>
        <v/>
      </c>
      <c r="V238" s="109" t="str">
        <f t="shared" si="65"/>
        <v/>
      </c>
      <c r="W238" s="109" t="str">
        <f t="shared" si="65"/>
        <v/>
      </c>
      <c r="X238" s="109" t="str">
        <f t="shared" si="65"/>
        <v/>
      </c>
      <c r="Y238" s="109" t="str">
        <f t="shared" si="65"/>
        <v/>
      </c>
      <c r="Z238" s="109" t="str">
        <f t="shared" si="65"/>
        <v/>
      </c>
      <c r="AA238" s="109" t="str">
        <f t="shared" si="65"/>
        <v/>
      </c>
      <c r="AB238" s="109" t="str">
        <f t="shared" si="65"/>
        <v/>
      </c>
      <c r="AC238" s="109" t="str">
        <f t="shared" si="65"/>
        <v/>
      </c>
      <c r="AD238" s="109" t="str">
        <f t="shared" si="65"/>
        <v/>
      </c>
      <c r="AE238" s="109" t="str">
        <f t="shared" si="65"/>
        <v/>
      </c>
      <c r="AF238" s="109" t="str">
        <f t="shared" si="65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6">IF(C206&lt;100,"",C206-1500)</f>
        <v/>
      </c>
      <c r="D239" s="109" t="str">
        <f t="shared" si="66"/>
        <v/>
      </c>
      <c r="E239" s="109" t="str">
        <f t="shared" si="66"/>
        <v/>
      </c>
      <c r="F239" s="109" t="str">
        <f t="shared" si="66"/>
        <v/>
      </c>
      <c r="G239" s="109" t="str">
        <f t="shared" si="66"/>
        <v/>
      </c>
      <c r="H239" s="109" t="str">
        <f t="shared" si="66"/>
        <v/>
      </c>
      <c r="I239" s="109" t="str">
        <f t="shared" si="66"/>
        <v/>
      </c>
      <c r="J239" s="109" t="str">
        <f t="shared" si="66"/>
        <v/>
      </c>
      <c r="K239" s="109" t="str">
        <f t="shared" si="66"/>
        <v/>
      </c>
      <c r="L239" s="109" t="str">
        <f t="shared" si="66"/>
        <v/>
      </c>
      <c r="M239" s="109" t="str">
        <f t="shared" si="66"/>
        <v/>
      </c>
      <c r="N239" s="109" t="str">
        <f t="shared" si="66"/>
        <v/>
      </c>
      <c r="O239" s="109" t="str">
        <f t="shared" si="66"/>
        <v/>
      </c>
      <c r="P239" s="109" t="str">
        <f t="shared" si="66"/>
        <v/>
      </c>
      <c r="Q239" s="109" t="str">
        <f t="shared" si="66"/>
        <v/>
      </c>
      <c r="R239" s="109" t="str">
        <f t="shared" si="66"/>
        <v/>
      </c>
      <c r="S239" s="109" t="str">
        <f t="shared" si="66"/>
        <v/>
      </c>
      <c r="T239" s="109" t="str">
        <f t="shared" si="66"/>
        <v/>
      </c>
      <c r="U239" s="109" t="str">
        <f t="shared" si="66"/>
        <v/>
      </c>
      <c r="V239" s="109" t="str">
        <f t="shared" si="66"/>
        <v/>
      </c>
      <c r="W239" s="109" t="str">
        <f t="shared" si="66"/>
        <v/>
      </c>
      <c r="X239" s="109" t="str">
        <f t="shared" si="66"/>
        <v/>
      </c>
      <c r="Y239" s="109" t="str">
        <f t="shared" si="66"/>
        <v/>
      </c>
      <c r="Z239" s="109" t="str">
        <f t="shared" si="66"/>
        <v/>
      </c>
      <c r="AA239" s="109" t="str">
        <f t="shared" si="66"/>
        <v/>
      </c>
      <c r="AB239" s="109" t="str">
        <f t="shared" si="66"/>
        <v/>
      </c>
      <c r="AC239" s="109" t="str">
        <f t="shared" si="66"/>
        <v/>
      </c>
      <c r="AD239" s="109" t="str">
        <f t="shared" si="66"/>
        <v/>
      </c>
      <c r="AE239" s="109" t="str">
        <f t="shared" si="66"/>
        <v/>
      </c>
      <c r="AF239" s="109" t="str">
        <f t="shared" si="66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3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4071" priority="269">
      <formula>B$9&gt;=20/24</formula>
    </cfRule>
    <cfRule type="expression" dxfId="4070" priority="270">
      <formula>AND(B$9&gt;=14/24,B$9&lt;20/24)</formula>
    </cfRule>
    <cfRule type="expression" dxfId="4069" priority="271">
      <formula>AND(B$9&gt;=8/24,B$9&lt;14/24)</formula>
    </cfRule>
    <cfRule type="expression" dxfId="4068" priority="272">
      <formula>B$9&lt;8/24</formula>
    </cfRule>
  </conditionalFormatting>
  <conditionalFormatting sqref="AL4:AL6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4067" priority="264">
      <formula>S$9&gt;=20/24</formula>
    </cfRule>
    <cfRule type="expression" dxfId="4066" priority="265">
      <formula>AND(S$9&gt;=14/24,S$9&lt;20/24)</formula>
    </cfRule>
    <cfRule type="expression" dxfId="4065" priority="266">
      <formula>AND(S$9&gt;=8/24,S$9&lt;14/24)</formula>
    </cfRule>
    <cfRule type="expression" dxfId="4064" priority="267">
      <formula>S$9&lt;8/24</formula>
    </cfRule>
  </conditionalFormatting>
  <conditionalFormatting sqref="AG51 J11:AF11 S37:AF37">
    <cfRule type="expression" dxfId="4063" priority="263">
      <formula>J11&gt;$AG11</formula>
    </cfRule>
  </conditionalFormatting>
  <conditionalFormatting sqref="A101:A157 A84:A97 A11:A14 A16:A32 A45:A72 A80:A82 A74:A78 A35:A43 A170:A200">
    <cfRule type="expression" dxfId="4062" priority="262">
      <formula>$AH11=0</formula>
    </cfRule>
  </conditionalFormatting>
  <conditionalFormatting sqref="A98">
    <cfRule type="expression" dxfId="4061" priority="261">
      <formula>$AH98=0</formula>
    </cfRule>
  </conditionalFormatting>
  <conditionalFormatting sqref="AL32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060" priority="259">
      <formula>$AH34=0</formula>
    </cfRule>
  </conditionalFormatting>
  <conditionalFormatting sqref="A83">
    <cfRule type="expression" dxfId="4059" priority="258">
      <formula>$AH83=0</formula>
    </cfRule>
  </conditionalFormatting>
  <conditionalFormatting sqref="A15">
    <cfRule type="expression" dxfId="4058" priority="257">
      <formula>$AH15=0</formula>
    </cfRule>
  </conditionalFormatting>
  <conditionalFormatting sqref="A164:A169">
    <cfRule type="expression" dxfId="4057" priority="256">
      <formula>$AH164=0</formula>
    </cfRule>
  </conditionalFormatting>
  <conditionalFormatting sqref="A158:A163">
    <cfRule type="expression" dxfId="4056" priority="255">
      <formula>$AH158=0</formula>
    </cfRule>
  </conditionalFormatting>
  <conditionalFormatting sqref="A44">
    <cfRule type="expression" dxfId="4055" priority="254">
      <formula>$AH44=0</formula>
    </cfRule>
  </conditionalFormatting>
  <conditionalFormatting sqref="A79">
    <cfRule type="expression" dxfId="4054" priority="253">
      <formula>$AH79=0</formula>
    </cfRule>
  </conditionalFormatting>
  <conditionalFormatting sqref="A73">
    <cfRule type="expression" dxfId="4053" priority="252">
      <formula>$AH73=0</formula>
    </cfRule>
  </conditionalFormatting>
  <conditionalFormatting sqref="AL34:AL35 AL7:AL31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4052" priority="248">
      <formula>C$9&gt;=20/24</formula>
    </cfRule>
    <cfRule type="expression" dxfId="4051" priority="249">
      <formula>AND(C$9&gt;=14/24,C$9&lt;20/24)</formula>
    </cfRule>
    <cfRule type="expression" dxfId="4050" priority="250">
      <formula>AND(C$9&gt;=8/24,C$9&lt;14/24)</formula>
    </cfRule>
    <cfRule type="expression" dxfId="4049" priority="251">
      <formula>C$9&lt;8/24</formula>
    </cfRule>
  </conditionalFormatting>
  <conditionalFormatting sqref="AL33">
    <cfRule type="iconSet" priority="24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048" priority="276">
      <formula>C$9&gt;=20/24</formula>
    </cfRule>
    <cfRule type="expression" dxfId="4047" priority="277">
      <formula>AND(C$9&gt;=14/24,C$9&lt;20/24)</formula>
    </cfRule>
    <cfRule type="expression" dxfId="4046" priority="278">
      <formula>AND(C$9&gt;=8/24,C$9&lt;14/24)</formula>
    </cfRule>
    <cfRule type="expression" dxfId="4045" priority="279">
      <formula>C$9&lt;8/24</formula>
    </cfRule>
  </conditionalFormatting>
  <conditionalFormatting sqref="A201">
    <cfRule type="expression" dxfId="4044" priority="280">
      <formula>$AH201=0</formula>
    </cfRule>
  </conditionalFormatting>
  <conditionalFormatting sqref="AG213">
    <cfRule type="expression" dxfId="4043" priority="281">
      <formula>B$9&gt;=20/24</formula>
    </cfRule>
    <cfRule type="expression" dxfId="4042" priority="282">
      <formula>AND(B$9&gt;=14/24,B$9&lt;20/24)</formula>
    </cfRule>
    <cfRule type="expression" dxfId="4041" priority="283">
      <formula>AND(B$9&gt;=8/24,B$9&lt;14/24)</formula>
    </cfRule>
    <cfRule type="expression" dxfId="4040" priority="284">
      <formula>B$9&lt;8/24</formula>
    </cfRule>
  </conditionalFormatting>
  <conditionalFormatting sqref="S8">
    <cfRule type="expression" dxfId="4039" priority="242">
      <formula>U$9&gt;=20/24</formula>
    </cfRule>
    <cfRule type="expression" dxfId="4038" priority="243">
      <formula>AND(U$9&gt;=14/24,U$9&lt;20/24)</formula>
    </cfRule>
    <cfRule type="expression" dxfId="4037" priority="244">
      <formula>AND(U$9&gt;=8/24,U$9&lt;14/24)</formula>
    </cfRule>
    <cfRule type="expression" dxfId="4036" priority="245">
      <formula>U$9&lt;8/24</formula>
    </cfRule>
  </conditionalFormatting>
  <conditionalFormatting sqref="AB8">
    <cfRule type="expression" dxfId="4035" priority="238">
      <formula>AD$9&gt;=20/24</formula>
    </cfRule>
    <cfRule type="expression" dxfId="4034" priority="239">
      <formula>AND(AD$9&gt;=14/24,AD$9&lt;20/24)</formula>
    </cfRule>
    <cfRule type="expression" dxfId="4033" priority="240">
      <formula>AND(AD$9&gt;=8/24,AD$9&lt;14/24)</formula>
    </cfRule>
    <cfRule type="expression" dxfId="4032" priority="241">
      <formula>AD$9&lt;8/24</formula>
    </cfRule>
  </conditionalFormatting>
  <conditionalFormatting sqref="AH213:AX213">
    <cfRule type="expression" dxfId="4031" priority="285">
      <formula>AG$9&gt;=20/24</formula>
    </cfRule>
    <cfRule type="expression" dxfId="4030" priority="286">
      <formula>AND(AG$9&gt;=14/24,AG$9&lt;20/24)</formula>
    </cfRule>
    <cfRule type="expression" dxfId="4029" priority="287">
      <formula>AND(AG$9&gt;=8/24,AG$9&lt;14/24)</formula>
    </cfRule>
    <cfRule type="expression" dxfId="4028" priority="288">
      <formula>AG$9&lt;8/24</formula>
    </cfRule>
  </conditionalFormatting>
  <conditionalFormatting sqref="T213">
    <cfRule type="expression" dxfId="4027" priority="289">
      <formula>AX$9&gt;=20/24</formula>
    </cfRule>
    <cfRule type="expression" dxfId="4026" priority="290">
      <formula>AND(AX$9&gt;=14/24,AX$9&lt;20/24)</formula>
    </cfRule>
    <cfRule type="expression" dxfId="4025" priority="291">
      <formula>AND(AX$9&gt;=8/24,AX$9&lt;14/24)</formula>
    </cfRule>
    <cfRule type="expression" dxfId="4024" priority="292">
      <formula>AX$9&lt;8/24</formula>
    </cfRule>
  </conditionalFormatting>
  <conditionalFormatting sqref="A99:A100">
    <cfRule type="expression" dxfId="4023" priority="237">
      <formula>$AH99=0</formula>
    </cfRule>
  </conditionalFormatting>
  <conditionalFormatting sqref="U40:W41 AA36:AF36 Y40:AF41 E57:AF57">
    <cfRule type="expression" dxfId="4022" priority="233">
      <formula>E$9&gt;=20/24</formula>
    </cfRule>
    <cfRule type="expression" dxfId="4021" priority="234">
      <formula>AND(E$9&gt;=14/24,E$9&lt;20/24)</formula>
    </cfRule>
    <cfRule type="expression" dxfId="4020" priority="235">
      <formula>AND(E$9&gt;=8/24,E$9&lt;14/24)</formula>
    </cfRule>
    <cfRule type="expression" dxfId="4019" priority="236">
      <formula>E$9&lt;8/24</formula>
    </cfRule>
  </conditionalFormatting>
  <conditionalFormatting sqref="T39:W39 Y39:AF39">
    <cfRule type="expression" dxfId="4018" priority="229">
      <formula>T$9&gt;=20/24</formula>
    </cfRule>
    <cfRule type="expression" dxfId="4017" priority="230">
      <formula>AND(T$9&gt;=14/24,T$9&lt;20/24)</formula>
    </cfRule>
    <cfRule type="expression" dxfId="4016" priority="231">
      <formula>AND(T$9&gt;=8/24,T$9&lt;14/24)</formula>
    </cfRule>
    <cfRule type="expression" dxfId="4015" priority="232">
      <formula>T$9&lt;8/24</formula>
    </cfRule>
  </conditionalFormatting>
  <conditionalFormatting sqref="T39:U39 U40:U41 V39:W41 AA36:AF36 Y39:AF41">
    <cfRule type="expression" dxfId="4014" priority="228">
      <formula>T36&gt;$AG36</formula>
    </cfRule>
  </conditionalFormatting>
  <conditionalFormatting sqref="C83:AF83 C75:AF81 C68:AF73 C56:AF56 E58:L59 M11:S14 C85:AF91 M36:Z36 E53:AF55 M16:AF16 M28:AF31 M18:AF22 M24:AF26 T12:AF14 M58:AF67">
    <cfRule type="expression" dxfId="4013" priority="224">
      <formula>C$9&gt;=20/24</formula>
    </cfRule>
    <cfRule type="expression" dxfId="4012" priority="225">
      <formula>AND(C$9&gt;=14/24,C$9&lt;20/24)</formula>
    </cfRule>
    <cfRule type="expression" dxfId="4011" priority="226">
      <formula>AND(C$9&gt;=8/24,C$9&lt;14/24)</formula>
    </cfRule>
    <cfRule type="expression" dxfId="4010" priority="227">
      <formula>C$9&lt;8/24</formula>
    </cfRule>
  </conditionalFormatting>
  <conditionalFormatting sqref="M32:AF32">
    <cfRule type="expression" dxfId="4009" priority="220">
      <formula>M$9&gt;=20/24</formula>
    </cfRule>
    <cfRule type="expression" dxfId="4008" priority="221">
      <formula>AND(M$9&gt;=14/24,M$9&lt;20/24)</formula>
    </cfRule>
    <cfRule type="expression" dxfId="4007" priority="222">
      <formula>AND(M$9&gt;=8/24,M$9&lt;14/24)</formula>
    </cfRule>
    <cfRule type="expression" dxfId="4006" priority="223">
      <formula>M$9&lt;8/24</formula>
    </cfRule>
  </conditionalFormatting>
  <conditionalFormatting sqref="M35:AF35">
    <cfRule type="expression" dxfId="4005" priority="216">
      <formula>M$9&gt;=20/24</formula>
    </cfRule>
    <cfRule type="expression" dxfId="4004" priority="217">
      <formula>AND(M$9&gt;=14/24,M$9&lt;20/24)</formula>
    </cfRule>
    <cfRule type="expression" dxfId="4003" priority="218">
      <formula>AND(M$9&gt;=8/24,M$9&lt;14/24)</formula>
    </cfRule>
    <cfRule type="expression" dxfId="4002" priority="219">
      <formula>M$9&lt;8/24</formula>
    </cfRule>
  </conditionalFormatting>
  <conditionalFormatting sqref="E37:R37 C38:AF38 C51:AF52 C56:AF56 M11:S16 M34:Z36 E53:AF55 AA34:AF35 M18:AF22 M24:AF32 T12:AF16">
    <cfRule type="expression" dxfId="4001" priority="215">
      <formula>C11&gt;$AG11</formula>
    </cfRule>
  </conditionalFormatting>
  <conditionalFormatting sqref="M34:AF34">
    <cfRule type="expression" dxfId="4000" priority="211">
      <formula>M$9&gt;=20/24</formula>
    </cfRule>
    <cfRule type="expression" dxfId="3999" priority="212">
      <formula>AND(M$9&gt;=14/24,M$9&lt;20/24)</formula>
    </cfRule>
    <cfRule type="expression" dxfId="3998" priority="213">
      <formula>AND(M$9&gt;=8/24,M$9&lt;14/24)</formula>
    </cfRule>
    <cfRule type="expression" dxfId="3997" priority="214">
      <formula>M$9&lt;8/24</formula>
    </cfRule>
  </conditionalFormatting>
  <conditionalFormatting sqref="M15:AF15">
    <cfRule type="expression" dxfId="3996" priority="207">
      <formula>M$9&gt;=20/24</formula>
    </cfRule>
    <cfRule type="expression" dxfId="3995" priority="208">
      <formula>AND(M$9&gt;=14/24,M$9&lt;20/24)</formula>
    </cfRule>
    <cfRule type="expression" dxfId="3994" priority="209">
      <formula>AND(M$9&gt;=8/24,M$9&lt;14/24)</formula>
    </cfRule>
    <cfRule type="expression" dxfId="3993" priority="210">
      <formula>M$9&lt;8/24</formula>
    </cfRule>
  </conditionalFormatting>
  <conditionalFormatting sqref="M33:AF33">
    <cfRule type="expression" dxfId="3992" priority="203">
      <formula>M$9&gt;=20/24</formula>
    </cfRule>
    <cfRule type="expression" dxfId="3991" priority="204">
      <formula>AND(M$9&gt;=14/24,M$9&lt;20/24)</formula>
    </cfRule>
    <cfRule type="expression" dxfId="3990" priority="205">
      <formula>AND(M$9&gt;=8/24,M$9&lt;14/24)</formula>
    </cfRule>
    <cfRule type="expression" dxfId="3989" priority="206">
      <formula>M$9&lt;8/24</formula>
    </cfRule>
  </conditionalFormatting>
  <conditionalFormatting sqref="M33:AF33">
    <cfRule type="expression" dxfId="3988" priority="202">
      <formula>M33&gt;$AG33</formula>
    </cfRule>
  </conditionalFormatting>
  <conditionalFormatting sqref="AA42:AF43">
    <cfRule type="expression" dxfId="3987" priority="194">
      <formula>AA$9&gt;=20/24</formula>
    </cfRule>
    <cfRule type="expression" dxfId="3986" priority="195">
      <formula>AND(AA$9&gt;=14/24,AA$9&lt;20/24)</formula>
    </cfRule>
    <cfRule type="expression" dxfId="3985" priority="196">
      <formula>AND(AA$9&gt;=8/24,AA$9&lt;14/24)</formula>
    </cfRule>
    <cfRule type="expression" dxfId="3984" priority="197">
      <formula>AA$9&lt;8/24</formula>
    </cfRule>
  </conditionalFormatting>
  <conditionalFormatting sqref="AA42:AF43">
    <cfRule type="expression" dxfId="3983" priority="193">
      <formula>AA42&gt;$AG42</formula>
    </cfRule>
  </conditionalFormatting>
  <conditionalFormatting sqref="M39:S50 T40:T50 U42:Z50 AA44:AF50">
    <cfRule type="expression" dxfId="3982" priority="189">
      <formula>M$9&gt;=20/24</formula>
    </cfRule>
    <cfRule type="expression" dxfId="3981" priority="190">
      <formula>AND(M$9&gt;=14/24,M$9&lt;20/24)</formula>
    </cfRule>
    <cfRule type="expression" dxfId="3980" priority="191">
      <formula>AND(M$9&gt;=8/24,M$9&lt;14/24)</formula>
    </cfRule>
    <cfRule type="expression" dxfId="3979" priority="192">
      <formula>M$9&lt;8/24</formula>
    </cfRule>
  </conditionalFormatting>
  <conditionalFormatting sqref="M39:S50 T40:T50 U42:Z50 AA44:AF50">
    <cfRule type="expression" dxfId="3978" priority="188">
      <formula>M39&gt;$AG39</formula>
    </cfRule>
  </conditionalFormatting>
  <conditionalFormatting sqref="M27:AF27">
    <cfRule type="expression" dxfId="3977" priority="184">
      <formula>M$9&gt;=20/24</formula>
    </cfRule>
    <cfRule type="expression" dxfId="3976" priority="185">
      <formula>AND(M$9&gt;=14/24,M$9&lt;20/24)</formula>
    </cfRule>
    <cfRule type="expression" dxfId="3975" priority="186">
      <formula>AND(M$9&gt;=8/24,M$9&lt;14/24)</formula>
    </cfRule>
    <cfRule type="expression" dxfId="3974" priority="187">
      <formula>M$9&lt;8/24</formula>
    </cfRule>
  </conditionalFormatting>
  <conditionalFormatting sqref="C74:I74 M17:AF17 M23:AF23">
    <cfRule type="expression" dxfId="3973" priority="180">
      <formula>C$9&gt;=20/24</formula>
    </cfRule>
    <cfRule type="expression" dxfId="3972" priority="181">
      <formula>AND(C$9&gt;=14/24,C$9&lt;20/24)</formula>
    </cfRule>
    <cfRule type="expression" dxfId="3971" priority="182">
      <formula>AND(C$9&gt;=8/24,C$9&lt;14/24)</formula>
    </cfRule>
    <cfRule type="expression" dxfId="3970" priority="183">
      <formula>C$9&lt;8/24</formula>
    </cfRule>
  </conditionalFormatting>
  <conditionalFormatting sqref="M17:AF17 M23:AF23">
    <cfRule type="expression" dxfId="3969" priority="171">
      <formula>M17&gt;$AG17</formula>
    </cfRule>
  </conditionalFormatting>
  <conditionalFormatting sqref="C40:L41">
    <cfRule type="expression" dxfId="3968" priority="154">
      <formula>C$9&gt;=20/24</formula>
    </cfRule>
    <cfRule type="expression" dxfId="3967" priority="155">
      <formula>AND(C$9&gt;=14/24,C$9&lt;20/24)</formula>
    </cfRule>
    <cfRule type="expression" dxfId="3966" priority="156">
      <formula>AND(C$9&gt;=8/24,C$9&lt;14/24)</formula>
    </cfRule>
    <cfRule type="expression" dxfId="3965" priority="157">
      <formula>C$9&lt;8/24</formula>
    </cfRule>
  </conditionalFormatting>
  <conditionalFormatting sqref="C39:L39">
    <cfRule type="expression" dxfId="3964" priority="150">
      <formula>C$9&gt;=20/24</formula>
    </cfRule>
    <cfRule type="expression" dxfId="3963" priority="151">
      <formula>AND(C$9&gt;=14/24,C$9&lt;20/24)</formula>
    </cfRule>
    <cfRule type="expression" dxfId="3962" priority="152">
      <formula>AND(C$9&gt;=8/24,C$9&lt;14/24)</formula>
    </cfRule>
    <cfRule type="expression" dxfId="3961" priority="153">
      <formula>C$9&lt;8/24</formula>
    </cfRule>
  </conditionalFormatting>
  <conditionalFormatting sqref="C39:L41">
    <cfRule type="expression" dxfId="3960" priority="149">
      <formula>C39&gt;$AG39</formula>
    </cfRule>
  </conditionalFormatting>
  <conditionalFormatting sqref="C42:L43">
    <cfRule type="expression" dxfId="3959" priority="144">
      <formula>C42&gt;$AG42</formula>
    </cfRule>
  </conditionalFormatting>
  <conditionalFormatting sqref="C44:L45">
    <cfRule type="expression" dxfId="3958" priority="140">
      <formula>C$9&gt;=20/24</formula>
    </cfRule>
    <cfRule type="expression" dxfId="3957" priority="141">
      <formula>AND(C$9&gt;=14/24,C$9&lt;20/24)</formula>
    </cfRule>
    <cfRule type="expression" dxfId="3956" priority="142">
      <formula>AND(C$9&gt;=8/24,C$9&lt;14/24)</formula>
    </cfRule>
    <cfRule type="expression" dxfId="3955" priority="143">
      <formula>C$9&lt;8/24</formula>
    </cfRule>
  </conditionalFormatting>
  <conditionalFormatting sqref="C44:L45">
    <cfRule type="expression" dxfId="3954" priority="139">
      <formula>C44&gt;$AG44</formula>
    </cfRule>
  </conditionalFormatting>
  <conditionalFormatting sqref="X40:X41">
    <cfRule type="expression" dxfId="3953" priority="135">
      <formula>X$9&gt;=20/24</formula>
    </cfRule>
    <cfRule type="expression" dxfId="3952" priority="136">
      <formula>AND(X$9&gt;=14/24,X$9&lt;20/24)</formula>
    </cfRule>
    <cfRule type="expression" dxfId="3951" priority="137">
      <formula>AND(X$9&gt;=8/24,X$9&lt;14/24)</formula>
    </cfRule>
    <cfRule type="expression" dxfId="3950" priority="138">
      <formula>X$9&lt;8/24</formula>
    </cfRule>
  </conditionalFormatting>
  <conditionalFormatting sqref="X39">
    <cfRule type="expression" dxfId="3949" priority="131">
      <formula>X$9&gt;=20/24</formula>
    </cfRule>
    <cfRule type="expression" dxfId="3948" priority="132">
      <formula>AND(X$9&gt;=14/24,X$9&lt;20/24)</formula>
    </cfRule>
    <cfRule type="expression" dxfId="3947" priority="133">
      <formula>AND(X$9&gt;=8/24,X$9&lt;14/24)</formula>
    </cfRule>
    <cfRule type="expression" dxfId="3946" priority="134">
      <formula>X$9&lt;8/24</formula>
    </cfRule>
  </conditionalFormatting>
  <conditionalFormatting sqref="X39:X41">
    <cfRule type="expression" dxfId="3945" priority="130">
      <formula>X39&gt;$AG39</formula>
    </cfRule>
  </conditionalFormatting>
  <conditionalFormatting sqref="B82 B74 B94:B100 B11:I11">
    <cfRule type="expression" dxfId="3944" priority="64">
      <formula>B$9&gt;=20/24</formula>
    </cfRule>
    <cfRule type="expression" dxfId="3943" priority="65">
      <formula>AND(B$9&gt;=14/24,B$9&lt;20/24)</formula>
    </cfRule>
    <cfRule type="expression" dxfId="3942" priority="66">
      <formula>AND(B$9&gt;=8/24,B$9&lt;14/24)</formula>
    </cfRule>
    <cfRule type="expression" dxfId="3941" priority="67">
      <formula>B$9&lt;8/24</formula>
    </cfRule>
  </conditionalFormatting>
  <conditionalFormatting sqref="B37:D37">
    <cfRule type="expression" dxfId="3940" priority="60">
      <formula>B$9&gt;=20/24</formula>
    </cfRule>
    <cfRule type="expression" dxfId="3939" priority="61">
      <formula>AND(B$9&gt;=14/24,B$9&lt;20/24)</formula>
    </cfRule>
    <cfRule type="expression" dxfId="3938" priority="62">
      <formula>AND(B$9&gt;=8/24,B$9&lt;14/24)</formula>
    </cfRule>
    <cfRule type="expression" dxfId="3937" priority="63">
      <formula>B$9&lt;8/24</formula>
    </cfRule>
  </conditionalFormatting>
  <conditionalFormatting sqref="B37:D37 B11:I11">
    <cfRule type="expression" dxfId="3936" priority="59">
      <formula>B11&gt;$AG11</formula>
    </cfRule>
  </conditionalFormatting>
  <conditionalFormatting sqref="B84">
    <cfRule type="expression" dxfId="3935" priority="55">
      <formula>B$9&gt;=20/24</formula>
    </cfRule>
    <cfRule type="expression" dxfId="3934" priority="56">
      <formula>AND(B$9&gt;=14/24,B$9&lt;20/24)</formula>
    </cfRule>
    <cfRule type="expression" dxfId="3933" priority="57">
      <formula>AND(B$9&gt;=8/24,B$9&lt;14/24)</formula>
    </cfRule>
    <cfRule type="expression" dxfId="3932" priority="58">
      <formula>B$9&lt;8/24</formula>
    </cfRule>
  </conditionalFormatting>
  <conditionalFormatting sqref="B40:B41 B57:D57">
    <cfRule type="expression" dxfId="3931" priority="51">
      <formula>B$9&gt;=20/24</formula>
    </cfRule>
    <cfRule type="expression" dxfId="3930" priority="52">
      <formula>AND(B$9&gt;=14/24,B$9&lt;20/24)</formula>
    </cfRule>
    <cfRule type="expression" dxfId="3929" priority="53">
      <formula>AND(B$9&gt;=8/24,B$9&lt;14/24)</formula>
    </cfRule>
    <cfRule type="expression" dxfId="3928" priority="54">
      <formula>B$9&lt;8/24</formula>
    </cfRule>
  </conditionalFormatting>
  <conditionalFormatting sqref="B39">
    <cfRule type="expression" dxfId="3927" priority="47">
      <formula>B$9&gt;=20/24</formula>
    </cfRule>
    <cfRule type="expression" dxfId="3926" priority="48">
      <formula>AND(B$9&gt;=14/24,B$9&lt;20/24)</formula>
    </cfRule>
    <cfRule type="expression" dxfId="3925" priority="49">
      <formula>AND(B$9&gt;=8/24,B$9&lt;14/24)</formula>
    </cfRule>
    <cfRule type="expression" dxfId="3924" priority="50">
      <formula>B$9&lt;8/24</formula>
    </cfRule>
  </conditionalFormatting>
  <conditionalFormatting sqref="B39:B41">
    <cfRule type="expression" dxfId="3923" priority="46">
      <formula>B39&gt;$AG39</formula>
    </cfRule>
  </conditionalFormatting>
  <conditionalFormatting sqref="B83 B75:B81 B85:B91 B53:B56 B58:B73 C53:D55 C58:D67 B12:L14 B36:L36 B16:L16 B28:L31 B18:L22 B24:L26 E60:L67">
    <cfRule type="expression" dxfId="3922" priority="42">
      <formula>B$9&gt;=20/24</formula>
    </cfRule>
    <cfRule type="expression" dxfId="3921" priority="43">
      <formula>AND(B$9&gt;=14/24,B$9&lt;20/24)</formula>
    </cfRule>
    <cfRule type="expression" dxfId="3920" priority="44">
      <formula>AND(B$9&gt;=8/24,B$9&lt;14/24)</formula>
    </cfRule>
    <cfRule type="expression" dxfId="3919" priority="45">
      <formula>B$9&lt;8/24</formula>
    </cfRule>
  </conditionalFormatting>
  <conditionalFormatting sqref="B32:L32">
    <cfRule type="expression" dxfId="3918" priority="38">
      <formula>B$9&gt;=20/24</formula>
    </cfRule>
    <cfRule type="expression" dxfId="3917" priority="39">
      <formula>AND(B$9&gt;=14/24,B$9&lt;20/24)</formula>
    </cfRule>
    <cfRule type="expression" dxfId="3916" priority="40">
      <formula>AND(B$9&gt;=8/24,B$9&lt;14/24)</formula>
    </cfRule>
    <cfRule type="expression" dxfId="3915" priority="41">
      <formula>B$9&lt;8/24</formula>
    </cfRule>
  </conditionalFormatting>
  <conditionalFormatting sqref="B35:L35">
    <cfRule type="expression" dxfId="3914" priority="34">
      <formula>B$9&gt;=20/24</formula>
    </cfRule>
    <cfRule type="expression" dxfId="3913" priority="35">
      <formula>AND(B$9&gt;=14/24,B$9&lt;20/24)</formula>
    </cfRule>
    <cfRule type="expression" dxfId="3912" priority="36">
      <formula>AND(B$9&gt;=8/24,B$9&lt;14/24)</formula>
    </cfRule>
    <cfRule type="expression" dxfId="3911" priority="37">
      <formula>B$9&lt;8/24</formula>
    </cfRule>
  </conditionalFormatting>
  <conditionalFormatting sqref="B38 B42:B43 B51:B56 C53:D55 B34:L36 B18:L22 B24:L32 B12:L16">
    <cfRule type="expression" dxfId="3910" priority="33">
      <formula>B12&gt;$AG12</formula>
    </cfRule>
  </conditionalFormatting>
  <conditionalFormatting sqref="B34:L34">
    <cfRule type="expression" dxfId="3909" priority="29">
      <formula>B$9&gt;=20/24</formula>
    </cfRule>
    <cfRule type="expression" dxfId="3908" priority="30">
      <formula>AND(B$9&gt;=14/24,B$9&lt;20/24)</formula>
    </cfRule>
    <cfRule type="expression" dxfId="3907" priority="31">
      <formula>AND(B$9&gt;=8/24,B$9&lt;14/24)</formula>
    </cfRule>
    <cfRule type="expression" dxfId="3906" priority="32">
      <formula>B$9&lt;8/24</formula>
    </cfRule>
  </conditionalFormatting>
  <conditionalFormatting sqref="B15:L15">
    <cfRule type="expression" dxfId="3905" priority="25">
      <formula>B$9&gt;=20/24</formula>
    </cfRule>
    <cfRule type="expression" dxfId="3904" priority="26">
      <formula>AND(B$9&gt;=14/24,B$9&lt;20/24)</formula>
    </cfRule>
    <cfRule type="expression" dxfId="3903" priority="27">
      <formula>AND(B$9&gt;=8/24,B$9&lt;14/24)</formula>
    </cfRule>
    <cfRule type="expression" dxfId="3902" priority="28">
      <formula>B$9&lt;8/24</formula>
    </cfRule>
  </conditionalFormatting>
  <conditionalFormatting sqref="B33:L33">
    <cfRule type="expression" dxfId="3901" priority="21">
      <formula>B$9&gt;=20/24</formula>
    </cfRule>
    <cfRule type="expression" dxfId="3900" priority="22">
      <formula>AND(B$9&gt;=14/24,B$9&lt;20/24)</formula>
    </cfRule>
    <cfRule type="expression" dxfId="3899" priority="23">
      <formula>AND(B$9&gt;=8/24,B$9&lt;14/24)</formula>
    </cfRule>
    <cfRule type="expression" dxfId="3898" priority="24">
      <formula>B$9&lt;8/24</formula>
    </cfRule>
  </conditionalFormatting>
  <conditionalFormatting sqref="B33:L33">
    <cfRule type="expression" dxfId="3897" priority="20">
      <formula>B33&gt;$AG33</formula>
    </cfRule>
  </conditionalFormatting>
  <conditionalFormatting sqref="B44:B46 C46:L46">
    <cfRule type="expression" dxfId="3896" priority="16">
      <formula>B$9&gt;=20/24</formula>
    </cfRule>
    <cfRule type="expression" dxfId="3895" priority="17">
      <formula>AND(B$9&gt;=14/24,B$9&lt;20/24)</formula>
    </cfRule>
    <cfRule type="expression" dxfId="3894" priority="18">
      <formula>AND(B$9&gt;=8/24,B$9&lt;14/24)</formula>
    </cfRule>
    <cfRule type="expression" dxfId="3893" priority="19">
      <formula>B$9&lt;8/24</formula>
    </cfRule>
  </conditionalFormatting>
  <conditionalFormatting sqref="B44:B46 C46:L46">
    <cfRule type="expression" dxfId="3892" priority="15">
      <formula>B44&gt;$AG44</formula>
    </cfRule>
  </conditionalFormatting>
  <conditionalFormatting sqref="B47:L50">
    <cfRule type="expression" dxfId="3891" priority="11">
      <formula>B$9&gt;=20/24</formula>
    </cfRule>
    <cfRule type="expression" dxfId="3890" priority="12">
      <formula>AND(B$9&gt;=14/24,B$9&lt;20/24)</formula>
    </cfRule>
    <cfRule type="expression" dxfId="3889" priority="13">
      <formula>AND(B$9&gt;=8/24,B$9&lt;14/24)</formula>
    </cfRule>
    <cfRule type="expression" dxfId="3888" priority="14">
      <formula>B$9&lt;8/24</formula>
    </cfRule>
  </conditionalFormatting>
  <conditionalFormatting sqref="B47:L50">
    <cfRule type="expression" dxfId="3887" priority="10">
      <formula>B47&gt;$AG47</formula>
    </cfRule>
  </conditionalFormatting>
  <conditionalFormatting sqref="B27:L27">
    <cfRule type="expression" dxfId="3886" priority="6">
      <formula>B$9&gt;=20/24</formula>
    </cfRule>
    <cfRule type="expression" dxfId="3885" priority="7">
      <formula>AND(B$9&gt;=14/24,B$9&lt;20/24)</formula>
    </cfRule>
    <cfRule type="expression" dxfId="3884" priority="8">
      <formula>AND(B$9&gt;=8/24,B$9&lt;14/24)</formula>
    </cfRule>
    <cfRule type="expression" dxfId="3883" priority="9">
      <formula>B$9&lt;8/24</formula>
    </cfRule>
  </conditionalFormatting>
  <conditionalFormatting sqref="B17:L17 B23:L23">
    <cfRule type="expression" dxfId="3882" priority="2">
      <formula>B$9&gt;=20/24</formula>
    </cfRule>
    <cfRule type="expression" dxfId="3881" priority="3">
      <formula>AND(B$9&gt;=14/24,B$9&lt;20/24)</formula>
    </cfRule>
    <cfRule type="expression" dxfId="3880" priority="4">
      <formula>AND(B$9&gt;=8/24,B$9&lt;14/24)</formula>
    </cfRule>
    <cfRule type="expression" dxfId="3879" priority="5">
      <formula>B$9&lt;8/24</formula>
    </cfRule>
  </conditionalFormatting>
  <conditionalFormatting sqref="B17:L17 B23:L23">
    <cfRule type="expression" dxfId="3878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7" id="{8B94883E-002A-43FC-8EE9-2DA11A37FADD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246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S39" sqref="S3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2079/01/25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156.47</v>
      </c>
      <c r="C5" s="29">
        <f t="shared" si="0"/>
        <v>184.2</v>
      </c>
      <c r="D5" s="29">
        <f t="shared" si="0"/>
        <v>179</v>
      </c>
      <c r="E5" s="29">
        <f t="shared" si="0"/>
        <v>213</v>
      </c>
      <c r="F5" s="29">
        <f t="shared" si="0"/>
        <v>211.6</v>
      </c>
      <c r="G5" s="29">
        <f t="shared" si="0"/>
        <v>173</v>
      </c>
      <c r="H5" s="29">
        <f t="shared" si="0"/>
        <v>333.7</v>
      </c>
      <c r="I5" s="29">
        <f t="shared" si="0"/>
        <v>369</v>
      </c>
      <c r="J5" s="29">
        <f t="shared" si="0"/>
        <v>365</v>
      </c>
      <c r="K5" s="29">
        <f t="shared" si="0"/>
        <v>383</v>
      </c>
      <c r="L5" s="29">
        <f t="shared" si="0"/>
        <v>356</v>
      </c>
      <c r="M5" s="29">
        <f t="shared" si="0"/>
        <v>378</v>
      </c>
      <c r="N5" s="29">
        <f t="shared" si="0"/>
        <v>381.6</v>
      </c>
      <c r="O5" s="29">
        <f t="shared" si="0"/>
        <v>370</v>
      </c>
      <c r="P5" s="29">
        <f t="shared" si="0"/>
        <v>405.6</v>
      </c>
      <c r="Q5" s="29">
        <f t="shared" si="0"/>
        <v>351</v>
      </c>
      <c r="R5" s="29">
        <f t="shared" si="0"/>
        <v>363.4</v>
      </c>
      <c r="S5" s="29">
        <f t="shared" si="0"/>
        <v>0</v>
      </c>
      <c r="T5" s="29">
        <f t="shared" si="0"/>
        <v>360.6</v>
      </c>
      <c r="U5" s="29">
        <f t="shared" si="0"/>
        <v>351.1</v>
      </c>
      <c r="V5" s="29">
        <f t="shared" si="0"/>
        <v>340.1</v>
      </c>
      <c r="W5" s="29">
        <f t="shared" si="0"/>
        <v>337</v>
      </c>
      <c r="X5" s="29">
        <f t="shared" si="0"/>
        <v>374.5</v>
      </c>
      <c r="Y5" s="29">
        <f t="shared" si="0"/>
        <v>329</v>
      </c>
      <c r="Z5" s="29">
        <f t="shared" si="0"/>
        <v>311.89999999999998</v>
      </c>
      <c r="AA5" s="29">
        <f t="shared" si="0"/>
        <v>322.89999999999998</v>
      </c>
      <c r="AB5" s="29">
        <f t="shared" si="0"/>
        <v>347</v>
      </c>
      <c r="AC5" s="29">
        <f t="shared" si="0"/>
        <v>389</v>
      </c>
      <c r="AD5" s="29">
        <f t="shared" si="0"/>
        <v>369</v>
      </c>
      <c r="AE5" s="29">
        <f t="shared" si="0"/>
        <v>327.5</v>
      </c>
      <c r="AF5" s="29">
        <f>B68</f>
        <v>86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1429MW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Load=4</v>
      </c>
      <c r="B7" s="34">
        <f>B75</f>
        <v>1316.14</v>
      </c>
      <c r="C7" s="34">
        <f t="shared" ref="C7:AF7" si="1">C75</f>
        <v>1295.81</v>
      </c>
      <c r="D7" s="34">
        <f t="shared" si="1"/>
        <v>1263.8400000000001</v>
      </c>
      <c r="E7" s="34">
        <f t="shared" si="1"/>
        <v>1253.5400000000002</v>
      </c>
      <c r="F7" s="34">
        <f t="shared" si="1"/>
        <v>1226.7400000000002</v>
      </c>
      <c r="G7" s="34">
        <f t="shared" si="1"/>
        <v>1228.6399999999999</v>
      </c>
      <c r="H7" s="34">
        <f t="shared" si="1"/>
        <v>1212.6400000000001</v>
      </c>
      <c r="I7" s="34">
        <f t="shared" si="1"/>
        <v>1231.04</v>
      </c>
      <c r="J7" s="34">
        <f t="shared" si="1"/>
        <v>1298.04</v>
      </c>
      <c r="K7" s="34">
        <f t="shared" si="1"/>
        <v>1336.74</v>
      </c>
      <c r="L7" s="34">
        <f t="shared" si="1"/>
        <v>1399.44</v>
      </c>
      <c r="M7" s="34">
        <f t="shared" si="1"/>
        <v>1406.64</v>
      </c>
      <c r="N7" s="34">
        <f t="shared" si="1"/>
        <v>1428.64</v>
      </c>
      <c r="O7" s="34">
        <f t="shared" si="1"/>
        <v>1509.04</v>
      </c>
      <c r="P7" s="34">
        <f t="shared" si="1"/>
        <v>1466.1399999999999</v>
      </c>
      <c r="Q7" s="34">
        <f t="shared" si="1"/>
        <v>1482.64</v>
      </c>
      <c r="R7" s="34">
        <f t="shared" si="1"/>
        <v>1502.54</v>
      </c>
      <c r="S7" s="34">
        <f t="shared" si="1"/>
        <v>1512.8400000000001</v>
      </c>
      <c r="T7" s="34">
        <f t="shared" si="1"/>
        <v>3.54</v>
      </c>
      <c r="U7" s="34">
        <f t="shared" si="1"/>
        <v>1425.8400000000001</v>
      </c>
      <c r="V7" s="34">
        <f t="shared" si="1"/>
        <v>1422.24</v>
      </c>
      <c r="W7" s="34">
        <f t="shared" si="1"/>
        <v>1424.94</v>
      </c>
      <c r="X7" s="34">
        <f t="shared" si="1"/>
        <v>1376.8400000000001</v>
      </c>
      <c r="Y7" s="34">
        <f t="shared" si="1"/>
        <v>1433.3400000000001</v>
      </c>
      <c r="Z7" s="34">
        <f t="shared" si="1"/>
        <v>1525.8400000000001</v>
      </c>
      <c r="AA7" s="34">
        <f t="shared" si="1"/>
        <v>1589.3400000000001</v>
      </c>
      <c r="AB7" s="34">
        <f t="shared" si="1"/>
        <v>1555.7399999999998</v>
      </c>
      <c r="AC7" s="34">
        <f t="shared" si="1"/>
        <v>1516.1399999999999</v>
      </c>
      <c r="AD7" s="34">
        <f t="shared" si="1"/>
        <v>1495.1399999999999</v>
      </c>
      <c r="AE7" s="34">
        <f t="shared" si="1"/>
        <v>1442.3400000000001</v>
      </c>
      <c r="AF7" s="34">
        <f t="shared" si="1"/>
        <v>1353.54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200</v>
      </c>
      <c r="C11" s="46">
        <v>223</v>
      </c>
      <c r="D11" s="46">
        <v>183</v>
      </c>
      <c r="E11" s="44">
        <v>160</v>
      </c>
      <c r="F11" s="44">
        <v>150</v>
      </c>
      <c r="G11" s="44">
        <v>160</v>
      </c>
      <c r="H11" s="44">
        <v>190</v>
      </c>
      <c r="I11" s="44">
        <v>80</v>
      </c>
      <c r="J11" s="45">
        <v>100</v>
      </c>
      <c r="K11" s="45">
        <v>120</v>
      </c>
      <c r="L11" s="45">
        <v>150</v>
      </c>
      <c r="M11" s="44">
        <v>160</v>
      </c>
      <c r="N11" s="44">
        <v>160</v>
      </c>
      <c r="O11" s="44">
        <v>180</v>
      </c>
      <c r="P11" s="44">
        <v>170</v>
      </c>
      <c r="Q11" s="44">
        <v>190</v>
      </c>
      <c r="R11" s="44">
        <v>220</v>
      </c>
      <c r="S11" s="46">
        <v>215</v>
      </c>
      <c r="T11" s="46" t="s">
        <v>222</v>
      </c>
      <c r="U11" s="46">
        <v>110</v>
      </c>
      <c r="V11" s="46">
        <v>150</v>
      </c>
      <c r="W11" s="46">
        <v>160</v>
      </c>
      <c r="X11" s="46">
        <v>100</v>
      </c>
      <c r="Y11" s="46">
        <v>110</v>
      </c>
      <c r="Z11" s="46">
        <v>190</v>
      </c>
      <c r="AA11" s="46">
        <v>230</v>
      </c>
      <c r="AB11" s="46">
        <v>190</v>
      </c>
      <c r="AC11" s="46">
        <v>190</v>
      </c>
      <c r="AD11" s="46">
        <v>170</v>
      </c>
      <c r="AE11" s="46">
        <v>160</v>
      </c>
      <c r="AF11" s="46">
        <v>145</v>
      </c>
      <c r="AG11" s="48">
        <v>456</v>
      </c>
      <c r="AH11" s="49">
        <f>MAX(B11:AF11)</f>
        <v>230</v>
      </c>
      <c r="AI11" s="50">
        <f>MIN(B11:AF11)</f>
        <v>80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36</v>
      </c>
      <c r="C12" s="44">
        <v>36</v>
      </c>
      <c r="D12" s="44">
        <v>36</v>
      </c>
      <c r="E12" s="44">
        <v>39.5</v>
      </c>
      <c r="F12" s="44">
        <v>39.5</v>
      </c>
      <c r="G12" s="44">
        <v>39.5</v>
      </c>
      <c r="H12" s="44">
        <v>39.5</v>
      </c>
      <c r="I12" s="44">
        <v>39.5</v>
      </c>
      <c r="J12" s="44">
        <v>39.5</v>
      </c>
      <c r="K12" s="44">
        <v>39.5</v>
      </c>
      <c r="L12" s="44">
        <v>39.5</v>
      </c>
      <c r="M12" s="44">
        <v>39.5</v>
      </c>
      <c r="N12" s="44">
        <v>39.5</v>
      </c>
      <c r="O12" s="44">
        <v>39.5</v>
      </c>
      <c r="P12" s="44">
        <v>39.5</v>
      </c>
      <c r="Q12" s="44">
        <v>35</v>
      </c>
      <c r="R12" s="44">
        <v>35</v>
      </c>
      <c r="S12" s="44">
        <v>35</v>
      </c>
      <c r="T12" s="44" t="s">
        <v>223</v>
      </c>
      <c r="U12" s="44">
        <v>35</v>
      </c>
      <c r="V12" s="44">
        <v>42</v>
      </c>
      <c r="W12" s="44">
        <v>42</v>
      </c>
      <c r="X12" s="44">
        <v>36</v>
      </c>
      <c r="Y12" s="44">
        <v>36</v>
      </c>
      <c r="Z12" s="44">
        <v>36</v>
      </c>
      <c r="AA12" s="44">
        <v>36</v>
      </c>
      <c r="AB12" s="44">
        <v>36</v>
      </c>
      <c r="AC12" s="44">
        <v>36</v>
      </c>
      <c r="AD12" s="44">
        <v>36</v>
      </c>
      <c r="AE12" s="44">
        <v>36</v>
      </c>
      <c r="AF12" s="44">
        <v>36</v>
      </c>
      <c r="AG12" s="53">
        <v>60</v>
      </c>
      <c r="AH12" s="49">
        <f t="shared" ref="AH12:AH75" si="2">MAX(B12:AF12)</f>
        <v>42</v>
      </c>
      <c r="AI12" s="50">
        <f t="shared" ref="AI12:AI75" si="3">MIN(B12:AF12)</f>
        <v>35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22.9</v>
      </c>
      <c r="C13" s="44">
        <v>22.9</v>
      </c>
      <c r="D13" s="44">
        <v>22.9</v>
      </c>
      <c r="E13" s="44">
        <v>22.8</v>
      </c>
      <c r="F13" s="44">
        <v>22.8</v>
      </c>
      <c r="G13" s="44">
        <v>22.8</v>
      </c>
      <c r="H13" s="44">
        <v>22.8</v>
      </c>
      <c r="I13" s="44">
        <v>22.8</v>
      </c>
      <c r="J13" s="44">
        <v>22.8</v>
      </c>
      <c r="K13" s="44">
        <v>22.8</v>
      </c>
      <c r="L13" s="44">
        <v>22.8</v>
      </c>
      <c r="M13" s="44">
        <v>21</v>
      </c>
      <c r="N13" s="44">
        <v>21</v>
      </c>
      <c r="O13" s="44">
        <v>19.3</v>
      </c>
      <c r="P13" s="44">
        <v>22</v>
      </c>
      <c r="Q13" s="44">
        <v>18.3</v>
      </c>
      <c r="R13" s="44">
        <v>18.3</v>
      </c>
      <c r="S13" s="44">
        <v>20.100000000000001</v>
      </c>
      <c r="T13" s="44" t="s">
        <v>222</v>
      </c>
      <c r="U13" s="44">
        <v>34.4</v>
      </c>
      <c r="V13" s="44">
        <v>20.7</v>
      </c>
      <c r="W13" s="44">
        <v>20.7</v>
      </c>
      <c r="X13" s="44">
        <v>20.7</v>
      </c>
      <c r="Y13" s="44">
        <v>20.7</v>
      </c>
      <c r="Z13" s="44">
        <v>20.7</v>
      </c>
      <c r="AA13" s="44">
        <v>20.7</v>
      </c>
      <c r="AB13" s="44">
        <v>20.7</v>
      </c>
      <c r="AC13" s="44">
        <v>20.7</v>
      </c>
      <c r="AD13" s="44">
        <v>20.7</v>
      </c>
      <c r="AE13" s="44">
        <v>20.7</v>
      </c>
      <c r="AF13" s="44">
        <v>21.4</v>
      </c>
      <c r="AG13" s="53">
        <v>52.4</v>
      </c>
      <c r="AH13" s="49">
        <f t="shared" si="2"/>
        <v>34.4</v>
      </c>
      <c r="AI13" s="50">
        <f t="shared" si="3"/>
        <v>18.3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50.3</v>
      </c>
      <c r="C14" s="44">
        <v>50.3</v>
      </c>
      <c r="D14" s="44">
        <v>50.3</v>
      </c>
      <c r="E14" s="44">
        <v>50.3</v>
      </c>
      <c r="F14" s="44">
        <v>50.3</v>
      </c>
      <c r="G14" s="44">
        <v>50.3</v>
      </c>
      <c r="H14" s="44">
        <v>50.3</v>
      </c>
      <c r="I14" s="44">
        <v>50.3</v>
      </c>
      <c r="J14" s="44">
        <v>50.3</v>
      </c>
      <c r="K14" s="44">
        <v>50.3</v>
      </c>
      <c r="L14" s="44">
        <v>50.3</v>
      </c>
      <c r="M14" s="44">
        <v>50.3</v>
      </c>
      <c r="N14" s="44">
        <v>50.3</v>
      </c>
      <c r="O14" s="44">
        <v>50.5</v>
      </c>
      <c r="P14" s="44">
        <v>50.5</v>
      </c>
      <c r="Q14" s="44">
        <v>50.6</v>
      </c>
      <c r="R14" s="44">
        <v>50.6</v>
      </c>
      <c r="S14" s="44">
        <v>50.2</v>
      </c>
      <c r="T14" s="44" t="s">
        <v>224</v>
      </c>
      <c r="U14" s="44">
        <v>50.6</v>
      </c>
      <c r="V14" s="44">
        <v>50.2</v>
      </c>
      <c r="W14" s="44">
        <v>50.2</v>
      </c>
      <c r="X14" s="44">
        <v>50.2</v>
      </c>
      <c r="Y14" s="44">
        <v>50.2</v>
      </c>
      <c r="Z14" s="44">
        <v>50.2</v>
      </c>
      <c r="AA14" s="44">
        <v>50.2</v>
      </c>
      <c r="AB14" s="44">
        <v>50.2</v>
      </c>
      <c r="AC14" s="44">
        <v>50.2</v>
      </c>
      <c r="AD14" s="44">
        <v>50.2</v>
      </c>
      <c r="AE14" s="44">
        <v>50.2</v>
      </c>
      <c r="AF14" s="44">
        <v>50.2</v>
      </c>
      <c r="AG14" s="53">
        <v>50</v>
      </c>
      <c r="AH14" s="49">
        <f t="shared" si="2"/>
        <v>50.6</v>
      </c>
      <c r="AI14" s="50">
        <f t="shared" si="3"/>
        <v>50.2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31.1</v>
      </c>
      <c r="C15" s="44">
        <v>31.1</v>
      </c>
      <c r="D15" s="44">
        <v>31.1</v>
      </c>
      <c r="E15" s="44">
        <v>29</v>
      </c>
      <c r="F15" s="44">
        <v>29</v>
      </c>
      <c r="G15" s="44">
        <v>29</v>
      </c>
      <c r="H15" s="44">
        <v>29</v>
      </c>
      <c r="I15" s="44">
        <v>29</v>
      </c>
      <c r="J15" s="44">
        <v>29</v>
      </c>
      <c r="K15" s="44">
        <v>29</v>
      </c>
      <c r="L15" s="44">
        <v>29</v>
      </c>
      <c r="M15" s="44">
        <v>29</v>
      </c>
      <c r="N15" s="44">
        <v>29</v>
      </c>
      <c r="O15" s="44">
        <v>27.6</v>
      </c>
      <c r="P15" s="44">
        <v>27.6</v>
      </c>
      <c r="Q15" s="44">
        <v>26.4</v>
      </c>
      <c r="R15" s="44">
        <v>26.4</v>
      </c>
      <c r="S15" s="44">
        <v>25.8</v>
      </c>
      <c r="T15" s="44" t="s">
        <v>225</v>
      </c>
      <c r="U15" s="44">
        <v>25.9</v>
      </c>
      <c r="V15" s="44">
        <v>25.9</v>
      </c>
      <c r="W15" s="44">
        <v>25.9</v>
      </c>
      <c r="X15" s="44">
        <v>25.9</v>
      </c>
      <c r="Y15" s="44">
        <v>25.9</v>
      </c>
      <c r="Z15" s="44">
        <v>25.9</v>
      </c>
      <c r="AA15" s="44">
        <v>27.4</v>
      </c>
      <c r="AB15" s="44">
        <v>27.4</v>
      </c>
      <c r="AC15" s="44">
        <v>27.4</v>
      </c>
      <c r="AD15" s="44">
        <v>27.4</v>
      </c>
      <c r="AE15" s="44">
        <v>27.4</v>
      </c>
      <c r="AF15" s="44">
        <v>27.2</v>
      </c>
      <c r="AG15" s="56">
        <v>45</v>
      </c>
      <c r="AH15" s="49">
        <f t="shared" si="2"/>
        <v>31.1</v>
      </c>
      <c r="AI15" s="50">
        <f t="shared" si="3"/>
        <v>25.8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21</v>
      </c>
      <c r="C16" s="44">
        <v>21</v>
      </c>
      <c r="D16" s="44">
        <v>21</v>
      </c>
      <c r="E16" s="44">
        <v>21</v>
      </c>
      <c r="F16" s="44">
        <v>21</v>
      </c>
      <c r="G16" s="44">
        <v>21</v>
      </c>
      <c r="H16" s="44">
        <v>21</v>
      </c>
      <c r="I16" s="44">
        <v>21</v>
      </c>
      <c r="J16" s="44">
        <v>21</v>
      </c>
      <c r="K16" s="44">
        <v>21</v>
      </c>
      <c r="L16" s="44">
        <v>21</v>
      </c>
      <c r="M16" s="44">
        <v>21</v>
      </c>
      <c r="N16" s="44">
        <v>21</v>
      </c>
      <c r="O16" s="44">
        <v>21</v>
      </c>
      <c r="P16" s="44">
        <v>21</v>
      </c>
      <c r="Q16" s="44">
        <v>21</v>
      </c>
      <c r="R16" s="44">
        <v>21</v>
      </c>
      <c r="S16" s="44">
        <v>21</v>
      </c>
      <c r="T16" s="44" t="s">
        <v>226</v>
      </c>
      <c r="U16" s="44">
        <v>21</v>
      </c>
      <c r="V16" s="44">
        <v>21</v>
      </c>
      <c r="W16" s="44">
        <v>21</v>
      </c>
      <c r="X16" s="44">
        <v>21</v>
      </c>
      <c r="Y16" s="44">
        <v>21</v>
      </c>
      <c r="Z16" s="44">
        <v>21</v>
      </c>
      <c r="AA16" s="44">
        <v>21</v>
      </c>
      <c r="AB16" s="44">
        <v>21</v>
      </c>
      <c r="AC16" s="44">
        <v>21</v>
      </c>
      <c r="AD16" s="44">
        <v>21</v>
      </c>
      <c r="AE16" s="44">
        <v>21</v>
      </c>
      <c r="AF16" s="44">
        <v>21</v>
      </c>
      <c r="AG16" s="53">
        <v>45</v>
      </c>
      <c r="AH16" s="49">
        <f t="shared" si="2"/>
        <v>21</v>
      </c>
      <c r="AI16" s="50">
        <f t="shared" si="3"/>
        <v>21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/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9.3000000000000007</v>
      </c>
      <c r="C18" s="44">
        <v>9.3000000000000007</v>
      </c>
      <c r="D18" s="44">
        <v>9.3000000000000007</v>
      </c>
      <c r="E18" s="44">
        <v>9.3000000000000007</v>
      </c>
      <c r="F18" s="44">
        <v>9.3000000000000007</v>
      </c>
      <c r="G18" s="44">
        <v>9.3000000000000007</v>
      </c>
      <c r="H18" s="44">
        <v>9.3000000000000007</v>
      </c>
      <c r="I18" s="44">
        <v>9.3000000000000007</v>
      </c>
      <c r="J18" s="44">
        <v>9.3000000000000007</v>
      </c>
      <c r="K18" s="44">
        <v>9.3000000000000007</v>
      </c>
      <c r="L18" s="44">
        <v>9.3000000000000007</v>
      </c>
      <c r="M18" s="44">
        <v>9.3000000000000007</v>
      </c>
      <c r="N18" s="44">
        <v>9.3000000000000007</v>
      </c>
      <c r="O18" s="44">
        <v>9.3000000000000007</v>
      </c>
      <c r="P18" s="44">
        <v>9.3000000000000007</v>
      </c>
      <c r="Q18" s="44">
        <v>9.3000000000000007</v>
      </c>
      <c r="R18" s="44">
        <v>9.3000000000000007</v>
      </c>
      <c r="S18" s="44">
        <v>9.3000000000000007</v>
      </c>
      <c r="T18" s="44" t="s">
        <v>227</v>
      </c>
      <c r="U18" s="44">
        <v>9.3000000000000007</v>
      </c>
      <c r="V18" s="44">
        <v>9.3000000000000007</v>
      </c>
      <c r="W18" s="44">
        <v>9.3000000000000007</v>
      </c>
      <c r="X18" s="44">
        <v>9.3000000000000007</v>
      </c>
      <c r="Y18" s="44">
        <v>9.3000000000000007</v>
      </c>
      <c r="Z18" s="44">
        <v>9.3000000000000007</v>
      </c>
      <c r="AA18" s="44">
        <v>9.3000000000000007</v>
      </c>
      <c r="AB18" s="44">
        <v>9.3000000000000007</v>
      </c>
      <c r="AC18" s="44">
        <v>9.3000000000000007</v>
      </c>
      <c r="AD18" s="44">
        <v>9.3000000000000007</v>
      </c>
      <c r="AE18" s="44">
        <v>9.3000000000000007</v>
      </c>
      <c r="AF18" s="44">
        <v>9.3000000000000007</v>
      </c>
      <c r="AG18" s="53">
        <v>36</v>
      </c>
      <c r="AH18" s="49">
        <f t="shared" si="2"/>
        <v>9.3000000000000007</v>
      </c>
      <c r="AI18" s="50">
        <f t="shared" si="3"/>
        <v>9.3000000000000007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 t="s">
        <v>228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13.3</v>
      </c>
      <c r="C20" s="44">
        <v>13.3</v>
      </c>
      <c r="D20" s="44">
        <v>13.3</v>
      </c>
      <c r="E20" s="44">
        <v>13.3</v>
      </c>
      <c r="F20" s="44">
        <v>13.3</v>
      </c>
      <c r="G20" s="44">
        <v>13.3</v>
      </c>
      <c r="H20" s="44">
        <v>13.3</v>
      </c>
      <c r="I20" s="44">
        <v>13.3</v>
      </c>
      <c r="J20" s="44">
        <v>13.3</v>
      </c>
      <c r="K20" s="44">
        <v>13.3</v>
      </c>
      <c r="L20" s="44">
        <v>13.3</v>
      </c>
      <c r="M20" s="44">
        <v>13.3</v>
      </c>
      <c r="N20" s="44">
        <v>13.3</v>
      </c>
      <c r="O20" s="44">
        <v>13.3</v>
      </c>
      <c r="P20" s="44">
        <v>13.3</v>
      </c>
      <c r="Q20" s="44">
        <v>13.3</v>
      </c>
      <c r="R20" s="44">
        <v>13.3</v>
      </c>
      <c r="S20" s="44">
        <v>13.3</v>
      </c>
      <c r="T20" s="44" t="s">
        <v>222</v>
      </c>
      <c r="U20" s="44">
        <v>13</v>
      </c>
      <c r="V20" s="44">
        <v>13</v>
      </c>
      <c r="W20" s="44">
        <v>13</v>
      </c>
      <c r="X20" s="44">
        <v>13</v>
      </c>
      <c r="Y20" s="44">
        <v>13</v>
      </c>
      <c r="Z20" s="44">
        <v>13</v>
      </c>
      <c r="AA20" s="44">
        <v>13</v>
      </c>
      <c r="AB20" s="44">
        <v>13</v>
      </c>
      <c r="AC20" s="44">
        <v>13</v>
      </c>
      <c r="AD20" s="44">
        <v>13</v>
      </c>
      <c r="AE20" s="44">
        <v>13</v>
      </c>
      <c r="AF20" s="44">
        <v>13</v>
      </c>
      <c r="AG20" s="53">
        <v>27</v>
      </c>
      <c r="AH20" s="49">
        <f t="shared" si="2"/>
        <v>13.3</v>
      </c>
      <c r="AI20" s="50">
        <f t="shared" si="3"/>
        <v>13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 t="s">
        <v>224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20</v>
      </c>
      <c r="C22" s="44">
        <v>20</v>
      </c>
      <c r="D22" s="44">
        <v>20</v>
      </c>
      <c r="E22" s="44">
        <v>20</v>
      </c>
      <c r="F22" s="44">
        <v>20</v>
      </c>
      <c r="G22" s="44">
        <v>20</v>
      </c>
      <c r="H22" s="44">
        <v>20</v>
      </c>
      <c r="I22" s="44">
        <v>20</v>
      </c>
      <c r="J22" s="44">
        <v>20</v>
      </c>
      <c r="K22" s="44">
        <v>20</v>
      </c>
      <c r="L22" s="44">
        <v>20</v>
      </c>
      <c r="M22" s="44">
        <v>20</v>
      </c>
      <c r="N22" s="44">
        <v>20</v>
      </c>
      <c r="O22" s="44">
        <v>19.3</v>
      </c>
      <c r="P22" s="44">
        <v>19.3</v>
      </c>
      <c r="Q22" s="44">
        <v>19.3</v>
      </c>
      <c r="R22" s="44">
        <v>19.3</v>
      </c>
      <c r="S22" s="44">
        <v>19.3</v>
      </c>
      <c r="T22" s="44" t="s">
        <v>229</v>
      </c>
      <c r="U22" s="44">
        <v>19.5</v>
      </c>
      <c r="V22" s="44">
        <v>19.5</v>
      </c>
      <c r="W22" s="44">
        <v>19.5</v>
      </c>
      <c r="X22" s="44">
        <v>19.5</v>
      </c>
      <c r="Y22" s="44">
        <v>19.5</v>
      </c>
      <c r="Z22" s="44">
        <v>19.5</v>
      </c>
      <c r="AA22" s="44">
        <v>20.2</v>
      </c>
      <c r="AB22" s="44">
        <v>20.2</v>
      </c>
      <c r="AC22" s="44">
        <v>20.2</v>
      </c>
      <c r="AD22" s="44">
        <v>20.2</v>
      </c>
      <c r="AE22" s="44">
        <v>20.2</v>
      </c>
      <c r="AF22" s="44">
        <v>20.2</v>
      </c>
      <c r="AG22" s="53">
        <v>25</v>
      </c>
      <c r="AH22" s="49">
        <f t="shared" si="2"/>
        <v>20.2</v>
      </c>
      <c r="AI22" s="50">
        <f t="shared" si="3"/>
        <v>19.3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6.5</v>
      </c>
      <c r="C23" s="44">
        <v>6.5</v>
      </c>
      <c r="D23" s="44">
        <v>6.5</v>
      </c>
      <c r="E23" s="44">
        <v>6.5</v>
      </c>
      <c r="F23" s="44">
        <v>6.5</v>
      </c>
      <c r="G23" s="44">
        <v>6.5</v>
      </c>
      <c r="H23" s="44">
        <v>6.5</v>
      </c>
      <c r="I23" s="44">
        <v>6.5</v>
      </c>
      <c r="J23" s="44">
        <v>6.5</v>
      </c>
      <c r="K23" s="44">
        <v>6.5</v>
      </c>
      <c r="L23" s="44">
        <v>6.5</v>
      </c>
      <c r="M23" s="44">
        <v>6.5</v>
      </c>
      <c r="N23" s="44">
        <v>6.5</v>
      </c>
      <c r="O23" s="44">
        <v>6.5</v>
      </c>
      <c r="P23" s="44">
        <v>6.5</v>
      </c>
      <c r="Q23" s="44">
        <v>6.5</v>
      </c>
      <c r="R23" s="44">
        <v>6.5</v>
      </c>
      <c r="S23" s="44">
        <v>6.5</v>
      </c>
      <c r="T23" s="44" t="s">
        <v>230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53">
        <v>25</v>
      </c>
      <c r="AH23" s="49">
        <f t="shared" si="2"/>
        <v>6.5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22.1</v>
      </c>
      <c r="C24" s="44">
        <v>22.1</v>
      </c>
      <c r="D24" s="44">
        <v>22.1</v>
      </c>
      <c r="E24" s="44">
        <v>22.1</v>
      </c>
      <c r="F24" s="44">
        <v>22.1</v>
      </c>
      <c r="G24" s="44">
        <v>21</v>
      </c>
      <c r="H24" s="44">
        <v>23</v>
      </c>
      <c r="I24" s="44">
        <v>23</v>
      </c>
      <c r="J24" s="44">
        <v>23</v>
      </c>
      <c r="K24" s="44">
        <v>23</v>
      </c>
      <c r="L24" s="44">
        <v>23</v>
      </c>
      <c r="M24" s="44">
        <v>23</v>
      </c>
      <c r="N24" s="44">
        <v>23</v>
      </c>
      <c r="O24" s="44">
        <v>20.2</v>
      </c>
      <c r="P24" s="44">
        <v>20.2</v>
      </c>
      <c r="Q24" s="44">
        <v>17.2</v>
      </c>
      <c r="R24" s="44">
        <v>17.2</v>
      </c>
      <c r="S24" s="44">
        <v>17.2</v>
      </c>
      <c r="T24" s="44" t="s">
        <v>231</v>
      </c>
      <c r="U24" s="44">
        <v>18.5</v>
      </c>
      <c r="V24" s="44">
        <v>18.5</v>
      </c>
      <c r="W24" s="44">
        <v>18.5</v>
      </c>
      <c r="X24" s="44">
        <v>18.5</v>
      </c>
      <c r="Y24" s="44">
        <v>18.5</v>
      </c>
      <c r="Z24" s="44">
        <v>18.5</v>
      </c>
      <c r="AA24" s="44">
        <v>11.8</v>
      </c>
      <c r="AB24" s="44">
        <v>11.8</v>
      </c>
      <c r="AC24" s="44">
        <v>11.8</v>
      </c>
      <c r="AD24" s="44">
        <v>11.8</v>
      </c>
      <c r="AE24" s="44">
        <v>11.8</v>
      </c>
      <c r="AF24" s="44">
        <v>11</v>
      </c>
      <c r="AG24" s="53">
        <v>25</v>
      </c>
      <c r="AH24" s="49">
        <f t="shared" si="2"/>
        <v>23</v>
      </c>
      <c r="AI24" s="50">
        <f t="shared" si="3"/>
        <v>11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</v>
      </c>
      <c r="C25" s="44">
        <v>12</v>
      </c>
      <c r="D25" s="44">
        <v>12</v>
      </c>
      <c r="E25" s="44">
        <v>12</v>
      </c>
      <c r="F25" s="44">
        <v>12</v>
      </c>
      <c r="G25" s="44">
        <v>12</v>
      </c>
      <c r="H25" s="44">
        <v>12</v>
      </c>
      <c r="I25" s="44">
        <v>12</v>
      </c>
      <c r="J25" s="44">
        <v>12</v>
      </c>
      <c r="K25" s="44">
        <v>12</v>
      </c>
      <c r="L25" s="44">
        <v>12</v>
      </c>
      <c r="M25" s="44">
        <v>12</v>
      </c>
      <c r="N25" s="44">
        <v>12</v>
      </c>
      <c r="O25" s="44">
        <v>12</v>
      </c>
      <c r="P25" s="44">
        <v>12</v>
      </c>
      <c r="Q25" s="44">
        <v>12</v>
      </c>
      <c r="R25" s="44">
        <v>12</v>
      </c>
      <c r="S25" s="44">
        <v>12</v>
      </c>
      <c r="T25" s="44"/>
      <c r="U25" s="44">
        <v>12</v>
      </c>
      <c r="V25" s="44">
        <v>12</v>
      </c>
      <c r="W25" s="44">
        <v>12</v>
      </c>
      <c r="X25" s="44">
        <v>12</v>
      </c>
      <c r="Y25" s="44">
        <v>12</v>
      </c>
      <c r="Z25" s="44">
        <v>12</v>
      </c>
      <c r="AA25" s="44">
        <v>12</v>
      </c>
      <c r="AB25" s="44">
        <v>12</v>
      </c>
      <c r="AC25" s="44">
        <v>12</v>
      </c>
      <c r="AD25" s="44">
        <v>12</v>
      </c>
      <c r="AE25" s="44">
        <v>12</v>
      </c>
      <c r="AF25" s="44">
        <v>12</v>
      </c>
      <c r="AG25" s="53">
        <v>24.2</v>
      </c>
      <c r="AH25" s="49">
        <f t="shared" si="2"/>
        <v>12</v>
      </c>
      <c r="AI25" s="50">
        <f t="shared" si="3"/>
        <v>12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11.5</v>
      </c>
      <c r="C26" s="44">
        <v>11.5</v>
      </c>
      <c r="D26" s="44">
        <v>11.5</v>
      </c>
      <c r="E26" s="44">
        <v>11.5</v>
      </c>
      <c r="F26" s="44">
        <v>11.5</v>
      </c>
      <c r="G26" s="44">
        <v>11.5</v>
      </c>
      <c r="H26" s="44">
        <v>11.5</v>
      </c>
      <c r="I26" s="44">
        <v>11.5</v>
      </c>
      <c r="J26" s="44">
        <v>11.5</v>
      </c>
      <c r="K26" s="44">
        <v>11.5</v>
      </c>
      <c r="L26" s="44">
        <v>11.5</v>
      </c>
      <c r="M26" s="44">
        <v>11.5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/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11.5</v>
      </c>
      <c r="AA26" s="44">
        <v>11.5</v>
      </c>
      <c r="AB26" s="44">
        <v>11.5</v>
      </c>
      <c r="AC26" s="44">
        <v>11.5</v>
      </c>
      <c r="AD26" s="44">
        <v>11.5</v>
      </c>
      <c r="AE26" s="44">
        <v>11.5</v>
      </c>
      <c r="AF26" s="44">
        <v>11.5</v>
      </c>
      <c r="AG26" s="53">
        <v>20</v>
      </c>
      <c r="AH26" s="49">
        <f t="shared" si="2"/>
        <v>11.5</v>
      </c>
      <c r="AI26" s="50">
        <f t="shared" si="3"/>
        <v>11.5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>
        <v>8</v>
      </c>
      <c r="H27" s="44">
        <v>8</v>
      </c>
      <c r="I27" s="44">
        <v>8</v>
      </c>
      <c r="J27" s="44">
        <v>8</v>
      </c>
      <c r="K27" s="44">
        <v>8</v>
      </c>
      <c r="L27" s="44">
        <v>8</v>
      </c>
      <c r="M27" s="44">
        <v>8</v>
      </c>
      <c r="N27" s="44">
        <v>8</v>
      </c>
      <c r="O27" s="44">
        <v>8</v>
      </c>
      <c r="P27" s="44">
        <v>8</v>
      </c>
      <c r="Q27" s="44">
        <v>8</v>
      </c>
      <c r="R27" s="44">
        <v>8</v>
      </c>
      <c r="S27" s="44">
        <v>8</v>
      </c>
      <c r="T27" s="44"/>
      <c r="U27" s="44">
        <v>8</v>
      </c>
      <c r="V27" s="44">
        <v>8</v>
      </c>
      <c r="W27" s="44">
        <v>8</v>
      </c>
      <c r="X27" s="44">
        <v>8</v>
      </c>
      <c r="Y27" s="44">
        <v>8</v>
      </c>
      <c r="Z27" s="44">
        <v>8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/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>
        <v>6</v>
      </c>
      <c r="H29" s="44">
        <v>6</v>
      </c>
      <c r="I29" s="44">
        <v>6</v>
      </c>
      <c r="J29" s="44">
        <v>6</v>
      </c>
      <c r="K29" s="44">
        <v>6</v>
      </c>
      <c r="L29" s="44">
        <v>6</v>
      </c>
      <c r="M29" s="44">
        <v>6</v>
      </c>
      <c r="N29" s="44">
        <v>6</v>
      </c>
      <c r="O29" s="44">
        <v>6</v>
      </c>
      <c r="P29" s="44">
        <v>6</v>
      </c>
      <c r="Q29" s="44">
        <v>6</v>
      </c>
      <c r="R29" s="44">
        <v>6</v>
      </c>
      <c r="S29" s="44">
        <v>6</v>
      </c>
      <c r="T29" s="44"/>
      <c r="U29" s="44">
        <v>6</v>
      </c>
      <c r="V29" s="44">
        <v>6</v>
      </c>
      <c r="W29" s="44">
        <v>6</v>
      </c>
      <c r="X29" s="44">
        <v>6</v>
      </c>
      <c r="Y29" s="44">
        <v>6</v>
      </c>
      <c r="Z29" s="44">
        <v>6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/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/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/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/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2.1</v>
      </c>
      <c r="C34" s="44">
        <v>2.1</v>
      </c>
      <c r="D34" s="44">
        <v>2.1</v>
      </c>
      <c r="E34" s="44">
        <v>2.1</v>
      </c>
      <c r="F34" s="44">
        <v>2.1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2.1</v>
      </c>
      <c r="N34" s="44">
        <v>2.1</v>
      </c>
      <c r="O34" s="44">
        <v>2.1</v>
      </c>
      <c r="P34" s="44">
        <v>2.1</v>
      </c>
      <c r="Q34" s="44">
        <v>2.1</v>
      </c>
      <c r="R34" s="44">
        <v>2.1</v>
      </c>
      <c r="S34" s="44">
        <v>2.1</v>
      </c>
      <c r="T34" s="44"/>
      <c r="U34" s="44">
        <v>2.1</v>
      </c>
      <c r="V34" s="44">
        <v>2.1</v>
      </c>
      <c r="W34" s="44">
        <v>2.1</v>
      </c>
      <c r="X34" s="44">
        <v>2.1</v>
      </c>
      <c r="Y34" s="44">
        <v>2.1</v>
      </c>
      <c r="Z34" s="44">
        <v>2.1</v>
      </c>
      <c r="AA34" s="44">
        <v>2.1</v>
      </c>
      <c r="AB34" s="44">
        <v>2.1</v>
      </c>
      <c r="AC34" s="44">
        <v>2.1</v>
      </c>
      <c r="AD34" s="44">
        <v>2.1</v>
      </c>
      <c r="AE34" s="44">
        <v>2.1</v>
      </c>
      <c r="AF34" s="44">
        <v>2.1</v>
      </c>
      <c r="AG34" s="58">
        <v>20</v>
      </c>
      <c r="AH34" s="49">
        <f t="shared" si="2"/>
        <v>2.1</v>
      </c>
      <c r="AI34" s="50">
        <f t="shared" si="3"/>
        <v>2.1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/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200</v>
      </c>
      <c r="C36" s="55">
        <v>200</v>
      </c>
      <c r="D36" s="55">
        <v>200</v>
      </c>
      <c r="E36" s="55">
        <v>200</v>
      </c>
      <c r="F36" s="55">
        <v>200</v>
      </c>
      <c r="G36" s="55">
        <v>200</v>
      </c>
      <c r="H36" s="55">
        <v>200</v>
      </c>
      <c r="I36" s="55">
        <v>200</v>
      </c>
      <c r="J36" s="55">
        <v>200</v>
      </c>
      <c r="K36" s="55">
        <v>200</v>
      </c>
      <c r="L36" s="55">
        <v>200</v>
      </c>
      <c r="M36" s="55">
        <v>200</v>
      </c>
      <c r="N36" s="55">
        <v>200</v>
      </c>
      <c r="O36" s="55">
        <v>200</v>
      </c>
      <c r="P36" s="55">
        <v>200</v>
      </c>
      <c r="Q36" s="55">
        <v>200</v>
      </c>
      <c r="R36" s="55">
        <v>200</v>
      </c>
      <c r="S36" s="55">
        <v>200</v>
      </c>
      <c r="T36" s="55"/>
      <c r="U36" s="55">
        <v>200</v>
      </c>
      <c r="V36" s="55">
        <v>200</v>
      </c>
      <c r="W36" s="55">
        <v>200</v>
      </c>
      <c r="X36" s="55">
        <v>200</v>
      </c>
      <c r="Y36" s="55">
        <v>200</v>
      </c>
      <c r="Z36" s="55">
        <v>200</v>
      </c>
      <c r="AA36" s="55">
        <v>200</v>
      </c>
      <c r="AB36" s="55">
        <v>200</v>
      </c>
      <c r="AC36" s="55">
        <v>200</v>
      </c>
      <c r="AD36" s="55">
        <v>200</v>
      </c>
      <c r="AE36" s="55">
        <v>200</v>
      </c>
      <c r="AF36" s="55">
        <v>200</v>
      </c>
      <c r="AG36" s="58">
        <v>85</v>
      </c>
      <c r="AH36" s="49">
        <f t="shared" si="2"/>
        <v>200</v>
      </c>
      <c r="AI36" s="50">
        <f t="shared" si="3"/>
        <v>200</v>
      </c>
      <c r="AK36" s="51"/>
    </row>
    <row r="37" spans="1:88" ht="15.75" thickBot="1" x14ac:dyDescent="0.3">
      <c r="A37" s="60" t="s">
        <v>45</v>
      </c>
      <c r="B37" s="61">
        <f>34.3+44.7</f>
        <v>79</v>
      </c>
      <c r="C37" s="61">
        <f>33.8+39.5</f>
        <v>73.3</v>
      </c>
      <c r="D37" s="61">
        <f>34.3+41.1</f>
        <v>75.400000000000006</v>
      </c>
      <c r="E37" s="55">
        <f>36.7+34.4</f>
        <v>71.099999999999994</v>
      </c>
      <c r="F37" s="55">
        <f>43.2+34.1</f>
        <v>77.300000000000011</v>
      </c>
      <c r="G37" s="55">
        <f>41+34.1</f>
        <v>75.099999999999994</v>
      </c>
      <c r="H37" s="55">
        <f>40.2+33.8</f>
        <v>74</v>
      </c>
      <c r="I37" s="55">
        <f>42+33.6</f>
        <v>75.599999999999994</v>
      </c>
      <c r="J37" s="55">
        <f>40.2+33.5</f>
        <v>73.7</v>
      </c>
      <c r="K37" s="55">
        <f>39.8+32.5</f>
        <v>72.3</v>
      </c>
      <c r="L37" s="55">
        <f>40.8+32.2</f>
        <v>73</v>
      </c>
      <c r="M37" s="55">
        <f>40.8+32.2</f>
        <v>73</v>
      </c>
      <c r="N37" s="55">
        <f t="shared" ref="N37" si="4">40.8+32.2</f>
        <v>73</v>
      </c>
      <c r="O37" s="55">
        <f>31.5+40.3</f>
        <v>71.8</v>
      </c>
      <c r="P37" s="55">
        <f>31.5+40.3</f>
        <v>71.8</v>
      </c>
      <c r="Q37" s="55">
        <v>74.400000000000006</v>
      </c>
      <c r="R37" s="55">
        <v>74.400000000000006</v>
      </c>
      <c r="S37" s="61">
        <f>32.1+47.1</f>
        <v>79.2</v>
      </c>
      <c r="T37" s="61"/>
      <c r="U37" s="61">
        <f>28.3+32.5</f>
        <v>60.8</v>
      </c>
      <c r="V37" s="61">
        <v>80.2</v>
      </c>
      <c r="W37" s="61">
        <v>92</v>
      </c>
      <c r="X37" s="61">
        <v>90</v>
      </c>
      <c r="Y37" s="61">
        <v>87</v>
      </c>
      <c r="Z37" s="61">
        <v>87</v>
      </c>
      <c r="AA37" s="61">
        <v>87</v>
      </c>
      <c r="AB37" s="61">
        <v>99</v>
      </c>
      <c r="AC37" s="61">
        <v>102</v>
      </c>
      <c r="AD37" s="61">
        <v>99</v>
      </c>
      <c r="AE37" s="61">
        <v>94</v>
      </c>
      <c r="AF37" s="61">
        <v>94</v>
      </c>
      <c r="AG37" s="58">
        <v>240</v>
      </c>
      <c r="AH37" s="49">
        <f t="shared" si="2"/>
        <v>102</v>
      </c>
      <c r="AI37" s="50">
        <f t="shared" si="3"/>
        <v>60.8</v>
      </c>
      <c r="AK37" s="51"/>
    </row>
    <row r="38" spans="1:88" ht="15.75" thickBot="1" x14ac:dyDescent="0.3">
      <c r="A38" s="62" t="s">
        <v>46</v>
      </c>
      <c r="B38" s="63">
        <v>769.00000000000011</v>
      </c>
      <c r="C38" s="63">
        <f t="shared" ref="C38:AF38" si="5">SUM(C11:C36)</f>
        <v>757.30000000000007</v>
      </c>
      <c r="D38" s="63">
        <f t="shared" si="5"/>
        <v>717.30000000000007</v>
      </c>
      <c r="E38" s="63">
        <f t="shared" si="5"/>
        <v>695.60000000000014</v>
      </c>
      <c r="F38" s="63">
        <f t="shared" si="5"/>
        <v>685.60000000000014</v>
      </c>
      <c r="G38" s="63">
        <f t="shared" si="5"/>
        <v>694.5</v>
      </c>
      <c r="H38" s="63">
        <f t="shared" si="5"/>
        <v>726.50000000000011</v>
      </c>
      <c r="I38" s="63">
        <f t="shared" si="5"/>
        <v>616.5</v>
      </c>
      <c r="J38" s="63">
        <f t="shared" si="5"/>
        <v>636.5</v>
      </c>
      <c r="K38" s="63">
        <f t="shared" si="5"/>
        <v>656.5</v>
      </c>
      <c r="L38" s="63">
        <f t="shared" si="5"/>
        <v>686.5</v>
      </c>
      <c r="M38" s="63">
        <f t="shared" si="5"/>
        <v>694.7</v>
      </c>
      <c r="N38" s="63">
        <f t="shared" si="5"/>
        <v>694.7</v>
      </c>
      <c r="O38" s="63">
        <f t="shared" si="5"/>
        <v>708.30000000000007</v>
      </c>
      <c r="P38" s="63">
        <f t="shared" si="5"/>
        <v>701</v>
      </c>
      <c r="Q38" s="63">
        <f t="shared" si="5"/>
        <v>708.7</v>
      </c>
      <c r="R38" s="63">
        <f t="shared" si="5"/>
        <v>738.7</v>
      </c>
      <c r="S38" s="63">
        <f t="shared" si="5"/>
        <v>734.50000000000011</v>
      </c>
      <c r="T38" s="63">
        <f t="shared" si="5"/>
        <v>0</v>
      </c>
      <c r="U38" s="63">
        <f t="shared" si="5"/>
        <v>639</v>
      </c>
      <c r="V38" s="63">
        <f t="shared" si="5"/>
        <v>671.9</v>
      </c>
      <c r="W38" s="63">
        <f t="shared" si="5"/>
        <v>681.9</v>
      </c>
      <c r="X38" s="63">
        <f t="shared" si="5"/>
        <v>615.9</v>
      </c>
      <c r="Y38" s="63">
        <f t="shared" si="5"/>
        <v>625.9</v>
      </c>
      <c r="Z38" s="63">
        <f t="shared" si="5"/>
        <v>705.9</v>
      </c>
      <c r="AA38" s="63">
        <f t="shared" si="5"/>
        <v>741.4</v>
      </c>
      <c r="AB38" s="63">
        <f t="shared" si="5"/>
        <v>701.4</v>
      </c>
      <c r="AC38" s="63">
        <f t="shared" si="5"/>
        <v>701.4</v>
      </c>
      <c r="AD38" s="63">
        <f t="shared" si="5"/>
        <v>681.4</v>
      </c>
      <c r="AE38" s="63">
        <f t="shared" si="5"/>
        <v>671.4</v>
      </c>
      <c r="AF38" s="63">
        <f t="shared" si="5"/>
        <v>656.1</v>
      </c>
      <c r="AG38" s="58">
        <f>SUM(AG11:AG37)</f>
        <v>1492.8299999999997</v>
      </c>
      <c r="AH38" s="49">
        <f t="shared" si="2"/>
        <v>769.00000000000011</v>
      </c>
      <c r="AI38" s="50">
        <f t="shared" si="3"/>
        <v>0</v>
      </c>
      <c r="AK38" s="51"/>
    </row>
    <row r="39" spans="1:88" x14ac:dyDescent="0.25">
      <c r="A39" s="52" t="s">
        <v>47</v>
      </c>
      <c r="B39" s="44">
        <v>136.4</v>
      </c>
      <c r="C39" s="44">
        <v>130</v>
      </c>
      <c r="D39" s="44">
        <v>115.9</v>
      </c>
      <c r="E39" s="44">
        <v>111.5</v>
      </c>
      <c r="F39" s="44">
        <v>85.8</v>
      </c>
      <c r="G39" s="44">
        <v>80.900000000000006</v>
      </c>
      <c r="H39" s="44">
        <v>81.099999999999994</v>
      </c>
      <c r="I39" s="44">
        <v>81.099999999999994</v>
      </c>
      <c r="J39" s="44">
        <v>75.900000000000006</v>
      </c>
      <c r="K39" s="44">
        <v>75.599999999999994</v>
      </c>
      <c r="L39" s="44">
        <v>86</v>
      </c>
      <c r="M39" s="44">
        <v>91</v>
      </c>
      <c r="N39" s="44">
        <v>91</v>
      </c>
      <c r="O39" s="44">
        <v>96</v>
      </c>
      <c r="P39" s="44">
        <v>116</v>
      </c>
      <c r="Q39" s="44">
        <v>111.4</v>
      </c>
      <c r="R39" s="44">
        <v>130</v>
      </c>
      <c r="S39" s="44">
        <v>131.30000000000001</v>
      </c>
      <c r="T39" s="44"/>
      <c r="U39" s="44">
        <v>121.4</v>
      </c>
      <c r="V39" s="44">
        <v>131.19999999999999</v>
      </c>
      <c r="W39" s="44">
        <v>131.19999999999999</v>
      </c>
      <c r="X39" s="44">
        <v>100</v>
      </c>
      <c r="Y39" s="44">
        <v>100</v>
      </c>
      <c r="Z39" s="44">
        <v>121.4</v>
      </c>
      <c r="AA39" s="44">
        <v>145</v>
      </c>
      <c r="AB39" s="44">
        <v>144.5</v>
      </c>
      <c r="AC39" s="44">
        <v>138</v>
      </c>
      <c r="AD39" s="44">
        <v>135</v>
      </c>
      <c r="AE39" s="44">
        <v>131</v>
      </c>
      <c r="AF39" s="44">
        <v>109</v>
      </c>
      <c r="AG39" s="56">
        <v>144</v>
      </c>
      <c r="AH39" s="49">
        <f t="shared" si="2"/>
        <v>145</v>
      </c>
      <c r="AI39" s="50">
        <f t="shared" si="3"/>
        <v>75.599999999999994</v>
      </c>
      <c r="AK39" s="51"/>
    </row>
    <row r="40" spans="1:88" x14ac:dyDescent="0.25">
      <c r="A40" s="57" t="s">
        <v>48</v>
      </c>
      <c r="B40" s="64">
        <v>50.9</v>
      </c>
      <c r="C40" s="64">
        <v>50.5</v>
      </c>
      <c r="D40" s="64">
        <v>55.6</v>
      </c>
      <c r="E40" s="64">
        <v>55.8</v>
      </c>
      <c r="F40" s="64">
        <v>35.700000000000003</v>
      </c>
      <c r="G40" s="64">
        <v>35</v>
      </c>
      <c r="H40" s="64">
        <v>35.6</v>
      </c>
      <c r="I40" s="64">
        <v>22.6</v>
      </c>
      <c r="J40" s="64">
        <v>22.4</v>
      </c>
      <c r="K40" s="64">
        <v>45.7</v>
      </c>
      <c r="L40" s="64">
        <v>50</v>
      </c>
      <c r="M40" s="64">
        <v>50</v>
      </c>
      <c r="N40" s="64">
        <v>50</v>
      </c>
      <c r="O40" s="64">
        <v>68.2</v>
      </c>
      <c r="P40" s="44">
        <v>60</v>
      </c>
      <c r="Q40" s="44">
        <v>50.3</v>
      </c>
      <c r="R40" s="44">
        <v>69</v>
      </c>
      <c r="S40" s="64">
        <v>70.599999999999994</v>
      </c>
      <c r="T40" s="64"/>
      <c r="U40" s="64">
        <v>60</v>
      </c>
      <c r="V40" s="64">
        <v>42.8</v>
      </c>
      <c r="W40" s="64">
        <v>42.8</v>
      </c>
      <c r="X40" s="64">
        <v>42.8</v>
      </c>
      <c r="Y40" s="64">
        <v>42.8</v>
      </c>
      <c r="Z40" s="64">
        <v>49.8</v>
      </c>
      <c r="AA40" s="64">
        <v>61.1</v>
      </c>
      <c r="AB40" s="64">
        <v>61</v>
      </c>
      <c r="AC40" s="64">
        <v>35</v>
      </c>
      <c r="AD40" s="64">
        <v>35.799999999999997</v>
      </c>
      <c r="AE40" s="64">
        <v>35</v>
      </c>
      <c r="AF40" s="64">
        <v>35</v>
      </c>
      <c r="AG40" s="58">
        <v>70</v>
      </c>
      <c r="AH40" s="49">
        <f t="shared" si="2"/>
        <v>70.599999999999994</v>
      </c>
      <c r="AI40" s="50">
        <f t="shared" si="3"/>
        <v>22.4</v>
      </c>
      <c r="AK40" s="51"/>
    </row>
    <row r="41" spans="1:88" x14ac:dyDescent="0.25">
      <c r="A41" s="57" t="s">
        <v>49</v>
      </c>
      <c r="B41" s="64">
        <v>52.4</v>
      </c>
      <c r="C41" s="64">
        <v>52.5</v>
      </c>
      <c r="D41" s="64">
        <v>52.5</v>
      </c>
      <c r="E41" s="64">
        <v>56.2</v>
      </c>
      <c r="F41" s="64">
        <v>61.2</v>
      </c>
      <c r="G41" s="64">
        <v>61.2</v>
      </c>
      <c r="H41" s="64">
        <v>61</v>
      </c>
      <c r="I41" s="64">
        <v>61.7</v>
      </c>
      <c r="J41" s="64">
        <v>61.8</v>
      </c>
      <c r="K41" s="64">
        <v>61.5</v>
      </c>
      <c r="L41" s="64">
        <v>61.5</v>
      </c>
      <c r="M41" s="64">
        <v>61.5</v>
      </c>
      <c r="N41" s="64">
        <v>61.5</v>
      </c>
      <c r="O41" s="64">
        <v>69</v>
      </c>
      <c r="P41" s="44">
        <v>62</v>
      </c>
      <c r="Q41" s="44">
        <v>61.8</v>
      </c>
      <c r="R41" s="44">
        <v>66</v>
      </c>
      <c r="S41" s="64">
        <v>45</v>
      </c>
      <c r="T41" s="64"/>
      <c r="U41" s="64">
        <v>40.1</v>
      </c>
      <c r="V41" s="64">
        <v>40.799999999999997</v>
      </c>
      <c r="W41" s="64">
        <v>40.799999999999997</v>
      </c>
      <c r="X41" s="64">
        <v>33</v>
      </c>
      <c r="Y41" s="64">
        <v>33</v>
      </c>
      <c r="Z41" s="64">
        <v>61.2</v>
      </c>
      <c r="AA41" s="64">
        <v>69</v>
      </c>
      <c r="AB41" s="64">
        <v>68</v>
      </c>
      <c r="AC41" s="64">
        <v>68.8</v>
      </c>
      <c r="AD41" s="64">
        <v>68</v>
      </c>
      <c r="AE41" s="64">
        <v>68</v>
      </c>
      <c r="AF41" s="64">
        <v>60</v>
      </c>
      <c r="AG41" s="58">
        <v>69</v>
      </c>
      <c r="AH41" s="49">
        <f t="shared" si="2"/>
        <v>69</v>
      </c>
      <c r="AI41" s="50">
        <f t="shared" si="3"/>
        <v>33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60.9</v>
      </c>
      <c r="E42" s="55">
        <v>60.9</v>
      </c>
      <c r="F42" s="55">
        <v>60.9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55">
        <v>60.9</v>
      </c>
      <c r="N42" s="55">
        <v>60.9</v>
      </c>
      <c r="O42" s="55">
        <v>60.9</v>
      </c>
      <c r="P42" s="55">
        <v>60.9</v>
      </c>
      <c r="Q42" s="44">
        <v>60.9</v>
      </c>
      <c r="R42" s="44">
        <v>60.9</v>
      </c>
      <c r="S42" s="44">
        <v>60.9</v>
      </c>
      <c r="T42" s="44"/>
      <c r="U42" s="44">
        <v>60.4</v>
      </c>
      <c r="V42" s="44">
        <v>60.4</v>
      </c>
      <c r="W42" s="44">
        <v>60.4</v>
      </c>
      <c r="X42" s="44">
        <v>60.4</v>
      </c>
      <c r="Y42" s="44">
        <v>60.4</v>
      </c>
      <c r="Z42" s="44">
        <v>60.4</v>
      </c>
      <c r="AA42" s="64">
        <v>60.4</v>
      </c>
      <c r="AB42" s="55">
        <v>60.4</v>
      </c>
      <c r="AC42" s="55">
        <v>60.4</v>
      </c>
      <c r="AD42" s="55">
        <v>60.4</v>
      </c>
      <c r="AE42" s="55">
        <v>60.4</v>
      </c>
      <c r="AF42" s="55">
        <v>60.4</v>
      </c>
      <c r="AG42" s="58">
        <v>60</v>
      </c>
      <c r="AH42" s="49">
        <f t="shared" si="2"/>
        <v>60.9</v>
      </c>
      <c r="AI42" s="50">
        <f t="shared" si="3"/>
        <v>60.4</v>
      </c>
      <c r="AK42" s="51"/>
    </row>
    <row r="43" spans="1:88" x14ac:dyDescent="0.25">
      <c r="A43" s="57" t="s">
        <v>51</v>
      </c>
      <c r="B43" s="55">
        <v>19.2</v>
      </c>
      <c r="C43" s="55">
        <v>18.399999999999999</v>
      </c>
      <c r="D43" s="55">
        <v>17.899999999999999</v>
      </c>
      <c r="E43" s="55">
        <v>15</v>
      </c>
      <c r="F43" s="55">
        <v>0</v>
      </c>
      <c r="G43" s="55">
        <v>0</v>
      </c>
      <c r="H43" s="55">
        <v>0</v>
      </c>
      <c r="I43" s="55">
        <v>0</v>
      </c>
      <c r="J43" s="55">
        <v>7</v>
      </c>
      <c r="K43" s="55">
        <v>7</v>
      </c>
      <c r="L43" s="55">
        <v>7</v>
      </c>
      <c r="M43" s="55">
        <v>10</v>
      </c>
      <c r="N43" s="55">
        <v>10</v>
      </c>
      <c r="O43" s="55">
        <v>29</v>
      </c>
      <c r="P43" s="55">
        <v>20</v>
      </c>
      <c r="Q43" s="44">
        <v>7</v>
      </c>
      <c r="R43" s="44">
        <v>10</v>
      </c>
      <c r="S43" s="44">
        <v>13.2</v>
      </c>
      <c r="T43" s="44"/>
      <c r="U43" s="44">
        <v>10</v>
      </c>
      <c r="V43" s="44">
        <v>15</v>
      </c>
      <c r="W43" s="44">
        <v>20</v>
      </c>
      <c r="X43" s="44">
        <v>20</v>
      </c>
      <c r="Y43" s="44">
        <v>20</v>
      </c>
      <c r="Z43" s="44">
        <v>20</v>
      </c>
      <c r="AA43" s="64">
        <v>30</v>
      </c>
      <c r="AB43" s="55">
        <v>30</v>
      </c>
      <c r="AC43" s="55">
        <v>30</v>
      </c>
      <c r="AD43" s="55">
        <v>30</v>
      </c>
      <c r="AE43" s="55">
        <v>12</v>
      </c>
      <c r="AF43" s="55">
        <v>10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44">
        <v>0</v>
      </c>
      <c r="T44" s="44"/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15</v>
      </c>
      <c r="C45" s="64">
        <v>14.2</v>
      </c>
      <c r="D45" s="64">
        <v>14</v>
      </c>
      <c r="E45" s="64">
        <v>14</v>
      </c>
      <c r="F45" s="64">
        <v>14</v>
      </c>
      <c r="G45" s="64">
        <v>14</v>
      </c>
      <c r="H45" s="64">
        <v>14</v>
      </c>
      <c r="I45" s="64">
        <v>14</v>
      </c>
      <c r="J45" s="64">
        <v>14</v>
      </c>
      <c r="K45" s="64">
        <v>14</v>
      </c>
      <c r="L45" s="64">
        <v>14</v>
      </c>
      <c r="M45" s="64">
        <v>14</v>
      </c>
      <c r="N45" s="64">
        <v>14</v>
      </c>
      <c r="O45" s="64">
        <v>14</v>
      </c>
      <c r="P45" s="64">
        <v>14</v>
      </c>
      <c r="Q45" s="64">
        <v>14</v>
      </c>
      <c r="R45" s="64">
        <v>14</v>
      </c>
      <c r="S45" s="44">
        <v>14</v>
      </c>
      <c r="T45" s="44"/>
      <c r="U45" s="44">
        <v>14</v>
      </c>
      <c r="V45" s="44">
        <v>14</v>
      </c>
      <c r="W45" s="44">
        <v>14</v>
      </c>
      <c r="X45" s="44">
        <v>14</v>
      </c>
      <c r="Y45" s="44">
        <v>14</v>
      </c>
      <c r="Z45" s="44">
        <v>14</v>
      </c>
      <c r="AA45" s="44">
        <v>14</v>
      </c>
      <c r="AB45" s="64">
        <v>14</v>
      </c>
      <c r="AC45" s="64">
        <v>14</v>
      </c>
      <c r="AD45" s="64">
        <v>14</v>
      </c>
      <c r="AE45" s="64">
        <v>14</v>
      </c>
      <c r="AF45" s="64">
        <v>14</v>
      </c>
      <c r="AG45" s="58">
        <v>24</v>
      </c>
      <c r="AH45" s="49">
        <f t="shared" si="2"/>
        <v>15</v>
      </c>
      <c r="AI45" s="50">
        <f t="shared" si="3"/>
        <v>14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44">
        <v>0</v>
      </c>
      <c r="T46" s="44"/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64">
        <v>10</v>
      </c>
      <c r="N47" s="64">
        <v>10</v>
      </c>
      <c r="O47" s="64">
        <v>10</v>
      </c>
      <c r="P47" s="64">
        <v>10</v>
      </c>
      <c r="Q47" s="64">
        <v>10</v>
      </c>
      <c r="R47" s="64">
        <v>10</v>
      </c>
      <c r="S47" s="44">
        <v>10</v>
      </c>
      <c r="T47" s="44"/>
      <c r="U47" s="44">
        <v>10</v>
      </c>
      <c r="V47" s="4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64">
        <v>10</v>
      </c>
      <c r="AC47" s="64">
        <v>10</v>
      </c>
      <c r="AD47" s="64">
        <v>10</v>
      </c>
      <c r="AE47" s="64">
        <v>10</v>
      </c>
      <c r="AF47" s="64">
        <v>10</v>
      </c>
      <c r="AG47" s="58">
        <v>14.1</v>
      </c>
      <c r="AH47" s="49">
        <f t="shared" si="2"/>
        <v>10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7</v>
      </c>
      <c r="C48" s="64">
        <v>7</v>
      </c>
      <c r="D48" s="64">
        <v>7</v>
      </c>
      <c r="E48" s="64">
        <v>7</v>
      </c>
      <c r="F48" s="64">
        <v>7</v>
      </c>
      <c r="G48" s="64">
        <v>7</v>
      </c>
      <c r="H48" s="64">
        <v>7</v>
      </c>
      <c r="I48" s="64">
        <v>7</v>
      </c>
      <c r="J48" s="64">
        <v>7</v>
      </c>
      <c r="K48" s="64">
        <v>7</v>
      </c>
      <c r="L48" s="64">
        <v>7</v>
      </c>
      <c r="M48" s="64">
        <v>7</v>
      </c>
      <c r="N48" s="64">
        <v>7</v>
      </c>
      <c r="O48" s="64">
        <v>7</v>
      </c>
      <c r="P48" s="64">
        <v>7</v>
      </c>
      <c r="Q48" s="64">
        <v>7</v>
      </c>
      <c r="R48" s="64">
        <v>7</v>
      </c>
      <c r="S48" s="44">
        <v>7</v>
      </c>
      <c r="T48" s="44"/>
      <c r="U48" s="44">
        <v>7</v>
      </c>
      <c r="V48" s="44">
        <v>7</v>
      </c>
      <c r="W48" s="44">
        <v>7</v>
      </c>
      <c r="X48" s="44">
        <v>7</v>
      </c>
      <c r="Y48" s="44">
        <v>7</v>
      </c>
      <c r="Z48" s="44">
        <v>7</v>
      </c>
      <c r="AA48" s="44">
        <v>7</v>
      </c>
      <c r="AB48" s="64">
        <v>7</v>
      </c>
      <c r="AC48" s="64">
        <v>7</v>
      </c>
      <c r="AD48" s="64">
        <v>7</v>
      </c>
      <c r="AE48" s="64">
        <v>7</v>
      </c>
      <c r="AF48" s="64">
        <v>7</v>
      </c>
      <c r="AG48" s="58">
        <v>14</v>
      </c>
      <c r="AH48" s="49">
        <f t="shared" si="2"/>
        <v>7</v>
      </c>
      <c r="AI48" s="50">
        <f t="shared" si="3"/>
        <v>7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>
        <v>6</v>
      </c>
      <c r="H49" s="64">
        <v>6</v>
      </c>
      <c r="I49" s="64">
        <v>6</v>
      </c>
      <c r="J49" s="64">
        <v>6</v>
      </c>
      <c r="K49" s="64">
        <v>6</v>
      </c>
      <c r="L49" s="64">
        <v>6</v>
      </c>
      <c r="M49" s="64">
        <v>6</v>
      </c>
      <c r="N49" s="64">
        <v>6</v>
      </c>
      <c r="O49" s="64">
        <v>6</v>
      </c>
      <c r="P49" s="64">
        <v>6</v>
      </c>
      <c r="Q49" s="64">
        <v>6</v>
      </c>
      <c r="R49" s="64">
        <v>6</v>
      </c>
      <c r="S49" s="44">
        <v>6</v>
      </c>
      <c r="T49" s="44"/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64">
        <v>6</v>
      </c>
      <c r="AC49" s="64">
        <v>6</v>
      </c>
      <c r="AD49" s="64">
        <v>6</v>
      </c>
      <c r="AE49" s="64">
        <v>6</v>
      </c>
      <c r="AF49" s="64">
        <v>6</v>
      </c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</v>
      </c>
      <c r="C50" s="64">
        <v>4</v>
      </c>
      <c r="D50" s="64">
        <v>4</v>
      </c>
      <c r="E50" s="64">
        <v>4</v>
      </c>
      <c r="F50" s="64">
        <v>4</v>
      </c>
      <c r="G50" s="64">
        <v>4</v>
      </c>
      <c r="H50" s="64">
        <v>4</v>
      </c>
      <c r="I50" s="64">
        <v>4</v>
      </c>
      <c r="J50" s="64">
        <v>4</v>
      </c>
      <c r="K50" s="64">
        <v>4</v>
      </c>
      <c r="L50" s="64">
        <v>4</v>
      </c>
      <c r="M50" s="64">
        <v>4</v>
      </c>
      <c r="N50" s="64">
        <v>4</v>
      </c>
      <c r="O50" s="64">
        <v>4</v>
      </c>
      <c r="P50" s="64">
        <v>4</v>
      </c>
      <c r="Q50" s="64">
        <v>4</v>
      </c>
      <c r="R50" s="64">
        <v>4</v>
      </c>
      <c r="S50" s="44">
        <v>4</v>
      </c>
      <c r="T50" s="44"/>
      <c r="U50" s="44">
        <v>4</v>
      </c>
      <c r="V50" s="44">
        <v>4</v>
      </c>
      <c r="W50" s="44">
        <v>4</v>
      </c>
      <c r="X50" s="44">
        <v>4</v>
      </c>
      <c r="Y50" s="44">
        <v>4</v>
      </c>
      <c r="Z50" s="44">
        <v>4</v>
      </c>
      <c r="AA50" s="44">
        <v>4</v>
      </c>
      <c r="AB50" s="64">
        <v>4</v>
      </c>
      <c r="AC50" s="64">
        <v>4</v>
      </c>
      <c r="AD50" s="64">
        <v>4</v>
      </c>
      <c r="AE50" s="64">
        <v>4</v>
      </c>
      <c r="AF50" s="64">
        <v>4</v>
      </c>
      <c r="AG50" s="58">
        <v>6.2</v>
      </c>
      <c r="AH50" s="49">
        <f t="shared" si="2"/>
        <v>4</v>
      </c>
      <c r="AI50" s="50">
        <f t="shared" si="3"/>
        <v>4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6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v>370.94</v>
      </c>
      <c r="C52" s="63">
        <f t="shared" ref="C52:AF52" si="7">SUM(C39:C51)</f>
        <v>357.03999999999996</v>
      </c>
      <c r="D52" s="63">
        <f t="shared" si="7"/>
        <v>347.34</v>
      </c>
      <c r="E52" s="63">
        <f t="shared" si="7"/>
        <v>343.94</v>
      </c>
      <c r="F52" s="63">
        <f t="shared" si="7"/>
        <v>288.14000000000004</v>
      </c>
      <c r="G52" s="63">
        <f t="shared" si="7"/>
        <v>282.54000000000002</v>
      </c>
      <c r="H52" s="63">
        <f t="shared" si="7"/>
        <v>283.14000000000004</v>
      </c>
      <c r="I52" s="63">
        <f t="shared" si="7"/>
        <v>270.83999999999997</v>
      </c>
      <c r="J52" s="63">
        <f t="shared" si="7"/>
        <v>272.54000000000002</v>
      </c>
      <c r="K52" s="63">
        <f t="shared" si="7"/>
        <v>295.24000000000007</v>
      </c>
      <c r="L52" s="63">
        <f t="shared" si="7"/>
        <v>309.94</v>
      </c>
      <c r="M52" s="63">
        <f t="shared" si="7"/>
        <v>317.94</v>
      </c>
      <c r="N52" s="63">
        <f t="shared" si="7"/>
        <v>317.94</v>
      </c>
      <c r="O52" s="63">
        <f t="shared" si="7"/>
        <v>367.64</v>
      </c>
      <c r="P52" s="63">
        <f t="shared" si="7"/>
        <v>363.44</v>
      </c>
      <c r="Q52" s="63">
        <f t="shared" si="7"/>
        <v>335.94</v>
      </c>
      <c r="R52" s="63">
        <f t="shared" si="7"/>
        <v>380.44</v>
      </c>
      <c r="S52" s="63">
        <f t="shared" si="7"/>
        <v>365.54</v>
      </c>
      <c r="T52" s="63">
        <f t="shared" si="7"/>
        <v>3.54</v>
      </c>
      <c r="U52" s="63">
        <f t="shared" si="7"/>
        <v>336.44</v>
      </c>
      <c r="V52" s="63">
        <f t="shared" si="7"/>
        <v>334.74</v>
      </c>
      <c r="W52" s="63">
        <f t="shared" si="7"/>
        <v>339.74</v>
      </c>
      <c r="X52" s="63">
        <f>SUM(X39:X51)</f>
        <v>300.74000000000007</v>
      </c>
      <c r="Y52" s="63">
        <f t="shared" si="7"/>
        <v>300.74000000000007</v>
      </c>
      <c r="Z52" s="63">
        <f t="shared" si="7"/>
        <v>357.34</v>
      </c>
      <c r="AA52" s="63">
        <f t="shared" si="7"/>
        <v>410.04</v>
      </c>
      <c r="AB52" s="63">
        <f t="shared" si="7"/>
        <v>408.44</v>
      </c>
      <c r="AC52" s="63">
        <f t="shared" si="7"/>
        <v>376.74</v>
      </c>
      <c r="AD52" s="63">
        <f t="shared" si="7"/>
        <v>373.74</v>
      </c>
      <c r="AE52" s="63">
        <f t="shared" si="7"/>
        <v>350.94</v>
      </c>
      <c r="AF52" s="63">
        <f t="shared" si="7"/>
        <v>318.94</v>
      </c>
      <c r="AG52" s="68">
        <f>SUM(AG39:AG51)</f>
        <v>489.91</v>
      </c>
      <c r="AH52" s="49">
        <f t="shared" si="2"/>
        <v>410.04</v>
      </c>
      <c r="AI52" s="50">
        <f t="shared" si="3"/>
        <v>3.54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13</v>
      </c>
      <c r="N53" s="44">
        <v>13</v>
      </c>
      <c r="O53" s="44">
        <v>20</v>
      </c>
      <c r="P53" s="44">
        <v>20.5</v>
      </c>
      <c r="Q53" s="44">
        <v>20.5</v>
      </c>
      <c r="R53" s="44">
        <v>20.5</v>
      </c>
      <c r="S53" s="44">
        <v>30</v>
      </c>
      <c r="T53" s="44"/>
      <c r="U53" s="44">
        <v>50</v>
      </c>
      <c r="V53" s="44">
        <v>39.700000000000003</v>
      </c>
      <c r="W53" s="44">
        <v>39.700000000000003</v>
      </c>
      <c r="X53" s="44">
        <v>39.700000000000003</v>
      </c>
      <c r="Y53" s="44">
        <v>14</v>
      </c>
      <c r="Z53" s="44">
        <v>14</v>
      </c>
      <c r="AA53" s="44">
        <v>14</v>
      </c>
      <c r="AB53" s="44">
        <v>25</v>
      </c>
      <c r="AC53" s="44">
        <v>30</v>
      </c>
      <c r="AD53" s="44">
        <v>30</v>
      </c>
      <c r="AE53" s="44">
        <v>30</v>
      </c>
      <c r="AF53" s="44">
        <v>30</v>
      </c>
      <c r="AG53" s="56">
        <v>60</v>
      </c>
      <c r="AH53" s="49">
        <f t="shared" si="2"/>
        <v>50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3.7</v>
      </c>
      <c r="N54" s="64">
        <v>3.7</v>
      </c>
      <c r="O54" s="64">
        <v>9.1999999999999993</v>
      </c>
      <c r="P54" s="64">
        <v>8.1999999999999993</v>
      </c>
      <c r="Q54" s="64">
        <v>8.6999999999999993</v>
      </c>
      <c r="R54" s="64">
        <v>8.6999999999999993</v>
      </c>
      <c r="S54" s="64">
        <v>14.2</v>
      </c>
      <c r="T54" s="64"/>
      <c r="U54" s="64">
        <v>29.2</v>
      </c>
      <c r="V54" s="64">
        <v>18.2</v>
      </c>
      <c r="W54" s="64">
        <v>17.2</v>
      </c>
      <c r="X54" s="64">
        <v>17.2</v>
      </c>
      <c r="Y54" s="64">
        <v>6</v>
      </c>
      <c r="Z54" s="64">
        <v>7</v>
      </c>
      <c r="AA54" s="64">
        <v>8.8000000000000007</v>
      </c>
      <c r="AB54" s="64">
        <v>13</v>
      </c>
      <c r="AC54" s="64">
        <v>15</v>
      </c>
      <c r="AD54" s="64">
        <v>15</v>
      </c>
      <c r="AE54" s="64">
        <v>15</v>
      </c>
      <c r="AF54" s="64">
        <v>15</v>
      </c>
      <c r="AG54" s="58">
        <v>32</v>
      </c>
      <c r="AH54" s="49">
        <f t="shared" si="2"/>
        <v>29.2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1.3</v>
      </c>
      <c r="N55" s="70">
        <v>1.3</v>
      </c>
      <c r="O55" s="70">
        <v>2.2999999999999998</v>
      </c>
      <c r="P55" s="70">
        <v>3</v>
      </c>
      <c r="Q55" s="70">
        <v>3.2</v>
      </c>
      <c r="R55" s="70">
        <v>3.2</v>
      </c>
      <c r="S55" s="70">
        <v>5.2</v>
      </c>
      <c r="T55" s="70"/>
      <c r="U55" s="70">
        <v>10.6</v>
      </c>
      <c r="V55" s="70">
        <v>6.6</v>
      </c>
      <c r="W55" s="70">
        <v>6.3</v>
      </c>
      <c r="X55" s="70">
        <v>6.3</v>
      </c>
      <c r="Y55" s="70">
        <v>2.2000000000000002</v>
      </c>
      <c r="Z55" s="70">
        <v>2.6</v>
      </c>
      <c r="AA55" s="70">
        <v>3.2</v>
      </c>
      <c r="AB55" s="70">
        <v>5</v>
      </c>
      <c r="AC55" s="70">
        <v>6</v>
      </c>
      <c r="AD55" s="70">
        <v>6</v>
      </c>
      <c r="AE55" s="70">
        <v>6</v>
      </c>
      <c r="AF55" s="70">
        <v>6</v>
      </c>
      <c r="AG55" s="73">
        <v>14</v>
      </c>
      <c r="AH55" s="49">
        <f t="shared" si="2"/>
        <v>10.6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v>50.199999999999996</v>
      </c>
      <c r="C56" s="63">
        <f t="shared" ref="C56:AF56" si="8">SUM(C53:C55)</f>
        <v>0</v>
      </c>
      <c r="D56" s="63">
        <f t="shared" si="8"/>
        <v>0</v>
      </c>
      <c r="E56" s="63">
        <f t="shared" si="8"/>
        <v>0</v>
      </c>
      <c r="F56" s="63">
        <f t="shared" si="8"/>
        <v>0</v>
      </c>
      <c r="G56" s="63">
        <f t="shared" si="8"/>
        <v>0</v>
      </c>
      <c r="H56" s="63">
        <f t="shared" si="8"/>
        <v>0</v>
      </c>
      <c r="I56" s="63">
        <f t="shared" si="8"/>
        <v>0</v>
      </c>
      <c r="J56" s="63">
        <f t="shared" si="8"/>
        <v>0</v>
      </c>
      <c r="K56" s="63">
        <f t="shared" si="8"/>
        <v>0</v>
      </c>
      <c r="L56" s="63">
        <f t="shared" si="8"/>
        <v>0</v>
      </c>
      <c r="M56" s="63">
        <f t="shared" si="8"/>
        <v>18</v>
      </c>
      <c r="N56" s="63">
        <f t="shared" si="8"/>
        <v>18</v>
      </c>
      <c r="O56" s="63">
        <f t="shared" si="8"/>
        <v>31.5</v>
      </c>
      <c r="P56" s="63">
        <f t="shared" si="8"/>
        <v>31.7</v>
      </c>
      <c r="Q56" s="63">
        <f t="shared" si="8"/>
        <v>32.4</v>
      </c>
      <c r="R56" s="63">
        <f t="shared" si="8"/>
        <v>32.4</v>
      </c>
      <c r="S56" s="63">
        <f t="shared" si="8"/>
        <v>49.400000000000006</v>
      </c>
      <c r="T56" s="63">
        <f t="shared" si="8"/>
        <v>0</v>
      </c>
      <c r="U56" s="63">
        <f t="shared" si="8"/>
        <v>89.8</v>
      </c>
      <c r="V56" s="63">
        <f t="shared" si="8"/>
        <v>64.5</v>
      </c>
      <c r="W56" s="63">
        <f t="shared" si="8"/>
        <v>63.2</v>
      </c>
      <c r="X56" s="63">
        <f t="shared" si="8"/>
        <v>63.2</v>
      </c>
      <c r="Y56" s="63">
        <f t="shared" si="8"/>
        <v>22.2</v>
      </c>
      <c r="Z56" s="63">
        <f t="shared" si="8"/>
        <v>23.6</v>
      </c>
      <c r="AA56" s="63">
        <f t="shared" si="8"/>
        <v>26</v>
      </c>
      <c r="AB56" s="63">
        <f t="shared" si="8"/>
        <v>43</v>
      </c>
      <c r="AC56" s="63">
        <f t="shared" si="8"/>
        <v>51</v>
      </c>
      <c r="AD56" s="63">
        <f t="shared" si="8"/>
        <v>51</v>
      </c>
      <c r="AE56" s="63">
        <f t="shared" si="8"/>
        <v>51</v>
      </c>
      <c r="AF56" s="63">
        <f t="shared" si="8"/>
        <v>51</v>
      </c>
      <c r="AG56" s="68">
        <f>SUM(AG53:AG55)</f>
        <v>106</v>
      </c>
      <c r="AH56" s="49">
        <f t="shared" si="2"/>
        <v>89.8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66.099999999999994</v>
      </c>
      <c r="C57" s="44">
        <v>63.17</v>
      </c>
      <c r="D57" s="44">
        <v>61.2</v>
      </c>
      <c r="E57" s="44">
        <v>74</v>
      </c>
      <c r="F57" s="44">
        <v>74</v>
      </c>
      <c r="G57" s="44">
        <v>73</v>
      </c>
      <c r="H57" s="44">
        <v>69</v>
      </c>
      <c r="I57" s="44">
        <v>75.7</v>
      </c>
      <c r="J57" s="44">
        <v>71</v>
      </c>
      <c r="K57" s="44">
        <v>70</v>
      </c>
      <c r="L57" s="44">
        <v>73</v>
      </c>
      <c r="M57" s="44">
        <v>66</v>
      </c>
      <c r="N57" s="44">
        <v>73</v>
      </c>
      <c r="O57" s="44">
        <v>71.599999999999994</v>
      </c>
      <c r="P57" s="44">
        <v>70</v>
      </c>
      <c r="Q57" s="44">
        <v>75.599999999999994</v>
      </c>
      <c r="R57" s="44">
        <v>64</v>
      </c>
      <c r="S57" s="44">
        <v>74.400000000000006</v>
      </c>
      <c r="T57" s="44"/>
      <c r="U57" s="44">
        <v>68.5</v>
      </c>
      <c r="V57" s="44">
        <v>75.3</v>
      </c>
      <c r="W57" s="44">
        <v>71.3</v>
      </c>
      <c r="X57" s="44">
        <v>73.099999999999994</v>
      </c>
      <c r="Y57" s="44">
        <v>70.5</v>
      </c>
      <c r="Z57" s="44">
        <v>69</v>
      </c>
      <c r="AA57" s="44">
        <v>74</v>
      </c>
      <c r="AB57" s="44">
        <v>78</v>
      </c>
      <c r="AC57" s="44">
        <v>78</v>
      </c>
      <c r="AD57" s="44">
        <v>80</v>
      </c>
      <c r="AE57" s="44">
        <v>77</v>
      </c>
      <c r="AF57" s="44">
        <v>76</v>
      </c>
      <c r="AG57" s="56"/>
      <c r="AH57" s="49">
        <f t="shared" si="2"/>
        <v>80</v>
      </c>
      <c r="AI57" s="50">
        <f t="shared" si="3"/>
        <v>61.2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/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84</v>
      </c>
      <c r="C59" s="64">
        <v>85.3</v>
      </c>
      <c r="D59" s="64">
        <v>115</v>
      </c>
      <c r="E59" s="64">
        <v>105</v>
      </c>
      <c r="F59" s="64">
        <v>123</v>
      </c>
      <c r="G59" s="64">
        <v>122.6</v>
      </c>
      <c r="H59" s="64">
        <v>90</v>
      </c>
      <c r="I59" s="64">
        <v>240</v>
      </c>
      <c r="J59" s="64">
        <v>280</v>
      </c>
      <c r="K59" s="64">
        <v>275</v>
      </c>
      <c r="L59" s="64">
        <v>290</v>
      </c>
      <c r="M59" s="64">
        <v>270</v>
      </c>
      <c r="N59" s="64">
        <v>285</v>
      </c>
      <c r="O59" s="64">
        <v>290</v>
      </c>
      <c r="P59" s="64">
        <v>280</v>
      </c>
      <c r="Q59" s="64">
        <v>275</v>
      </c>
      <c r="R59" s="64">
        <v>267</v>
      </c>
      <c r="S59" s="64">
        <v>269.10000000000002</v>
      </c>
      <c r="T59" s="64"/>
      <c r="U59" s="64">
        <v>272.5</v>
      </c>
      <c r="V59" s="64">
        <v>248.2</v>
      </c>
      <c r="W59" s="64">
        <v>241.2</v>
      </c>
      <c r="X59" s="64">
        <v>236.3</v>
      </c>
      <c r="Y59" s="64">
        <v>276.39999999999998</v>
      </c>
      <c r="Z59" s="64">
        <v>232.4</v>
      </c>
      <c r="AA59" s="64">
        <v>210</v>
      </c>
      <c r="AB59" s="64">
        <v>217</v>
      </c>
      <c r="AC59" s="64">
        <v>241</v>
      </c>
      <c r="AD59" s="64">
        <v>281</v>
      </c>
      <c r="AE59" s="64">
        <v>264</v>
      </c>
      <c r="AF59" s="64">
        <v>205</v>
      </c>
      <c r="AG59" s="77"/>
      <c r="AH59" s="49">
        <f t="shared" si="2"/>
        <v>290</v>
      </c>
      <c r="AI59" s="50">
        <f t="shared" si="3"/>
        <v>84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16</v>
      </c>
      <c r="G60" s="54">
        <v>16</v>
      </c>
      <c r="H60" s="54">
        <v>14</v>
      </c>
      <c r="I60" s="54">
        <v>18</v>
      </c>
      <c r="J60" s="54">
        <v>18</v>
      </c>
      <c r="K60" s="54">
        <v>20</v>
      </c>
      <c r="L60" s="54">
        <v>20</v>
      </c>
      <c r="M60" s="54">
        <v>20</v>
      </c>
      <c r="N60" s="54">
        <v>20</v>
      </c>
      <c r="O60" s="54">
        <v>20</v>
      </c>
      <c r="P60" s="54">
        <v>20</v>
      </c>
      <c r="Q60" s="54">
        <v>20</v>
      </c>
      <c r="R60" s="54">
        <v>20</v>
      </c>
      <c r="S60" s="54">
        <v>19.899999999999999</v>
      </c>
      <c r="T60" s="54"/>
      <c r="U60" s="54">
        <v>19.600000000000001</v>
      </c>
      <c r="V60" s="54">
        <v>19.600000000000001</v>
      </c>
      <c r="W60" s="54">
        <v>19.600000000000001</v>
      </c>
      <c r="X60" s="54">
        <v>19.600000000000001</v>
      </c>
      <c r="Y60" s="54">
        <v>19.600000000000001</v>
      </c>
      <c r="Z60" s="54">
        <v>19.600000000000001</v>
      </c>
      <c r="AA60" s="54">
        <v>19.899999999999999</v>
      </c>
      <c r="AB60" s="54">
        <v>19.899999999999999</v>
      </c>
      <c r="AC60" s="54">
        <v>20</v>
      </c>
      <c r="AD60" s="54">
        <v>20</v>
      </c>
      <c r="AE60" s="54">
        <v>20</v>
      </c>
      <c r="AF60" s="54">
        <v>38.5</v>
      </c>
      <c r="AG60" s="77"/>
      <c r="AH60" s="49">
        <f t="shared" si="2"/>
        <v>38.5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35</v>
      </c>
      <c r="R61" s="44">
        <v>0</v>
      </c>
      <c r="S61" s="44">
        <v>0</v>
      </c>
      <c r="T61" s="44"/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35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/>
      <c r="U62" s="78">
        <v>0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/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/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/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/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/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v>86</v>
      </c>
      <c r="C68" s="63">
        <f t="shared" ref="C68:AF68" si="9">SUM(C57:C67)</f>
        <v>156.47</v>
      </c>
      <c r="D68" s="63">
        <f t="shared" si="9"/>
        <v>184.2</v>
      </c>
      <c r="E68" s="63">
        <f t="shared" si="9"/>
        <v>179</v>
      </c>
      <c r="F68" s="63">
        <f t="shared" si="9"/>
        <v>213</v>
      </c>
      <c r="G68" s="63">
        <f t="shared" si="9"/>
        <v>211.6</v>
      </c>
      <c r="H68" s="63">
        <f t="shared" si="9"/>
        <v>173</v>
      </c>
      <c r="I68" s="63">
        <f t="shared" si="9"/>
        <v>333.7</v>
      </c>
      <c r="J68" s="63">
        <f t="shared" si="9"/>
        <v>369</v>
      </c>
      <c r="K68" s="63">
        <f t="shared" si="9"/>
        <v>365</v>
      </c>
      <c r="L68" s="63">
        <f t="shared" si="9"/>
        <v>383</v>
      </c>
      <c r="M68" s="63">
        <f t="shared" si="9"/>
        <v>356</v>
      </c>
      <c r="N68" s="63">
        <f t="shared" si="9"/>
        <v>378</v>
      </c>
      <c r="O68" s="63">
        <f t="shared" si="9"/>
        <v>381.6</v>
      </c>
      <c r="P68" s="63">
        <f t="shared" si="9"/>
        <v>370</v>
      </c>
      <c r="Q68" s="63">
        <f t="shared" si="9"/>
        <v>405.6</v>
      </c>
      <c r="R68" s="63">
        <f t="shared" si="9"/>
        <v>351</v>
      </c>
      <c r="S68" s="63">
        <f t="shared" si="9"/>
        <v>363.4</v>
      </c>
      <c r="T68" s="63">
        <f t="shared" si="9"/>
        <v>0</v>
      </c>
      <c r="U68" s="63">
        <f t="shared" si="9"/>
        <v>360.6</v>
      </c>
      <c r="V68" s="63">
        <f>SUM(V57:V67)</f>
        <v>351.1</v>
      </c>
      <c r="W68" s="63">
        <f t="shared" si="9"/>
        <v>340.1</v>
      </c>
      <c r="X68" s="63">
        <f t="shared" si="9"/>
        <v>337</v>
      </c>
      <c r="Y68" s="63">
        <f t="shared" si="9"/>
        <v>374.5</v>
      </c>
      <c r="Z68" s="63">
        <f t="shared" si="9"/>
        <v>329</v>
      </c>
      <c r="AA68" s="63">
        <f t="shared" si="9"/>
        <v>311.89999999999998</v>
      </c>
      <c r="AB68" s="63">
        <f t="shared" si="9"/>
        <v>322.89999999999998</v>
      </c>
      <c r="AC68" s="63">
        <f t="shared" si="9"/>
        <v>347</v>
      </c>
      <c r="AD68" s="63">
        <f t="shared" si="9"/>
        <v>389</v>
      </c>
      <c r="AE68" s="63">
        <f t="shared" si="9"/>
        <v>369</v>
      </c>
      <c r="AF68" s="63">
        <f t="shared" si="9"/>
        <v>327.5</v>
      </c>
      <c r="AG68" s="68">
        <f>SUM(AG57:AG67)</f>
        <v>0</v>
      </c>
      <c r="AH68" s="49">
        <f t="shared" si="2"/>
        <v>405.6</v>
      </c>
      <c r="AI68" s="50">
        <f t="shared" si="3"/>
        <v>0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10</v>
      </c>
      <c r="Z70" s="78">
        <v>10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10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f>SUM(Y69:Y71)</f>
        <v>10</v>
      </c>
      <c r="Z72" s="63">
        <f>SUM(Z69:Z71)</f>
        <v>10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10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0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30</v>
      </c>
      <c r="C74" s="85">
        <v>25</v>
      </c>
      <c r="D74" s="85">
        <v>15</v>
      </c>
      <c r="E74" s="85">
        <v>35</v>
      </c>
      <c r="F74" s="85">
        <v>40</v>
      </c>
      <c r="G74" s="85">
        <v>40</v>
      </c>
      <c r="H74" s="85">
        <v>30</v>
      </c>
      <c r="I74" s="85">
        <v>10</v>
      </c>
      <c r="J74" s="85">
        <v>20</v>
      </c>
      <c r="K74" s="85">
        <v>20</v>
      </c>
      <c r="L74" s="85">
        <v>20</v>
      </c>
      <c r="M74" s="85">
        <v>20</v>
      </c>
      <c r="N74" s="85">
        <v>20</v>
      </c>
      <c r="O74" s="85">
        <v>20</v>
      </c>
      <c r="P74" s="85"/>
      <c r="Q74" s="85"/>
      <c r="R74" s="85"/>
      <c r="S74" s="85"/>
      <c r="T74" s="85"/>
      <c r="U74" s="85"/>
      <c r="V74" s="85"/>
      <c r="W74" s="85"/>
      <c r="X74" s="85">
        <v>60</v>
      </c>
      <c r="Y74" s="85">
        <v>100</v>
      </c>
      <c r="Z74" s="85">
        <v>100</v>
      </c>
      <c r="AA74" s="85">
        <v>100</v>
      </c>
      <c r="AB74" s="85">
        <v>80</v>
      </c>
      <c r="AC74" s="85">
        <v>40</v>
      </c>
      <c r="AD74" s="85">
        <v>0</v>
      </c>
      <c r="AE74" s="85">
        <v>0</v>
      </c>
      <c r="AF74" s="85">
        <v>0</v>
      </c>
      <c r="AG74" s="68"/>
      <c r="AH74" s="49">
        <f t="shared" si="2"/>
        <v>100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v>1316.14</v>
      </c>
      <c r="C75" s="83">
        <f t="shared" ref="C75:AF75" si="11">C72+C68+C56+C52+C38+C74</f>
        <v>1295.81</v>
      </c>
      <c r="D75" s="83">
        <f t="shared" si="11"/>
        <v>1263.8400000000001</v>
      </c>
      <c r="E75" s="83">
        <f t="shared" si="11"/>
        <v>1253.5400000000002</v>
      </c>
      <c r="F75" s="83">
        <f t="shared" si="11"/>
        <v>1226.7400000000002</v>
      </c>
      <c r="G75" s="83">
        <f t="shared" si="11"/>
        <v>1228.6399999999999</v>
      </c>
      <c r="H75" s="83">
        <f t="shared" si="11"/>
        <v>1212.6400000000001</v>
      </c>
      <c r="I75" s="83">
        <f t="shared" si="11"/>
        <v>1231.04</v>
      </c>
      <c r="J75" s="83">
        <f t="shared" si="11"/>
        <v>1298.04</v>
      </c>
      <c r="K75" s="83">
        <f t="shared" si="11"/>
        <v>1336.74</v>
      </c>
      <c r="L75" s="83">
        <f t="shared" si="11"/>
        <v>1399.44</v>
      </c>
      <c r="M75" s="83">
        <f t="shared" si="11"/>
        <v>1406.64</v>
      </c>
      <c r="N75" s="83">
        <f t="shared" si="11"/>
        <v>1428.64</v>
      </c>
      <c r="O75" s="83">
        <f t="shared" si="11"/>
        <v>1509.04</v>
      </c>
      <c r="P75" s="83">
        <f t="shared" si="11"/>
        <v>1466.1399999999999</v>
      </c>
      <c r="Q75" s="83">
        <f t="shared" si="11"/>
        <v>1482.64</v>
      </c>
      <c r="R75" s="83">
        <f t="shared" si="11"/>
        <v>1502.54</v>
      </c>
      <c r="S75" s="83">
        <f t="shared" si="11"/>
        <v>1512.8400000000001</v>
      </c>
      <c r="T75" s="83">
        <f t="shared" si="11"/>
        <v>3.54</v>
      </c>
      <c r="U75" s="83">
        <f t="shared" si="11"/>
        <v>1425.8400000000001</v>
      </c>
      <c r="V75" s="83">
        <f t="shared" si="11"/>
        <v>1422.24</v>
      </c>
      <c r="W75" s="83">
        <f t="shared" si="11"/>
        <v>1424.94</v>
      </c>
      <c r="X75" s="83">
        <f t="shared" si="11"/>
        <v>1376.8400000000001</v>
      </c>
      <c r="Y75" s="83">
        <f t="shared" si="11"/>
        <v>1433.3400000000001</v>
      </c>
      <c r="Z75" s="83">
        <f t="shared" si="11"/>
        <v>1525.8400000000001</v>
      </c>
      <c r="AA75" s="83">
        <f t="shared" si="11"/>
        <v>1589.3400000000001</v>
      </c>
      <c r="AB75" s="83">
        <f t="shared" si="11"/>
        <v>1555.7399999999998</v>
      </c>
      <c r="AC75" s="83">
        <f t="shared" si="11"/>
        <v>1516.1399999999999</v>
      </c>
      <c r="AD75" s="83">
        <f t="shared" si="11"/>
        <v>1495.1399999999999</v>
      </c>
      <c r="AE75" s="83">
        <f t="shared" si="11"/>
        <v>1442.3400000000001</v>
      </c>
      <c r="AF75" s="83">
        <f t="shared" si="11"/>
        <v>1353.54</v>
      </c>
      <c r="AG75" s="68">
        <f>AG72+AG68+AG56+AG52+AG38+AG74</f>
        <v>2144.14</v>
      </c>
      <c r="AH75" s="49">
        <f t="shared" si="2"/>
        <v>1589.3400000000001</v>
      </c>
      <c r="AI75" s="50">
        <f t="shared" si="3"/>
        <v>3.54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2">MAX(B76:AF76)</f>
        <v>0</v>
      </c>
      <c r="AI76" s="50">
        <f t="shared" ref="AI76:AI91" si="13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2"/>
        <v>0</v>
      </c>
      <c r="AI77" s="50">
        <f t="shared" si="13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2"/>
        <v>0</v>
      </c>
      <c r="AI78" s="50">
        <f t="shared" si="13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2"/>
        <v>0</v>
      </c>
      <c r="AI79" s="50">
        <f t="shared" si="13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2"/>
        <v>0</v>
      </c>
      <c r="AI80" s="50">
        <f t="shared" si="13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2"/>
        <v>0</v>
      </c>
      <c r="AI81" s="50">
        <f t="shared" si="13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4">SUM(AG76:AG81)</f>
        <v>0</v>
      </c>
      <c r="AH82" s="49">
        <f t="shared" si="12"/>
        <v>0</v>
      </c>
      <c r="AI82" s="50">
        <f t="shared" si="13"/>
        <v>0</v>
      </c>
      <c r="AK82" s="51"/>
    </row>
    <row r="83" spans="1:37" ht="15.75" thickBot="1" x14ac:dyDescent="0.3">
      <c r="A83" s="62" t="s">
        <v>88</v>
      </c>
      <c r="B83" s="63">
        <v>2558.0299999999997</v>
      </c>
      <c r="C83" s="63">
        <f t="shared" ref="C83:AG83" si="15">SUM(C70:C82)</f>
        <v>2522.6999999999998</v>
      </c>
      <c r="D83" s="63">
        <f t="shared" si="15"/>
        <v>2480.73</v>
      </c>
      <c r="E83" s="63">
        <f t="shared" si="15"/>
        <v>2490.4300000000003</v>
      </c>
      <c r="F83" s="63">
        <f t="shared" si="15"/>
        <v>2468.63</v>
      </c>
      <c r="G83" s="63">
        <f t="shared" si="15"/>
        <v>2470.5299999999997</v>
      </c>
      <c r="H83" s="63">
        <f t="shared" si="15"/>
        <v>2444.5299999999997</v>
      </c>
      <c r="I83" s="63">
        <f t="shared" si="15"/>
        <v>2442.9299999999998</v>
      </c>
      <c r="J83" s="63">
        <f t="shared" si="15"/>
        <v>2519.9299999999998</v>
      </c>
      <c r="K83" s="63">
        <f t="shared" si="15"/>
        <v>2558.63</v>
      </c>
      <c r="L83" s="63">
        <f t="shared" si="15"/>
        <v>2621.33</v>
      </c>
      <c r="M83" s="63">
        <f t="shared" si="15"/>
        <v>2628.5299999999997</v>
      </c>
      <c r="N83" s="63">
        <f t="shared" si="15"/>
        <v>2650.5299999999997</v>
      </c>
      <c r="O83" s="63">
        <f t="shared" si="15"/>
        <v>2730.93</v>
      </c>
      <c r="P83" s="63">
        <f t="shared" si="15"/>
        <v>2668.0299999999997</v>
      </c>
      <c r="Q83" s="63">
        <f t="shared" si="15"/>
        <v>2684.5299999999997</v>
      </c>
      <c r="R83" s="63">
        <f t="shared" si="15"/>
        <v>2704.43</v>
      </c>
      <c r="S83" s="63">
        <f t="shared" si="15"/>
        <v>2714.73</v>
      </c>
      <c r="T83" s="63">
        <f t="shared" si="15"/>
        <v>1205.4299999999998</v>
      </c>
      <c r="U83" s="63">
        <f t="shared" si="15"/>
        <v>2627.73</v>
      </c>
      <c r="V83" s="63">
        <f t="shared" si="15"/>
        <v>2624.13</v>
      </c>
      <c r="W83" s="63">
        <f t="shared" si="15"/>
        <v>2626.83</v>
      </c>
      <c r="X83" s="63">
        <f t="shared" si="15"/>
        <v>2638.73</v>
      </c>
      <c r="Y83" s="63">
        <f t="shared" si="15"/>
        <v>2755.23</v>
      </c>
      <c r="Z83" s="63">
        <f t="shared" si="15"/>
        <v>2847.73</v>
      </c>
      <c r="AA83" s="63">
        <f t="shared" si="15"/>
        <v>2891.23</v>
      </c>
      <c r="AB83" s="63">
        <f t="shared" si="15"/>
        <v>2837.6299999999997</v>
      </c>
      <c r="AC83" s="63">
        <f t="shared" si="15"/>
        <v>2758.0299999999997</v>
      </c>
      <c r="AD83" s="63">
        <f t="shared" si="15"/>
        <v>2697.0299999999997</v>
      </c>
      <c r="AE83" s="63">
        <f t="shared" si="15"/>
        <v>2644.23</v>
      </c>
      <c r="AF83" s="63">
        <f t="shared" si="15"/>
        <v>2555.4299999999998</v>
      </c>
      <c r="AG83" s="68">
        <f t="shared" si="15"/>
        <v>4360.08</v>
      </c>
      <c r="AH83" s="49">
        <f t="shared" si="12"/>
        <v>2891.23</v>
      </c>
      <c r="AI83" s="50">
        <f t="shared" si="13"/>
        <v>1205.4299999999998</v>
      </c>
    </row>
    <row r="84" spans="1:37" x14ac:dyDescent="0.25">
      <c r="A84" s="88" t="s">
        <v>89</v>
      </c>
      <c r="B84" s="89">
        <v>49.93</v>
      </c>
      <c r="C84" s="89">
        <v>49.97</v>
      </c>
      <c r="D84" s="89">
        <v>50</v>
      </c>
      <c r="E84" s="89">
        <v>49.966000000000001</v>
      </c>
      <c r="F84" s="89">
        <v>49.954000000000001</v>
      </c>
      <c r="G84" s="89">
        <v>49.963999999999999</v>
      </c>
      <c r="H84" s="89">
        <v>50.048000000000002</v>
      </c>
      <c r="I84" s="89">
        <v>50.012</v>
      </c>
      <c r="J84" s="89">
        <v>49.99</v>
      </c>
      <c r="K84" s="89">
        <v>50.021999999999998</v>
      </c>
      <c r="L84" s="89">
        <v>50.069000000000003</v>
      </c>
      <c r="M84" s="89">
        <v>50.063000000000002</v>
      </c>
      <c r="N84" s="89">
        <v>50.063000000000002</v>
      </c>
      <c r="O84" s="89">
        <v>50.06</v>
      </c>
      <c r="P84" s="89">
        <v>50</v>
      </c>
      <c r="Q84" s="89">
        <v>49.984999999999999</v>
      </c>
      <c r="R84" s="89">
        <v>50.063000000000002</v>
      </c>
      <c r="S84" s="89">
        <v>50.015999999999998</v>
      </c>
      <c r="T84" s="89"/>
      <c r="U84" s="89">
        <v>50.024999999999999</v>
      </c>
      <c r="V84" s="89">
        <v>50.052</v>
      </c>
      <c r="W84" s="89">
        <v>50.036999999999999</v>
      </c>
      <c r="X84" s="89">
        <v>50.054000000000002</v>
      </c>
      <c r="Y84" s="89">
        <v>49.988</v>
      </c>
      <c r="Z84" s="89">
        <v>49.972999999999999</v>
      </c>
      <c r="AA84" s="89">
        <v>49.764000000000003</v>
      </c>
      <c r="AB84" s="89">
        <v>49.710999999999999</v>
      </c>
      <c r="AC84" s="89">
        <v>50</v>
      </c>
      <c r="AD84" s="89">
        <v>50.042000000000002</v>
      </c>
      <c r="AE84" s="89">
        <v>49.890999999999998</v>
      </c>
      <c r="AF84" s="89">
        <v>49.965000000000003</v>
      </c>
      <c r="AG84" s="90"/>
      <c r="AH84" s="49">
        <f t="shared" si="12"/>
        <v>50.069000000000003</v>
      </c>
      <c r="AI84" s="50">
        <f t="shared" si="13"/>
        <v>49.710999999999999</v>
      </c>
    </row>
    <row r="85" spans="1:37" x14ac:dyDescent="0.25">
      <c r="A85" s="91" t="s">
        <v>90</v>
      </c>
      <c r="B85" s="64">
        <v>125</v>
      </c>
      <c r="C85" s="64">
        <v>124.7</v>
      </c>
      <c r="D85" s="64">
        <v>126</v>
      </c>
      <c r="E85" s="64">
        <v>126.2</v>
      </c>
      <c r="F85" s="64">
        <v>125.1</v>
      </c>
      <c r="G85" s="64">
        <v>125.1</v>
      </c>
      <c r="H85" s="64">
        <v>125.3</v>
      </c>
      <c r="I85" s="64">
        <v>124.7</v>
      </c>
      <c r="J85" s="64">
        <v>122.3</v>
      </c>
      <c r="K85" s="64">
        <v>122</v>
      </c>
      <c r="L85" s="64">
        <v>121.3</v>
      </c>
      <c r="M85" s="64">
        <v>122</v>
      </c>
      <c r="N85" s="64">
        <v>122</v>
      </c>
      <c r="O85" s="64">
        <v>120.4</v>
      </c>
      <c r="P85" s="64">
        <v>121</v>
      </c>
      <c r="Q85" s="64">
        <v>121.3</v>
      </c>
      <c r="R85" s="64">
        <v>121</v>
      </c>
      <c r="S85" s="64">
        <v>119.9</v>
      </c>
      <c r="T85" s="64"/>
      <c r="U85" s="64">
        <v>124.7</v>
      </c>
      <c r="V85" s="64">
        <v>122.7</v>
      </c>
      <c r="W85" s="64">
        <v>123.3</v>
      </c>
      <c r="X85" s="64">
        <v>125.6</v>
      </c>
      <c r="Y85" s="64">
        <v>124.7</v>
      </c>
      <c r="Z85" s="64">
        <v>125.5</v>
      </c>
      <c r="AA85" s="64">
        <v>123.8</v>
      </c>
      <c r="AB85" s="64">
        <v>124</v>
      </c>
      <c r="AC85" s="64">
        <v>124</v>
      </c>
      <c r="AD85" s="64">
        <v>124</v>
      </c>
      <c r="AE85" s="64">
        <v>124</v>
      </c>
      <c r="AF85" s="64">
        <v>124.4</v>
      </c>
      <c r="AG85" s="93"/>
      <c r="AH85" s="49">
        <f t="shared" si="12"/>
        <v>126.2</v>
      </c>
      <c r="AI85" s="50">
        <f t="shared" si="13"/>
        <v>119.9</v>
      </c>
    </row>
    <row r="86" spans="1:37" x14ac:dyDescent="0.25">
      <c r="A86" s="91" t="s">
        <v>91</v>
      </c>
      <c r="B86" s="64">
        <v>130</v>
      </c>
      <c r="C86" s="64">
        <v>129.80000000000001</v>
      </c>
      <c r="D86" s="64">
        <v>130</v>
      </c>
      <c r="E86" s="64">
        <v>131.19999999999999</v>
      </c>
      <c r="F86" s="64">
        <v>130.19999999999999</v>
      </c>
      <c r="G86" s="64">
        <v>129.69999999999999</v>
      </c>
      <c r="H86" s="64">
        <v>129.4</v>
      </c>
      <c r="I86" s="64">
        <v>128.69999999999999</v>
      </c>
      <c r="J86" s="64">
        <v>1277</v>
      </c>
      <c r="K86" s="64">
        <v>126.7</v>
      </c>
      <c r="L86" s="64">
        <v>125.7</v>
      </c>
      <c r="M86" s="64">
        <v>126</v>
      </c>
      <c r="N86" s="64">
        <v>126</v>
      </c>
      <c r="O86" s="64">
        <v>125.3</v>
      </c>
      <c r="P86" s="64">
        <v>126</v>
      </c>
      <c r="Q86" s="64">
        <v>126</v>
      </c>
      <c r="R86" s="64">
        <v>126</v>
      </c>
      <c r="S86" s="64">
        <v>125.1</v>
      </c>
      <c r="T86" s="64"/>
      <c r="U86" s="64">
        <v>128.30000000000001</v>
      </c>
      <c r="V86" s="64">
        <v>127</v>
      </c>
      <c r="W86" s="64">
        <v>127.5</v>
      </c>
      <c r="X86" s="64">
        <v>129.4</v>
      </c>
      <c r="Y86" s="64">
        <v>128.69999999999999</v>
      </c>
      <c r="Z86" s="64">
        <v>129.4</v>
      </c>
      <c r="AA86" s="64">
        <v>127.6</v>
      </c>
      <c r="AB86" s="64">
        <v>128</v>
      </c>
      <c r="AC86" s="64">
        <v>128</v>
      </c>
      <c r="AD86" s="64">
        <v>125</v>
      </c>
      <c r="AE86" s="64">
        <v>125</v>
      </c>
      <c r="AF86" s="64">
        <v>129</v>
      </c>
      <c r="AG86" s="93"/>
      <c r="AH86" s="49">
        <f t="shared" si="12"/>
        <v>1277</v>
      </c>
      <c r="AI86" s="50">
        <f t="shared" si="13"/>
        <v>125</v>
      </c>
    </row>
    <row r="87" spans="1:37" x14ac:dyDescent="0.25">
      <c r="A87" s="91" t="s">
        <v>92</v>
      </c>
      <c r="B87" s="64">
        <v>128.69999999999999</v>
      </c>
      <c r="C87" s="64">
        <v>128.5</v>
      </c>
      <c r="D87" s="64">
        <v>128.1</v>
      </c>
      <c r="E87" s="64">
        <v>129</v>
      </c>
      <c r="F87" s="64">
        <v>128.1</v>
      </c>
      <c r="G87" s="64">
        <v>129.6</v>
      </c>
      <c r="H87" s="64">
        <v>130.69999999999999</v>
      </c>
      <c r="I87" s="64">
        <v>129</v>
      </c>
      <c r="J87" s="64">
        <v>127.5</v>
      </c>
      <c r="K87" s="64">
        <v>126.3</v>
      </c>
      <c r="L87" s="64">
        <v>123.4</v>
      </c>
      <c r="M87" s="64">
        <v>123</v>
      </c>
      <c r="N87" s="64">
        <v>123</v>
      </c>
      <c r="O87" s="64">
        <v>120.7</v>
      </c>
      <c r="P87" s="64">
        <v>121</v>
      </c>
      <c r="Q87" s="64">
        <v>126.1</v>
      </c>
      <c r="R87" s="64">
        <v>126.1</v>
      </c>
      <c r="S87" s="64">
        <v>124.2</v>
      </c>
      <c r="T87" s="64"/>
      <c r="U87" s="64">
        <v>125.6</v>
      </c>
      <c r="V87" s="64">
        <v>126.2</v>
      </c>
      <c r="W87" s="64">
        <v>126.8</v>
      </c>
      <c r="X87" s="64">
        <v>129.19999999999999</v>
      </c>
      <c r="Y87" s="64">
        <v>124.9</v>
      </c>
      <c r="Z87" s="64">
        <v>125</v>
      </c>
      <c r="AA87" s="64">
        <v>127.7</v>
      </c>
      <c r="AB87" s="64">
        <v>128</v>
      </c>
      <c r="AC87" s="64">
        <v>128</v>
      </c>
      <c r="AD87" s="64">
        <v>126</v>
      </c>
      <c r="AE87" s="64">
        <v>126</v>
      </c>
      <c r="AF87" s="64">
        <v>127</v>
      </c>
      <c r="AG87" s="93"/>
      <c r="AH87" s="49">
        <f t="shared" si="12"/>
        <v>130.69999999999999</v>
      </c>
      <c r="AI87" s="50">
        <f t="shared" si="13"/>
        <v>120.7</v>
      </c>
    </row>
    <row r="88" spans="1:37" x14ac:dyDescent="0.25">
      <c r="A88" s="94" t="s">
        <v>93</v>
      </c>
      <c r="B88" s="64">
        <v>133.1</v>
      </c>
      <c r="C88" s="64">
        <v>132.19999999999999</v>
      </c>
      <c r="D88" s="64">
        <v>132.30000000000001</v>
      </c>
      <c r="E88" s="64">
        <v>133.19999999999999</v>
      </c>
      <c r="F88" s="64">
        <v>133.9</v>
      </c>
      <c r="G88" s="64">
        <v>134.1</v>
      </c>
      <c r="H88" s="64">
        <v>135.1</v>
      </c>
      <c r="I88" s="64">
        <v>132.4</v>
      </c>
      <c r="J88" s="64">
        <v>132.69999999999999</v>
      </c>
      <c r="K88" s="64">
        <v>130.6</v>
      </c>
      <c r="L88" s="64">
        <v>127.4</v>
      </c>
      <c r="M88" s="64">
        <v>126</v>
      </c>
      <c r="N88" s="64">
        <v>126</v>
      </c>
      <c r="O88" s="64">
        <v>125.3</v>
      </c>
      <c r="P88" s="64">
        <v>125</v>
      </c>
      <c r="Q88" s="64">
        <v>130.1</v>
      </c>
      <c r="R88" s="64">
        <v>130.1</v>
      </c>
      <c r="S88" s="64">
        <v>128.69999999999999</v>
      </c>
      <c r="T88" s="64"/>
      <c r="U88" s="64">
        <v>127.5</v>
      </c>
      <c r="V88" s="64">
        <v>129.69999999999999</v>
      </c>
      <c r="W88" s="64">
        <v>130.30000000000001</v>
      </c>
      <c r="X88" s="64">
        <v>133.1</v>
      </c>
      <c r="Y88" s="64">
        <v>128.5</v>
      </c>
      <c r="Z88" s="64">
        <v>127.6</v>
      </c>
      <c r="AA88" s="64">
        <v>131.9</v>
      </c>
      <c r="AB88" s="64">
        <v>131</v>
      </c>
      <c r="AC88" s="64">
        <v>131</v>
      </c>
      <c r="AD88" s="64">
        <v>130</v>
      </c>
      <c r="AE88" s="64">
        <v>130</v>
      </c>
      <c r="AF88" s="64">
        <v>132</v>
      </c>
      <c r="AG88" s="93"/>
      <c r="AH88" s="49">
        <f t="shared" si="12"/>
        <v>135.1</v>
      </c>
      <c r="AI88" s="50">
        <f t="shared" si="13"/>
        <v>125</v>
      </c>
    </row>
    <row r="89" spans="1:37" x14ac:dyDescent="0.25">
      <c r="A89" s="94" t="s">
        <v>94</v>
      </c>
      <c r="B89" s="95">
        <v>135.6</v>
      </c>
      <c r="C89" s="95">
        <v>132.4</v>
      </c>
      <c r="D89" s="95">
        <v>116</v>
      </c>
      <c r="E89" s="95">
        <v>135.80000000000001</v>
      </c>
      <c r="F89" s="95">
        <v>131.9</v>
      </c>
      <c r="G89" s="95">
        <v>132.4</v>
      </c>
      <c r="H89" s="95">
        <v>130.5</v>
      </c>
      <c r="I89" s="95">
        <v>131.19999999999999</v>
      </c>
      <c r="J89" s="95">
        <v>132.6</v>
      </c>
      <c r="K89" s="95">
        <v>130.6</v>
      </c>
      <c r="L89" s="95">
        <v>128.69999999999999</v>
      </c>
      <c r="M89" s="95">
        <v>133</v>
      </c>
      <c r="N89" s="95">
        <v>133</v>
      </c>
      <c r="O89" s="95">
        <v>133.5</v>
      </c>
      <c r="P89" s="95">
        <v>131</v>
      </c>
      <c r="Q89" s="95">
        <v>130.9</v>
      </c>
      <c r="R89" s="95">
        <v>130.9</v>
      </c>
      <c r="S89" s="95">
        <v>129.19999999999999</v>
      </c>
      <c r="T89" s="95"/>
      <c r="U89" s="95">
        <v>131.1</v>
      </c>
      <c r="V89" s="95">
        <v>134.6</v>
      </c>
      <c r="W89" s="95">
        <v>133.30000000000001</v>
      </c>
      <c r="X89" s="95">
        <v>133.19999999999999</v>
      </c>
      <c r="Y89" s="95">
        <v>132.4</v>
      </c>
      <c r="Z89" s="95">
        <v>135.30000000000001</v>
      </c>
      <c r="AA89" s="95">
        <v>133.6</v>
      </c>
      <c r="AB89" s="95">
        <v>134</v>
      </c>
      <c r="AC89" s="95">
        <v>134</v>
      </c>
      <c r="AD89" s="95">
        <v>131</v>
      </c>
      <c r="AE89" s="95">
        <v>131</v>
      </c>
      <c r="AF89" s="95">
        <v>129.5</v>
      </c>
      <c r="AG89" s="96"/>
      <c r="AH89" s="49">
        <f t="shared" si="12"/>
        <v>135.80000000000001</v>
      </c>
      <c r="AI89" s="50">
        <f t="shared" si="13"/>
        <v>116</v>
      </c>
    </row>
    <row r="90" spans="1:37" x14ac:dyDescent="0.25">
      <c r="A90" s="91" t="s">
        <v>95</v>
      </c>
      <c r="B90" s="64">
        <v>133.6</v>
      </c>
      <c r="C90" s="64">
        <v>132.5</v>
      </c>
      <c r="D90" s="64">
        <v>133.6</v>
      </c>
      <c r="E90" s="64">
        <v>131.6</v>
      </c>
      <c r="F90" s="64">
        <v>130.69999999999999</v>
      </c>
      <c r="G90" s="64">
        <v>134.30000000000001</v>
      </c>
      <c r="H90" s="64">
        <v>134.4</v>
      </c>
      <c r="I90" s="64">
        <v>130.6</v>
      </c>
      <c r="J90" s="64">
        <v>129.9</v>
      </c>
      <c r="K90" s="64">
        <v>128.6</v>
      </c>
      <c r="L90" s="64">
        <v>128</v>
      </c>
      <c r="M90" s="64">
        <v>129</v>
      </c>
      <c r="N90" s="64">
        <v>129</v>
      </c>
      <c r="O90" s="64">
        <v>123.8</v>
      </c>
      <c r="P90" s="64">
        <v>129</v>
      </c>
      <c r="Q90" s="64">
        <v>123.7</v>
      </c>
      <c r="R90" s="64">
        <v>123.7</v>
      </c>
      <c r="S90" s="64">
        <v>129</v>
      </c>
      <c r="T90" s="64"/>
      <c r="U90" s="64">
        <v>127.6</v>
      </c>
      <c r="V90" s="64">
        <v>128.80000000000001</v>
      </c>
      <c r="W90" s="64">
        <v>128.69999999999999</v>
      </c>
      <c r="X90" s="64">
        <v>129.19999999999999</v>
      </c>
      <c r="Y90" s="64">
        <v>126.2</v>
      </c>
      <c r="Z90" s="64">
        <v>132.80000000000001</v>
      </c>
      <c r="AA90" s="64">
        <v>126.4</v>
      </c>
      <c r="AB90" s="64">
        <v>128</v>
      </c>
      <c r="AC90" s="64">
        <v>128</v>
      </c>
      <c r="AD90" s="64">
        <v>129</v>
      </c>
      <c r="AE90" s="64">
        <v>129</v>
      </c>
      <c r="AF90" s="64">
        <v>131</v>
      </c>
      <c r="AG90" s="93"/>
      <c r="AH90" s="49">
        <f t="shared" si="12"/>
        <v>134.4</v>
      </c>
      <c r="AI90" s="50">
        <f t="shared" si="13"/>
        <v>123.7</v>
      </c>
    </row>
    <row r="91" spans="1:37" ht="15.75" thickBot="1" x14ac:dyDescent="0.3">
      <c r="A91" s="91" t="s">
        <v>96</v>
      </c>
      <c r="B91" s="97">
        <v>65.7</v>
      </c>
      <c r="C91" s="97">
        <v>65.400000000000006</v>
      </c>
      <c r="D91" s="97">
        <v>65.7</v>
      </c>
      <c r="E91" s="97">
        <v>66.3</v>
      </c>
      <c r="F91" s="97">
        <v>65.5</v>
      </c>
      <c r="G91" s="97">
        <v>65.400000000000006</v>
      </c>
      <c r="H91" s="97">
        <v>65.3</v>
      </c>
      <c r="I91" s="97">
        <v>65.099999999999994</v>
      </c>
      <c r="J91" s="97">
        <v>64.3</v>
      </c>
      <c r="K91" s="97">
        <v>63.8</v>
      </c>
      <c r="L91" s="97">
        <v>63.7</v>
      </c>
      <c r="M91" s="97">
        <v>63.5</v>
      </c>
      <c r="N91" s="97">
        <v>63.5</v>
      </c>
      <c r="O91" s="97">
        <v>62.5</v>
      </c>
      <c r="P91" s="97">
        <v>63.3</v>
      </c>
      <c r="Q91" s="97">
        <v>63.5</v>
      </c>
      <c r="R91" s="97">
        <v>63.5</v>
      </c>
      <c r="S91" s="97">
        <v>62.8</v>
      </c>
      <c r="T91" s="97"/>
      <c r="U91" s="97">
        <v>64.8</v>
      </c>
      <c r="V91" s="97">
        <v>64.3</v>
      </c>
      <c r="W91" s="97">
        <v>64.5</v>
      </c>
      <c r="X91" s="97">
        <v>65.400000000000006</v>
      </c>
      <c r="Y91" s="97">
        <v>65.099999999999994</v>
      </c>
      <c r="Z91" s="97">
        <v>65.400000000000006</v>
      </c>
      <c r="AA91" s="97">
        <v>64.7</v>
      </c>
      <c r="AB91" s="97">
        <v>65</v>
      </c>
      <c r="AC91" s="97">
        <v>65</v>
      </c>
      <c r="AD91" s="97">
        <v>65.5</v>
      </c>
      <c r="AE91" s="97">
        <v>65.5</v>
      </c>
      <c r="AF91" s="97">
        <v>65.400000000000006</v>
      </c>
      <c r="AG91" s="98"/>
      <c r="AH91" s="49">
        <f t="shared" si="12"/>
        <v>66.3</v>
      </c>
      <c r="AI91" s="50">
        <f t="shared" si="13"/>
        <v>62.5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v>153.43999999999997</v>
      </c>
      <c r="C93" s="102">
        <f t="shared" ref="C93:AF93" si="16">SUM(C15,C18,C21:C22,C42,C44:C45,C47,C49,C94:C97,C103,C109,C115,C124,C126,C138,C145,C148:C149,C156,C158,C160,C164:C166,C168:C170,C175,C181:C182,C184:C186,C194,C199)</f>
        <v>140.34</v>
      </c>
      <c r="D93" s="102">
        <f t="shared" si="16"/>
        <v>132.63999999999996</v>
      </c>
      <c r="E93" s="102">
        <f t="shared" si="16"/>
        <v>135.63999999999999</v>
      </c>
      <c r="F93" s="102">
        <f t="shared" si="16"/>
        <v>131.03999999999996</v>
      </c>
      <c r="G93" s="102">
        <f t="shared" si="16"/>
        <v>150.43999999999997</v>
      </c>
      <c r="H93" s="102">
        <f t="shared" si="16"/>
        <v>187.63999999999996</v>
      </c>
      <c r="I93" s="102">
        <f t="shared" si="16"/>
        <v>223.83999999999997</v>
      </c>
      <c r="J93" s="102">
        <f t="shared" si="16"/>
        <v>237.03999999999996</v>
      </c>
      <c r="K93" s="102">
        <f t="shared" si="16"/>
        <v>266.04000000000002</v>
      </c>
      <c r="L93" s="102">
        <f t="shared" si="16"/>
        <v>291.04000000000002</v>
      </c>
      <c r="M93" s="102">
        <f t="shared" si="16"/>
        <v>296.54000000000002</v>
      </c>
      <c r="N93" s="102">
        <f t="shared" si="16"/>
        <v>289.64000000000004</v>
      </c>
      <c r="O93" s="102">
        <f t="shared" si="16"/>
        <v>293.84000000000003</v>
      </c>
      <c r="P93" s="102">
        <f t="shared" si="16"/>
        <v>283.04000000000002</v>
      </c>
      <c r="Q93" s="102">
        <f t="shared" si="16"/>
        <v>288.14000000000004</v>
      </c>
      <c r="R93" s="102">
        <f t="shared" si="16"/>
        <v>282.24</v>
      </c>
      <c r="S93" s="102">
        <f t="shared" si="16"/>
        <v>281.04000000000002</v>
      </c>
      <c r="T93" s="102">
        <f t="shared" si="16"/>
        <v>34.840000000000003</v>
      </c>
      <c r="U93" s="102">
        <f t="shared" si="16"/>
        <v>286.94</v>
      </c>
      <c r="V93" s="102">
        <f t="shared" si="16"/>
        <v>280.03999999999996</v>
      </c>
      <c r="W93" s="102">
        <f>SUM(W15,W18,W21:W22,W42,W44:W45,W47,W49,W94:W97,W103,W109,W115,W124,W126,W138,W145,W148:W149,W156,W158,W160,W164:W166,W168:W170,W175,W181:W182,W184:W186,W194,W199)</f>
        <v>287.54000000000002</v>
      </c>
      <c r="X93" s="102">
        <f>SUM(X15,X18,X21:X22,X42,X44:X45,X47,X49,X94:X97,X103,X109,X115,X124,X126,X138,X145,X148:X149,X156,X158,X160,X164:X166,X168:X170,X175,X181:X182,X184:X186,X194,X199)</f>
        <v>287.44000000000005</v>
      </c>
      <c r="Y93" s="102">
        <f t="shared" si="16"/>
        <v>308.54000000000002</v>
      </c>
      <c r="Z93" s="102">
        <f t="shared" si="16"/>
        <v>339.64000000000004</v>
      </c>
      <c r="AA93" s="102">
        <f t="shared" si="16"/>
        <v>348.34000000000003</v>
      </c>
      <c r="AB93" s="102">
        <f t="shared" si="16"/>
        <v>311.14000000000004</v>
      </c>
      <c r="AC93" s="102">
        <f t="shared" si="16"/>
        <v>274.94000000000005</v>
      </c>
      <c r="AD93" s="102">
        <f t="shared" si="16"/>
        <v>255.94</v>
      </c>
      <c r="AE93" s="102">
        <f t="shared" si="16"/>
        <v>216.04</v>
      </c>
      <c r="AF93" s="102">
        <f t="shared" si="16"/>
        <v>174.14</v>
      </c>
      <c r="AG93" s="104"/>
      <c r="AH93" s="49">
        <f>MAX(C93:AF93)</f>
        <v>348.34000000000003</v>
      </c>
      <c r="AI93" s="50">
        <f>MIN(C93:AF93)</f>
        <v>34.840000000000003</v>
      </c>
    </row>
    <row r="94" spans="1:37" x14ac:dyDescent="0.25">
      <c r="A94" s="105" t="s">
        <v>98</v>
      </c>
      <c r="B94" s="106">
        <v>20.6</v>
      </c>
      <c r="C94" s="106">
        <v>17.8</v>
      </c>
      <c r="D94" s="106">
        <v>19.7</v>
      </c>
      <c r="E94" s="106">
        <v>26</v>
      </c>
      <c r="F94" s="106">
        <v>20.399999999999999</v>
      </c>
      <c r="G94" s="106">
        <v>22.3</v>
      </c>
      <c r="H94" s="106">
        <v>16.2</v>
      </c>
      <c r="I94" s="106">
        <v>13.8</v>
      </c>
      <c r="J94" s="106">
        <v>-0.8</v>
      </c>
      <c r="K94" s="106">
        <v>21.6</v>
      </c>
      <c r="L94" s="106">
        <v>22.8</v>
      </c>
      <c r="M94" s="106">
        <v>31</v>
      </c>
      <c r="N94" s="106">
        <v>31.5</v>
      </c>
      <c r="O94" s="106">
        <v>38.6</v>
      </c>
      <c r="P94" s="106">
        <v>29</v>
      </c>
      <c r="Q94" s="106">
        <v>11</v>
      </c>
      <c r="R94" s="106">
        <v>25</v>
      </c>
      <c r="S94" s="106">
        <v>19.8</v>
      </c>
      <c r="T94" s="106"/>
      <c r="U94" s="106">
        <v>22.5</v>
      </c>
      <c r="V94" s="106">
        <v>19.100000000000001</v>
      </c>
      <c r="W94" s="106">
        <v>14.2</v>
      </c>
      <c r="X94" s="106">
        <v>20.399999999999999</v>
      </c>
      <c r="Y94" s="106">
        <v>26.1</v>
      </c>
      <c r="Z94" s="106">
        <v>44.7</v>
      </c>
      <c r="AA94" s="106">
        <v>49</v>
      </c>
      <c r="AB94" s="106">
        <v>47.8</v>
      </c>
      <c r="AC94" s="106">
        <v>24</v>
      </c>
      <c r="AD94" s="106">
        <v>16.600000000000001</v>
      </c>
      <c r="AE94" s="106">
        <v>8</v>
      </c>
      <c r="AF94" s="106">
        <v>12.3</v>
      </c>
      <c r="AG94" s="109">
        <v>75</v>
      </c>
      <c r="AH94" s="49">
        <f t="shared" ref="AH94:AH100" si="17">IF(ABS(MAX(C94:AF94))&gt;ABS(MIN(C94:AF94)),MAX(C94:AF94),MIN(C94:AF94))</f>
        <v>49</v>
      </c>
      <c r="AI94" s="110">
        <f t="shared" ref="AI94:AI100" si="18">INDEX($C$9:$AF$9,1,MATCH(AH94,C94:AF94,0))</f>
        <v>0.8125</v>
      </c>
    </row>
    <row r="95" spans="1:37" x14ac:dyDescent="0.25">
      <c r="A95" s="111" t="s">
        <v>99</v>
      </c>
      <c r="B95" s="112">
        <f>-44-50.8</f>
        <v>-94.8</v>
      </c>
      <c r="C95" s="112">
        <f>-47.4-52.4</f>
        <v>-99.8</v>
      </c>
      <c r="D95" s="112">
        <f>-48.6-53.8</f>
        <v>-102.4</v>
      </c>
      <c r="E95" s="112">
        <v>-100</v>
      </c>
      <c r="F95" s="112">
        <v>-72</v>
      </c>
      <c r="G95" s="112">
        <v>-56</v>
      </c>
      <c r="H95" s="112">
        <v>-75</v>
      </c>
      <c r="I95" s="112">
        <v>-50</v>
      </c>
      <c r="J95" s="112">
        <v>-44</v>
      </c>
      <c r="K95" s="112">
        <v>-40</v>
      </c>
      <c r="L95" s="112">
        <v>-31</v>
      </c>
      <c r="M95" s="112">
        <v>-30</v>
      </c>
      <c r="N95" s="112">
        <v>-35.200000000000003</v>
      </c>
      <c r="O95" s="112">
        <f>-17.1-21</f>
        <v>-38.1</v>
      </c>
      <c r="P95" s="112">
        <v>-40</v>
      </c>
      <c r="Q95" s="112">
        <v>-20.7</v>
      </c>
      <c r="R95" s="112">
        <v>-40</v>
      </c>
      <c r="S95" s="112">
        <v>-39</v>
      </c>
      <c r="T95" s="112"/>
      <c r="U95" s="112">
        <v>-9</v>
      </c>
      <c r="V95" s="112">
        <v>-32</v>
      </c>
      <c r="W95" s="112">
        <v>-25</v>
      </c>
      <c r="X95" s="112">
        <v>-10</v>
      </c>
      <c r="Y95" s="112">
        <v>-3</v>
      </c>
      <c r="Z95" s="112">
        <v>-9.5</v>
      </c>
      <c r="AA95" s="112">
        <v>-0.9</v>
      </c>
      <c r="AB95" s="112">
        <v>-11</v>
      </c>
      <c r="AC95" s="112">
        <v>-38</v>
      </c>
      <c r="AD95" s="112">
        <v>-45</v>
      </c>
      <c r="AE95" s="112">
        <v>-62</v>
      </c>
      <c r="AF95" s="112">
        <v>-79.599999999999994</v>
      </c>
      <c r="AG95" s="109">
        <v>240</v>
      </c>
      <c r="AH95" s="49">
        <f t="shared" si="17"/>
        <v>-102.4</v>
      </c>
      <c r="AI95" s="110">
        <f t="shared" si="18"/>
        <v>8.3333333333333301E-2</v>
      </c>
    </row>
    <row r="96" spans="1:37" x14ac:dyDescent="0.25">
      <c r="A96" s="111" t="s">
        <v>100</v>
      </c>
      <c r="B96" s="112">
        <v>-10</v>
      </c>
      <c r="C96" s="112">
        <v>-12.6</v>
      </c>
      <c r="D96" s="112">
        <v>-10.6</v>
      </c>
      <c r="E96" s="112">
        <v>-7.1</v>
      </c>
      <c r="F96" s="112">
        <v>-4.9000000000000004</v>
      </c>
      <c r="G96" s="112">
        <v>-3.4</v>
      </c>
      <c r="H96" s="112">
        <v>0</v>
      </c>
      <c r="I96" s="112">
        <v>-1.1000000000000001</v>
      </c>
      <c r="J96" s="112">
        <v>3</v>
      </c>
      <c r="K96" s="112">
        <v>2.9</v>
      </c>
      <c r="L96" s="112">
        <v>12.7</v>
      </c>
      <c r="M96" s="112">
        <v>13</v>
      </c>
      <c r="N96" s="112">
        <v>10</v>
      </c>
      <c r="O96" s="112">
        <v>7</v>
      </c>
      <c r="P96" s="112">
        <v>16.600000000000001</v>
      </c>
      <c r="Q96" s="112">
        <v>20.399999999999999</v>
      </c>
      <c r="R96" s="112">
        <v>14</v>
      </c>
      <c r="S96" s="112">
        <v>18.600000000000001</v>
      </c>
      <c r="T96" s="112"/>
      <c r="U96" s="112">
        <v>32.5</v>
      </c>
      <c r="V96" s="112">
        <v>20.5</v>
      </c>
      <c r="W96" s="112">
        <v>25.4</v>
      </c>
      <c r="X96" s="112">
        <v>26.9</v>
      </c>
      <c r="Y96" s="112">
        <v>21.4</v>
      </c>
      <c r="Z96" s="112">
        <v>20.3</v>
      </c>
      <c r="AA96" s="112">
        <v>23.9</v>
      </c>
      <c r="AB96" s="112">
        <v>17.7</v>
      </c>
      <c r="AC96" s="112">
        <v>12.5</v>
      </c>
      <c r="AD96" s="112">
        <v>10.8</v>
      </c>
      <c r="AE96" s="112">
        <v>5.4</v>
      </c>
      <c r="AF96" s="112">
        <v>1</v>
      </c>
      <c r="AG96" s="109">
        <v>60</v>
      </c>
      <c r="AH96" s="49">
        <f t="shared" si="17"/>
        <v>32.5</v>
      </c>
      <c r="AI96" s="110">
        <f t="shared" si="18"/>
        <v>0.66666666666666696</v>
      </c>
    </row>
    <row r="97" spans="1:37" x14ac:dyDescent="0.25">
      <c r="A97" s="113" t="s">
        <v>101</v>
      </c>
      <c r="B97" s="114">
        <v>43.4</v>
      </c>
      <c r="C97" s="114">
        <v>45.1</v>
      </c>
      <c r="D97" s="114">
        <v>36.299999999999997</v>
      </c>
      <c r="E97" s="114">
        <v>29.2</v>
      </c>
      <c r="F97" s="114">
        <v>0</v>
      </c>
      <c r="G97" s="114">
        <v>0</v>
      </c>
      <c r="H97" s="114">
        <v>58.9</v>
      </c>
      <c r="I97" s="114">
        <v>73.599999999999994</v>
      </c>
      <c r="J97" s="114">
        <v>91.3</v>
      </c>
      <c r="K97" s="114">
        <v>94</v>
      </c>
      <c r="L97" s="114">
        <v>99</v>
      </c>
      <c r="M97" s="114">
        <v>95</v>
      </c>
      <c r="N97" s="114">
        <v>95.8</v>
      </c>
      <c r="O97" s="114">
        <v>100.9</v>
      </c>
      <c r="P97" s="114">
        <v>92</v>
      </c>
      <c r="Q97" s="114">
        <v>93.2</v>
      </c>
      <c r="R97" s="114">
        <v>99</v>
      </c>
      <c r="S97" s="114">
        <v>98</v>
      </c>
      <c r="T97" s="114"/>
      <c r="U97" s="114">
        <v>57.5</v>
      </c>
      <c r="V97" s="114">
        <v>89</v>
      </c>
      <c r="W97" s="114">
        <v>89.5</v>
      </c>
      <c r="X97" s="114">
        <v>66.7</v>
      </c>
      <c r="Y97" s="114">
        <v>80.599999999999994</v>
      </c>
      <c r="Z97" s="114">
        <v>100.7</v>
      </c>
      <c r="AA97" s="114">
        <v>90.7</v>
      </c>
      <c r="AB97" s="114">
        <v>71</v>
      </c>
      <c r="AC97" s="114">
        <v>90.8</v>
      </c>
      <c r="AD97" s="114">
        <v>87.9</v>
      </c>
      <c r="AE97" s="114">
        <v>79</v>
      </c>
      <c r="AF97" s="114">
        <v>55</v>
      </c>
      <c r="AG97" s="116">
        <v>120</v>
      </c>
      <c r="AH97" s="49">
        <f t="shared" si="17"/>
        <v>100.9</v>
      </c>
      <c r="AI97" s="110">
        <f t="shared" si="18"/>
        <v>0.41666666666666702</v>
      </c>
    </row>
    <row r="98" spans="1:37" x14ac:dyDescent="0.25">
      <c r="A98" s="113" t="s">
        <v>102</v>
      </c>
      <c r="B98" s="114">
        <v>60.1</v>
      </c>
      <c r="C98" s="114">
        <v>63.3</v>
      </c>
      <c r="D98" s="114">
        <v>56.5</v>
      </c>
      <c r="E98" s="114">
        <v>50.6</v>
      </c>
      <c r="F98" s="114">
        <v>76</v>
      </c>
      <c r="G98" s="114">
        <v>82.4</v>
      </c>
      <c r="H98" s="114">
        <v>68.599999999999994</v>
      </c>
      <c r="I98" s="114">
        <v>83</v>
      </c>
      <c r="J98" s="114">
        <v>96.5</v>
      </c>
      <c r="K98" s="114">
        <v>97</v>
      </c>
      <c r="L98" s="114">
        <v>99</v>
      </c>
      <c r="M98" s="114">
        <v>90</v>
      </c>
      <c r="N98" s="114">
        <v>99.2</v>
      </c>
      <c r="O98" s="114">
        <v>100.9</v>
      </c>
      <c r="P98" s="114">
        <v>93</v>
      </c>
      <c r="Q98" s="114">
        <v>96.3</v>
      </c>
      <c r="R98" s="114">
        <v>93</v>
      </c>
      <c r="S98" s="114">
        <v>94.6</v>
      </c>
      <c r="T98" s="114"/>
      <c r="U98" s="114">
        <v>86.7</v>
      </c>
      <c r="V98" s="114">
        <v>90</v>
      </c>
      <c r="W98" s="114">
        <v>85.7</v>
      </c>
      <c r="X98" s="114">
        <v>83</v>
      </c>
      <c r="Y98" s="114">
        <v>87.6</v>
      </c>
      <c r="Z98" s="114">
        <v>79.099999999999994</v>
      </c>
      <c r="AA98" s="114">
        <v>92.8</v>
      </c>
      <c r="AB98" s="114">
        <v>89</v>
      </c>
      <c r="AC98" s="114">
        <v>86.8</v>
      </c>
      <c r="AD98" s="114">
        <v>89.8</v>
      </c>
      <c r="AE98" s="114">
        <v>88.4</v>
      </c>
      <c r="AF98" s="114">
        <v>72.5</v>
      </c>
      <c r="AG98" s="116"/>
      <c r="AH98" s="49">
        <f t="shared" si="17"/>
        <v>100.9</v>
      </c>
      <c r="AI98" s="110">
        <f t="shared" si="18"/>
        <v>0.41666666666666702</v>
      </c>
    </row>
    <row r="99" spans="1:37" x14ac:dyDescent="0.25">
      <c r="A99" s="113" t="s">
        <v>103</v>
      </c>
      <c r="B99" s="114">
        <v>79.900000000000006</v>
      </c>
      <c r="C99" s="114">
        <v>78.599999999999994</v>
      </c>
      <c r="D99" s="114">
        <v>83</v>
      </c>
      <c r="E99" s="114">
        <v>76</v>
      </c>
      <c r="F99" s="114">
        <v>75</v>
      </c>
      <c r="G99" s="114">
        <v>72.7</v>
      </c>
      <c r="H99" s="114">
        <v>76</v>
      </c>
      <c r="I99" s="114">
        <v>70</v>
      </c>
      <c r="J99" s="114">
        <v>67.099999999999994</v>
      </c>
      <c r="K99" s="114">
        <v>66</v>
      </c>
      <c r="L99" s="114">
        <v>65</v>
      </c>
      <c r="M99" s="114">
        <v>59</v>
      </c>
      <c r="N99" s="114">
        <v>58.2</v>
      </c>
      <c r="O99" s="114">
        <v>78.3</v>
      </c>
      <c r="P99" s="114">
        <v>68</v>
      </c>
      <c r="Q99" s="114">
        <v>80.3</v>
      </c>
      <c r="R99" s="114">
        <v>74</v>
      </c>
      <c r="S99" s="114">
        <v>67.900000000000006</v>
      </c>
      <c r="T99" s="114"/>
      <c r="U99" s="114">
        <v>67.8</v>
      </c>
      <c r="V99" s="114">
        <v>56</v>
      </c>
      <c r="W99" s="114">
        <v>58</v>
      </c>
      <c r="X99" s="114">
        <v>48.1</v>
      </c>
      <c r="Y99" s="114">
        <v>49.5</v>
      </c>
      <c r="Z99" s="114">
        <v>46.2</v>
      </c>
      <c r="AA99" s="114">
        <v>39.6</v>
      </c>
      <c r="AB99" s="114">
        <v>39.5</v>
      </c>
      <c r="AC99" s="114">
        <v>58</v>
      </c>
      <c r="AD99" s="114">
        <v>68.599999999999994</v>
      </c>
      <c r="AE99" s="114">
        <v>82.5</v>
      </c>
      <c r="AF99" s="114">
        <v>77</v>
      </c>
      <c r="AG99" s="100"/>
      <c r="AH99" s="49">
        <f t="shared" si="17"/>
        <v>83</v>
      </c>
      <c r="AI99" s="110">
        <f t="shared" si="18"/>
        <v>8.3333333333333301E-2</v>
      </c>
    </row>
    <row r="100" spans="1:37" ht="15.75" thickBot="1" x14ac:dyDescent="0.3">
      <c r="A100" s="117" t="s">
        <v>104</v>
      </c>
      <c r="B100" s="95">
        <v>66.2</v>
      </c>
      <c r="C100" s="95">
        <v>73.400000000000006</v>
      </c>
      <c r="D100" s="95">
        <v>70</v>
      </c>
      <c r="E100" s="95">
        <v>69</v>
      </c>
      <c r="F100" s="95">
        <v>64</v>
      </c>
      <c r="G100" s="95">
        <v>60</v>
      </c>
      <c r="H100" s="95">
        <v>52</v>
      </c>
      <c r="I100" s="95">
        <v>56</v>
      </c>
      <c r="J100" s="95">
        <v>68</v>
      </c>
      <c r="K100" s="95">
        <v>74</v>
      </c>
      <c r="L100" s="95">
        <v>80</v>
      </c>
      <c r="M100" s="95">
        <v>90</v>
      </c>
      <c r="N100" s="95">
        <v>99.5</v>
      </c>
      <c r="O100" s="95">
        <v>100.4</v>
      </c>
      <c r="P100" s="95">
        <v>99</v>
      </c>
      <c r="Q100" s="95">
        <v>100</v>
      </c>
      <c r="R100" s="95">
        <v>102</v>
      </c>
      <c r="S100" s="95">
        <v>100.5</v>
      </c>
      <c r="T100" s="95"/>
      <c r="U100" s="95">
        <v>91.4</v>
      </c>
      <c r="V100" s="95">
        <v>81</v>
      </c>
      <c r="W100" s="95">
        <v>79</v>
      </c>
      <c r="X100" s="95">
        <v>68.099999999999994</v>
      </c>
      <c r="Y100" s="95">
        <v>77.099999999999994</v>
      </c>
      <c r="Z100" s="95">
        <v>92.5</v>
      </c>
      <c r="AA100" s="95">
        <v>88.2</v>
      </c>
      <c r="AB100" s="95">
        <v>87.3</v>
      </c>
      <c r="AC100" s="95">
        <v>88.7</v>
      </c>
      <c r="AD100" s="95">
        <v>89</v>
      </c>
      <c r="AE100" s="95">
        <v>86.2</v>
      </c>
      <c r="AF100" s="95">
        <v>74.7</v>
      </c>
      <c r="AG100" s="100"/>
      <c r="AH100" s="49">
        <f t="shared" si="17"/>
        <v>102</v>
      </c>
      <c r="AI100" s="110">
        <f t="shared" si="18"/>
        <v>0.54166666666666696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9">AF102</f>
        <v>9.9</v>
      </c>
      <c r="C102" s="48">
        <v>9.9</v>
      </c>
      <c r="D102" s="122">
        <f t="shared" ref="D102:S107" si="20">C102</f>
        <v>9.9</v>
      </c>
      <c r="E102" s="122">
        <f t="shared" si="20"/>
        <v>9.9</v>
      </c>
      <c r="F102" s="122">
        <f t="shared" si="20"/>
        <v>9.9</v>
      </c>
      <c r="G102" s="122">
        <f t="shared" si="20"/>
        <v>9.9</v>
      </c>
      <c r="H102" s="122">
        <f t="shared" si="20"/>
        <v>9.9</v>
      </c>
      <c r="I102" s="122">
        <f t="shared" si="20"/>
        <v>9.9</v>
      </c>
      <c r="J102" s="122">
        <f t="shared" si="20"/>
        <v>9.9</v>
      </c>
      <c r="K102" s="122">
        <f t="shared" si="20"/>
        <v>9.9</v>
      </c>
      <c r="L102" s="122">
        <f t="shared" si="20"/>
        <v>9.9</v>
      </c>
      <c r="M102" s="122">
        <f t="shared" si="20"/>
        <v>9.9</v>
      </c>
      <c r="N102" s="122">
        <f t="shared" si="20"/>
        <v>9.9</v>
      </c>
      <c r="O102" s="122">
        <f t="shared" si="20"/>
        <v>9.9</v>
      </c>
      <c r="P102" s="122">
        <f t="shared" si="20"/>
        <v>9.9</v>
      </c>
      <c r="Q102" s="122">
        <f t="shared" si="20"/>
        <v>9.9</v>
      </c>
      <c r="R102" s="122">
        <f t="shared" si="20"/>
        <v>9.9</v>
      </c>
      <c r="S102" s="122">
        <f t="shared" si="20"/>
        <v>9.9</v>
      </c>
      <c r="T102" s="122">
        <f t="shared" ref="T102:AF107" si="21">S102</f>
        <v>9.9</v>
      </c>
      <c r="U102" s="122">
        <f t="shared" si="21"/>
        <v>9.9</v>
      </c>
      <c r="V102" s="122">
        <f t="shared" si="21"/>
        <v>9.9</v>
      </c>
      <c r="W102" s="122">
        <f t="shared" si="21"/>
        <v>9.9</v>
      </c>
      <c r="X102" s="122">
        <f t="shared" si="21"/>
        <v>9.9</v>
      </c>
      <c r="Y102" s="122">
        <f t="shared" si="21"/>
        <v>9.9</v>
      </c>
      <c r="Z102" s="122">
        <f t="shared" si="21"/>
        <v>9.9</v>
      </c>
      <c r="AA102" s="122">
        <f t="shared" si="21"/>
        <v>9.9</v>
      </c>
      <c r="AB102" s="122">
        <f t="shared" si="21"/>
        <v>9.9</v>
      </c>
      <c r="AC102" s="122">
        <f t="shared" si="21"/>
        <v>9.9</v>
      </c>
      <c r="AD102" s="122">
        <f t="shared" si="21"/>
        <v>9.9</v>
      </c>
      <c r="AE102" s="122">
        <f t="shared" si="21"/>
        <v>9.9</v>
      </c>
      <c r="AF102" s="122">
        <f t="shared" si="21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9"/>
        <v>9.6</v>
      </c>
      <c r="C103" s="125">
        <v>9.6</v>
      </c>
      <c r="D103" s="124">
        <f t="shared" si="20"/>
        <v>9.6</v>
      </c>
      <c r="E103" s="124">
        <f t="shared" si="20"/>
        <v>9.6</v>
      </c>
      <c r="F103" s="124">
        <f t="shared" si="20"/>
        <v>9.6</v>
      </c>
      <c r="G103" s="124">
        <f t="shared" si="20"/>
        <v>9.6</v>
      </c>
      <c r="H103" s="124">
        <f t="shared" si="20"/>
        <v>9.6</v>
      </c>
      <c r="I103" s="124">
        <f t="shared" si="20"/>
        <v>9.6</v>
      </c>
      <c r="J103" s="124">
        <f t="shared" si="20"/>
        <v>9.6</v>
      </c>
      <c r="K103" s="124">
        <f t="shared" si="20"/>
        <v>9.6</v>
      </c>
      <c r="L103" s="124">
        <f t="shared" si="20"/>
        <v>9.6</v>
      </c>
      <c r="M103" s="124">
        <f t="shared" si="20"/>
        <v>9.6</v>
      </c>
      <c r="N103" s="124">
        <f t="shared" si="20"/>
        <v>9.6</v>
      </c>
      <c r="O103" s="124">
        <f t="shared" si="20"/>
        <v>9.6</v>
      </c>
      <c r="P103" s="124">
        <f t="shared" si="20"/>
        <v>9.6</v>
      </c>
      <c r="Q103" s="124">
        <f t="shared" si="20"/>
        <v>9.6</v>
      </c>
      <c r="R103" s="124">
        <f t="shared" si="20"/>
        <v>9.6</v>
      </c>
      <c r="S103" s="124">
        <f t="shared" si="20"/>
        <v>9.6</v>
      </c>
      <c r="T103" s="124">
        <f t="shared" si="21"/>
        <v>9.6</v>
      </c>
      <c r="U103" s="124">
        <f t="shared" si="21"/>
        <v>9.6</v>
      </c>
      <c r="V103" s="124">
        <f t="shared" si="21"/>
        <v>9.6</v>
      </c>
      <c r="W103" s="124">
        <f t="shared" si="21"/>
        <v>9.6</v>
      </c>
      <c r="X103" s="124">
        <f t="shared" si="21"/>
        <v>9.6</v>
      </c>
      <c r="Y103" s="124">
        <f t="shared" si="21"/>
        <v>9.6</v>
      </c>
      <c r="Z103" s="124">
        <f t="shared" si="21"/>
        <v>9.6</v>
      </c>
      <c r="AA103" s="124">
        <f t="shared" si="21"/>
        <v>9.6</v>
      </c>
      <c r="AB103" s="124">
        <f t="shared" si="21"/>
        <v>9.6</v>
      </c>
      <c r="AC103" s="124">
        <f t="shared" si="21"/>
        <v>9.6</v>
      </c>
      <c r="AD103" s="124">
        <f t="shared" si="21"/>
        <v>9.6</v>
      </c>
      <c r="AE103" s="124">
        <f t="shared" si="21"/>
        <v>9.6</v>
      </c>
      <c r="AF103" s="124">
        <f t="shared" si="21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9"/>
        <v>9.98</v>
      </c>
      <c r="C104" s="125">
        <v>9.98</v>
      </c>
      <c r="D104" s="124">
        <f t="shared" si="20"/>
        <v>9.98</v>
      </c>
      <c r="E104" s="124">
        <f t="shared" si="20"/>
        <v>9.98</v>
      </c>
      <c r="F104" s="124">
        <f t="shared" si="20"/>
        <v>9.98</v>
      </c>
      <c r="G104" s="124">
        <f t="shared" si="20"/>
        <v>9.98</v>
      </c>
      <c r="H104" s="124">
        <f t="shared" si="20"/>
        <v>9.98</v>
      </c>
      <c r="I104" s="124">
        <f t="shared" si="20"/>
        <v>9.98</v>
      </c>
      <c r="J104" s="124">
        <f t="shared" si="20"/>
        <v>9.98</v>
      </c>
      <c r="K104" s="124">
        <f t="shared" si="20"/>
        <v>9.98</v>
      </c>
      <c r="L104" s="124">
        <f t="shared" si="20"/>
        <v>9.98</v>
      </c>
      <c r="M104" s="124">
        <f t="shared" si="20"/>
        <v>9.98</v>
      </c>
      <c r="N104" s="124">
        <f t="shared" si="20"/>
        <v>9.98</v>
      </c>
      <c r="O104" s="124">
        <f t="shared" si="20"/>
        <v>9.98</v>
      </c>
      <c r="P104" s="124">
        <f t="shared" si="20"/>
        <v>9.98</v>
      </c>
      <c r="Q104" s="124">
        <f t="shared" si="20"/>
        <v>9.98</v>
      </c>
      <c r="R104" s="124">
        <f t="shared" si="20"/>
        <v>9.98</v>
      </c>
      <c r="S104" s="124">
        <f t="shared" si="20"/>
        <v>9.98</v>
      </c>
      <c r="T104" s="124">
        <f t="shared" si="21"/>
        <v>9.98</v>
      </c>
      <c r="U104" s="124">
        <f t="shared" si="21"/>
        <v>9.98</v>
      </c>
      <c r="V104" s="124">
        <f t="shared" si="21"/>
        <v>9.98</v>
      </c>
      <c r="W104" s="124">
        <f t="shared" si="21"/>
        <v>9.98</v>
      </c>
      <c r="X104" s="124">
        <f t="shared" si="21"/>
        <v>9.98</v>
      </c>
      <c r="Y104" s="124">
        <f t="shared" si="21"/>
        <v>9.98</v>
      </c>
      <c r="Z104" s="124">
        <f t="shared" si="21"/>
        <v>9.98</v>
      </c>
      <c r="AA104" s="124">
        <f t="shared" si="21"/>
        <v>9.98</v>
      </c>
      <c r="AB104" s="124">
        <f t="shared" si="21"/>
        <v>9.98</v>
      </c>
      <c r="AC104" s="124">
        <f t="shared" si="21"/>
        <v>9.98</v>
      </c>
      <c r="AD104" s="124">
        <f t="shared" si="21"/>
        <v>9.98</v>
      </c>
      <c r="AE104" s="124">
        <f t="shared" si="21"/>
        <v>9.98</v>
      </c>
      <c r="AF104" s="124">
        <f t="shared" si="21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9"/>
        <v>9.1</v>
      </c>
      <c r="C105" s="125">
        <v>9.1</v>
      </c>
      <c r="D105" s="124">
        <f t="shared" si="20"/>
        <v>9.1</v>
      </c>
      <c r="E105" s="124">
        <f t="shared" si="20"/>
        <v>9.1</v>
      </c>
      <c r="F105" s="124">
        <f t="shared" si="20"/>
        <v>9.1</v>
      </c>
      <c r="G105" s="124">
        <f t="shared" si="20"/>
        <v>9.1</v>
      </c>
      <c r="H105" s="124">
        <f t="shared" si="20"/>
        <v>9.1</v>
      </c>
      <c r="I105" s="124">
        <f t="shared" si="20"/>
        <v>9.1</v>
      </c>
      <c r="J105" s="124">
        <f t="shared" si="20"/>
        <v>9.1</v>
      </c>
      <c r="K105" s="124">
        <f t="shared" si="20"/>
        <v>9.1</v>
      </c>
      <c r="L105" s="124">
        <f t="shared" si="20"/>
        <v>9.1</v>
      </c>
      <c r="M105" s="124">
        <f t="shared" si="20"/>
        <v>9.1</v>
      </c>
      <c r="N105" s="124">
        <f t="shared" si="20"/>
        <v>9.1</v>
      </c>
      <c r="O105" s="124">
        <f t="shared" si="20"/>
        <v>9.1</v>
      </c>
      <c r="P105" s="124">
        <f t="shared" si="20"/>
        <v>9.1</v>
      </c>
      <c r="Q105" s="124">
        <f t="shared" si="20"/>
        <v>9.1</v>
      </c>
      <c r="R105" s="124">
        <f t="shared" si="20"/>
        <v>9.1</v>
      </c>
      <c r="S105" s="124">
        <f t="shared" si="20"/>
        <v>9.1</v>
      </c>
      <c r="T105" s="124">
        <f t="shared" si="21"/>
        <v>9.1</v>
      </c>
      <c r="U105" s="124">
        <f t="shared" si="21"/>
        <v>9.1</v>
      </c>
      <c r="V105" s="124">
        <f t="shared" si="21"/>
        <v>9.1</v>
      </c>
      <c r="W105" s="124">
        <f t="shared" si="21"/>
        <v>9.1</v>
      </c>
      <c r="X105" s="124">
        <f t="shared" si="21"/>
        <v>9.1</v>
      </c>
      <c r="Y105" s="124">
        <f t="shared" si="21"/>
        <v>9.1</v>
      </c>
      <c r="Z105" s="124">
        <f t="shared" si="21"/>
        <v>9.1</v>
      </c>
      <c r="AA105" s="124">
        <f t="shared" si="21"/>
        <v>9.1</v>
      </c>
      <c r="AB105" s="124">
        <f t="shared" si="21"/>
        <v>9.1</v>
      </c>
      <c r="AC105" s="124">
        <f t="shared" si="21"/>
        <v>9.1</v>
      </c>
      <c r="AD105" s="124">
        <f t="shared" si="21"/>
        <v>9.1</v>
      </c>
      <c r="AE105" s="124">
        <f t="shared" si="21"/>
        <v>9.1</v>
      </c>
      <c r="AF105" s="124">
        <f t="shared" si="21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9"/>
        <v>9.18</v>
      </c>
      <c r="C106" s="125">
        <v>9.18</v>
      </c>
      <c r="D106" s="124">
        <f t="shared" si="20"/>
        <v>9.18</v>
      </c>
      <c r="E106" s="124">
        <f t="shared" si="20"/>
        <v>9.18</v>
      </c>
      <c r="F106" s="124">
        <f t="shared" si="20"/>
        <v>9.18</v>
      </c>
      <c r="G106" s="124">
        <f t="shared" si="20"/>
        <v>9.18</v>
      </c>
      <c r="H106" s="124">
        <f t="shared" si="20"/>
        <v>9.18</v>
      </c>
      <c r="I106" s="124">
        <f t="shared" si="20"/>
        <v>9.18</v>
      </c>
      <c r="J106" s="124">
        <f t="shared" si="20"/>
        <v>9.18</v>
      </c>
      <c r="K106" s="124">
        <f t="shared" si="20"/>
        <v>9.18</v>
      </c>
      <c r="L106" s="124">
        <f t="shared" si="20"/>
        <v>9.18</v>
      </c>
      <c r="M106" s="124">
        <f t="shared" si="20"/>
        <v>9.18</v>
      </c>
      <c r="N106" s="124">
        <f t="shared" si="20"/>
        <v>9.18</v>
      </c>
      <c r="O106" s="124">
        <f t="shared" si="20"/>
        <v>9.18</v>
      </c>
      <c r="P106" s="124">
        <f t="shared" si="20"/>
        <v>9.18</v>
      </c>
      <c r="Q106" s="124">
        <f t="shared" si="20"/>
        <v>9.18</v>
      </c>
      <c r="R106" s="124">
        <f t="shared" si="20"/>
        <v>9.18</v>
      </c>
      <c r="S106" s="124">
        <f t="shared" si="20"/>
        <v>9.18</v>
      </c>
      <c r="T106" s="124">
        <f t="shared" si="21"/>
        <v>9.18</v>
      </c>
      <c r="U106" s="124">
        <f t="shared" si="21"/>
        <v>9.18</v>
      </c>
      <c r="V106" s="124">
        <f t="shared" si="21"/>
        <v>9.18</v>
      </c>
      <c r="W106" s="124">
        <f t="shared" si="21"/>
        <v>9.18</v>
      </c>
      <c r="X106" s="124">
        <f t="shared" si="21"/>
        <v>9.18</v>
      </c>
      <c r="Y106" s="124">
        <f t="shared" si="21"/>
        <v>9.18</v>
      </c>
      <c r="Z106" s="124">
        <f t="shared" si="21"/>
        <v>9.18</v>
      </c>
      <c r="AA106" s="124">
        <f t="shared" si="21"/>
        <v>9.18</v>
      </c>
      <c r="AB106" s="124">
        <f t="shared" si="21"/>
        <v>9.18</v>
      </c>
      <c r="AC106" s="124">
        <f t="shared" si="21"/>
        <v>9.18</v>
      </c>
      <c r="AD106" s="124">
        <f t="shared" si="21"/>
        <v>9.18</v>
      </c>
      <c r="AE106" s="124">
        <f t="shared" si="21"/>
        <v>9.18</v>
      </c>
      <c r="AF106" s="124">
        <f t="shared" si="21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9"/>
        <v>7</v>
      </c>
      <c r="C107" s="125">
        <v>7</v>
      </c>
      <c r="D107" s="124">
        <f t="shared" si="20"/>
        <v>7</v>
      </c>
      <c r="E107" s="124">
        <f t="shared" si="20"/>
        <v>7</v>
      </c>
      <c r="F107" s="124">
        <f t="shared" si="20"/>
        <v>7</v>
      </c>
      <c r="G107" s="124">
        <f t="shared" si="20"/>
        <v>7</v>
      </c>
      <c r="H107" s="124">
        <f t="shared" si="20"/>
        <v>7</v>
      </c>
      <c r="I107" s="124">
        <f t="shared" si="20"/>
        <v>7</v>
      </c>
      <c r="J107" s="124">
        <f t="shared" si="20"/>
        <v>7</v>
      </c>
      <c r="K107" s="124">
        <f t="shared" si="20"/>
        <v>7</v>
      </c>
      <c r="L107" s="124">
        <f t="shared" si="20"/>
        <v>7</v>
      </c>
      <c r="M107" s="124">
        <f t="shared" si="20"/>
        <v>7</v>
      </c>
      <c r="N107" s="124">
        <f t="shared" si="20"/>
        <v>7</v>
      </c>
      <c r="O107" s="124">
        <f t="shared" si="20"/>
        <v>7</v>
      </c>
      <c r="P107" s="124">
        <f t="shared" si="20"/>
        <v>7</v>
      </c>
      <c r="Q107" s="124">
        <f t="shared" si="20"/>
        <v>7</v>
      </c>
      <c r="R107" s="124">
        <f t="shared" si="20"/>
        <v>7</v>
      </c>
      <c r="S107" s="124">
        <f t="shared" si="20"/>
        <v>7</v>
      </c>
      <c r="T107" s="124">
        <f t="shared" si="21"/>
        <v>7</v>
      </c>
      <c r="U107" s="124">
        <f t="shared" si="21"/>
        <v>7</v>
      </c>
      <c r="V107" s="124">
        <f t="shared" si="21"/>
        <v>7</v>
      </c>
      <c r="W107" s="124">
        <f t="shared" si="21"/>
        <v>7</v>
      </c>
      <c r="X107" s="124">
        <f t="shared" si="21"/>
        <v>7</v>
      </c>
      <c r="Y107" s="124">
        <f t="shared" si="21"/>
        <v>7</v>
      </c>
      <c r="Z107" s="124">
        <f t="shared" si="21"/>
        <v>7</v>
      </c>
      <c r="AA107" s="124">
        <f t="shared" si="21"/>
        <v>7</v>
      </c>
      <c r="AB107" s="124">
        <f t="shared" si="21"/>
        <v>7</v>
      </c>
      <c r="AC107" s="124">
        <f t="shared" si="21"/>
        <v>7</v>
      </c>
      <c r="AD107" s="124">
        <f t="shared" si="21"/>
        <v>7</v>
      </c>
      <c r="AE107" s="124">
        <f t="shared" si="21"/>
        <v>7</v>
      </c>
      <c r="AF107" s="124">
        <f t="shared" si="21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2">C109</f>
        <v>2.25</v>
      </c>
      <c r="E109" s="124">
        <f t="shared" si="22"/>
        <v>2.25</v>
      </c>
      <c r="F109" s="124">
        <f t="shared" si="22"/>
        <v>2.25</v>
      </c>
      <c r="G109" s="124">
        <f t="shared" si="22"/>
        <v>2.25</v>
      </c>
      <c r="H109" s="124">
        <f t="shared" si="22"/>
        <v>2.25</v>
      </c>
      <c r="I109" s="124">
        <f t="shared" si="22"/>
        <v>2.25</v>
      </c>
      <c r="J109" s="124">
        <f t="shared" si="22"/>
        <v>2.25</v>
      </c>
      <c r="K109" s="124">
        <f t="shared" si="22"/>
        <v>2.25</v>
      </c>
      <c r="L109" s="124">
        <f t="shared" si="22"/>
        <v>2.25</v>
      </c>
      <c r="M109" s="124">
        <f t="shared" si="22"/>
        <v>2.25</v>
      </c>
      <c r="N109" s="124">
        <f t="shared" si="22"/>
        <v>2.25</v>
      </c>
      <c r="O109" s="124">
        <f t="shared" si="22"/>
        <v>2.25</v>
      </c>
      <c r="P109" s="124">
        <f t="shared" si="22"/>
        <v>2.25</v>
      </c>
      <c r="Q109" s="124">
        <f t="shared" si="22"/>
        <v>2.25</v>
      </c>
      <c r="R109" s="124">
        <f t="shared" si="22"/>
        <v>2.25</v>
      </c>
      <c r="S109" s="124">
        <f t="shared" si="22"/>
        <v>2.25</v>
      </c>
      <c r="T109" s="124">
        <f t="shared" ref="T109:AF110" si="23">S109</f>
        <v>2.25</v>
      </c>
      <c r="U109" s="124">
        <f t="shared" si="23"/>
        <v>2.25</v>
      </c>
      <c r="V109" s="124">
        <f t="shared" si="23"/>
        <v>2.25</v>
      </c>
      <c r="W109" s="124">
        <f t="shared" si="23"/>
        <v>2.25</v>
      </c>
      <c r="X109" s="124">
        <f t="shared" si="23"/>
        <v>2.25</v>
      </c>
      <c r="Y109" s="124">
        <f t="shared" si="23"/>
        <v>2.25</v>
      </c>
      <c r="Z109" s="124">
        <f t="shared" si="23"/>
        <v>2.25</v>
      </c>
      <c r="AA109" s="124">
        <f t="shared" si="23"/>
        <v>2.25</v>
      </c>
      <c r="AB109" s="124">
        <f t="shared" si="23"/>
        <v>2.25</v>
      </c>
      <c r="AC109" s="124">
        <f t="shared" si="23"/>
        <v>2.25</v>
      </c>
      <c r="AD109" s="124">
        <f t="shared" si="23"/>
        <v>2.25</v>
      </c>
      <c r="AE109" s="124">
        <f t="shared" si="23"/>
        <v>2.25</v>
      </c>
      <c r="AF109" s="124">
        <f t="shared" si="23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2"/>
        <v>1.64</v>
      </c>
      <c r="E110" s="124">
        <f t="shared" si="22"/>
        <v>1.64</v>
      </c>
      <c r="F110" s="124">
        <f t="shared" si="22"/>
        <v>1.64</v>
      </c>
      <c r="G110" s="124">
        <f t="shared" si="22"/>
        <v>1.64</v>
      </c>
      <c r="H110" s="124">
        <f t="shared" si="22"/>
        <v>1.64</v>
      </c>
      <c r="I110" s="124">
        <f t="shared" si="22"/>
        <v>1.64</v>
      </c>
      <c r="J110" s="124">
        <f t="shared" si="22"/>
        <v>1.64</v>
      </c>
      <c r="K110" s="124">
        <f t="shared" si="22"/>
        <v>1.64</v>
      </c>
      <c r="L110" s="124">
        <f t="shared" si="22"/>
        <v>1.64</v>
      </c>
      <c r="M110" s="124">
        <f t="shared" si="22"/>
        <v>1.64</v>
      </c>
      <c r="N110" s="124">
        <f t="shared" si="22"/>
        <v>1.64</v>
      </c>
      <c r="O110" s="124">
        <f t="shared" si="22"/>
        <v>1.64</v>
      </c>
      <c r="P110" s="124">
        <f t="shared" si="22"/>
        <v>1.64</v>
      </c>
      <c r="Q110" s="124">
        <f t="shared" si="22"/>
        <v>1.64</v>
      </c>
      <c r="R110" s="124">
        <f t="shared" si="22"/>
        <v>1.64</v>
      </c>
      <c r="S110" s="124">
        <f t="shared" si="22"/>
        <v>1.64</v>
      </c>
      <c r="T110" s="124">
        <f t="shared" si="23"/>
        <v>1.64</v>
      </c>
      <c r="U110" s="124">
        <f t="shared" si="23"/>
        <v>1.64</v>
      </c>
      <c r="V110" s="124">
        <f t="shared" si="23"/>
        <v>1.64</v>
      </c>
      <c r="W110" s="124">
        <f t="shared" si="23"/>
        <v>1.64</v>
      </c>
      <c r="X110" s="124">
        <f t="shared" si="23"/>
        <v>1.64</v>
      </c>
      <c r="Y110" s="124">
        <f t="shared" si="23"/>
        <v>1.64</v>
      </c>
      <c r="Z110" s="124">
        <f t="shared" si="23"/>
        <v>1.64</v>
      </c>
      <c r="AA110" s="124">
        <f t="shared" si="23"/>
        <v>1.64</v>
      </c>
      <c r="AB110" s="124">
        <f t="shared" si="23"/>
        <v>1.64</v>
      </c>
      <c r="AC110" s="124">
        <f t="shared" si="23"/>
        <v>1.64</v>
      </c>
      <c r="AD110" s="124">
        <f t="shared" si="23"/>
        <v>1.64</v>
      </c>
      <c r="AE110" s="124">
        <f t="shared" si="23"/>
        <v>1.64</v>
      </c>
      <c r="AF110" s="124">
        <f t="shared" si="23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4">AF112</f>
        <v>1.62</v>
      </c>
      <c r="C112" s="125">
        <v>1.62</v>
      </c>
      <c r="D112" s="124">
        <f t="shared" ref="D112:S119" si="25">C112</f>
        <v>1.62</v>
      </c>
      <c r="E112" s="124">
        <f t="shared" si="25"/>
        <v>1.62</v>
      </c>
      <c r="F112" s="124">
        <f t="shared" si="25"/>
        <v>1.62</v>
      </c>
      <c r="G112" s="124">
        <f t="shared" si="25"/>
        <v>1.62</v>
      </c>
      <c r="H112" s="124">
        <f t="shared" si="25"/>
        <v>1.62</v>
      </c>
      <c r="I112" s="124">
        <f t="shared" si="25"/>
        <v>1.62</v>
      </c>
      <c r="J112" s="124">
        <f t="shared" si="25"/>
        <v>1.62</v>
      </c>
      <c r="K112" s="124">
        <f t="shared" si="25"/>
        <v>1.62</v>
      </c>
      <c r="L112" s="124">
        <f t="shared" si="25"/>
        <v>1.62</v>
      </c>
      <c r="M112" s="124">
        <f t="shared" si="25"/>
        <v>1.62</v>
      </c>
      <c r="N112" s="124">
        <f t="shared" si="25"/>
        <v>1.62</v>
      </c>
      <c r="O112" s="124">
        <f t="shared" si="25"/>
        <v>1.62</v>
      </c>
      <c r="P112" s="124">
        <f t="shared" si="25"/>
        <v>1.62</v>
      </c>
      <c r="Q112" s="124">
        <f t="shared" si="25"/>
        <v>1.62</v>
      </c>
      <c r="R112" s="124">
        <f t="shared" si="25"/>
        <v>1.62</v>
      </c>
      <c r="S112" s="124">
        <f t="shared" si="25"/>
        <v>1.62</v>
      </c>
      <c r="T112" s="124">
        <f t="shared" ref="T112:AF127" si="26">S112</f>
        <v>1.62</v>
      </c>
      <c r="U112" s="124">
        <f t="shared" si="26"/>
        <v>1.62</v>
      </c>
      <c r="V112" s="124">
        <f t="shared" si="26"/>
        <v>1.62</v>
      </c>
      <c r="W112" s="124">
        <f t="shared" si="26"/>
        <v>1.62</v>
      </c>
      <c r="X112" s="124">
        <f t="shared" si="26"/>
        <v>1.62</v>
      </c>
      <c r="Y112" s="124">
        <f t="shared" si="26"/>
        <v>1.62</v>
      </c>
      <c r="Z112" s="124">
        <f t="shared" si="26"/>
        <v>1.62</v>
      </c>
      <c r="AA112" s="124">
        <f t="shared" si="26"/>
        <v>1.62</v>
      </c>
      <c r="AB112" s="124">
        <f t="shared" si="26"/>
        <v>1.62</v>
      </c>
      <c r="AC112" s="124">
        <f t="shared" si="26"/>
        <v>1.62</v>
      </c>
      <c r="AD112" s="124">
        <f t="shared" si="26"/>
        <v>1.62</v>
      </c>
      <c r="AE112" s="124">
        <f t="shared" si="26"/>
        <v>1.62</v>
      </c>
      <c r="AF112" s="124">
        <f t="shared" si="26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4"/>
        <v>8.36</v>
      </c>
      <c r="C113" s="125">
        <v>8.36</v>
      </c>
      <c r="D113" s="124">
        <f t="shared" si="25"/>
        <v>8.36</v>
      </c>
      <c r="E113" s="124">
        <f t="shared" si="25"/>
        <v>8.36</v>
      </c>
      <c r="F113" s="124">
        <f t="shared" si="25"/>
        <v>8.36</v>
      </c>
      <c r="G113" s="124">
        <f t="shared" si="25"/>
        <v>8.36</v>
      </c>
      <c r="H113" s="124">
        <f t="shared" si="25"/>
        <v>8.36</v>
      </c>
      <c r="I113" s="124">
        <f t="shared" si="25"/>
        <v>8.36</v>
      </c>
      <c r="J113" s="124">
        <f t="shared" si="25"/>
        <v>8.36</v>
      </c>
      <c r="K113" s="124">
        <f t="shared" si="25"/>
        <v>8.36</v>
      </c>
      <c r="L113" s="124">
        <f t="shared" si="25"/>
        <v>8.36</v>
      </c>
      <c r="M113" s="124">
        <f t="shared" si="25"/>
        <v>8.36</v>
      </c>
      <c r="N113" s="124">
        <f t="shared" si="25"/>
        <v>8.36</v>
      </c>
      <c r="O113" s="124">
        <f t="shared" si="25"/>
        <v>8.36</v>
      </c>
      <c r="P113" s="124">
        <f t="shared" si="25"/>
        <v>8.36</v>
      </c>
      <c r="Q113" s="124">
        <f t="shared" si="25"/>
        <v>8.36</v>
      </c>
      <c r="R113" s="124">
        <f t="shared" si="25"/>
        <v>8.36</v>
      </c>
      <c r="S113" s="124">
        <f t="shared" si="25"/>
        <v>8.36</v>
      </c>
      <c r="T113" s="124">
        <f t="shared" si="26"/>
        <v>8.36</v>
      </c>
      <c r="U113" s="124">
        <f t="shared" si="26"/>
        <v>8.36</v>
      </c>
      <c r="V113" s="124">
        <f t="shared" si="26"/>
        <v>8.36</v>
      </c>
      <c r="W113" s="124">
        <f t="shared" si="26"/>
        <v>8.36</v>
      </c>
      <c r="X113" s="124">
        <f t="shared" si="26"/>
        <v>8.36</v>
      </c>
      <c r="Y113" s="124">
        <f t="shared" si="26"/>
        <v>8.36</v>
      </c>
      <c r="Z113" s="124">
        <f t="shared" si="26"/>
        <v>8.36</v>
      </c>
      <c r="AA113" s="124">
        <f t="shared" si="26"/>
        <v>8.36</v>
      </c>
      <c r="AB113" s="124">
        <f t="shared" si="26"/>
        <v>8.36</v>
      </c>
      <c r="AC113" s="124">
        <f t="shared" si="26"/>
        <v>8.36</v>
      </c>
      <c r="AD113" s="124">
        <f t="shared" si="26"/>
        <v>8.36</v>
      </c>
      <c r="AE113" s="124">
        <f t="shared" si="26"/>
        <v>8.36</v>
      </c>
      <c r="AF113" s="124">
        <f t="shared" si="26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4"/>
        <v>5.4</v>
      </c>
      <c r="C114" s="125">
        <v>8</v>
      </c>
      <c r="D114" s="124">
        <f t="shared" si="25"/>
        <v>8</v>
      </c>
      <c r="E114" s="124">
        <f t="shared" si="25"/>
        <v>8</v>
      </c>
      <c r="F114" s="124">
        <f t="shared" si="25"/>
        <v>8</v>
      </c>
      <c r="G114" s="124">
        <f t="shared" si="25"/>
        <v>8</v>
      </c>
      <c r="H114" s="124">
        <f t="shared" si="25"/>
        <v>8</v>
      </c>
      <c r="I114" s="124">
        <f t="shared" si="25"/>
        <v>8</v>
      </c>
      <c r="J114" s="124">
        <v>5.4</v>
      </c>
      <c r="K114" s="124">
        <f t="shared" si="25"/>
        <v>5.4</v>
      </c>
      <c r="L114" s="124">
        <f t="shared" si="25"/>
        <v>5.4</v>
      </c>
      <c r="M114" s="124">
        <f t="shared" si="25"/>
        <v>5.4</v>
      </c>
      <c r="N114" s="124">
        <f t="shared" si="25"/>
        <v>5.4</v>
      </c>
      <c r="O114" s="124">
        <f t="shared" si="25"/>
        <v>5.4</v>
      </c>
      <c r="P114" s="124">
        <f t="shared" si="25"/>
        <v>5.4</v>
      </c>
      <c r="Q114" s="124">
        <f t="shared" si="25"/>
        <v>5.4</v>
      </c>
      <c r="R114" s="124">
        <f t="shared" si="25"/>
        <v>5.4</v>
      </c>
      <c r="S114" s="124">
        <f t="shared" si="25"/>
        <v>5.4</v>
      </c>
      <c r="T114" s="124">
        <f t="shared" si="26"/>
        <v>5.4</v>
      </c>
      <c r="U114" s="124">
        <f t="shared" si="26"/>
        <v>5.4</v>
      </c>
      <c r="V114" s="124">
        <f t="shared" si="26"/>
        <v>5.4</v>
      </c>
      <c r="W114" s="124">
        <f t="shared" si="26"/>
        <v>5.4</v>
      </c>
      <c r="X114" s="124">
        <f t="shared" si="26"/>
        <v>5.4</v>
      </c>
      <c r="Y114" s="124">
        <f t="shared" si="26"/>
        <v>5.4</v>
      </c>
      <c r="Z114" s="124">
        <f t="shared" si="26"/>
        <v>5.4</v>
      </c>
      <c r="AA114" s="124">
        <f t="shared" si="26"/>
        <v>5.4</v>
      </c>
      <c r="AB114" s="124">
        <f t="shared" si="26"/>
        <v>5.4</v>
      </c>
      <c r="AC114" s="124">
        <f t="shared" si="26"/>
        <v>5.4</v>
      </c>
      <c r="AD114" s="124">
        <f t="shared" si="26"/>
        <v>5.4</v>
      </c>
      <c r="AE114" s="124">
        <f t="shared" si="26"/>
        <v>5.4</v>
      </c>
      <c r="AF114" s="124">
        <f t="shared" si="26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4"/>
        <v>6.57</v>
      </c>
      <c r="C115" s="125">
        <v>6.57</v>
      </c>
      <c r="D115" s="124">
        <f t="shared" si="25"/>
        <v>6.57</v>
      </c>
      <c r="E115" s="124">
        <f t="shared" si="25"/>
        <v>6.57</v>
      </c>
      <c r="F115" s="124">
        <f t="shared" si="25"/>
        <v>6.57</v>
      </c>
      <c r="G115" s="124">
        <f t="shared" si="25"/>
        <v>6.57</v>
      </c>
      <c r="H115" s="124">
        <f t="shared" si="25"/>
        <v>6.57</v>
      </c>
      <c r="I115" s="124">
        <f t="shared" si="25"/>
        <v>6.57</v>
      </c>
      <c r="J115" s="124">
        <f t="shared" si="25"/>
        <v>6.57</v>
      </c>
      <c r="K115" s="124">
        <f t="shared" si="25"/>
        <v>6.57</v>
      </c>
      <c r="L115" s="124">
        <f t="shared" si="25"/>
        <v>6.57</v>
      </c>
      <c r="M115" s="124">
        <f t="shared" si="25"/>
        <v>6.57</v>
      </c>
      <c r="N115" s="124">
        <f t="shared" si="25"/>
        <v>6.57</v>
      </c>
      <c r="O115" s="124">
        <f t="shared" si="25"/>
        <v>6.57</v>
      </c>
      <c r="P115" s="124">
        <f t="shared" si="25"/>
        <v>6.57</v>
      </c>
      <c r="Q115" s="124">
        <f t="shared" si="25"/>
        <v>6.57</v>
      </c>
      <c r="R115" s="124">
        <f t="shared" si="25"/>
        <v>6.57</v>
      </c>
      <c r="S115" s="124">
        <f t="shared" si="25"/>
        <v>6.57</v>
      </c>
      <c r="T115" s="124">
        <f t="shared" si="26"/>
        <v>6.57</v>
      </c>
      <c r="U115" s="124">
        <f t="shared" si="26"/>
        <v>6.57</v>
      </c>
      <c r="V115" s="124">
        <f t="shared" si="26"/>
        <v>6.57</v>
      </c>
      <c r="W115" s="124">
        <f t="shared" si="26"/>
        <v>6.57</v>
      </c>
      <c r="X115" s="124">
        <f t="shared" si="26"/>
        <v>6.57</v>
      </c>
      <c r="Y115" s="124">
        <f t="shared" si="26"/>
        <v>6.57</v>
      </c>
      <c r="Z115" s="124">
        <f t="shared" si="26"/>
        <v>6.57</v>
      </c>
      <c r="AA115" s="124">
        <f t="shared" si="26"/>
        <v>6.57</v>
      </c>
      <c r="AB115" s="124">
        <f t="shared" si="26"/>
        <v>6.57</v>
      </c>
      <c r="AC115" s="124">
        <f t="shared" si="26"/>
        <v>6.57</v>
      </c>
      <c r="AD115" s="124">
        <f t="shared" si="26"/>
        <v>6.57</v>
      </c>
      <c r="AE115" s="124">
        <f t="shared" si="26"/>
        <v>6.57</v>
      </c>
      <c r="AF115" s="124">
        <f t="shared" si="26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4"/>
        <v>3.43</v>
      </c>
      <c r="C116" s="125">
        <v>3.43</v>
      </c>
      <c r="D116" s="124">
        <f t="shared" si="25"/>
        <v>3.43</v>
      </c>
      <c r="E116" s="124">
        <f t="shared" si="25"/>
        <v>3.43</v>
      </c>
      <c r="F116" s="124">
        <f t="shared" si="25"/>
        <v>3.43</v>
      </c>
      <c r="G116" s="124">
        <f t="shared" si="25"/>
        <v>3.43</v>
      </c>
      <c r="H116" s="124">
        <f t="shared" si="25"/>
        <v>3.43</v>
      </c>
      <c r="I116" s="124">
        <f t="shared" si="25"/>
        <v>3.43</v>
      </c>
      <c r="J116" s="124">
        <f t="shared" si="25"/>
        <v>3.43</v>
      </c>
      <c r="K116" s="124">
        <f t="shared" si="25"/>
        <v>3.43</v>
      </c>
      <c r="L116" s="124">
        <f t="shared" si="25"/>
        <v>3.43</v>
      </c>
      <c r="M116" s="124">
        <f t="shared" si="25"/>
        <v>3.43</v>
      </c>
      <c r="N116" s="124">
        <f t="shared" si="25"/>
        <v>3.43</v>
      </c>
      <c r="O116" s="124">
        <f t="shared" si="25"/>
        <v>3.43</v>
      </c>
      <c r="P116" s="124">
        <f t="shared" si="25"/>
        <v>3.43</v>
      </c>
      <c r="Q116" s="124">
        <f t="shared" si="25"/>
        <v>3.43</v>
      </c>
      <c r="R116" s="124">
        <f t="shared" si="25"/>
        <v>3.43</v>
      </c>
      <c r="S116" s="124">
        <f t="shared" si="25"/>
        <v>3.43</v>
      </c>
      <c r="T116" s="124">
        <f t="shared" si="26"/>
        <v>3.43</v>
      </c>
      <c r="U116" s="124">
        <f t="shared" si="26"/>
        <v>3.43</v>
      </c>
      <c r="V116" s="124">
        <f t="shared" si="26"/>
        <v>3.43</v>
      </c>
      <c r="W116" s="124">
        <f t="shared" si="26"/>
        <v>3.43</v>
      </c>
      <c r="X116" s="124">
        <f t="shared" si="26"/>
        <v>3.43</v>
      </c>
      <c r="Y116" s="124">
        <f t="shared" si="26"/>
        <v>3.43</v>
      </c>
      <c r="Z116" s="124">
        <f t="shared" si="26"/>
        <v>3.43</v>
      </c>
      <c r="AA116" s="124">
        <f t="shared" si="26"/>
        <v>3.43</v>
      </c>
      <c r="AB116" s="124">
        <f t="shared" si="26"/>
        <v>3.43</v>
      </c>
      <c r="AC116" s="124">
        <f t="shared" si="26"/>
        <v>3.43</v>
      </c>
      <c r="AD116" s="124">
        <f t="shared" si="26"/>
        <v>3.43</v>
      </c>
      <c r="AE116" s="124">
        <f t="shared" si="26"/>
        <v>3.43</v>
      </c>
      <c r="AF116" s="124">
        <f t="shared" si="26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4"/>
        <v>2.96</v>
      </c>
      <c r="C117" s="125">
        <v>2.96</v>
      </c>
      <c r="D117" s="124">
        <f t="shared" si="25"/>
        <v>2.96</v>
      </c>
      <c r="E117" s="124">
        <f t="shared" si="25"/>
        <v>2.96</v>
      </c>
      <c r="F117" s="124">
        <f t="shared" si="25"/>
        <v>2.96</v>
      </c>
      <c r="G117" s="124">
        <f t="shared" si="25"/>
        <v>2.96</v>
      </c>
      <c r="H117" s="124">
        <f t="shared" si="25"/>
        <v>2.96</v>
      </c>
      <c r="I117" s="124">
        <f t="shared" si="25"/>
        <v>2.96</v>
      </c>
      <c r="J117" s="124">
        <f t="shared" si="25"/>
        <v>2.96</v>
      </c>
      <c r="K117" s="124">
        <f t="shared" si="25"/>
        <v>2.96</v>
      </c>
      <c r="L117" s="124">
        <f t="shared" si="25"/>
        <v>2.96</v>
      </c>
      <c r="M117" s="124">
        <f t="shared" si="25"/>
        <v>2.96</v>
      </c>
      <c r="N117" s="124">
        <f t="shared" si="25"/>
        <v>2.96</v>
      </c>
      <c r="O117" s="124">
        <f t="shared" si="25"/>
        <v>2.96</v>
      </c>
      <c r="P117" s="124">
        <f t="shared" si="25"/>
        <v>2.96</v>
      </c>
      <c r="Q117" s="124">
        <f t="shared" si="25"/>
        <v>2.96</v>
      </c>
      <c r="R117" s="124">
        <f t="shared" si="25"/>
        <v>2.96</v>
      </c>
      <c r="S117" s="124">
        <f t="shared" si="25"/>
        <v>2.96</v>
      </c>
      <c r="T117" s="124">
        <f t="shared" si="26"/>
        <v>2.96</v>
      </c>
      <c r="U117" s="124">
        <f t="shared" si="26"/>
        <v>2.96</v>
      </c>
      <c r="V117" s="124">
        <f t="shared" si="26"/>
        <v>2.96</v>
      </c>
      <c r="W117" s="124">
        <f t="shared" si="26"/>
        <v>2.96</v>
      </c>
      <c r="X117" s="124">
        <f t="shared" si="26"/>
        <v>2.96</v>
      </c>
      <c r="Y117" s="124">
        <f t="shared" si="26"/>
        <v>2.96</v>
      </c>
      <c r="Z117" s="124">
        <f t="shared" si="26"/>
        <v>2.96</v>
      </c>
      <c r="AA117" s="124">
        <f t="shared" si="26"/>
        <v>2.96</v>
      </c>
      <c r="AB117" s="124">
        <f t="shared" si="26"/>
        <v>2.96</v>
      </c>
      <c r="AC117" s="124">
        <f t="shared" si="26"/>
        <v>2.96</v>
      </c>
      <c r="AD117" s="124">
        <f t="shared" si="26"/>
        <v>2.96</v>
      </c>
      <c r="AE117" s="124">
        <f t="shared" si="26"/>
        <v>2.96</v>
      </c>
      <c r="AF117" s="124">
        <f t="shared" si="26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4"/>
        <v>8</v>
      </c>
      <c r="C118" s="125">
        <v>8</v>
      </c>
      <c r="D118" s="124">
        <f t="shared" si="25"/>
        <v>8</v>
      </c>
      <c r="E118" s="124">
        <f t="shared" si="25"/>
        <v>8</v>
      </c>
      <c r="F118" s="124">
        <f t="shared" si="25"/>
        <v>8</v>
      </c>
      <c r="G118" s="124">
        <f t="shared" si="25"/>
        <v>8</v>
      </c>
      <c r="H118" s="124">
        <f t="shared" si="25"/>
        <v>8</v>
      </c>
      <c r="I118" s="124">
        <f t="shared" si="25"/>
        <v>8</v>
      </c>
      <c r="J118" s="124">
        <f t="shared" si="25"/>
        <v>8</v>
      </c>
      <c r="K118" s="124">
        <f t="shared" si="25"/>
        <v>8</v>
      </c>
      <c r="L118" s="124">
        <f t="shared" si="25"/>
        <v>8</v>
      </c>
      <c r="M118" s="124">
        <f t="shared" si="25"/>
        <v>8</v>
      </c>
      <c r="N118" s="124">
        <f t="shared" si="25"/>
        <v>8</v>
      </c>
      <c r="O118" s="124">
        <f t="shared" si="25"/>
        <v>8</v>
      </c>
      <c r="P118" s="124">
        <f t="shared" si="25"/>
        <v>8</v>
      </c>
      <c r="Q118" s="124">
        <f t="shared" si="25"/>
        <v>8</v>
      </c>
      <c r="R118" s="124">
        <f t="shared" si="25"/>
        <v>8</v>
      </c>
      <c r="S118" s="124">
        <f t="shared" si="25"/>
        <v>8</v>
      </c>
      <c r="T118" s="124">
        <f t="shared" si="26"/>
        <v>8</v>
      </c>
      <c r="U118" s="124">
        <f t="shared" si="26"/>
        <v>8</v>
      </c>
      <c r="V118" s="124">
        <f t="shared" si="26"/>
        <v>8</v>
      </c>
      <c r="W118" s="124">
        <f t="shared" si="26"/>
        <v>8</v>
      </c>
      <c r="X118" s="124">
        <f t="shared" si="26"/>
        <v>8</v>
      </c>
      <c r="Y118" s="124">
        <f t="shared" si="26"/>
        <v>8</v>
      </c>
      <c r="Z118" s="124">
        <f t="shared" si="26"/>
        <v>8</v>
      </c>
      <c r="AA118" s="124">
        <f t="shared" si="26"/>
        <v>8</v>
      </c>
      <c r="AB118" s="124">
        <f t="shared" si="26"/>
        <v>8</v>
      </c>
      <c r="AC118" s="124">
        <f t="shared" si="26"/>
        <v>8</v>
      </c>
      <c r="AD118" s="124">
        <f t="shared" si="26"/>
        <v>8</v>
      </c>
      <c r="AE118" s="124">
        <f t="shared" si="26"/>
        <v>8</v>
      </c>
      <c r="AF118" s="124">
        <f t="shared" si="26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4"/>
        <v>7</v>
      </c>
      <c r="C119" s="125">
        <v>7</v>
      </c>
      <c r="D119" s="124">
        <f>C119</f>
        <v>7</v>
      </c>
      <c r="E119" s="124">
        <f t="shared" si="25"/>
        <v>7</v>
      </c>
      <c r="F119" s="124">
        <f t="shared" si="25"/>
        <v>7</v>
      </c>
      <c r="G119" s="124">
        <f t="shared" si="25"/>
        <v>7</v>
      </c>
      <c r="H119" s="124">
        <f t="shared" si="25"/>
        <v>7</v>
      </c>
      <c r="I119" s="124">
        <f t="shared" si="25"/>
        <v>7</v>
      </c>
      <c r="J119" s="124">
        <f t="shared" si="25"/>
        <v>7</v>
      </c>
      <c r="K119" s="124">
        <f t="shared" si="25"/>
        <v>7</v>
      </c>
      <c r="L119" s="124">
        <f t="shared" si="25"/>
        <v>7</v>
      </c>
      <c r="M119" s="124">
        <f t="shared" si="25"/>
        <v>7</v>
      </c>
      <c r="N119" s="124">
        <f t="shared" si="25"/>
        <v>7</v>
      </c>
      <c r="O119" s="124">
        <f t="shared" si="25"/>
        <v>7</v>
      </c>
      <c r="P119" s="124">
        <f t="shared" si="25"/>
        <v>7</v>
      </c>
      <c r="Q119" s="124">
        <f t="shared" si="25"/>
        <v>7</v>
      </c>
      <c r="R119" s="124">
        <f t="shared" si="25"/>
        <v>7</v>
      </c>
      <c r="S119" s="124">
        <f t="shared" si="25"/>
        <v>7</v>
      </c>
      <c r="T119" s="124">
        <f t="shared" si="26"/>
        <v>7</v>
      </c>
      <c r="U119" s="124">
        <f t="shared" si="26"/>
        <v>7</v>
      </c>
      <c r="V119" s="124">
        <f t="shared" si="26"/>
        <v>7</v>
      </c>
      <c r="W119" s="124">
        <f t="shared" si="26"/>
        <v>7</v>
      </c>
      <c r="X119" s="124">
        <f t="shared" si="26"/>
        <v>7</v>
      </c>
      <c r="Y119" s="124">
        <f t="shared" si="26"/>
        <v>7</v>
      </c>
      <c r="Z119" s="124">
        <f t="shared" si="26"/>
        <v>7</v>
      </c>
      <c r="AA119" s="124">
        <f t="shared" si="26"/>
        <v>7</v>
      </c>
      <c r="AB119" s="124">
        <f t="shared" si="26"/>
        <v>7</v>
      </c>
      <c r="AC119" s="124">
        <f t="shared" si="26"/>
        <v>7</v>
      </c>
      <c r="AD119" s="124">
        <f t="shared" si="26"/>
        <v>7</v>
      </c>
      <c r="AE119" s="124">
        <f t="shared" si="26"/>
        <v>7</v>
      </c>
      <c r="AF119" s="124">
        <f t="shared" si="26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4"/>
        <v>3.47</v>
      </c>
      <c r="C120" s="125">
        <v>3.47</v>
      </c>
      <c r="D120" s="124">
        <f t="shared" ref="D120:S129" si="27">C120</f>
        <v>3.47</v>
      </c>
      <c r="E120" s="124">
        <f t="shared" si="27"/>
        <v>3.47</v>
      </c>
      <c r="F120" s="124">
        <f t="shared" si="27"/>
        <v>3.47</v>
      </c>
      <c r="G120" s="124">
        <f t="shared" si="27"/>
        <v>3.47</v>
      </c>
      <c r="H120" s="124">
        <f t="shared" si="27"/>
        <v>3.47</v>
      </c>
      <c r="I120" s="124">
        <f t="shared" si="27"/>
        <v>3.47</v>
      </c>
      <c r="J120" s="124">
        <f t="shared" si="27"/>
        <v>3.47</v>
      </c>
      <c r="K120" s="124">
        <f t="shared" si="27"/>
        <v>3.47</v>
      </c>
      <c r="L120" s="124">
        <f t="shared" si="27"/>
        <v>3.47</v>
      </c>
      <c r="M120" s="124">
        <f t="shared" si="27"/>
        <v>3.47</v>
      </c>
      <c r="N120" s="124">
        <f t="shared" si="27"/>
        <v>3.47</v>
      </c>
      <c r="O120" s="124">
        <f t="shared" si="27"/>
        <v>3.47</v>
      </c>
      <c r="P120" s="124">
        <f t="shared" si="27"/>
        <v>3.47</v>
      </c>
      <c r="Q120" s="124">
        <f t="shared" si="27"/>
        <v>3.47</v>
      </c>
      <c r="R120" s="124">
        <f t="shared" si="27"/>
        <v>3.47</v>
      </c>
      <c r="S120" s="124">
        <f t="shared" si="27"/>
        <v>3.47</v>
      </c>
      <c r="T120" s="124">
        <f t="shared" si="26"/>
        <v>3.47</v>
      </c>
      <c r="U120" s="124">
        <f t="shared" si="26"/>
        <v>3.47</v>
      </c>
      <c r="V120" s="124">
        <f t="shared" si="26"/>
        <v>3.47</v>
      </c>
      <c r="W120" s="124">
        <f t="shared" si="26"/>
        <v>3.47</v>
      </c>
      <c r="X120" s="124">
        <f t="shared" si="26"/>
        <v>3.47</v>
      </c>
      <c r="Y120" s="124">
        <f t="shared" si="26"/>
        <v>3.47</v>
      </c>
      <c r="Z120" s="124">
        <f t="shared" si="26"/>
        <v>3.47</v>
      </c>
      <c r="AA120" s="124">
        <f t="shared" si="26"/>
        <v>3.47</v>
      </c>
      <c r="AB120" s="124">
        <f t="shared" si="26"/>
        <v>3.47</v>
      </c>
      <c r="AC120" s="124">
        <f t="shared" si="26"/>
        <v>3.47</v>
      </c>
      <c r="AD120" s="124">
        <f t="shared" si="26"/>
        <v>3.47</v>
      </c>
      <c r="AE120" s="124">
        <f t="shared" si="26"/>
        <v>3.47</v>
      </c>
      <c r="AF120" s="124">
        <f t="shared" si="26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4"/>
        <v>2.1</v>
      </c>
      <c r="C121" s="125">
        <v>2.1</v>
      </c>
      <c r="D121" s="124">
        <f t="shared" si="27"/>
        <v>2.1</v>
      </c>
      <c r="E121" s="124">
        <f t="shared" si="27"/>
        <v>2.1</v>
      </c>
      <c r="F121" s="124">
        <f t="shared" si="27"/>
        <v>2.1</v>
      </c>
      <c r="G121" s="124">
        <f t="shared" si="27"/>
        <v>2.1</v>
      </c>
      <c r="H121" s="124">
        <f t="shared" si="27"/>
        <v>2.1</v>
      </c>
      <c r="I121" s="124">
        <f t="shared" si="27"/>
        <v>2.1</v>
      </c>
      <c r="J121" s="124">
        <f t="shared" si="27"/>
        <v>2.1</v>
      </c>
      <c r="K121" s="124">
        <f t="shared" si="27"/>
        <v>2.1</v>
      </c>
      <c r="L121" s="124">
        <f t="shared" si="27"/>
        <v>2.1</v>
      </c>
      <c r="M121" s="124">
        <f t="shared" si="27"/>
        <v>2.1</v>
      </c>
      <c r="N121" s="124">
        <f t="shared" si="27"/>
        <v>2.1</v>
      </c>
      <c r="O121" s="124">
        <f t="shared" si="27"/>
        <v>2.1</v>
      </c>
      <c r="P121" s="124">
        <f t="shared" si="27"/>
        <v>2.1</v>
      </c>
      <c r="Q121" s="124">
        <f t="shared" si="27"/>
        <v>2.1</v>
      </c>
      <c r="R121" s="124">
        <f t="shared" si="27"/>
        <v>2.1</v>
      </c>
      <c r="S121" s="124">
        <f t="shared" si="27"/>
        <v>2.1</v>
      </c>
      <c r="T121" s="124">
        <f t="shared" si="26"/>
        <v>2.1</v>
      </c>
      <c r="U121" s="124">
        <f t="shared" si="26"/>
        <v>2.1</v>
      </c>
      <c r="V121" s="124">
        <f t="shared" si="26"/>
        <v>2.1</v>
      </c>
      <c r="W121" s="124">
        <f t="shared" si="26"/>
        <v>2.1</v>
      </c>
      <c r="X121" s="124">
        <f t="shared" si="26"/>
        <v>2.1</v>
      </c>
      <c r="Y121" s="124">
        <f t="shared" si="26"/>
        <v>2.1</v>
      </c>
      <c r="Z121" s="124">
        <f t="shared" si="26"/>
        <v>2.1</v>
      </c>
      <c r="AA121" s="124">
        <f t="shared" si="26"/>
        <v>2.1</v>
      </c>
      <c r="AB121" s="124">
        <f t="shared" si="26"/>
        <v>2.1</v>
      </c>
      <c r="AC121" s="124">
        <f t="shared" si="26"/>
        <v>2.1</v>
      </c>
      <c r="AD121" s="124">
        <f t="shared" si="26"/>
        <v>2.1</v>
      </c>
      <c r="AE121" s="124">
        <f t="shared" si="26"/>
        <v>2.1</v>
      </c>
      <c r="AF121" s="124">
        <f t="shared" si="26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4"/>
        <v>9.3000000000000007</v>
      </c>
      <c r="C122" s="125">
        <v>9.3000000000000007</v>
      </c>
      <c r="D122" s="124">
        <f t="shared" si="27"/>
        <v>9.3000000000000007</v>
      </c>
      <c r="E122" s="124">
        <f t="shared" si="27"/>
        <v>9.3000000000000007</v>
      </c>
      <c r="F122" s="124">
        <f t="shared" si="27"/>
        <v>9.3000000000000007</v>
      </c>
      <c r="G122" s="124">
        <f t="shared" si="27"/>
        <v>9.3000000000000007</v>
      </c>
      <c r="H122" s="124">
        <f t="shared" si="27"/>
        <v>9.3000000000000007</v>
      </c>
      <c r="I122" s="124">
        <f t="shared" si="27"/>
        <v>9.3000000000000007</v>
      </c>
      <c r="J122" s="124">
        <f t="shared" si="27"/>
        <v>9.3000000000000007</v>
      </c>
      <c r="K122" s="124">
        <f t="shared" si="27"/>
        <v>9.3000000000000007</v>
      </c>
      <c r="L122" s="124">
        <f t="shared" si="27"/>
        <v>9.3000000000000007</v>
      </c>
      <c r="M122" s="124">
        <f t="shared" si="27"/>
        <v>9.3000000000000007</v>
      </c>
      <c r="N122" s="124">
        <f t="shared" si="27"/>
        <v>9.3000000000000007</v>
      </c>
      <c r="O122" s="124">
        <f t="shared" si="27"/>
        <v>9.3000000000000007</v>
      </c>
      <c r="P122" s="124">
        <f t="shared" si="27"/>
        <v>9.3000000000000007</v>
      </c>
      <c r="Q122" s="124">
        <f t="shared" si="27"/>
        <v>9.3000000000000007</v>
      </c>
      <c r="R122" s="124">
        <f t="shared" si="27"/>
        <v>9.3000000000000007</v>
      </c>
      <c r="S122" s="124">
        <f t="shared" si="27"/>
        <v>9.3000000000000007</v>
      </c>
      <c r="T122" s="124">
        <f t="shared" si="26"/>
        <v>9.3000000000000007</v>
      </c>
      <c r="U122" s="124">
        <f t="shared" si="26"/>
        <v>9.3000000000000007</v>
      </c>
      <c r="V122" s="124">
        <f t="shared" si="26"/>
        <v>9.3000000000000007</v>
      </c>
      <c r="W122" s="124">
        <f t="shared" si="26"/>
        <v>9.3000000000000007</v>
      </c>
      <c r="X122" s="124">
        <f t="shared" si="26"/>
        <v>9.3000000000000007</v>
      </c>
      <c r="Y122" s="124">
        <f t="shared" si="26"/>
        <v>9.3000000000000007</v>
      </c>
      <c r="Z122" s="124">
        <f t="shared" si="26"/>
        <v>9.3000000000000007</v>
      </c>
      <c r="AA122" s="124">
        <f t="shared" si="26"/>
        <v>9.3000000000000007</v>
      </c>
      <c r="AB122" s="124">
        <f t="shared" si="26"/>
        <v>9.3000000000000007</v>
      </c>
      <c r="AC122" s="124">
        <f t="shared" si="26"/>
        <v>9.3000000000000007</v>
      </c>
      <c r="AD122" s="124">
        <f t="shared" si="26"/>
        <v>9.3000000000000007</v>
      </c>
      <c r="AE122" s="124">
        <f t="shared" si="26"/>
        <v>9.3000000000000007</v>
      </c>
      <c r="AF122" s="124">
        <f t="shared" si="26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4"/>
        <v>0</v>
      </c>
      <c r="C123" s="125">
        <v>0</v>
      </c>
      <c r="D123" s="124">
        <f t="shared" si="27"/>
        <v>0</v>
      </c>
      <c r="E123" s="124">
        <f t="shared" si="27"/>
        <v>0</v>
      </c>
      <c r="F123" s="124">
        <f t="shared" si="27"/>
        <v>0</v>
      </c>
      <c r="G123" s="124">
        <f t="shared" si="27"/>
        <v>0</v>
      </c>
      <c r="H123" s="124">
        <f t="shared" si="27"/>
        <v>0</v>
      </c>
      <c r="I123" s="124">
        <f t="shared" si="27"/>
        <v>0</v>
      </c>
      <c r="J123" s="124">
        <f t="shared" si="27"/>
        <v>0</v>
      </c>
      <c r="K123" s="124">
        <f t="shared" si="27"/>
        <v>0</v>
      </c>
      <c r="L123" s="124">
        <f t="shared" si="27"/>
        <v>0</v>
      </c>
      <c r="M123" s="124">
        <f t="shared" si="27"/>
        <v>0</v>
      </c>
      <c r="N123" s="124">
        <f t="shared" si="27"/>
        <v>0</v>
      </c>
      <c r="O123" s="124">
        <f t="shared" si="27"/>
        <v>0</v>
      </c>
      <c r="P123" s="124">
        <f t="shared" si="27"/>
        <v>0</v>
      </c>
      <c r="Q123" s="124">
        <f t="shared" si="27"/>
        <v>0</v>
      </c>
      <c r="R123" s="124">
        <f t="shared" si="27"/>
        <v>0</v>
      </c>
      <c r="S123" s="124">
        <f t="shared" si="27"/>
        <v>0</v>
      </c>
      <c r="T123" s="124">
        <f t="shared" si="26"/>
        <v>0</v>
      </c>
      <c r="U123" s="124">
        <f t="shared" si="26"/>
        <v>0</v>
      </c>
      <c r="V123" s="124">
        <f t="shared" si="26"/>
        <v>0</v>
      </c>
      <c r="W123" s="124">
        <f t="shared" si="26"/>
        <v>0</v>
      </c>
      <c r="X123" s="124">
        <f t="shared" si="26"/>
        <v>0</v>
      </c>
      <c r="Y123" s="124">
        <f t="shared" si="26"/>
        <v>0</v>
      </c>
      <c r="Z123" s="124">
        <f t="shared" si="26"/>
        <v>0</v>
      </c>
      <c r="AA123" s="124">
        <f t="shared" si="26"/>
        <v>0</v>
      </c>
      <c r="AB123" s="124">
        <f t="shared" si="26"/>
        <v>0</v>
      </c>
      <c r="AC123" s="124">
        <f t="shared" si="26"/>
        <v>0</v>
      </c>
      <c r="AD123" s="124">
        <f t="shared" si="26"/>
        <v>0</v>
      </c>
      <c r="AE123" s="124">
        <f t="shared" si="26"/>
        <v>0</v>
      </c>
      <c r="AF123" s="124">
        <f t="shared" si="26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4"/>
        <v>0</v>
      </c>
      <c r="C124" s="125">
        <v>0</v>
      </c>
      <c r="D124" s="124">
        <f t="shared" si="27"/>
        <v>0</v>
      </c>
      <c r="E124" s="124">
        <f t="shared" si="27"/>
        <v>0</v>
      </c>
      <c r="F124" s="124">
        <f t="shared" si="27"/>
        <v>0</v>
      </c>
      <c r="G124" s="124">
        <f t="shared" si="27"/>
        <v>0</v>
      </c>
      <c r="H124" s="124">
        <f t="shared" si="27"/>
        <v>0</v>
      </c>
      <c r="I124" s="124">
        <f t="shared" si="27"/>
        <v>0</v>
      </c>
      <c r="J124" s="124">
        <f t="shared" si="27"/>
        <v>0</v>
      </c>
      <c r="K124" s="124">
        <f t="shared" si="27"/>
        <v>0</v>
      </c>
      <c r="L124" s="124">
        <f t="shared" si="27"/>
        <v>0</v>
      </c>
      <c r="M124" s="124">
        <f t="shared" si="27"/>
        <v>0</v>
      </c>
      <c r="N124" s="124">
        <f t="shared" si="27"/>
        <v>0</v>
      </c>
      <c r="O124" s="124">
        <f t="shared" si="27"/>
        <v>0</v>
      </c>
      <c r="P124" s="124">
        <f t="shared" si="27"/>
        <v>0</v>
      </c>
      <c r="Q124" s="124">
        <f t="shared" si="27"/>
        <v>0</v>
      </c>
      <c r="R124" s="124">
        <f t="shared" si="27"/>
        <v>0</v>
      </c>
      <c r="S124" s="124">
        <f t="shared" si="27"/>
        <v>0</v>
      </c>
      <c r="T124" s="124">
        <f t="shared" si="26"/>
        <v>0</v>
      </c>
      <c r="U124" s="124">
        <f t="shared" si="26"/>
        <v>0</v>
      </c>
      <c r="V124" s="124">
        <f t="shared" si="26"/>
        <v>0</v>
      </c>
      <c r="W124" s="124">
        <f t="shared" si="26"/>
        <v>0</v>
      </c>
      <c r="X124" s="124">
        <f t="shared" si="26"/>
        <v>0</v>
      </c>
      <c r="Y124" s="124">
        <f t="shared" si="26"/>
        <v>0</v>
      </c>
      <c r="Z124" s="124">
        <f t="shared" si="26"/>
        <v>0</v>
      </c>
      <c r="AA124" s="124">
        <f t="shared" si="26"/>
        <v>0</v>
      </c>
      <c r="AB124" s="124">
        <f t="shared" si="26"/>
        <v>0</v>
      </c>
      <c r="AC124" s="124">
        <f t="shared" si="26"/>
        <v>0</v>
      </c>
      <c r="AD124" s="124">
        <f t="shared" si="26"/>
        <v>0</v>
      </c>
      <c r="AE124" s="124">
        <f t="shared" si="26"/>
        <v>0</v>
      </c>
      <c r="AF124" s="124">
        <f t="shared" si="26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4"/>
        <v>;/</v>
      </c>
      <c r="C125" s="125">
        <v>5</v>
      </c>
      <c r="D125" s="124">
        <f t="shared" si="27"/>
        <v>5</v>
      </c>
      <c r="E125" s="124">
        <f t="shared" si="27"/>
        <v>5</v>
      </c>
      <c r="F125" s="124">
        <f t="shared" si="27"/>
        <v>5</v>
      </c>
      <c r="G125" s="124">
        <f t="shared" si="27"/>
        <v>5</v>
      </c>
      <c r="H125" s="124">
        <f t="shared" si="27"/>
        <v>5</v>
      </c>
      <c r="I125" s="124" t="s">
        <v>220</v>
      </c>
      <c r="J125" s="124" t="str">
        <f t="shared" si="27"/>
        <v>;/</v>
      </c>
      <c r="K125" s="124" t="str">
        <f t="shared" si="27"/>
        <v>;/</v>
      </c>
      <c r="L125" s="124" t="str">
        <f t="shared" si="27"/>
        <v>;/</v>
      </c>
      <c r="M125" s="124" t="str">
        <f t="shared" si="27"/>
        <v>;/</v>
      </c>
      <c r="N125" s="124" t="str">
        <f t="shared" si="27"/>
        <v>;/</v>
      </c>
      <c r="O125" s="124" t="str">
        <f t="shared" si="27"/>
        <v>;/</v>
      </c>
      <c r="P125" s="124" t="str">
        <f t="shared" si="27"/>
        <v>;/</v>
      </c>
      <c r="Q125" s="124" t="str">
        <f t="shared" si="27"/>
        <v>;/</v>
      </c>
      <c r="R125" s="124" t="str">
        <f t="shared" si="27"/>
        <v>;/</v>
      </c>
      <c r="S125" s="124" t="str">
        <f t="shared" si="27"/>
        <v>;/</v>
      </c>
      <c r="T125" s="124" t="str">
        <f t="shared" si="26"/>
        <v>;/</v>
      </c>
      <c r="U125" s="124" t="str">
        <f t="shared" si="26"/>
        <v>;/</v>
      </c>
      <c r="V125" s="124" t="str">
        <f t="shared" si="26"/>
        <v>;/</v>
      </c>
      <c r="W125" s="124" t="str">
        <f t="shared" si="26"/>
        <v>;/</v>
      </c>
      <c r="X125" s="124" t="str">
        <f t="shared" si="26"/>
        <v>;/</v>
      </c>
      <c r="Y125" s="124" t="str">
        <f t="shared" si="26"/>
        <v>;/</v>
      </c>
      <c r="Z125" s="124" t="str">
        <f t="shared" si="26"/>
        <v>;/</v>
      </c>
      <c r="AA125" s="124" t="str">
        <f t="shared" si="26"/>
        <v>;/</v>
      </c>
      <c r="AB125" s="124" t="str">
        <f t="shared" si="26"/>
        <v>;/</v>
      </c>
      <c r="AC125" s="124" t="str">
        <f t="shared" si="26"/>
        <v>;/</v>
      </c>
      <c r="AD125" s="124" t="str">
        <f t="shared" si="26"/>
        <v>;/</v>
      </c>
      <c r="AE125" s="124" t="str">
        <f t="shared" si="26"/>
        <v>;/</v>
      </c>
      <c r="AF125" s="124" t="str">
        <f t="shared" si="26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4"/>
        <v>1</v>
      </c>
      <c r="C126" s="125">
        <v>1</v>
      </c>
      <c r="D126" s="124">
        <f t="shared" si="27"/>
        <v>1</v>
      </c>
      <c r="E126" s="124">
        <f t="shared" si="27"/>
        <v>1</v>
      </c>
      <c r="F126" s="124">
        <f t="shared" si="27"/>
        <v>1</v>
      </c>
      <c r="G126" s="124">
        <f t="shared" si="27"/>
        <v>1</v>
      </c>
      <c r="H126" s="124">
        <f t="shared" si="27"/>
        <v>1</v>
      </c>
      <c r="I126" s="124">
        <f t="shared" si="27"/>
        <v>1</v>
      </c>
      <c r="J126" s="124">
        <f t="shared" si="27"/>
        <v>1</v>
      </c>
      <c r="K126" s="124">
        <f t="shared" si="27"/>
        <v>1</v>
      </c>
      <c r="L126" s="124">
        <f t="shared" si="27"/>
        <v>1</v>
      </c>
      <c r="M126" s="124">
        <f t="shared" si="27"/>
        <v>1</v>
      </c>
      <c r="N126" s="124">
        <f t="shared" si="27"/>
        <v>1</v>
      </c>
      <c r="O126" s="124">
        <f t="shared" si="27"/>
        <v>1</v>
      </c>
      <c r="P126" s="124">
        <f t="shared" si="27"/>
        <v>1</v>
      </c>
      <c r="Q126" s="124">
        <f t="shared" si="27"/>
        <v>1</v>
      </c>
      <c r="R126" s="124">
        <f t="shared" si="27"/>
        <v>1</v>
      </c>
      <c r="S126" s="124">
        <f t="shared" si="27"/>
        <v>1</v>
      </c>
      <c r="T126" s="124">
        <f t="shared" si="26"/>
        <v>1</v>
      </c>
      <c r="U126" s="124">
        <f t="shared" si="26"/>
        <v>1</v>
      </c>
      <c r="V126" s="124">
        <f t="shared" si="26"/>
        <v>1</v>
      </c>
      <c r="W126" s="124">
        <f t="shared" si="26"/>
        <v>1</v>
      </c>
      <c r="X126" s="124">
        <f t="shared" si="26"/>
        <v>1</v>
      </c>
      <c r="Y126" s="124">
        <f t="shared" si="26"/>
        <v>1</v>
      </c>
      <c r="Z126" s="124">
        <f t="shared" si="26"/>
        <v>1</v>
      </c>
      <c r="AA126" s="124">
        <f t="shared" si="26"/>
        <v>1</v>
      </c>
      <c r="AB126" s="124">
        <f t="shared" si="26"/>
        <v>1</v>
      </c>
      <c r="AC126" s="124">
        <f t="shared" si="26"/>
        <v>1</v>
      </c>
      <c r="AD126" s="124">
        <f t="shared" si="26"/>
        <v>1</v>
      </c>
      <c r="AE126" s="124">
        <f t="shared" si="26"/>
        <v>1</v>
      </c>
      <c r="AF126" s="124">
        <f t="shared" si="26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4"/>
        <v>1.58</v>
      </c>
      <c r="C127" s="125">
        <v>1.58</v>
      </c>
      <c r="D127" s="124">
        <f t="shared" si="27"/>
        <v>1.58</v>
      </c>
      <c r="E127" s="124">
        <f t="shared" si="27"/>
        <v>1.58</v>
      </c>
      <c r="F127" s="124">
        <f t="shared" si="27"/>
        <v>1.58</v>
      </c>
      <c r="G127" s="124">
        <f t="shared" si="27"/>
        <v>1.58</v>
      </c>
      <c r="H127" s="124">
        <f t="shared" si="27"/>
        <v>1.58</v>
      </c>
      <c r="I127" s="124">
        <f t="shared" si="27"/>
        <v>1.58</v>
      </c>
      <c r="J127" s="124">
        <f t="shared" si="27"/>
        <v>1.58</v>
      </c>
      <c r="K127" s="124">
        <f t="shared" si="27"/>
        <v>1.58</v>
      </c>
      <c r="L127" s="124">
        <f t="shared" si="27"/>
        <v>1.58</v>
      </c>
      <c r="M127" s="124">
        <f t="shared" si="27"/>
        <v>1.58</v>
      </c>
      <c r="N127" s="124">
        <f t="shared" si="27"/>
        <v>1.58</v>
      </c>
      <c r="O127" s="124">
        <f t="shared" si="27"/>
        <v>1.58</v>
      </c>
      <c r="P127" s="124">
        <f t="shared" si="27"/>
        <v>1.58</v>
      </c>
      <c r="Q127" s="124">
        <f t="shared" si="27"/>
        <v>1.58</v>
      </c>
      <c r="R127" s="124">
        <f t="shared" si="27"/>
        <v>1.58</v>
      </c>
      <c r="S127" s="124">
        <f t="shared" si="27"/>
        <v>1.58</v>
      </c>
      <c r="T127" s="124">
        <f t="shared" si="26"/>
        <v>1.58</v>
      </c>
      <c r="U127" s="124">
        <f t="shared" si="26"/>
        <v>1.58</v>
      </c>
      <c r="V127" s="124">
        <f t="shared" si="26"/>
        <v>1.58</v>
      </c>
      <c r="W127" s="124">
        <f t="shared" si="26"/>
        <v>1.58</v>
      </c>
      <c r="X127" s="124">
        <f t="shared" si="26"/>
        <v>1.58</v>
      </c>
      <c r="Y127" s="124">
        <f t="shared" si="26"/>
        <v>1.58</v>
      </c>
      <c r="Z127" s="124">
        <f t="shared" si="26"/>
        <v>1.58</v>
      </c>
      <c r="AA127" s="124">
        <f t="shared" si="26"/>
        <v>1.58</v>
      </c>
      <c r="AB127" s="124">
        <f t="shared" si="26"/>
        <v>1.58</v>
      </c>
      <c r="AC127" s="124">
        <f t="shared" si="26"/>
        <v>1.58</v>
      </c>
      <c r="AD127" s="124">
        <f t="shared" si="26"/>
        <v>1.58</v>
      </c>
      <c r="AE127" s="124">
        <f t="shared" si="26"/>
        <v>1.58</v>
      </c>
      <c r="AF127" s="124">
        <f t="shared" si="26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4"/>
        <v>1.46</v>
      </c>
      <c r="C128" s="125">
        <v>1.46</v>
      </c>
      <c r="D128" s="124">
        <f t="shared" si="27"/>
        <v>1.46</v>
      </c>
      <c r="E128" s="124">
        <f t="shared" si="27"/>
        <v>1.46</v>
      </c>
      <c r="F128" s="124">
        <f t="shared" si="27"/>
        <v>1.46</v>
      </c>
      <c r="G128" s="124">
        <f t="shared" si="27"/>
        <v>1.46</v>
      </c>
      <c r="H128" s="124">
        <f t="shared" si="27"/>
        <v>1.46</v>
      </c>
      <c r="I128" s="124">
        <f t="shared" si="27"/>
        <v>1.46</v>
      </c>
      <c r="J128" s="124">
        <f t="shared" si="27"/>
        <v>1.46</v>
      </c>
      <c r="K128" s="124">
        <f t="shared" si="27"/>
        <v>1.46</v>
      </c>
      <c r="L128" s="124">
        <f t="shared" si="27"/>
        <v>1.46</v>
      </c>
      <c r="M128" s="124">
        <f t="shared" si="27"/>
        <v>1.46</v>
      </c>
      <c r="N128" s="124">
        <f t="shared" si="27"/>
        <v>1.46</v>
      </c>
      <c r="O128" s="124">
        <f t="shared" si="27"/>
        <v>1.46</v>
      </c>
      <c r="P128" s="124">
        <f t="shared" si="27"/>
        <v>1.46</v>
      </c>
      <c r="Q128" s="124">
        <f t="shared" si="27"/>
        <v>1.46</v>
      </c>
      <c r="R128" s="124">
        <f t="shared" si="27"/>
        <v>1.46</v>
      </c>
      <c r="S128" s="124">
        <f t="shared" si="27"/>
        <v>1.46</v>
      </c>
      <c r="T128" s="124">
        <f t="shared" ref="T128:AF129" si="28">S128</f>
        <v>1.46</v>
      </c>
      <c r="U128" s="124">
        <f t="shared" si="28"/>
        <v>1.46</v>
      </c>
      <c r="V128" s="124">
        <f t="shared" si="28"/>
        <v>1.46</v>
      </c>
      <c r="W128" s="124">
        <f t="shared" si="28"/>
        <v>1.46</v>
      </c>
      <c r="X128" s="124">
        <f t="shared" si="28"/>
        <v>1.46</v>
      </c>
      <c r="Y128" s="124">
        <f t="shared" si="28"/>
        <v>1.46</v>
      </c>
      <c r="Z128" s="124">
        <f t="shared" si="28"/>
        <v>1.46</v>
      </c>
      <c r="AA128" s="124">
        <f t="shared" si="28"/>
        <v>1.46</v>
      </c>
      <c r="AB128" s="124">
        <f t="shared" si="28"/>
        <v>1.46</v>
      </c>
      <c r="AC128" s="124">
        <f t="shared" si="28"/>
        <v>1.46</v>
      </c>
      <c r="AD128" s="124">
        <f t="shared" si="28"/>
        <v>1.46</v>
      </c>
      <c r="AE128" s="124">
        <f t="shared" si="28"/>
        <v>1.46</v>
      </c>
      <c r="AF128" s="124">
        <f t="shared" si="28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4"/>
        <v>1.48</v>
      </c>
      <c r="C129" s="125">
        <v>1.48</v>
      </c>
      <c r="D129" s="124">
        <f t="shared" si="27"/>
        <v>1.48</v>
      </c>
      <c r="E129" s="124">
        <f t="shared" si="27"/>
        <v>1.48</v>
      </c>
      <c r="F129" s="124">
        <f t="shared" si="27"/>
        <v>1.48</v>
      </c>
      <c r="G129" s="124">
        <f t="shared" si="27"/>
        <v>1.48</v>
      </c>
      <c r="H129" s="124">
        <f t="shared" si="27"/>
        <v>1.48</v>
      </c>
      <c r="I129" s="124">
        <f t="shared" si="27"/>
        <v>1.48</v>
      </c>
      <c r="J129" s="124">
        <f t="shared" si="27"/>
        <v>1.48</v>
      </c>
      <c r="K129" s="124">
        <f t="shared" si="27"/>
        <v>1.48</v>
      </c>
      <c r="L129" s="124">
        <f t="shared" si="27"/>
        <v>1.48</v>
      </c>
      <c r="M129" s="124">
        <f t="shared" si="27"/>
        <v>1.48</v>
      </c>
      <c r="N129" s="124">
        <f t="shared" si="27"/>
        <v>1.48</v>
      </c>
      <c r="O129" s="124">
        <f t="shared" si="27"/>
        <v>1.48</v>
      </c>
      <c r="P129" s="124">
        <f t="shared" si="27"/>
        <v>1.48</v>
      </c>
      <c r="Q129" s="124">
        <f t="shared" si="27"/>
        <v>1.48</v>
      </c>
      <c r="R129" s="124">
        <f t="shared" si="27"/>
        <v>1.48</v>
      </c>
      <c r="S129" s="124">
        <f t="shared" si="27"/>
        <v>1.48</v>
      </c>
      <c r="T129" s="124">
        <f t="shared" si="28"/>
        <v>1.48</v>
      </c>
      <c r="U129" s="124">
        <f t="shared" si="28"/>
        <v>1.48</v>
      </c>
      <c r="V129" s="124">
        <f t="shared" si="28"/>
        <v>1.48</v>
      </c>
      <c r="W129" s="124">
        <f t="shared" si="28"/>
        <v>1.48</v>
      </c>
      <c r="X129" s="124">
        <f t="shared" si="28"/>
        <v>1.48</v>
      </c>
      <c r="Y129" s="124">
        <f t="shared" si="28"/>
        <v>1.48</v>
      </c>
      <c r="Z129" s="124">
        <f t="shared" si="28"/>
        <v>1.48</v>
      </c>
      <c r="AA129" s="124">
        <f t="shared" si="28"/>
        <v>1.48</v>
      </c>
      <c r="AB129" s="124">
        <f t="shared" si="28"/>
        <v>1.48</v>
      </c>
      <c r="AC129" s="124">
        <f t="shared" si="28"/>
        <v>1.48</v>
      </c>
      <c r="AD129" s="124">
        <f t="shared" si="28"/>
        <v>1.48</v>
      </c>
      <c r="AE129" s="124">
        <f t="shared" si="28"/>
        <v>1.48</v>
      </c>
      <c r="AF129" s="124">
        <f t="shared" si="28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9">AF131</f>
        <v>2.2000000000000002</v>
      </c>
      <c r="C131" s="125">
        <v>2.2000000000000002</v>
      </c>
      <c r="D131" s="124">
        <f t="shared" ref="D131:S138" si="30">C131</f>
        <v>2.2000000000000002</v>
      </c>
      <c r="E131" s="124">
        <f t="shared" si="30"/>
        <v>2.2000000000000002</v>
      </c>
      <c r="F131" s="124">
        <f t="shared" si="30"/>
        <v>2.2000000000000002</v>
      </c>
      <c r="G131" s="124">
        <f t="shared" si="30"/>
        <v>2.2000000000000002</v>
      </c>
      <c r="H131" s="124">
        <f t="shared" si="30"/>
        <v>2.2000000000000002</v>
      </c>
      <c r="I131" s="124">
        <f t="shared" si="30"/>
        <v>2.2000000000000002</v>
      </c>
      <c r="J131" s="124">
        <f t="shared" si="30"/>
        <v>2.2000000000000002</v>
      </c>
      <c r="K131" s="124">
        <f t="shared" si="30"/>
        <v>2.2000000000000002</v>
      </c>
      <c r="L131" s="124">
        <f t="shared" si="30"/>
        <v>2.2000000000000002</v>
      </c>
      <c r="M131" s="124">
        <f t="shared" si="30"/>
        <v>2.2000000000000002</v>
      </c>
      <c r="N131" s="124">
        <f t="shared" si="30"/>
        <v>2.2000000000000002</v>
      </c>
      <c r="O131" s="124">
        <f t="shared" si="30"/>
        <v>2.2000000000000002</v>
      </c>
      <c r="P131" s="124">
        <f t="shared" si="30"/>
        <v>2.2000000000000002</v>
      </c>
      <c r="Q131" s="124">
        <f t="shared" si="30"/>
        <v>2.2000000000000002</v>
      </c>
      <c r="R131" s="124">
        <f t="shared" si="30"/>
        <v>2.2000000000000002</v>
      </c>
      <c r="S131" s="124">
        <f t="shared" si="30"/>
        <v>2.2000000000000002</v>
      </c>
      <c r="T131" s="124">
        <f t="shared" ref="T131:AF138" si="31">S131</f>
        <v>2.2000000000000002</v>
      </c>
      <c r="U131" s="124">
        <f t="shared" si="31"/>
        <v>2.2000000000000002</v>
      </c>
      <c r="V131" s="124">
        <f t="shared" si="31"/>
        <v>2.2000000000000002</v>
      </c>
      <c r="W131" s="124">
        <f t="shared" si="31"/>
        <v>2.2000000000000002</v>
      </c>
      <c r="X131" s="124">
        <f t="shared" si="31"/>
        <v>2.2000000000000002</v>
      </c>
      <c r="Y131" s="124">
        <f t="shared" si="31"/>
        <v>2.2000000000000002</v>
      </c>
      <c r="Z131" s="124">
        <f t="shared" si="31"/>
        <v>2.2000000000000002</v>
      </c>
      <c r="AA131" s="124">
        <f t="shared" si="31"/>
        <v>2.2000000000000002</v>
      </c>
      <c r="AB131" s="124">
        <f t="shared" si="31"/>
        <v>2.2000000000000002</v>
      </c>
      <c r="AC131" s="124">
        <f t="shared" si="31"/>
        <v>2.2000000000000002</v>
      </c>
      <c r="AD131" s="124">
        <f t="shared" si="31"/>
        <v>2.2000000000000002</v>
      </c>
      <c r="AE131" s="124">
        <f t="shared" si="31"/>
        <v>2.2000000000000002</v>
      </c>
      <c r="AF131" s="124">
        <f t="shared" si="31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9"/>
        <v>2</v>
      </c>
      <c r="C132" s="125">
        <v>2</v>
      </c>
      <c r="D132" s="124">
        <f t="shared" si="30"/>
        <v>2</v>
      </c>
      <c r="E132" s="124">
        <f t="shared" si="30"/>
        <v>2</v>
      </c>
      <c r="F132" s="124">
        <f t="shared" si="30"/>
        <v>2</v>
      </c>
      <c r="G132" s="124">
        <f t="shared" si="30"/>
        <v>2</v>
      </c>
      <c r="H132" s="124">
        <f t="shared" si="30"/>
        <v>2</v>
      </c>
      <c r="I132" s="124">
        <f t="shared" si="30"/>
        <v>2</v>
      </c>
      <c r="J132" s="124">
        <f t="shared" si="30"/>
        <v>2</v>
      </c>
      <c r="K132" s="124">
        <f t="shared" si="30"/>
        <v>2</v>
      </c>
      <c r="L132" s="124">
        <f t="shared" si="30"/>
        <v>2</v>
      </c>
      <c r="M132" s="124">
        <f t="shared" si="30"/>
        <v>2</v>
      </c>
      <c r="N132" s="124">
        <f t="shared" si="30"/>
        <v>2</v>
      </c>
      <c r="O132" s="124">
        <f t="shared" si="30"/>
        <v>2</v>
      </c>
      <c r="P132" s="124">
        <f t="shared" si="30"/>
        <v>2</v>
      </c>
      <c r="Q132" s="124">
        <f t="shared" si="30"/>
        <v>2</v>
      </c>
      <c r="R132" s="124">
        <f t="shared" si="30"/>
        <v>2</v>
      </c>
      <c r="S132" s="124">
        <f t="shared" si="30"/>
        <v>2</v>
      </c>
      <c r="T132" s="124">
        <f t="shared" si="31"/>
        <v>2</v>
      </c>
      <c r="U132" s="124">
        <f t="shared" si="31"/>
        <v>2</v>
      </c>
      <c r="V132" s="124">
        <f t="shared" si="31"/>
        <v>2</v>
      </c>
      <c r="W132" s="124">
        <f t="shared" si="31"/>
        <v>2</v>
      </c>
      <c r="X132" s="124">
        <f t="shared" si="31"/>
        <v>2</v>
      </c>
      <c r="Y132" s="124">
        <f t="shared" si="31"/>
        <v>2</v>
      </c>
      <c r="Z132" s="124">
        <f t="shared" si="31"/>
        <v>2</v>
      </c>
      <c r="AA132" s="124">
        <f t="shared" si="31"/>
        <v>2</v>
      </c>
      <c r="AB132" s="124">
        <f t="shared" si="31"/>
        <v>2</v>
      </c>
      <c r="AC132" s="124">
        <f t="shared" si="31"/>
        <v>2</v>
      </c>
      <c r="AD132" s="124">
        <f t="shared" si="31"/>
        <v>2</v>
      </c>
      <c r="AE132" s="124">
        <f t="shared" si="31"/>
        <v>2</v>
      </c>
      <c r="AF132" s="124">
        <f t="shared" si="31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9"/>
        <v>1.25</v>
      </c>
      <c r="C133" s="125">
        <v>1.25</v>
      </c>
      <c r="D133" s="124">
        <f t="shared" si="30"/>
        <v>1.25</v>
      </c>
      <c r="E133" s="124">
        <f t="shared" si="30"/>
        <v>1.25</v>
      </c>
      <c r="F133" s="124">
        <f t="shared" si="30"/>
        <v>1.25</v>
      </c>
      <c r="G133" s="124">
        <f t="shared" si="30"/>
        <v>1.25</v>
      </c>
      <c r="H133" s="124">
        <f t="shared" si="30"/>
        <v>1.25</v>
      </c>
      <c r="I133" s="124">
        <f t="shared" si="30"/>
        <v>1.25</v>
      </c>
      <c r="J133" s="124">
        <f t="shared" si="30"/>
        <v>1.25</v>
      </c>
      <c r="K133" s="124">
        <f t="shared" si="30"/>
        <v>1.25</v>
      </c>
      <c r="L133" s="124">
        <f t="shared" si="30"/>
        <v>1.25</v>
      </c>
      <c r="M133" s="124">
        <f t="shared" si="30"/>
        <v>1.25</v>
      </c>
      <c r="N133" s="124">
        <f t="shared" si="30"/>
        <v>1.25</v>
      </c>
      <c r="O133" s="124">
        <f t="shared" si="30"/>
        <v>1.25</v>
      </c>
      <c r="P133" s="124">
        <f t="shared" si="30"/>
        <v>1.25</v>
      </c>
      <c r="Q133" s="124">
        <f t="shared" si="30"/>
        <v>1.25</v>
      </c>
      <c r="R133" s="124">
        <f t="shared" si="30"/>
        <v>1.25</v>
      </c>
      <c r="S133" s="124">
        <f t="shared" si="30"/>
        <v>1.25</v>
      </c>
      <c r="T133" s="124">
        <f t="shared" si="31"/>
        <v>1.25</v>
      </c>
      <c r="U133" s="124">
        <f t="shared" si="31"/>
        <v>1.25</v>
      </c>
      <c r="V133" s="124">
        <f t="shared" si="31"/>
        <v>1.25</v>
      </c>
      <c r="W133" s="124">
        <f t="shared" si="31"/>
        <v>1.25</v>
      </c>
      <c r="X133" s="124">
        <f t="shared" si="31"/>
        <v>1.25</v>
      </c>
      <c r="Y133" s="124">
        <f t="shared" si="31"/>
        <v>1.25</v>
      </c>
      <c r="Z133" s="124">
        <f t="shared" si="31"/>
        <v>1.25</v>
      </c>
      <c r="AA133" s="124">
        <f t="shared" si="31"/>
        <v>1.25</v>
      </c>
      <c r="AB133" s="124">
        <f t="shared" si="31"/>
        <v>1.25</v>
      </c>
      <c r="AC133" s="124">
        <f t="shared" si="31"/>
        <v>1.25</v>
      </c>
      <c r="AD133" s="124">
        <f t="shared" si="31"/>
        <v>1.25</v>
      </c>
      <c r="AE133" s="124">
        <f t="shared" si="31"/>
        <v>1.25</v>
      </c>
      <c r="AF133" s="124">
        <f t="shared" si="31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9"/>
        <v>1.1499999999999999</v>
      </c>
      <c r="C134" s="125">
        <v>1.1499999999999999</v>
      </c>
      <c r="D134" s="124">
        <f t="shared" si="30"/>
        <v>1.1499999999999999</v>
      </c>
      <c r="E134" s="124">
        <f t="shared" si="30"/>
        <v>1.1499999999999999</v>
      </c>
      <c r="F134" s="124">
        <f t="shared" si="30"/>
        <v>1.1499999999999999</v>
      </c>
      <c r="G134" s="124">
        <f t="shared" si="30"/>
        <v>1.1499999999999999</v>
      </c>
      <c r="H134" s="124">
        <f t="shared" si="30"/>
        <v>1.1499999999999999</v>
      </c>
      <c r="I134" s="124">
        <f t="shared" si="30"/>
        <v>1.1499999999999999</v>
      </c>
      <c r="J134" s="124">
        <f t="shared" si="30"/>
        <v>1.1499999999999999</v>
      </c>
      <c r="K134" s="124">
        <f t="shared" si="30"/>
        <v>1.1499999999999999</v>
      </c>
      <c r="L134" s="124">
        <f t="shared" si="30"/>
        <v>1.1499999999999999</v>
      </c>
      <c r="M134" s="124">
        <f t="shared" si="30"/>
        <v>1.1499999999999999</v>
      </c>
      <c r="N134" s="124">
        <f t="shared" si="30"/>
        <v>1.1499999999999999</v>
      </c>
      <c r="O134" s="124">
        <f t="shared" si="30"/>
        <v>1.1499999999999999</v>
      </c>
      <c r="P134" s="124">
        <f t="shared" si="30"/>
        <v>1.1499999999999999</v>
      </c>
      <c r="Q134" s="124">
        <f t="shared" si="30"/>
        <v>1.1499999999999999</v>
      </c>
      <c r="R134" s="124">
        <f t="shared" si="30"/>
        <v>1.1499999999999999</v>
      </c>
      <c r="S134" s="124">
        <f t="shared" si="30"/>
        <v>1.1499999999999999</v>
      </c>
      <c r="T134" s="124">
        <f t="shared" si="31"/>
        <v>1.1499999999999999</v>
      </c>
      <c r="U134" s="124">
        <f t="shared" si="31"/>
        <v>1.1499999999999999</v>
      </c>
      <c r="V134" s="124">
        <f t="shared" si="31"/>
        <v>1.1499999999999999</v>
      </c>
      <c r="W134" s="124">
        <f t="shared" si="31"/>
        <v>1.1499999999999999</v>
      </c>
      <c r="X134" s="124">
        <f t="shared" si="31"/>
        <v>1.1499999999999999</v>
      </c>
      <c r="Y134" s="124">
        <f t="shared" si="31"/>
        <v>1.1499999999999999</v>
      </c>
      <c r="Z134" s="124">
        <f t="shared" si="31"/>
        <v>1.1499999999999999</v>
      </c>
      <c r="AA134" s="124">
        <f t="shared" si="31"/>
        <v>1.1499999999999999</v>
      </c>
      <c r="AB134" s="124">
        <f t="shared" si="31"/>
        <v>1.1499999999999999</v>
      </c>
      <c r="AC134" s="124">
        <f t="shared" si="31"/>
        <v>1.1499999999999999</v>
      </c>
      <c r="AD134" s="124">
        <f t="shared" si="31"/>
        <v>1.1499999999999999</v>
      </c>
      <c r="AE134" s="124">
        <f t="shared" si="31"/>
        <v>1.1499999999999999</v>
      </c>
      <c r="AF134" s="124">
        <f t="shared" si="31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9"/>
        <v>2.133</v>
      </c>
      <c r="C135" s="125">
        <v>2.133</v>
      </c>
      <c r="D135" s="124">
        <f t="shared" si="30"/>
        <v>2.133</v>
      </c>
      <c r="E135" s="124">
        <f t="shared" si="30"/>
        <v>2.133</v>
      </c>
      <c r="F135" s="124">
        <f t="shared" si="30"/>
        <v>2.133</v>
      </c>
      <c r="G135" s="124">
        <f t="shared" si="30"/>
        <v>2.133</v>
      </c>
      <c r="H135" s="124">
        <f t="shared" si="30"/>
        <v>2.133</v>
      </c>
      <c r="I135" s="124">
        <f t="shared" si="30"/>
        <v>2.133</v>
      </c>
      <c r="J135" s="124">
        <f t="shared" si="30"/>
        <v>2.133</v>
      </c>
      <c r="K135" s="124">
        <f t="shared" si="30"/>
        <v>2.133</v>
      </c>
      <c r="L135" s="124">
        <f t="shared" si="30"/>
        <v>2.133</v>
      </c>
      <c r="M135" s="124">
        <f t="shared" si="30"/>
        <v>2.133</v>
      </c>
      <c r="N135" s="124">
        <f t="shared" si="30"/>
        <v>2.133</v>
      </c>
      <c r="O135" s="124">
        <f t="shared" si="30"/>
        <v>2.133</v>
      </c>
      <c r="P135" s="124">
        <f t="shared" si="30"/>
        <v>2.133</v>
      </c>
      <c r="Q135" s="124">
        <f t="shared" si="30"/>
        <v>2.133</v>
      </c>
      <c r="R135" s="124">
        <f t="shared" si="30"/>
        <v>2.133</v>
      </c>
      <c r="S135" s="124">
        <f t="shared" si="30"/>
        <v>2.133</v>
      </c>
      <c r="T135" s="124">
        <f t="shared" si="31"/>
        <v>2.133</v>
      </c>
      <c r="U135" s="124">
        <f t="shared" si="31"/>
        <v>2.133</v>
      </c>
      <c r="V135" s="124">
        <f t="shared" si="31"/>
        <v>2.133</v>
      </c>
      <c r="W135" s="124">
        <f t="shared" si="31"/>
        <v>2.133</v>
      </c>
      <c r="X135" s="124">
        <f t="shared" si="31"/>
        <v>2.133</v>
      </c>
      <c r="Y135" s="124">
        <f t="shared" si="31"/>
        <v>2.133</v>
      </c>
      <c r="Z135" s="124">
        <f t="shared" si="31"/>
        <v>2.133</v>
      </c>
      <c r="AA135" s="124">
        <f t="shared" si="31"/>
        <v>2.133</v>
      </c>
      <c r="AB135" s="124">
        <f t="shared" si="31"/>
        <v>2.133</v>
      </c>
      <c r="AC135" s="124">
        <f t="shared" si="31"/>
        <v>2.133</v>
      </c>
      <c r="AD135" s="124">
        <f t="shared" si="31"/>
        <v>2.133</v>
      </c>
      <c r="AE135" s="124">
        <f t="shared" si="31"/>
        <v>2.133</v>
      </c>
      <c r="AF135" s="124">
        <f t="shared" si="31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9"/>
        <v>2.09</v>
      </c>
      <c r="C136" s="125">
        <v>2.09</v>
      </c>
      <c r="D136" s="124">
        <f t="shared" si="30"/>
        <v>2.09</v>
      </c>
      <c r="E136" s="124">
        <f t="shared" si="30"/>
        <v>2.09</v>
      </c>
      <c r="F136" s="124">
        <f t="shared" si="30"/>
        <v>2.09</v>
      </c>
      <c r="G136" s="124">
        <f t="shared" si="30"/>
        <v>2.09</v>
      </c>
      <c r="H136" s="124">
        <f t="shared" si="30"/>
        <v>2.09</v>
      </c>
      <c r="I136" s="124">
        <f t="shared" si="30"/>
        <v>2.09</v>
      </c>
      <c r="J136" s="124">
        <f t="shared" si="30"/>
        <v>2.09</v>
      </c>
      <c r="K136" s="124">
        <f t="shared" si="30"/>
        <v>2.09</v>
      </c>
      <c r="L136" s="124">
        <f t="shared" si="30"/>
        <v>2.09</v>
      </c>
      <c r="M136" s="124">
        <f t="shared" si="30"/>
        <v>2.09</v>
      </c>
      <c r="N136" s="124">
        <f t="shared" si="30"/>
        <v>2.09</v>
      </c>
      <c r="O136" s="124">
        <f t="shared" si="30"/>
        <v>2.09</v>
      </c>
      <c r="P136" s="124">
        <f t="shared" si="30"/>
        <v>2.09</v>
      </c>
      <c r="Q136" s="124">
        <f t="shared" si="30"/>
        <v>2.09</v>
      </c>
      <c r="R136" s="124">
        <f t="shared" si="30"/>
        <v>2.09</v>
      </c>
      <c r="S136" s="124">
        <f t="shared" si="30"/>
        <v>2.09</v>
      </c>
      <c r="T136" s="124">
        <f t="shared" si="31"/>
        <v>2.09</v>
      </c>
      <c r="U136" s="124">
        <f t="shared" si="31"/>
        <v>2.09</v>
      </c>
      <c r="V136" s="124">
        <f t="shared" si="31"/>
        <v>2.09</v>
      </c>
      <c r="W136" s="124">
        <f t="shared" si="31"/>
        <v>2.09</v>
      </c>
      <c r="X136" s="124">
        <f t="shared" si="31"/>
        <v>2.09</v>
      </c>
      <c r="Y136" s="124">
        <f t="shared" si="31"/>
        <v>2.09</v>
      </c>
      <c r="Z136" s="124">
        <f t="shared" si="31"/>
        <v>2.09</v>
      </c>
      <c r="AA136" s="124">
        <f t="shared" si="31"/>
        <v>2.09</v>
      </c>
      <c r="AB136" s="124">
        <f t="shared" si="31"/>
        <v>2.09</v>
      </c>
      <c r="AC136" s="124">
        <f t="shared" si="31"/>
        <v>2.09</v>
      </c>
      <c r="AD136" s="124">
        <f t="shared" si="31"/>
        <v>2.09</v>
      </c>
      <c r="AE136" s="124">
        <f t="shared" si="31"/>
        <v>2.09</v>
      </c>
      <c r="AF136" s="124">
        <f t="shared" si="31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9"/>
        <v>1.1399999999999999</v>
      </c>
      <c r="C137" s="125">
        <v>1.1399999999999999</v>
      </c>
      <c r="D137" s="124">
        <f t="shared" si="30"/>
        <v>1.1399999999999999</v>
      </c>
      <c r="E137" s="124">
        <f t="shared" si="30"/>
        <v>1.1399999999999999</v>
      </c>
      <c r="F137" s="124">
        <f t="shared" si="30"/>
        <v>1.1399999999999999</v>
      </c>
      <c r="G137" s="124">
        <f t="shared" si="30"/>
        <v>1.1399999999999999</v>
      </c>
      <c r="H137" s="124">
        <f t="shared" si="30"/>
        <v>1.1399999999999999</v>
      </c>
      <c r="I137" s="124">
        <f t="shared" si="30"/>
        <v>1.1399999999999999</v>
      </c>
      <c r="J137" s="124">
        <f t="shared" si="30"/>
        <v>1.1399999999999999</v>
      </c>
      <c r="K137" s="124">
        <f t="shared" si="30"/>
        <v>1.1399999999999999</v>
      </c>
      <c r="L137" s="124">
        <f t="shared" si="30"/>
        <v>1.1399999999999999</v>
      </c>
      <c r="M137" s="124">
        <f t="shared" si="30"/>
        <v>1.1399999999999999</v>
      </c>
      <c r="N137" s="124">
        <f t="shared" si="30"/>
        <v>1.1399999999999999</v>
      </c>
      <c r="O137" s="124">
        <f t="shared" si="30"/>
        <v>1.1399999999999999</v>
      </c>
      <c r="P137" s="124">
        <f t="shared" si="30"/>
        <v>1.1399999999999999</v>
      </c>
      <c r="Q137" s="124">
        <f t="shared" si="30"/>
        <v>1.1399999999999999</v>
      </c>
      <c r="R137" s="124">
        <f t="shared" si="30"/>
        <v>1.1399999999999999</v>
      </c>
      <c r="S137" s="124">
        <f t="shared" si="30"/>
        <v>1.1399999999999999</v>
      </c>
      <c r="T137" s="124">
        <f t="shared" si="31"/>
        <v>1.1399999999999999</v>
      </c>
      <c r="U137" s="124">
        <f t="shared" si="31"/>
        <v>1.1399999999999999</v>
      </c>
      <c r="V137" s="124">
        <f t="shared" si="31"/>
        <v>1.1399999999999999</v>
      </c>
      <c r="W137" s="124">
        <f t="shared" si="31"/>
        <v>1.1399999999999999</v>
      </c>
      <c r="X137" s="124">
        <f t="shared" si="31"/>
        <v>1.1399999999999999</v>
      </c>
      <c r="Y137" s="124">
        <f t="shared" si="31"/>
        <v>1.1399999999999999</v>
      </c>
      <c r="Z137" s="124">
        <f t="shared" si="31"/>
        <v>1.1399999999999999</v>
      </c>
      <c r="AA137" s="124">
        <f t="shared" si="31"/>
        <v>1.1399999999999999</v>
      </c>
      <c r="AB137" s="124">
        <f t="shared" si="31"/>
        <v>1.1399999999999999</v>
      </c>
      <c r="AC137" s="124">
        <f t="shared" si="31"/>
        <v>1.1399999999999999</v>
      </c>
      <c r="AD137" s="124">
        <f t="shared" si="31"/>
        <v>1.1399999999999999</v>
      </c>
      <c r="AE137" s="124">
        <f t="shared" si="31"/>
        <v>1.1399999999999999</v>
      </c>
      <c r="AF137" s="124">
        <f t="shared" si="31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9"/>
        <v>0.82</v>
      </c>
      <c r="C138" s="125">
        <v>0.82</v>
      </c>
      <c r="D138" s="124">
        <f t="shared" si="30"/>
        <v>0.82</v>
      </c>
      <c r="E138" s="124">
        <f t="shared" si="30"/>
        <v>0.82</v>
      </c>
      <c r="F138" s="124">
        <f t="shared" si="30"/>
        <v>0.82</v>
      </c>
      <c r="G138" s="124">
        <f t="shared" si="30"/>
        <v>0.82</v>
      </c>
      <c r="H138" s="124">
        <f t="shared" si="30"/>
        <v>0.82</v>
      </c>
      <c r="I138" s="124">
        <f t="shared" si="30"/>
        <v>0.82</v>
      </c>
      <c r="J138" s="124">
        <f t="shared" si="30"/>
        <v>0.82</v>
      </c>
      <c r="K138" s="124">
        <f t="shared" si="30"/>
        <v>0.82</v>
      </c>
      <c r="L138" s="124">
        <f t="shared" si="30"/>
        <v>0.82</v>
      </c>
      <c r="M138" s="124">
        <f t="shared" si="30"/>
        <v>0.82</v>
      </c>
      <c r="N138" s="124">
        <f t="shared" si="30"/>
        <v>0.82</v>
      </c>
      <c r="O138" s="124">
        <f t="shared" si="30"/>
        <v>0.82</v>
      </c>
      <c r="P138" s="124">
        <f t="shared" si="30"/>
        <v>0.82</v>
      </c>
      <c r="Q138" s="124">
        <f t="shared" si="30"/>
        <v>0.82</v>
      </c>
      <c r="R138" s="124">
        <f t="shared" si="30"/>
        <v>0.82</v>
      </c>
      <c r="S138" s="124">
        <f t="shared" si="30"/>
        <v>0.82</v>
      </c>
      <c r="T138" s="124">
        <f t="shared" si="31"/>
        <v>0.82</v>
      </c>
      <c r="U138" s="124">
        <f t="shared" si="31"/>
        <v>0.82</v>
      </c>
      <c r="V138" s="124">
        <f t="shared" si="31"/>
        <v>0.82</v>
      </c>
      <c r="W138" s="124">
        <f t="shared" si="31"/>
        <v>0.82</v>
      </c>
      <c r="X138" s="124">
        <f t="shared" si="31"/>
        <v>0.82</v>
      </c>
      <c r="Y138" s="124">
        <f t="shared" si="31"/>
        <v>0.82</v>
      </c>
      <c r="Z138" s="124">
        <f t="shared" si="31"/>
        <v>0.82</v>
      </c>
      <c r="AA138" s="124">
        <f t="shared" si="31"/>
        <v>0.82</v>
      </c>
      <c r="AB138" s="124">
        <f t="shared" si="31"/>
        <v>0.82</v>
      </c>
      <c r="AC138" s="124">
        <f t="shared" si="31"/>
        <v>0.82</v>
      </c>
      <c r="AD138" s="124">
        <f t="shared" si="31"/>
        <v>0.82</v>
      </c>
      <c r="AE138" s="124">
        <f t="shared" si="31"/>
        <v>0.82</v>
      </c>
      <c r="AF138" s="124">
        <f t="shared" si="31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2">AF140</f>
        <v>2</v>
      </c>
      <c r="C140" s="125">
        <v>2</v>
      </c>
      <c r="D140" s="124">
        <f t="shared" ref="D140:S146" si="33">C140</f>
        <v>2</v>
      </c>
      <c r="E140" s="124">
        <f t="shared" si="33"/>
        <v>2</v>
      </c>
      <c r="F140" s="124">
        <f t="shared" si="33"/>
        <v>2</v>
      </c>
      <c r="G140" s="124">
        <f t="shared" si="33"/>
        <v>2</v>
      </c>
      <c r="H140" s="124">
        <f t="shared" si="33"/>
        <v>2</v>
      </c>
      <c r="I140" s="124">
        <f t="shared" si="33"/>
        <v>2</v>
      </c>
      <c r="J140" s="124">
        <f t="shared" si="33"/>
        <v>2</v>
      </c>
      <c r="K140" s="124">
        <f t="shared" si="33"/>
        <v>2</v>
      </c>
      <c r="L140" s="124">
        <f t="shared" si="33"/>
        <v>2</v>
      </c>
      <c r="M140" s="124">
        <f t="shared" si="33"/>
        <v>2</v>
      </c>
      <c r="N140" s="124">
        <f t="shared" si="33"/>
        <v>2</v>
      </c>
      <c r="O140" s="124">
        <f t="shared" si="33"/>
        <v>2</v>
      </c>
      <c r="P140" s="124">
        <f t="shared" si="33"/>
        <v>2</v>
      </c>
      <c r="Q140" s="124">
        <f t="shared" si="33"/>
        <v>2</v>
      </c>
      <c r="R140" s="124">
        <f t="shared" si="33"/>
        <v>2</v>
      </c>
      <c r="S140" s="124">
        <f t="shared" si="33"/>
        <v>2</v>
      </c>
      <c r="T140" s="124">
        <f t="shared" ref="T140:AF146" si="34">S140</f>
        <v>2</v>
      </c>
      <c r="U140" s="124">
        <f t="shared" si="34"/>
        <v>2</v>
      </c>
      <c r="V140" s="124">
        <f t="shared" si="34"/>
        <v>2</v>
      </c>
      <c r="W140" s="124">
        <f t="shared" si="34"/>
        <v>2</v>
      </c>
      <c r="X140" s="124">
        <f t="shared" si="34"/>
        <v>2</v>
      </c>
      <c r="Y140" s="124">
        <f t="shared" si="34"/>
        <v>2</v>
      </c>
      <c r="Z140" s="124">
        <f t="shared" si="34"/>
        <v>2</v>
      </c>
      <c r="AA140" s="124">
        <f t="shared" si="34"/>
        <v>2</v>
      </c>
      <c r="AB140" s="124">
        <f t="shared" si="34"/>
        <v>2</v>
      </c>
      <c r="AC140" s="124">
        <f t="shared" si="34"/>
        <v>2</v>
      </c>
      <c r="AD140" s="124">
        <f t="shared" si="34"/>
        <v>2</v>
      </c>
      <c r="AE140" s="124">
        <f t="shared" si="34"/>
        <v>2</v>
      </c>
      <c r="AF140" s="124">
        <f t="shared" si="34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2"/>
        <v>5.61</v>
      </c>
      <c r="C141" s="125">
        <v>5.61</v>
      </c>
      <c r="D141" s="124">
        <f t="shared" si="33"/>
        <v>5.61</v>
      </c>
      <c r="E141" s="124">
        <f t="shared" si="33"/>
        <v>5.61</v>
      </c>
      <c r="F141" s="124">
        <f t="shared" si="33"/>
        <v>5.61</v>
      </c>
      <c r="G141" s="124">
        <f t="shared" si="33"/>
        <v>5.61</v>
      </c>
      <c r="H141" s="124">
        <f t="shared" si="33"/>
        <v>5.61</v>
      </c>
      <c r="I141" s="124">
        <f t="shared" si="33"/>
        <v>5.61</v>
      </c>
      <c r="J141" s="124">
        <f t="shared" si="33"/>
        <v>5.61</v>
      </c>
      <c r="K141" s="124">
        <f t="shared" si="33"/>
        <v>5.61</v>
      </c>
      <c r="L141" s="124">
        <f t="shared" si="33"/>
        <v>5.61</v>
      </c>
      <c r="M141" s="124">
        <f t="shared" si="33"/>
        <v>5.61</v>
      </c>
      <c r="N141" s="124">
        <f t="shared" si="33"/>
        <v>5.61</v>
      </c>
      <c r="O141" s="124">
        <f t="shared" si="33"/>
        <v>5.61</v>
      </c>
      <c r="P141" s="124">
        <f t="shared" si="33"/>
        <v>5.61</v>
      </c>
      <c r="Q141" s="124">
        <f t="shared" si="33"/>
        <v>5.61</v>
      </c>
      <c r="R141" s="124">
        <f t="shared" si="33"/>
        <v>5.61</v>
      </c>
      <c r="S141" s="124">
        <f t="shared" si="33"/>
        <v>5.61</v>
      </c>
      <c r="T141" s="124">
        <f t="shared" si="34"/>
        <v>5.61</v>
      </c>
      <c r="U141" s="124">
        <f t="shared" si="34"/>
        <v>5.61</v>
      </c>
      <c r="V141" s="124">
        <f t="shared" si="34"/>
        <v>5.61</v>
      </c>
      <c r="W141" s="124">
        <f t="shared" si="34"/>
        <v>5.61</v>
      </c>
      <c r="X141" s="124">
        <f t="shared" si="34"/>
        <v>5.61</v>
      </c>
      <c r="Y141" s="124">
        <f t="shared" si="34"/>
        <v>5.61</v>
      </c>
      <c r="Z141" s="124">
        <f t="shared" si="34"/>
        <v>5.61</v>
      </c>
      <c r="AA141" s="124">
        <f t="shared" si="34"/>
        <v>5.61</v>
      </c>
      <c r="AB141" s="124">
        <f t="shared" si="34"/>
        <v>5.61</v>
      </c>
      <c r="AC141" s="124">
        <f t="shared" si="34"/>
        <v>5.61</v>
      </c>
      <c r="AD141" s="124">
        <f t="shared" si="34"/>
        <v>5.61</v>
      </c>
      <c r="AE141" s="124">
        <f t="shared" si="34"/>
        <v>5.61</v>
      </c>
      <c r="AF141" s="124">
        <f t="shared" si="34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2"/>
        <v>1.25</v>
      </c>
      <c r="C142" s="125">
        <v>1.25</v>
      </c>
      <c r="D142" s="124">
        <f t="shared" si="33"/>
        <v>1.25</v>
      </c>
      <c r="E142" s="124">
        <f t="shared" si="33"/>
        <v>1.25</v>
      </c>
      <c r="F142" s="124">
        <f t="shared" si="33"/>
        <v>1.25</v>
      </c>
      <c r="G142" s="124">
        <f t="shared" si="33"/>
        <v>1.25</v>
      </c>
      <c r="H142" s="124">
        <f t="shared" si="33"/>
        <v>1.25</v>
      </c>
      <c r="I142" s="124">
        <f t="shared" si="33"/>
        <v>1.25</v>
      </c>
      <c r="J142" s="124">
        <f t="shared" si="33"/>
        <v>1.25</v>
      </c>
      <c r="K142" s="124">
        <f t="shared" si="33"/>
        <v>1.25</v>
      </c>
      <c r="L142" s="124">
        <f t="shared" si="33"/>
        <v>1.25</v>
      </c>
      <c r="M142" s="124">
        <f t="shared" si="33"/>
        <v>1.25</v>
      </c>
      <c r="N142" s="124">
        <f t="shared" si="33"/>
        <v>1.25</v>
      </c>
      <c r="O142" s="124">
        <f t="shared" si="33"/>
        <v>1.25</v>
      </c>
      <c r="P142" s="124">
        <f t="shared" si="33"/>
        <v>1.25</v>
      </c>
      <c r="Q142" s="124">
        <f t="shared" si="33"/>
        <v>1.25</v>
      </c>
      <c r="R142" s="124">
        <f t="shared" si="33"/>
        <v>1.25</v>
      </c>
      <c r="S142" s="124">
        <f t="shared" si="33"/>
        <v>1.25</v>
      </c>
      <c r="T142" s="124">
        <f t="shared" si="34"/>
        <v>1.25</v>
      </c>
      <c r="U142" s="124">
        <f t="shared" si="34"/>
        <v>1.25</v>
      </c>
      <c r="V142" s="124">
        <f t="shared" si="34"/>
        <v>1.25</v>
      </c>
      <c r="W142" s="124">
        <f t="shared" si="34"/>
        <v>1.25</v>
      </c>
      <c r="X142" s="124">
        <f t="shared" si="34"/>
        <v>1.25</v>
      </c>
      <c r="Y142" s="124">
        <f t="shared" si="34"/>
        <v>1.25</v>
      </c>
      <c r="Z142" s="124">
        <f t="shared" si="34"/>
        <v>1.25</v>
      </c>
      <c r="AA142" s="124">
        <f t="shared" si="34"/>
        <v>1.25</v>
      </c>
      <c r="AB142" s="124">
        <f t="shared" si="34"/>
        <v>1.25</v>
      </c>
      <c r="AC142" s="124">
        <f t="shared" si="34"/>
        <v>1.25</v>
      </c>
      <c r="AD142" s="124">
        <f t="shared" si="34"/>
        <v>1.25</v>
      </c>
      <c r="AE142" s="124">
        <f t="shared" si="34"/>
        <v>1.25</v>
      </c>
      <c r="AF142" s="124">
        <f t="shared" si="34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2"/>
        <v>1.25</v>
      </c>
      <c r="C143" s="125">
        <v>1.25</v>
      </c>
      <c r="D143" s="124">
        <f t="shared" si="33"/>
        <v>1.25</v>
      </c>
      <c r="E143" s="124">
        <f t="shared" si="33"/>
        <v>1.25</v>
      </c>
      <c r="F143" s="124">
        <f t="shared" si="33"/>
        <v>1.25</v>
      </c>
      <c r="G143" s="124">
        <f t="shared" si="33"/>
        <v>1.25</v>
      </c>
      <c r="H143" s="124">
        <f t="shared" si="33"/>
        <v>1.25</v>
      </c>
      <c r="I143" s="124">
        <f t="shared" si="33"/>
        <v>1.25</v>
      </c>
      <c r="J143" s="124">
        <f t="shared" si="33"/>
        <v>1.25</v>
      </c>
      <c r="K143" s="124">
        <f t="shared" si="33"/>
        <v>1.25</v>
      </c>
      <c r="L143" s="124">
        <f t="shared" si="33"/>
        <v>1.25</v>
      </c>
      <c r="M143" s="124">
        <f t="shared" si="33"/>
        <v>1.25</v>
      </c>
      <c r="N143" s="124">
        <f t="shared" si="33"/>
        <v>1.25</v>
      </c>
      <c r="O143" s="124">
        <f t="shared" si="33"/>
        <v>1.25</v>
      </c>
      <c r="P143" s="124">
        <f t="shared" si="33"/>
        <v>1.25</v>
      </c>
      <c r="Q143" s="124">
        <f t="shared" si="33"/>
        <v>1.25</v>
      </c>
      <c r="R143" s="124">
        <f t="shared" si="33"/>
        <v>1.25</v>
      </c>
      <c r="S143" s="124">
        <f t="shared" si="33"/>
        <v>1.25</v>
      </c>
      <c r="T143" s="124">
        <f t="shared" si="34"/>
        <v>1.25</v>
      </c>
      <c r="U143" s="124">
        <f t="shared" si="34"/>
        <v>1.25</v>
      </c>
      <c r="V143" s="124">
        <f t="shared" si="34"/>
        <v>1.25</v>
      </c>
      <c r="W143" s="124">
        <f t="shared" si="34"/>
        <v>1.25</v>
      </c>
      <c r="X143" s="124">
        <f t="shared" si="34"/>
        <v>1.25</v>
      </c>
      <c r="Y143" s="124">
        <f t="shared" si="34"/>
        <v>1.25</v>
      </c>
      <c r="Z143" s="124">
        <f t="shared" si="34"/>
        <v>1.25</v>
      </c>
      <c r="AA143" s="124">
        <f t="shared" si="34"/>
        <v>1.25</v>
      </c>
      <c r="AB143" s="124">
        <f t="shared" si="34"/>
        <v>1.25</v>
      </c>
      <c r="AC143" s="124">
        <f t="shared" si="34"/>
        <v>1.25</v>
      </c>
      <c r="AD143" s="124">
        <f t="shared" si="34"/>
        <v>1.25</v>
      </c>
      <c r="AE143" s="124">
        <f t="shared" si="34"/>
        <v>1.25</v>
      </c>
      <c r="AF143" s="124">
        <f t="shared" si="34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2"/>
        <v>1.46</v>
      </c>
      <c r="C144" s="125">
        <v>1.46</v>
      </c>
      <c r="D144" s="124">
        <f t="shared" si="33"/>
        <v>1.46</v>
      </c>
      <c r="E144" s="124">
        <f t="shared" si="33"/>
        <v>1.46</v>
      </c>
      <c r="F144" s="124">
        <f t="shared" si="33"/>
        <v>1.46</v>
      </c>
      <c r="G144" s="124">
        <f t="shared" si="33"/>
        <v>1.46</v>
      </c>
      <c r="H144" s="124">
        <f t="shared" si="33"/>
        <v>1.46</v>
      </c>
      <c r="I144" s="124">
        <f t="shared" si="33"/>
        <v>1.46</v>
      </c>
      <c r="J144" s="124">
        <f t="shared" si="33"/>
        <v>1.46</v>
      </c>
      <c r="K144" s="124">
        <f t="shared" si="33"/>
        <v>1.46</v>
      </c>
      <c r="L144" s="124">
        <f t="shared" si="33"/>
        <v>1.46</v>
      </c>
      <c r="M144" s="124">
        <f t="shared" si="33"/>
        <v>1.46</v>
      </c>
      <c r="N144" s="124">
        <f t="shared" si="33"/>
        <v>1.46</v>
      </c>
      <c r="O144" s="124">
        <f t="shared" si="33"/>
        <v>1.46</v>
      </c>
      <c r="P144" s="124">
        <f t="shared" si="33"/>
        <v>1.46</v>
      </c>
      <c r="Q144" s="124">
        <f t="shared" si="33"/>
        <v>1.46</v>
      </c>
      <c r="R144" s="124">
        <f t="shared" si="33"/>
        <v>1.46</v>
      </c>
      <c r="S144" s="124">
        <f t="shared" si="33"/>
        <v>1.46</v>
      </c>
      <c r="T144" s="124">
        <f t="shared" si="34"/>
        <v>1.46</v>
      </c>
      <c r="U144" s="124">
        <f t="shared" si="34"/>
        <v>1.46</v>
      </c>
      <c r="V144" s="124">
        <f t="shared" si="34"/>
        <v>1.46</v>
      </c>
      <c r="W144" s="124">
        <f t="shared" si="34"/>
        <v>1.46</v>
      </c>
      <c r="X144" s="124">
        <f t="shared" si="34"/>
        <v>1.46</v>
      </c>
      <c r="Y144" s="124">
        <f t="shared" si="34"/>
        <v>1.46</v>
      </c>
      <c r="Z144" s="124">
        <f t="shared" si="34"/>
        <v>1.46</v>
      </c>
      <c r="AA144" s="124">
        <f t="shared" si="34"/>
        <v>1.46</v>
      </c>
      <c r="AB144" s="124">
        <f t="shared" si="34"/>
        <v>1.46</v>
      </c>
      <c r="AC144" s="124">
        <f t="shared" si="34"/>
        <v>1.46</v>
      </c>
      <c r="AD144" s="124">
        <f t="shared" si="34"/>
        <v>1.46</v>
      </c>
      <c r="AE144" s="124">
        <f t="shared" si="34"/>
        <v>1.46</v>
      </c>
      <c r="AF144" s="124">
        <f t="shared" si="34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2"/>
        <v>3</v>
      </c>
      <c r="C145" s="125">
        <v>3</v>
      </c>
      <c r="D145" s="124">
        <f t="shared" si="33"/>
        <v>3</v>
      </c>
      <c r="E145" s="124">
        <f t="shared" si="33"/>
        <v>3</v>
      </c>
      <c r="F145" s="124">
        <f t="shared" si="33"/>
        <v>3</v>
      </c>
      <c r="G145" s="124">
        <f t="shared" si="33"/>
        <v>3</v>
      </c>
      <c r="H145" s="124">
        <f t="shared" si="33"/>
        <v>3</v>
      </c>
      <c r="I145" s="124">
        <f t="shared" si="33"/>
        <v>3</v>
      </c>
      <c r="J145" s="124">
        <f t="shared" si="33"/>
        <v>3</v>
      </c>
      <c r="K145" s="124">
        <f t="shared" si="33"/>
        <v>3</v>
      </c>
      <c r="L145" s="124">
        <f t="shared" si="33"/>
        <v>3</v>
      </c>
      <c r="M145" s="124">
        <f t="shared" si="33"/>
        <v>3</v>
      </c>
      <c r="N145" s="124">
        <f t="shared" si="33"/>
        <v>3</v>
      </c>
      <c r="O145" s="124">
        <f t="shared" si="33"/>
        <v>3</v>
      </c>
      <c r="P145" s="124">
        <f t="shared" si="33"/>
        <v>3</v>
      </c>
      <c r="Q145" s="124">
        <f t="shared" si="33"/>
        <v>3</v>
      </c>
      <c r="R145" s="124">
        <f t="shared" si="33"/>
        <v>3</v>
      </c>
      <c r="S145" s="124">
        <f t="shared" si="33"/>
        <v>3</v>
      </c>
      <c r="T145" s="124">
        <f t="shared" si="34"/>
        <v>3</v>
      </c>
      <c r="U145" s="124">
        <f t="shared" si="34"/>
        <v>3</v>
      </c>
      <c r="V145" s="124">
        <f t="shared" si="34"/>
        <v>3</v>
      </c>
      <c r="W145" s="124">
        <f t="shared" si="34"/>
        <v>3</v>
      </c>
      <c r="X145" s="124">
        <f t="shared" si="34"/>
        <v>3</v>
      </c>
      <c r="Y145" s="124">
        <f t="shared" si="34"/>
        <v>3</v>
      </c>
      <c r="Z145" s="124">
        <f t="shared" si="34"/>
        <v>3</v>
      </c>
      <c r="AA145" s="124">
        <f t="shared" si="34"/>
        <v>3</v>
      </c>
      <c r="AB145" s="124">
        <f t="shared" si="34"/>
        <v>3</v>
      </c>
      <c r="AC145" s="124">
        <f t="shared" si="34"/>
        <v>3</v>
      </c>
      <c r="AD145" s="124">
        <f t="shared" si="34"/>
        <v>3</v>
      </c>
      <c r="AE145" s="124">
        <f t="shared" si="34"/>
        <v>3</v>
      </c>
      <c r="AF145" s="124">
        <f t="shared" si="34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2"/>
        <v>3.3</v>
      </c>
      <c r="C146" s="125">
        <v>3.3</v>
      </c>
      <c r="D146" s="124">
        <f t="shared" si="33"/>
        <v>3.3</v>
      </c>
      <c r="E146" s="124">
        <f t="shared" si="33"/>
        <v>3.3</v>
      </c>
      <c r="F146" s="124">
        <f t="shared" si="33"/>
        <v>3.3</v>
      </c>
      <c r="G146" s="124">
        <f t="shared" si="33"/>
        <v>3.3</v>
      </c>
      <c r="H146" s="124">
        <f t="shared" si="33"/>
        <v>3.3</v>
      </c>
      <c r="I146" s="124">
        <f t="shared" si="33"/>
        <v>3.3</v>
      </c>
      <c r="J146" s="124">
        <f t="shared" si="33"/>
        <v>3.3</v>
      </c>
      <c r="K146" s="124">
        <f t="shared" si="33"/>
        <v>3.3</v>
      </c>
      <c r="L146" s="124">
        <f t="shared" si="33"/>
        <v>3.3</v>
      </c>
      <c r="M146" s="124">
        <f t="shared" si="33"/>
        <v>3.3</v>
      </c>
      <c r="N146" s="124">
        <f t="shared" si="33"/>
        <v>3.3</v>
      </c>
      <c r="O146" s="124">
        <f t="shared" si="33"/>
        <v>3.3</v>
      </c>
      <c r="P146" s="124">
        <f t="shared" si="33"/>
        <v>3.3</v>
      </c>
      <c r="Q146" s="124">
        <f t="shared" si="33"/>
        <v>3.3</v>
      </c>
      <c r="R146" s="124">
        <f t="shared" si="33"/>
        <v>3.3</v>
      </c>
      <c r="S146" s="124">
        <f t="shared" si="33"/>
        <v>3.3</v>
      </c>
      <c r="T146" s="124">
        <f t="shared" si="34"/>
        <v>3.3</v>
      </c>
      <c r="U146" s="124">
        <f t="shared" si="34"/>
        <v>3.3</v>
      </c>
      <c r="V146" s="124">
        <f t="shared" si="34"/>
        <v>3.3</v>
      </c>
      <c r="W146" s="124">
        <f t="shared" si="34"/>
        <v>3.3</v>
      </c>
      <c r="X146" s="124">
        <f t="shared" si="34"/>
        <v>3.3</v>
      </c>
      <c r="Y146" s="124">
        <f t="shared" si="34"/>
        <v>3.3</v>
      </c>
      <c r="Z146" s="124">
        <f t="shared" si="34"/>
        <v>3.3</v>
      </c>
      <c r="AA146" s="124">
        <f t="shared" si="34"/>
        <v>3.3</v>
      </c>
      <c r="AB146" s="124">
        <f t="shared" si="34"/>
        <v>3.3</v>
      </c>
      <c r="AC146" s="124">
        <f t="shared" si="34"/>
        <v>3.3</v>
      </c>
      <c r="AD146" s="124">
        <f t="shared" si="34"/>
        <v>3.3</v>
      </c>
      <c r="AE146" s="124">
        <f t="shared" si="34"/>
        <v>3.3</v>
      </c>
      <c r="AF146" s="124">
        <f t="shared" si="34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5">C148</f>
        <v>1.76</v>
      </c>
      <c r="E148" s="124">
        <f t="shared" si="35"/>
        <v>1.76</v>
      </c>
      <c r="F148" s="124">
        <f t="shared" si="35"/>
        <v>1.76</v>
      </c>
      <c r="G148" s="124">
        <f t="shared" si="35"/>
        <v>1.76</v>
      </c>
      <c r="H148" s="124">
        <f t="shared" si="35"/>
        <v>1.76</v>
      </c>
      <c r="I148" s="124">
        <f t="shared" si="35"/>
        <v>1.76</v>
      </c>
      <c r="J148" s="124">
        <f t="shared" si="35"/>
        <v>1.76</v>
      </c>
      <c r="K148" s="124">
        <f t="shared" si="35"/>
        <v>1.76</v>
      </c>
      <c r="L148" s="124">
        <f t="shared" si="35"/>
        <v>1.76</v>
      </c>
      <c r="M148" s="124">
        <f t="shared" si="35"/>
        <v>1.76</v>
      </c>
      <c r="N148" s="124">
        <f t="shared" si="35"/>
        <v>1.76</v>
      </c>
      <c r="O148" s="124">
        <f t="shared" si="35"/>
        <v>1.76</v>
      </c>
      <c r="P148" s="124">
        <f t="shared" si="35"/>
        <v>1.76</v>
      </c>
      <c r="Q148" s="124">
        <f t="shared" si="35"/>
        <v>1.76</v>
      </c>
      <c r="R148" s="124">
        <f t="shared" si="35"/>
        <v>1.76</v>
      </c>
      <c r="S148" s="124">
        <f t="shared" si="35"/>
        <v>1.76</v>
      </c>
      <c r="T148" s="124">
        <f t="shared" ref="T148:AF149" si="36">S148</f>
        <v>1.76</v>
      </c>
      <c r="U148" s="124">
        <f t="shared" si="36"/>
        <v>1.76</v>
      </c>
      <c r="V148" s="124">
        <f t="shared" si="36"/>
        <v>1.76</v>
      </c>
      <c r="W148" s="124">
        <f t="shared" si="36"/>
        <v>1.76</v>
      </c>
      <c r="X148" s="124">
        <f t="shared" si="36"/>
        <v>1.76</v>
      </c>
      <c r="Y148" s="124">
        <f t="shared" si="36"/>
        <v>1.76</v>
      </c>
      <c r="Z148" s="124">
        <f t="shared" si="36"/>
        <v>1.76</v>
      </c>
      <c r="AA148" s="124">
        <f t="shared" si="36"/>
        <v>1.76</v>
      </c>
      <c r="AB148" s="124">
        <f t="shared" si="36"/>
        <v>1.76</v>
      </c>
      <c r="AC148" s="124">
        <f t="shared" si="36"/>
        <v>1.76</v>
      </c>
      <c r="AD148" s="124">
        <f t="shared" si="36"/>
        <v>1.76</v>
      </c>
      <c r="AE148" s="124">
        <f t="shared" si="36"/>
        <v>1.76</v>
      </c>
      <c r="AF148" s="124">
        <f t="shared" si="36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5"/>
        <v>0</v>
      </c>
      <c r="E149" s="124">
        <f t="shared" si="35"/>
        <v>0</v>
      </c>
      <c r="F149" s="124">
        <f t="shared" si="35"/>
        <v>0</v>
      </c>
      <c r="G149" s="124">
        <f t="shared" si="35"/>
        <v>0</v>
      </c>
      <c r="H149" s="124">
        <f t="shared" si="35"/>
        <v>0</v>
      </c>
      <c r="I149" s="124">
        <f t="shared" si="35"/>
        <v>0</v>
      </c>
      <c r="J149" s="124">
        <f t="shared" si="35"/>
        <v>0</v>
      </c>
      <c r="K149" s="124">
        <f t="shared" si="35"/>
        <v>0</v>
      </c>
      <c r="L149" s="124">
        <f t="shared" si="35"/>
        <v>0</v>
      </c>
      <c r="M149" s="124">
        <f t="shared" si="35"/>
        <v>0</v>
      </c>
      <c r="N149" s="124">
        <f t="shared" si="35"/>
        <v>0</v>
      </c>
      <c r="O149" s="124">
        <f t="shared" si="35"/>
        <v>0</v>
      </c>
      <c r="P149" s="124">
        <f t="shared" si="35"/>
        <v>0</v>
      </c>
      <c r="Q149" s="124">
        <f t="shared" si="35"/>
        <v>0</v>
      </c>
      <c r="R149" s="124">
        <f t="shared" si="35"/>
        <v>0</v>
      </c>
      <c r="S149" s="124">
        <f t="shared" si="35"/>
        <v>0</v>
      </c>
      <c r="T149" s="124">
        <f t="shared" si="36"/>
        <v>0</v>
      </c>
      <c r="U149" s="124">
        <f t="shared" si="36"/>
        <v>0</v>
      </c>
      <c r="V149" s="124">
        <f t="shared" si="36"/>
        <v>0</v>
      </c>
      <c r="W149" s="124">
        <f t="shared" si="36"/>
        <v>0</v>
      </c>
      <c r="X149" s="124">
        <f t="shared" si="36"/>
        <v>0</v>
      </c>
      <c r="Y149" s="124">
        <f t="shared" si="36"/>
        <v>0</v>
      </c>
      <c r="Z149" s="124">
        <f t="shared" si="36"/>
        <v>0</v>
      </c>
      <c r="AA149" s="124">
        <f t="shared" si="36"/>
        <v>0</v>
      </c>
      <c r="AB149" s="124">
        <f t="shared" si="36"/>
        <v>0</v>
      </c>
      <c r="AC149" s="124">
        <f t="shared" si="36"/>
        <v>0</v>
      </c>
      <c r="AD149" s="124">
        <f t="shared" si="36"/>
        <v>0</v>
      </c>
      <c r="AE149" s="124">
        <f t="shared" si="36"/>
        <v>0</v>
      </c>
      <c r="AF149" s="124">
        <f t="shared" si="36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7">C151</f>
        <v>0.1</v>
      </c>
      <c r="E151" s="124">
        <f t="shared" si="37"/>
        <v>0.1</v>
      </c>
      <c r="F151" s="124">
        <f t="shared" si="37"/>
        <v>0.1</v>
      </c>
      <c r="G151" s="124">
        <f t="shared" si="37"/>
        <v>0.1</v>
      </c>
      <c r="H151" s="124">
        <f t="shared" si="37"/>
        <v>0.1</v>
      </c>
      <c r="I151" s="124">
        <f t="shared" si="37"/>
        <v>0.1</v>
      </c>
      <c r="J151" s="124">
        <f t="shared" si="37"/>
        <v>0.1</v>
      </c>
      <c r="K151" s="124">
        <f t="shared" si="37"/>
        <v>0.1</v>
      </c>
      <c r="L151" s="124">
        <f t="shared" si="37"/>
        <v>0.1</v>
      </c>
      <c r="M151" s="124">
        <f t="shared" si="37"/>
        <v>0.1</v>
      </c>
      <c r="N151" s="124">
        <f t="shared" si="37"/>
        <v>0.1</v>
      </c>
      <c r="O151" s="124">
        <f t="shared" si="37"/>
        <v>0.1</v>
      </c>
      <c r="P151" s="124">
        <f t="shared" si="37"/>
        <v>0.1</v>
      </c>
      <c r="Q151" s="124">
        <f t="shared" si="37"/>
        <v>0.1</v>
      </c>
      <c r="R151" s="124">
        <f t="shared" si="37"/>
        <v>0.1</v>
      </c>
      <c r="S151" s="124">
        <f t="shared" si="37"/>
        <v>0.1</v>
      </c>
      <c r="T151" s="124">
        <f t="shared" ref="T151:AF154" si="38">S151</f>
        <v>0.1</v>
      </c>
      <c r="U151" s="124">
        <f t="shared" si="38"/>
        <v>0.1</v>
      </c>
      <c r="V151" s="124">
        <f t="shared" si="38"/>
        <v>0.1</v>
      </c>
      <c r="W151" s="124">
        <f t="shared" si="38"/>
        <v>0.1</v>
      </c>
      <c r="X151" s="124">
        <f t="shared" si="38"/>
        <v>0.1</v>
      </c>
      <c r="Y151" s="124">
        <f t="shared" si="38"/>
        <v>0.1</v>
      </c>
      <c r="Z151" s="124">
        <f t="shared" si="38"/>
        <v>0.1</v>
      </c>
      <c r="AA151" s="124">
        <f t="shared" si="38"/>
        <v>0.1</v>
      </c>
      <c r="AB151" s="124">
        <f t="shared" si="38"/>
        <v>0.1</v>
      </c>
      <c r="AC151" s="124">
        <f t="shared" si="38"/>
        <v>0.1</v>
      </c>
      <c r="AD151" s="124">
        <f t="shared" si="38"/>
        <v>0.1</v>
      </c>
      <c r="AE151" s="124">
        <f t="shared" si="38"/>
        <v>0.1</v>
      </c>
      <c r="AF151" s="124">
        <f t="shared" si="38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7"/>
        <v>2.0499999999999998</v>
      </c>
      <c r="E152" s="124">
        <f t="shared" si="37"/>
        <v>2.0499999999999998</v>
      </c>
      <c r="F152" s="124">
        <f t="shared" si="37"/>
        <v>2.0499999999999998</v>
      </c>
      <c r="G152" s="124">
        <f t="shared" si="37"/>
        <v>2.0499999999999998</v>
      </c>
      <c r="H152" s="124">
        <f t="shared" si="37"/>
        <v>2.0499999999999998</v>
      </c>
      <c r="I152" s="124">
        <f t="shared" si="37"/>
        <v>2.0499999999999998</v>
      </c>
      <c r="J152" s="124">
        <f t="shared" si="37"/>
        <v>2.0499999999999998</v>
      </c>
      <c r="K152" s="124">
        <f t="shared" si="37"/>
        <v>2.0499999999999998</v>
      </c>
      <c r="L152" s="124">
        <f t="shared" si="37"/>
        <v>2.0499999999999998</v>
      </c>
      <c r="M152" s="124">
        <f t="shared" si="37"/>
        <v>2.0499999999999998</v>
      </c>
      <c r="N152" s="124">
        <f t="shared" si="37"/>
        <v>2.0499999999999998</v>
      </c>
      <c r="O152" s="124">
        <f t="shared" si="37"/>
        <v>2.0499999999999998</v>
      </c>
      <c r="P152" s="124">
        <f t="shared" si="37"/>
        <v>2.0499999999999998</v>
      </c>
      <c r="Q152" s="124">
        <f t="shared" si="37"/>
        <v>2.0499999999999998</v>
      </c>
      <c r="R152" s="124">
        <f t="shared" si="37"/>
        <v>2.0499999999999998</v>
      </c>
      <c r="S152" s="124">
        <f t="shared" si="37"/>
        <v>2.0499999999999998</v>
      </c>
      <c r="T152" s="124">
        <f t="shared" si="38"/>
        <v>2.0499999999999998</v>
      </c>
      <c r="U152" s="124">
        <f t="shared" si="38"/>
        <v>2.0499999999999998</v>
      </c>
      <c r="V152" s="124">
        <f t="shared" si="38"/>
        <v>2.0499999999999998</v>
      </c>
      <c r="W152" s="124">
        <f t="shared" si="38"/>
        <v>2.0499999999999998</v>
      </c>
      <c r="X152" s="124">
        <f t="shared" si="38"/>
        <v>2.0499999999999998</v>
      </c>
      <c r="Y152" s="124">
        <f t="shared" si="38"/>
        <v>2.0499999999999998</v>
      </c>
      <c r="Z152" s="124">
        <f t="shared" si="38"/>
        <v>2.0499999999999998</v>
      </c>
      <c r="AA152" s="124">
        <f t="shared" si="38"/>
        <v>2.0499999999999998</v>
      </c>
      <c r="AB152" s="124">
        <f t="shared" si="38"/>
        <v>2.0499999999999998</v>
      </c>
      <c r="AC152" s="124">
        <f t="shared" si="38"/>
        <v>2.0499999999999998</v>
      </c>
      <c r="AD152" s="124">
        <f t="shared" si="38"/>
        <v>2.0499999999999998</v>
      </c>
      <c r="AE152" s="124">
        <f t="shared" si="38"/>
        <v>2.0499999999999998</v>
      </c>
      <c r="AF152" s="124">
        <f t="shared" si="38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7"/>
        <v>2.7</v>
      </c>
      <c r="E153" s="124">
        <f t="shared" si="37"/>
        <v>2.7</v>
      </c>
      <c r="F153" s="124">
        <f t="shared" si="37"/>
        <v>2.7</v>
      </c>
      <c r="G153" s="124">
        <f t="shared" si="37"/>
        <v>2.7</v>
      </c>
      <c r="H153" s="124">
        <f t="shared" si="37"/>
        <v>2.7</v>
      </c>
      <c r="I153" s="124">
        <f t="shared" si="37"/>
        <v>2.7</v>
      </c>
      <c r="J153" s="124">
        <f t="shared" si="37"/>
        <v>2.7</v>
      </c>
      <c r="K153" s="124">
        <f t="shared" si="37"/>
        <v>2.7</v>
      </c>
      <c r="L153" s="124">
        <f t="shared" si="37"/>
        <v>2.7</v>
      </c>
      <c r="M153" s="124">
        <f t="shared" si="37"/>
        <v>2.7</v>
      </c>
      <c r="N153" s="124">
        <f t="shared" si="37"/>
        <v>2.7</v>
      </c>
      <c r="O153" s="124">
        <f t="shared" si="37"/>
        <v>2.7</v>
      </c>
      <c r="P153" s="124">
        <f t="shared" si="37"/>
        <v>2.7</v>
      </c>
      <c r="Q153" s="124">
        <f t="shared" si="37"/>
        <v>2.7</v>
      </c>
      <c r="R153" s="124">
        <f t="shared" si="37"/>
        <v>2.7</v>
      </c>
      <c r="S153" s="124">
        <f t="shared" si="37"/>
        <v>2.7</v>
      </c>
      <c r="T153" s="124">
        <f t="shared" si="38"/>
        <v>2.7</v>
      </c>
      <c r="U153" s="124">
        <f t="shared" si="38"/>
        <v>2.7</v>
      </c>
      <c r="V153" s="124">
        <f t="shared" si="38"/>
        <v>2.7</v>
      </c>
      <c r="W153" s="124">
        <f t="shared" si="38"/>
        <v>2.7</v>
      </c>
      <c r="X153" s="124">
        <f t="shared" si="38"/>
        <v>2.7</v>
      </c>
      <c r="Y153" s="124">
        <f t="shared" si="38"/>
        <v>2.7</v>
      </c>
      <c r="Z153" s="124">
        <f t="shared" si="38"/>
        <v>2.7</v>
      </c>
      <c r="AA153" s="124">
        <f t="shared" si="38"/>
        <v>2.7</v>
      </c>
      <c r="AB153" s="124">
        <f t="shared" si="38"/>
        <v>2.7</v>
      </c>
      <c r="AC153" s="124">
        <f t="shared" si="38"/>
        <v>2.7</v>
      </c>
      <c r="AD153" s="124">
        <f t="shared" si="38"/>
        <v>2.7</v>
      </c>
      <c r="AE153" s="124">
        <f t="shared" si="38"/>
        <v>2.7</v>
      </c>
      <c r="AF153" s="124">
        <f t="shared" si="38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7"/>
        <v>2.15</v>
      </c>
      <c r="E154" s="124">
        <f t="shared" si="37"/>
        <v>2.15</v>
      </c>
      <c r="F154" s="124">
        <f t="shared" si="37"/>
        <v>2.15</v>
      </c>
      <c r="G154" s="124">
        <f t="shared" si="37"/>
        <v>2.15</v>
      </c>
      <c r="H154" s="124">
        <f t="shared" si="37"/>
        <v>2.15</v>
      </c>
      <c r="I154" s="124">
        <f t="shared" si="37"/>
        <v>2.15</v>
      </c>
      <c r="J154" s="124">
        <f t="shared" si="37"/>
        <v>2.15</v>
      </c>
      <c r="K154" s="124">
        <f t="shared" si="37"/>
        <v>2.15</v>
      </c>
      <c r="L154" s="124">
        <f t="shared" si="37"/>
        <v>2.15</v>
      </c>
      <c r="M154" s="124">
        <f t="shared" si="37"/>
        <v>2.15</v>
      </c>
      <c r="N154" s="124">
        <f t="shared" si="37"/>
        <v>2.15</v>
      </c>
      <c r="O154" s="124">
        <f t="shared" si="37"/>
        <v>2.15</v>
      </c>
      <c r="P154" s="124">
        <f t="shared" si="37"/>
        <v>2.15</v>
      </c>
      <c r="Q154" s="124">
        <f t="shared" si="37"/>
        <v>2.15</v>
      </c>
      <c r="R154" s="124">
        <f t="shared" si="37"/>
        <v>2.15</v>
      </c>
      <c r="S154" s="124">
        <f t="shared" si="37"/>
        <v>2.15</v>
      </c>
      <c r="T154" s="124">
        <f t="shared" si="38"/>
        <v>2.15</v>
      </c>
      <c r="U154" s="124">
        <f t="shared" si="38"/>
        <v>2.15</v>
      </c>
      <c r="V154" s="124">
        <f t="shared" si="38"/>
        <v>2.15</v>
      </c>
      <c r="W154" s="124">
        <f t="shared" si="38"/>
        <v>2.15</v>
      </c>
      <c r="X154" s="124">
        <f t="shared" si="38"/>
        <v>2.15</v>
      </c>
      <c r="Y154" s="124">
        <f t="shared" si="38"/>
        <v>2.15</v>
      </c>
      <c r="Z154" s="124">
        <f t="shared" si="38"/>
        <v>2.15</v>
      </c>
      <c r="AA154" s="124">
        <f t="shared" si="38"/>
        <v>2.15</v>
      </c>
      <c r="AB154" s="124">
        <f t="shared" si="38"/>
        <v>2.15</v>
      </c>
      <c r="AC154" s="124">
        <f t="shared" si="38"/>
        <v>2.15</v>
      </c>
      <c r="AD154" s="124">
        <f t="shared" si="38"/>
        <v>2.15</v>
      </c>
      <c r="AE154" s="124">
        <f t="shared" si="38"/>
        <v>2.15</v>
      </c>
      <c r="AF154" s="124">
        <f t="shared" si="38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9">AF156</f>
        <v>0.9</v>
      </c>
      <c r="C156" s="125">
        <v>0.9</v>
      </c>
      <c r="D156" s="124">
        <f t="shared" ref="D156:S168" si="40">C156</f>
        <v>0.9</v>
      </c>
      <c r="E156" s="124">
        <f t="shared" si="40"/>
        <v>0.9</v>
      </c>
      <c r="F156" s="124">
        <f t="shared" si="40"/>
        <v>0.9</v>
      </c>
      <c r="G156" s="124">
        <f t="shared" si="40"/>
        <v>0.9</v>
      </c>
      <c r="H156" s="124">
        <f t="shared" si="40"/>
        <v>0.9</v>
      </c>
      <c r="I156" s="124">
        <f t="shared" si="40"/>
        <v>0.9</v>
      </c>
      <c r="J156" s="124">
        <f t="shared" si="40"/>
        <v>0.9</v>
      </c>
      <c r="K156" s="124">
        <f t="shared" si="40"/>
        <v>0.9</v>
      </c>
      <c r="L156" s="124">
        <f t="shared" si="40"/>
        <v>0.9</v>
      </c>
      <c r="M156" s="124">
        <f t="shared" si="40"/>
        <v>0.9</v>
      </c>
      <c r="N156" s="124">
        <f t="shared" si="40"/>
        <v>0.9</v>
      </c>
      <c r="O156" s="124">
        <f t="shared" si="40"/>
        <v>0.9</v>
      </c>
      <c r="P156" s="124">
        <f t="shared" si="40"/>
        <v>0.9</v>
      </c>
      <c r="Q156" s="124">
        <f t="shared" si="40"/>
        <v>0.9</v>
      </c>
      <c r="R156" s="124">
        <f t="shared" si="40"/>
        <v>0.9</v>
      </c>
      <c r="S156" s="124">
        <f t="shared" si="40"/>
        <v>0.9</v>
      </c>
      <c r="T156" s="124">
        <f t="shared" ref="S156:AF168" si="41">S156</f>
        <v>0.9</v>
      </c>
      <c r="U156" s="124">
        <f t="shared" si="41"/>
        <v>0.9</v>
      </c>
      <c r="V156" s="124">
        <f t="shared" si="41"/>
        <v>0.9</v>
      </c>
      <c r="W156" s="124">
        <f t="shared" si="41"/>
        <v>0.9</v>
      </c>
      <c r="X156" s="124">
        <f t="shared" si="41"/>
        <v>0.9</v>
      </c>
      <c r="Y156" s="124">
        <f t="shared" si="41"/>
        <v>0.9</v>
      </c>
      <c r="Z156" s="124">
        <f t="shared" si="41"/>
        <v>0.9</v>
      </c>
      <c r="AA156" s="124">
        <f t="shared" si="41"/>
        <v>0.9</v>
      </c>
      <c r="AB156" s="124">
        <f t="shared" si="41"/>
        <v>0.9</v>
      </c>
      <c r="AC156" s="124">
        <f t="shared" si="41"/>
        <v>0.9</v>
      </c>
      <c r="AD156" s="124">
        <f t="shared" si="41"/>
        <v>0.9</v>
      </c>
      <c r="AE156" s="124">
        <f t="shared" si="41"/>
        <v>0.9</v>
      </c>
      <c r="AF156" s="124">
        <f t="shared" si="41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9"/>
        <v>1.08</v>
      </c>
      <c r="C157" s="125">
        <v>1.08</v>
      </c>
      <c r="D157" s="124">
        <f t="shared" si="40"/>
        <v>1.08</v>
      </c>
      <c r="E157" s="124">
        <f t="shared" si="40"/>
        <v>1.08</v>
      </c>
      <c r="F157" s="124">
        <f t="shared" si="40"/>
        <v>1.08</v>
      </c>
      <c r="G157" s="124">
        <f t="shared" si="40"/>
        <v>1.08</v>
      </c>
      <c r="H157" s="124">
        <f t="shared" si="40"/>
        <v>1.08</v>
      </c>
      <c r="I157" s="124">
        <f t="shared" si="40"/>
        <v>1.08</v>
      </c>
      <c r="J157" s="124">
        <f t="shared" si="40"/>
        <v>1.08</v>
      </c>
      <c r="K157" s="124">
        <f t="shared" si="40"/>
        <v>1.08</v>
      </c>
      <c r="L157" s="124">
        <f t="shared" si="40"/>
        <v>1.08</v>
      </c>
      <c r="M157" s="124">
        <f t="shared" si="40"/>
        <v>1.08</v>
      </c>
      <c r="N157" s="124">
        <f t="shared" si="40"/>
        <v>1.08</v>
      </c>
      <c r="O157" s="124">
        <f t="shared" si="40"/>
        <v>1.08</v>
      </c>
      <c r="P157" s="124">
        <f t="shared" si="40"/>
        <v>1.08</v>
      </c>
      <c r="Q157" s="124">
        <f t="shared" si="40"/>
        <v>1.08</v>
      </c>
      <c r="R157" s="124">
        <f t="shared" si="40"/>
        <v>1.08</v>
      </c>
      <c r="S157" s="124">
        <f t="shared" si="40"/>
        <v>1.08</v>
      </c>
      <c r="T157" s="124">
        <f t="shared" si="41"/>
        <v>1.08</v>
      </c>
      <c r="U157" s="124">
        <f t="shared" si="41"/>
        <v>1.08</v>
      </c>
      <c r="V157" s="124">
        <f t="shared" si="41"/>
        <v>1.08</v>
      </c>
      <c r="W157" s="124">
        <f t="shared" si="41"/>
        <v>1.08</v>
      </c>
      <c r="X157" s="124">
        <f t="shared" si="41"/>
        <v>1.08</v>
      </c>
      <c r="Y157" s="124">
        <f t="shared" si="41"/>
        <v>1.08</v>
      </c>
      <c r="Z157" s="124">
        <f t="shared" si="41"/>
        <v>1.08</v>
      </c>
      <c r="AA157" s="124">
        <f t="shared" si="41"/>
        <v>1.08</v>
      </c>
      <c r="AB157" s="124">
        <f t="shared" si="41"/>
        <v>1.08</v>
      </c>
      <c r="AC157" s="124">
        <f t="shared" si="41"/>
        <v>1.08</v>
      </c>
      <c r="AD157" s="124">
        <f t="shared" si="41"/>
        <v>1.08</v>
      </c>
      <c r="AE157" s="124">
        <f t="shared" si="41"/>
        <v>1.08</v>
      </c>
      <c r="AF157" s="124">
        <f t="shared" si="41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9"/>
        <v>2.37</v>
      </c>
      <c r="C158" s="125">
        <v>2.37</v>
      </c>
      <c r="D158" s="124">
        <f t="shared" si="40"/>
        <v>2.37</v>
      </c>
      <c r="E158" s="124">
        <f t="shared" si="40"/>
        <v>2.37</v>
      </c>
      <c r="F158" s="124">
        <f t="shared" si="40"/>
        <v>2.37</v>
      </c>
      <c r="G158" s="124">
        <f t="shared" si="40"/>
        <v>2.37</v>
      </c>
      <c r="H158" s="124">
        <f t="shared" si="40"/>
        <v>2.37</v>
      </c>
      <c r="I158" s="124">
        <f t="shared" si="40"/>
        <v>2.37</v>
      </c>
      <c r="J158" s="124">
        <f t="shared" si="40"/>
        <v>2.37</v>
      </c>
      <c r="K158" s="124">
        <f t="shared" si="40"/>
        <v>2.37</v>
      </c>
      <c r="L158" s="124">
        <f t="shared" si="40"/>
        <v>2.37</v>
      </c>
      <c r="M158" s="124">
        <f t="shared" si="40"/>
        <v>2.37</v>
      </c>
      <c r="N158" s="124">
        <f t="shared" si="40"/>
        <v>2.37</v>
      </c>
      <c r="O158" s="124">
        <f t="shared" si="40"/>
        <v>2.37</v>
      </c>
      <c r="P158" s="124">
        <f t="shared" si="40"/>
        <v>2.37</v>
      </c>
      <c r="Q158" s="124">
        <f t="shared" si="40"/>
        <v>2.37</v>
      </c>
      <c r="R158" s="124">
        <f t="shared" si="40"/>
        <v>2.37</v>
      </c>
      <c r="S158" s="124">
        <f t="shared" si="40"/>
        <v>2.37</v>
      </c>
      <c r="T158" s="124">
        <f t="shared" si="41"/>
        <v>2.37</v>
      </c>
      <c r="U158" s="124">
        <f t="shared" si="41"/>
        <v>2.37</v>
      </c>
      <c r="V158" s="124">
        <f t="shared" si="41"/>
        <v>2.37</v>
      </c>
      <c r="W158" s="124">
        <f t="shared" si="41"/>
        <v>2.37</v>
      </c>
      <c r="X158" s="124">
        <f t="shared" si="41"/>
        <v>2.37</v>
      </c>
      <c r="Y158" s="124">
        <f t="shared" si="41"/>
        <v>2.37</v>
      </c>
      <c r="Z158" s="124">
        <f t="shared" si="41"/>
        <v>2.37</v>
      </c>
      <c r="AA158" s="124">
        <f t="shared" si="41"/>
        <v>2.37</v>
      </c>
      <c r="AB158" s="124">
        <f t="shared" si="41"/>
        <v>2.37</v>
      </c>
      <c r="AC158" s="124">
        <f t="shared" si="41"/>
        <v>2.37</v>
      </c>
      <c r="AD158" s="124">
        <f t="shared" si="41"/>
        <v>2.37</v>
      </c>
      <c r="AE158" s="124">
        <f t="shared" si="41"/>
        <v>2.37</v>
      </c>
      <c r="AF158" s="124">
        <f t="shared" si="41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9"/>
        <v>1.81</v>
      </c>
      <c r="C159" s="125">
        <v>1.81</v>
      </c>
      <c r="D159" s="124">
        <f t="shared" si="40"/>
        <v>1.81</v>
      </c>
      <c r="E159" s="124">
        <f t="shared" si="40"/>
        <v>1.81</v>
      </c>
      <c r="F159" s="124">
        <f t="shared" si="40"/>
        <v>1.81</v>
      </c>
      <c r="G159" s="124">
        <f t="shared" si="40"/>
        <v>1.81</v>
      </c>
      <c r="H159" s="124">
        <f t="shared" si="40"/>
        <v>1.81</v>
      </c>
      <c r="I159" s="124">
        <f t="shared" si="40"/>
        <v>1.81</v>
      </c>
      <c r="J159" s="124">
        <f t="shared" si="40"/>
        <v>1.81</v>
      </c>
      <c r="K159" s="124">
        <f t="shared" si="40"/>
        <v>1.81</v>
      </c>
      <c r="L159" s="124">
        <f t="shared" si="40"/>
        <v>1.81</v>
      </c>
      <c r="M159" s="124">
        <f t="shared" si="40"/>
        <v>1.81</v>
      </c>
      <c r="N159" s="124">
        <f t="shared" si="40"/>
        <v>1.81</v>
      </c>
      <c r="O159" s="124">
        <f t="shared" si="40"/>
        <v>1.81</v>
      </c>
      <c r="P159" s="124">
        <f t="shared" si="40"/>
        <v>1.81</v>
      </c>
      <c r="Q159" s="124">
        <f t="shared" si="40"/>
        <v>1.81</v>
      </c>
      <c r="R159" s="124">
        <f t="shared" si="40"/>
        <v>1.81</v>
      </c>
      <c r="S159" s="124">
        <f t="shared" si="40"/>
        <v>1.81</v>
      </c>
      <c r="T159" s="124">
        <f t="shared" si="41"/>
        <v>1.81</v>
      </c>
      <c r="U159" s="124">
        <f t="shared" si="41"/>
        <v>1.81</v>
      </c>
      <c r="V159" s="124">
        <f t="shared" si="41"/>
        <v>1.81</v>
      </c>
      <c r="W159" s="124">
        <f t="shared" si="41"/>
        <v>1.81</v>
      </c>
      <c r="X159" s="124">
        <f t="shared" si="41"/>
        <v>1.81</v>
      </c>
      <c r="Y159" s="124">
        <f t="shared" si="41"/>
        <v>1.81</v>
      </c>
      <c r="Z159" s="124">
        <f t="shared" si="41"/>
        <v>1.81</v>
      </c>
      <c r="AA159" s="124">
        <f t="shared" si="41"/>
        <v>1.81</v>
      </c>
      <c r="AB159" s="124">
        <f t="shared" si="41"/>
        <v>1.81</v>
      </c>
      <c r="AC159" s="124">
        <f t="shared" si="41"/>
        <v>1.81</v>
      </c>
      <c r="AD159" s="124">
        <f t="shared" si="41"/>
        <v>1.81</v>
      </c>
      <c r="AE159" s="124">
        <f t="shared" si="41"/>
        <v>1.81</v>
      </c>
      <c r="AF159" s="124">
        <f t="shared" si="41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9"/>
        <v>1.0900000000000001</v>
      </c>
      <c r="C160" s="125">
        <v>1.0900000000000001</v>
      </c>
      <c r="D160" s="124">
        <f t="shared" si="40"/>
        <v>1.0900000000000001</v>
      </c>
      <c r="E160" s="124">
        <f t="shared" si="40"/>
        <v>1.0900000000000001</v>
      </c>
      <c r="F160" s="124">
        <f t="shared" si="40"/>
        <v>1.0900000000000001</v>
      </c>
      <c r="G160" s="124">
        <f t="shared" si="40"/>
        <v>1.0900000000000001</v>
      </c>
      <c r="H160" s="124">
        <f t="shared" si="40"/>
        <v>1.0900000000000001</v>
      </c>
      <c r="I160" s="124">
        <f t="shared" si="40"/>
        <v>1.0900000000000001</v>
      </c>
      <c r="J160" s="124">
        <f t="shared" si="40"/>
        <v>1.0900000000000001</v>
      </c>
      <c r="K160" s="124">
        <f t="shared" si="40"/>
        <v>1.0900000000000001</v>
      </c>
      <c r="L160" s="124">
        <f t="shared" si="40"/>
        <v>1.0900000000000001</v>
      </c>
      <c r="M160" s="124">
        <f t="shared" si="40"/>
        <v>1.0900000000000001</v>
      </c>
      <c r="N160" s="124">
        <f t="shared" si="40"/>
        <v>1.0900000000000001</v>
      </c>
      <c r="O160" s="124">
        <f t="shared" si="40"/>
        <v>1.0900000000000001</v>
      </c>
      <c r="P160" s="124">
        <f t="shared" si="40"/>
        <v>1.0900000000000001</v>
      </c>
      <c r="Q160" s="124">
        <f t="shared" si="40"/>
        <v>1.0900000000000001</v>
      </c>
      <c r="R160" s="124">
        <f t="shared" si="40"/>
        <v>1.0900000000000001</v>
      </c>
      <c r="S160" s="124">
        <f t="shared" si="40"/>
        <v>1.0900000000000001</v>
      </c>
      <c r="T160" s="124">
        <f t="shared" si="41"/>
        <v>1.0900000000000001</v>
      </c>
      <c r="U160" s="124">
        <f t="shared" si="41"/>
        <v>1.0900000000000001</v>
      </c>
      <c r="V160" s="124">
        <f t="shared" si="41"/>
        <v>1.0900000000000001</v>
      </c>
      <c r="W160" s="124">
        <f t="shared" si="41"/>
        <v>1.0900000000000001</v>
      </c>
      <c r="X160" s="124">
        <f t="shared" si="41"/>
        <v>1.0900000000000001</v>
      </c>
      <c r="Y160" s="124">
        <f t="shared" si="41"/>
        <v>1.0900000000000001</v>
      </c>
      <c r="Z160" s="124">
        <f t="shared" si="41"/>
        <v>1.0900000000000001</v>
      </c>
      <c r="AA160" s="124">
        <f t="shared" si="41"/>
        <v>1.0900000000000001</v>
      </c>
      <c r="AB160" s="124">
        <f t="shared" si="41"/>
        <v>1.0900000000000001</v>
      </c>
      <c r="AC160" s="124">
        <f t="shared" si="41"/>
        <v>1.0900000000000001</v>
      </c>
      <c r="AD160" s="124">
        <f t="shared" si="41"/>
        <v>1.0900000000000001</v>
      </c>
      <c r="AE160" s="124">
        <f t="shared" si="41"/>
        <v>1.0900000000000001</v>
      </c>
      <c r="AF160" s="124">
        <f t="shared" si="41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9"/>
        <v>1.58</v>
      </c>
      <c r="C161" s="125">
        <v>1.58</v>
      </c>
      <c r="D161" s="124">
        <f t="shared" si="40"/>
        <v>1.58</v>
      </c>
      <c r="E161" s="124">
        <f t="shared" si="40"/>
        <v>1.58</v>
      </c>
      <c r="F161" s="124">
        <f t="shared" si="40"/>
        <v>1.58</v>
      </c>
      <c r="G161" s="124">
        <f t="shared" si="40"/>
        <v>1.58</v>
      </c>
      <c r="H161" s="124">
        <f t="shared" si="40"/>
        <v>1.58</v>
      </c>
      <c r="I161" s="124">
        <f t="shared" si="40"/>
        <v>1.58</v>
      </c>
      <c r="J161" s="124">
        <f t="shared" si="40"/>
        <v>1.58</v>
      </c>
      <c r="K161" s="124">
        <f t="shared" si="40"/>
        <v>1.58</v>
      </c>
      <c r="L161" s="124">
        <f t="shared" si="40"/>
        <v>1.58</v>
      </c>
      <c r="M161" s="124">
        <f t="shared" si="40"/>
        <v>1.58</v>
      </c>
      <c r="N161" s="124">
        <f t="shared" si="40"/>
        <v>1.58</v>
      </c>
      <c r="O161" s="124">
        <f t="shared" si="40"/>
        <v>1.58</v>
      </c>
      <c r="P161" s="124">
        <f t="shared" si="40"/>
        <v>1.58</v>
      </c>
      <c r="Q161" s="124">
        <f t="shared" si="40"/>
        <v>1.58</v>
      </c>
      <c r="R161" s="124">
        <f t="shared" si="40"/>
        <v>1.58</v>
      </c>
      <c r="S161" s="124">
        <f t="shared" si="40"/>
        <v>1.58</v>
      </c>
      <c r="T161" s="124">
        <f t="shared" si="41"/>
        <v>1.58</v>
      </c>
      <c r="U161" s="124">
        <f t="shared" si="41"/>
        <v>1.58</v>
      </c>
      <c r="V161" s="124">
        <f t="shared" si="41"/>
        <v>1.58</v>
      </c>
      <c r="W161" s="124">
        <f t="shared" si="41"/>
        <v>1.58</v>
      </c>
      <c r="X161" s="124">
        <f t="shared" si="41"/>
        <v>1.58</v>
      </c>
      <c r="Y161" s="124">
        <f t="shared" si="41"/>
        <v>1.58</v>
      </c>
      <c r="Z161" s="124">
        <f t="shared" si="41"/>
        <v>1.58</v>
      </c>
      <c r="AA161" s="124">
        <f t="shared" si="41"/>
        <v>1.58</v>
      </c>
      <c r="AB161" s="124">
        <f t="shared" si="41"/>
        <v>1.58</v>
      </c>
      <c r="AC161" s="124">
        <f t="shared" si="41"/>
        <v>1.58</v>
      </c>
      <c r="AD161" s="124">
        <f t="shared" si="41"/>
        <v>1.58</v>
      </c>
      <c r="AE161" s="124">
        <f t="shared" si="41"/>
        <v>1.58</v>
      </c>
      <c r="AF161" s="124">
        <f t="shared" si="41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9"/>
        <v>2</v>
      </c>
      <c r="C162" s="125">
        <v>2</v>
      </c>
      <c r="D162" s="124">
        <f t="shared" si="40"/>
        <v>2</v>
      </c>
      <c r="E162" s="124">
        <f t="shared" si="40"/>
        <v>2</v>
      </c>
      <c r="F162" s="124">
        <f t="shared" si="40"/>
        <v>2</v>
      </c>
      <c r="G162" s="124">
        <f t="shared" si="40"/>
        <v>2</v>
      </c>
      <c r="H162" s="124">
        <f t="shared" si="40"/>
        <v>2</v>
      </c>
      <c r="I162" s="124">
        <f t="shared" si="40"/>
        <v>2</v>
      </c>
      <c r="J162" s="124">
        <f t="shared" si="40"/>
        <v>2</v>
      </c>
      <c r="K162" s="124">
        <f t="shared" si="40"/>
        <v>2</v>
      </c>
      <c r="L162" s="124">
        <f t="shared" si="40"/>
        <v>2</v>
      </c>
      <c r="M162" s="124">
        <f t="shared" si="40"/>
        <v>2</v>
      </c>
      <c r="N162" s="124">
        <f t="shared" si="40"/>
        <v>2</v>
      </c>
      <c r="O162" s="124">
        <f t="shared" si="40"/>
        <v>2</v>
      </c>
      <c r="P162" s="124">
        <f t="shared" si="40"/>
        <v>2</v>
      </c>
      <c r="Q162" s="124">
        <f t="shared" si="40"/>
        <v>2</v>
      </c>
      <c r="R162" s="124">
        <f t="shared" si="40"/>
        <v>2</v>
      </c>
      <c r="S162" s="124">
        <f t="shared" si="40"/>
        <v>2</v>
      </c>
      <c r="T162" s="124">
        <f t="shared" si="41"/>
        <v>2</v>
      </c>
      <c r="U162" s="124">
        <f t="shared" si="41"/>
        <v>2</v>
      </c>
      <c r="V162" s="124">
        <f t="shared" si="41"/>
        <v>2</v>
      </c>
      <c r="W162" s="124">
        <f t="shared" si="41"/>
        <v>2</v>
      </c>
      <c r="X162" s="124">
        <f t="shared" si="41"/>
        <v>2</v>
      </c>
      <c r="Y162" s="124">
        <f t="shared" si="41"/>
        <v>2</v>
      </c>
      <c r="Z162" s="124">
        <f t="shared" si="41"/>
        <v>2</v>
      </c>
      <c r="AA162" s="124">
        <f t="shared" si="41"/>
        <v>2</v>
      </c>
      <c r="AB162" s="124">
        <f t="shared" si="41"/>
        <v>2</v>
      </c>
      <c r="AC162" s="124">
        <f t="shared" si="41"/>
        <v>2</v>
      </c>
      <c r="AD162" s="124">
        <f t="shared" si="41"/>
        <v>2</v>
      </c>
      <c r="AE162" s="124">
        <f t="shared" si="41"/>
        <v>2</v>
      </c>
      <c r="AF162" s="124">
        <f t="shared" si="41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9"/>
        <v>0.47</v>
      </c>
      <c r="C163" s="125">
        <v>0.47</v>
      </c>
      <c r="D163" s="124">
        <f t="shared" si="40"/>
        <v>0.47</v>
      </c>
      <c r="E163" s="124">
        <f t="shared" si="40"/>
        <v>0.47</v>
      </c>
      <c r="F163" s="124">
        <f t="shared" si="40"/>
        <v>0.47</v>
      </c>
      <c r="G163" s="124">
        <f t="shared" si="40"/>
        <v>0.47</v>
      </c>
      <c r="H163" s="124">
        <f t="shared" si="40"/>
        <v>0.47</v>
      </c>
      <c r="I163" s="124">
        <f t="shared" si="40"/>
        <v>0.47</v>
      </c>
      <c r="J163" s="124">
        <f t="shared" si="40"/>
        <v>0.47</v>
      </c>
      <c r="K163" s="124">
        <f t="shared" si="40"/>
        <v>0.47</v>
      </c>
      <c r="L163" s="124">
        <f t="shared" si="40"/>
        <v>0.47</v>
      </c>
      <c r="M163" s="124">
        <f t="shared" si="40"/>
        <v>0.47</v>
      </c>
      <c r="N163" s="124">
        <f t="shared" si="40"/>
        <v>0.47</v>
      </c>
      <c r="O163" s="124">
        <f t="shared" si="40"/>
        <v>0.47</v>
      </c>
      <c r="P163" s="124">
        <f t="shared" si="40"/>
        <v>0.47</v>
      </c>
      <c r="Q163" s="124">
        <f t="shared" si="40"/>
        <v>0.47</v>
      </c>
      <c r="R163" s="124">
        <f t="shared" si="40"/>
        <v>0.47</v>
      </c>
      <c r="S163" s="124">
        <f t="shared" si="40"/>
        <v>0.47</v>
      </c>
      <c r="T163" s="124">
        <f t="shared" si="41"/>
        <v>0.47</v>
      </c>
      <c r="U163" s="124">
        <f t="shared" si="41"/>
        <v>0.47</v>
      </c>
      <c r="V163" s="124">
        <f t="shared" si="41"/>
        <v>0.47</v>
      </c>
      <c r="W163" s="124">
        <f t="shared" si="41"/>
        <v>0.47</v>
      </c>
      <c r="X163" s="124">
        <f t="shared" si="41"/>
        <v>0.47</v>
      </c>
      <c r="Y163" s="124">
        <f t="shared" si="41"/>
        <v>0.47</v>
      </c>
      <c r="Z163" s="124">
        <f t="shared" si="41"/>
        <v>0.47</v>
      </c>
      <c r="AA163" s="124">
        <f t="shared" si="41"/>
        <v>0.47</v>
      </c>
      <c r="AB163" s="124">
        <f t="shared" si="41"/>
        <v>0.47</v>
      </c>
      <c r="AC163" s="124">
        <f t="shared" si="41"/>
        <v>0.47</v>
      </c>
      <c r="AD163" s="124">
        <f t="shared" si="41"/>
        <v>0.47</v>
      </c>
      <c r="AE163" s="124">
        <f t="shared" si="41"/>
        <v>0.47</v>
      </c>
      <c r="AF163" s="124">
        <f t="shared" si="41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9"/>
        <v>0</v>
      </c>
      <c r="C164" s="125">
        <v>0</v>
      </c>
      <c r="D164" s="124">
        <f t="shared" si="40"/>
        <v>0</v>
      </c>
      <c r="E164" s="124">
        <f t="shared" si="40"/>
        <v>0</v>
      </c>
      <c r="F164" s="124">
        <f t="shared" si="40"/>
        <v>0</v>
      </c>
      <c r="G164" s="124">
        <f t="shared" si="40"/>
        <v>0</v>
      </c>
      <c r="H164" s="124">
        <f t="shared" si="40"/>
        <v>0</v>
      </c>
      <c r="I164" s="124">
        <f t="shared" si="40"/>
        <v>0</v>
      </c>
      <c r="J164" s="124">
        <f t="shared" si="40"/>
        <v>0</v>
      </c>
      <c r="K164" s="124">
        <f t="shared" si="40"/>
        <v>0</v>
      </c>
      <c r="L164" s="124">
        <f t="shared" si="40"/>
        <v>0</v>
      </c>
      <c r="M164" s="124">
        <f t="shared" si="40"/>
        <v>0</v>
      </c>
      <c r="N164" s="124">
        <f t="shared" si="40"/>
        <v>0</v>
      </c>
      <c r="O164" s="124">
        <f t="shared" si="40"/>
        <v>0</v>
      </c>
      <c r="P164" s="124">
        <f t="shared" si="40"/>
        <v>0</v>
      </c>
      <c r="Q164" s="124">
        <f t="shared" si="40"/>
        <v>0</v>
      </c>
      <c r="R164" s="124">
        <f t="shared" si="40"/>
        <v>0</v>
      </c>
      <c r="S164" s="124">
        <f t="shared" si="40"/>
        <v>0</v>
      </c>
      <c r="T164" s="124">
        <f t="shared" si="41"/>
        <v>0</v>
      </c>
      <c r="U164" s="124">
        <f t="shared" si="41"/>
        <v>0</v>
      </c>
      <c r="V164" s="124">
        <f t="shared" si="41"/>
        <v>0</v>
      </c>
      <c r="W164" s="124">
        <f t="shared" si="41"/>
        <v>0</v>
      </c>
      <c r="X164" s="124">
        <f t="shared" si="41"/>
        <v>0</v>
      </c>
      <c r="Y164" s="124">
        <f t="shared" si="41"/>
        <v>0</v>
      </c>
      <c r="Z164" s="124">
        <f t="shared" si="41"/>
        <v>0</v>
      </c>
      <c r="AA164" s="124">
        <f t="shared" si="41"/>
        <v>0</v>
      </c>
      <c r="AB164" s="124">
        <f t="shared" si="41"/>
        <v>0</v>
      </c>
      <c r="AC164" s="124">
        <f t="shared" si="41"/>
        <v>0</v>
      </c>
      <c r="AD164" s="124">
        <f t="shared" si="41"/>
        <v>0</v>
      </c>
      <c r="AE164" s="124">
        <f t="shared" si="41"/>
        <v>0</v>
      </c>
      <c r="AF164" s="124">
        <f t="shared" si="41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9"/>
        <v>0</v>
      </c>
      <c r="C165" s="125">
        <v>0</v>
      </c>
      <c r="D165" s="124">
        <f t="shared" si="40"/>
        <v>0</v>
      </c>
      <c r="E165" s="124">
        <f t="shared" si="40"/>
        <v>0</v>
      </c>
      <c r="F165" s="124">
        <f t="shared" si="40"/>
        <v>0</v>
      </c>
      <c r="G165" s="124">
        <f t="shared" si="40"/>
        <v>0</v>
      </c>
      <c r="H165" s="124">
        <f t="shared" si="40"/>
        <v>0</v>
      </c>
      <c r="I165" s="124">
        <f t="shared" si="40"/>
        <v>0</v>
      </c>
      <c r="J165" s="124">
        <f t="shared" si="40"/>
        <v>0</v>
      </c>
      <c r="K165" s="124">
        <f t="shared" si="40"/>
        <v>0</v>
      </c>
      <c r="L165" s="124">
        <f t="shared" si="40"/>
        <v>0</v>
      </c>
      <c r="M165" s="124">
        <f t="shared" si="40"/>
        <v>0</v>
      </c>
      <c r="N165" s="124">
        <f t="shared" si="40"/>
        <v>0</v>
      </c>
      <c r="O165" s="124">
        <f t="shared" si="40"/>
        <v>0</v>
      </c>
      <c r="P165" s="124">
        <f t="shared" si="40"/>
        <v>0</v>
      </c>
      <c r="Q165" s="124">
        <f t="shared" si="40"/>
        <v>0</v>
      </c>
      <c r="R165" s="124">
        <f t="shared" si="40"/>
        <v>0</v>
      </c>
      <c r="S165" s="124">
        <f t="shared" si="41"/>
        <v>0</v>
      </c>
      <c r="T165" s="124">
        <f t="shared" si="41"/>
        <v>0</v>
      </c>
      <c r="U165" s="124">
        <f t="shared" si="41"/>
        <v>0</v>
      </c>
      <c r="V165" s="124">
        <f t="shared" si="41"/>
        <v>0</v>
      </c>
      <c r="W165" s="124">
        <f t="shared" si="41"/>
        <v>0</v>
      </c>
      <c r="X165" s="124">
        <f t="shared" si="41"/>
        <v>0</v>
      </c>
      <c r="Y165" s="124">
        <f t="shared" si="41"/>
        <v>0</v>
      </c>
      <c r="Z165" s="124">
        <f t="shared" si="41"/>
        <v>0</v>
      </c>
      <c r="AA165" s="124">
        <f t="shared" si="41"/>
        <v>0</v>
      </c>
      <c r="AB165" s="124">
        <f t="shared" si="41"/>
        <v>0</v>
      </c>
      <c r="AC165" s="124">
        <f t="shared" si="41"/>
        <v>0</v>
      </c>
      <c r="AD165" s="124">
        <f t="shared" si="41"/>
        <v>0</v>
      </c>
      <c r="AE165" s="124">
        <f t="shared" si="41"/>
        <v>0</v>
      </c>
      <c r="AF165" s="124">
        <f t="shared" si="41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9"/>
        <v>0.8</v>
      </c>
      <c r="C166" s="125">
        <v>0.8</v>
      </c>
      <c r="D166" s="124">
        <f t="shared" si="40"/>
        <v>0.8</v>
      </c>
      <c r="E166" s="124">
        <f t="shared" si="40"/>
        <v>0.8</v>
      </c>
      <c r="F166" s="124">
        <f t="shared" si="40"/>
        <v>0.8</v>
      </c>
      <c r="G166" s="124">
        <f t="shared" si="40"/>
        <v>0.8</v>
      </c>
      <c r="H166" s="124">
        <f t="shared" si="40"/>
        <v>0.8</v>
      </c>
      <c r="I166" s="124">
        <f t="shared" si="40"/>
        <v>0.8</v>
      </c>
      <c r="J166" s="124">
        <f t="shared" si="40"/>
        <v>0.8</v>
      </c>
      <c r="K166" s="124">
        <f t="shared" si="40"/>
        <v>0.8</v>
      </c>
      <c r="L166" s="124">
        <f t="shared" si="40"/>
        <v>0.8</v>
      </c>
      <c r="M166" s="124">
        <f t="shared" si="40"/>
        <v>0.8</v>
      </c>
      <c r="N166" s="124">
        <f t="shared" si="40"/>
        <v>0.8</v>
      </c>
      <c r="O166" s="124">
        <f t="shared" si="40"/>
        <v>0.8</v>
      </c>
      <c r="P166" s="124">
        <f t="shared" si="40"/>
        <v>0.8</v>
      </c>
      <c r="Q166" s="124">
        <f t="shared" si="40"/>
        <v>0.8</v>
      </c>
      <c r="R166" s="124">
        <f t="shared" si="40"/>
        <v>0.8</v>
      </c>
      <c r="S166" s="124">
        <f t="shared" si="41"/>
        <v>0.8</v>
      </c>
      <c r="T166" s="124">
        <f t="shared" si="41"/>
        <v>0.8</v>
      </c>
      <c r="U166" s="124">
        <f t="shared" si="41"/>
        <v>0.8</v>
      </c>
      <c r="V166" s="124">
        <f t="shared" si="41"/>
        <v>0.8</v>
      </c>
      <c r="W166" s="124">
        <f t="shared" si="41"/>
        <v>0.8</v>
      </c>
      <c r="X166" s="124">
        <f t="shared" si="41"/>
        <v>0.8</v>
      </c>
      <c r="Y166" s="124">
        <f t="shared" si="41"/>
        <v>0.8</v>
      </c>
      <c r="Z166" s="124">
        <f t="shared" si="41"/>
        <v>0.8</v>
      </c>
      <c r="AA166" s="124">
        <f t="shared" si="41"/>
        <v>0.8</v>
      </c>
      <c r="AB166" s="124">
        <f t="shared" si="41"/>
        <v>0.8</v>
      </c>
      <c r="AC166" s="124">
        <f t="shared" si="41"/>
        <v>0.8</v>
      </c>
      <c r="AD166" s="124">
        <f t="shared" si="41"/>
        <v>0.8</v>
      </c>
      <c r="AE166" s="124">
        <f t="shared" si="41"/>
        <v>0.8</v>
      </c>
      <c r="AF166" s="124">
        <f t="shared" si="41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9"/>
        <v>1.5</v>
      </c>
      <c r="C167" s="125">
        <v>1.5</v>
      </c>
      <c r="D167" s="124">
        <f t="shared" si="40"/>
        <v>1.5</v>
      </c>
      <c r="E167" s="124">
        <f t="shared" si="40"/>
        <v>1.5</v>
      </c>
      <c r="F167" s="124">
        <f t="shared" si="40"/>
        <v>1.5</v>
      </c>
      <c r="G167" s="124">
        <f t="shared" si="40"/>
        <v>1.5</v>
      </c>
      <c r="H167" s="124">
        <f t="shared" si="40"/>
        <v>1.5</v>
      </c>
      <c r="I167" s="124">
        <f t="shared" si="40"/>
        <v>1.5</v>
      </c>
      <c r="J167" s="124">
        <f t="shared" si="40"/>
        <v>1.5</v>
      </c>
      <c r="K167" s="124">
        <f t="shared" si="40"/>
        <v>1.5</v>
      </c>
      <c r="L167" s="124">
        <f t="shared" si="40"/>
        <v>1.5</v>
      </c>
      <c r="M167" s="124">
        <f t="shared" si="40"/>
        <v>1.5</v>
      </c>
      <c r="N167" s="124">
        <f t="shared" si="40"/>
        <v>1.5</v>
      </c>
      <c r="O167" s="124">
        <f t="shared" si="40"/>
        <v>1.5</v>
      </c>
      <c r="P167" s="124">
        <f t="shared" si="40"/>
        <v>1.5</v>
      </c>
      <c r="Q167" s="124">
        <f t="shared" si="40"/>
        <v>1.5</v>
      </c>
      <c r="R167" s="124">
        <f t="shared" si="40"/>
        <v>1.5</v>
      </c>
      <c r="S167" s="124">
        <f t="shared" si="41"/>
        <v>1.5</v>
      </c>
      <c r="T167" s="124">
        <f t="shared" si="41"/>
        <v>1.5</v>
      </c>
      <c r="U167" s="124">
        <f t="shared" si="41"/>
        <v>1.5</v>
      </c>
      <c r="V167" s="124">
        <f t="shared" si="41"/>
        <v>1.5</v>
      </c>
      <c r="W167" s="124">
        <f t="shared" si="41"/>
        <v>1.5</v>
      </c>
      <c r="X167" s="124">
        <f t="shared" si="41"/>
        <v>1.5</v>
      </c>
      <c r="Y167" s="124">
        <f t="shared" si="41"/>
        <v>1.5</v>
      </c>
      <c r="Z167" s="124">
        <f t="shared" si="41"/>
        <v>1.5</v>
      </c>
      <c r="AA167" s="124">
        <f t="shared" si="41"/>
        <v>1.5</v>
      </c>
      <c r="AB167" s="124">
        <f t="shared" si="41"/>
        <v>1.5</v>
      </c>
      <c r="AC167" s="124">
        <f t="shared" si="41"/>
        <v>1.5</v>
      </c>
      <c r="AD167" s="124">
        <f t="shared" si="41"/>
        <v>1.5</v>
      </c>
      <c r="AE167" s="124">
        <f t="shared" si="41"/>
        <v>1.5</v>
      </c>
      <c r="AF167" s="124">
        <f t="shared" si="41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9"/>
        <v>1</v>
      </c>
      <c r="C168" s="125">
        <v>1</v>
      </c>
      <c r="D168" s="124">
        <f t="shared" si="40"/>
        <v>1</v>
      </c>
      <c r="E168" s="124">
        <f t="shared" si="40"/>
        <v>1</v>
      </c>
      <c r="F168" s="124">
        <f t="shared" si="40"/>
        <v>1</v>
      </c>
      <c r="G168" s="124">
        <f t="shared" si="40"/>
        <v>1</v>
      </c>
      <c r="H168" s="124">
        <f t="shared" si="40"/>
        <v>1</v>
      </c>
      <c r="I168" s="124">
        <f t="shared" si="40"/>
        <v>1</v>
      </c>
      <c r="J168" s="124">
        <f t="shared" si="40"/>
        <v>1</v>
      </c>
      <c r="K168" s="124">
        <f t="shared" si="40"/>
        <v>1</v>
      </c>
      <c r="L168" s="124">
        <f t="shared" si="40"/>
        <v>1</v>
      </c>
      <c r="M168" s="124">
        <f t="shared" si="40"/>
        <v>1</v>
      </c>
      <c r="N168" s="124">
        <f t="shared" si="40"/>
        <v>1</v>
      </c>
      <c r="O168" s="124">
        <f t="shared" si="40"/>
        <v>1</v>
      </c>
      <c r="P168" s="124">
        <f t="shared" si="40"/>
        <v>1</v>
      </c>
      <c r="Q168" s="124">
        <f t="shared" si="40"/>
        <v>1</v>
      </c>
      <c r="R168" s="124">
        <f t="shared" si="40"/>
        <v>1</v>
      </c>
      <c r="S168" s="124">
        <f t="shared" si="41"/>
        <v>1</v>
      </c>
      <c r="T168" s="124">
        <f t="shared" si="41"/>
        <v>1</v>
      </c>
      <c r="U168" s="124">
        <f t="shared" si="41"/>
        <v>1</v>
      </c>
      <c r="V168" s="124">
        <f t="shared" si="41"/>
        <v>1</v>
      </c>
      <c r="W168" s="124">
        <f t="shared" si="41"/>
        <v>1</v>
      </c>
      <c r="X168" s="124">
        <f t="shared" si="41"/>
        <v>1</v>
      </c>
      <c r="Y168" s="124">
        <f t="shared" si="41"/>
        <v>1</v>
      </c>
      <c r="Z168" s="124">
        <f t="shared" si="41"/>
        <v>1</v>
      </c>
      <c r="AA168" s="124">
        <f t="shared" si="41"/>
        <v>1</v>
      </c>
      <c r="AB168" s="124">
        <f t="shared" si="41"/>
        <v>1</v>
      </c>
      <c r="AC168" s="124">
        <f t="shared" si="41"/>
        <v>1</v>
      </c>
      <c r="AD168" s="124">
        <f t="shared" si="41"/>
        <v>1</v>
      </c>
      <c r="AE168" s="124">
        <f t="shared" si="41"/>
        <v>1</v>
      </c>
      <c r="AF168" s="124">
        <f t="shared" si="41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2">AF170</f>
        <v>1</v>
      </c>
      <c r="C170" s="125">
        <v>1</v>
      </c>
      <c r="D170" s="124">
        <f t="shared" ref="D170:S177" si="43">C170</f>
        <v>1</v>
      </c>
      <c r="E170" s="124">
        <f t="shared" si="43"/>
        <v>1</v>
      </c>
      <c r="F170" s="124">
        <f t="shared" si="43"/>
        <v>1</v>
      </c>
      <c r="G170" s="124">
        <f t="shared" si="43"/>
        <v>1</v>
      </c>
      <c r="H170" s="124">
        <f t="shared" si="43"/>
        <v>1</v>
      </c>
      <c r="I170" s="124">
        <f t="shared" si="43"/>
        <v>1</v>
      </c>
      <c r="J170" s="124">
        <f t="shared" si="43"/>
        <v>1</v>
      </c>
      <c r="K170" s="124">
        <f t="shared" si="43"/>
        <v>1</v>
      </c>
      <c r="L170" s="124">
        <f t="shared" si="43"/>
        <v>1</v>
      </c>
      <c r="M170" s="124">
        <f t="shared" si="43"/>
        <v>1</v>
      </c>
      <c r="N170" s="124">
        <f t="shared" si="43"/>
        <v>1</v>
      </c>
      <c r="O170" s="124">
        <f t="shared" si="43"/>
        <v>1</v>
      </c>
      <c r="P170" s="124">
        <f t="shared" si="43"/>
        <v>1</v>
      </c>
      <c r="Q170" s="124">
        <f t="shared" si="43"/>
        <v>1</v>
      </c>
      <c r="R170" s="124">
        <f t="shared" si="43"/>
        <v>1</v>
      </c>
      <c r="S170" s="124">
        <f t="shared" si="43"/>
        <v>1</v>
      </c>
      <c r="T170" s="124">
        <f t="shared" ref="S170:AF177" si="44">S170</f>
        <v>1</v>
      </c>
      <c r="U170" s="124">
        <f t="shared" si="44"/>
        <v>1</v>
      </c>
      <c r="V170" s="124">
        <f t="shared" si="44"/>
        <v>1</v>
      </c>
      <c r="W170" s="124">
        <f t="shared" si="44"/>
        <v>1</v>
      </c>
      <c r="X170" s="124">
        <f t="shared" si="44"/>
        <v>1</v>
      </c>
      <c r="Y170" s="124">
        <f t="shared" si="44"/>
        <v>1</v>
      </c>
      <c r="Z170" s="124">
        <f t="shared" si="44"/>
        <v>1</v>
      </c>
      <c r="AA170" s="124">
        <f t="shared" si="44"/>
        <v>1</v>
      </c>
      <c r="AB170" s="124">
        <f t="shared" si="44"/>
        <v>1</v>
      </c>
      <c r="AC170" s="124">
        <f t="shared" si="44"/>
        <v>1</v>
      </c>
      <c r="AD170" s="124">
        <f t="shared" si="44"/>
        <v>1</v>
      </c>
      <c r="AE170" s="124">
        <f t="shared" si="44"/>
        <v>1</v>
      </c>
      <c r="AF170" s="124">
        <f t="shared" si="44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2"/>
        <v>0.42</v>
      </c>
      <c r="C171" s="125">
        <v>0.42</v>
      </c>
      <c r="D171" s="124">
        <f t="shared" si="43"/>
        <v>0.42</v>
      </c>
      <c r="E171" s="124">
        <f t="shared" si="43"/>
        <v>0.42</v>
      </c>
      <c r="F171" s="124">
        <f t="shared" si="43"/>
        <v>0.42</v>
      </c>
      <c r="G171" s="124">
        <f t="shared" si="43"/>
        <v>0.42</v>
      </c>
      <c r="H171" s="124">
        <f t="shared" si="43"/>
        <v>0.42</v>
      </c>
      <c r="I171" s="124">
        <f t="shared" si="43"/>
        <v>0.42</v>
      </c>
      <c r="J171" s="124">
        <f t="shared" si="43"/>
        <v>0.42</v>
      </c>
      <c r="K171" s="124">
        <f t="shared" si="43"/>
        <v>0.42</v>
      </c>
      <c r="L171" s="124">
        <f t="shared" si="43"/>
        <v>0.42</v>
      </c>
      <c r="M171" s="124">
        <f t="shared" si="43"/>
        <v>0.42</v>
      </c>
      <c r="N171" s="124">
        <f t="shared" si="43"/>
        <v>0.42</v>
      </c>
      <c r="O171" s="124">
        <f t="shared" si="43"/>
        <v>0.42</v>
      </c>
      <c r="P171" s="124">
        <f t="shared" si="43"/>
        <v>0.42</v>
      </c>
      <c r="Q171" s="124">
        <f t="shared" si="43"/>
        <v>0.42</v>
      </c>
      <c r="R171" s="124">
        <f t="shared" si="43"/>
        <v>0.42</v>
      </c>
      <c r="S171" s="124">
        <f t="shared" si="44"/>
        <v>0.42</v>
      </c>
      <c r="T171" s="124">
        <f t="shared" si="44"/>
        <v>0.42</v>
      </c>
      <c r="U171" s="124">
        <f t="shared" si="44"/>
        <v>0.42</v>
      </c>
      <c r="V171" s="124">
        <f t="shared" si="44"/>
        <v>0.42</v>
      </c>
      <c r="W171" s="124">
        <f t="shared" si="44"/>
        <v>0.42</v>
      </c>
      <c r="X171" s="124">
        <f t="shared" si="44"/>
        <v>0.42</v>
      </c>
      <c r="Y171" s="124">
        <f t="shared" si="44"/>
        <v>0.42</v>
      </c>
      <c r="Z171" s="124">
        <f t="shared" si="44"/>
        <v>0.42</v>
      </c>
      <c r="AA171" s="124">
        <f t="shared" si="44"/>
        <v>0.42</v>
      </c>
      <c r="AB171" s="124">
        <f t="shared" si="44"/>
        <v>0.42</v>
      </c>
      <c r="AC171" s="124">
        <f t="shared" si="44"/>
        <v>0.42</v>
      </c>
      <c r="AD171" s="124">
        <f t="shared" si="44"/>
        <v>0.42</v>
      </c>
      <c r="AE171" s="124">
        <f t="shared" si="44"/>
        <v>0.42</v>
      </c>
      <c r="AF171" s="124">
        <f t="shared" si="44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2"/>
        <v>0.46</v>
      </c>
      <c r="C172" s="125">
        <v>0.46</v>
      </c>
      <c r="D172" s="124">
        <f t="shared" si="43"/>
        <v>0.46</v>
      </c>
      <c r="E172" s="124">
        <f t="shared" si="43"/>
        <v>0.46</v>
      </c>
      <c r="F172" s="124">
        <f t="shared" si="43"/>
        <v>0.46</v>
      </c>
      <c r="G172" s="124">
        <f t="shared" si="43"/>
        <v>0.46</v>
      </c>
      <c r="H172" s="124">
        <f t="shared" si="43"/>
        <v>0.46</v>
      </c>
      <c r="I172" s="124">
        <f t="shared" si="43"/>
        <v>0.46</v>
      </c>
      <c r="J172" s="124">
        <f t="shared" si="43"/>
        <v>0.46</v>
      </c>
      <c r="K172" s="124">
        <f t="shared" si="43"/>
        <v>0.46</v>
      </c>
      <c r="L172" s="124">
        <f t="shared" si="43"/>
        <v>0.46</v>
      </c>
      <c r="M172" s="124">
        <f t="shared" si="43"/>
        <v>0.46</v>
      </c>
      <c r="N172" s="124">
        <f t="shared" si="43"/>
        <v>0.46</v>
      </c>
      <c r="O172" s="124">
        <f t="shared" si="43"/>
        <v>0.46</v>
      </c>
      <c r="P172" s="124">
        <f t="shared" si="43"/>
        <v>0.46</v>
      </c>
      <c r="Q172" s="124">
        <f t="shared" si="43"/>
        <v>0.46</v>
      </c>
      <c r="R172" s="124">
        <f t="shared" si="43"/>
        <v>0.46</v>
      </c>
      <c r="S172" s="124">
        <f t="shared" si="44"/>
        <v>0.46</v>
      </c>
      <c r="T172" s="124">
        <f t="shared" si="44"/>
        <v>0.46</v>
      </c>
      <c r="U172" s="124">
        <f t="shared" si="44"/>
        <v>0.46</v>
      </c>
      <c r="V172" s="124">
        <f t="shared" si="44"/>
        <v>0.46</v>
      </c>
      <c r="W172" s="124">
        <f t="shared" si="44"/>
        <v>0.46</v>
      </c>
      <c r="X172" s="124">
        <f t="shared" si="44"/>
        <v>0.46</v>
      </c>
      <c r="Y172" s="124">
        <f t="shared" si="44"/>
        <v>0.46</v>
      </c>
      <c r="Z172" s="124">
        <f t="shared" si="44"/>
        <v>0.46</v>
      </c>
      <c r="AA172" s="124">
        <f t="shared" si="44"/>
        <v>0.46</v>
      </c>
      <c r="AB172" s="124">
        <f t="shared" si="44"/>
        <v>0.46</v>
      </c>
      <c r="AC172" s="124">
        <f t="shared" si="44"/>
        <v>0.46</v>
      </c>
      <c r="AD172" s="124">
        <f t="shared" si="44"/>
        <v>0.46</v>
      </c>
      <c r="AE172" s="124">
        <f t="shared" si="44"/>
        <v>0.46</v>
      </c>
      <c r="AF172" s="124">
        <f t="shared" si="44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2"/>
        <v>0.85</v>
      </c>
      <c r="C173" s="125">
        <v>0.85</v>
      </c>
      <c r="D173" s="124">
        <f t="shared" si="43"/>
        <v>0.85</v>
      </c>
      <c r="E173" s="124">
        <f t="shared" si="43"/>
        <v>0.85</v>
      </c>
      <c r="F173" s="124">
        <f t="shared" si="43"/>
        <v>0.85</v>
      </c>
      <c r="G173" s="124">
        <f t="shared" si="43"/>
        <v>0.85</v>
      </c>
      <c r="H173" s="124">
        <f t="shared" si="43"/>
        <v>0.85</v>
      </c>
      <c r="I173" s="124">
        <f t="shared" si="43"/>
        <v>0.85</v>
      </c>
      <c r="J173" s="124">
        <f t="shared" si="43"/>
        <v>0.85</v>
      </c>
      <c r="K173" s="124">
        <f t="shared" si="43"/>
        <v>0.85</v>
      </c>
      <c r="L173" s="124">
        <f t="shared" si="43"/>
        <v>0.85</v>
      </c>
      <c r="M173" s="124">
        <f t="shared" si="43"/>
        <v>0.85</v>
      </c>
      <c r="N173" s="124">
        <f t="shared" si="43"/>
        <v>0.85</v>
      </c>
      <c r="O173" s="124">
        <f t="shared" si="43"/>
        <v>0.85</v>
      </c>
      <c r="P173" s="124">
        <f t="shared" si="43"/>
        <v>0.85</v>
      </c>
      <c r="Q173" s="124">
        <f t="shared" si="43"/>
        <v>0.85</v>
      </c>
      <c r="R173" s="124">
        <f t="shared" si="43"/>
        <v>0.85</v>
      </c>
      <c r="S173" s="124">
        <f t="shared" si="44"/>
        <v>0.85</v>
      </c>
      <c r="T173" s="124">
        <f t="shared" si="44"/>
        <v>0.85</v>
      </c>
      <c r="U173" s="124">
        <f t="shared" si="44"/>
        <v>0.85</v>
      </c>
      <c r="V173" s="124">
        <f t="shared" si="44"/>
        <v>0.85</v>
      </c>
      <c r="W173" s="124">
        <f t="shared" si="44"/>
        <v>0.85</v>
      </c>
      <c r="X173" s="124">
        <f t="shared" si="44"/>
        <v>0.85</v>
      </c>
      <c r="Y173" s="124">
        <f t="shared" si="44"/>
        <v>0.85</v>
      </c>
      <c r="Z173" s="124">
        <f t="shared" si="44"/>
        <v>0.85</v>
      </c>
      <c r="AA173" s="124">
        <f t="shared" si="44"/>
        <v>0.85</v>
      </c>
      <c r="AB173" s="124">
        <f t="shared" si="44"/>
        <v>0.85</v>
      </c>
      <c r="AC173" s="124">
        <f t="shared" si="44"/>
        <v>0.85</v>
      </c>
      <c r="AD173" s="124">
        <f t="shared" si="44"/>
        <v>0.85</v>
      </c>
      <c r="AE173" s="124">
        <f t="shared" si="44"/>
        <v>0.85</v>
      </c>
      <c r="AF173" s="124">
        <f t="shared" si="44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2"/>
        <v>0.9</v>
      </c>
      <c r="C174" s="125">
        <v>0.9</v>
      </c>
      <c r="D174" s="124">
        <f t="shared" si="43"/>
        <v>0.9</v>
      </c>
      <c r="E174" s="124">
        <f t="shared" si="43"/>
        <v>0.9</v>
      </c>
      <c r="F174" s="124">
        <f t="shared" si="43"/>
        <v>0.9</v>
      </c>
      <c r="G174" s="124">
        <f t="shared" si="43"/>
        <v>0.9</v>
      </c>
      <c r="H174" s="124">
        <f t="shared" si="43"/>
        <v>0.9</v>
      </c>
      <c r="I174" s="124">
        <f t="shared" si="43"/>
        <v>0.9</v>
      </c>
      <c r="J174" s="124">
        <f t="shared" si="43"/>
        <v>0.9</v>
      </c>
      <c r="K174" s="124">
        <f t="shared" si="43"/>
        <v>0.9</v>
      </c>
      <c r="L174" s="124">
        <f t="shared" si="43"/>
        <v>0.9</v>
      </c>
      <c r="M174" s="124">
        <f t="shared" si="43"/>
        <v>0.9</v>
      </c>
      <c r="N174" s="124">
        <f t="shared" si="43"/>
        <v>0.9</v>
      </c>
      <c r="O174" s="124">
        <f t="shared" si="43"/>
        <v>0.9</v>
      </c>
      <c r="P174" s="124">
        <f t="shared" si="43"/>
        <v>0.9</v>
      </c>
      <c r="Q174" s="124">
        <f t="shared" si="43"/>
        <v>0.9</v>
      </c>
      <c r="R174" s="124">
        <f t="shared" si="43"/>
        <v>0.9</v>
      </c>
      <c r="S174" s="124">
        <f t="shared" si="44"/>
        <v>0.9</v>
      </c>
      <c r="T174" s="124">
        <f t="shared" si="44"/>
        <v>0.9</v>
      </c>
      <c r="U174" s="124">
        <f t="shared" si="44"/>
        <v>0.9</v>
      </c>
      <c r="V174" s="124">
        <f t="shared" si="44"/>
        <v>0.9</v>
      </c>
      <c r="W174" s="124">
        <f t="shared" si="44"/>
        <v>0.9</v>
      </c>
      <c r="X174" s="124">
        <f t="shared" si="44"/>
        <v>0.9</v>
      </c>
      <c r="Y174" s="124">
        <f t="shared" si="44"/>
        <v>0.9</v>
      </c>
      <c r="Z174" s="124">
        <f t="shared" si="44"/>
        <v>0.9</v>
      </c>
      <c r="AA174" s="124">
        <f t="shared" si="44"/>
        <v>0.9</v>
      </c>
      <c r="AB174" s="124">
        <f t="shared" si="44"/>
        <v>0.9</v>
      </c>
      <c r="AC174" s="124">
        <f t="shared" si="44"/>
        <v>0.9</v>
      </c>
      <c r="AD174" s="124">
        <f t="shared" si="44"/>
        <v>0.9</v>
      </c>
      <c r="AE174" s="124">
        <f t="shared" si="44"/>
        <v>0.9</v>
      </c>
      <c r="AF174" s="124">
        <f t="shared" si="44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2"/>
        <v>0.44</v>
      </c>
      <c r="C175" s="125">
        <v>0.44</v>
      </c>
      <c r="D175" s="124">
        <f t="shared" si="43"/>
        <v>0.44</v>
      </c>
      <c r="E175" s="124">
        <f t="shared" si="43"/>
        <v>0.44</v>
      </c>
      <c r="F175" s="124">
        <f t="shared" si="43"/>
        <v>0.44</v>
      </c>
      <c r="G175" s="124">
        <f t="shared" si="43"/>
        <v>0.44</v>
      </c>
      <c r="H175" s="124">
        <f t="shared" si="43"/>
        <v>0.44</v>
      </c>
      <c r="I175" s="124">
        <f t="shared" si="43"/>
        <v>0.44</v>
      </c>
      <c r="J175" s="124">
        <f t="shared" si="43"/>
        <v>0.44</v>
      </c>
      <c r="K175" s="124">
        <f t="shared" si="43"/>
        <v>0.44</v>
      </c>
      <c r="L175" s="124">
        <f t="shared" si="43"/>
        <v>0.44</v>
      </c>
      <c r="M175" s="124">
        <f t="shared" si="43"/>
        <v>0.44</v>
      </c>
      <c r="N175" s="124">
        <f t="shared" si="43"/>
        <v>0.44</v>
      </c>
      <c r="O175" s="124">
        <f t="shared" si="43"/>
        <v>0.44</v>
      </c>
      <c r="P175" s="124">
        <f t="shared" si="43"/>
        <v>0.44</v>
      </c>
      <c r="Q175" s="124">
        <f t="shared" si="43"/>
        <v>0.44</v>
      </c>
      <c r="R175" s="124">
        <f t="shared" si="43"/>
        <v>0.44</v>
      </c>
      <c r="S175" s="124">
        <f t="shared" si="44"/>
        <v>0.44</v>
      </c>
      <c r="T175" s="124">
        <f t="shared" si="44"/>
        <v>0.44</v>
      </c>
      <c r="U175" s="124">
        <f t="shared" si="44"/>
        <v>0.44</v>
      </c>
      <c r="V175" s="124">
        <f t="shared" si="44"/>
        <v>0.44</v>
      </c>
      <c r="W175" s="124">
        <f t="shared" si="44"/>
        <v>0.44</v>
      </c>
      <c r="X175" s="124">
        <f t="shared" si="44"/>
        <v>0.44</v>
      </c>
      <c r="Y175" s="124">
        <f t="shared" si="44"/>
        <v>0.44</v>
      </c>
      <c r="Z175" s="124">
        <f t="shared" si="44"/>
        <v>0.44</v>
      </c>
      <c r="AA175" s="124">
        <f t="shared" si="44"/>
        <v>0.44</v>
      </c>
      <c r="AB175" s="124">
        <f t="shared" si="44"/>
        <v>0.44</v>
      </c>
      <c r="AC175" s="124">
        <f t="shared" si="44"/>
        <v>0.44</v>
      </c>
      <c r="AD175" s="124">
        <f t="shared" si="44"/>
        <v>0.44</v>
      </c>
      <c r="AE175" s="124">
        <f t="shared" si="44"/>
        <v>0.44</v>
      </c>
      <c r="AF175" s="124">
        <f t="shared" si="44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2"/>
        <v>2.1</v>
      </c>
      <c r="C176" s="125">
        <v>2.1</v>
      </c>
      <c r="D176" s="124">
        <f t="shared" si="43"/>
        <v>2.1</v>
      </c>
      <c r="E176" s="124">
        <f t="shared" si="43"/>
        <v>2.1</v>
      </c>
      <c r="F176" s="124">
        <f t="shared" si="43"/>
        <v>2.1</v>
      </c>
      <c r="G176" s="124">
        <f t="shared" si="43"/>
        <v>2.1</v>
      </c>
      <c r="H176" s="124">
        <f t="shared" si="43"/>
        <v>2.1</v>
      </c>
      <c r="I176" s="124">
        <f t="shared" si="43"/>
        <v>2.1</v>
      </c>
      <c r="J176" s="124">
        <f t="shared" si="43"/>
        <v>2.1</v>
      </c>
      <c r="K176" s="124">
        <f t="shared" si="43"/>
        <v>2.1</v>
      </c>
      <c r="L176" s="124">
        <f t="shared" si="43"/>
        <v>2.1</v>
      </c>
      <c r="M176" s="124">
        <f t="shared" si="43"/>
        <v>2.1</v>
      </c>
      <c r="N176" s="124">
        <f t="shared" si="43"/>
        <v>2.1</v>
      </c>
      <c r="O176" s="124">
        <f t="shared" si="43"/>
        <v>2.1</v>
      </c>
      <c r="P176" s="124">
        <f t="shared" si="43"/>
        <v>2.1</v>
      </c>
      <c r="Q176" s="124">
        <f t="shared" si="43"/>
        <v>2.1</v>
      </c>
      <c r="R176" s="124">
        <f t="shared" si="43"/>
        <v>2.1</v>
      </c>
      <c r="S176" s="124">
        <f t="shared" si="44"/>
        <v>2.1</v>
      </c>
      <c r="T176" s="124">
        <f t="shared" si="44"/>
        <v>2.1</v>
      </c>
      <c r="U176" s="124">
        <f t="shared" si="44"/>
        <v>2.1</v>
      </c>
      <c r="V176" s="124">
        <f t="shared" si="44"/>
        <v>2.1</v>
      </c>
      <c r="W176" s="124">
        <f t="shared" si="44"/>
        <v>2.1</v>
      </c>
      <c r="X176" s="124">
        <f t="shared" si="44"/>
        <v>2.1</v>
      </c>
      <c r="Y176" s="124">
        <f t="shared" si="44"/>
        <v>2.1</v>
      </c>
      <c r="Z176" s="124">
        <f t="shared" si="44"/>
        <v>2.1</v>
      </c>
      <c r="AA176" s="124">
        <f t="shared" si="44"/>
        <v>2.1</v>
      </c>
      <c r="AB176" s="124">
        <f t="shared" si="44"/>
        <v>2.1</v>
      </c>
      <c r="AC176" s="124">
        <f t="shared" si="44"/>
        <v>2.1</v>
      </c>
      <c r="AD176" s="124">
        <f t="shared" si="44"/>
        <v>2.1</v>
      </c>
      <c r="AE176" s="124">
        <f t="shared" si="44"/>
        <v>2.1</v>
      </c>
      <c r="AF176" s="124">
        <f t="shared" si="44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2"/>
        <v>0.9</v>
      </c>
      <c r="C177" s="125">
        <v>0.9</v>
      </c>
      <c r="D177" s="124">
        <f t="shared" si="43"/>
        <v>0.9</v>
      </c>
      <c r="E177" s="124">
        <f t="shared" si="43"/>
        <v>0.9</v>
      </c>
      <c r="F177" s="124">
        <f t="shared" si="43"/>
        <v>0.9</v>
      </c>
      <c r="G177" s="124">
        <f t="shared" si="43"/>
        <v>0.9</v>
      </c>
      <c r="H177" s="124">
        <f t="shared" si="43"/>
        <v>0.9</v>
      </c>
      <c r="I177" s="124">
        <f t="shared" si="43"/>
        <v>0.9</v>
      </c>
      <c r="J177" s="124">
        <f t="shared" si="43"/>
        <v>0.9</v>
      </c>
      <c r="K177" s="124">
        <f t="shared" si="43"/>
        <v>0.9</v>
      </c>
      <c r="L177" s="124">
        <f t="shared" si="43"/>
        <v>0.9</v>
      </c>
      <c r="M177" s="124">
        <f t="shared" si="43"/>
        <v>0.9</v>
      </c>
      <c r="N177" s="124">
        <f t="shared" si="43"/>
        <v>0.9</v>
      </c>
      <c r="O177" s="124">
        <f t="shared" si="43"/>
        <v>0.9</v>
      </c>
      <c r="P177" s="124">
        <f t="shared" si="43"/>
        <v>0.9</v>
      </c>
      <c r="Q177" s="124">
        <f t="shared" si="43"/>
        <v>0.9</v>
      </c>
      <c r="R177" s="124">
        <f t="shared" si="43"/>
        <v>0.9</v>
      </c>
      <c r="S177" s="124">
        <f t="shared" si="44"/>
        <v>0.9</v>
      </c>
      <c r="T177" s="124">
        <f t="shared" si="44"/>
        <v>0.9</v>
      </c>
      <c r="U177" s="124">
        <f t="shared" si="44"/>
        <v>0.9</v>
      </c>
      <c r="V177" s="124">
        <f t="shared" si="44"/>
        <v>0.9</v>
      </c>
      <c r="W177" s="124">
        <f t="shared" si="44"/>
        <v>0.9</v>
      </c>
      <c r="X177" s="124">
        <f t="shared" si="44"/>
        <v>0.9</v>
      </c>
      <c r="Y177" s="124">
        <f t="shared" si="44"/>
        <v>0.9</v>
      </c>
      <c r="Z177" s="124">
        <f t="shared" si="44"/>
        <v>0.9</v>
      </c>
      <c r="AA177" s="124">
        <f t="shared" si="44"/>
        <v>0.9</v>
      </c>
      <c r="AB177" s="124">
        <f t="shared" si="44"/>
        <v>0.9</v>
      </c>
      <c r="AC177" s="124">
        <f t="shared" si="44"/>
        <v>0.9</v>
      </c>
      <c r="AD177" s="124">
        <f t="shared" si="44"/>
        <v>0.9</v>
      </c>
      <c r="AE177" s="124">
        <f t="shared" si="44"/>
        <v>0.9</v>
      </c>
      <c r="AF177" s="124">
        <f t="shared" si="44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5">AF179</f>
        <v>0.57999999999999996</v>
      </c>
      <c r="C179" s="125">
        <v>0.57999999999999996</v>
      </c>
      <c r="D179" s="124">
        <f t="shared" ref="D179:S191" si="46">C179</f>
        <v>0.57999999999999996</v>
      </c>
      <c r="E179" s="124">
        <f t="shared" si="46"/>
        <v>0.57999999999999996</v>
      </c>
      <c r="F179" s="124">
        <f t="shared" si="46"/>
        <v>0.57999999999999996</v>
      </c>
      <c r="G179" s="124">
        <f t="shared" si="46"/>
        <v>0.57999999999999996</v>
      </c>
      <c r="H179" s="124">
        <f t="shared" si="46"/>
        <v>0.57999999999999996</v>
      </c>
      <c r="I179" s="124">
        <f t="shared" si="46"/>
        <v>0.57999999999999996</v>
      </c>
      <c r="J179" s="124">
        <f t="shared" si="46"/>
        <v>0.57999999999999996</v>
      </c>
      <c r="K179" s="124">
        <f t="shared" si="46"/>
        <v>0.57999999999999996</v>
      </c>
      <c r="L179" s="124">
        <f t="shared" si="46"/>
        <v>0.57999999999999996</v>
      </c>
      <c r="M179" s="124">
        <f t="shared" si="46"/>
        <v>0.57999999999999996</v>
      </c>
      <c r="N179" s="124">
        <f t="shared" si="46"/>
        <v>0.57999999999999996</v>
      </c>
      <c r="O179" s="124">
        <f t="shared" si="46"/>
        <v>0.57999999999999996</v>
      </c>
      <c r="P179" s="124">
        <f t="shared" si="46"/>
        <v>0.57999999999999996</v>
      </c>
      <c r="Q179" s="124">
        <f t="shared" si="46"/>
        <v>0.57999999999999996</v>
      </c>
      <c r="R179" s="124">
        <f t="shared" si="46"/>
        <v>0.57999999999999996</v>
      </c>
      <c r="S179" s="124">
        <f t="shared" si="46"/>
        <v>0.57999999999999996</v>
      </c>
      <c r="T179" s="124">
        <f t="shared" ref="S179:AF191" si="47">S179</f>
        <v>0.57999999999999996</v>
      </c>
      <c r="U179" s="124">
        <f t="shared" si="47"/>
        <v>0.57999999999999996</v>
      </c>
      <c r="V179" s="124">
        <f t="shared" si="47"/>
        <v>0.57999999999999996</v>
      </c>
      <c r="W179" s="124">
        <f t="shared" si="47"/>
        <v>0.57999999999999996</v>
      </c>
      <c r="X179" s="124">
        <f t="shared" si="47"/>
        <v>0.57999999999999996</v>
      </c>
      <c r="Y179" s="124">
        <f t="shared" si="47"/>
        <v>0.57999999999999996</v>
      </c>
      <c r="Z179" s="124">
        <f t="shared" si="47"/>
        <v>0.57999999999999996</v>
      </c>
      <c r="AA179" s="124">
        <f t="shared" si="47"/>
        <v>0.57999999999999996</v>
      </c>
      <c r="AB179" s="124">
        <f t="shared" si="47"/>
        <v>0.57999999999999996</v>
      </c>
      <c r="AC179" s="124">
        <f t="shared" si="47"/>
        <v>0.57999999999999996</v>
      </c>
      <c r="AD179" s="124">
        <f t="shared" si="47"/>
        <v>0.57999999999999996</v>
      </c>
      <c r="AE179" s="124">
        <f t="shared" si="47"/>
        <v>0.57999999999999996</v>
      </c>
      <c r="AF179" s="124">
        <f t="shared" si="47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5"/>
        <v>0.8</v>
      </c>
      <c r="C180" s="125">
        <v>0.8</v>
      </c>
      <c r="D180" s="124">
        <f t="shared" si="46"/>
        <v>0.8</v>
      </c>
      <c r="E180" s="124">
        <f t="shared" si="46"/>
        <v>0.8</v>
      </c>
      <c r="F180" s="124">
        <f t="shared" si="46"/>
        <v>0.8</v>
      </c>
      <c r="G180" s="124">
        <f t="shared" si="46"/>
        <v>0.8</v>
      </c>
      <c r="H180" s="124">
        <f t="shared" si="46"/>
        <v>0.8</v>
      </c>
      <c r="I180" s="124">
        <f t="shared" si="46"/>
        <v>0.8</v>
      </c>
      <c r="J180" s="124">
        <f t="shared" si="46"/>
        <v>0.8</v>
      </c>
      <c r="K180" s="124">
        <f t="shared" si="46"/>
        <v>0.8</v>
      </c>
      <c r="L180" s="124">
        <f t="shared" si="46"/>
        <v>0.8</v>
      </c>
      <c r="M180" s="124">
        <f t="shared" si="46"/>
        <v>0.8</v>
      </c>
      <c r="N180" s="124">
        <f t="shared" si="46"/>
        <v>0.8</v>
      </c>
      <c r="O180" s="124">
        <f t="shared" si="46"/>
        <v>0.8</v>
      </c>
      <c r="P180" s="124">
        <f t="shared" si="46"/>
        <v>0.8</v>
      </c>
      <c r="Q180" s="124">
        <f t="shared" si="46"/>
        <v>0.8</v>
      </c>
      <c r="R180" s="124">
        <f t="shared" si="46"/>
        <v>0.8</v>
      </c>
      <c r="S180" s="124">
        <f t="shared" si="46"/>
        <v>0.8</v>
      </c>
      <c r="T180" s="124">
        <f t="shared" si="47"/>
        <v>0.8</v>
      </c>
      <c r="U180" s="124">
        <f t="shared" si="47"/>
        <v>0.8</v>
      </c>
      <c r="V180" s="124">
        <f t="shared" si="47"/>
        <v>0.8</v>
      </c>
      <c r="W180" s="124">
        <f t="shared" si="47"/>
        <v>0.8</v>
      </c>
      <c r="X180" s="124">
        <f t="shared" si="47"/>
        <v>0.8</v>
      </c>
      <c r="Y180" s="124">
        <f t="shared" si="47"/>
        <v>0.8</v>
      </c>
      <c r="Z180" s="124">
        <f t="shared" si="47"/>
        <v>0.8</v>
      </c>
      <c r="AA180" s="124">
        <f t="shared" si="47"/>
        <v>0.8</v>
      </c>
      <c r="AB180" s="124">
        <f t="shared" si="47"/>
        <v>0.8</v>
      </c>
      <c r="AC180" s="124">
        <f t="shared" si="47"/>
        <v>0.8</v>
      </c>
      <c r="AD180" s="124">
        <f t="shared" si="47"/>
        <v>0.8</v>
      </c>
      <c r="AE180" s="124">
        <f t="shared" si="47"/>
        <v>0.8</v>
      </c>
      <c r="AF180" s="124">
        <f t="shared" si="47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5"/>
        <v>0</v>
      </c>
      <c r="C181" s="125">
        <v>0</v>
      </c>
      <c r="D181" s="124">
        <f t="shared" si="46"/>
        <v>0</v>
      </c>
      <c r="E181" s="124">
        <f t="shared" si="46"/>
        <v>0</v>
      </c>
      <c r="F181" s="124">
        <f t="shared" si="46"/>
        <v>0</v>
      </c>
      <c r="G181" s="124">
        <f t="shared" si="46"/>
        <v>0</v>
      </c>
      <c r="H181" s="124">
        <f t="shared" si="46"/>
        <v>0</v>
      </c>
      <c r="I181" s="124">
        <f t="shared" si="46"/>
        <v>0</v>
      </c>
      <c r="J181" s="124">
        <f t="shared" si="46"/>
        <v>0</v>
      </c>
      <c r="K181" s="124">
        <f t="shared" si="46"/>
        <v>0</v>
      </c>
      <c r="L181" s="124">
        <f t="shared" si="46"/>
        <v>0</v>
      </c>
      <c r="M181" s="124">
        <f t="shared" si="46"/>
        <v>0</v>
      </c>
      <c r="N181" s="124">
        <f t="shared" si="46"/>
        <v>0</v>
      </c>
      <c r="O181" s="124">
        <f t="shared" si="46"/>
        <v>0</v>
      </c>
      <c r="P181" s="124">
        <f t="shared" si="46"/>
        <v>0</v>
      </c>
      <c r="Q181" s="124">
        <f t="shared" si="46"/>
        <v>0</v>
      </c>
      <c r="R181" s="124">
        <f t="shared" si="46"/>
        <v>0</v>
      </c>
      <c r="S181" s="124">
        <f t="shared" si="46"/>
        <v>0</v>
      </c>
      <c r="T181" s="124">
        <f t="shared" si="47"/>
        <v>0</v>
      </c>
      <c r="U181" s="124">
        <f t="shared" si="47"/>
        <v>0</v>
      </c>
      <c r="V181" s="124">
        <f t="shared" si="47"/>
        <v>0</v>
      </c>
      <c r="W181" s="124">
        <f t="shared" si="47"/>
        <v>0</v>
      </c>
      <c r="X181" s="124">
        <f t="shared" si="47"/>
        <v>0</v>
      </c>
      <c r="Y181" s="124">
        <f t="shared" si="47"/>
        <v>0</v>
      </c>
      <c r="Z181" s="124">
        <f t="shared" si="47"/>
        <v>0</v>
      </c>
      <c r="AA181" s="124">
        <f t="shared" si="47"/>
        <v>0</v>
      </c>
      <c r="AB181" s="124">
        <f t="shared" si="47"/>
        <v>0</v>
      </c>
      <c r="AC181" s="124">
        <f t="shared" si="47"/>
        <v>0</v>
      </c>
      <c r="AD181" s="124">
        <f t="shared" si="47"/>
        <v>0</v>
      </c>
      <c r="AE181" s="124">
        <f t="shared" si="47"/>
        <v>0</v>
      </c>
      <c r="AF181" s="124">
        <f t="shared" si="47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5"/>
        <v>0.6</v>
      </c>
      <c r="C182" s="125">
        <v>0.6</v>
      </c>
      <c r="D182" s="124">
        <f t="shared" si="46"/>
        <v>0.6</v>
      </c>
      <c r="E182" s="124">
        <f t="shared" si="46"/>
        <v>0.6</v>
      </c>
      <c r="F182" s="124">
        <f t="shared" si="46"/>
        <v>0.6</v>
      </c>
      <c r="G182" s="124">
        <f t="shared" si="46"/>
        <v>0.6</v>
      </c>
      <c r="H182" s="124">
        <f t="shared" si="46"/>
        <v>0.6</v>
      </c>
      <c r="I182" s="124">
        <f t="shared" si="46"/>
        <v>0.6</v>
      </c>
      <c r="J182" s="124">
        <f t="shared" si="46"/>
        <v>0.6</v>
      </c>
      <c r="K182" s="124">
        <f t="shared" si="46"/>
        <v>0.6</v>
      </c>
      <c r="L182" s="124">
        <f t="shared" si="46"/>
        <v>0.6</v>
      </c>
      <c r="M182" s="124">
        <f t="shared" si="46"/>
        <v>0.6</v>
      </c>
      <c r="N182" s="124">
        <f t="shared" si="46"/>
        <v>0.6</v>
      </c>
      <c r="O182" s="124">
        <f t="shared" si="46"/>
        <v>0.6</v>
      </c>
      <c r="P182" s="124">
        <f t="shared" si="46"/>
        <v>0.6</v>
      </c>
      <c r="Q182" s="124">
        <f t="shared" si="46"/>
        <v>0.6</v>
      </c>
      <c r="R182" s="124">
        <f t="shared" si="46"/>
        <v>0.6</v>
      </c>
      <c r="S182" s="124">
        <f t="shared" si="46"/>
        <v>0.6</v>
      </c>
      <c r="T182" s="124">
        <f t="shared" si="47"/>
        <v>0.6</v>
      </c>
      <c r="U182" s="124">
        <f t="shared" si="47"/>
        <v>0.6</v>
      </c>
      <c r="V182" s="124">
        <f t="shared" si="47"/>
        <v>0.6</v>
      </c>
      <c r="W182" s="124">
        <f t="shared" si="47"/>
        <v>0.6</v>
      </c>
      <c r="X182" s="124">
        <f t="shared" si="47"/>
        <v>0.6</v>
      </c>
      <c r="Y182" s="124">
        <f t="shared" si="47"/>
        <v>0.6</v>
      </c>
      <c r="Z182" s="124">
        <f t="shared" si="47"/>
        <v>0.6</v>
      </c>
      <c r="AA182" s="124">
        <f t="shared" si="47"/>
        <v>0.6</v>
      </c>
      <c r="AB182" s="124">
        <f t="shared" si="47"/>
        <v>0.6</v>
      </c>
      <c r="AC182" s="124">
        <f t="shared" si="47"/>
        <v>0.6</v>
      </c>
      <c r="AD182" s="124">
        <f t="shared" si="47"/>
        <v>0.6</v>
      </c>
      <c r="AE182" s="124">
        <f t="shared" si="47"/>
        <v>0.6</v>
      </c>
      <c r="AF182" s="124">
        <f t="shared" si="47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5"/>
        <v>0.6</v>
      </c>
      <c r="C183" s="125">
        <v>0.6</v>
      </c>
      <c r="D183" s="124">
        <f t="shared" si="46"/>
        <v>0.6</v>
      </c>
      <c r="E183" s="124">
        <f t="shared" si="46"/>
        <v>0.6</v>
      </c>
      <c r="F183" s="124">
        <f t="shared" si="46"/>
        <v>0.6</v>
      </c>
      <c r="G183" s="124">
        <f t="shared" si="46"/>
        <v>0.6</v>
      </c>
      <c r="H183" s="124">
        <f t="shared" si="46"/>
        <v>0.6</v>
      </c>
      <c r="I183" s="124">
        <f t="shared" si="46"/>
        <v>0.6</v>
      </c>
      <c r="J183" s="124">
        <f t="shared" si="46"/>
        <v>0.6</v>
      </c>
      <c r="K183" s="124">
        <f t="shared" si="46"/>
        <v>0.6</v>
      </c>
      <c r="L183" s="124">
        <f t="shared" si="46"/>
        <v>0.6</v>
      </c>
      <c r="M183" s="124">
        <f t="shared" si="46"/>
        <v>0.6</v>
      </c>
      <c r="N183" s="124">
        <f t="shared" si="46"/>
        <v>0.6</v>
      </c>
      <c r="O183" s="124">
        <f t="shared" si="46"/>
        <v>0.6</v>
      </c>
      <c r="P183" s="124">
        <f t="shared" si="46"/>
        <v>0.6</v>
      </c>
      <c r="Q183" s="124">
        <f t="shared" si="46"/>
        <v>0.6</v>
      </c>
      <c r="R183" s="124">
        <f t="shared" si="46"/>
        <v>0.6</v>
      </c>
      <c r="S183" s="124">
        <f t="shared" si="46"/>
        <v>0.6</v>
      </c>
      <c r="T183" s="124">
        <f t="shared" si="47"/>
        <v>0.6</v>
      </c>
      <c r="U183" s="124">
        <f t="shared" si="47"/>
        <v>0.6</v>
      </c>
      <c r="V183" s="124">
        <f t="shared" si="47"/>
        <v>0.6</v>
      </c>
      <c r="W183" s="124">
        <f t="shared" si="47"/>
        <v>0.6</v>
      </c>
      <c r="X183" s="124">
        <f t="shared" si="47"/>
        <v>0.6</v>
      </c>
      <c r="Y183" s="124">
        <f t="shared" si="47"/>
        <v>0.6</v>
      </c>
      <c r="Z183" s="124">
        <f t="shared" si="47"/>
        <v>0.6</v>
      </c>
      <c r="AA183" s="124">
        <f t="shared" si="47"/>
        <v>0.6</v>
      </c>
      <c r="AB183" s="124">
        <f t="shared" si="47"/>
        <v>0.6</v>
      </c>
      <c r="AC183" s="124">
        <f t="shared" si="47"/>
        <v>0.6</v>
      </c>
      <c r="AD183" s="124">
        <f t="shared" si="47"/>
        <v>0.6</v>
      </c>
      <c r="AE183" s="124">
        <f t="shared" si="47"/>
        <v>0.6</v>
      </c>
      <c r="AF183" s="124">
        <f t="shared" si="47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5"/>
        <v>0.35</v>
      </c>
      <c r="C184" s="125">
        <v>0.35</v>
      </c>
      <c r="D184" s="124">
        <f t="shared" si="46"/>
        <v>0.35</v>
      </c>
      <c r="E184" s="124">
        <f t="shared" si="46"/>
        <v>0.35</v>
      </c>
      <c r="F184" s="124">
        <f t="shared" si="46"/>
        <v>0.35</v>
      </c>
      <c r="G184" s="124">
        <f t="shared" si="46"/>
        <v>0.35</v>
      </c>
      <c r="H184" s="124">
        <f t="shared" si="46"/>
        <v>0.35</v>
      </c>
      <c r="I184" s="124">
        <f t="shared" si="46"/>
        <v>0.35</v>
      </c>
      <c r="J184" s="124">
        <f t="shared" si="46"/>
        <v>0.35</v>
      </c>
      <c r="K184" s="124">
        <f t="shared" si="46"/>
        <v>0.35</v>
      </c>
      <c r="L184" s="124">
        <f t="shared" si="46"/>
        <v>0.35</v>
      </c>
      <c r="M184" s="124">
        <f t="shared" si="46"/>
        <v>0.35</v>
      </c>
      <c r="N184" s="124">
        <f t="shared" si="46"/>
        <v>0.35</v>
      </c>
      <c r="O184" s="124">
        <f t="shared" si="46"/>
        <v>0.35</v>
      </c>
      <c r="P184" s="124">
        <f t="shared" si="46"/>
        <v>0.35</v>
      </c>
      <c r="Q184" s="124">
        <f t="shared" si="46"/>
        <v>0.35</v>
      </c>
      <c r="R184" s="124">
        <f t="shared" si="46"/>
        <v>0.35</v>
      </c>
      <c r="S184" s="124">
        <f t="shared" si="46"/>
        <v>0.35</v>
      </c>
      <c r="T184" s="124">
        <f t="shared" si="47"/>
        <v>0.35</v>
      </c>
      <c r="U184" s="124">
        <f t="shared" si="47"/>
        <v>0.35</v>
      </c>
      <c r="V184" s="124">
        <f t="shared" si="47"/>
        <v>0.35</v>
      </c>
      <c r="W184" s="124">
        <f t="shared" si="47"/>
        <v>0.35</v>
      </c>
      <c r="X184" s="124">
        <f t="shared" si="47"/>
        <v>0.35</v>
      </c>
      <c r="Y184" s="124">
        <f t="shared" si="47"/>
        <v>0.35</v>
      </c>
      <c r="Z184" s="124">
        <f t="shared" si="47"/>
        <v>0.35</v>
      </c>
      <c r="AA184" s="124">
        <f t="shared" si="47"/>
        <v>0.35</v>
      </c>
      <c r="AB184" s="124">
        <f t="shared" si="47"/>
        <v>0.35</v>
      </c>
      <c r="AC184" s="124">
        <f t="shared" si="47"/>
        <v>0.35</v>
      </c>
      <c r="AD184" s="124">
        <f t="shared" si="47"/>
        <v>0.35</v>
      </c>
      <c r="AE184" s="124">
        <f t="shared" si="47"/>
        <v>0.35</v>
      </c>
      <c r="AF184" s="124">
        <f t="shared" si="47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5"/>
        <v>0.28999999999999998</v>
      </c>
      <c r="C185" s="125">
        <v>0.28999999999999998</v>
      </c>
      <c r="D185" s="124">
        <f t="shared" si="46"/>
        <v>0.28999999999999998</v>
      </c>
      <c r="E185" s="124">
        <f t="shared" si="46"/>
        <v>0.28999999999999998</v>
      </c>
      <c r="F185" s="124">
        <f t="shared" si="46"/>
        <v>0.28999999999999998</v>
      </c>
      <c r="G185" s="124">
        <f t="shared" si="46"/>
        <v>0.28999999999999998</v>
      </c>
      <c r="H185" s="124">
        <f t="shared" si="46"/>
        <v>0.28999999999999998</v>
      </c>
      <c r="I185" s="124">
        <f t="shared" si="46"/>
        <v>0.28999999999999998</v>
      </c>
      <c r="J185" s="124">
        <f t="shared" si="46"/>
        <v>0.28999999999999998</v>
      </c>
      <c r="K185" s="124">
        <f t="shared" si="46"/>
        <v>0.28999999999999998</v>
      </c>
      <c r="L185" s="124">
        <f t="shared" si="46"/>
        <v>0.28999999999999998</v>
      </c>
      <c r="M185" s="124">
        <f t="shared" si="46"/>
        <v>0.28999999999999998</v>
      </c>
      <c r="N185" s="124">
        <f t="shared" si="46"/>
        <v>0.28999999999999998</v>
      </c>
      <c r="O185" s="124">
        <f t="shared" si="46"/>
        <v>0.28999999999999998</v>
      </c>
      <c r="P185" s="124">
        <f t="shared" si="46"/>
        <v>0.28999999999999998</v>
      </c>
      <c r="Q185" s="124">
        <f t="shared" si="46"/>
        <v>0.28999999999999998</v>
      </c>
      <c r="R185" s="124">
        <f t="shared" si="46"/>
        <v>0.28999999999999998</v>
      </c>
      <c r="S185" s="124">
        <f t="shared" si="46"/>
        <v>0.28999999999999998</v>
      </c>
      <c r="T185" s="124">
        <f t="shared" si="47"/>
        <v>0.28999999999999998</v>
      </c>
      <c r="U185" s="124">
        <f t="shared" si="47"/>
        <v>0.28999999999999998</v>
      </c>
      <c r="V185" s="124">
        <f t="shared" si="47"/>
        <v>0.28999999999999998</v>
      </c>
      <c r="W185" s="124">
        <f t="shared" si="47"/>
        <v>0.28999999999999998</v>
      </c>
      <c r="X185" s="124">
        <f t="shared" si="47"/>
        <v>0.28999999999999998</v>
      </c>
      <c r="Y185" s="124">
        <f t="shared" si="47"/>
        <v>0.28999999999999998</v>
      </c>
      <c r="Z185" s="124">
        <f t="shared" si="47"/>
        <v>0.28999999999999998</v>
      </c>
      <c r="AA185" s="124">
        <f t="shared" si="47"/>
        <v>0.28999999999999998</v>
      </c>
      <c r="AB185" s="124">
        <f t="shared" si="47"/>
        <v>0.28999999999999998</v>
      </c>
      <c r="AC185" s="124">
        <f t="shared" si="47"/>
        <v>0.28999999999999998</v>
      </c>
      <c r="AD185" s="124">
        <f t="shared" si="47"/>
        <v>0.28999999999999998</v>
      </c>
      <c r="AE185" s="124">
        <f t="shared" si="47"/>
        <v>0.28999999999999998</v>
      </c>
      <c r="AF185" s="124">
        <f t="shared" si="47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5"/>
        <v>0.06</v>
      </c>
      <c r="C186" s="125">
        <v>0.06</v>
      </c>
      <c r="D186" s="124">
        <f t="shared" si="46"/>
        <v>0.06</v>
      </c>
      <c r="E186" s="124">
        <f t="shared" si="46"/>
        <v>0.06</v>
      </c>
      <c r="F186" s="124">
        <f t="shared" si="46"/>
        <v>0.06</v>
      </c>
      <c r="G186" s="124">
        <f t="shared" si="46"/>
        <v>0.06</v>
      </c>
      <c r="H186" s="124">
        <f t="shared" si="46"/>
        <v>0.06</v>
      </c>
      <c r="I186" s="124">
        <f t="shared" si="46"/>
        <v>0.06</v>
      </c>
      <c r="J186" s="124">
        <f t="shared" si="46"/>
        <v>0.06</v>
      </c>
      <c r="K186" s="124">
        <f t="shared" si="46"/>
        <v>0.06</v>
      </c>
      <c r="L186" s="124">
        <f t="shared" si="46"/>
        <v>0.06</v>
      </c>
      <c r="M186" s="124">
        <f t="shared" si="46"/>
        <v>0.06</v>
      </c>
      <c r="N186" s="124">
        <f t="shared" si="46"/>
        <v>0.06</v>
      </c>
      <c r="O186" s="124">
        <f t="shared" si="46"/>
        <v>0.06</v>
      </c>
      <c r="P186" s="124">
        <f t="shared" si="46"/>
        <v>0.06</v>
      </c>
      <c r="Q186" s="124">
        <f t="shared" si="46"/>
        <v>0.06</v>
      </c>
      <c r="R186" s="124">
        <f t="shared" si="46"/>
        <v>0.06</v>
      </c>
      <c r="S186" s="124">
        <f t="shared" si="46"/>
        <v>0.06</v>
      </c>
      <c r="T186" s="124">
        <f t="shared" si="47"/>
        <v>0.06</v>
      </c>
      <c r="U186" s="124">
        <f t="shared" si="47"/>
        <v>0.06</v>
      </c>
      <c r="V186" s="124">
        <f t="shared" si="47"/>
        <v>0.06</v>
      </c>
      <c r="W186" s="124">
        <f t="shared" si="47"/>
        <v>0.06</v>
      </c>
      <c r="X186" s="124">
        <f t="shared" si="47"/>
        <v>0.06</v>
      </c>
      <c r="Y186" s="124">
        <f t="shared" si="47"/>
        <v>0.06</v>
      </c>
      <c r="Z186" s="124">
        <f t="shared" si="47"/>
        <v>0.06</v>
      </c>
      <c r="AA186" s="124">
        <f t="shared" si="47"/>
        <v>0.06</v>
      </c>
      <c r="AB186" s="124">
        <f t="shared" si="47"/>
        <v>0.06</v>
      </c>
      <c r="AC186" s="124">
        <f t="shared" si="47"/>
        <v>0.06</v>
      </c>
      <c r="AD186" s="124">
        <f t="shared" si="47"/>
        <v>0.06</v>
      </c>
      <c r="AE186" s="124">
        <f t="shared" si="47"/>
        <v>0.06</v>
      </c>
      <c r="AF186" s="124">
        <f t="shared" si="47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5"/>
        <v>0.11</v>
      </c>
      <c r="C187" s="125">
        <v>0.11</v>
      </c>
      <c r="D187" s="124">
        <f t="shared" si="46"/>
        <v>0.11</v>
      </c>
      <c r="E187" s="124">
        <f t="shared" si="46"/>
        <v>0.11</v>
      </c>
      <c r="F187" s="124">
        <f t="shared" si="46"/>
        <v>0.11</v>
      </c>
      <c r="G187" s="124">
        <f t="shared" si="46"/>
        <v>0.11</v>
      </c>
      <c r="H187" s="124">
        <f t="shared" si="46"/>
        <v>0.11</v>
      </c>
      <c r="I187" s="124">
        <f t="shared" si="46"/>
        <v>0.11</v>
      </c>
      <c r="J187" s="124">
        <f t="shared" si="46"/>
        <v>0.11</v>
      </c>
      <c r="K187" s="124">
        <f t="shared" si="46"/>
        <v>0.11</v>
      </c>
      <c r="L187" s="124">
        <f t="shared" si="46"/>
        <v>0.11</v>
      </c>
      <c r="M187" s="124">
        <f t="shared" si="46"/>
        <v>0.11</v>
      </c>
      <c r="N187" s="124">
        <f t="shared" si="46"/>
        <v>0.11</v>
      </c>
      <c r="O187" s="124">
        <f t="shared" si="46"/>
        <v>0.11</v>
      </c>
      <c r="P187" s="124">
        <f t="shared" si="46"/>
        <v>0.11</v>
      </c>
      <c r="Q187" s="124">
        <f t="shared" si="46"/>
        <v>0.11</v>
      </c>
      <c r="R187" s="124">
        <f t="shared" si="46"/>
        <v>0.11</v>
      </c>
      <c r="S187" s="124">
        <f t="shared" si="46"/>
        <v>0.11</v>
      </c>
      <c r="T187" s="124">
        <f t="shared" si="47"/>
        <v>0.11</v>
      </c>
      <c r="U187" s="124">
        <f t="shared" si="47"/>
        <v>0.11</v>
      </c>
      <c r="V187" s="124">
        <f t="shared" si="47"/>
        <v>0.11</v>
      </c>
      <c r="W187" s="124">
        <f t="shared" si="47"/>
        <v>0.11</v>
      </c>
      <c r="X187" s="124">
        <f t="shared" si="47"/>
        <v>0.11</v>
      </c>
      <c r="Y187" s="124">
        <f t="shared" si="47"/>
        <v>0.11</v>
      </c>
      <c r="Z187" s="124">
        <f t="shared" si="47"/>
        <v>0.11</v>
      </c>
      <c r="AA187" s="124">
        <f t="shared" si="47"/>
        <v>0.11</v>
      </c>
      <c r="AB187" s="124">
        <f t="shared" si="47"/>
        <v>0.11</v>
      </c>
      <c r="AC187" s="124">
        <f t="shared" si="47"/>
        <v>0.11</v>
      </c>
      <c r="AD187" s="124">
        <f t="shared" si="47"/>
        <v>0.11</v>
      </c>
      <c r="AE187" s="124">
        <f t="shared" si="47"/>
        <v>0.11</v>
      </c>
      <c r="AF187" s="124">
        <f t="shared" si="47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5"/>
        <v>0.1</v>
      </c>
      <c r="C188" s="125">
        <v>0.1</v>
      </c>
      <c r="D188" s="124">
        <f t="shared" si="46"/>
        <v>0.1</v>
      </c>
      <c r="E188" s="124">
        <f t="shared" si="46"/>
        <v>0.1</v>
      </c>
      <c r="F188" s="124">
        <f t="shared" si="46"/>
        <v>0.1</v>
      </c>
      <c r="G188" s="124">
        <f t="shared" si="46"/>
        <v>0.1</v>
      </c>
      <c r="H188" s="124">
        <f t="shared" si="46"/>
        <v>0.1</v>
      </c>
      <c r="I188" s="124">
        <f t="shared" si="46"/>
        <v>0.1</v>
      </c>
      <c r="J188" s="124">
        <f t="shared" si="46"/>
        <v>0.1</v>
      </c>
      <c r="K188" s="124">
        <f t="shared" si="46"/>
        <v>0.1</v>
      </c>
      <c r="L188" s="124">
        <f t="shared" si="46"/>
        <v>0.1</v>
      </c>
      <c r="M188" s="124">
        <f t="shared" si="46"/>
        <v>0.1</v>
      </c>
      <c r="N188" s="124">
        <f t="shared" si="46"/>
        <v>0.1</v>
      </c>
      <c r="O188" s="124">
        <f t="shared" si="46"/>
        <v>0.1</v>
      </c>
      <c r="P188" s="124">
        <f t="shared" si="46"/>
        <v>0.1</v>
      </c>
      <c r="Q188" s="124">
        <f t="shared" si="46"/>
        <v>0.1</v>
      </c>
      <c r="R188" s="124">
        <f t="shared" si="46"/>
        <v>0.1</v>
      </c>
      <c r="S188" s="124">
        <f t="shared" si="47"/>
        <v>0.1</v>
      </c>
      <c r="T188" s="124">
        <f t="shared" si="47"/>
        <v>0.1</v>
      </c>
      <c r="U188" s="124">
        <f t="shared" si="47"/>
        <v>0.1</v>
      </c>
      <c r="V188" s="124">
        <f t="shared" si="47"/>
        <v>0.1</v>
      </c>
      <c r="W188" s="124">
        <f t="shared" si="47"/>
        <v>0.1</v>
      </c>
      <c r="X188" s="124">
        <f t="shared" si="47"/>
        <v>0.1</v>
      </c>
      <c r="Y188" s="124">
        <f t="shared" si="47"/>
        <v>0.1</v>
      </c>
      <c r="Z188" s="124">
        <f t="shared" si="47"/>
        <v>0.1</v>
      </c>
      <c r="AA188" s="124">
        <f t="shared" si="47"/>
        <v>0.1</v>
      </c>
      <c r="AB188" s="124">
        <f t="shared" si="47"/>
        <v>0.1</v>
      </c>
      <c r="AC188" s="124">
        <f t="shared" si="47"/>
        <v>0.1</v>
      </c>
      <c r="AD188" s="124">
        <f t="shared" si="47"/>
        <v>0.1</v>
      </c>
      <c r="AE188" s="124">
        <f t="shared" si="47"/>
        <v>0.1</v>
      </c>
      <c r="AF188" s="124">
        <f t="shared" si="47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5"/>
        <v>0.09</v>
      </c>
      <c r="C189" s="125">
        <v>0.09</v>
      </c>
      <c r="D189" s="124">
        <f t="shared" si="46"/>
        <v>0.09</v>
      </c>
      <c r="E189" s="124">
        <f t="shared" si="46"/>
        <v>0.09</v>
      </c>
      <c r="F189" s="124">
        <f t="shared" si="46"/>
        <v>0.09</v>
      </c>
      <c r="G189" s="124">
        <f t="shared" si="46"/>
        <v>0.09</v>
      </c>
      <c r="H189" s="124">
        <f t="shared" si="46"/>
        <v>0.09</v>
      </c>
      <c r="I189" s="124">
        <f t="shared" si="46"/>
        <v>0.09</v>
      </c>
      <c r="J189" s="124">
        <f t="shared" si="46"/>
        <v>0.09</v>
      </c>
      <c r="K189" s="124">
        <f t="shared" si="46"/>
        <v>0.09</v>
      </c>
      <c r="L189" s="124">
        <f t="shared" si="46"/>
        <v>0.09</v>
      </c>
      <c r="M189" s="124">
        <f t="shared" si="46"/>
        <v>0.09</v>
      </c>
      <c r="N189" s="124">
        <f t="shared" si="46"/>
        <v>0.09</v>
      </c>
      <c r="O189" s="124">
        <f t="shared" si="46"/>
        <v>0.09</v>
      </c>
      <c r="P189" s="124">
        <f t="shared" si="46"/>
        <v>0.09</v>
      </c>
      <c r="Q189" s="124">
        <f t="shared" si="46"/>
        <v>0.09</v>
      </c>
      <c r="R189" s="124">
        <f t="shared" si="46"/>
        <v>0.09</v>
      </c>
      <c r="S189" s="124">
        <f t="shared" si="47"/>
        <v>0.09</v>
      </c>
      <c r="T189" s="124">
        <f t="shared" si="47"/>
        <v>0.09</v>
      </c>
      <c r="U189" s="124">
        <f t="shared" si="47"/>
        <v>0.09</v>
      </c>
      <c r="V189" s="124">
        <f t="shared" si="47"/>
        <v>0.09</v>
      </c>
      <c r="W189" s="124">
        <f t="shared" si="47"/>
        <v>0.09</v>
      </c>
      <c r="X189" s="124">
        <f t="shared" si="47"/>
        <v>0.09</v>
      </c>
      <c r="Y189" s="124">
        <f t="shared" si="47"/>
        <v>0.09</v>
      </c>
      <c r="Z189" s="124">
        <f t="shared" si="47"/>
        <v>0.09</v>
      </c>
      <c r="AA189" s="124">
        <f t="shared" si="47"/>
        <v>0.09</v>
      </c>
      <c r="AB189" s="124">
        <f t="shared" si="47"/>
        <v>0.09</v>
      </c>
      <c r="AC189" s="124">
        <f t="shared" si="47"/>
        <v>0.09</v>
      </c>
      <c r="AD189" s="124">
        <f t="shared" si="47"/>
        <v>0.09</v>
      </c>
      <c r="AE189" s="124">
        <f t="shared" si="47"/>
        <v>0.09</v>
      </c>
      <c r="AF189" s="124">
        <f t="shared" si="47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5"/>
        <v>0.04</v>
      </c>
      <c r="C190" s="48">
        <v>0.04</v>
      </c>
      <c r="D190" s="124">
        <f t="shared" si="46"/>
        <v>0.04</v>
      </c>
      <c r="E190" s="124">
        <f t="shared" si="46"/>
        <v>0.04</v>
      </c>
      <c r="F190" s="124">
        <f t="shared" si="46"/>
        <v>0.04</v>
      </c>
      <c r="G190" s="124">
        <f t="shared" si="46"/>
        <v>0.04</v>
      </c>
      <c r="H190" s="124">
        <f t="shared" si="46"/>
        <v>0.04</v>
      </c>
      <c r="I190" s="124">
        <f t="shared" si="46"/>
        <v>0.04</v>
      </c>
      <c r="J190" s="124">
        <f t="shared" si="46"/>
        <v>0.04</v>
      </c>
      <c r="K190" s="124">
        <f t="shared" si="46"/>
        <v>0.04</v>
      </c>
      <c r="L190" s="124">
        <f t="shared" si="46"/>
        <v>0.04</v>
      </c>
      <c r="M190" s="124">
        <f t="shared" si="46"/>
        <v>0.04</v>
      </c>
      <c r="N190" s="124">
        <f t="shared" si="46"/>
        <v>0.04</v>
      </c>
      <c r="O190" s="124">
        <f t="shared" si="46"/>
        <v>0.04</v>
      </c>
      <c r="P190" s="124">
        <f t="shared" si="46"/>
        <v>0.04</v>
      </c>
      <c r="Q190" s="124">
        <f t="shared" si="46"/>
        <v>0.04</v>
      </c>
      <c r="R190" s="124">
        <f t="shared" si="46"/>
        <v>0.04</v>
      </c>
      <c r="S190" s="124">
        <f t="shared" si="47"/>
        <v>0.04</v>
      </c>
      <c r="T190" s="124">
        <f t="shared" si="47"/>
        <v>0.04</v>
      </c>
      <c r="U190" s="124">
        <f t="shared" si="47"/>
        <v>0.04</v>
      </c>
      <c r="V190" s="124">
        <f t="shared" si="47"/>
        <v>0.04</v>
      </c>
      <c r="W190" s="124">
        <f t="shared" si="47"/>
        <v>0.04</v>
      </c>
      <c r="X190" s="124">
        <f t="shared" si="47"/>
        <v>0.04</v>
      </c>
      <c r="Y190" s="124">
        <f t="shared" si="47"/>
        <v>0.04</v>
      </c>
      <c r="Z190" s="124">
        <f t="shared" si="47"/>
        <v>0.04</v>
      </c>
      <c r="AA190" s="124">
        <f t="shared" si="47"/>
        <v>0.04</v>
      </c>
      <c r="AB190" s="124">
        <f t="shared" si="47"/>
        <v>0.04</v>
      </c>
      <c r="AC190" s="124">
        <f t="shared" si="47"/>
        <v>0.04</v>
      </c>
      <c r="AD190" s="124">
        <f t="shared" si="47"/>
        <v>0.04</v>
      </c>
      <c r="AE190" s="124">
        <f t="shared" si="47"/>
        <v>0.04</v>
      </c>
      <c r="AF190" s="124">
        <f t="shared" si="47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5"/>
        <v>2.3E-2</v>
      </c>
      <c r="C191" s="48">
        <v>2.3E-2</v>
      </c>
      <c r="D191" s="124">
        <f>C191</f>
        <v>2.3E-2</v>
      </c>
      <c r="E191" s="124">
        <f t="shared" si="46"/>
        <v>2.3E-2</v>
      </c>
      <c r="F191" s="124">
        <f t="shared" si="46"/>
        <v>2.3E-2</v>
      </c>
      <c r="G191" s="124">
        <f t="shared" si="46"/>
        <v>2.3E-2</v>
      </c>
      <c r="H191" s="124">
        <f t="shared" si="46"/>
        <v>2.3E-2</v>
      </c>
      <c r="I191" s="124">
        <f t="shared" si="46"/>
        <v>2.3E-2</v>
      </c>
      <c r="J191" s="124">
        <f t="shared" si="46"/>
        <v>2.3E-2</v>
      </c>
      <c r="K191" s="124">
        <f t="shared" si="46"/>
        <v>2.3E-2</v>
      </c>
      <c r="L191" s="124">
        <f t="shared" si="46"/>
        <v>2.3E-2</v>
      </c>
      <c r="M191" s="124">
        <f t="shared" si="46"/>
        <v>2.3E-2</v>
      </c>
      <c r="N191" s="124">
        <f t="shared" si="46"/>
        <v>2.3E-2</v>
      </c>
      <c r="O191" s="124">
        <f t="shared" si="46"/>
        <v>2.3E-2</v>
      </c>
      <c r="P191" s="124">
        <f t="shared" si="46"/>
        <v>2.3E-2</v>
      </c>
      <c r="Q191" s="124">
        <f t="shared" si="46"/>
        <v>2.3E-2</v>
      </c>
      <c r="R191" s="124">
        <f t="shared" si="46"/>
        <v>2.3E-2</v>
      </c>
      <c r="S191" s="124">
        <f t="shared" si="47"/>
        <v>2.3E-2</v>
      </c>
      <c r="T191" s="124">
        <f t="shared" si="47"/>
        <v>2.3E-2</v>
      </c>
      <c r="U191" s="124">
        <f t="shared" si="47"/>
        <v>2.3E-2</v>
      </c>
      <c r="V191" s="124">
        <f t="shared" si="47"/>
        <v>2.3E-2</v>
      </c>
      <c r="W191" s="124">
        <f t="shared" si="47"/>
        <v>2.3E-2</v>
      </c>
      <c r="X191" s="124">
        <f t="shared" si="47"/>
        <v>2.3E-2</v>
      </c>
      <c r="Y191" s="124">
        <f t="shared" si="47"/>
        <v>2.3E-2</v>
      </c>
      <c r="Z191" s="124">
        <f t="shared" si="47"/>
        <v>2.3E-2</v>
      </c>
      <c r="AA191" s="124">
        <f t="shared" si="47"/>
        <v>2.3E-2</v>
      </c>
      <c r="AB191" s="124">
        <f t="shared" si="47"/>
        <v>2.3E-2</v>
      </c>
      <c r="AC191" s="124">
        <f t="shared" si="47"/>
        <v>2.3E-2</v>
      </c>
      <c r="AD191" s="124">
        <f t="shared" si="47"/>
        <v>2.3E-2</v>
      </c>
      <c r="AE191" s="124">
        <f t="shared" si="47"/>
        <v>2.3E-2</v>
      </c>
      <c r="AF191" s="124">
        <f t="shared" si="47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8">SUM(C102:C191)</f>
        <v>194.70600000000002</v>
      </c>
      <c r="D192" s="129">
        <f t="shared" si="48"/>
        <v>194.70600000000002</v>
      </c>
      <c r="E192" s="129">
        <f t="shared" si="48"/>
        <v>194.70600000000002</v>
      </c>
      <c r="F192" s="129">
        <f t="shared" si="48"/>
        <v>194.70600000000002</v>
      </c>
      <c r="G192" s="129">
        <f t="shared" si="48"/>
        <v>194.70600000000002</v>
      </c>
      <c r="H192" s="129">
        <f t="shared" si="48"/>
        <v>194.70600000000002</v>
      </c>
      <c r="I192" s="129">
        <f t="shared" si="48"/>
        <v>189.70600000000005</v>
      </c>
      <c r="J192" s="129">
        <f t="shared" si="48"/>
        <v>187.10600000000005</v>
      </c>
      <c r="K192" s="129">
        <f t="shared" si="48"/>
        <v>187.10600000000005</v>
      </c>
      <c r="L192" s="129">
        <f t="shared" si="48"/>
        <v>187.10600000000005</v>
      </c>
      <c r="M192" s="129">
        <f t="shared" si="48"/>
        <v>187.10600000000005</v>
      </c>
      <c r="N192" s="129">
        <f t="shared" si="48"/>
        <v>187.10600000000005</v>
      </c>
      <c r="O192" s="129">
        <f t="shared" si="48"/>
        <v>187.10600000000005</v>
      </c>
      <c r="P192" s="129">
        <f t="shared" si="48"/>
        <v>187.10600000000005</v>
      </c>
      <c r="Q192" s="129">
        <f t="shared" si="48"/>
        <v>187.10600000000005</v>
      </c>
      <c r="R192" s="129">
        <f t="shared" si="48"/>
        <v>187.10600000000005</v>
      </c>
      <c r="S192" s="129">
        <f t="shared" si="48"/>
        <v>187.10600000000005</v>
      </c>
      <c r="T192" s="129">
        <f t="shared" si="48"/>
        <v>187.10600000000005</v>
      </c>
      <c r="U192" s="129">
        <f t="shared" si="48"/>
        <v>187.10600000000005</v>
      </c>
      <c r="V192" s="129">
        <f t="shared" si="48"/>
        <v>187.10600000000005</v>
      </c>
      <c r="W192" s="129">
        <f t="shared" si="48"/>
        <v>187.10600000000005</v>
      </c>
      <c r="X192" s="129">
        <f t="shared" si="48"/>
        <v>187.10600000000005</v>
      </c>
      <c r="Y192" s="129">
        <f t="shared" si="48"/>
        <v>187.10600000000005</v>
      </c>
      <c r="Z192" s="129">
        <f t="shared" si="48"/>
        <v>187.10600000000005</v>
      </c>
      <c r="AA192" s="129">
        <f t="shared" si="48"/>
        <v>187.10600000000005</v>
      </c>
      <c r="AB192" s="129">
        <f t="shared" si="48"/>
        <v>187.10600000000005</v>
      </c>
      <c r="AC192" s="129">
        <f t="shared" si="48"/>
        <v>187.10600000000005</v>
      </c>
      <c r="AD192" s="129">
        <f t="shared" si="48"/>
        <v>187.10600000000005</v>
      </c>
      <c r="AE192" s="129">
        <f t="shared" si="48"/>
        <v>187.10600000000005</v>
      </c>
      <c r="AF192" s="129">
        <f t="shared" si="48"/>
        <v>187.10600000000005</v>
      </c>
      <c r="AG192" s="130">
        <f t="shared" si="48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9">AF194</f>
        <v>0.3</v>
      </c>
      <c r="C194" s="131">
        <v>0.3</v>
      </c>
      <c r="D194" s="131">
        <f t="shared" ref="D194:S199" si="50">C194</f>
        <v>0.3</v>
      </c>
      <c r="E194" s="131">
        <f t="shared" si="50"/>
        <v>0.3</v>
      </c>
      <c r="F194" s="131">
        <f t="shared" si="50"/>
        <v>0.3</v>
      </c>
      <c r="G194" s="131">
        <f t="shared" si="50"/>
        <v>0.3</v>
      </c>
      <c r="H194" s="131">
        <f t="shared" si="50"/>
        <v>0.3</v>
      </c>
      <c r="I194" s="131">
        <f t="shared" si="50"/>
        <v>0.3</v>
      </c>
      <c r="J194" s="131">
        <f t="shared" si="50"/>
        <v>0.3</v>
      </c>
      <c r="K194" s="131">
        <f t="shared" si="50"/>
        <v>0.3</v>
      </c>
      <c r="L194" s="131">
        <f t="shared" si="50"/>
        <v>0.3</v>
      </c>
      <c r="M194" s="131">
        <f t="shared" si="50"/>
        <v>0.3</v>
      </c>
      <c r="N194" s="131">
        <f t="shared" si="50"/>
        <v>0.3</v>
      </c>
      <c r="O194" s="131">
        <f t="shared" si="50"/>
        <v>0.3</v>
      </c>
      <c r="P194" s="131">
        <f t="shared" si="50"/>
        <v>0.3</v>
      </c>
      <c r="Q194" s="131">
        <f t="shared" si="50"/>
        <v>0.3</v>
      </c>
      <c r="R194" s="131">
        <f t="shared" si="50"/>
        <v>0.3</v>
      </c>
      <c r="S194" s="131">
        <f t="shared" si="50"/>
        <v>0.3</v>
      </c>
      <c r="T194" s="131">
        <f t="shared" ref="T194:AF199" si="51">S194</f>
        <v>0.3</v>
      </c>
      <c r="U194" s="131">
        <f t="shared" si="51"/>
        <v>0.3</v>
      </c>
      <c r="V194" s="131">
        <f t="shared" si="51"/>
        <v>0.3</v>
      </c>
      <c r="W194" s="131">
        <f t="shared" si="51"/>
        <v>0.3</v>
      </c>
      <c r="X194" s="131">
        <f t="shared" si="51"/>
        <v>0.3</v>
      </c>
      <c r="Y194" s="131">
        <f t="shared" si="51"/>
        <v>0.3</v>
      </c>
      <c r="Z194" s="131">
        <f t="shared" si="51"/>
        <v>0.3</v>
      </c>
      <c r="AA194" s="131">
        <f t="shared" si="51"/>
        <v>0.3</v>
      </c>
      <c r="AB194" s="131">
        <f t="shared" si="51"/>
        <v>0.3</v>
      </c>
      <c r="AC194" s="131">
        <f t="shared" si="51"/>
        <v>0.3</v>
      </c>
      <c r="AD194" s="131">
        <f t="shared" si="51"/>
        <v>0.3</v>
      </c>
      <c r="AE194" s="131">
        <f t="shared" si="51"/>
        <v>0.3</v>
      </c>
      <c r="AF194" s="131">
        <f t="shared" si="51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9"/>
        <v>0.4</v>
      </c>
      <c r="C195" s="124">
        <v>0.4</v>
      </c>
      <c r="D195" s="124">
        <f t="shared" si="50"/>
        <v>0.4</v>
      </c>
      <c r="E195" s="124">
        <f t="shared" si="50"/>
        <v>0.4</v>
      </c>
      <c r="F195" s="124">
        <f t="shared" si="50"/>
        <v>0.4</v>
      </c>
      <c r="G195" s="124">
        <f t="shared" si="50"/>
        <v>0.4</v>
      </c>
      <c r="H195" s="124">
        <f t="shared" si="50"/>
        <v>0.4</v>
      </c>
      <c r="I195" s="124">
        <f t="shared" si="50"/>
        <v>0.4</v>
      </c>
      <c r="J195" s="124">
        <f t="shared" si="50"/>
        <v>0.4</v>
      </c>
      <c r="K195" s="124">
        <f t="shared" si="50"/>
        <v>0.4</v>
      </c>
      <c r="L195" s="124">
        <f t="shared" si="50"/>
        <v>0.4</v>
      </c>
      <c r="M195" s="124">
        <f t="shared" si="50"/>
        <v>0.4</v>
      </c>
      <c r="N195" s="124">
        <f t="shared" si="50"/>
        <v>0.4</v>
      </c>
      <c r="O195" s="124">
        <f t="shared" si="50"/>
        <v>0.4</v>
      </c>
      <c r="P195" s="124">
        <f t="shared" si="50"/>
        <v>0.4</v>
      </c>
      <c r="Q195" s="124">
        <f t="shared" si="50"/>
        <v>0.4</v>
      </c>
      <c r="R195" s="124">
        <f t="shared" si="50"/>
        <v>0.4</v>
      </c>
      <c r="S195" s="124">
        <f t="shared" si="50"/>
        <v>0.4</v>
      </c>
      <c r="T195" s="124">
        <f t="shared" si="51"/>
        <v>0.4</v>
      </c>
      <c r="U195" s="124">
        <f t="shared" si="51"/>
        <v>0.4</v>
      </c>
      <c r="V195" s="124">
        <f t="shared" si="51"/>
        <v>0.4</v>
      </c>
      <c r="W195" s="124">
        <f>V195</f>
        <v>0.4</v>
      </c>
      <c r="X195" s="124">
        <f>W195</f>
        <v>0.4</v>
      </c>
      <c r="Y195" s="124">
        <f t="shared" si="51"/>
        <v>0.4</v>
      </c>
      <c r="Z195" s="124">
        <f t="shared" si="51"/>
        <v>0.4</v>
      </c>
      <c r="AA195" s="124">
        <f t="shared" si="51"/>
        <v>0.4</v>
      </c>
      <c r="AB195" s="124">
        <f t="shared" si="51"/>
        <v>0.4</v>
      </c>
      <c r="AC195" s="124">
        <f t="shared" si="51"/>
        <v>0.4</v>
      </c>
      <c r="AD195" s="124">
        <f t="shared" si="51"/>
        <v>0.4</v>
      </c>
      <c r="AE195" s="124">
        <f t="shared" si="51"/>
        <v>0.4</v>
      </c>
      <c r="AF195" s="124">
        <f t="shared" si="51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9"/>
        <v>1.5</v>
      </c>
      <c r="C196" s="124">
        <v>1.5</v>
      </c>
      <c r="D196" s="124">
        <f t="shared" si="50"/>
        <v>1.5</v>
      </c>
      <c r="E196" s="124">
        <f t="shared" si="50"/>
        <v>1.5</v>
      </c>
      <c r="F196" s="124">
        <f t="shared" si="50"/>
        <v>1.5</v>
      </c>
      <c r="G196" s="124">
        <f t="shared" si="50"/>
        <v>1.5</v>
      </c>
      <c r="H196" s="124">
        <f t="shared" si="50"/>
        <v>1.5</v>
      </c>
      <c r="I196" s="124">
        <f t="shared" si="50"/>
        <v>1.5</v>
      </c>
      <c r="J196" s="124">
        <f t="shared" si="50"/>
        <v>1.5</v>
      </c>
      <c r="K196" s="124">
        <f t="shared" si="50"/>
        <v>1.5</v>
      </c>
      <c r="L196" s="124">
        <f t="shared" si="50"/>
        <v>1.5</v>
      </c>
      <c r="M196" s="124">
        <f t="shared" si="50"/>
        <v>1.5</v>
      </c>
      <c r="N196" s="124">
        <f t="shared" si="50"/>
        <v>1.5</v>
      </c>
      <c r="O196" s="124">
        <f t="shared" si="50"/>
        <v>1.5</v>
      </c>
      <c r="P196" s="124">
        <f t="shared" si="50"/>
        <v>1.5</v>
      </c>
      <c r="Q196" s="124">
        <f t="shared" si="50"/>
        <v>1.5</v>
      </c>
      <c r="R196" s="124">
        <f t="shared" si="50"/>
        <v>1.5</v>
      </c>
      <c r="S196" s="124">
        <f t="shared" si="50"/>
        <v>1.5</v>
      </c>
      <c r="T196" s="124">
        <f t="shared" si="51"/>
        <v>1.5</v>
      </c>
      <c r="U196" s="124">
        <f t="shared" si="51"/>
        <v>1.5</v>
      </c>
      <c r="V196" s="124">
        <f t="shared" si="51"/>
        <v>1.5</v>
      </c>
      <c r="W196" s="124">
        <f t="shared" si="51"/>
        <v>1.5</v>
      </c>
      <c r="X196" s="124">
        <f t="shared" si="51"/>
        <v>1.5</v>
      </c>
      <c r="Y196" s="124">
        <f t="shared" si="51"/>
        <v>1.5</v>
      </c>
      <c r="Z196" s="124">
        <f t="shared" si="51"/>
        <v>1.5</v>
      </c>
      <c r="AA196" s="124">
        <f t="shared" si="51"/>
        <v>1.5</v>
      </c>
      <c r="AB196" s="124">
        <f t="shared" si="51"/>
        <v>1.5</v>
      </c>
      <c r="AC196" s="124">
        <f t="shared" si="51"/>
        <v>1.5</v>
      </c>
      <c r="AD196" s="124">
        <f t="shared" si="51"/>
        <v>1.5</v>
      </c>
      <c r="AE196" s="124">
        <f t="shared" si="51"/>
        <v>1.5</v>
      </c>
      <c r="AF196" s="124">
        <f t="shared" si="51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9"/>
        <v>0.3</v>
      </c>
      <c r="C197" s="124">
        <v>0.3</v>
      </c>
      <c r="D197" s="124">
        <f t="shared" si="50"/>
        <v>0.3</v>
      </c>
      <c r="E197" s="124">
        <f t="shared" si="50"/>
        <v>0.3</v>
      </c>
      <c r="F197" s="124">
        <f t="shared" si="50"/>
        <v>0.3</v>
      </c>
      <c r="G197" s="124">
        <f t="shared" si="50"/>
        <v>0.3</v>
      </c>
      <c r="H197" s="124">
        <f t="shared" si="50"/>
        <v>0.3</v>
      </c>
      <c r="I197" s="124">
        <f t="shared" si="50"/>
        <v>0.3</v>
      </c>
      <c r="J197" s="124">
        <f t="shared" si="50"/>
        <v>0.3</v>
      </c>
      <c r="K197" s="124">
        <f t="shared" si="50"/>
        <v>0.3</v>
      </c>
      <c r="L197" s="124">
        <f t="shared" si="50"/>
        <v>0.3</v>
      </c>
      <c r="M197" s="124">
        <f t="shared" si="50"/>
        <v>0.3</v>
      </c>
      <c r="N197" s="124">
        <f t="shared" si="50"/>
        <v>0.3</v>
      </c>
      <c r="O197" s="124">
        <f t="shared" si="50"/>
        <v>0.3</v>
      </c>
      <c r="P197" s="124">
        <f t="shared" si="50"/>
        <v>0.3</v>
      </c>
      <c r="Q197" s="124">
        <f t="shared" si="50"/>
        <v>0.3</v>
      </c>
      <c r="R197" s="124">
        <f t="shared" si="50"/>
        <v>0.3</v>
      </c>
      <c r="S197" s="124">
        <f t="shared" si="50"/>
        <v>0.3</v>
      </c>
      <c r="T197" s="124">
        <f t="shared" si="51"/>
        <v>0.3</v>
      </c>
      <c r="U197" s="124">
        <f t="shared" si="51"/>
        <v>0.3</v>
      </c>
      <c r="V197" s="124">
        <f t="shared" si="51"/>
        <v>0.3</v>
      </c>
      <c r="W197" s="124">
        <f t="shared" si="51"/>
        <v>0.3</v>
      </c>
      <c r="X197" s="124">
        <f t="shared" si="51"/>
        <v>0.3</v>
      </c>
      <c r="Y197" s="124">
        <f t="shared" si="51"/>
        <v>0.3</v>
      </c>
      <c r="Z197" s="124">
        <f t="shared" si="51"/>
        <v>0.3</v>
      </c>
      <c r="AA197" s="124">
        <f t="shared" si="51"/>
        <v>0.3</v>
      </c>
      <c r="AB197" s="124">
        <f t="shared" si="51"/>
        <v>0.3</v>
      </c>
      <c r="AC197" s="124">
        <f t="shared" si="51"/>
        <v>0.3</v>
      </c>
      <c r="AD197" s="124">
        <f t="shared" si="51"/>
        <v>0.3</v>
      </c>
      <c r="AE197" s="124">
        <f t="shared" si="51"/>
        <v>0.3</v>
      </c>
      <c r="AF197" s="124">
        <f t="shared" si="51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9"/>
        <v>0.4</v>
      </c>
      <c r="C198" s="124">
        <v>0.4</v>
      </c>
      <c r="D198" s="124">
        <f t="shared" si="50"/>
        <v>0.4</v>
      </c>
      <c r="E198" s="124">
        <f t="shared" si="50"/>
        <v>0.4</v>
      </c>
      <c r="F198" s="124">
        <f t="shared" si="50"/>
        <v>0.4</v>
      </c>
      <c r="G198" s="124">
        <f t="shared" si="50"/>
        <v>0.4</v>
      </c>
      <c r="H198" s="124">
        <f t="shared" si="50"/>
        <v>0.4</v>
      </c>
      <c r="I198" s="124">
        <f t="shared" si="50"/>
        <v>0.4</v>
      </c>
      <c r="J198" s="124">
        <f t="shared" si="50"/>
        <v>0.4</v>
      </c>
      <c r="K198" s="124">
        <f t="shared" si="50"/>
        <v>0.4</v>
      </c>
      <c r="L198" s="124">
        <f t="shared" si="50"/>
        <v>0.4</v>
      </c>
      <c r="M198" s="124">
        <f t="shared" si="50"/>
        <v>0.4</v>
      </c>
      <c r="N198" s="124">
        <f t="shared" si="50"/>
        <v>0.4</v>
      </c>
      <c r="O198" s="124">
        <f t="shared" si="50"/>
        <v>0.4</v>
      </c>
      <c r="P198" s="124">
        <f t="shared" si="50"/>
        <v>0.4</v>
      </c>
      <c r="Q198" s="124">
        <f t="shared" si="50"/>
        <v>0.4</v>
      </c>
      <c r="R198" s="124">
        <f t="shared" si="50"/>
        <v>0.4</v>
      </c>
      <c r="S198" s="124">
        <f t="shared" si="50"/>
        <v>0.4</v>
      </c>
      <c r="T198" s="124">
        <f t="shared" si="51"/>
        <v>0.4</v>
      </c>
      <c r="U198" s="124">
        <f t="shared" si="51"/>
        <v>0.4</v>
      </c>
      <c r="V198" s="124">
        <f t="shared" si="51"/>
        <v>0.4</v>
      </c>
      <c r="W198" s="124">
        <f t="shared" si="51"/>
        <v>0.4</v>
      </c>
      <c r="X198" s="124">
        <f t="shared" si="51"/>
        <v>0.4</v>
      </c>
      <c r="Y198" s="124">
        <f t="shared" si="51"/>
        <v>0.4</v>
      </c>
      <c r="Z198" s="124">
        <f t="shared" si="51"/>
        <v>0.4</v>
      </c>
      <c r="AA198" s="124">
        <f t="shared" si="51"/>
        <v>0.4</v>
      </c>
      <c r="AB198" s="124">
        <f t="shared" si="51"/>
        <v>0.4</v>
      </c>
      <c r="AC198" s="124">
        <f t="shared" si="51"/>
        <v>0.4</v>
      </c>
      <c r="AD198" s="124">
        <f t="shared" si="51"/>
        <v>0.4</v>
      </c>
      <c r="AE198" s="124">
        <f t="shared" si="51"/>
        <v>0.4</v>
      </c>
      <c r="AF198" s="124">
        <f t="shared" si="51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9"/>
        <v>0.64</v>
      </c>
      <c r="C199" s="134">
        <v>0.64</v>
      </c>
      <c r="D199" s="134">
        <f t="shared" si="50"/>
        <v>0.64</v>
      </c>
      <c r="E199" s="134">
        <f t="shared" si="50"/>
        <v>0.64</v>
      </c>
      <c r="F199" s="134">
        <f t="shared" si="50"/>
        <v>0.64</v>
      </c>
      <c r="G199" s="134">
        <f t="shared" si="50"/>
        <v>0.64</v>
      </c>
      <c r="H199" s="134">
        <f t="shared" si="50"/>
        <v>0.64</v>
      </c>
      <c r="I199" s="134">
        <f t="shared" si="50"/>
        <v>0.64</v>
      </c>
      <c r="J199" s="134">
        <f t="shared" si="50"/>
        <v>0.64</v>
      </c>
      <c r="K199" s="134">
        <f t="shared" si="50"/>
        <v>0.64</v>
      </c>
      <c r="L199" s="134">
        <f t="shared" si="50"/>
        <v>0.64</v>
      </c>
      <c r="M199" s="134">
        <f t="shared" si="50"/>
        <v>0.64</v>
      </c>
      <c r="N199" s="134">
        <f t="shared" si="50"/>
        <v>0.64</v>
      </c>
      <c r="O199" s="134">
        <f t="shared" si="50"/>
        <v>0.64</v>
      </c>
      <c r="P199" s="134">
        <f t="shared" si="50"/>
        <v>0.64</v>
      </c>
      <c r="Q199" s="134">
        <f t="shared" si="50"/>
        <v>0.64</v>
      </c>
      <c r="R199" s="134">
        <f t="shared" si="50"/>
        <v>0.64</v>
      </c>
      <c r="S199" s="134">
        <f t="shared" si="50"/>
        <v>0.64</v>
      </c>
      <c r="T199" s="134">
        <f t="shared" si="51"/>
        <v>0.64</v>
      </c>
      <c r="U199" s="134">
        <f t="shared" si="51"/>
        <v>0.64</v>
      </c>
      <c r="V199" s="134">
        <f t="shared" si="51"/>
        <v>0.64</v>
      </c>
      <c r="W199" s="134">
        <f t="shared" si="51"/>
        <v>0.64</v>
      </c>
      <c r="X199" s="134">
        <f t="shared" si="51"/>
        <v>0.64</v>
      </c>
      <c r="Y199" s="134">
        <f t="shared" si="51"/>
        <v>0.64</v>
      </c>
      <c r="Z199" s="134">
        <f t="shared" si="51"/>
        <v>0.64</v>
      </c>
      <c r="AA199" s="134">
        <f t="shared" si="51"/>
        <v>0.64</v>
      </c>
      <c r="AB199" s="134">
        <f t="shared" si="51"/>
        <v>0.64</v>
      </c>
      <c r="AC199" s="134">
        <f t="shared" si="51"/>
        <v>0.64</v>
      </c>
      <c r="AD199" s="134">
        <f t="shared" si="51"/>
        <v>0.64</v>
      </c>
      <c r="AE199" s="134">
        <f t="shared" si="51"/>
        <v>0.64</v>
      </c>
      <c r="AF199" s="134">
        <f t="shared" si="51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2">SUM(D194:D199)</f>
        <v>3.54</v>
      </c>
      <c r="E200" s="137">
        <f t="shared" si="52"/>
        <v>3.54</v>
      </c>
      <c r="F200" s="137">
        <f t="shared" si="52"/>
        <v>3.54</v>
      </c>
      <c r="G200" s="137">
        <f t="shared" si="52"/>
        <v>3.54</v>
      </c>
      <c r="H200" s="137">
        <f t="shared" si="52"/>
        <v>3.54</v>
      </c>
      <c r="I200" s="137">
        <f t="shared" si="52"/>
        <v>3.54</v>
      </c>
      <c r="J200" s="137">
        <f t="shared" si="52"/>
        <v>3.54</v>
      </c>
      <c r="K200" s="137">
        <f t="shared" si="52"/>
        <v>3.54</v>
      </c>
      <c r="L200" s="137">
        <f t="shared" si="52"/>
        <v>3.54</v>
      </c>
      <c r="M200" s="137">
        <f>SUM(M194:M199)</f>
        <v>3.54</v>
      </c>
      <c r="N200" s="137">
        <f t="shared" ref="N200:S200" si="53">SUM(N194:N199)</f>
        <v>3.54</v>
      </c>
      <c r="O200" s="137">
        <f t="shared" si="53"/>
        <v>3.54</v>
      </c>
      <c r="P200" s="137">
        <f t="shared" si="53"/>
        <v>3.54</v>
      </c>
      <c r="Q200" s="137">
        <f t="shared" si="53"/>
        <v>3.54</v>
      </c>
      <c r="R200" s="137">
        <f t="shared" si="53"/>
        <v>3.54</v>
      </c>
      <c r="S200" s="137">
        <f t="shared" si="53"/>
        <v>3.54</v>
      </c>
      <c r="T200" s="137">
        <f>SUM(T194:T199)</f>
        <v>3.54</v>
      </c>
      <c r="U200" s="137">
        <f t="shared" ref="U200:AG200" si="54">SUM(U194:U199)</f>
        <v>3.54</v>
      </c>
      <c r="V200" s="137">
        <f t="shared" si="54"/>
        <v>3.54</v>
      </c>
      <c r="W200" s="137">
        <f t="shared" si="54"/>
        <v>3.54</v>
      </c>
      <c r="X200" s="137">
        <f t="shared" si="54"/>
        <v>3.54</v>
      </c>
      <c r="Y200" s="137">
        <f t="shared" si="54"/>
        <v>3.54</v>
      </c>
      <c r="Z200" s="137">
        <f t="shared" si="54"/>
        <v>3.54</v>
      </c>
      <c r="AA200" s="137">
        <f t="shared" si="54"/>
        <v>3.54</v>
      </c>
      <c r="AB200" s="137">
        <f t="shared" si="54"/>
        <v>3.54</v>
      </c>
      <c r="AC200" s="137">
        <f t="shared" si="54"/>
        <v>3.54</v>
      </c>
      <c r="AD200" s="137">
        <f t="shared" si="54"/>
        <v>3.54</v>
      </c>
      <c r="AE200" s="137">
        <f t="shared" si="54"/>
        <v>3.54</v>
      </c>
      <c r="AF200" s="137">
        <f t="shared" si="54"/>
        <v>3.54</v>
      </c>
      <c r="AG200" s="138">
        <f t="shared" si="54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1428.64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25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2079/01/25)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2079/01/25)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5">B75</f>
        <v>1316.14</v>
      </c>
      <c r="U214" s="161">
        <f t="shared" si="55"/>
        <v>1295.81</v>
      </c>
      <c r="V214" s="161">
        <f t="shared" si="55"/>
        <v>1263.8400000000001</v>
      </c>
      <c r="W214" s="161">
        <f t="shared" si="55"/>
        <v>1253.5400000000002</v>
      </c>
      <c r="X214" s="161">
        <f t="shared" si="55"/>
        <v>1226.7400000000002</v>
      </c>
      <c r="Y214" s="161">
        <f t="shared" si="55"/>
        <v>1228.6399999999999</v>
      </c>
      <c r="Z214" s="161">
        <f t="shared" si="55"/>
        <v>1212.6400000000001</v>
      </c>
      <c r="AA214" s="161">
        <f t="shared" si="55"/>
        <v>1231.04</v>
      </c>
      <c r="AB214" s="161">
        <f t="shared" si="55"/>
        <v>1298.04</v>
      </c>
      <c r="AC214" s="161">
        <f t="shared" si="55"/>
        <v>1336.74</v>
      </c>
      <c r="AD214" s="161">
        <f t="shared" si="55"/>
        <v>1399.44</v>
      </c>
      <c r="AE214" s="161">
        <f t="shared" si="55"/>
        <v>1406.64</v>
      </c>
      <c r="AF214" s="161">
        <f t="shared" si="55"/>
        <v>1428.64</v>
      </c>
      <c r="AG214" s="161">
        <f t="shared" si="55"/>
        <v>1509.04</v>
      </c>
      <c r="AH214" s="161">
        <f t="shared" si="55"/>
        <v>1466.1399999999999</v>
      </c>
      <c r="AI214" s="161">
        <f t="shared" si="55"/>
        <v>1482.64</v>
      </c>
      <c r="AJ214" s="161">
        <f t="shared" si="55"/>
        <v>1502.54</v>
      </c>
      <c r="AK214" s="161">
        <f t="shared" si="55"/>
        <v>1512.8400000000001</v>
      </c>
      <c r="AL214" s="161">
        <f t="shared" si="55"/>
        <v>3.54</v>
      </c>
      <c r="AM214" s="161">
        <f t="shared" si="55"/>
        <v>1425.8400000000001</v>
      </c>
      <c r="AN214" s="161">
        <f t="shared" si="55"/>
        <v>1422.24</v>
      </c>
      <c r="AO214" s="161">
        <f t="shared" si="55"/>
        <v>1424.94</v>
      </c>
      <c r="AP214" s="161">
        <f t="shared" si="55"/>
        <v>1376.8400000000001</v>
      </c>
      <c r="AQ214" s="161">
        <f t="shared" si="55"/>
        <v>1433.3400000000001</v>
      </c>
      <c r="AR214" s="161">
        <f t="shared" si="55"/>
        <v>1525.8400000000001</v>
      </c>
      <c r="AS214" s="161">
        <f t="shared" si="55"/>
        <v>1589.3400000000001</v>
      </c>
      <c r="AT214" s="161">
        <f t="shared" si="55"/>
        <v>1555.7399999999998</v>
      </c>
      <c r="AU214" s="161">
        <f t="shared" si="55"/>
        <v>1516.1399999999999</v>
      </c>
      <c r="AV214" s="161">
        <f t="shared" si="55"/>
        <v>1495.1399999999999</v>
      </c>
      <c r="AW214" s="161">
        <f t="shared" si="55"/>
        <v>1442.3400000000001</v>
      </c>
      <c r="AX214" s="161">
        <f t="shared" si="55"/>
        <v>1353.54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6">C199</f>
        <v>0.64</v>
      </c>
      <c r="C235" s="164">
        <f t="shared" si="56"/>
        <v>0.64</v>
      </c>
      <c r="D235" s="164">
        <f t="shared" si="56"/>
        <v>0.64</v>
      </c>
      <c r="E235" s="164">
        <f t="shared" si="56"/>
        <v>0.64</v>
      </c>
      <c r="F235" s="164">
        <f t="shared" si="56"/>
        <v>0.64</v>
      </c>
      <c r="G235" s="164">
        <f t="shared" si="56"/>
        <v>0.64</v>
      </c>
      <c r="H235" s="164">
        <f t="shared" si="56"/>
        <v>0.64</v>
      </c>
      <c r="I235" s="164">
        <f t="shared" si="56"/>
        <v>0.64</v>
      </c>
      <c r="J235" s="164">
        <f t="shared" si="56"/>
        <v>0.64</v>
      </c>
      <c r="K235" s="164">
        <f t="shared" si="56"/>
        <v>0.64</v>
      </c>
      <c r="L235" s="164">
        <f t="shared" si="56"/>
        <v>0.64</v>
      </c>
      <c r="M235" s="164">
        <f t="shared" si="56"/>
        <v>0.64</v>
      </c>
      <c r="N235" s="164">
        <f t="shared" si="56"/>
        <v>0.64</v>
      </c>
      <c r="O235" s="164">
        <f t="shared" si="56"/>
        <v>0.64</v>
      </c>
      <c r="P235" s="164">
        <f t="shared" si="56"/>
        <v>0.64</v>
      </c>
      <c r="Q235" s="164">
        <f t="shared" si="56"/>
        <v>0.64</v>
      </c>
      <c r="R235" s="164">
        <f t="shared" si="56"/>
        <v>0.64</v>
      </c>
      <c r="S235" s="164">
        <f t="shared" si="56"/>
        <v>0.64</v>
      </c>
      <c r="T235" s="164">
        <f t="shared" si="56"/>
        <v>0.64</v>
      </c>
      <c r="U235" s="164">
        <f t="shared" si="56"/>
        <v>0.64</v>
      </c>
      <c r="V235" s="164">
        <f t="shared" si="56"/>
        <v>0.64</v>
      </c>
      <c r="W235" s="164">
        <f t="shared" si="56"/>
        <v>0.64</v>
      </c>
      <c r="X235" s="164">
        <f t="shared" si="56"/>
        <v>0.64</v>
      </c>
      <c r="Y235" s="164">
        <f t="shared" si="56"/>
        <v>0.64</v>
      </c>
      <c r="Z235" s="164">
        <f t="shared" si="56"/>
        <v>0.64</v>
      </c>
      <c r="AA235" s="164">
        <f t="shared" si="56"/>
        <v>0.64</v>
      </c>
      <c r="AB235" s="164">
        <f t="shared" si="56"/>
        <v>0.64</v>
      </c>
      <c r="AC235" s="164">
        <f t="shared" si="56"/>
        <v>0.64</v>
      </c>
      <c r="AD235" s="164">
        <f t="shared" si="56"/>
        <v>0.64</v>
      </c>
      <c r="AE235" s="164">
        <f t="shared" si="56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7">IF(C203&lt;100,"",C203-520)</f>
        <v/>
      </c>
      <c r="D236" s="109" t="str">
        <f t="shared" si="57"/>
        <v/>
      </c>
      <c r="E236" s="109" t="str">
        <f t="shared" si="57"/>
        <v/>
      </c>
      <c r="F236" s="109" t="str">
        <f t="shared" si="57"/>
        <v/>
      </c>
      <c r="G236" s="109" t="str">
        <f t="shared" si="57"/>
        <v/>
      </c>
      <c r="H236" s="109" t="str">
        <f t="shared" si="57"/>
        <v/>
      </c>
      <c r="I236" s="109" t="str">
        <f t="shared" si="57"/>
        <v/>
      </c>
      <c r="J236" s="109" t="str">
        <f t="shared" si="57"/>
        <v/>
      </c>
      <c r="K236" s="109" t="str">
        <f t="shared" si="57"/>
        <v/>
      </c>
      <c r="L236" s="109" t="str">
        <f t="shared" si="57"/>
        <v/>
      </c>
      <c r="M236" s="109" t="str">
        <f t="shared" si="57"/>
        <v/>
      </c>
      <c r="N236" s="109" t="str">
        <f t="shared" si="57"/>
        <v/>
      </c>
      <c r="O236" s="109" t="str">
        <f t="shared" si="57"/>
        <v/>
      </c>
      <c r="P236" s="109" t="str">
        <f t="shared" si="57"/>
        <v/>
      </c>
      <c r="Q236" s="109" t="str">
        <f t="shared" si="57"/>
        <v/>
      </c>
      <c r="R236" s="109" t="str">
        <f t="shared" si="57"/>
        <v/>
      </c>
      <c r="S236" s="109" t="str">
        <f t="shared" si="57"/>
        <v/>
      </c>
      <c r="T236" s="109" t="str">
        <f t="shared" si="57"/>
        <v/>
      </c>
      <c r="U236" s="109" t="str">
        <f t="shared" si="57"/>
        <v/>
      </c>
      <c r="V236" s="109" t="str">
        <f t="shared" si="57"/>
        <v/>
      </c>
      <c r="W236" s="109" t="str">
        <f t="shared" si="57"/>
        <v/>
      </c>
      <c r="X236" s="109" t="str">
        <f t="shared" si="57"/>
        <v/>
      </c>
      <c r="Y236" s="109" t="str">
        <f t="shared" si="57"/>
        <v/>
      </c>
      <c r="Z236" s="109" t="str">
        <f t="shared" si="57"/>
        <v/>
      </c>
      <c r="AA236" s="109" t="str">
        <f t="shared" si="57"/>
        <v/>
      </c>
      <c r="AB236" s="109" t="str">
        <f t="shared" si="57"/>
        <v/>
      </c>
      <c r="AC236" s="109" t="str">
        <f t="shared" si="57"/>
        <v/>
      </c>
      <c r="AD236" s="109" t="str">
        <f t="shared" si="57"/>
        <v/>
      </c>
      <c r="AE236" s="109" t="str">
        <f t="shared" si="57"/>
        <v/>
      </c>
      <c r="AF236" s="109" t="str">
        <f t="shared" si="57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8">IF(B204&lt;100,"",B204-620)</f>
        <v/>
      </c>
      <c r="C237" s="109" t="str">
        <f t="shared" si="58"/>
        <v/>
      </c>
      <c r="D237" s="109" t="str">
        <f t="shared" si="58"/>
        <v/>
      </c>
      <c r="E237" s="109" t="str">
        <f t="shared" si="58"/>
        <v/>
      </c>
      <c r="F237" s="109" t="str">
        <f t="shared" si="58"/>
        <v/>
      </c>
      <c r="G237" s="109" t="str">
        <f t="shared" si="58"/>
        <v/>
      </c>
      <c r="H237" s="109" t="str">
        <f t="shared" si="58"/>
        <v/>
      </c>
      <c r="I237" s="109" t="str">
        <f t="shared" si="58"/>
        <v/>
      </c>
      <c r="J237" s="109" t="str">
        <f t="shared" si="58"/>
        <v/>
      </c>
      <c r="K237" s="109" t="str">
        <f t="shared" si="58"/>
        <v/>
      </c>
      <c r="L237" s="109" t="str">
        <f t="shared" si="58"/>
        <v/>
      </c>
      <c r="M237" s="109" t="str">
        <f t="shared" si="58"/>
        <v/>
      </c>
      <c r="N237" s="109" t="str">
        <f t="shared" si="58"/>
        <v/>
      </c>
      <c r="O237" s="109" t="str">
        <f t="shared" si="58"/>
        <v/>
      </c>
      <c r="P237" s="109" t="str">
        <f t="shared" si="58"/>
        <v/>
      </c>
      <c r="Q237" s="109" t="str">
        <f t="shared" si="58"/>
        <v/>
      </c>
      <c r="R237" s="109" t="str">
        <f t="shared" si="58"/>
        <v/>
      </c>
      <c r="S237" s="109" t="str">
        <f t="shared" si="58"/>
        <v/>
      </c>
      <c r="T237" s="109" t="str">
        <f t="shared" si="58"/>
        <v/>
      </c>
      <c r="U237" s="109" t="str">
        <f t="shared" si="58"/>
        <v/>
      </c>
      <c r="V237" s="109" t="str">
        <f t="shared" si="58"/>
        <v/>
      </c>
      <c r="W237" s="109" t="str">
        <f t="shared" si="58"/>
        <v/>
      </c>
      <c r="X237" s="109" t="str">
        <f t="shared" si="58"/>
        <v/>
      </c>
      <c r="Y237" s="109" t="str">
        <f t="shared" si="58"/>
        <v/>
      </c>
      <c r="Z237" s="109" t="str">
        <f t="shared" si="58"/>
        <v/>
      </c>
      <c r="AA237" s="109" t="str">
        <f t="shared" si="58"/>
        <v/>
      </c>
      <c r="AB237" s="109" t="str">
        <f t="shared" si="58"/>
        <v/>
      </c>
      <c r="AC237" s="109" t="str">
        <f t="shared" si="58"/>
        <v/>
      </c>
      <c r="AD237" s="109" t="str">
        <f t="shared" si="58"/>
        <v/>
      </c>
      <c r="AE237" s="109" t="str">
        <f t="shared" si="58"/>
        <v/>
      </c>
      <c r="AF237" s="109" t="str">
        <f t="shared" si="58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9">IF(B205&lt;100,"",B205-330)</f>
        <v/>
      </c>
      <c r="C238" s="109" t="str">
        <f t="shared" si="59"/>
        <v/>
      </c>
      <c r="D238" s="109" t="str">
        <f t="shared" si="59"/>
        <v/>
      </c>
      <c r="E238" s="109" t="str">
        <f t="shared" si="59"/>
        <v/>
      </c>
      <c r="F238" s="109" t="str">
        <f t="shared" si="59"/>
        <v/>
      </c>
      <c r="G238" s="109" t="str">
        <f t="shared" si="59"/>
        <v/>
      </c>
      <c r="H238" s="109" t="str">
        <f t="shared" si="59"/>
        <v/>
      </c>
      <c r="I238" s="109" t="str">
        <f t="shared" si="59"/>
        <v/>
      </c>
      <c r="J238" s="109" t="str">
        <f t="shared" si="59"/>
        <v/>
      </c>
      <c r="K238" s="109" t="str">
        <f t="shared" si="59"/>
        <v/>
      </c>
      <c r="L238" s="109" t="str">
        <f t="shared" si="59"/>
        <v/>
      </c>
      <c r="M238" s="109" t="str">
        <f t="shared" si="59"/>
        <v/>
      </c>
      <c r="N238" s="109" t="str">
        <f t="shared" si="59"/>
        <v/>
      </c>
      <c r="O238" s="109" t="str">
        <f t="shared" si="59"/>
        <v/>
      </c>
      <c r="P238" s="109" t="str">
        <f t="shared" si="59"/>
        <v/>
      </c>
      <c r="Q238" s="109" t="str">
        <f t="shared" si="59"/>
        <v/>
      </c>
      <c r="R238" s="109" t="str">
        <f t="shared" si="59"/>
        <v/>
      </c>
      <c r="S238" s="109" t="str">
        <f t="shared" si="59"/>
        <v/>
      </c>
      <c r="T238" s="109" t="str">
        <f t="shared" si="59"/>
        <v/>
      </c>
      <c r="U238" s="109" t="str">
        <f t="shared" si="59"/>
        <v/>
      </c>
      <c r="V238" s="109" t="str">
        <f t="shared" si="59"/>
        <v/>
      </c>
      <c r="W238" s="109" t="str">
        <f t="shared" si="59"/>
        <v/>
      </c>
      <c r="X238" s="109" t="str">
        <f t="shared" si="59"/>
        <v/>
      </c>
      <c r="Y238" s="109" t="str">
        <f t="shared" si="59"/>
        <v/>
      </c>
      <c r="Z238" s="109" t="str">
        <f t="shared" si="59"/>
        <v/>
      </c>
      <c r="AA238" s="109" t="str">
        <f t="shared" si="59"/>
        <v/>
      </c>
      <c r="AB238" s="109" t="str">
        <f t="shared" si="59"/>
        <v/>
      </c>
      <c r="AC238" s="109" t="str">
        <f t="shared" si="59"/>
        <v/>
      </c>
      <c r="AD238" s="109" t="str">
        <f t="shared" si="59"/>
        <v/>
      </c>
      <c r="AE238" s="109" t="str">
        <f t="shared" si="59"/>
        <v/>
      </c>
      <c r="AF238" s="109" t="str">
        <f t="shared" si="59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0">IF(C206&lt;100,"",C206-1500)</f>
        <v/>
      </c>
      <c r="D239" s="109" t="str">
        <f t="shared" si="60"/>
        <v/>
      </c>
      <c r="E239" s="109" t="str">
        <f t="shared" si="60"/>
        <v/>
      </c>
      <c r="F239" s="109" t="str">
        <f t="shared" si="60"/>
        <v/>
      </c>
      <c r="G239" s="109" t="str">
        <f t="shared" si="60"/>
        <v/>
      </c>
      <c r="H239" s="109" t="str">
        <f t="shared" si="60"/>
        <v/>
      </c>
      <c r="I239" s="109" t="str">
        <f t="shared" si="60"/>
        <v/>
      </c>
      <c r="J239" s="109" t="str">
        <f t="shared" si="60"/>
        <v/>
      </c>
      <c r="K239" s="109" t="str">
        <f t="shared" si="60"/>
        <v/>
      </c>
      <c r="L239" s="109" t="str">
        <f t="shared" si="60"/>
        <v/>
      </c>
      <c r="M239" s="109" t="str">
        <f t="shared" si="60"/>
        <v/>
      </c>
      <c r="N239" s="109" t="str">
        <f t="shared" si="60"/>
        <v/>
      </c>
      <c r="O239" s="109" t="str">
        <f t="shared" si="60"/>
        <v/>
      </c>
      <c r="P239" s="109" t="str">
        <f t="shared" si="60"/>
        <v/>
      </c>
      <c r="Q239" s="109" t="str">
        <f t="shared" si="60"/>
        <v/>
      </c>
      <c r="R239" s="109" t="str">
        <f t="shared" si="60"/>
        <v/>
      </c>
      <c r="S239" s="109" t="str">
        <f t="shared" si="60"/>
        <v/>
      </c>
      <c r="T239" s="109" t="str">
        <f t="shared" si="60"/>
        <v/>
      </c>
      <c r="U239" s="109" t="str">
        <f t="shared" si="60"/>
        <v/>
      </c>
      <c r="V239" s="109" t="str">
        <f t="shared" si="60"/>
        <v/>
      </c>
      <c r="W239" s="109" t="str">
        <f t="shared" si="60"/>
        <v/>
      </c>
      <c r="X239" s="109" t="str">
        <f t="shared" si="60"/>
        <v/>
      </c>
      <c r="Y239" s="109" t="str">
        <f t="shared" si="60"/>
        <v/>
      </c>
      <c r="Z239" s="109" t="str">
        <f t="shared" si="60"/>
        <v/>
      </c>
      <c r="AA239" s="109" t="str">
        <f t="shared" si="60"/>
        <v/>
      </c>
      <c r="AB239" s="109" t="str">
        <f t="shared" si="60"/>
        <v/>
      </c>
      <c r="AC239" s="109" t="str">
        <f t="shared" si="60"/>
        <v/>
      </c>
      <c r="AD239" s="109" t="str">
        <f t="shared" si="60"/>
        <v/>
      </c>
      <c r="AE239" s="109" t="str">
        <f t="shared" si="60"/>
        <v/>
      </c>
      <c r="AF239" s="109" t="str">
        <f t="shared" si="60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C94:AF100 T11:AF11 J74:AF74">
    <cfRule type="expression" dxfId="3876" priority="202">
      <formula>B$9&gt;=20/24</formula>
    </cfRule>
    <cfRule type="expression" dxfId="3875" priority="203">
      <formula>AND(B$9&gt;=14/24,B$9&lt;20/24)</formula>
    </cfRule>
    <cfRule type="expression" dxfId="3874" priority="204">
      <formula>AND(B$9&gt;=8/24,B$9&lt;14/24)</formula>
    </cfRule>
    <cfRule type="expression" dxfId="3873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872" priority="197">
      <formula>S$9&gt;=20/24</formula>
    </cfRule>
    <cfRule type="expression" dxfId="3871" priority="198">
      <formula>AND(S$9&gt;=14/24,S$9&lt;20/24)</formula>
    </cfRule>
    <cfRule type="expression" dxfId="3870" priority="199">
      <formula>AND(S$9&gt;=8/24,S$9&lt;14/24)</formula>
    </cfRule>
    <cfRule type="expression" dxfId="3869" priority="200">
      <formula>S$9&lt;8/24</formula>
    </cfRule>
  </conditionalFormatting>
  <conditionalFormatting sqref="AG51 J11:AF11 S37:AF37">
    <cfRule type="expression" dxfId="3868" priority="196">
      <formula>J11&gt;$AG11</formula>
    </cfRule>
  </conditionalFormatting>
  <conditionalFormatting sqref="A101:A157 A84:A97 A11:A14 A16:A32 A45:A72 A80:A82 A74:A78 A35:A43 A170:A200">
    <cfRule type="expression" dxfId="3867" priority="195">
      <formula>$AH11=0</formula>
    </cfRule>
  </conditionalFormatting>
  <conditionalFormatting sqref="A98">
    <cfRule type="expression" dxfId="3866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865" priority="192">
      <formula>$AH34=0</formula>
    </cfRule>
  </conditionalFormatting>
  <conditionalFormatting sqref="A83">
    <cfRule type="expression" dxfId="3864" priority="191">
      <formula>$AH83=0</formula>
    </cfRule>
  </conditionalFormatting>
  <conditionalFormatting sqref="A15">
    <cfRule type="expression" dxfId="3863" priority="190">
      <formula>$AH15=0</formula>
    </cfRule>
  </conditionalFormatting>
  <conditionalFormatting sqref="A164:A169">
    <cfRule type="expression" dxfId="3862" priority="189">
      <formula>$AH164=0</formula>
    </cfRule>
  </conditionalFormatting>
  <conditionalFormatting sqref="A158:A163">
    <cfRule type="expression" dxfId="3861" priority="188">
      <formula>$AH158=0</formula>
    </cfRule>
  </conditionalFormatting>
  <conditionalFormatting sqref="A44">
    <cfRule type="expression" dxfId="3860" priority="187">
      <formula>$AH44=0</formula>
    </cfRule>
  </conditionalFormatting>
  <conditionalFormatting sqref="A79">
    <cfRule type="expression" dxfId="3859" priority="186">
      <formula>$AH79=0</formula>
    </cfRule>
  </conditionalFormatting>
  <conditionalFormatting sqref="A73">
    <cfRule type="expression" dxfId="3858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857" priority="181">
      <formula>C$9&gt;=20/24</formula>
    </cfRule>
    <cfRule type="expression" dxfId="3856" priority="182">
      <formula>AND(C$9&gt;=14/24,C$9&lt;20/24)</formula>
    </cfRule>
    <cfRule type="expression" dxfId="3855" priority="183">
      <formula>AND(C$9&gt;=8/24,C$9&lt;14/24)</formula>
    </cfRule>
    <cfRule type="expression" dxfId="3854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853" priority="209">
      <formula>C$9&gt;=20/24</formula>
    </cfRule>
    <cfRule type="expression" dxfId="3852" priority="210">
      <formula>AND(C$9&gt;=14/24,C$9&lt;20/24)</formula>
    </cfRule>
    <cfRule type="expression" dxfId="3851" priority="211">
      <formula>AND(C$9&gt;=8/24,C$9&lt;14/24)</formula>
    </cfRule>
    <cfRule type="expression" dxfId="3850" priority="212">
      <formula>C$9&lt;8/24</formula>
    </cfRule>
  </conditionalFormatting>
  <conditionalFormatting sqref="A201">
    <cfRule type="expression" dxfId="3849" priority="213">
      <formula>$AH201=0</formula>
    </cfRule>
  </conditionalFormatting>
  <conditionalFormatting sqref="AG213">
    <cfRule type="expression" dxfId="3848" priority="214">
      <formula>B$9&gt;=20/24</formula>
    </cfRule>
    <cfRule type="expression" dxfId="3847" priority="215">
      <formula>AND(B$9&gt;=14/24,B$9&lt;20/24)</formula>
    </cfRule>
    <cfRule type="expression" dxfId="3846" priority="216">
      <formula>AND(B$9&gt;=8/24,B$9&lt;14/24)</formula>
    </cfRule>
    <cfRule type="expression" dxfId="3845" priority="217">
      <formula>B$9&lt;8/24</formula>
    </cfRule>
  </conditionalFormatting>
  <conditionalFormatting sqref="S8">
    <cfRule type="expression" dxfId="3844" priority="175">
      <formula>U$9&gt;=20/24</formula>
    </cfRule>
    <cfRule type="expression" dxfId="3843" priority="176">
      <formula>AND(U$9&gt;=14/24,U$9&lt;20/24)</formula>
    </cfRule>
    <cfRule type="expression" dxfId="3842" priority="177">
      <formula>AND(U$9&gt;=8/24,U$9&lt;14/24)</formula>
    </cfRule>
    <cfRule type="expression" dxfId="3841" priority="178">
      <formula>U$9&lt;8/24</formula>
    </cfRule>
  </conditionalFormatting>
  <conditionalFormatting sqref="AB8">
    <cfRule type="expression" dxfId="3840" priority="171">
      <formula>AD$9&gt;=20/24</formula>
    </cfRule>
    <cfRule type="expression" dxfId="3839" priority="172">
      <formula>AND(AD$9&gt;=14/24,AD$9&lt;20/24)</formula>
    </cfRule>
    <cfRule type="expression" dxfId="3838" priority="173">
      <formula>AND(AD$9&gt;=8/24,AD$9&lt;14/24)</formula>
    </cfRule>
    <cfRule type="expression" dxfId="3837" priority="174">
      <formula>AD$9&lt;8/24</formula>
    </cfRule>
  </conditionalFormatting>
  <conditionalFormatting sqref="AH213:AX213">
    <cfRule type="expression" dxfId="3836" priority="218">
      <formula>AG$9&gt;=20/24</formula>
    </cfRule>
    <cfRule type="expression" dxfId="3835" priority="219">
      <formula>AND(AG$9&gt;=14/24,AG$9&lt;20/24)</formula>
    </cfRule>
    <cfRule type="expression" dxfId="3834" priority="220">
      <formula>AND(AG$9&gt;=8/24,AG$9&lt;14/24)</formula>
    </cfRule>
    <cfRule type="expression" dxfId="3833" priority="221">
      <formula>AG$9&lt;8/24</formula>
    </cfRule>
  </conditionalFormatting>
  <conditionalFormatting sqref="T213">
    <cfRule type="expression" dxfId="3832" priority="222">
      <formula>AX$9&gt;=20/24</formula>
    </cfRule>
    <cfRule type="expression" dxfId="3831" priority="223">
      <formula>AND(AX$9&gt;=14/24,AX$9&lt;20/24)</formula>
    </cfRule>
    <cfRule type="expression" dxfId="3830" priority="224">
      <formula>AND(AX$9&gt;=8/24,AX$9&lt;14/24)</formula>
    </cfRule>
    <cfRule type="expression" dxfId="3829" priority="225">
      <formula>AX$9&lt;8/24</formula>
    </cfRule>
  </conditionalFormatting>
  <conditionalFormatting sqref="A99:A100">
    <cfRule type="expression" dxfId="3828" priority="170">
      <formula>$AH99=0</formula>
    </cfRule>
  </conditionalFormatting>
  <conditionalFormatting sqref="E11:I11 E40:O41 S40:AF41 C57:AF57 AA36:AF36">
    <cfRule type="expression" dxfId="3827" priority="166">
      <formula>C$9&gt;=20/24</formula>
    </cfRule>
    <cfRule type="expression" dxfId="3826" priority="167">
      <formula>AND(C$9&gt;=14/24,C$9&lt;20/24)</formula>
    </cfRule>
    <cfRule type="expression" dxfId="3825" priority="168">
      <formula>AND(C$9&gt;=8/24,C$9&lt;14/24)</formula>
    </cfRule>
    <cfRule type="expression" dxfId="3824" priority="169">
      <formula>C$9&lt;8/24</formula>
    </cfRule>
  </conditionalFormatting>
  <conditionalFormatting sqref="E39:L39 S39:AF39">
    <cfRule type="expression" dxfId="3823" priority="162">
      <formula>E$9&gt;=20/24</formula>
    </cfRule>
    <cfRule type="expression" dxfId="3822" priority="163">
      <formula>AND(E$9&gt;=14/24,E$9&lt;20/24)</formula>
    </cfRule>
    <cfRule type="expression" dxfId="3821" priority="164">
      <formula>AND(E$9&gt;=8/24,E$9&lt;14/24)</formula>
    </cfRule>
    <cfRule type="expression" dxfId="3820" priority="165">
      <formula>E$9&lt;8/24</formula>
    </cfRule>
  </conditionalFormatting>
  <conditionalFormatting sqref="E11:I11 E39:L41 M40:O41 S39:AF41 AA36:AF36">
    <cfRule type="expression" dxfId="3819" priority="161">
      <formula>E11&gt;$AG11</formula>
    </cfRule>
  </conditionalFormatting>
  <conditionalFormatting sqref="C83:AF83 C75:AF81 M11:R11 P58:U59 C58:O63 S60:U67 C67:R67 P60:R63 G36:Z36 C68:AF73 C85:AF91 S16:AF16 S28:AF31 S18:AF22 S24:AF26 E12:AF14 C53:AF56 V58:AF67">
    <cfRule type="expression" dxfId="3818" priority="157">
      <formula>C$9&gt;=20/24</formula>
    </cfRule>
    <cfRule type="expression" dxfId="3817" priority="158">
      <formula>AND(C$9&gt;=14/24,C$9&lt;20/24)</formula>
    </cfRule>
    <cfRule type="expression" dxfId="3816" priority="159">
      <formula>AND(C$9&gt;=8/24,C$9&lt;14/24)</formula>
    </cfRule>
    <cfRule type="expression" dxfId="3815" priority="160">
      <formula>C$9&lt;8/24</formula>
    </cfRule>
  </conditionalFormatting>
  <conditionalFormatting sqref="S32:AF32">
    <cfRule type="expression" dxfId="3814" priority="153">
      <formula>S$9&gt;=20/24</formula>
    </cfRule>
    <cfRule type="expression" dxfId="3813" priority="154">
      <formula>AND(S$9&gt;=14/24,S$9&lt;20/24)</formula>
    </cfRule>
    <cfRule type="expression" dxfId="3812" priority="155">
      <formula>AND(S$9&gt;=8/24,S$9&lt;14/24)</formula>
    </cfRule>
    <cfRule type="expression" dxfId="3811" priority="156">
      <formula>S$9&lt;8/24</formula>
    </cfRule>
  </conditionalFormatting>
  <conditionalFormatting sqref="S35:AF35">
    <cfRule type="expression" dxfId="3810" priority="149">
      <formula>S$9&gt;=20/24</formula>
    </cfRule>
    <cfRule type="expression" dxfId="3809" priority="150">
      <formula>AND(S$9&gt;=14/24,S$9&lt;20/24)</formula>
    </cfRule>
    <cfRule type="expression" dxfId="3808" priority="151">
      <formula>AND(S$9&gt;=8/24,S$9&lt;14/24)</formula>
    </cfRule>
    <cfRule type="expression" dxfId="3807" priority="152">
      <formula>S$9&lt;8/24</formula>
    </cfRule>
  </conditionalFormatting>
  <conditionalFormatting sqref="E37:L37 C38:AF38 G36:L36 M11:R11 E42:P43 M36:R37 E12:V15 S16:V16 S34:Z36 AB42:AF43 AA34:AF35 S18:AF22 S24:AF32 W12:AF16 C51:AF56">
    <cfRule type="expression" dxfId="3806" priority="148">
      <formula>C11&gt;$AG11</formula>
    </cfRule>
  </conditionalFormatting>
  <conditionalFormatting sqref="S34:AF34">
    <cfRule type="expression" dxfId="3805" priority="144">
      <formula>S$9&gt;=20/24</formula>
    </cfRule>
    <cfRule type="expression" dxfId="3804" priority="145">
      <formula>AND(S$9&gt;=14/24,S$9&lt;20/24)</formula>
    </cfRule>
    <cfRule type="expression" dxfId="3803" priority="146">
      <formula>AND(S$9&gt;=8/24,S$9&lt;14/24)</formula>
    </cfRule>
    <cfRule type="expression" dxfId="3802" priority="147">
      <formula>S$9&lt;8/24</formula>
    </cfRule>
  </conditionalFormatting>
  <conditionalFormatting sqref="E15:AF15">
    <cfRule type="expression" dxfId="3801" priority="140">
      <formula>E$9&gt;=20/24</formula>
    </cfRule>
    <cfRule type="expression" dxfId="3800" priority="141">
      <formula>AND(E$9&gt;=14/24,E$9&lt;20/24)</formula>
    </cfRule>
    <cfRule type="expression" dxfId="3799" priority="142">
      <formula>AND(E$9&gt;=8/24,E$9&lt;14/24)</formula>
    </cfRule>
    <cfRule type="expression" dxfId="3798" priority="143">
      <formula>E$9&lt;8/24</formula>
    </cfRule>
  </conditionalFormatting>
  <conditionalFormatting sqref="S33:AF33">
    <cfRule type="expression" dxfId="3797" priority="136">
      <formula>S$9&gt;=20/24</formula>
    </cfRule>
    <cfRule type="expression" dxfId="3796" priority="137">
      <formula>AND(S$9&gt;=14/24,S$9&lt;20/24)</formula>
    </cfRule>
    <cfRule type="expression" dxfId="3795" priority="138">
      <formula>AND(S$9&gt;=8/24,S$9&lt;14/24)</formula>
    </cfRule>
    <cfRule type="expression" dxfId="3794" priority="139">
      <formula>S$9&lt;8/24</formula>
    </cfRule>
  </conditionalFormatting>
  <conditionalFormatting sqref="S33:AF33">
    <cfRule type="expression" dxfId="3793" priority="135">
      <formula>S33&gt;$AG33</formula>
    </cfRule>
  </conditionalFormatting>
  <conditionalFormatting sqref="S11">
    <cfRule type="expression" dxfId="3792" priority="131">
      <formula>S$9&gt;=20/24</formula>
    </cfRule>
    <cfRule type="expression" dxfId="3791" priority="132">
      <formula>AND(S$9&gt;=14/24,S$9&lt;20/24)</formula>
    </cfRule>
    <cfRule type="expression" dxfId="3790" priority="133">
      <formula>AND(S$9&gt;=8/24,S$9&lt;14/24)</formula>
    </cfRule>
    <cfRule type="expression" dxfId="3789" priority="134">
      <formula>S$9&lt;8/24</formula>
    </cfRule>
  </conditionalFormatting>
  <conditionalFormatting sqref="AA42:AA43 AB44:AF50">
    <cfRule type="expression" dxfId="3788" priority="127">
      <formula>AA$9&gt;=20/24</formula>
    </cfRule>
    <cfRule type="expression" dxfId="3787" priority="128">
      <formula>AND(AA$9&gt;=14/24,AA$9&lt;20/24)</formula>
    </cfRule>
    <cfRule type="expression" dxfId="3786" priority="129">
      <formula>AND(AA$9&gt;=8/24,AA$9&lt;14/24)</formula>
    </cfRule>
    <cfRule type="expression" dxfId="3785" priority="130">
      <formula>AA$9&lt;8/24</formula>
    </cfRule>
  </conditionalFormatting>
  <conditionalFormatting sqref="AA42:AA43 AB44:AF50">
    <cfRule type="expression" dxfId="3784" priority="126">
      <formula>AA42&gt;$AG42</formula>
    </cfRule>
  </conditionalFormatting>
  <conditionalFormatting sqref="P39:R41 M39:O39 S44:U50 Q42:U43 AA44:AA50 V42:Z50">
    <cfRule type="expression" dxfId="3783" priority="122">
      <formula>M$9&gt;=20/24</formula>
    </cfRule>
    <cfRule type="expression" dxfId="3782" priority="123">
      <formula>AND(M$9&gt;=14/24,M$9&lt;20/24)</formula>
    </cfRule>
    <cfRule type="expression" dxfId="3781" priority="124">
      <formula>AND(M$9&gt;=8/24,M$9&lt;14/24)</formula>
    </cfRule>
    <cfRule type="expression" dxfId="3780" priority="125">
      <formula>M$9&lt;8/24</formula>
    </cfRule>
  </conditionalFormatting>
  <conditionalFormatting sqref="P39:R41 M39:O39 S44:U50 Q42:U43 AA44:AA50 V42:Z50">
    <cfRule type="expression" dxfId="3779" priority="121">
      <formula>M39&gt;$AG39</formula>
    </cfRule>
  </conditionalFormatting>
  <conditionalFormatting sqref="S27:AF27">
    <cfRule type="expression" dxfId="3778" priority="117">
      <formula>S$9&gt;=20/24</formula>
    </cfRule>
    <cfRule type="expression" dxfId="3777" priority="118">
      <formula>AND(S$9&gt;=14/24,S$9&lt;20/24)</formula>
    </cfRule>
    <cfRule type="expression" dxfId="3776" priority="119">
      <formula>AND(S$9&gt;=8/24,S$9&lt;14/24)</formula>
    </cfRule>
    <cfRule type="expression" dxfId="3775" priority="120">
      <formula>S$9&lt;8/24</formula>
    </cfRule>
  </conditionalFormatting>
  <conditionalFormatting sqref="C74:I74 E16:R16 S17:AF17 S23:AF23">
    <cfRule type="expression" dxfId="3774" priority="113">
      <formula>C$9&gt;=20/24</formula>
    </cfRule>
    <cfRule type="expression" dxfId="3773" priority="114">
      <formula>AND(C$9&gt;=14/24,C$9&lt;20/24)</formula>
    </cfRule>
    <cfRule type="expression" dxfId="3772" priority="115">
      <formula>AND(C$9&gt;=8/24,C$9&lt;14/24)</formula>
    </cfRule>
    <cfRule type="expression" dxfId="3771" priority="116">
      <formula>C$9&lt;8/24</formula>
    </cfRule>
  </conditionalFormatting>
  <conditionalFormatting sqref="E16:R16 S17:AF17 S23:AF23">
    <cfRule type="expression" dxfId="3770" priority="104">
      <formula>E16&gt;$AG16</formula>
    </cfRule>
  </conditionalFormatting>
  <conditionalFormatting sqref="D40:D41">
    <cfRule type="expression" dxfId="3769" priority="87">
      <formula>D$9&gt;=20/24</formula>
    </cfRule>
    <cfRule type="expression" dxfId="3768" priority="88">
      <formula>AND(D$9&gt;=14/24,D$9&lt;20/24)</formula>
    </cfRule>
    <cfRule type="expression" dxfId="3767" priority="89">
      <formula>AND(D$9&gt;=8/24,D$9&lt;14/24)</formula>
    </cfRule>
    <cfRule type="expression" dxfId="3766" priority="90">
      <formula>D$9&lt;8/24</formula>
    </cfRule>
  </conditionalFormatting>
  <conditionalFormatting sqref="D39">
    <cfRule type="expression" dxfId="3765" priority="83">
      <formula>D$9&gt;=20/24</formula>
    </cfRule>
    <cfRule type="expression" dxfId="3764" priority="84">
      <formula>AND(D$9&gt;=14/24,D$9&lt;20/24)</formula>
    </cfRule>
    <cfRule type="expression" dxfId="3763" priority="85">
      <formula>AND(D$9&gt;=8/24,D$9&lt;14/24)</formula>
    </cfRule>
    <cfRule type="expression" dxfId="3762" priority="86">
      <formula>D$9&lt;8/24</formula>
    </cfRule>
  </conditionalFormatting>
  <conditionalFormatting sqref="D39:D41">
    <cfRule type="expression" dxfId="3761" priority="82">
      <formula>D39&gt;$AG39</formula>
    </cfRule>
  </conditionalFormatting>
  <conditionalFormatting sqref="C64:R66">
    <cfRule type="expression" dxfId="3760" priority="78">
      <formula>C$9&gt;=20/24</formula>
    </cfRule>
    <cfRule type="expression" dxfId="3759" priority="79">
      <formula>AND(C$9&gt;=14/24,C$9&lt;20/24)</formula>
    </cfRule>
    <cfRule type="expression" dxfId="3758" priority="80">
      <formula>AND(C$9&gt;=8/24,C$9&lt;14/24)</formula>
    </cfRule>
    <cfRule type="expression" dxfId="3757" priority="81">
      <formula>C$9&lt;8/24</formula>
    </cfRule>
  </conditionalFormatting>
  <conditionalFormatting sqref="D42:D43">
    <cfRule type="expression" dxfId="3756" priority="77">
      <formula>D42&gt;$AG42</formula>
    </cfRule>
  </conditionalFormatting>
  <conditionalFormatting sqref="D44:R50">
    <cfRule type="expression" dxfId="3755" priority="73">
      <formula>D$9&gt;=20/24</formula>
    </cfRule>
    <cfRule type="expression" dxfId="3754" priority="74">
      <formula>AND(D$9&gt;=14/24,D$9&lt;20/24)</formula>
    </cfRule>
    <cfRule type="expression" dxfId="3753" priority="75">
      <formula>AND(D$9&gt;=8/24,D$9&lt;14/24)</formula>
    </cfRule>
    <cfRule type="expression" dxfId="3752" priority="76">
      <formula>D$9&lt;8/24</formula>
    </cfRule>
  </conditionalFormatting>
  <conditionalFormatting sqref="D44:R50">
    <cfRule type="expression" dxfId="3751" priority="72">
      <formula>D44&gt;$AG44</formula>
    </cfRule>
  </conditionalFormatting>
  <conditionalFormatting sqref="B82 B74 B94:B100 B11:D11">
    <cfRule type="expression" dxfId="3750" priority="59">
      <formula>B$9&gt;=20/24</formula>
    </cfRule>
    <cfRule type="expression" dxfId="3749" priority="60">
      <formula>AND(B$9&gt;=14/24,B$9&lt;20/24)</formula>
    </cfRule>
    <cfRule type="expression" dxfId="3748" priority="61">
      <formula>AND(B$9&gt;=8/24,B$9&lt;14/24)</formula>
    </cfRule>
    <cfRule type="expression" dxfId="3747" priority="62">
      <formula>B$9&lt;8/24</formula>
    </cfRule>
  </conditionalFormatting>
  <conditionalFormatting sqref="B37:D37">
    <cfRule type="expression" dxfId="3746" priority="55">
      <formula>B$9&gt;=20/24</formula>
    </cfRule>
    <cfRule type="expression" dxfId="3745" priority="56">
      <formula>AND(B$9&gt;=14/24,B$9&lt;20/24)</formula>
    </cfRule>
    <cfRule type="expression" dxfId="3744" priority="57">
      <formula>AND(B$9&gt;=8/24,B$9&lt;14/24)</formula>
    </cfRule>
    <cfRule type="expression" dxfId="3743" priority="58">
      <formula>B$9&lt;8/24</formula>
    </cfRule>
  </conditionalFormatting>
  <conditionalFormatting sqref="B37:D37 B11:D11">
    <cfRule type="expression" dxfId="3742" priority="54">
      <formula>B11&gt;$AG11</formula>
    </cfRule>
  </conditionalFormatting>
  <conditionalFormatting sqref="B84">
    <cfRule type="expression" dxfId="3741" priority="50">
      <formula>B$9&gt;=20/24</formula>
    </cfRule>
    <cfRule type="expression" dxfId="3740" priority="51">
      <formula>AND(B$9&gt;=14/24,B$9&lt;20/24)</formula>
    </cfRule>
    <cfRule type="expression" dxfId="3739" priority="52">
      <formula>AND(B$9&gt;=8/24,B$9&lt;14/24)</formula>
    </cfRule>
    <cfRule type="expression" dxfId="3738" priority="53">
      <formula>B$9&lt;8/24</formula>
    </cfRule>
  </conditionalFormatting>
  <conditionalFormatting sqref="B57 B40:C41 B36:F36">
    <cfRule type="expression" dxfId="3737" priority="46">
      <formula>B$9&gt;=20/24</formula>
    </cfRule>
    <cfRule type="expression" dxfId="3736" priority="47">
      <formula>AND(B$9&gt;=14/24,B$9&lt;20/24)</formula>
    </cfRule>
    <cfRule type="expression" dxfId="3735" priority="48">
      <formula>AND(B$9&gt;=8/24,B$9&lt;14/24)</formula>
    </cfRule>
    <cfRule type="expression" dxfId="3734" priority="49">
      <formula>B$9&lt;8/24</formula>
    </cfRule>
  </conditionalFormatting>
  <conditionalFormatting sqref="B39:C39">
    <cfRule type="expression" dxfId="3733" priority="42">
      <formula>B$9&gt;=20/24</formula>
    </cfRule>
    <cfRule type="expression" dxfId="3732" priority="43">
      <formula>AND(B$9&gt;=14/24,B$9&lt;20/24)</formula>
    </cfRule>
    <cfRule type="expression" dxfId="3731" priority="44">
      <formula>AND(B$9&gt;=8/24,B$9&lt;14/24)</formula>
    </cfRule>
    <cfRule type="expression" dxfId="3730" priority="45">
      <formula>B$9&lt;8/24</formula>
    </cfRule>
  </conditionalFormatting>
  <conditionalFormatting sqref="B39:C41 B36:F36">
    <cfRule type="expression" dxfId="3729" priority="41">
      <formula>B36&gt;$AG36</formula>
    </cfRule>
  </conditionalFormatting>
  <conditionalFormatting sqref="B83 B75:B81 B85:B91 B53:B56 B58:B73 B16:D16 B12:D14 B28:R31 B18:R22 B24:R26">
    <cfRule type="expression" dxfId="3728" priority="37">
      <formula>B$9&gt;=20/24</formula>
    </cfRule>
    <cfRule type="expression" dxfId="3727" priority="38">
      <formula>AND(B$9&gt;=14/24,B$9&lt;20/24)</formula>
    </cfRule>
    <cfRule type="expression" dxfId="3726" priority="39">
      <formula>AND(B$9&gt;=8/24,B$9&lt;14/24)</formula>
    </cfRule>
    <cfRule type="expression" dxfId="3725" priority="40">
      <formula>B$9&lt;8/24</formula>
    </cfRule>
  </conditionalFormatting>
  <conditionalFormatting sqref="B32:R32">
    <cfRule type="expression" dxfId="3724" priority="33">
      <formula>B$9&gt;=20/24</formula>
    </cfRule>
    <cfRule type="expression" dxfId="3723" priority="34">
      <formula>AND(B$9&gt;=14/24,B$9&lt;20/24)</formula>
    </cfRule>
    <cfRule type="expression" dxfId="3722" priority="35">
      <formula>AND(B$9&gt;=8/24,B$9&lt;14/24)</formula>
    </cfRule>
    <cfRule type="expression" dxfId="3721" priority="36">
      <formula>B$9&lt;8/24</formula>
    </cfRule>
  </conditionalFormatting>
  <conditionalFormatting sqref="B35:R35">
    <cfRule type="expression" dxfId="3720" priority="29">
      <formula>B$9&gt;=20/24</formula>
    </cfRule>
    <cfRule type="expression" dxfId="3719" priority="30">
      <formula>AND(B$9&gt;=14/24,B$9&lt;20/24)</formula>
    </cfRule>
    <cfRule type="expression" dxfId="3718" priority="31">
      <formula>AND(B$9&gt;=8/24,B$9&lt;14/24)</formula>
    </cfRule>
    <cfRule type="expression" dxfId="3717" priority="32">
      <formula>B$9&lt;8/24</formula>
    </cfRule>
  </conditionalFormatting>
  <conditionalFormatting sqref="B38 B51:B56 B42:C43 B12:D16 B34:R35 B18:R22 B24:R32">
    <cfRule type="expression" dxfId="3716" priority="28">
      <formula>B12&gt;$AG12</formula>
    </cfRule>
  </conditionalFormatting>
  <conditionalFormatting sqref="B34:R34">
    <cfRule type="expression" dxfId="3715" priority="24">
      <formula>B$9&gt;=20/24</formula>
    </cfRule>
    <cfRule type="expression" dxfId="3714" priority="25">
      <formula>AND(B$9&gt;=14/24,B$9&lt;20/24)</formula>
    </cfRule>
    <cfRule type="expression" dxfId="3713" priority="26">
      <formula>AND(B$9&gt;=8/24,B$9&lt;14/24)</formula>
    </cfRule>
    <cfRule type="expression" dxfId="3712" priority="27">
      <formula>B$9&lt;8/24</formula>
    </cfRule>
  </conditionalFormatting>
  <conditionalFormatting sqref="B15:D15">
    <cfRule type="expression" dxfId="3711" priority="20">
      <formula>B$9&gt;=20/24</formula>
    </cfRule>
    <cfRule type="expression" dxfId="3710" priority="21">
      <formula>AND(B$9&gt;=14/24,B$9&lt;20/24)</formula>
    </cfRule>
    <cfRule type="expression" dxfId="3709" priority="22">
      <formula>AND(B$9&gt;=8/24,B$9&lt;14/24)</formula>
    </cfRule>
    <cfRule type="expression" dxfId="3708" priority="23">
      <formula>B$9&lt;8/24</formula>
    </cfRule>
  </conditionalFormatting>
  <conditionalFormatting sqref="B33:R33">
    <cfRule type="expression" dxfId="3707" priority="16">
      <formula>B$9&gt;=20/24</formula>
    </cfRule>
    <cfRule type="expression" dxfId="3706" priority="17">
      <formula>AND(B$9&gt;=14/24,B$9&lt;20/24)</formula>
    </cfRule>
    <cfRule type="expression" dxfId="3705" priority="18">
      <formula>AND(B$9&gt;=8/24,B$9&lt;14/24)</formula>
    </cfRule>
    <cfRule type="expression" dxfId="3704" priority="19">
      <formula>B$9&lt;8/24</formula>
    </cfRule>
  </conditionalFormatting>
  <conditionalFormatting sqref="B33:R33">
    <cfRule type="expression" dxfId="3703" priority="15">
      <formula>B33&gt;$AG33</formula>
    </cfRule>
  </conditionalFormatting>
  <conditionalFormatting sqref="B44:C50">
    <cfRule type="expression" dxfId="3702" priority="11">
      <formula>B$9&gt;=20/24</formula>
    </cfRule>
    <cfRule type="expression" dxfId="3701" priority="12">
      <formula>AND(B$9&gt;=14/24,B$9&lt;20/24)</formula>
    </cfRule>
    <cfRule type="expression" dxfId="3700" priority="13">
      <formula>AND(B$9&gt;=8/24,B$9&lt;14/24)</formula>
    </cfRule>
    <cfRule type="expression" dxfId="3699" priority="14">
      <formula>B$9&lt;8/24</formula>
    </cfRule>
  </conditionalFormatting>
  <conditionalFormatting sqref="B44:C50">
    <cfRule type="expression" dxfId="3698" priority="10">
      <formula>B44&gt;$AG44</formula>
    </cfRule>
  </conditionalFormatting>
  <conditionalFormatting sqref="B27:R27">
    <cfRule type="expression" dxfId="3697" priority="6">
      <formula>B$9&gt;=20/24</formula>
    </cfRule>
    <cfRule type="expression" dxfId="3696" priority="7">
      <formula>AND(B$9&gt;=14/24,B$9&lt;20/24)</formula>
    </cfRule>
    <cfRule type="expression" dxfId="3695" priority="8">
      <formula>AND(B$9&gt;=8/24,B$9&lt;14/24)</formula>
    </cfRule>
    <cfRule type="expression" dxfId="3694" priority="9">
      <formula>B$9&lt;8/24</formula>
    </cfRule>
  </conditionalFormatting>
  <conditionalFormatting sqref="B17:R17 B23:R23">
    <cfRule type="expression" dxfId="3693" priority="2">
      <formula>B$9&gt;=20/24</formula>
    </cfRule>
    <cfRule type="expression" dxfId="3692" priority="3">
      <formula>AND(B$9&gt;=14/24,B$9&lt;20/24)</formula>
    </cfRule>
    <cfRule type="expression" dxfId="3691" priority="4">
      <formula>AND(B$9&gt;=8/24,B$9&lt;14/24)</formula>
    </cfRule>
    <cfRule type="expression" dxfId="3690" priority="5">
      <formula>B$9&lt;8/24</formula>
    </cfRule>
  </conditionalFormatting>
  <conditionalFormatting sqref="B17:R17 B23:R23">
    <cfRule type="expression" dxfId="3689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24939A42-69CD-4B8F-BA60-074ECE1AA78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246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F97" sqref="AF97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2079/01/26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288.7</v>
      </c>
      <c r="C5" s="29">
        <f t="shared" si="0"/>
        <v>228.5</v>
      </c>
      <c r="D5" s="29">
        <f t="shared" si="0"/>
        <v>231</v>
      </c>
      <c r="E5" s="29">
        <f t="shared" si="0"/>
        <v>238</v>
      </c>
      <c r="F5" s="29">
        <f t="shared" si="0"/>
        <v>256</v>
      </c>
      <c r="G5" s="29">
        <f t="shared" si="0"/>
        <v>237</v>
      </c>
      <c r="H5" s="29">
        <f t="shared" si="0"/>
        <v>386</v>
      </c>
      <c r="I5" s="29">
        <f t="shared" si="0"/>
        <v>418</v>
      </c>
      <c r="J5" s="29">
        <f t="shared" si="0"/>
        <v>411</v>
      </c>
      <c r="K5" s="29">
        <f t="shared" si="0"/>
        <v>358</v>
      </c>
      <c r="L5" s="29">
        <f t="shared" si="0"/>
        <v>422.4</v>
      </c>
      <c r="M5" s="29">
        <f t="shared" si="0"/>
        <v>431.99999999999994</v>
      </c>
      <c r="N5" s="29">
        <f t="shared" si="0"/>
        <v>435.70000000000005</v>
      </c>
      <c r="O5" s="29">
        <f t="shared" si="0"/>
        <v>428.7</v>
      </c>
      <c r="P5" s="29">
        <f t="shared" si="0"/>
        <v>422.4</v>
      </c>
      <c r="Q5" s="29">
        <f t="shared" si="0"/>
        <v>461.7</v>
      </c>
      <c r="R5" s="29">
        <f t="shared" si="0"/>
        <v>432.1</v>
      </c>
      <c r="S5" s="29">
        <f t="shared" si="0"/>
        <v>414.4</v>
      </c>
      <c r="T5" s="29">
        <f t="shared" si="0"/>
        <v>415</v>
      </c>
      <c r="U5" s="29">
        <f t="shared" si="0"/>
        <v>351.09999999999997</v>
      </c>
      <c r="V5" s="29">
        <f t="shared" si="0"/>
        <v>280.2</v>
      </c>
      <c r="W5" s="29">
        <f t="shared" si="0"/>
        <v>274.3</v>
      </c>
      <c r="X5" s="29">
        <f t="shared" si="0"/>
        <v>310.5</v>
      </c>
      <c r="Y5" s="29">
        <f t="shared" si="0"/>
        <v>293.7</v>
      </c>
      <c r="Z5" s="29">
        <f t="shared" si="0"/>
        <v>286</v>
      </c>
      <c r="AA5" s="29">
        <f t="shared" si="0"/>
        <v>275.3</v>
      </c>
      <c r="AB5" s="29">
        <f t="shared" si="0"/>
        <v>282</v>
      </c>
      <c r="AC5" s="29">
        <f t="shared" si="0"/>
        <v>309.39999999999998</v>
      </c>
      <c r="AD5" s="29">
        <f t="shared" si="0"/>
        <v>270</v>
      </c>
      <c r="AE5" s="29">
        <f t="shared" si="0"/>
        <v>189</v>
      </c>
      <c r="AF5" s="29">
        <f>B68</f>
        <v>329.7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1463MW at 7:30hr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Load=1177</v>
      </c>
      <c r="B7" s="34">
        <f>B75</f>
        <v>1344.8400000000001</v>
      </c>
      <c r="C7" s="34">
        <f t="shared" ref="C7:AF7" si="1">C75</f>
        <v>1282.24</v>
      </c>
      <c r="D7" s="34">
        <f t="shared" si="1"/>
        <v>1222.54</v>
      </c>
      <c r="E7" s="34">
        <f t="shared" si="1"/>
        <v>1177.44</v>
      </c>
      <c r="F7" s="34">
        <f t="shared" si="1"/>
        <v>1223.44</v>
      </c>
      <c r="G7" s="34">
        <f t="shared" si="1"/>
        <v>1265.44</v>
      </c>
      <c r="H7" s="34">
        <f t="shared" si="1"/>
        <v>1283.94</v>
      </c>
      <c r="I7" s="34">
        <f t="shared" si="1"/>
        <v>1303.94</v>
      </c>
      <c r="J7" s="34">
        <f t="shared" si="1"/>
        <v>1360.94</v>
      </c>
      <c r="K7" s="34">
        <f t="shared" si="1"/>
        <v>1409.94</v>
      </c>
      <c r="L7" s="34">
        <f t="shared" si="1"/>
        <v>1463.04</v>
      </c>
      <c r="M7" s="34">
        <f t="shared" si="1"/>
        <v>1413.54</v>
      </c>
      <c r="N7" s="34">
        <f t="shared" si="1"/>
        <v>1444.44</v>
      </c>
      <c r="O7" s="34">
        <f t="shared" si="1"/>
        <v>1461.8400000000001</v>
      </c>
      <c r="P7" s="34">
        <f t="shared" si="1"/>
        <v>1457.64</v>
      </c>
      <c r="Q7" s="34">
        <f t="shared" si="1"/>
        <v>1448.14</v>
      </c>
      <c r="R7" s="34">
        <f t="shared" si="1"/>
        <v>1493.24</v>
      </c>
      <c r="S7" s="34">
        <f t="shared" si="1"/>
        <v>1493.94</v>
      </c>
      <c r="T7" s="34">
        <f t="shared" si="1"/>
        <v>1494.74</v>
      </c>
      <c r="U7" s="34">
        <f t="shared" si="1"/>
        <v>1515.0400000000002</v>
      </c>
      <c r="V7" s="34">
        <f t="shared" si="1"/>
        <v>1442.8400000000001</v>
      </c>
      <c r="W7" s="34">
        <f t="shared" si="1"/>
        <v>1407.44</v>
      </c>
      <c r="X7" s="34">
        <f t="shared" si="1"/>
        <v>1337.7400000000002</v>
      </c>
      <c r="Y7" s="34">
        <f t="shared" si="1"/>
        <v>1474.94</v>
      </c>
      <c r="Z7" s="34">
        <f t="shared" si="1"/>
        <v>1575.54</v>
      </c>
      <c r="AA7" s="34">
        <f t="shared" si="1"/>
        <v>1637.44</v>
      </c>
      <c r="AB7" s="34">
        <f t="shared" si="1"/>
        <v>1584.6399999999999</v>
      </c>
      <c r="AC7" s="34">
        <f t="shared" si="1"/>
        <v>1550.8400000000001</v>
      </c>
      <c r="AD7" s="34">
        <f t="shared" si="1"/>
        <v>1434.94</v>
      </c>
      <c r="AE7" s="34">
        <f t="shared" si="1"/>
        <v>1364.04</v>
      </c>
      <c r="AF7" s="34">
        <f t="shared" si="1"/>
        <v>1284.6400000000001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145</v>
      </c>
      <c r="C11" s="46">
        <v>145</v>
      </c>
      <c r="D11" s="47">
        <v>125</v>
      </c>
      <c r="E11" s="44">
        <v>140</v>
      </c>
      <c r="F11" s="44">
        <v>180</v>
      </c>
      <c r="G11" s="44">
        <v>200</v>
      </c>
      <c r="H11" s="44">
        <v>200</v>
      </c>
      <c r="I11" s="44">
        <v>100</v>
      </c>
      <c r="J11" s="45">
        <v>100</v>
      </c>
      <c r="K11" s="45">
        <v>140</v>
      </c>
      <c r="L11" s="45">
        <v>200</v>
      </c>
      <c r="M11" s="44">
        <v>90</v>
      </c>
      <c r="N11" s="44">
        <v>130</v>
      </c>
      <c r="O11" s="44">
        <v>140</v>
      </c>
      <c r="P11" s="44">
        <v>160</v>
      </c>
      <c r="Q11" s="44">
        <v>160</v>
      </c>
      <c r="R11" s="44">
        <v>150</v>
      </c>
      <c r="S11" s="44">
        <v>150</v>
      </c>
      <c r="T11" s="44">
        <v>150</v>
      </c>
      <c r="U11" s="44">
        <v>170</v>
      </c>
      <c r="V11" s="44">
        <v>170</v>
      </c>
      <c r="W11" s="44">
        <v>170</v>
      </c>
      <c r="X11" s="44">
        <v>150</v>
      </c>
      <c r="Y11" s="44">
        <v>130</v>
      </c>
      <c r="Z11" s="44">
        <v>230</v>
      </c>
      <c r="AA11" s="46">
        <v>260</v>
      </c>
      <c r="AB11" s="46">
        <v>240</v>
      </c>
      <c r="AC11" s="46">
        <v>237</v>
      </c>
      <c r="AD11" s="46">
        <v>160</v>
      </c>
      <c r="AE11" s="46">
        <v>140</v>
      </c>
      <c r="AF11" s="46">
        <v>150</v>
      </c>
      <c r="AG11" s="48">
        <v>456</v>
      </c>
      <c r="AH11" s="49">
        <f>MAX(B11:AF11)</f>
        <v>260</v>
      </c>
      <c r="AI11" s="50">
        <f>MIN(B11:AF11)</f>
        <v>90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36</v>
      </c>
      <c r="C12" s="44">
        <v>36</v>
      </c>
      <c r="D12" s="44">
        <v>36</v>
      </c>
      <c r="E12" s="44">
        <v>36</v>
      </c>
      <c r="F12" s="44">
        <v>36</v>
      </c>
      <c r="G12" s="44">
        <v>36</v>
      </c>
      <c r="H12" s="44">
        <v>36</v>
      </c>
      <c r="I12" s="44">
        <v>36</v>
      </c>
      <c r="J12" s="44">
        <v>36</v>
      </c>
      <c r="K12" s="44">
        <v>36</v>
      </c>
      <c r="L12" s="44">
        <v>36</v>
      </c>
      <c r="M12" s="44">
        <v>36</v>
      </c>
      <c r="N12" s="44">
        <v>36</v>
      </c>
      <c r="O12" s="44">
        <v>36</v>
      </c>
      <c r="P12" s="44">
        <v>36</v>
      </c>
      <c r="Q12" s="44">
        <v>36</v>
      </c>
      <c r="R12" s="44">
        <v>36</v>
      </c>
      <c r="S12" s="44">
        <v>36</v>
      </c>
      <c r="T12" s="44">
        <v>36</v>
      </c>
      <c r="U12" s="44">
        <v>36</v>
      </c>
      <c r="V12" s="44">
        <v>36</v>
      </c>
      <c r="W12" s="44">
        <v>36</v>
      </c>
      <c r="X12" s="44">
        <v>36</v>
      </c>
      <c r="Y12" s="44">
        <v>36</v>
      </c>
      <c r="Z12" s="44">
        <v>36</v>
      </c>
      <c r="AA12" s="44">
        <v>36</v>
      </c>
      <c r="AB12" s="44">
        <v>36</v>
      </c>
      <c r="AC12" s="44">
        <v>36</v>
      </c>
      <c r="AD12" s="44">
        <v>36</v>
      </c>
      <c r="AE12" s="44">
        <v>36</v>
      </c>
      <c r="AF12" s="44">
        <v>36</v>
      </c>
      <c r="AG12" s="53">
        <v>60</v>
      </c>
      <c r="AH12" s="49">
        <f t="shared" ref="AH12:AH75" si="2">MAX(B12:AF12)</f>
        <v>36</v>
      </c>
      <c r="AI12" s="50">
        <f t="shared" ref="AI12:AI75" si="3">MIN(B12:AF12)</f>
        <v>36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23.6</v>
      </c>
      <c r="C13" s="44">
        <v>23.6</v>
      </c>
      <c r="D13" s="44">
        <v>20</v>
      </c>
      <c r="E13" s="44">
        <v>23</v>
      </c>
      <c r="F13" s="44">
        <v>23</v>
      </c>
      <c r="G13" s="44">
        <v>23</v>
      </c>
      <c r="H13" s="44">
        <v>23</v>
      </c>
      <c r="I13" s="44">
        <v>23</v>
      </c>
      <c r="J13" s="44">
        <v>23</v>
      </c>
      <c r="K13" s="44">
        <v>23</v>
      </c>
      <c r="L13" s="44">
        <v>23</v>
      </c>
      <c r="M13" s="44">
        <v>23.7</v>
      </c>
      <c r="N13" s="44">
        <v>23.7</v>
      </c>
      <c r="O13" s="44">
        <v>23.7</v>
      </c>
      <c r="P13" s="44">
        <v>23.7</v>
      </c>
      <c r="Q13" s="44">
        <v>21.2</v>
      </c>
      <c r="R13" s="44">
        <v>21.2</v>
      </c>
      <c r="S13" s="44">
        <v>21.2</v>
      </c>
      <c r="T13" s="44">
        <v>21.2</v>
      </c>
      <c r="U13" s="44">
        <v>21.2</v>
      </c>
      <c r="V13" s="44">
        <v>21.2</v>
      </c>
      <c r="W13" s="44">
        <v>21.2</v>
      </c>
      <c r="X13" s="44">
        <v>21.2</v>
      </c>
      <c r="Y13" s="44">
        <v>21.2</v>
      </c>
      <c r="Z13" s="44">
        <v>21.2</v>
      </c>
      <c r="AA13" s="44">
        <v>21.2</v>
      </c>
      <c r="AB13" s="44">
        <v>21.2</v>
      </c>
      <c r="AC13" s="44">
        <v>21.2</v>
      </c>
      <c r="AD13" s="44">
        <v>18.600000000000001</v>
      </c>
      <c r="AE13" s="44">
        <v>18.7</v>
      </c>
      <c r="AF13" s="44">
        <v>18.7</v>
      </c>
      <c r="AG13" s="53">
        <v>52.4</v>
      </c>
      <c r="AH13" s="49">
        <f t="shared" si="2"/>
        <v>23.7</v>
      </c>
      <c r="AI13" s="50">
        <f t="shared" si="3"/>
        <v>18.600000000000001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50.2</v>
      </c>
      <c r="D14" s="44">
        <v>50.2</v>
      </c>
      <c r="E14" s="44">
        <v>50.2</v>
      </c>
      <c r="F14" s="44">
        <v>50.2</v>
      </c>
      <c r="G14" s="44">
        <v>50.2</v>
      </c>
      <c r="H14" s="44">
        <v>50.2</v>
      </c>
      <c r="I14" s="44">
        <v>50.2</v>
      </c>
      <c r="J14" s="44">
        <v>50.2</v>
      </c>
      <c r="K14" s="44">
        <v>50.2</v>
      </c>
      <c r="L14" s="44">
        <v>50.2</v>
      </c>
      <c r="M14" s="44">
        <v>50.5</v>
      </c>
      <c r="N14" s="44">
        <v>50.5</v>
      </c>
      <c r="O14" s="44">
        <v>50.5</v>
      </c>
      <c r="P14" s="44">
        <v>50.5</v>
      </c>
      <c r="Q14" s="44">
        <v>50.4</v>
      </c>
      <c r="R14" s="44">
        <v>50.4</v>
      </c>
      <c r="S14" s="44">
        <v>50.4</v>
      </c>
      <c r="T14" s="44">
        <v>50.4</v>
      </c>
      <c r="U14" s="44">
        <v>50.4</v>
      </c>
      <c r="V14" s="44">
        <v>50.4</v>
      </c>
      <c r="W14" s="44">
        <v>50.4</v>
      </c>
      <c r="X14" s="44">
        <v>50.4</v>
      </c>
      <c r="Y14" s="44">
        <v>50.4</v>
      </c>
      <c r="Z14" s="44">
        <v>50.4</v>
      </c>
      <c r="AA14" s="44">
        <v>50.4</v>
      </c>
      <c r="AB14" s="44">
        <v>50.4</v>
      </c>
      <c r="AC14" s="44">
        <v>50.4</v>
      </c>
      <c r="AD14" s="44">
        <v>50.4</v>
      </c>
      <c r="AE14" s="44">
        <v>50.4</v>
      </c>
      <c r="AF14" s="44">
        <v>50.4</v>
      </c>
      <c r="AG14" s="53">
        <v>50</v>
      </c>
      <c r="AH14" s="49">
        <f t="shared" si="2"/>
        <v>50.5</v>
      </c>
      <c r="AI14" s="50">
        <f t="shared" si="3"/>
        <v>50.2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27.2</v>
      </c>
      <c r="C15" s="44">
        <v>27.2</v>
      </c>
      <c r="D15" s="44">
        <v>27.2</v>
      </c>
      <c r="E15" s="44">
        <v>27.2</v>
      </c>
      <c r="F15" s="44">
        <v>27.2</v>
      </c>
      <c r="G15" s="44">
        <v>27.2</v>
      </c>
      <c r="H15" s="44">
        <v>27.2</v>
      </c>
      <c r="I15" s="44">
        <v>27.2</v>
      </c>
      <c r="J15" s="44">
        <v>27.2</v>
      </c>
      <c r="K15" s="44">
        <v>27.2</v>
      </c>
      <c r="L15" s="44">
        <v>27.2</v>
      </c>
      <c r="M15" s="44">
        <v>26.4</v>
      </c>
      <c r="N15" s="44">
        <v>26.4</v>
      </c>
      <c r="O15" s="44">
        <v>26.4</v>
      </c>
      <c r="P15" s="44">
        <v>26.4</v>
      </c>
      <c r="Q15" s="44">
        <v>25.6</v>
      </c>
      <c r="R15" s="44">
        <v>25.6</v>
      </c>
      <c r="S15" s="44">
        <v>25.6</v>
      </c>
      <c r="T15" s="44">
        <v>25.6</v>
      </c>
      <c r="U15" s="44">
        <v>25.6</v>
      </c>
      <c r="V15" s="44">
        <v>25.6</v>
      </c>
      <c r="W15" s="44">
        <v>25.6</v>
      </c>
      <c r="X15" s="44">
        <v>25.6</v>
      </c>
      <c r="Y15" s="44">
        <v>25.6</v>
      </c>
      <c r="Z15" s="44">
        <v>25.6</v>
      </c>
      <c r="AA15" s="44">
        <v>25.6</v>
      </c>
      <c r="AB15" s="44">
        <v>25.6</v>
      </c>
      <c r="AC15" s="44">
        <v>25.6</v>
      </c>
      <c r="AD15" s="44">
        <v>24.8</v>
      </c>
      <c r="AE15" s="44">
        <v>24.8</v>
      </c>
      <c r="AF15" s="44">
        <v>24.8</v>
      </c>
      <c r="AG15" s="56">
        <v>45</v>
      </c>
      <c r="AH15" s="49">
        <f t="shared" si="2"/>
        <v>27.2</v>
      </c>
      <c r="AI15" s="50">
        <f t="shared" si="3"/>
        <v>24.8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21</v>
      </c>
      <c r="C16" s="44">
        <v>21</v>
      </c>
      <c r="D16" s="44">
        <v>21</v>
      </c>
      <c r="E16" s="44">
        <v>21</v>
      </c>
      <c r="F16" s="44">
        <v>21</v>
      </c>
      <c r="G16" s="44">
        <v>21</v>
      </c>
      <c r="H16" s="44">
        <v>21</v>
      </c>
      <c r="I16" s="44">
        <v>21</v>
      </c>
      <c r="J16" s="44">
        <v>21</v>
      </c>
      <c r="K16" s="44">
        <v>21</v>
      </c>
      <c r="L16" s="44">
        <v>21</v>
      </c>
      <c r="M16" s="44">
        <v>21</v>
      </c>
      <c r="N16" s="44">
        <v>21</v>
      </c>
      <c r="O16" s="44">
        <v>21</v>
      </c>
      <c r="P16" s="44">
        <v>21</v>
      </c>
      <c r="Q16" s="44">
        <v>21</v>
      </c>
      <c r="R16" s="44">
        <v>21</v>
      </c>
      <c r="S16" s="44">
        <v>21</v>
      </c>
      <c r="T16" s="44">
        <v>21</v>
      </c>
      <c r="U16" s="44">
        <v>21</v>
      </c>
      <c r="V16" s="44">
        <v>21</v>
      </c>
      <c r="W16" s="44">
        <v>21</v>
      </c>
      <c r="X16" s="44">
        <v>21</v>
      </c>
      <c r="Y16" s="44">
        <v>21</v>
      </c>
      <c r="Z16" s="44">
        <v>21</v>
      </c>
      <c r="AA16" s="44">
        <v>21</v>
      </c>
      <c r="AB16" s="44">
        <v>21</v>
      </c>
      <c r="AC16" s="44">
        <v>21</v>
      </c>
      <c r="AD16" s="44">
        <v>21</v>
      </c>
      <c r="AE16" s="44">
        <v>21</v>
      </c>
      <c r="AF16" s="44">
        <v>21</v>
      </c>
      <c r="AG16" s="53">
        <v>45</v>
      </c>
      <c r="AH16" s="49">
        <f t="shared" si="2"/>
        <v>21</v>
      </c>
      <c r="AI16" s="50">
        <f t="shared" si="3"/>
        <v>21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9.3000000000000007</v>
      </c>
      <c r="C18" s="44">
        <v>9.3000000000000007</v>
      </c>
      <c r="D18" s="44">
        <v>9.3000000000000007</v>
      </c>
      <c r="E18" s="44">
        <v>9.3000000000000007</v>
      </c>
      <c r="F18" s="44">
        <v>9.3000000000000007</v>
      </c>
      <c r="G18" s="44">
        <v>9.3000000000000007</v>
      </c>
      <c r="H18" s="44">
        <v>9.3000000000000007</v>
      </c>
      <c r="I18" s="44">
        <v>9.3000000000000007</v>
      </c>
      <c r="J18" s="44">
        <v>9.3000000000000007</v>
      </c>
      <c r="K18" s="44">
        <v>9.3000000000000007</v>
      </c>
      <c r="L18" s="44">
        <v>9.3000000000000007</v>
      </c>
      <c r="M18" s="44">
        <v>9.3000000000000007</v>
      </c>
      <c r="N18" s="44">
        <v>9.3000000000000007</v>
      </c>
      <c r="O18" s="44">
        <v>9.3000000000000007</v>
      </c>
      <c r="P18" s="44">
        <v>9.3000000000000007</v>
      </c>
      <c r="Q18" s="44">
        <v>9.3000000000000007</v>
      </c>
      <c r="R18" s="44">
        <v>9.3000000000000007</v>
      </c>
      <c r="S18" s="44">
        <v>9.3000000000000007</v>
      </c>
      <c r="T18" s="44">
        <v>9.3000000000000007</v>
      </c>
      <c r="U18" s="44">
        <v>9.3000000000000007</v>
      </c>
      <c r="V18" s="44">
        <v>9.3000000000000007</v>
      </c>
      <c r="W18" s="44">
        <v>9.3000000000000007</v>
      </c>
      <c r="X18" s="44">
        <v>9.3000000000000007</v>
      </c>
      <c r="Y18" s="44">
        <v>9.3000000000000007</v>
      </c>
      <c r="Z18" s="44">
        <v>9.3000000000000007</v>
      </c>
      <c r="AA18" s="44">
        <v>9.3000000000000007</v>
      </c>
      <c r="AB18" s="44">
        <v>9.3000000000000007</v>
      </c>
      <c r="AC18" s="44">
        <v>9.3000000000000007</v>
      </c>
      <c r="AD18" s="44">
        <v>9.3000000000000007</v>
      </c>
      <c r="AE18" s="44">
        <v>9.3000000000000007</v>
      </c>
      <c r="AF18" s="44">
        <v>9.3000000000000007</v>
      </c>
      <c r="AG18" s="53">
        <v>36</v>
      </c>
      <c r="AH18" s="49">
        <f t="shared" si="2"/>
        <v>9.3000000000000007</v>
      </c>
      <c r="AI18" s="50">
        <f t="shared" si="3"/>
        <v>9.3000000000000007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13</v>
      </c>
      <c r="C20" s="44">
        <v>13</v>
      </c>
      <c r="D20" s="44">
        <v>13</v>
      </c>
      <c r="E20" s="44">
        <v>13</v>
      </c>
      <c r="F20" s="44">
        <v>13</v>
      </c>
      <c r="G20" s="44">
        <v>13</v>
      </c>
      <c r="H20" s="44">
        <v>13</v>
      </c>
      <c r="I20" s="44">
        <v>13</v>
      </c>
      <c r="J20" s="44">
        <v>13</v>
      </c>
      <c r="K20" s="44">
        <v>13</v>
      </c>
      <c r="L20" s="44">
        <v>13</v>
      </c>
      <c r="M20" s="44">
        <v>13</v>
      </c>
      <c r="N20" s="44">
        <v>13</v>
      </c>
      <c r="O20" s="44">
        <v>13</v>
      </c>
      <c r="P20" s="44">
        <v>13</v>
      </c>
      <c r="Q20" s="44">
        <v>13</v>
      </c>
      <c r="R20" s="44">
        <v>13</v>
      </c>
      <c r="S20" s="44">
        <v>13</v>
      </c>
      <c r="T20" s="44">
        <v>13</v>
      </c>
      <c r="U20" s="44">
        <v>13</v>
      </c>
      <c r="V20" s="44">
        <v>13</v>
      </c>
      <c r="W20" s="44">
        <v>13</v>
      </c>
      <c r="X20" s="44">
        <v>13</v>
      </c>
      <c r="Y20" s="44">
        <v>13</v>
      </c>
      <c r="Z20" s="44">
        <v>13</v>
      </c>
      <c r="AA20" s="44">
        <v>13</v>
      </c>
      <c r="AB20" s="44">
        <v>13</v>
      </c>
      <c r="AC20" s="44">
        <v>13</v>
      </c>
      <c r="AD20" s="44">
        <v>13</v>
      </c>
      <c r="AE20" s="44">
        <v>13</v>
      </c>
      <c r="AF20" s="44">
        <v>13</v>
      </c>
      <c r="AG20" s="53">
        <v>27</v>
      </c>
      <c r="AH20" s="49">
        <f t="shared" si="2"/>
        <v>13</v>
      </c>
      <c r="AI20" s="50">
        <f t="shared" si="3"/>
        <v>13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</v>
      </c>
      <c r="C22" s="44">
        <v>22</v>
      </c>
      <c r="D22" s="44">
        <v>22</v>
      </c>
      <c r="E22" s="44">
        <v>22</v>
      </c>
      <c r="F22" s="44">
        <v>22</v>
      </c>
      <c r="G22" s="44">
        <v>22</v>
      </c>
      <c r="H22" s="44">
        <v>22</v>
      </c>
      <c r="I22" s="44">
        <v>22</v>
      </c>
      <c r="J22" s="44">
        <v>22</v>
      </c>
      <c r="K22" s="44">
        <v>22</v>
      </c>
      <c r="L22" s="44">
        <v>22</v>
      </c>
      <c r="M22" s="44">
        <v>19.399999999999999</v>
      </c>
      <c r="N22" s="44">
        <v>19.399999999999999</v>
      </c>
      <c r="O22" s="44">
        <v>19.399999999999999</v>
      </c>
      <c r="P22" s="44">
        <v>19.399999999999999</v>
      </c>
      <c r="Q22" s="44">
        <v>20</v>
      </c>
      <c r="R22" s="44">
        <v>20</v>
      </c>
      <c r="S22" s="44">
        <v>20</v>
      </c>
      <c r="T22" s="44">
        <v>20</v>
      </c>
      <c r="U22" s="44">
        <v>20</v>
      </c>
      <c r="V22" s="44">
        <v>20</v>
      </c>
      <c r="W22" s="44">
        <v>20</v>
      </c>
      <c r="X22" s="44">
        <v>20</v>
      </c>
      <c r="Y22" s="44">
        <v>20</v>
      </c>
      <c r="Z22" s="44">
        <v>20</v>
      </c>
      <c r="AA22" s="44">
        <v>20</v>
      </c>
      <c r="AB22" s="44">
        <v>20</v>
      </c>
      <c r="AC22" s="44">
        <v>20</v>
      </c>
      <c r="AD22" s="44">
        <v>20</v>
      </c>
      <c r="AE22" s="44">
        <v>20</v>
      </c>
      <c r="AF22" s="44">
        <v>20</v>
      </c>
      <c r="AG22" s="53">
        <v>25</v>
      </c>
      <c r="AH22" s="49">
        <f t="shared" si="2"/>
        <v>22</v>
      </c>
      <c r="AI22" s="50">
        <f t="shared" si="3"/>
        <v>19.399999999999999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53">
        <v>25</v>
      </c>
      <c r="AH23" s="49">
        <f t="shared" si="2"/>
        <v>0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11</v>
      </c>
      <c r="C24" s="44">
        <v>11</v>
      </c>
      <c r="D24" s="44">
        <v>11</v>
      </c>
      <c r="E24" s="44">
        <v>11</v>
      </c>
      <c r="F24" s="44">
        <v>11</v>
      </c>
      <c r="G24" s="44">
        <v>11</v>
      </c>
      <c r="H24" s="44">
        <v>11</v>
      </c>
      <c r="I24" s="44">
        <v>11</v>
      </c>
      <c r="J24" s="44">
        <v>11</v>
      </c>
      <c r="K24" s="44">
        <v>11</v>
      </c>
      <c r="L24" s="44">
        <v>11</v>
      </c>
      <c r="M24" s="44">
        <v>12.1</v>
      </c>
      <c r="N24" s="44">
        <v>12.1</v>
      </c>
      <c r="O24" s="44">
        <v>12.1</v>
      </c>
      <c r="P24" s="44">
        <v>12.1</v>
      </c>
      <c r="Q24" s="44">
        <v>12.1</v>
      </c>
      <c r="R24" s="44">
        <v>12.1</v>
      </c>
      <c r="S24" s="44">
        <v>12.1</v>
      </c>
      <c r="T24" s="44">
        <v>12.1</v>
      </c>
      <c r="U24" s="44">
        <v>12.1</v>
      </c>
      <c r="V24" s="44">
        <v>12.1</v>
      </c>
      <c r="W24" s="44">
        <v>12.1</v>
      </c>
      <c r="X24" s="44">
        <v>12.1</v>
      </c>
      <c r="Y24" s="44">
        <v>12.1</v>
      </c>
      <c r="Z24" s="44">
        <v>12.1</v>
      </c>
      <c r="AA24" s="44">
        <v>12.1</v>
      </c>
      <c r="AB24" s="44">
        <v>12.1</v>
      </c>
      <c r="AC24" s="44">
        <v>12.1</v>
      </c>
      <c r="AD24" s="44">
        <v>12.1</v>
      </c>
      <c r="AE24" s="44">
        <v>12.1</v>
      </c>
      <c r="AF24" s="44">
        <v>12.1</v>
      </c>
      <c r="AG24" s="53">
        <v>25</v>
      </c>
      <c r="AH24" s="49">
        <f t="shared" si="2"/>
        <v>12.1</v>
      </c>
      <c r="AI24" s="50">
        <f t="shared" si="3"/>
        <v>11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</v>
      </c>
      <c r="C25" s="44">
        <v>12</v>
      </c>
      <c r="D25" s="44">
        <v>12</v>
      </c>
      <c r="E25" s="44">
        <v>12</v>
      </c>
      <c r="F25" s="44">
        <v>12</v>
      </c>
      <c r="G25" s="44">
        <v>12</v>
      </c>
      <c r="H25" s="44">
        <v>12</v>
      </c>
      <c r="I25" s="44">
        <v>12</v>
      </c>
      <c r="J25" s="44">
        <v>12</v>
      </c>
      <c r="K25" s="44">
        <v>12</v>
      </c>
      <c r="L25" s="44">
        <v>12</v>
      </c>
      <c r="M25" s="44">
        <v>12</v>
      </c>
      <c r="N25" s="44">
        <v>12</v>
      </c>
      <c r="O25" s="44">
        <v>12</v>
      </c>
      <c r="P25" s="44">
        <v>12</v>
      </c>
      <c r="Q25" s="44">
        <v>12</v>
      </c>
      <c r="R25" s="44">
        <v>12</v>
      </c>
      <c r="S25" s="44">
        <v>12</v>
      </c>
      <c r="T25" s="44">
        <v>12</v>
      </c>
      <c r="U25" s="44">
        <v>12</v>
      </c>
      <c r="V25" s="44">
        <v>12</v>
      </c>
      <c r="W25" s="44">
        <v>12</v>
      </c>
      <c r="X25" s="44">
        <v>12</v>
      </c>
      <c r="Y25" s="44">
        <v>12</v>
      </c>
      <c r="Z25" s="44">
        <v>12</v>
      </c>
      <c r="AA25" s="44">
        <v>12</v>
      </c>
      <c r="AB25" s="44">
        <v>12</v>
      </c>
      <c r="AC25" s="44">
        <v>12</v>
      </c>
      <c r="AD25" s="44">
        <v>12</v>
      </c>
      <c r="AE25" s="44">
        <v>12</v>
      </c>
      <c r="AF25" s="44">
        <v>12</v>
      </c>
      <c r="AG25" s="53">
        <v>24.2</v>
      </c>
      <c r="AH25" s="49">
        <f t="shared" si="2"/>
        <v>12</v>
      </c>
      <c r="AI25" s="50">
        <f t="shared" si="3"/>
        <v>12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11.5</v>
      </c>
      <c r="C26" s="44">
        <v>11.5</v>
      </c>
      <c r="D26" s="44">
        <v>11.5</v>
      </c>
      <c r="E26" s="44">
        <v>11.5</v>
      </c>
      <c r="F26" s="44">
        <v>11.5</v>
      </c>
      <c r="G26" s="44">
        <v>11.5</v>
      </c>
      <c r="H26" s="44">
        <v>11.5</v>
      </c>
      <c r="I26" s="44">
        <v>11.5</v>
      </c>
      <c r="J26" s="44">
        <v>11.5</v>
      </c>
      <c r="K26" s="44">
        <v>11.5</v>
      </c>
      <c r="L26" s="44">
        <v>11.5</v>
      </c>
      <c r="M26" s="44">
        <v>11.5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>
        <v>11.5</v>
      </c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11.5</v>
      </c>
      <c r="AA26" s="44">
        <v>11.5</v>
      </c>
      <c r="AB26" s="44">
        <v>11.5</v>
      </c>
      <c r="AC26" s="44">
        <v>11.5</v>
      </c>
      <c r="AD26" s="44">
        <v>11.5</v>
      </c>
      <c r="AE26" s="44">
        <v>11.5</v>
      </c>
      <c r="AF26" s="44">
        <v>11.5</v>
      </c>
      <c r="AG26" s="53">
        <v>20</v>
      </c>
      <c r="AH26" s="49">
        <f t="shared" si="2"/>
        <v>11.5</v>
      </c>
      <c r="AI26" s="50">
        <f t="shared" si="3"/>
        <v>11.5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>
        <v>8</v>
      </c>
      <c r="H27" s="44">
        <v>8</v>
      </c>
      <c r="I27" s="44">
        <v>8</v>
      </c>
      <c r="J27" s="44">
        <v>8</v>
      </c>
      <c r="K27" s="44">
        <v>8</v>
      </c>
      <c r="L27" s="44">
        <v>8</v>
      </c>
      <c r="M27" s="44">
        <v>8</v>
      </c>
      <c r="N27" s="44">
        <v>8</v>
      </c>
      <c r="O27" s="44">
        <v>8</v>
      </c>
      <c r="P27" s="44">
        <v>8</v>
      </c>
      <c r="Q27" s="44">
        <v>8</v>
      </c>
      <c r="R27" s="44">
        <v>8</v>
      </c>
      <c r="S27" s="44">
        <v>8</v>
      </c>
      <c r="T27" s="44">
        <v>8</v>
      </c>
      <c r="U27" s="44">
        <v>8</v>
      </c>
      <c r="V27" s="44">
        <v>8</v>
      </c>
      <c r="W27" s="44">
        <v>8</v>
      </c>
      <c r="X27" s="44">
        <v>8</v>
      </c>
      <c r="Y27" s="44">
        <v>8</v>
      </c>
      <c r="Z27" s="44">
        <v>8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>
        <v>6</v>
      </c>
      <c r="H29" s="44">
        <v>6</v>
      </c>
      <c r="I29" s="44">
        <v>6</v>
      </c>
      <c r="J29" s="44">
        <v>6</v>
      </c>
      <c r="K29" s="44">
        <v>6</v>
      </c>
      <c r="L29" s="44">
        <v>6</v>
      </c>
      <c r="M29" s="44">
        <v>6</v>
      </c>
      <c r="N29" s="44">
        <v>6</v>
      </c>
      <c r="O29" s="44">
        <v>6</v>
      </c>
      <c r="P29" s="44">
        <v>6</v>
      </c>
      <c r="Q29" s="44">
        <v>6</v>
      </c>
      <c r="R29" s="44">
        <v>6</v>
      </c>
      <c r="S29" s="44">
        <v>6</v>
      </c>
      <c r="T29" s="44">
        <v>6</v>
      </c>
      <c r="U29" s="44">
        <v>6</v>
      </c>
      <c r="V29" s="44">
        <v>6</v>
      </c>
      <c r="W29" s="44">
        <v>6</v>
      </c>
      <c r="X29" s="44">
        <v>6</v>
      </c>
      <c r="Y29" s="44">
        <v>6</v>
      </c>
      <c r="Z29" s="44">
        <v>6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2.1</v>
      </c>
      <c r="C34" s="44">
        <v>2.1</v>
      </c>
      <c r="D34" s="44">
        <v>2.1</v>
      </c>
      <c r="E34" s="44">
        <v>2.1</v>
      </c>
      <c r="F34" s="44">
        <v>2.1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2.1</v>
      </c>
      <c r="N34" s="44">
        <v>2.1</v>
      </c>
      <c r="O34" s="44">
        <v>2.1</v>
      </c>
      <c r="P34" s="44">
        <v>2.1</v>
      </c>
      <c r="Q34" s="44">
        <v>2.1</v>
      </c>
      <c r="R34" s="44">
        <v>2.1</v>
      </c>
      <c r="S34" s="44">
        <v>2.1</v>
      </c>
      <c r="T34" s="44">
        <v>2.1</v>
      </c>
      <c r="U34" s="44">
        <v>2.1</v>
      </c>
      <c r="V34" s="44">
        <v>2.1</v>
      </c>
      <c r="W34" s="44">
        <v>2.1</v>
      </c>
      <c r="X34" s="44">
        <v>2.1</v>
      </c>
      <c r="Y34" s="44">
        <v>2.1</v>
      </c>
      <c r="Z34" s="44">
        <v>2.1</v>
      </c>
      <c r="AA34" s="44">
        <v>2.1</v>
      </c>
      <c r="AB34" s="44">
        <v>2.1</v>
      </c>
      <c r="AC34" s="44">
        <v>2.1</v>
      </c>
      <c r="AD34" s="44">
        <v>2.1</v>
      </c>
      <c r="AE34" s="44">
        <v>2.1</v>
      </c>
      <c r="AF34" s="44">
        <v>2.1</v>
      </c>
      <c r="AG34" s="58">
        <v>20</v>
      </c>
      <c r="AH34" s="49">
        <f t="shared" si="2"/>
        <v>2.1</v>
      </c>
      <c r="AI34" s="50">
        <f t="shared" si="3"/>
        <v>2.1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200</v>
      </c>
      <c r="C36" s="55">
        <v>200</v>
      </c>
      <c r="D36" s="55">
        <v>200</v>
      </c>
      <c r="E36" s="55">
        <v>200</v>
      </c>
      <c r="F36" s="55">
        <v>200</v>
      </c>
      <c r="G36" s="55">
        <v>200</v>
      </c>
      <c r="H36" s="55">
        <v>200</v>
      </c>
      <c r="I36" s="55">
        <v>200</v>
      </c>
      <c r="J36" s="55">
        <v>200</v>
      </c>
      <c r="K36" s="55">
        <v>200</v>
      </c>
      <c r="L36" s="55">
        <v>200</v>
      </c>
      <c r="M36" s="55">
        <v>200</v>
      </c>
      <c r="N36" s="55">
        <v>200</v>
      </c>
      <c r="O36" s="55">
        <v>200</v>
      </c>
      <c r="P36" s="55">
        <v>200</v>
      </c>
      <c r="Q36" s="55">
        <v>200</v>
      </c>
      <c r="R36" s="55">
        <v>200</v>
      </c>
      <c r="S36" s="55">
        <v>200</v>
      </c>
      <c r="T36" s="55">
        <v>200</v>
      </c>
      <c r="U36" s="55">
        <v>200</v>
      </c>
      <c r="V36" s="55">
        <v>200</v>
      </c>
      <c r="W36" s="55">
        <v>200</v>
      </c>
      <c r="X36" s="55">
        <v>200</v>
      </c>
      <c r="Y36" s="55">
        <v>200</v>
      </c>
      <c r="Z36" s="55">
        <v>200</v>
      </c>
      <c r="AA36" s="55">
        <v>200</v>
      </c>
      <c r="AB36" s="55">
        <v>200</v>
      </c>
      <c r="AC36" s="55">
        <v>200</v>
      </c>
      <c r="AD36" s="55">
        <v>200</v>
      </c>
      <c r="AE36" s="55">
        <v>200</v>
      </c>
      <c r="AF36" s="55">
        <v>200</v>
      </c>
      <c r="AG36" s="58">
        <v>85</v>
      </c>
      <c r="AH36" s="49">
        <f t="shared" si="2"/>
        <v>200</v>
      </c>
      <c r="AI36" s="50">
        <f t="shared" si="3"/>
        <v>200</v>
      </c>
      <c r="AK36" s="51"/>
    </row>
    <row r="37" spans="1:88" ht="15.75" thickBot="1" x14ac:dyDescent="0.3">
      <c r="A37" s="60" t="s">
        <v>45</v>
      </c>
      <c r="B37" s="61">
        <v>94</v>
      </c>
      <c r="C37" s="61">
        <v>94</v>
      </c>
      <c r="D37" s="61">
        <f>39+48</f>
        <v>87</v>
      </c>
      <c r="E37" s="61">
        <v>82</v>
      </c>
      <c r="F37" s="61">
        <v>82</v>
      </c>
      <c r="G37" s="61">
        <v>82</v>
      </c>
      <c r="H37" s="61">
        <v>82</v>
      </c>
      <c r="I37" s="61">
        <v>82</v>
      </c>
      <c r="J37" s="61">
        <f>34+39</f>
        <v>73</v>
      </c>
      <c r="K37" s="61">
        <f>34+39</f>
        <v>73</v>
      </c>
      <c r="L37" s="61">
        <f>34+39</f>
        <v>73</v>
      </c>
      <c r="M37" s="61">
        <f>32.6+39</f>
        <v>71.599999999999994</v>
      </c>
      <c r="N37" s="55">
        <f>29.9+41.1</f>
        <v>71</v>
      </c>
      <c r="O37" s="55">
        <f>34.7+39.5</f>
        <v>74.2</v>
      </c>
      <c r="P37" s="55">
        <f>33.9+36.5</f>
        <v>70.400000000000006</v>
      </c>
      <c r="Q37" s="55">
        <f>33.9+36.4</f>
        <v>70.3</v>
      </c>
      <c r="R37" s="55">
        <f>34.3+37.8</f>
        <v>72.099999999999994</v>
      </c>
      <c r="S37" s="61">
        <v>70.599999999999994</v>
      </c>
      <c r="T37" s="61">
        <v>72</v>
      </c>
      <c r="U37" s="61">
        <v>62</v>
      </c>
      <c r="V37" s="61">
        <v>64</v>
      </c>
      <c r="W37" s="61">
        <v>74</v>
      </c>
      <c r="X37" s="61">
        <v>75</v>
      </c>
      <c r="Y37" s="61">
        <v>85.4</v>
      </c>
      <c r="Z37" s="61">
        <v>85.4</v>
      </c>
      <c r="AA37" s="61">
        <v>85.4</v>
      </c>
      <c r="AB37" s="61">
        <f>34.2+46.6</f>
        <v>80.800000000000011</v>
      </c>
      <c r="AC37" s="61">
        <f>33.6+51.3</f>
        <v>84.9</v>
      </c>
      <c r="AD37" s="61">
        <v>87</v>
      </c>
      <c r="AE37" s="61">
        <v>88</v>
      </c>
      <c r="AF37" s="61">
        <v>97</v>
      </c>
      <c r="AG37" s="58">
        <v>240</v>
      </c>
      <c r="AH37" s="49">
        <f t="shared" si="2"/>
        <v>97</v>
      </c>
      <c r="AI37" s="50">
        <f t="shared" si="3"/>
        <v>62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660.1</v>
      </c>
      <c r="C38" s="63">
        <f t="shared" si="4"/>
        <v>660.1</v>
      </c>
      <c r="D38" s="63">
        <f t="shared" si="4"/>
        <v>636.5</v>
      </c>
      <c r="E38" s="63">
        <f t="shared" si="4"/>
        <v>654.5</v>
      </c>
      <c r="F38" s="63">
        <f t="shared" si="4"/>
        <v>694.5</v>
      </c>
      <c r="G38" s="63">
        <f t="shared" si="4"/>
        <v>714.5</v>
      </c>
      <c r="H38" s="63">
        <f t="shared" si="4"/>
        <v>714.5</v>
      </c>
      <c r="I38" s="63">
        <f t="shared" si="4"/>
        <v>614.5</v>
      </c>
      <c r="J38" s="63">
        <f t="shared" si="4"/>
        <v>614.5</v>
      </c>
      <c r="K38" s="63">
        <f t="shared" si="4"/>
        <v>654.5</v>
      </c>
      <c r="L38" s="63">
        <f t="shared" si="4"/>
        <v>714.5</v>
      </c>
      <c r="M38" s="63">
        <f t="shared" si="4"/>
        <v>603.20000000000005</v>
      </c>
      <c r="N38" s="63">
        <f t="shared" si="4"/>
        <v>643.20000000000005</v>
      </c>
      <c r="O38" s="63">
        <f t="shared" si="4"/>
        <v>653.20000000000005</v>
      </c>
      <c r="P38" s="63">
        <f t="shared" si="4"/>
        <v>673.2</v>
      </c>
      <c r="Q38" s="63">
        <f t="shared" si="4"/>
        <v>670.40000000000009</v>
      </c>
      <c r="R38" s="63">
        <f t="shared" si="4"/>
        <v>660.40000000000009</v>
      </c>
      <c r="S38" s="63">
        <f t="shared" si="4"/>
        <v>660.40000000000009</v>
      </c>
      <c r="T38" s="63">
        <f t="shared" si="4"/>
        <v>660.40000000000009</v>
      </c>
      <c r="U38" s="63">
        <f t="shared" si="4"/>
        <v>680.40000000000009</v>
      </c>
      <c r="V38" s="63">
        <f t="shared" si="4"/>
        <v>680.40000000000009</v>
      </c>
      <c r="W38" s="63">
        <f t="shared" si="4"/>
        <v>680.40000000000009</v>
      </c>
      <c r="X38" s="63">
        <f t="shared" si="4"/>
        <v>660.40000000000009</v>
      </c>
      <c r="Y38" s="63">
        <f t="shared" si="4"/>
        <v>640.40000000000009</v>
      </c>
      <c r="Z38" s="63">
        <f t="shared" si="4"/>
        <v>740.4</v>
      </c>
      <c r="AA38" s="63">
        <f t="shared" si="4"/>
        <v>770.4</v>
      </c>
      <c r="AB38" s="63">
        <f t="shared" si="4"/>
        <v>750.4</v>
      </c>
      <c r="AC38" s="63">
        <f t="shared" si="4"/>
        <v>747.4</v>
      </c>
      <c r="AD38" s="63">
        <f t="shared" si="4"/>
        <v>667</v>
      </c>
      <c r="AE38" s="63">
        <f t="shared" si="4"/>
        <v>647.1</v>
      </c>
      <c r="AF38" s="63">
        <f t="shared" si="4"/>
        <v>657.1</v>
      </c>
      <c r="AG38" s="58">
        <f>SUM(AG11:AG37)</f>
        <v>1492.8299999999997</v>
      </c>
      <c r="AH38" s="49">
        <f t="shared" si="2"/>
        <v>770.4</v>
      </c>
      <c r="AI38" s="50">
        <f t="shared" si="3"/>
        <v>603.20000000000005</v>
      </c>
      <c r="AK38" s="51"/>
    </row>
    <row r="39" spans="1:88" x14ac:dyDescent="0.25">
      <c r="A39" s="52" t="s">
        <v>47</v>
      </c>
      <c r="B39" s="44">
        <v>91</v>
      </c>
      <c r="C39" s="44">
        <v>70</v>
      </c>
      <c r="D39" s="44">
        <v>66</v>
      </c>
      <c r="E39" s="44">
        <v>60</v>
      </c>
      <c r="F39" s="44">
        <v>80</v>
      </c>
      <c r="G39" s="44">
        <v>80</v>
      </c>
      <c r="H39" s="44">
        <v>85</v>
      </c>
      <c r="I39" s="44">
        <v>76</v>
      </c>
      <c r="J39" s="44">
        <v>91</v>
      </c>
      <c r="K39" s="44">
        <v>106</v>
      </c>
      <c r="L39" s="44">
        <v>118</v>
      </c>
      <c r="M39" s="44">
        <v>111.4</v>
      </c>
      <c r="N39" s="44">
        <v>111.3</v>
      </c>
      <c r="O39" s="44">
        <v>111.3</v>
      </c>
      <c r="P39" s="44">
        <v>98</v>
      </c>
      <c r="Q39" s="44">
        <v>97.4</v>
      </c>
      <c r="R39" s="44">
        <v>95</v>
      </c>
      <c r="S39" s="44">
        <v>95</v>
      </c>
      <c r="T39" s="44">
        <v>95</v>
      </c>
      <c r="U39" s="44">
        <v>94.7</v>
      </c>
      <c r="V39" s="44">
        <v>94.7</v>
      </c>
      <c r="W39" s="44">
        <v>143.5</v>
      </c>
      <c r="X39" s="44">
        <v>121</v>
      </c>
      <c r="Y39" s="44">
        <v>111</v>
      </c>
      <c r="Z39" s="44">
        <v>120</v>
      </c>
      <c r="AA39" s="44">
        <v>145</v>
      </c>
      <c r="AB39" s="44">
        <v>143.80000000000001</v>
      </c>
      <c r="AC39" s="44">
        <v>131.4</v>
      </c>
      <c r="AD39" s="44">
        <v>121</v>
      </c>
      <c r="AE39" s="44">
        <v>121</v>
      </c>
      <c r="AF39" s="44">
        <v>100</v>
      </c>
      <c r="AG39" s="56">
        <v>144</v>
      </c>
      <c r="AH39" s="49">
        <f t="shared" si="2"/>
        <v>145</v>
      </c>
      <c r="AI39" s="50">
        <f t="shared" si="3"/>
        <v>60</v>
      </c>
      <c r="AK39" s="51"/>
    </row>
    <row r="40" spans="1:88" x14ac:dyDescent="0.25">
      <c r="A40" s="57" t="s">
        <v>48</v>
      </c>
      <c r="B40" s="64">
        <v>35</v>
      </c>
      <c r="C40" s="64">
        <v>35</v>
      </c>
      <c r="D40" s="64">
        <v>26</v>
      </c>
      <c r="E40" s="64">
        <v>26</v>
      </c>
      <c r="F40" s="64">
        <v>26</v>
      </c>
      <c r="G40" s="64">
        <v>35</v>
      </c>
      <c r="H40" s="64">
        <v>55</v>
      </c>
      <c r="I40" s="64">
        <v>55</v>
      </c>
      <c r="J40" s="64">
        <v>65</v>
      </c>
      <c r="K40" s="64">
        <v>65</v>
      </c>
      <c r="L40" s="64">
        <v>65</v>
      </c>
      <c r="M40" s="44">
        <v>54.9</v>
      </c>
      <c r="N40" s="44">
        <v>54.8</v>
      </c>
      <c r="O40" s="44">
        <v>55.4</v>
      </c>
      <c r="P40" s="44">
        <v>69.8</v>
      </c>
      <c r="Q40" s="44">
        <v>70.3</v>
      </c>
      <c r="R40" s="44">
        <v>69.599999999999994</v>
      </c>
      <c r="S40" s="44">
        <v>69.599999999999994</v>
      </c>
      <c r="T40" s="44">
        <v>60.6</v>
      </c>
      <c r="U40" s="44">
        <v>60.6</v>
      </c>
      <c r="V40" s="44">
        <v>60.6</v>
      </c>
      <c r="W40" s="44">
        <v>47</v>
      </c>
      <c r="X40" s="44">
        <v>47</v>
      </c>
      <c r="Y40" s="44">
        <v>47</v>
      </c>
      <c r="Z40" s="44">
        <v>52.4</v>
      </c>
      <c r="AA40" s="64">
        <v>65</v>
      </c>
      <c r="AB40" s="64">
        <v>59.3</v>
      </c>
      <c r="AC40" s="64">
        <v>54.5</v>
      </c>
      <c r="AD40" s="64">
        <v>35</v>
      </c>
      <c r="AE40" s="64">
        <v>35</v>
      </c>
      <c r="AF40" s="64">
        <v>35</v>
      </c>
      <c r="AG40" s="58">
        <v>70</v>
      </c>
      <c r="AH40" s="49">
        <f t="shared" si="2"/>
        <v>70.3</v>
      </c>
      <c r="AI40" s="50">
        <f t="shared" si="3"/>
        <v>26</v>
      </c>
      <c r="AK40" s="51"/>
    </row>
    <row r="41" spans="1:88" x14ac:dyDescent="0.25">
      <c r="A41" s="57" t="s">
        <v>49</v>
      </c>
      <c r="B41" s="64">
        <v>60.6</v>
      </c>
      <c r="C41" s="64">
        <v>60</v>
      </c>
      <c r="D41" s="64">
        <v>45</v>
      </c>
      <c r="E41" s="64">
        <v>45</v>
      </c>
      <c r="F41" s="64">
        <v>45</v>
      </c>
      <c r="G41" s="64">
        <v>40</v>
      </c>
      <c r="H41" s="64">
        <v>40</v>
      </c>
      <c r="I41" s="64">
        <v>32</v>
      </c>
      <c r="J41" s="64">
        <v>32</v>
      </c>
      <c r="K41" s="64">
        <v>33</v>
      </c>
      <c r="L41" s="64">
        <v>47</v>
      </c>
      <c r="M41" s="44">
        <v>46.6</v>
      </c>
      <c r="N41" s="44">
        <v>46.6</v>
      </c>
      <c r="O41" s="44">
        <v>45.6</v>
      </c>
      <c r="P41" s="44">
        <v>46.6</v>
      </c>
      <c r="Q41" s="44">
        <v>45.9</v>
      </c>
      <c r="R41" s="44">
        <v>46.1</v>
      </c>
      <c r="S41" s="44">
        <v>67.2</v>
      </c>
      <c r="T41" s="44">
        <v>65.900000000000006</v>
      </c>
      <c r="U41" s="44">
        <v>65.900000000000006</v>
      </c>
      <c r="V41" s="44">
        <v>65.900000000000006</v>
      </c>
      <c r="W41" s="44">
        <v>66.2</v>
      </c>
      <c r="X41" s="44">
        <v>54</v>
      </c>
      <c r="Y41" s="44">
        <v>54</v>
      </c>
      <c r="Z41" s="44">
        <v>59</v>
      </c>
      <c r="AA41" s="64">
        <v>69</v>
      </c>
      <c r="AB41" s="64">
        <v>68.7</v>
      </c>
      <c r="AC41" s="64">
        <v>69</v>
      </c>
      <c r="AD41" s="64">
        <v>57</v>
      </c>
      <c r="AE41" s="64">
        <v>57</v>
      </c>
      <c r="AF41" s="64">
        <v>60</v>
      </c>
      <c r="AG41" s="58">
        <v>69</v>
      </c>
      <c r="AH41" s="49">
        <f t="shared" si="2"/>
        <v>69</v>
      </c>
      <c r="AI41" s="50">
        <f t="shared" si="3"/>
        <v>32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60.4</v>
      </c>
      <c r="F42" s="55">
        <v>60.4</v>
      </c>
      <c r="G42" s="55">
        <v>60.4</v>
      </c>
      <c r="H42" s="55">
        <v>60.4</v>
      </c>
      <c r="I42" s="55">
        <v>60.4</v>
      </c>
      <c r="J42" s="55">
        <v>60.4</v>
      </c>
      <c r="K42" s="55">
        <v>60.4</v>
      </c>
      <c r="L42" s="55">
        <v>60.4</v>
      </c>
      <c r="M42" s="44">
        <v>60.7</v>
      </c>
      <c r="N42" s="44">
        <v>60.7</v>
      </c>
      <c r="O42" s="44">
        <v>60.7</v>
      </c>
      <c r="P42" s="44">
        <v>60.7</v>
      </c>
      <c r="Q42" s="44">
        <v>60.2</v>
      </c>
      <c r="R42" s="44">
        <v>60.4</v>
      </c>
      <c r="S42" s="44">
        <v>60.4</v>
      </c>
      <c r="T42" s="44">
        <v>60.4</v>
      </c>
      <c r="U42" s="44">
        <v>60.4</v>
      </c>
      <c r="V42" s="44">
        <v>60.4</v>
      </c>
      <c r="W42" s="44">
        <v>60.4</v>
      </c>
      <c r="X42" s="44">
        <v>60.4</v>
      </c>
      <c r="Y42" s="44">
        <v>60.4</v>
      </c>
      <c r="Z42" s="44">
        <v>60.4</v>
      </c>
      <c r="AA42" s="64">
        <v>60.4</v>
      </c>
      <c r="AB42" s="55">
        <v>60.7</v>
      </c>
      <c r="AC42" s="55">
        <v>60.7</v>
      </c>
      <c r="AD42" s="55">
        <v>60.7</v>
      </c>
      <c r="AE42" s="55">
        <v>60.7</v>
      </c>
      <c r="AF42" s="55">
        <v>60.7</v>
      </c>
      <c r="AG42" s="58">
        <v>60</v>
      </c>
      <c r="AH42" s="49">
        <f t="shared" si="2"/>
        <v>60.7</v>
      </c>
      <c r="AI42" s="50">
        <f t="shared" si="3"/>
        <v>60.2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10</v>
      </c>
      <c r="F43" s="55">
        <v>10</v>
      </c>
      <c r="G43" s="55">
        <v>10</v>
      </c>
      <c r="H43" s="55">
        <v>15</v>
      </c>
      <c r="I43" s="55">
        <v>10</v>
      </c>
      <c r="J43" s="55">
        <v>10</v>
      </c>
      <c r="K43" s="55">
        <v>10</v>
      </c>
      <c r="L43" s="55">
        <v>15</v>
      </c>
      <c r="M43" s="44">
        <v>15.1</v>
      </c>
      <c r="N43" s="44">
        <v>21</v>
      </c>
      <c r="O43" s="44">
        <v>21</v>
      </c>
      <c r="P43" s="44">
        <v>14</v>
      </c>
      <c r="Q43" s="44">
        <v>14</v>
      </c>
      <c r="R43" s="44">
        <v>14</v>
      </c>
      <c r="S43" s="44">
        <v>14</v>
      </c>
      <c r="T43" s="44">
        <v>20</v>
      </c>
      <c r="U43" s="44">
        <v>20</v>
      </c>
      <c r="V43" s="44">
        <v>20</v>
      </c>
      <c r="W43" s="44">
        <v>20</v>
      </c>
      <c r="X43" s="44">
        <v>17</v>
      </c>
      <c r="Y43" s="44">
        <v>8.3000000000000007</v>
      </c>
      <c r="Z43" s="44">
        <v>8.3000000000000007</v>
      </c>
      <c r="AA43" s="64">
        <v>15</v>
      </c>
      <c r="AB43" s="55">
        <v>20</v>
      </c>
      <c r="AC43" s="55">
        <v>20</v>
      </c>
      <c r="AD43" s="55">
        <v>19</v>
      </c>
      <c r="AE43" s="55">
        <v>19</v>
      </c>
      <c r="AF43" s="55">
        <v>19</v>
      </c>
      <c r="AG43" s="58">
        <v>30</v>
      </c>
      <c r="AH43" s="49">
        <f t="shared" si="2"/>
        <v>21</v>
      </c>
      <c r="AI43" s="50">
        <f t="shared" si="3"/>
        <v>8.3000000000000007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15</v>
      </c>
      <c r="C45" s="64">
        <v>15</v>
      </c>
      <c r="D45" s="64">
        <v>15</v>
      </c>
      <c r="E45" s="64">
        <v>15</v>
      </c>
      <c r="F45" s="64">
        <v>15</v>
      </c>
      <c r="G45" s="64">
        <v>15</v>
      </c>
      <c r="H45" s="64">
        <v>15</v>
      </c>
      <c r="I45" s="64">
        <v>15</v>
      </c>
      <c r="J45" s="64">
        <v>15</v>
      </c>
      <c r="K45" s="64">
        <v>15</v>
      </c>
      <c r="L45" s="64">
        <v>15</v>
      </c>
      <c r="M45" s="64">
        <v>15</v>
      </c>
      <c r="N45" s="44">
        <v>12.2</v>
      </c>
      <c r="O45" s="44">
        <v>12.2</v>
      </c>
      <c r="P45" s="44">
        <v>12.2</v>
      </c>
      <c r="Q45" s="44">
        <v>12.2</v>
      </c>
      <c r="R45" s="44">
        <v>12.2</v>
      </c>
      <c r="S45" s="44">
        <v>12.2</v>
      </c>
      <c r="T45" s="44">
        <v>12.2</v>
      </c>
      <c r="U45" s="44">
        <v>12.2</v>
      </c>
      <c r="V45" s="44">
        <v>12.2</v>
      </c>
      <c r="W45" s="44">
        <v>12.2</v>
      </c>
      <c r="X45" s="44">
        <v>12.2</v>
      </c>
      <c r="Y45" s="44">
        <v>12.2</v>
      </c>
      <c r="Z45" s="44">
        <v>12.2</v>
      </c>
      <c r="AA45" s="44">
        <v>12.2</v>
      </c>
      <c r="AB45" s="44">
        <v>12.2</v>
      </c>
      <c r="AC45" s="64">
        <v>12.8</v>
      </c>
      <c r="AD45" s="64">
        <v>12.8</v>
      </c>
      <c r="AE45" s="64">
        <v>12.8</v>
      </c>
      <c r="AF45" s="64">
        <v>12.8</v>
      </c>
      <c r="AG45" s="58">
        <v>24</v>
      </c>
      <c r="AH45" s="49">
        <f t="shared" si="2"/>
        <v>15</v>
      </c>
      <c r="AI45" s="50">
        <f t="shared" si="3"/>
        <v>12.2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64">
        <v>12</v>
      </c>
      <c r="N47" s="44">
        <v>10</v>
      </c>
      <c r="O47" s="44">
        <v>12.2</v>
      </c>
      <c r="P47" s="44">
        <v>12.2</v>
      </c>
      <c r="Q47" s="44">
        <v>12.2</v>
      </c>
      <c r="R47" s="44">
        <v>12.2</v>
      </c>
      <c r="S47" s="44">
        <v>12.2</v>
      </c>
      <c r="T47" s="44">
        <v>12.2</v>
      </c>
      <c r="U47" s="44">
        <v>12.2</v>
      </c>
      <c r="V47" s="44">
        <v>12.2</v>
      </c>
      <c r="W47" s="44">
        <v>12.2</v>
      </c>
      <c r="X47" s="44">
        <v>12.2</v>
      </c>
      <c r="Y47" s="44">
        <v>12.2</v>
      </c>
      <c r="Z47" s="44">
        <v>12.2</v>
      </c>
      <c r="AA47" s="44">
        <v>12.2</v>
      </c>
      <c r="AB47" s="44">
        <v>12.2</v>
      </c>
      <c r="AC47" s="64">
        <v>10</v>
      </c>
      <c r="AD47" s="64">
        <v>10</v>
      </c>
      <c r="AE47" s="64">
        <v>10</v>
      </c>
      <c r="AF47" s="64">
        <v>10</v>
      </c>
      <c r="AG47" s="58">
        <v>14.1</v>
      </c>
      <c r="AH47" s="49">
        <f t="shared" si="2"/>
        <v>12.2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7</v>
      </c>
      <c r="C48" s="64">
        <v>7</v>
      </c>
      <c r="D48" s="64">
        <v>7</v>
      </c>
      <c r="E48" s="64">
        <v>7</v>
      </c>
      <c r="F48" s="64">
        <v>7</v>
      </c>
      <c r="G48" s="64">
        <v>7</v>
      </c>
      <c r="H48" s="64">
        <v>7</v>
      </c>
      <c r="I48" s="64">
        <v>7</v>
      </c>
      <c r="J48" s="64">
        <v>7</v>
      </c>
      <c r="K48" s="64">
        <v>7</v>
      </c>
      <c r="L48" s="64">
        <v>7</v>
      </c>
      <c r="M48" s="64">
        <v>7</v>
      </c>
      <c r="N48" s="44">
        <v>7.1</v>
      </c>
      <c r="O48" s="44">
        <v>7.1</v>
      </c>
      <c r="P48" s="44">
        <v>7.1</v>
      </c>
      <c r="Q48" s="44">
        <v>7.1</v>
      </c>
      <c r="R48" s="44">
        <v>7.1</v>
      </c>
      <c r="S48" s="44">
        <v>7.1</v>
      </c>
      <c r="T48" s="44">
        <v>7.1</v>
      </c>
      <c r="U48" s="44">
        <v>7.1</v>
      </c>
      <c r="V48" s="44">
        <v>7.1</v>
      </c>
      <c r="W48" s="44">
        <v>7.1</v>
      </c>
      <c r="X48" s="44">
        <v>7.1</v>
      </c>
      <c r="Y48" s="44">
        <v>7.1</v>
      </c>
      <c r="Z48" s="44">
        <v>7.1</v>
      </c>
      <c r="AA48" s="44">
        <v>7.1</v>
      </c>
      <c r="AB48" s="44">
        <v>7.1</v>
      </c>
      <c r="AC48" s="44">
        <v>7.1</v>
      </c>
      <c r="AD48" s="44">
        <v>7.1</v>
      </c>
      <c r="AE48" s="44">
        <v>7.1</v>
      </c>
      <c r="AF48" s="44">
        <v>7.1</v>
      </c>
      <c r="AG48" s="58">
        <v>14</v>
      </c>
      <c r="AH48" s="49">
        <f t="shared" si="2"/>
        <v>7.1</v>
      </c>
      <c r="AI48" s="50">
        <f t="shared" si="3"/>
        <v>7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>
        <v>6</v>
      </c>
      <c r="H49" s="64">
        <v>6</v>
      </c>
      <c r="I49" s="64">
        <v>6</v>
      </c>
      <c r="J49" s="64">
        <v>6</v>
      </c>
      <c r="K49" s="64">
        <v>6</v>
      </c>
      <c r="L49" s="64">
        <v>6</v>
      </c>
      <c r="M49" s="6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</v>
      </c>
      <c r="C50" s="64">
        <v>4</v>
      </c>
      <c r="D50" s="64">
        <v>4</v>
      </c>
      <c r="E50" s="64">
        <v>4</v>
      </c>
      <c r="F50" s="64">
        <v>4</v>
      </c>
      <c r="G50" s="64">
        <v>4</v>
      </c>
      <c r="H50" s="64">
        <v>4</v>
      </c>
      <c r="I50" s="64">
        <v>4</v>
      </c>
      <c r="J50" s="64">
        <v>4</v>
      </c>
      <c r="K50" s="64">
        <v>4</v>
      </c>
      <c r="L50" s="64">
        <v>4</v>
      </c>
      <c r="M50" s="64">
        <v>4</v>
      </c>
      <c r="N50" s="44">
        <v>4</v>
      </c>
      <c r="O50" s="44">
        <v>4</v>
      </c>
      <c r="P50" s="44">
        <v>4</v>
      </c>
      <c r="Q50" s="44">
        <v>4</v>
      </c>
      <c r="R50" s="44">
        <v>4</v>
      </c>
      <c r="S50" s="44">
        <v>4</v>
      </c>
      <c r="T50" s="44">
        <v>4</v>
      </c>
      <c r="U50" s="44">
        <v>4</v>
      </c>
      <c r="V50" s="44">
        <v>4</v>
      </c>
      <c r="W50" s="44">
        <v>4</v>
      </c>
      <c r="X50" s="44">
        <v>4</v>
      </c>
      <c r="Y50" s="44">
        <v>4</v>
      </c>
      <c r="Z50" s="44">
        <v>4</v>
      </c>
      <c r="AA50" s="44">
        <v>4</v>
      </c>
      <c r="AB50" s="44">
        <v>4</v>
      </c>
      <c r="AC50" s="44">
        <v>4</v>
      </c>
      <c r="AD50" s="44">
        <v>4</v>
      </c>
      <c r="AE50" s="44">
        <v>4</v>
      </c>
      <c r="AF50" s="44">
        <v>4</v>
      </c>
      <c r="AG50" s="58">
        <v>6.2</v>
      </c>
      <c r="AH50" s="49">
        <f t="shared" si="2"/>
        <v>4</v>
      </c>
      <c r="AI50" s="50">
        <f t="shared" si="3"/>
        <v>4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304.54000000000002</v>
      </c>
      <c r="C52" s="63">
        <f t="shared" si="6"/>
        <v>282.94</v>
      </c>
      <c r="D52" s="63">
        <f t="shared" si="6"/>
        <v>254.94</v>
      </c>
      <c r="E52" s="63">
        <f t="shared" si="6"/>
        <v>248.94</v>
      </c>
      <c r="F52" s="63">
        <f t="shared" si="6"/>
        <v>268.94</v>
      </c>
      <c r="G52" s="63">
        <f t="shared" si="6"/>
        <v>272.94</v>
      </c>
      <c r="H52" s="63">
        <f t="shared" si="6"/>
        <v>302.94</v>
      </c>
      <c r="I52" s="63">
        <f t="shared" si="6"/>
        <v>280.94</v>
      </c>
      <c r="J52" s="63">
        <f t="shared" si="6"/>
        <v>305.94</v>
      </c>
      <c r="K52" s="63">
        <f t="shared" si="6"/>
        <v>321.94</v>
      </c>
      <c r="L52" s="63">
        <f t="shared" si="6"/>
        <v>352.94</v>
      </c>
      <c r="M52" s="63">
        <f t="shared" si="6"/>
        <v>336.24000000000007</v>
      </c>
      <c r="N52" s="63">
        <f t="shared" si="6"/>
        <v>337.24</v>
      </c>
      <c r="O52" s="63">
        <f t="shared" si="6"/>
        <v>339.04</v>
      </c>
      <c r="P52" s="63">
        <f t="shared" si="6"/>
        <v>334.14000000000004</v>
      </c>
      <c r="Q52" s="63">
        <f t="shared" si="6"/>
        <v>332.84000000000003</v>
      </c>
      <c r="R52" s="63">
        <f t="shared" si="6"/>
        <v>330.14</v>
      </c>
      <c r="S52" s="63">
        <f t="shared" si="6"/>
        <v>351.24</v>
      </c>
      <c r="T52" s="63">
        <f t="shared" si="6"/>
        <v>346.94</v>
      </c>
      <c r="U52" s="63">
        <f t="shared" si="6"/>
        <v>346.64000000000004</v>
      </c>
      <c r="V52" s="63">
        <f t="shared" si="6"/>
        <v>346.64000000000004</v>
      </c>
      <c r="W52" s="63">
        <f t="shared" si="6"/>
        <v>382.14</v>
      </c>
      <c r="X52" s="63">
        <f>SUM(X39:X51)</f>
        <v>344.44</v>
      </c>
      <c r="Y52" s="63">
        <f t="shared" si="6"/>
        <v>325.74</v>
      </c>
      <c r="Z52" s="63">
        <f t="shared" si="6"/>
        <v>345.14000000000004</v>
      </c>
      <c r="AA52" s="63">
        <f t="shared" si="6"/>
        <v>399.44</v>
      </c>
      <c r="AB52" s="63">
        <f t="shared" si="6"/>
        <v>397.54</v>
      </c>
      <c r="AC52" s="63">
        <f t="shared" si="6"/>
        <v>379.04000000000008</v>
      </c>
      <c r="AD52" s="63">
        <f t="shared" si="6"/>
        <v>336.14000000000004</v>
      </c>
      <c r="AE52" s="63">
        <f t="shared" si="6"/>
        <v>336.14000000000004</v>
      </c>
      <c r="AF52" s="63">
        <f t="shared" si="6"/>
        <v>318.14000000000004</v>
      </c>
      <c r="AG52" s="68">
        <f>SUM(AG39:AG51)</f>
        <v>489.91</v>
      </c>
      <c r="AH52" s="49">
        <f t="shared" si="2"/>
        <v>399.44</v>
      </c>
      <c r="AI52" s="50">
        <f t="shared" si="3"/>
        <v>248.94</v>
      </c>
      <c r="AK52" s="51"/>
    </row>
    <row r="53" spans="1:37" x14ac:dyDescent="0.25">
      <c r="A53" s="52" t="s">
        <v>61</v>
      </c>
      <c r="B53" s="44">
        <v>30</v>
      </c>
      <c r="C53" s="44">
        <v>30</v>
      </c>
      <c r="D53" s="44">
        <v>26</v>
      </c>
      <c r="E53" s="44">
        <v>24</v>
      </c>
      <c r="F53" s="44">
        <v>14</v>
      </c>
      <c r="G53" s="44">
        <v>14</v>
      </c>
      <c r="H53" s="44">
        <v>20</v>
      </c>
      <c r="I53" s="44">
        <v>14</v>
      </c>
      <c r="J53" s="44">
        <v>14</v>
      </c>
      <c r="K53" s="44">
        <v>14</v>
      </c>
      <c r="L53" s="44">
        <v>30</v>
      </c>
      <c r="M53" s="44">
        <v>30</v>
      </c>
      <c r="N53" s="44">
        <v>20</v>
      </c>
      <c r="O53" s="44">
        <v>20</v>
      </c>
      <c r="P53" s="44">
        <v>14.1</v>
      </c>
      <c r="Q53" s="44">
        <v>14</v>
      </c>
      <c r="R53" s="44">
        <v>25.2</v>
      </c>
      <c r="S53" s="44">
        <v>30</v>
      </c>
      <c r="T53" s="44">
        <v>44.5</v>
      </c>
      <c r="U53" s="44">
        <v>44.5</v>
      </c>
      <c r="V53" s="44">
        <v>40</v>
      </c>
      <c r="W53" s="44">
        <v>40</v>
      </c>
      <c r="X53" s="44">
        <v>34</v>
      </c>
      <c r="Y53" s="44">
        <v>25</v>
      </c>
      <c r="Z53" s="44">
        <v>24.8</v>
      </c>
      <c r="AA53" s="44">
        <v>25.1</v>
      </c>
      <c r="AB53" s="44">
        <v>24.9</v>
      </c>
      <c r="AC53" s="44">
        <v>24.9</v>
      </c>
      <c r="AD53" s="44">
        <v>24.9</v>
      </c>
      <c r="AE53" s="44">
        <v>13.3</v>
      </c>
      <c r="AF53" s="44">
        <v>30</v>
      </c>
      <c r="AG53" s="56">
        <v>60</v>
      </c>
      <c r="AH53" s="49">
        <f t="shared" si="2"/>
        <v>44.5</v>
      </c>
      <c r="AI53" s="50">
        <f t="shared" si="3"/>
        <v>13.3</v>
      </c>
      <c r="AK53" s="51"/>
    </row>
    <row r="54" spans="1:37" x14ac:dyDescent="0.25">
      <c r="A54" s="57" t="s">
        <v>62</v>
      </c>
      <c r="B54" s="64">
        <v>15</v>
      </c>
      <c r="C54" s="64">
        <v>15</v>
      </c>
      <c r="D54" s="64">
        <v>12</v>
      </c>
      <c r="E54" s="64">
        <v>15</v>
      </c>
      <c r="F54" s="64">
        <v>6</v>
      </c>
      <c r="G54" s="64">
        <v>6</v>
      </c>
      <c r="H54" s="64">
        <v>6.2</v>
      </c>
      <c r="I54" s="64">
        <v>6.2</v>
      </c>
      <c r="J54" s="64">
        <v>6.2</v>
      </c>
      <c r="K54" s="64">
        <v>6.2</v>
      </c>
      <c r="L54" s="64">
        <v>5.6</v>
      </c>
      <c r="M54" s="64">
        <v>15.9</v>
      </c>
      <c r="N54" s="64">
        <v>8.8000000000000007</v>
      </c>
      <c r="O54" s="64">
        <v>10.199999999999999</v>
      </c>
      <c r="P54" s="64">
        <v>5.6</v>
      </c>
      <c r="Q54" s="64">
        <v>6.2</v>
      </c>
      <c r="R54" s="64">
        <v>11.6</v>
      </c>
      <c r="S54" s="64">
        <v>14.8</v>
      </c>
      <c r="T54" s="64">
        <v>20.9</v>
      </c>
      <c r="U54" s="64">
        <v>20.9</v>
      </c>
      <c r="V54" s="64">
        <v>18.100000000000001</v>
      </c>
      <c r="W54" s="64">
        <v>18.100000000000001</v>
      </c>
      <c r="X54" s="64">
        <v>18</v>
      </c>
      <c r="Y54" s="64">
        <v>13.4</v>
      </c>
      <c r="Z54" s="64">
        <v>12.1</v>
      </c>
      <c r="AA54" s="64">
        <v>12.1</v>
      </c>
      <c r="AB54" s="64">
        <v>12.1</v>
      </c>
      <c r="AC54" s="64">
        <v>12.8</v>
      </c>
      <c r="AD54" s="64">
        <v>12.8</v>
      </c>
      <c r="AE54" s="64">
        <v>12.8</v>
      </c>
      <c r="AF54" s="64">
        <v>15</v>
      </c>
      <c r="AG54" s="58">
        <v>32</v>
      </c>
      <c r="AH54" s="49">
        <f t="shared" si="2"/>
        <v>20.9</v>
      </c>
      <c r="AI54" s="50">
        <f t="shared" si="3"/>
        <v>5.6</v>
      </c>
      <c r="AK54" s="51"/>
    </row>
    <row r="55" spans="1:37" ht="15.75" thickBot="1" x14ac:dyDescent="0.3">
      <c r="A55" s="66" t="s">
        <v>63</v>
      </c>
      <c r="B55" s="70">
        <v>5.5</v>
      </c>
      <c r="C55" s="70">
        <v>5.5</v>
      </c>
      <c r="D55" s="70">
        <v>4.5999999999999996</v>
      </c>
      <c r="E55" s="70">
        <v>4</v>
      </c>
      <c r="F55" s="70">
        <v>2</v>
      </c>
      <c r="G55" s="70">
        <v>2</v>
      </c>
      <c r="H55" s="70">
        <v>3.3</v>
      </c>
      <c r="I55" s="70">
        <v>2.2999999999999998</v>
      </c>
      <c r="J55" s="70">
        <v>2.2999999999999998</v>
      </c>
      <c r="K55" s="70">
        <v>2.2999999999999998</v>
      </c>
      <c r="L55" s="70">
        <v>2</v>
      </c>
      <c r="M55" s="70">
        <v>5.8</v>
      </c>
      <c r="N55" s="70">
        <v>3.2</v>
      </c>
      <c r="O55" s="70">
        <v>3.7</v>
      </c>
      <c r="P55" s="70">
        <v>1.9</v>
      </c>
      <c r="Q55" s="70">
        <v>2.2999999999999998</v>
      </c>
      <c r="R55" s="70">
        <v>4.2</v>
      </c>
      <c r="S55" s="70">
        <v>5.4</v>
      </c>
      <c r="T55" s="70">
        <v>7.6</v>
      </c>
      <c r="U55" s="70">
        <v>7.6</v>
      </c>
      <c r="V55" s="70">
        <v>6.6</v>
      </c>
      <c r="W55" s="70">
        <v>6.6</v>
      </c>
      <c r="X55" s="70">
        <v>6.6</v>
      </c>
      <c r="Y55" s="70">
        <v>4.9000000000000004</v>
      </c>
      <c r="Z55" s="70">
        <v>4.4000000000000004</v>
      </c>
      <c r="AA55" s="70">
        <v>4.4000000000000004</v>
      </c>
      <c r="AB55" s="70">
        <v>4.4000000000000004</v>
      </c>
      <c r="AC55" s="70">
        <v>4.7</v>
      </c>
      <c r="AD55" s="70">
        <v>4.7</v>
      </c>
      <c r="AE55" s="70">
        <v>4.7</v>
      </c>
      <c r="AF55" s="70">
        <v>5.4</v>
      </c>
      <c r="AG55" s="73">
        <v>14</v>
      </c>
      <c r="AH55" s="49">
        <f t="shared" si="2"/>
        <v>7.6</v>
      </c>
      <c r="AI55" s="50">
        <f t="shared" si="3"/>
        <v>1.9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50.5</v>
      </c>
      <c r="C56" s="63">
        <f t="shared" si="7"/>
        <v>50.5</v>
      </c>
      <c r="D56" s="63">
        <f t="shared" si="7"/>
        <v>42.6</v>
      </c>
      <c r="E56" s="63">
        <f t="shared" si="7"/>
        <v>43</v>
      </c>
      <c r="F56" s="63">
        <f t="shared" si="7"/>
        <v>22</v>
      </c>
      <c r="G56" s="63">
        <f t="shared" si="7"/>
        <v>22</v>
      </c>
      <c r="H56" s="63">
        <f t="shared" si="7"/>
        <v>29.5</v>
      </c>
      <c r="I56" s="63">
        <f t="shared" si="7"/>
        <v>22.5</v>
      </c>
      <c r="J56" s="63">
        <f t="shared" si="7"/>
        <v>22.5</v>
      </c>
      <c r="K56" s="63">
        <f t="shared" si="7"/>
        <v>22.5</v>
      </c>
      <c r="L56" s="63">
        <f t="shared" si="7"/>
        <v>37.6</v>
      </c>
      <c r="M56" s="63">
        <f t="shared" si="7"/>
        <v>51.699999999999996</v>
      </c>
      <c r="N56" s="63">
        <f t="shared" si="7"/>
        <v>32</v>
      </c>
      <c r="O56" s="63">
        <f t="shared" si="7"/>
        <v>33.9</v>
      </c>
      <c r="P56" s="63">
        <f t="shared" si="7"/>
        <v>21.599999999999998</v>
      </c>
      <c r="Q56" s="63">
        <f t="shared" si="7"/>
        <v>22.5</v>
      </c>
      <c r="R56" s="63">
        <f t="shared" si="7"/>
        <v>41</v>
      </c>
      <c r="S56" s="63">
        <f t="shared" si="7"/>
        <v>50.199999999999996</v>
      </c>
      <c r="T56" s="63">
        <f t="shared" si="7"/>
        <v>73</v>
      </c>
      <c r="U56" s="63">
        <f t="shared" si="7"/>
        <v>73</v>
      </c>
      <c r="V56" s="63">
        <f t="shared" si="7"/>
        <v>64.7</v>
      </c>
      <c r="W56" s="63">
        <f t="shared" si="7"/>
        <v>64.7</v>
      </c>
      <c r="X56" s="63">
        <f t="shared" si="7"/>
        <v>58.6</v>
      </c>
      <c r="Y56" s="63">
        <f t="shared" si="7"/>
        <v>43.3</v>
      </c>
      <c r="Z56" s="63">
        <f t="shared" si="7"/>
        <v>41.3</v>
      </c>
      <c r="AA56" s="63">
        <f t="shared" si="7"/>
        <v>41.6</v>
      </c>
      <c r="AB56" s="63">
        <f t="shared" si="7"/>
        <v>41.4</v>
      </c>
      <c r="AC56" s="63">
        <f t="shared" si="7"/>
        <v>42.400000000000006</v>
      </c>
      <c r="AD56" s="63">
        <f t="shared" si="7"/>
        <v>42.400000000000006</v>
      </c>
      <c r="AE56" s="63">
        <f t="shared" si="7"/>
        <v>30.8</v>
      </c>
      <c r="AF56" s="63">
        <f t="shared" si="7"/>
        <v>50.4</v>
      </c>
      <c r="AG56" s="68">
        <f>SUM(AG53:AG55)</f>
        <v>106</v>
      </c>
      <c r="AH56" s="49">
        <f t="shared" si="2"/>
        <v>73</v>
      </c>
      <c r="AI56" s="50">
        <f t="shared" si="3"/>
        <v>21.599999999999998</v>
      </c>
      <c r="AK56" s="51"/>
    </row>
    <row r="57" spans="1:37" x14ac:dyDescent="0.25">
      <c r="A57" s="52" t="s">
        <v>65</v>
      </c>
      <c r="B57" s="44">
        <v>77</v>
      </c>
      <c r="C57" s="44">
        <v>77</v>
      </c>
      <c r="D57" s="44">
        <v>65</v>
      </c>
      <c r="E57" s="44">
        <v>66</v>
      </c>
      <c r="F57" s="44">
        <v>67</v>
      </c>
      <c r="G57" s="44">
        <v>67</v>
      </c>
      <c r="H57" s="44">
        <v>73</v>
      </c>
      <c r="I57" s="44">
        <v>74</v>
      </c>
      <c r="J57" s="44">
        <v>68</v>
      </c>
      <c r="K57" s="44">
        <v>76</v>
      </c>
      <c r="L57" s="44">
        <v>71</v>
      </c>
      <c r="M57" s="44">
        <v>75.400000000000006</v>
      </c>
      <c r="N57" s="44">
        <v>75.599999999999994</v>
      </c>
      <c r="O57" s="44">
        <v>70.599999999999994</v>
      </c>
      <c r="P57" s="44">
        <v>73.7</v>
      </c>
      <c r="Q57" s="44">
        <v>69.2</v>
      </c>
      <c r="R57" s="44">
        <v>76.400000000000006</v>
      </c>
      <c r="S57" s="44">
        <v>74.900000000000006</v>
      </c>
      <c r="T57" s="44">
        <v>34.700000000000003</v>
      </c>
      <c r="U57" s="44">
        <v>65.5</v>
      </c>
      <c r="V57" s="44">
        <v>63.2</v>
      </c>
      <c r="W57" s="44">
        <v>56.3</v>
      </c>
      <c r="X57" s="44">
        <v>56.3</v>
      </c>
      <c r="Y57" s="44">
        <v>61</v>
      </c>
      <c r="Z57" s="44">
        <v>61</v>
      </c>
      <c r="AA57" s="44">
        <v>57.2</v>
      </c>
      <c r="AB57" s="44">
        <v>65.3</v>
      </c>
      <c r="AC57" s="44">
        <v>65.3</v>
      </c>
      <c r="AD57" s="44">
        <v>65.400000000000006</v>
      </c>
      <c r="AE57" s="44">
        <v>64</v>
      </c>
      <c r="AF57" s="44">
        <v>60</v>
      </c>
      <c r="AG57" s="56"/>
      <c r="AH57" s="49">
        <f t="shared" si="2"/>
        <v>77</v>
      </c>
      <c r="AI57" s="50">
        <f t="shared" si="3"/>
        <v>34.700000000000003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206</v>
      </c>
      <c r="C59" s="64">
        <v>165</v>
      </c>
      <c r="D59" s="64">
        <v>115</v>
      </c>
      <c r="E59" s="64">
        <v>117</v>
      </c>
      <c r="F59" s="64">
        <v>123</v>
      </c>
      <c r="G59" s="64">
        <v>140</v>
      </c>
      <c r="H59" s="64">
        <v>115</v>
      </c>
      <c r="I59" s="64">
        <v>264</v>
      </c>
      <c r="J59" s="64">
        <v>302</v>
      </c>
      <c r="K59" s="64">
        <v>288</v>
      </c>
      <c r="L59" s="64">
        <v>240</v>
      </c>
      <c r="M59" s="64">
        <v>302</v>
      </c>
      <c r="N59" s="64">
        <v>310.2</v>
      </c>
      <c r="O59" s="64">
        <v>319.10000000000002</v>
      </c>
      <c r="P59" s="64">
        <v>309.39999999999998</v>
      </c>
      <c r="Q59" s="64">
        <v>307</v>
      </c>
      <c r="R59" s="64">
        <v>338.6</v>
      </c>
      <c r="S59" s="64">
        <v>311.8</v>
      </c>
      <c r="T59" s="64">
        <v>334.3</v>
      </c>
      <c r="U59" s="64">
        <v>304</v>
      </c>
      <c r="V59" s="64">
        <v>244</v>
      </c>
      <c r="W59" s="64">
        <v>180</v>
      </c>
      <c r="X59" s="64">
        <v>191</v>
      </c>
      <c r="Y59" s="64">
        <v>222.5</v>
      </c>
      <c r="Z59" s="64">
        <v>205.7</v>
      </c>
      <c r="AA59" s="64">
        <v>200.8</v>
      </c>
      <c r="AB59" s="64">
        <v>181.9</v>
      </c>
      <c r="AC59" s="64">
        <v>188.6</v>
      </c>
      <c r="AD59" s="64">
        <v>216</v>
      </c>
      <c r="AE59" s="64">
        <v>178</v>
      </c>
      <c r="AF59" s="64">
        <v>100</v>
      </c>
      <c r="AG59" s="77"/>
      <c r="AH59" s="49">
        <f t="shared" si="2"/>
        <v>338.6</v>
      </c>
      <c r="AI59" s="50">
        <f t="shared" si="3"/>
        <v>100</v>
      </c>
      <c r="AK59" s="51"/>
    </row>
    <row r="60" spans="1:37" x14ac:dyDescent="0.25">
      <c r="A60" s="57" t="s">
        <v>68</v>
      </c>
      <c r="B60" s="54">
        <v>38.700000000000003</v>
      </c>
      <c r="C60" s="54">
        <v>38.700000000000003</v>
      </c>
      <c r="D60" s="54">
        <v>40.5</v>
      </c>
      <c r="E60" s="54">
        <v>40</v>
      </c>
      <c r="F60" s="54">
        <v>40</v>
      </c>
      <c r="G60" s="54">
        <v>41</v>
      </c>
      <c r="H60" s="54">
        <v>41</v>
      </c>
      <c r="I60" s="54">
        <v>40</v>
      </c>
      <c r="J60" s="54">
        <v>40</v>
      </c>
      <c r="K60" s="54">
        <v>39</v>
      </c>
      <c r="L60" s="54">
        <v>39</v>
      </c>
      <c r="M60" s="54">
        <v>37</v>
      </c>
      <c r="N60" s="54">
        <v>38.200000000000003</v>
      </c>
      <c r="O60" s="54">
        <v>38</v>
      </c>
      <c r="P60" s="54">
        <v>37.6</v>
      </c>
      <c r="Q60" s="54">
        <v>38.200000000000003</v>
      </c>
      <c r="R60" s="54">
        <v>38.700000000000003</v>
      </c>
      <c r="S60" s="54">
        <v>37.4</v>
      </c>
      <c r="T60" s="54">
        <v>37.4</v>
      </c>
      <c r="U60" s="54">
        <v>37.5</v>
      </c>
      <c r="V60" s="54">
        <v>35.9</v>
      </c>
      <c r="W60" s="54">
        <v>35.9</v>
      </c>
      <c r="X60" s="54">
        <v>19</v>
      </c>
      <c r="Y60" s="54">
        <v>19</v>
      </c>
      <c r="Z60" s="54">
        <v>19</v>
      </c>
      <c r="AA60" s="54">
        <v>20</v>
      </c>
      <c r="AB60" s="54">
        <v>20.100000000000001</v>
      </c>
      <c r="AC60" s="54">
        <v>20.100000000000001</v>
      </c>
      <c r="AD60" s="54">
        <v>20</v>
      </c>
      <c r="AE60" s="54">
        <v>20</v>
      </c>
      <c r="AF60" s="54">
        <v>21</v>
      </c>
      <c r="AG60" s="77"/>
      <c r="AH60" s="49">
        <f t="shared" si="2"/>
        <v>41</v>
      </c>
      <c r="AI60" s="50">
        <f t="shared" si="3"/>
        <v>19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78">
        <v>0</v>
      </c>
      <c r="C64" s="78">
        <v>0</v>
      </c>
      <c r="D64" s="78">
        <v>0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78">
        <v>0</v>
      </c>
      <c r="C65" s="78">
        <v>0</v>
      </c>
      <c r="D65" s="78">
        <v>0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78">
        <v>0</v>
      </c>
      <c r="C66" s="78">
        <v>0</v>
      </c>
      <c r="D66" s="78">
        <v>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78">
        <v>0</v>
      </c>
      <c r="C67" s="78">
        <v>0</v>
      </c>
      <c r="D67" s="78">
        <v>0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329.7</v>
      </c>
      <c r="C68" s="63">
        <f t="shared" si="8"/>
        <v>288.7</v>
      </c>
      <c r="D68" s="63">
        <f t="shared" si="8"/>
        <v>228.5</v>
      </c>
      <c r="E68" s="63">
        <f t="shared" si="8"/>
        <v>231</v>
      </c>
      <c r="F68" s="63">
        <f t="shared" si="8"/>
        <v>238</v>
      </c>
      <c r="G68" s="63">
        <f t="shared" si="8"/>
        <v>256</v>
      </c>
      <c r="H68" s="63">
        <f t="shared" si="8"/>
        <v>237</v>
      </c>
      <c r="I68" s="63">
        <f t="shared" si="8"/>
        <v>386</v>
      </c>
      <c r="J68" s="63">
        <f t="shared" si="8"/>
        <v>418</v>
      </c>
      <c r="K68" s="63">
        <f t="shared" si="8"/>
        <v>411</v>
      </c>
      <c r="L68" s="63">
        <f t="shared" si="8"/>
        <v>358</v>
      </c>
      <c r="M68" s="63">
        <f t="shared" si="8"/>
        <v>422.4</v>
      </c>
      <c r="N68" s="63">
        <f t="shared" si="8"/>
        <v>431.99999999999994</v>
      </c>
      <c r="O68" s="63">
        <f t="shared" si="8"/>
        <v>435.70000000000005</v>
      </c>
      <c r="P68" s="63">
        <f t="shared" si="8"/>
        <v>428.7</v>
      </c>
      <c r="Q68" s="63">
        <f t="shared" si="8"/>
        <v>422.4</v>
      </c>
      <c r="R68" s="63">
        <f t="shared" si="8"/>
        <v>461.7</v>
      </c>
      <c r="S68" s="63">
        <f t="shared" si="8"/>
        <v>432.1</v>
      </c>
      <c r="T68" s="63">
        <f t="shared" si="8"/>
        <v>414.4</v>
      </c>
      <c r="U68" s="63">
        <f t="shared" si="8"/>
        <v>415</v>
      </c>
      <c r="V68" s="63">
        <f>SUM(V57:V67)</f>
        <v>351.09999999999997</v>
      </c>
      <c r="W68" s="63">
        <f t="shared" si="8"/>
        <v>280.2</v>
      </c>
      <c r="X68" s="63">
        <f t="shared" si="8"/>
        <v>274.3</v>
      </c>
      <c r="Y68" s="63">
        <f t="shared" si="8"/>
        <v>310.5</v>
      </c>
      <c r="Z68" s="63">
        <f t="shared" si="8"/>
        <v>293.7</v>
      </c>
      <c r="AA68" s="63">
        <f t="shared" si="8"/>
        <v>286</v>
      </c>
      <c r="AB68" s="63">
        <f t="shared" si="8"/>
        <v>275.3</v>
      </c>
      <c r="AC68" s="63">
        <f t="shared" si="8"/>
        <v>282</v>
      </c>
      <c r="AD68" s="63">
        <f t="shared" si="8"/>
        <v>309.39999999999998</v>
      </c>
      <c r="AE68" s="63">
        <f t="shared" si="8"/>
        <v>270</v>
      </c>
      <c r="AF68" s="63">
        <f t="shared" si="8"/>
        <v>189</v>
      </c>
      <c r="AG68" s="68">
        <f>SUM(AG57:AG67)</f>
        <v>0</v>
      </c>
      <c r="AH68" s="49">
        <f t="shared" si="2"/>
        <v>461.7</v>
      </c>
      <c r="AI68" s="50">
        <f t="shared" si="3"/>
        <v>189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6.5" thickBot="1" x14ac:dyDescent="0.3">
      <c r="A74" s="84" t="s">
        <v>82</v>
      </c>
      <c r="B74" s="85"/>
      <c r="C74" s="85"/>
      <c r="D74" s="85">
        <v>60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>
        <v>155</v>
      </c>
      <c r="Z74" s="85">
        <v>155</v>
      </c>
      <c r="AA74" s="175">
        <v>140</v>
      </c>
      <c r="AB74" s="85">
        <v>120</v>
      </c>
      <c r="AC74" s="85">
        <v>100</v>
      </c>
      <c r="AD74" s="85">
        <v>80</v>
      </c>
      <c r="AE74" s="85">
        <v>80</v>
      </c>
      <c r="AF74" s="85">
        <v>70</v>
      </c>
      <c r="AG74" s="68"/>
      <c r="AH74" s="49">
        <f t="shared" si="2"/>
        <v>155</v>
      </c>
      <c r="AI74" s="50">
        <f t="shared" si="3"/>
        <v>60</v>
      </c>
    </row>
    <row r="75" spans="1:37" ht="15.75" thickBot="1" x14ac:dyDescent="0.3">
      <c r="A75" s="62" t="s">
        <v>83</v>
      </c>
      <c r="B75" s="83">
        <f t="shared" ref="B75:AF75" si="10">B72+B68+B56+B52+B38+B74</f>
        <v>1344.8400000000001</v>
      </c>
      <c r="C75" s="83">
        <f t="shared" si="10"/>
        <v>1282.24</v>
      </c>
      <c r="D75" s="83">
        <f t="shared" si="10"/>
        <v>1222.54</v>
      </c>
      <c r="E75" s="83">
        <f t="shared" si="10"/>
        <v>1177.44</v>
      </c>
      <c r="F75" s="83">
        <f t="shared" si="10"/>
        <v>1223.44</v>
      </c>
      <c r="G75" s="83">
        <f t="shared" si="10"/>
        <v>1265.44</v>
      </c>
      <c r="H75" s="83">
        <f t="shared" si="10"/>
        <v>1283.94</v>
      </c>
      <c r="I75" s="83">
        <f t="shared" si="10"/>
        <v>1303.94</v>
      </c>
      <c r="J75" s="83">
        <f t="shared" si="10"/>
        <v>1360.94</v>
      </c>
      <c r="K75" s="83">
        <f t="shared" si="10"/>
        <v>1409.94</v>
      </c>
      <c r="L75" s="83">
        <f t="shared" si="10"/>
        <v>1463.04</v>
      </c>
      <c r="M75" s="83">
        <f t="shared" si="10"/>
        <v>1413.54</v>
      </c>
      <c r="N75" s="83">
        <f t="shared" si="10"/>
        <v>1444.44</v>
      </c>
      <c r="O75" s="83">
        <f t="shared" si="10"/>
        <v>1461.8400000000001</v>
      </c>
      <c r="P75" s="83">
        <f t="shared" si="10"/>
        <v>1457.64</v>
      </c>
      <c r="Q75" s="83">
        <f t="shared" si="10"/>
        <v>1448.14</v>
      </c>
      <c r="R75" s="83">
        <f t="shared" si="10"/>
        <v>1493.24</v>
      </c>
      <c r="S75" s="83">
        <f t="shared" si="10"/>
        <v>1493.94</v>
      </c>
      <c r="T75" s="83">
        <f t="shared" si="10"/>
        <v>1494.74</v>
      </c>
      <c r="U75" s="83">
        <f t="shared" si="10"/>
        <v>1515.0400000000002</v>
      </c>
      <c r="V75" s="83">
        <f t="shared" si="10"/>
        <v>1442.8400000000001</v>
      </c>
      <c r="W75" s="83">
        <f t="shared" si="10"/>
        <v>1407.44</v>
      </c>
      <c r="X75" s="83">
        <f t="shared" si="10"/>
        <v>1337.7400000000002</v>
      </c>
      <c r="Y75" s="83">
        <f t="shared" si="10"/>
        <v>1474.94</v>
      </c>
      <c r="Z75" s="83">
        <f t="shared" si="10"/>
        <v>1575.54</v>
      </c>
      <c r="AA75" s="83">
        <f t="shared" si="10"/>
        <v>1637.44</v>
      </c>
      <c r="AB75" s="83">
        <f t="shared" si="10"/>
        <v>1584.6399999999999</v>
      </c>
      <c r="AC75" s="83">
        <f t="shared" si="10"/>
        <v>1550.8400000000001</v>
      </c>
      <c r="AD75" s="83">
        <f t="shared" si="10"/>
        <v>1434.94</v>
      </c>
      <c r="AE75" s="83">
        <f t="shared" si="10"/>
        <v>1364.04</v>
      </c>
      <c r="AF75" s="83">
        <f t="shared" si="10"/>
        <v>1284.6400000000001</v>
      </c>
      <c r="AG75" s="68">
        <f>AG72+AG68+AG56+AG52+AG38+AG74</f>
        <v>2144.14</v>
      </c>
      <c r="AH75" s="49">
        <f t="shared" si="2"/>
        <v>1637.44</v>
      </c>
      <c r="AI75" s="50">
        <f t="shared" si="3"/>
        <v>1177.44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2546.73</v>
      </c>
      <c r="C83" s="63">
        <f t="shared" si="14"/>
        <v>2484.13</v>
      </c>
      <c r="D83" s="63">
        <f t="shared" si="14"/>
        <v>2484.4299999999998</v>
      </c>
      <c r="E83" s="63">
        <f t="shared" si="14"/>
        <v>2379.33</v>
      </c>
      <c r="F83" s="63">
        <f t="shared" si="14"/>
        <v>2425.33</v>
      </c>
      <c r="G83" s="63">
        <f t="shared" si="14"/>
        <v>2467.33</v>
      </c>
      <c r="H83" s="63">
        <f t="shared" si="14"/>
        <v>2485.83</v>
      </c>
      <c r="I83" s="63">
        <f t="shared" si="14"/>
        <v>2505.83</v>
      </c>
      <c r="J83" s="63">
        <f t="shared" si="14"/>
        <v>2562.83</v>
      </c>
      <c r="K83" s="63">
        <f t="shared" si="14"/>
        <v>2611.83</v>
      </c>
      <c r="L83" s="63">
        <f t="shared" si="14"/>
        <v>2664.93</v>
      </c>
      <c r="M83" s="63">
        <f t="shared" si="14"/>
        <v>2615.4299999999998</v>
      </c>
      <c r="N83" s="63">
        <f t="shared" si="14"/>
        <v>2646.33</v>
      </c>
      <c r="O83" s="63">
        <f t="shared" si="14"/>
        <v>2663.73</v>
      </c>
      <c r="P83" s="63">
        <f t="shared" si="14"/>
        <v>2659.5299999999997</v>
      </c>
      <c r="Q83" s="63">
        <f t="shared" si="14"/>
        <v>2650.0299999999997</v>
      </c>
      <c r="R83" s="63">
        <f t="shared" si="14"/>
        <v>2695.13</v>
      </c>
      <c r="S83" s="63">
        <f t="shared" si="14"/>
        <v>2695.83</v>
      </c>
      <c r="T83" s="63">
        <f t="shared" si="14"/>
        <v>2696.63</v>
      </c>
      <c r="U83" s="63">
        <f t="shared" si="14"/>
        <v>2716.9300000000003</v>
      </c>
      <c r="V83" s="63">
        <f t="shared" si="14"/>
        <v>2644.73</v>
      </c>
      <c r="W83" s="63">
        <f t="shared" si="14"/>
        <v>2609.33</v>
      </c>
      <c r="X83" s="63">
        <f t="shared" si="14"/>
        <v>2539.63</v>
      </c>
      <c r="Y83" s="63">
        <f t="shared" si="14"/>
        <v>2831.83</v>
      </c>
      <c r="Z83" s="63">
        <f t="shared" si="14"/>
        <v>2932.43</v>
      </c>
      <c r="AA83" s="63">
        <f t="shared" si="14"/>
        <v>2979.33</v>
      </c>
      <c r="AB83" s="63">
        <f t="shared" si="14"/>
        <v>2906.5299999999997</v>
      </c>
      <c r="AC83" s="63">
        <f t="shared" si="14"/>
        <v>2852.73</v>
      </c>
      <c r="AD83" s="63">
        <f t="shared" si="14"/>
        <v>2716.83</v>
      </c>
      <c r="AE83" s="63">
        <f t="shared" si="14"/>
        <v>2645.93</v>
      </c>
      <c r="AF83" s="63">
        <f t="shared" si="14"/>
        <v>2556.5299999999997</v>
      </c>
      <c r="AG83" s="68">
        <f t="shared" si="14"/>
        <v>4360.08</v>
      </c>
      <c r="AH83" s="49">
        <f t="shared" si="11"/>
        <v>2979.33</v>
      </c>
      <c r="AI83" s="50">
        <f t="shared" si="12"/>
        <v>2379.33</v>
      </c>
    </row>
    <row r="84" spans="1:37" x14ac:dyDescent="0.25">
      <c r="A84" s="88" t="s">
        <v>89</v>
      </c>
      <c r="B84" s="89">
        <v>50.036999999999999</v>
      </c>
      <c r="C84" s="89">
        <v>50</v>
      </c>
      <c r="D84" s="89">
        <v>50.011000000000003</v>
      </c>
      <c r="E84" s="89">
        <v>50.012</v>
      </c>
      <c r="F84" s="89">
        <v>50.04</v>
      </c>
      <c r="G84" s="89">
        <v>50.026000000000003</v>
      </c>
      <c r="H84" s="89">
        <v>50.045999999999999</v>
      </c>
      <c r="I84" s="89">
        <v>50.021000000000001</v>
      </c>
      <c r="J84" s="89">
        <v>50.104999999999997</v>
      </c>
      <c r="K84" s="89">
        <v>50.048000000000002</v>
      </c>
      <c r="L84" s="89">
        <v>50.036000000000001</v>
      </c>
      <c r="M84" s="89">
        <v>50.06</v>
      </c>
      <c r="N84" s="89">
        <v>50.061</v>
      </c>
      <c r="O84" s="89">
        <v>50.063000000000002</v>
      </c>
      <c r="P84" s="89">
        <v>50.042999999999999</v>
      </c>
      <c r="Q84" s="89">
        <v>49.99</v>
      </c>
      <c r="R84" s="89">
        <v>50.064</v>
      </c>
      <c r="S84" s="89">
        <v>49.985999999999997</v>
      </c>
      <c r="T84" s="89">
        <v>49.951000000000001</v>
      </c>
      <c r="U84" s="89">
        <v>50.034999999999997</v>
      </c>
      <c r="V84" s="89">
        <v>50.072000000000003</v>
      </c>
      <c r="W84" s="89">
        <v>50.048000000000002</v>
      </c>
      <c r="X84" s="89">
        <v>50.051000000000002</v>
      </c>
      <c r="Y84" s="89">
        <v>49.97</v>
      </c>
      <c r="Z84" s="89">
        <v>49.920999999999999</v>
      </c>
      <c r="AA84" s="89">
        <v>50.012999999999998</v>
      </c>
      <c r="AB84" s="89">
        <v>50.036000000000001</v>
      </c>
      <c r="AC84" s="89">
        <v>50.033000000000001</v>
      </c>
      <c r="AD84" s="89">
        <v>50.02</v>
      </c>
      <c r="AE84" s="89">
        <v>49.94</v>
      </c>
      <c r="AF84" s="89">
        <v>49.93</v>
      </c>
      <c r="AG84" s="90"/>
      <c r="AH84" s="49">
        <f t="shared" si="11"/>
        <v>50.104999999999997</v>
      </c>
      <c r="AI84" s="50">
        <f t="shared" si="12"/>
        <v>49.920999999999999</v>
      </c>
    </row>
    <row r="85" spans="1:37" x14ac:dyDescent="0.25">
      <c r="A85" s="91" t="s">
        <v>90</v>
      </c>
      <c r="B85" s="64">
        <v>125</v>
      </c>
      <c r="C85" s="64">
        <v>125</v>
      </c>
      <c r="D85" s="64">
        <v>126</v>
      </c>
      <c r="E85" s="64">
        <v>125</v>
      </c>
      <c r="F85" s="64">
        <v>125</v>
      </c>
      <c r="G85" s="64">
        <v>125</v>
      </c>
      <c r="H85" s="64">
        <v>125</v>
      </c>
      <c r="I85" s="64">
        <v>125</v>
      </c>
      <c r="J85" s="64">
        <v>123.5</v>
      </c>
      <c r="K85" s="64">
        <v>123.5</v>
      </c>
      <c r="L85" s="64">
        <v>123.5</v>
      </c>
      <c r="M85" s="64">
        <v>124.2</v>
      </c>
      <c r="N85" s="64">
        <v>123.1</v>
      </c>
      <c r="O85" s="64">
        <v>122.3</v>
      </c>
      <c r="P85" s="64">
        <v>122.3</v>
      </c>
      <c r="Q85" s="64">
        <v>120.9</v>
      </c>
      <c r="R85" s="64">
        <v>122.2</v>
      </c>
      <c r="S85" s="64">
        <v>122.9</v>
      </c>
      <c r="T85" s="64">
        <v>122.5</v>
      </c>
      <c r="U85" s="64">
        <v>122.2</v>
      </c>
      <c r="V85" s="64">
        <v>125.1</v>
      </c>
      <c r="W85" s="64">
        <v>126.1</v>
      </c>
      <c r="X85" s="64">
        <v>127.6</v>
      </c>
      <c r="Y85" s="64">
        <v>127.5</v>
      </c>
      <c r="Z85" s="64">
        <v>126.5</v>
      </c>
      <c r="AA85" s="64">
        <v>125.4</v>
      </c>
      <c r="AB85" s="64">
        <v>127.1</v>
      </c>
      <c r="AC85" s="64">
        <v>126.5</v>
      </c>
      <c r="AD85" s="64">
        <v>127.5</v>
      </c>
      <c r="AE85" s="64">
        <v>127.7</v>
      </c>
      <c r="AF85" s="64">
        <v>127</v>
      </c>
      <c r="AG85" s="93"/>
      <c r="AH85" s="49">
        <f t="shared" si="11"/>
        <v>127.7</v>
      </c>
      <c r="AI85" s="50">
        <f t="shared" si="12"/>
        <v>120.9</v>
      </c>
    </row>
    <row r="86" spans="1:37" x14ac:dyDescent="0.25">
      <c r="A86" s="91" t="s">
        <v>91</v>
      </c>
      <c r="B86" s="64">
        <v>129</v>
      </c>
      <c r="C86" s="64">
        <v>129</v>
      </c>
      <c r="D86" s="64">
        <v>130</v>
      </c>
      <c r="E86" s="64">
        <v>129</v>
      </c>
      <c r="F86" s="64">
        <v>129</v>
      </c>
      <c r="G86" s="64">
        <v>129</v>
      </c>
      <c r="H86" s="64">
        <v>128</v>
      </c>
      <c r="I86" s="64">
        <v>128</v>
      </c>
      <c r="J86" s="64">
        <v>127</v>
      </c>
      <c r="K86" s="64">
        <v>64.5</v>
      </c>
      <c r="L86" s="64">
        <v>64.5</v>
      </c>
      <c r="M86" s="64">
        <v>127.5</v>
      </c>
      <c r="N86" s="64">
        <v>125.6</v>
      </c>
      <c r="O86" s="64">
        <v>125.2</v>
      </c>
      <c r="P86" s="64">
        <v>126</v>
      </c>
      <c r="Q86" s="64">
        <v>125.2</v>
      </c>
      <c r="R86" s="64">
        <v>126.1</v>
      </c>
      <c r="S86" s="64">
        <v>126.6</v>
      </c>
      <c r="T86" s="64">
        <v>126.7</v>
      </c>
      <c r="U86" s="64">
        <v>126.4</v>
      </c>
      <c r="V86" s="64">
        <v>128.6</v>
      </c>
      <c r="W86" s="64">
        <v>129.19999999999999</v>
      </c>
      <c r="X86" s="64">
        <v>130.19999999999999</v>
      </c>
      <c r="Y86" s="64">
        <v>129.4</v>
      </c>
      <c r="Z86" s="64">
        <v>128.1</v>
      </c>
      <c r="AA86" s="64">
        <v>127.5</v>
      </c>
      <c r="AB86" s="64">
        <v>129.4</v>
      </c>
      <c r="AC86" s="64">
        <v>129.5</v>
      </c>
      <c r="AD86" s="64">
        <v>130.30000000000001</v>
      </c>
      <c r="AE86" s="64">
        <v>130.80000000000001</v>
      </c>
      <c r="AF86" s="64">
        <v>130</v>
      </c>
      <c r="AG86" s="93"/>
      <c r="AH86" s="49">
        <f t="shared" si="11"/>
        <v>130.80000000000001</v>
      </c>
      <c r="AI86" s="50">
        <f t="shared" si="12"/>
        <v>64.5</v>
      </c>
    </row>
    <row r="87" spans="1:37" x14ac:dyDescent="0.25">
      <c r="A87" s="91" t="s">
        <v>92</v>
      </c>
      <c r="B87" s="64">
        <v>128</v>
      </c>
      <c r="C87" s="64">
        <v>128</v>
      </c>
      <c r="D87" s="64">
        <v>128</v>
      </c>
      <c r="E87" s="64">
        <v>129</v>
      </c>
      <c r="F87" s="64">
        <v>129</v>
      </c>
      <c r="G87" s="64">
        <v>128</v>
      </c>
      <c r="H87" s="64">
        <v>129</v>
      </c>
      <c r="I87" s="64">
        <v>127</v>
      </c>
      <c r="J87" s="64">
        <v>125</v>
      </c>
      <c r="K87" s="64">
        <v>123.8</v>
      </c>
      <c r="L87" s="64">
        <v>123.8</v>
      </c>
      <c r="M87" s="64">
        <v>124.8</v>
      </c>
      <c r="N87" s="64">
        <v>119</v>
      </c>
      <c r="O87" s="64">
        <v>123.9</v>
      </c>
      <c r="P87" s="64">
        <v>123.3</v>
      </c>
      <c r="Q87" s="64">
        <v>124.3</v>
      </c>
      <c r="R87" s="64">
        <v>123.2</v>
      </c>
      <c r="S87" s="64">
        <v>124.4</v>
      </c>
      <c r="T87" s="64">
        <v>124.1</v>
      </c>
      <c r="U87" s="64">
        <v>124</v>
      </c>
      <c r="V87" s="64">
        <v>127.2</v>
      </c>
      <c r="W87" s="64">
        <v>124.4</v>
      </c>
      <c r="X87" s="64">
        <v>128.5</v>
      </c>
      <c r="Y87" s="64">
        <v>128.19999999999999</v>
      </c>
      <c r="Z87" s="64">
        <v>127.9</v>
      </c>
      <c r="AA87" s="64">
        <v>126.2</v>
      </c>
      <c r="AB87" s="64">
        <v>130.69999999999999</v>
      </c>
      <c r="AC87" s="64">
        <v>128.30000000000001</v>
      </c>
      <c r="AD87" s="64">
        <v>132</v>
      </c>
      <c r="AE87" s="64">
        <v>131</v>
      </c>
      <c r="AF87" s="64">
        <v>129</v>
      </c>
      <c r="AG87" s="93"/>
      <c r="AH87" s="49">
        <f t="shared" si="11"/>
        <v>132</v>
      </c>
      <c r="AI87" s="50">
        <f t="shared" si="12"/>
        <v>119</v>
      </c>
    </row>
    <row r="88" spans="1:37" x14ac:dyDescent="0.25">
      <c r="A88" s="94" t="s">
        <v>93</v>
      </c>
      <c r="B88" s="64">
        <v>132</v>
      </c>
      <c r="C88" s="64">
        <v>132</v>
      </c>
      <c r="D88" s="64">
        <v>131</v>
      </c>
      <c r="E88" s="64">
        <v>133</v>
      </c>
      <c r="F88" s="64">
        <v>133</v>
      </c>
      <c r="G88" s="64">
        <v>132</v>
      </c>
      <c r="H88" s="64">
        <v>132</v>
      </c>
      <c r="I88" s="64">
        <v>130</v>
      </c>
      <c r="J88" s="64">
        <v>129</v>
      </c>
      <c r="K88" s="64">
        <v>128</v>
      </c>
      <c r="L88" s="64">
        <v>128</v>
      </c>
      <c r="M88" s="64">
        <v>127.9</v>
      </c>
      <c r="N88" s="64">
        <v>124</v>
      </c>
      <c r="O88" s="64">
        <v>125.7</v>
      </c>
      <c r="P88" s="64">
        <v>125</v>
      </c>
      <c r="Q88" s="64">
        <v>127.2</v>
      </c>
      <c r="R88" s="64">
        <v>126.5</v>
      </c>
      <c r="S88" s="64">
        <v>125.9</v>
      </c>
      <c r="T88" s="64">
        <v>126.3</v>
      </c>
      <c r="U88" s="64">
        <v>126.1</v>
      </c>
      <c r="V88" s="64">
        <v>129.5</v>
      </c>
      <c r="W88" s="64">
        <v>126.9</v>
      </c>
      <c r="X88" s="64">
        <v>130.69999999999999</v>
      </c>
      <c r="Y88" s="64">
        <v>131.6</v>
      </c>
      <c r="Z88" s="64">
        <v>129.80000000000001</v>
      </c>
      <c r="AA88" s="64">
        <v>128.6</v>
      </c>
      <c r="AB88" s="64">
        <v>133.5</v>
      </c>
      <c r="AC88" s="64">
        <v>133.5</v>
      </c>
      <c r="AD88" s="64">
        <v>132</v>
      </c>
      <c r="AE88" s="64">
        <v>133</v>
      </c>
      <c r="AF88" s="64">
        <v>132.5</v>
      </c>
      <c r="AG88" s="93"/>
      <c r="AH88" s="49">
        <f t="shared" si="11"/>
        <v>133.5</v>
      </c>
      <c r="AI88" s="50">
        <f t="shared" si="12"/>
        <v>124</v>
      </c>
    </row>
    <row r="89" spans="1:37" x14ac:dyDescent="0.25">
      <c r="A89" s="94" t="s">
        <v>94</v>
      </c>
      <c r="B89" s="95">
        <v>133</v>
      </c>
      <c r="C89" s="95">
        <v>133</v>
      </c>
      <c r="D89" s="95">
        <v>130</v>
      </c>
      <c r="E89" s="95">
        <v>132</v>
      </c>
      <c r="F89" s="95">
        <v>132</v>
      </c>
      <c r="G89" s="95">
        <v>132</v>
      </c>
      <c r="H89" s="95">
        <v>132</v>
      </c>
      <c r="I89" s="95">
        <v>132</v>
      </c>
      <c r="J89" s="95">
        <v>132</v>
      </c>
      <c r="K89" s="95">
        <v>132</v>
      </c>
      <c r="L89" s="95">
        <v>132</v>
      </c>
      <c r="M89" s="95">
        <v>133.6</v>
      </c>
      <c r="N89" s="95">
        <v>132.6</v>
      </c>
      <c r="O89" s="95">
        <v>132.5</v>
      </c>
      <c r="P89" s="95">
        <v>130.1</v>
      </c>
      <c r="Q89" s="95">
        <v>128.6</v>
      </c>
      <c r="R89" s="95">
        <v>131.19999999999999</v>
      </c>
      <c r="S89" s="95">
        <v>128.5</v>
      </c>
      <c r="T89" s="95">
        <v>128.80000000000001</v>
      </c>
      <c r="U89" s="95">
        <v>125.8</v>
      </c>
      <c r="V89" s="95">
        <v>131.4</v>
      </c>
      <c r="W89" s="95">
        <v>135.80000000000001</v>
      </c>
      <c r="X89" s="95">
        <v>129.9</v>
      </c>
      <c r="Y89" s="95">
        <v>134.1</v>
      </c>
      <c r="Z89" s="95">
        <v>133.69999999999999</v>
      </c>
      <c r="AA89" s="95">
        <v>134</v>
      </c>
      <c r="AB89" s="95">
        <v>135.80000000000001</v>
      </c>
      <c r="AC89" s="95">
        <v>135.80000000000001</v>
      </c>
      <c r="AD89" s="95">
        <v>134</v>
      </c>
      <c r="AE89" s="95">
        <v>133</v>
      </c>
      <c r="AF89" s="95">
        <v>132</v>
      </c>
      <c r="AG89" s="96"/>
      <c r="AH89" s="49">
        <f t="shared" si="11"/>
        <v>135.80000000000001</v>
      </c>
      <c r="AI89" s="50">
        <f t="shared" si="12"/>
        <v>125.8</v>
      </c>
    </row>
    <row r="90" spans="1:37" x14ac:dyDescent="0.25">
      <c r="A90" s="91" t="s">
        <v>95</v>
      </c>
      <c r="B90" s="64">
        <v>130</v>
      </c>
      <c r="C90" s="64">
        <v>130</v>
      </c>
      <c r="D90" s="64">
        <v>132</v>
      </c>
      <c r="E90" s="64">
        <v>133</v>
      </c>
      <c r="F90" s="64">
        <v>133</v>
      </c>
      <c r="G90" s="64">
        <v>132</v>
      </c>
      <c r="H90" s="64">
        <v>134</v>
      </c>
      <c r="I90" s="64">
        <v>132</v>
      </c>
      <c r="J90" s="64">
        <v>132</v>
      </c>
      <c r="K90" s="64">
        <v>30</v>
      </c>
      <c r="L90" s="64">
        <v>30</v>
      </c>
      <c r="M90" s="64">
        <v>126.5</v>
      </c>
      <c r="N90" s="64">
        <v>122.7</v>
      </c>
      <c r="O90" s="64">
        <v>123.7</v>
      </c>
      <c r="P90" s="64">
        <v>123.1</v>
      </c>
      <c r="Q90" s="64">
        <v>124.6</v>
      </c>
      <c r="R90" s="64">
        <v>127.8</v>
      </c>
      <c r="S90" s="64">
        <v>122.9</v>
      </c>
      <c r="T90" s="64">
        <v>121.3</v>
      </c>
      <c r="U90" s="64">
        <v>115</v>
      </c>
      <c r="V90" s="64">
        <v>126</v>
      </c>
      <c r="W90" s="64">
        <v>132.9</v>
      </c>
      <c r="X90" s="64">
        <v>126.3</v>
      </c>
      <c r="Y90" s="64">
        <v>133.9</v>
      </c>
      <c r="Z90" s="64">
        <v>133.5</v>
      </c>
      <c r="AA90" s="64">
        <v>131.80000000000001</v>
      </c>
      <c r="AB90" s="64">
        <v>129.69999999999999</v>
      </c>
      <c r="AC90" s="64">
        <v>129.69999999999999</v>
      </c>
      <c r="AD90" s="64">
        <v>135</v>
      </c>
      <c r="AE90" s="64">
        <v>134</v>
      </c>
      <c r="AF90" s="64">
        <v>133</v>
      </c>
      <c r="AG90" s="93"/>
      <c r="AH90" s="49">
        <f t="shared" si="11"/>
        <v>135</v>
      </c>
      <c r="AI90" s="50">
        <f t="shared" si="12"/>
        <v>30</v>
      </c>
    </row>
    <row r="91" spans="1:37" ht="15.75" thickBot="1" x14ac:dyDescent="0.3">
      <c r="A91" s="91" t="s">
        <v>96</v>
      </c>
      <c r="B91" s="97">
        <v>65.599999999999994</v>
      </c>
      <c r="C91" s="97">
        <v>65.599999999999994</v>
      </c>
      <c r="D91" s="97">
        <v>65.900000000000006</v>
      </c>
      <c r="E91" s="97">
        <v>65.5</v>
      </c>
      <c r="F91" s="97">
        <v>65.5</v>
      </c>
      <c r="G91" s="97">
        <v>65</v>
      </c>
      <c r="H91" s="97">
        <v>65</v>
      </c>
      <c r="I91" s="97">
        <v>64.5</v>
      </c>
      <c r="J91" s="97">
        <v>64</v>
      </c>
      <c r="K91" s="97">
        <v>64.3</v>
      </c>
      <c r="L91" s="97">
        <v>64.3</v>
      </c>
      <c r="M91" s="97">
        <v>64.099999999999994</v>
      </c>
      <c r="N91" s="97">
        <v>62.4</v>
      </c>
      <c r="O91" s="97">
        <v>62.2</v>
      </c>
      <c r="P91" s="97">
        <v>63.3</v>
      </c>
      <c r="Q91" s="97">
        <v>63</v>
      </c>
      <c r="R91" s="97">
        <v>63.6</v>
      </c>
      <c r="S91" s="97">
        <v>63.8</v>
      </c>
      <c r="T91" s="97">
        <v>63.7</v>
      </c>
      <c r="U91" s="97">
        <v>63.6</v>
      </c>
      <c r="V91" s="97">
        <v>64.599999999999994</v>
      </c>
      <c r="W91" s="97">
        <v>65</v>
      </c>
      <c r="X91" s="97">
        <v>65.599999999999994</v>
      </c>
      <c r="Y91" s="97">
        <v>65.400000000000006</v>
      </c>
      <c r="Z91" s="97">
        <v>64.8</v>
      </c>
      <c r="AA91" s="97">
        <v>64.599999999999994</v>
      </c>
      <c r="AB91" s="97">
        <v>65.599999999999994</v>
      </c>
      <c r="AC91" s="97">
        <v>65.599999999999994</v>
      </c>
      <c r="AD91" s="97">
        <v>66.2</v>
      </c>
      <c r="AE91" s="97">
        <v>662</v>
      </c>
      <c r="AF91" s="97">
        <v>66</v>
      </c>
      <c r="AG91" s="98"/>
      <c r="AH91" s="49">
        <f t="shared" si="11"/>
        <v>662</v>
      </c>
      <c r="AI91" s="50">
        <f t="shared" si="12"/>
        <v>62.2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165.03999999999996</v>
      </c>
      <c r="C93" s="102">
        <f t="shared" si="15"/>
        <v>159.23999999999998</v>
      </c>
      <c r="D93" s="102">
        <f t="shared" si="15"/>
        <v>157.63999999999999</v>
      </c>
      <c r="E93" s="102">
        <f t="shared" si="15"/>
        <v>159.13999999999999</v>
      </c>
      <c r="F93" s="102">
        <f t="shared" si="15"/>
        <v>156.54</v>
      </c>
      <c r="G93" s="102">
        <f t="shared" si="15"/>
        <v>329.94000000000005</v>
      </c>
      <c r="H93" s="102">
        <f t="shared" si="15"/>
        <v>204.23999999999998</v>
      </c>
      <c r="I93" s="102">
        <f t="shared" si="15"/>
        <v>239.64</v>
      </c>
      <c r="J93" s="102">
        <f t="shared" si="15"/>
        <v>260.84000000000003</v>
      </c>
      <c r="K93" s="102">
        <f t="shared" si="15"/>
        <v>285.94</v>
      </c>
      <c r="L93" s="102">
        <f t="shared" si="15"/>
        <v>308.24</v>
      </c>
      <c r="M93" s="102">
        <f t="shared" si="15"/>
        <v>313.44000000000005</v>
      </c>
      <c r="N93" s="102">
        <f t="shared" si="15"/>
        <v>299.04000000000002</v>
      </c>
      <c r="O93" s="102">
        <f t="shared" si="15"/>
        <v>303.24</v>
      </c>
      <c r="P93" s="102">
        <f t="shared" si="15"/>
        <v>287.74</v>
      </c>
      <c r="Q93" s="102">
        <f t="shared" si="15"/>
        <v>286.44000000000005</v>
      </c>
      <c r="R93" s="102">
        <f t="shared" si="15"/>
        <v>296.24</v>
      </c>
      <c r="S93" s="102">
        <f t="shared" si="15"/>
        <v>291.94</v>
      </c>
      <c r="T93" s="102">
        <f t="shared" si="15"/>
        <v>295.14</v>
      </c>
      <c r="U93" s="102">
        <f t="shared" si="15"/>
        <v>298.94000000000005</v>
      </c>
      <c r="V93" s="102">
        <f t="shared" si="15"/>
        <v>291.94000000000005</v>
      </c>
      <c r="W93" s="102">
        <f>SUM(W15,W18,W21:W22,W42,W44:W45,W47,W49,W94:W97,W103,W109,W115,W124,W126,W138,W145,W148:W149,W156,W158,W160,W164:W166,W168:W170,W175,W181:W182,W184:W186,W194,W199)</f>
        <v>292.14</v>
      </c>
      <c r="X93" s="102">
        <f>SUM(X15,X18,X21:X22,X42,X44:X45,X47,X49,X94:X97,X103,X109,X115,X124,X126,X138,X145,X148:X149,X156,X158,X160,X164:X166,X168:X170,X175,X181:X182,X184:X186,X194,X199)</f>
        <v>288.84000000000003</v>
      </c>
      <c r="Y93" s="102">
        <f t="shared" si="15"/>
        <v>304.84000000000003</v>
      </c>
      <c r="Z93" s="102">
        <f t="shared" si="15"/>
        <v>345.94</v>
      </c>
      <c r="AA93" s="102">
        <f t="shared" si="15"/>
        <v>348.34000000000003</v>
      </c>
      <c r="AB93" s="102">
        <f t="shared" si="15"/>
        <v>332.74000000000007</v>
      </c>
      <c r="AC93" s="102">
        <f t="shared" si="15"/>
        <v>313.64</v>
      </c>
      <c r="AD93" s="102">
        <f t="shared" si="15"/>
        <v>258.6400000000001</v>
      </c>
      <c r="AE93" s="102">
        <f t="shared" si="15"/>
        <v>233.44</v>
      </c>
      <c r="AF93" s="102">
        <f t="shared" si="15"/>
        <v>188.94</v>
      </c>
      <c r="AG93" s="104"/>
      <c r="AH93" s="49">
        <f>MAX(C93:AF93)</f>
        <v>348.34000000000003</v>
      </c>
      <c r="AI93" s="50">
        <f>MIN(C93:AF93)</f>
        <v>156.54</v>
      </c>
    </row>
    <row r="94" spans="1:37" x14ac:dyDescent="0.25">
      <c r="A94" s="105" t="s">
        <v>98</v>
      </c>
      <c r="B94" s="106">
        <v>5.2</v>
      </c>
      <c r="C94" s="106">
        <v>4</v>
      </c>
      <c r="D94" s="106">
        <v>9.6999999999999993</v>
      </c>
      <c r="E94" s="106">
        <v>4.9000000000000004</v>
      </c>
      <c r="F94" s="106">
        <v>2.2999999999999998</v>
      </c>
      <c r="G94" s="106">
        <v>5.3</v>
      </c>
      <c r="H94" s="106">
        <v>17.5</v>
      </c>
      <c r="I94" s="106">
        <v>6.6</v>
      </c>
      <c r="J94" s="106">
        <v>13.5</v>
      </c>
      <c r="K94" s="106">
        <v>16</v>
      </c>
      <c r="L94" s="106">
        <v>34</v>
      </c>
      <c r="M94" s="106">
        <v>32.299999999999997</v>
      </c>
      <c r="N94" s="106">
        <v>23</v>
      </c>
      <c r="O94" s="106">
        <v>25.5</v>
      </c>
      <c r="P94" s="106">
        <v>19.600000000000001</v>
      </c>
      <c r="Q94" s="106">
        <v>15.4</v>
      </c>
      <c r="R94" s="106">
        <v>13.1</v>
      </c>
      <c r="S94" s="106">
        <v>24.2</v>
      </c>
      <c r="T94" s="106">
        <v>16.2</v>
      </c>
      <c r="U94" s="106">
        <v>13.8</v>
      </c>
      <c r="V94" s="106">
        <v>17.3</v>
      </c>
      <c r="W94" s="106">
        <v>35</v>
      </c>
      <c r="X94" s="106">
        <v>27.2</v>
      </c>
      <c r="Y94" s="106">
        <v>22.1</v>
      </c>
      <c r="Z94" s="106">
        <v>32</v>
      </c>
      <c r="AA94" s="106">
        <v>39.200000000000003</v>
      </c>
      <c r="AB94" s="106">
        <v>40.299999999999997</v>
      </c>
      <c r="AC94" s="106">
        <v>32.299999999999997</v>
      </c>
      <c r="AD94" s="106">
        <v>6.7</v>
      </c>
      <c r="AE94" s="106">
        <v>14</v>
      </c>
      <c r="AF94" s="106">
        <v>21</v>
      </c>
      <c r="AG94" s="109">
        <v>75</v>
      </c>
      <c r="AH94" s="49">
        <f t="shared" ref="AH94:AH100" si="16">IF(ABS(MAX(C94:AF94))&gt;ABS(MIN(C94:AF94)),MAX(C94:AF94),MIN(C94:AF94))</f>
        <v>40.299999999999997</v>
      </c>
      <c r="AI94" s="110">
        <f t="shared" ref="AI94:AI100" si="17">INDEX($C$9:$AF$9,1,MATCH(AH94,C94:AF94,0))</f>
        <v>0.83333333333333337</v>
      </c>
    </row>
    <row r="95" spans="1:37" x14ac:dyDescent="0.25">
      <c r="A95" s="111" t="s">
        <v>99</v>
      </c>
      <c r="B95" s="112">
        <v>-84</v>
      </c>
      <c r="C95" s="112">
        <v>-86</v>
      </c>
      <c r="D95" s="112">
        <v>-82</v>
      </c>
      <c r="E95" s="112">
        <v>-84</v>
      </c>
      <c r="F95" s="112">
        <v>-84</v>
      </c>
      <c r="G95" s="112">
        <v>73</v>
      </c>
      <c r="H95" s="112">
        <v>-62</v>
      </c>
      <c r="I95" s="112">
        <v>-43</v>
      </c>
      <c r="J95" s="112">
        <v>-35</v>
      </c>
      <c r="K95" s="112">
        <v>-28</v>
      </c>
      <c r="L95" s="112">
        <v>-21</v>
      </c>
      <c r="M95" s="112">
        <f>-2.9-8.5</f>
        <v>-11.4</v>
      </c>
      <c r="N95" s="112">
        <v>-5.9</v>
      </c>
      <c r="O95" s="112">
        <v>-6</v>
      </c>
      <c r="P95" s="112">
        <v>-28.6</v>
      </c>
      <c r="Q95" s="112">
        <f>-13.6-16.5</f>
        <v>-30.1</v>
      </c>
      <c r="R95" s="112">
        <v>-25</v>
      </c>
      <c r="S95" s="112">
        <f>-11.7-17.5</f>
        <v>-29.2</v>
      </c>
      <c r="T95" s="112">
        <v>-31</v>
      </c>
      <c r="U95" s="112">
        <v>-27</v>
      </c>
      <c r="V95" s="112">
        <v>-23</v>
      </c>
      <c r="W95" s="112">
        <v>-23</v>
      </c>
      <c r="X95" s="112">
        <v>-17</v>
      </c>
      <c r="Y95" s="112">
        <v>-4.4000000000000004</v>
      </c>
      <c r="Z95" s="112">
        <v>5.2</v>
      </c>
      <c r="AA95" s="112">
        <v>17.100000000000001</v>
      </c>
      <c r="AB95" s="112">
        <v>5.4</v>
      </c>
      <c r="AC95" s="112">
        <v>3.6</v>
      </c>
      <c r="AD95" s="112">
        <v>-28</v>
      </c>
      <c r="AE95" s="112">
        <v>-38</v>
      </c>
      <c r="AF95" s="112">
        <v>-36</v>
      </c>
      <c r="AG95" s="109">
        <v>240</v>
      </c>
      <c r="AH95" s="49">
        <f t="shared" si="16"/>
        <v>-86</v>
      </c>
      <c r="AI95" s="110">
        <f t="shared" si="17"/>
        <v>4.1666666666666664E-2</v>
      </c>
    </row>
    <row r="96" spans="1:37" x14ac:dyDescent="0.25">
      <c r="A96" s="111" t="s">
        <v>100</v>
      </c>
      <c r="B96" s="112">
        <v>0.8</v>
      </c>
      <c r="C96" s="112">
        <v>1</v>
      </c>
      <c r="D96" s="112">
        <v>9.6999999999999993</v>
      </c>
      <c r="E96" s="112">
        <v>1</v>
      </c>
      <c r="F96" s="112">
        <v>1</v>
      </c>
      <c r="G96" s="112">
        <v>-7.6</v>
      </c>
      <c r="H96" s="112">
        <v>-2.5</v>
      </c>
      <c r="I96" s="112">
        <v>3.5</v>
      </c>
      <c r="J96" s="112">
        <v>1.6</v>
      </c>
      <c r="K96" s="112">
        <v>5.7</v>
      </c>
      <c r="L96" s="112">
        <v>12</v>
      </c>
      <c r="M96" s="112">
        <v>13.2</v>
      </c>
      <c r="N96" s="112">
        <v>0</v>
      </c>
      <c r="O96" s="112">
        <v>0</v>
      </c>
      <c r="P96" s="112">
        <v>14.8</v>
      </c>
      <c r="Q96" s="112">
        <v>15.5</v>
      </c>
      <c r="R96" s="112">
        <v>21.6</v>
      </c>
      <c r="S96" s="112">
        <v>23.7</v>
      </c>
      <c r="T96" s="112">
        <v>31.4</v>
      </c>
      <c r="U96" s="112">
        <v>28.5</v>
      </c>
      <c r="V96" s="112">
        <v>26.3</v>
      </c>
      <c r="W96" s="112">
        <v>27.2</v>
      </c>
      <c r="X96" s="112">
        <v>26.4</v>
      </c>
      <c r="Y96" s="112">
        <v>23.8</v>
      </c>
      <c r="Z96" s="112">
        <v>24.7</v>
      </c>
      <c r="AA96" s="112">
        <v>15</v>
      </c>
      <c r="AB96" s="112">
        <v>22.3</v>
      </c>
      <c r="AC96" s="112">
        <v>22.4</v>
      </c>
      <c r="AD96" s="112">
        <v>17</v>
      </c>
      <c r="AE96" s="112">
        <v>7.5</v>
      </c>
      <c r="AF96" s="112">
        <v>17</v>
      </c>
      <c r="AG96" s="109">
        <v>60</v>
      </c>
      <c r="AH96" s="49">
        <f t="shared" si="16"/>
        <v>31.4</v>
      </c>
      <c r="AI96" s="110">
        <f t="shared" si="17"/>
        <v>0.625</v>
      </c>
    </row>
    <row r="97" spans="1:37" x14ac:dyDescent="0.25">
      <c r="A97" s="113" t="s">
        <v>101</v>
      </c>
      <c r="B97" s="114">
        <v>52.8</v>
      </c>
      <c r="C97" s="114">
        <v>50</v>
      </c>
      <c r="D97" s="114">
        <v>30</v>
      </c>
      <c r="E97" s="114">
        <v>47</v>
      </c>
      <c r="F97" s="114">
        <v>47</v>
      </c>
      <c r="G97" s="114">
        <v>69</v>
      </c>
      <c r="H97" s="114">
        <v>61</v>
      </c>
      <c r="I97" s="114">
        <v>82.3</v>
      </c>
      <c r="J97" s="114">
        <v>90.5</v>
      </c>
      <c r="K97" s="114">
        <v>102</v>
      </c>
      <c r="L97" s="114">
        <v>93</v>
      </c>
      <c r="M97" s="114">
        <v>92.2</v>
      </c>
      <c r="N97" s="114">
        <v>99.6</v>
      </c>
      <c r="O97" s="114">
        <v>99.2</v>
      </c>
      <c r="P97" s="114">
        <v>97.4</v>
      </c>
      <c r="Q97" s="114">
        <v>101.8</v>
      </c>
      <c r="R97" s="114">
        <v>102.5</v>
      </c>
      <c r="S97" s="114">
        <v>89.2</v>
      </c>
      <c r="T97" s="114">
        <v>94.5</v>
      </c>
      <c r="U97" s="114">
        <v>99.6</v>
      </c>
      <c r="V97" s="114">
        <v>87.3</v>
      </c>
      <c r="W97" s="114">
        <v>68.900000000000006</v>
      </c>
      <c r="X97" s="114">
        <v>68.2</v>
      </c>
      <c r="Y97" s="114">
        <v>79.3</v>
      </c>
      <c r="Z97" s="114">
        <v>100</v>
      </c>
      <c r="AA97" s="114">
        <v>93</v>
      </c>
      <c r="AB97" s="114">
        <v>80.400000000000006</v>
      </c>
      <c r="AC97" s="114">
        <v>72.599999999999994</v>
      </c>
      <c r="AD97" s="114">
        <v>81</v>
      </c>
      <c r="AE97" s="114">
        <v>68</v>
      </c>
      <c r="AF97" s="114">
        <v>5</v>
      </c>
      <c r="AG97" s="116">
        <v>120</v>
      </c>
      <c r="AH97" s="49">
        <f t="shared" si="16"/>
        <v>102.5</v>
      </c>
      <c r="AI97" s="110">
        <f t="shared" si="17"/>
        <v>0.54166666666666696</v>
      </c>
    </row>
    <row r="98" spans="1:37" x14ac:dyDescent="0.25">
      <c r="A98" s="113" t="s">
        <v>102</v>
      </c>
      <c r="B98" s="114">
        <v>70.3</v>
      </c>
      <c r="C98" s="114">
        <v>65</v>
      </c>
      <c r="D98" s="114">
        <v>45</v>
      </c>
      <c r="E98" s="114">
        <v>60</v>
      </c>
      <c r="F98" s="114">
        <v>60</v>
      </c>
      <c r="G98" s="114">
        <v>71</v>
      </c>
      <c r="H98" s="114">
        <v>62</v>
      </c>
      <c r="I98" s="114">
        <v>82</v>
      </c>
      <c r="J98" s="114">
        <v>88</v>
      </c>
      <c r="K98" s="114">
        <v>95</v>
      </c>
      <c r="L98" s="114">
        <v>80</v>
      </c>
      <c r="M98" s="114">
        <v>84</v>
      </c>
      <c r="N98" s="114">
        <v>92.9</v>
      </c>
      <c r="O98" s="114">
        <v>89</v>
      </c>
      <c r="P98" s="114">
        <v>91.9</v>
      </c>
      <c r="Q98" s="114">
        <v>98.3</v>
      </c>
      <c r="R98" s="114">
        <v>97.2</v>
      </c>
      <c r="S98" s="114">
        <v>88</v>
      </c>
      <c r="T98" s="114">
        <v>96.2</v>
      </c>
      <c r="U98" s="114">
        <v>98.5</v>
      </c>
      <c r="V98" s="114">
        <v>96.5</v>
      </c>
      <c r="W98" s="114">
        <v>62</v>
      </c>
      <c r="X98" s="114">
        <v>61</v>
      </c>
      <c r="Y98" s="114">
        <v>70</v>
      </c>
      <c r="Z98" s="114">
        <v>82</v>
      </c>
      <c r="AA98" s="114">
        <v>93</v>
      </c>
      <c r="AB98" s="114">
        <v>83.8</v>
      </c>
      <c r="AC98" s="114">
        <v>89.7</v>
      </c>
      <c r="AD98" s="114">
        <v>84</v>
      </c>
      <c r="AE98" s="114">
        <v>77</v>
      </c>
      <c r="AF98" s="114">
        <v>72</v>
      </c>
      <c r="AG98" s="116"/>
      <c r="AH98" s="49">
        <f t="shared" si="16"/>
        <v>98.5</v>
      </c>
      <c r="AI98" s="110">
        <f t="shared" si="17"/>
        <v>0.66666666666666696</v>
      </c>
    </row>
    <row r="99" spans="1:37" x14ac:dyDescent="0.25">
      <c r="A99" s="113" t="s">
        <v>103</v>
      </c>
      <c r="B99" s="114">
        <v>81</v>
      </c>
      <c r="C99" s="114">
        <v>74</v>
      </c>
      <c r="D99" s="114">
        <v>70</v>
      </c>
      <c r="E99" s="114">
        <v>70</v>
      </c>
      <c r="F99" s="114">
        <v>70</v>
      </c>
      <c r="G99" s="114">
        <v>72</v>
      </c>
      <c r="H99" s="114">
        <v>67</v>
      </c>
      <c r="I99" s="114">
        <v>74</v>
      </c>
      <c r="J99" s="114">
        <v>72</v>
      </c>
      <c r="K99" s="114">
        <v>68</v>
      </c>
      <c r="L99" s="114">
        <v>53</v>
      </c>
      <c r="M99" s="114">
        <v>51.2</v>
      </c>
      <c r="N99" s="114">
        <v>60.6</v>
      </c>
      <c r="O99" s="114">
        <v>63.9</v>
      </c>
      <c r="P99" s="114">
        <v>72.099999999999994</v>
      </c>
      <c r="Q99" s="114">
        <v>75.5</v>
      </c>
      <c r="R99" s="114">
        <v>71.2</v>
      </c>
      <c r="S99" s="114">
        <v>80.7</v>
      </c>
      <c r="T99" s="114">
        <v>80.400000000000006</v>
      </c>
      <c r="U99" s="114"/>
      <c r="V99" s="114">
        <v>78.900000000000006</v>
      </c>
      <c r="W99" s="114">
        <v>57.3</v>
      </c>
      <c r="X99" s="114">
        <v>57</v>
      </c>
      <c r="Y99" s="114">
        <v>62.1</v>
      </c>
      <c r="Z99" s="114">
        <v>55</v>
      </c>
      <c r="AA99" s="114">
        <v>58.5</v>
      </c>
      <c r="AB99" s="114">
        <v>54.4</v>
      </c>
      <c r="AC99" s="114">
        <v>62.1</v>
      </c>
      <c r="AD99" s="114">
        <v>75</v>
      </c>
      <c r="AE99" s="114">
        <v>67</v>
      </c>
      <c r="AF99" s="114">
        <v>65</v>
      </c>
      <c r="AG99" s="100"/>
      <c r="AH99" s="49">
        <f t="shared" si="16"/>
        <v>80.7</v>
      </c>
      <c r="AI99" s="110">
        <f t="shared" si="17"/>
        <v>0.58333333333333304</v>
      </c>
    </row>
    <row r="100" spans="1:37" ht="15.75" thickBot="1" x14ac:dyDescent="0.3">
      <c r="A100" s="117" t="s">
        <v>104</v>
      </c>
      <c r="B100" s="95">
        <v>82.7</v>
      </c>
      <c r="C100" s="95">
        <v>77.7</v>
      </c>
      <c r="D100" s="95">
        <v>77</v>
      </c>
      <c r="E100" s="95">
        <v>72</v>
      </c>
      <c r="F100" s="95">
        <v>72</v>
      </c>
      <c r="G100" s="95">
        <v>74</v>
      </c>
      <c r="H100" s="95">
        <v>75</v>
      </c>
      <c r="I100" s="95">
        <v>80</v>
      </c>
      <c r="J100" s="95">
        <v>88</v>
      </c>
      <c r="K100" s="95">
        <v>88</v>
      </c>
      <c r="L100" s="95">
        <v>93</v>
      </c>
      <c r="M100" s="95">
        <v>96.6</v>
      </c>
      <c r="N100" s="95">
        <v>101.8</v>
      </c>
      <c r="O100" s="95">
        <v>100.7</v>
      </c>
      <c r="P100" s="95">
        <v>105.4</v>
      </c>
      <c r="Q100" s="95">
        <v>103.6</v>
      </c>
      <c r="R100" s="95">
        <v>102.2</v>
      </c>
      <c r="S100" s="95">
        <v>109</v>
      </c>
      <c r="T100" s="95">
        <v>104</v>
      </c>
      <c r="U100" s="95">
        <v>104</v>
      </c>
      <c r="V100" s="95">
        <v>97</v>
      </c>
      <c r="W100" s="95">
        <v>87</v>
      </c>
      <c r="X100" s="95">
        <v>86</v>
      </c>
      <c r="Y100" s="95">
        <v>77</v>
      </c>
      <c r="Z100" s="95">
        <v>92</v>
      </c>
      <c r="AA100" s="95">
        <v>89</v>
      </c>
      <c r="AB100" s="95">
        <v>81.5</v>
      </c>
      <c r="AC100" s="95">
        <v>79.099999999999994</v>
      </c>
      <c r="AD100" s="95">
        <v>58</v>
      </c>
      <c r="AE100" s="95">
        <v>9</v>
      </c>
      <c r="AF100" s="95">
        <v>47</v>
      </c>
      <c r="AG100" s="100"/>
      <c r="AH100" s="49">
        <f t="shared" si="16"/>
        <v>109</v>
      </c>
      <c r="AI100" s="110">
        <f t="shared" si="17"/>
        <v>0.58333333333333304</v>
      </c>
    </row>
    <row r="101" spans="1:37" ht="15.75" thickBot="1" x14ac:dyDescent="0.3">
      <c r="A101" s="118" t="s">
        <v>105</v>
      </c>
      <c r="B101" s="119"/>
      <c r="C101" s="119" t="s">
        <v>232</v>
      </c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1463.04</v>
      </c>
      <c r="C209" s="152">
        <f>INDEX(G9:N9,1,MATCH(MAX(G75:N75),G75:N75,0))</f>
        <v>0.3125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26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2079/01/26)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2079/01/26)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1344.8400000000001</v>
      </c>
      <c r="U214" s="161">
        <f t="shared" si="54"/>
        <v>1282.24</v>
      </c>
      <c r="V214" s="161">
        <f t="shared" si="54"/>
        <v>1222.54</v>
      </c>
      <c r="W214" s="161">
        <f t="shared" si="54"/>
        <v>1177.44</v>
      </c>
      <c r="X214" s="161">
        <f t="shared" si="54"/>
        <v>1223.44</v>
      </c>
      <c r="Y214" s="161">
        <f t="shared" si="54"/>
        <v>1265.44</v>
      </c>
      <c r="Z214" s="161">
        <f t="shared" si="54"/>
        <v>1283.94</v>
      </c>
      <c r="AA214" s="161">
        <f t="shared" si="54"/>
        <v>1303.94</v>
      </c>
      <c r="AB214" s="161">
        <f t="shared" si="54"/>
        <v>1360.94</v>
      </c>
      <c r="AC214" s="161">
        <f t="shared" si="54"/>
        <v>1409.94</v>
      </c>
      <c r="AD214" s="161">
        <f t="shared" si="54"/>
        <v>1463.04</v>
      </c>
      <c r="AE214" s="161">
        <f t="shared" si="54"/>
        <v>1413.54</v>
      </c>
      <c r="AF214" s="161">
        <f t="shared" si="54"/>
        <v>1444.44</v>
      </c>
      <c r="AG214" s="161">
        <f t="shared" si="54"/>
        <v>1461.8400000000001</v>
      </c>
      <c r="AH214" s="161">
        <f t="shared" si="54"/>
        <v>1457.64</v>
      </c>
      <c r="AI214" s="161">
        <f t="shared" si="54"/>
        <v>1448.14</v>
      </c>
      <c r="AJ214" s="161">
        <f t="shared" si="54"/>
        <v>1493.24</v>
      </c>
      <c r="AK214" s="161">
        <f t="shared" si="54"/>
        <v>1493.94</v>
      </c>
      <c r="AL214" s="161">
        <f t="shared" si="54"/>
        <v>1494.74</v>
      </c>
      <c r="AM214" s="161">
        <f t="shared" si="54"/>
        <v>1515.0400000000002</v>
      </c>
      <c r="AN214" s="161">
        <f t="shared" si="54"/>
        <v>1442.8400000000001</v>
      </c>
      <c r="AO214" s="161">
        <f t="shared" si="54"/>
        <v>1407.44</v>
      </c>
      <c r="AP214" s="161">
        <f t="shared" si="54"/>
        <v>1337.7400000000002</v>
      </c>
      <c r="AQ214" s="161">
        <f t="shared" si="54"/>
        <v>1474.94</v>
      </c>
      <c r="AR214" s="161">
        <f t="shared" si="54"/>
        <v>1575.54</v>
      </c>
      <c r="AS214" s="161">
        <f t="shared" si="54"/>
        <v>1637.44</v>
      </c>
      <c r="AT214" s="161">
        <f t="shared" si="54"/>
        <v>1584.6399999999999</v>
      </c>
      <c r="AU214" s="161">
        <f t="shared" si="54"/>
        <v>1550.8400000000001</v>
      </c>
      <c r="AV214" s="161">
        <f t="shared" si="54"/>
        <v>1434.94</v>
      </c>
      <c r="AW214" s="161">
        <f t="shared" si="54"/>
        <v>1364.04</v>
      </c>
      <c r="AX214" s="161">
        <f t="shared" si="54"/>
        <v>1284.6400000000001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Z74 AA11:AF11 D94:AF100 AB74:AF74">
    <cfRule type="expression" dxfId="3687" priority="203">
      <formula>B$9&gt;=20/24</formula>
    </cfRule>
    <cfRule type="expression" dxfId="3686" priority="204">
      <formula>AND(B$9&gt;=14/24,B$9&lt;20/24)</formula>
    </cfRule>
    <cfRule type="expression" dxfId="3685" priority="205">
      <formula>AND(B$9&gt;=8/24,B$9&lt;14/24)</formula>
    </cfRule>
    <cfRule type="expression" dxfId="3684" priority="206">
      <formula>B$9&lt;8/24</formula>
    </cfRule>
  </conditionalFormatting>
  <conditionalFormatting sqref="AL4:AL6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683" priority="198">
      <formula>S$9&gt;=20/24</formula>
    </cfRule>
    <cfRule type="expression" dxfId="3682" priority="199">
      <formula>AND(S$9&gt;=14/24,S$9&lt;20/24)</formula>
    </cfRule>
    <cfRule type="expression" dxfId="3681" priority="200">
      <formula>AND(S$9&gt;=8/24,S$9&lt;14/24)</formula>
    </cfRule>
    <cfRule type="expression" dxfId="3680" priority="201">
      <formula>S$9&lt;8/24</formula>
    </cfRule>
  </conditionalFormatting>
  <conditionalFormatting sqref="AG51 J11:AF11 S37:AF37">
    <cfRule type="expression" dxfId="3679" priority="197">
      <formula>J11&gt;$AG11</formula>
    </cfRule>
  </conditionalFormatting>
  <conditionalFormatting sqref="A101:A157 A84:A97 A11:A14 A16:A32 A45:A72 A80:A82 A74:A78 A35:A43 A170:A200">
    <cfRule type="expression" dxfId="3678" priority="196">
      <formula>$AH11=0</formula>
    </cfRule>
  </conditionalFormatting>
  <conditionalFormatting sqref="A98">
    <cfRule type="expression" dxfId="3677" priority="195">
      <formula>$AH98=0</formula>
    </cfRule>
  </conditionalFormatting>
  <conditionalFormatting sqref="AL32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676" priority="193">
      <formula>$AH34=0</formula>
    </cfRule>
  </conditionalFormatting>
  <conditionalFormatting sqref="A83">
    <cfRule type="expression" dxfId="3675" priority="192">
      <formula>$AH83=0</formula>
    </cfRule>
  </conditionalFormatting>
  <conditionalFormatting sqref="A15">
    <cfRule type="expression" dxfId="3674" priority="191">
      <formula>$AH15=0</formula>
    </cfRule>
  </conditionalFormatting>
  <conditionalFormatting sqref="A164:A169">
    <cfRule type="expression" dxfId="3673" priority="190">
      <formula>$AH164=0</formula>
    </cfRule>
  </conditionalFormatting>
  <conditionalFormatting sqref="A158:A163">
    <cfRule type="expression" dxfId="3672" priority="189">
      <formula>$AH158=0</formula>
    </cfRule>
  </conditionalFormatting>
  <conditionalFormatting sqref="A44">
    <cfRule type="expression" dxfId="3671" priority="188">
      <formula>$AH44=0</formula>
    </cfRule>
  </conditionalFormatting>
  <conditionalFormatting sqref="A79">
    <cfRule type="expression" dxfId="3670" priority="187">
      <formula>$AH79=0</formula>
    </cfRule>
  </conditionalFormatting>
  <conditionalFormatting sqref="A73">
    <cfRule type="expression" dxfId="3669" priority="186">
      <formula>$AH73=0</formula>
    </cfRule>
  </conditionalFormatting>
  <conditionalFormatting sqref="AL34:AL35 AL7:AL31">
    <cfRule type="iconSet" priority="209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3668" priority="182">
      <formula>D$9&gt;=20/24</formula>
    </cfRule>
    <cfRule type="expression" dxfId="3667" priority="183">
      <formula>AND(D$9&gt;=14/24,D$9&lt;20/24)</formula>
    </cfRule>
    <cfRule type="expression" dxfId="3666" priority="184">
      <formula>AND(D$9&gt;=8/24,D$9&lt;14/24)</formula>
    </cfRule>
    <cfRule type="expression" dxfId="3665" priority="185">
      <formula>D$9&lt;8/24</formula>
    </cfRule>
  </conditionalFormatting>
  <conditionalFormatting sqref="AL3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64" priority="210">
      <formula>C$9&gt;=20/24</formula>
    </cfRule>
    <cfRule type="expression" dxfId="3663" priority="211">
      <formula>AND(C$9&gt;=14/24,C$9&lt;20/24)</formula>
    </cfRule>
    <cfRule type="expression" dxfId="3662" priority="212">
      <formula>AND(C$9&gt;=8/24,C$9&lt;14/24)</formula>
    </cfRule>
    <cfRule type="expression" dxfId="3661" priority="213">
      <formula>C$9&lt;8/24</formula>
    </cfRule>
  </conditionalFormatting>
  <conditionalFormatting sqref="A201">
    <cfRule type="expression" dxfId="3660" priority="214">
      <formula>$AH201=0</formula>
    </cfRule>
  </conditionalFormatting>
  <conditionalFormatting sqref="AG213">
    <cfRule type="expression" dxfId="3659" priority="215">
      <formula>B$9&gt;=20/24</formula>
    </cfRule>
    <cfRule type="expression" dxfId="3658" priority="216">
      <formula>AND(B$9&gt;=14/24,B$9&lt;20/24)</formula>
    </cfRule>
    <cfRule type="expression" dxfId="3657" priority="217">
      <formula>AND(B$9&gt;=8/24,B$9&lt;14/24)</formula>
    </cfRule>
    <cfRule type="expression" dxfId="3656" priority="218">
      <formula>B$9&lt;8/24</formula>
    </cfRule>
  </conditionalFormatting>
  <conditionalFormatting sqref="S8">
    <cfRule type="expression" dxfId="3655" priority="176">
      <formula>U$9&gt;=20/24</formula>
    </cfRule>
    <cfRule type="expression" dxfId="3654" priority="177">
      <formula>AND(U$9&gt;=14/24,U$9&lt;20/24)</formula>
    </cfRule>
    <cfRule type="expression" dxfId="3653" priority="178">
      <formula>AND(U$9&gt;=8/24,U$9&lt;14/24)</formula>
    </cfRule>
    <cfRule type="expression" dxfId="3652" priority="179">
      <formula>U$9&lt;8/24</formula>
    </cfRule>
  </conditionalFormatting>
  <conditionalFormatting sqref="AB8">
    <cfRule type="expression" dxfId="3651" priority="172">
      <formula>AD$9&gt;=20/24</formula>
    </cfRule>
    <cfRule type="expression" dxfId="3650" priority="173">
      <formula>AND(AD$9&gt;=14/24,AD$9&lt;20/24)</formula>
    </cfRule>
    <cfRule type="expression" dxfId="3649" priority="174">
      <formula>AND(AD$9&gt;=8/24,AD$9&lt;14/24)</formula>
    </cfRule>
    <cfRule type="expression" dxfId="3648" priority="175">
      <formula>AD$9&lt;8/24</formula>
    </cfRule>
  </conditionalFormatting>
  <conditionalFormatting sqref="AH213:AX213">
    <cfRule type="expression" dxfId="3647" priority="219">
      <formula>AG$9&gt;=20/24</formula>
    </cfRule>
    <cfRule type="expression" dxfId="3646" priority="220">
      <formula>AND(AG$9&gt;=14/24,AG$9&lt;20/24)</formula>
    </cfRule>
    <cfRule type="expression" dxfId="3645" priority="221">
      <formula>AND(AG$9&gt;=8/24,AG$9&lt;14/24)</formula>
    </cfRule>
    <cfRule type="expression" dxfId="3644" priority="222">
      <formula>AG$9&lt;8/24</formula>
    </cfRule>
  </conditionalFormatting>
  <conditionalFormatting sqref="T213">
    <cfRule type="expression" dxfId="3643" priority="223">
      <formula>AX$9&gt;=20/24</formula>
    </cfRule>
    <cfRule type="expression" dxfId="3642" priority="224">
      <formula>AND(AX$9&gt;=14/24,AX$9&lt;20/24)</formula>
    </cfRule>
    <cfRule type="expression" dxfId="3641" priority="225">
      <formula>AND(AX$9&gt;=8/24,AX$9&lt;14/24)</formula>
    </cfRule>
    <cfRule type="expression" dxfId="3640" priority="226">
      <formula>AX$9&lt;8/24</formula>
    </cfRule>
  </conditionalFormatting>
  <conditionalFormatting sqref="A99:A100">
    <cfRule type="expression" dxfId="3639" priority="171">
      <formula>$AH99=0</formula>
    </cfRule>
  </conditionalFormatting>
  <conditionalFormatting sqref="AA40:AF41 E11:I11 E40:L41 C57:AF57 AA36:AF36">
    <cfRule type="expression" dxfId="3638" priority="167">
      <formula>C$9&gt;=20/24</formula>
    </cfRule>
    <cfRule type="expression" dxfId="3637" priority="168">
      <formula>AND(C$9&gt;=14/24,C$9&lt;20/24)</formula>
    </cfRule>
    <cfRule type="expression" dxfId="3636" priority="169">
      <formula>AND(C$9&gt;=8/24,C$9&lt;14/24)</formula>
    </cfRule>
    <cfRule type="expression" dxfId="3635" priority="170">
      <formula>C$9&lt;8/24</formula>
    </cfRule>
  </conditionalFormatting>
  <conditionalFormatting sqref="AA39:AF39 E39:L39">
    <cfRule type="expression" dxfId="3634" priority="163">
      <formula>E$9&gt;=20/24</formula>
    </cfRule>
    <cfRule type="expression" dxfId="3633" priority="164">
      <formula>AND(E$9&gt;=14/24,E$9&lt;20/24)</formula>
    </cfRule>
    <cfRule type="expression" dxfId="3632" priority="165">
      <formula>AND(E$9&gt;=8/24,E$9&lt;14/24)</formula>
    </cfRule>
    <cfRule type="expression" dxfId="3631" priority="166">
      <formula>E$9&lt;8/24</formula>
    </cfRule>
  </conditionalFormatting>
  <conditionalFormatting sqref="AA39:AF41 E11:I11 E39:L41 AA36:AF36">
    <cfRule type="expression" dxfId="3630" priority="162">
      <formula>E11&gt;$AG11</formula>
    </cfRule>
  </conditionalFormatting>
  <conditionalFormatting sqref="M11:P11 C83:AF83 C75:AF81 C58:E59 C68:AF73 D60:E60 C56:AF56 F58:F60 G58:M61 E12:P13 D53:AF55 Q11:Z13 D85:AF91 N58:AF67 AA16:AF16 AA28:AF31 AA18:AF22 AA24:AF26 AA12:AF14">
    <cfRule type="expression" dxfId="3629" priority="158">
      <formula>C$9&gt;=20/24</formula>
    </cfRule>
    <cfRule type="expression" dxfId="3628" priority="159">
      <formula>AND(C$9&gt;=14/24,C$9&lt;20/24)</formula>
    </cfRule>
    <cfRule type="expression" dxfId="3627" priority="160">
      <formula>AND(C$9&gt;=8/24,C$9&lt;14/24)</formula>
    </cfRule>
    <cfRule type="expression" dxfId="3626" priority="161">
      <formula>C$9&lt;8/24</formula>
    </cfRule>
  </conditionalFormatting>
  <conditionalFormatting sqref="AA32:AF32">
    <cfRule type="expression" dxfId="3625" priority="154">
      <formula>AA$9&gt;=20/24</formula>
    </cfRule>
    <cfRule type="expression" dxfId="3624" priority="155">
      <formula>AND(AA$9&gt;=14/24,AA$9&lt;20/24)</formula>
    </cfRule>
    <cfRule type="expression" dxfId="3623" priority="156">
      <formula>AND(AA$9&gt;=8/24,AA$9&lt;14/24)</formula>
    </cfRule>
    <cfRule type="expression" dxfId="3622" priority="157">
      <formula>AA$9&lt;8/24</formula>
    </cfRule>
  </conditionalFormatting>
  <conditionalFormatting sqref="AA35:AF35">
    <cfRule type="expression" dxfId="3621" priority="150">
      <formula>AA$9&gt;=20/24</formula>
    </cfRule>
    <cfRule type="expression" dxfId="3620" priority="151">
      <formula>AND(AA$9&gt;=14/24,AA$9&lt;20/24)</formula>
    </cfRule>
    <cfRule type="expression" dxfId="3619" priority="152">
      <formula>AND(AA$9&gt;=8/24,AA$9&lt;14/24)</formula>
    </cfRule>
    <cfRule type="expression" dxfId="3618" priority="153">
      <formula>AA$9&lt;8/24</formula>
    </cfRule>
  </conditionalFormatting>
  <conditionalFormatting sqref="M11:P11 C38:AF38 AB42:AF43 C51:AF52 C56:AF56 E12:P13 N37:R37 D53:AF55 Q11:Z13 AA34:AF35 AA18:AF22 AA24:AF32 AA12:AF16">
    <cfRule type="expression" dxfId="3617" priority="149">
      <formula>C11&gt;$AG11</formula>
    </cfRule>
  </conditionalFormatting>
  <conditionalFormatting sqref="AA34:AF34">
    <cfRule type="expression" dxfId="3616" priority="145">
      <formula>AA$9&gt;=20/24</formula>
    </cfRule>
    <cfRule type="expression" dxfId="3615" priority="146">
      <formula>AND(AA$9&gt;=14/24,AA$9&lt;20/24)</formula>
    </cfRule>
    <cfRule type="expression" dxfId="3614" priority="147">
      <formula>AND(AA$9&gt;=8/24,AA$9&lt;14/24)</formula>
    </cfRule>
    <cfRule type="expression" dxfId="3613" priority="148">
      <formula>AA$9&lt;8/24</formula>
    </cfRule>
  </conditionalFormatting>
  <conditionalFormatting sqref="AA15:AF15">
    <cfRule type="expression" dxfId="3612" priority="141">
      <formula>AA$9&gt;=20/24</formula>
    </cfRule>
    <cfRule type="expression" dxfId="3611" priority="142">
      <formula>AND(AA$9&gt;=14/24,AA$9&lt;20/24)</formula>
    </cfRule>
    <cfRule type="expression" dxfId="3610" priority="143">
      <formula>AND(AA$9&gt;=8/24,AA$9&lt;14/24)</formula>
    </cfRule>
    <cfRule type="expression" dxfId="3609" priority="144">
      <formula>AA$9&lt;8/24</formula>
    </cfRule>
  </conditionalFormatting>
  <conditionalFormatting sqref="AA33:AF33">
    <cfRule type="expression" dxfId="3608" priority="137">
      <formula>AA$9&gt;=20/24</formula>
    </cfRule>
    <cfRule type="expression" dxfId="3607" priority="138">
      <formula>AND(AA$9&gt;=14/24,AA$9&lt;20/24)</formula>
    </cfRule>
    <cfRule type="expression" dxfId="3606" priority="139">
      <formula>AND(AA$9&gt;=8/24,AA$9&lt;14/24)</formula>
    </cfRule>
    <cfRule type="expression" dxfId="3605" priority="140">
      <formula>AA$9&lt;8/24</formula>
    </cfRule>
  </conditionalFormatting>
  <conditionalFormatting sqref="AA33:AF33">
    <cfRule type="expression" dxfId="3604" priority="136">
      <formula>AA33&gt;$AG33</formula>
    </cfRule>
  </conditionalFormatting>
  <conditionalFormatting sqref="AA42:AA43 AC44:AF47">
    <cfRule type="expression" dxfId="3603" priority="128">
      <formula>AA$9&gt;=20/24</formula>
    </cfRule>
    <cfRule type="expression" dxfId="3602" priority="129">
      <formula>AND(AA$9&gt;=14/24,AA$9&lt;20/24)</formula>
    </cfRule>
    <cfRule type="expression" dxfId="3601" priority="130">
      <formula>AND(AA$9&gt;=8/24,AA$9&lt;14/24)</formula>
    </cfRule>
    <cfRule type="expression" dxfId="3600" priority="131">
      <formula>AA$9&lt;8/24</formula>
    </cfRule>
  </conditionalFormatting>
  <conditionalFormatting sqref="AA42:AA43 AC44:AF47">
    <cfRule type="expression" dxfId="3599" priority="127">
      <formula>AA42&gt;$AG42</formula>
    </cfRule>
  </conditionalFormatting>
  <conditionalFormatting sqref="M39:R42 N45:O50 M43:O44 P43:R50 S39:Z50 AA44:AB50 AC48:AF50">
    <cfRule type="expression" dxfId="3598" priority="123">
      <formula>M$9&gt;=20/24</formula>
    </cfRule>
    <cfRule type="expression" dxfId="3597" priority="124">
      <formula>AND(M$9&gt;=14/24,M$9&lt;20/24)</formula>
    </cfRule>
    <cfRule type="expression" dxfId="3596" priority="125">
      <formula>AND(M$9&gt;=8/24,M$9&lt;14/24)</formula>
    </cfRule>
    <cfRule type="expression" dxfId="3595" priority="126">
      <formula>M$9&lt;8/24</formula>
    </cfRule>
  </conditionalFormatting>
  <conditionalFormatting sqref="M39:R42 N45:O50 M43:O44 P43:R50 S39:Z50 AA44:AB50 AC48:AF50">
    <cfRule type="expression" dxfId="3594" priority="122">
      <formula>M39&gt;$AG39</formula>
    </cfRule>
  </conditionalFormatting>
  <conditionalFormatting sqref="AA27:AF27">
    <cfRule type="expression" dxfId="3593" priority="118">
      <formula>AA$9&gt;=20/24</formula>
    </cfRule>
    <cfRule type="expression" dxfId="3592" priority="119">
      <formula>AND(AA$9&gt;=14/24,AA$9&lt;20/24)</formula>
    </cfRule>
    <cfRule type="expression" dxfId="3591" priority="120">
      <formula>AND(AA$9&gt;=8/24,AA$9&lt;14/24)</formula>
    </cfRule>
    <cfRule type="expression" dxfId="3590" priority="121">
      <formula>AA$9&lt;8/24</formula>
    </cfRule>
  </conditionalFormatting>
  <conditionalFormatting sqref="D11:D13 C74:I74 AA17:AF17 AA23:AF23">
    <cfRule type="expression" dxfId="3589" priority="114">
      <formula>C$9&gt;=20/24</formula>
    </cfRule>
    <cfRule type="expression" dxfId="3588" priority="115">
      <formula>AND(C$9&gt;=14/24,C$9&lt;20/24)</formula>
    </cfRule>
    <cfRule type="expression" dxfId="3587" priority="116">
      <formula>AND(C$9&gt;=8/24,C$9&lt;14/24)</formula>
    </cfRule>
    <cfRule type="expression" dxfId="3586" priority="117">
      <formula>C$9&lt;8/24</formula>
    </cfRule>
  </conditionalFormatting>
  <conditionalFormatting sqref="D11:D13 AA17:AF17 AA23:AF23">
    <cfRule type="expression" dxfId="3585" priority="105">
      <formula>D11&gt;$AG11</formula>
    </cfRule>
  </conditionalFormatting>
  <conditionalFormatting sqref="C40:D41">
    <cfRule type="expression" dxfId="3584" priority="88">
      <formula>C$9&gt;=20/24</formula>
    </cfRule>
    <cfRule type="expression" dxfId="3583" priority="89">
      <formula>AND(C$9&gt;=14/24,C$9&lt;20/24)</formula>
    </cfRule>
    <cfRule type="expression" dxfId="3582" priority="90">
      <formula>AND(C$9&gt;=8/24,C$9&lt;14/24)</formula>
    </cfRule>
    <cfRule type="expression" dxfId="3581" priority="91">
      <formula>C$9&lt;8/24</formula>
    </cfRule>
  </conditionalFormatting>
  <conditionalFormatting sqref="C39:D39">
    <cfRule type="expression" dxfId="3580" priority="84">
      <formula>C$9&gt;=20/24</formula>
    </cfRule>
    <cfRule type="expression" dxfId="3579" priority="85">
      <formula>AND(C$9&gt;=14/24,C$9&lt;20/24)</formula>
    </cfRule>
    <cfRule type="expression" dxfId="3578" priority="86">
      <formula>AND(C$9&gt;=8/24,C$9&lt;14/24)</formula>
    </cfRule>
    <cfRule type="expression" dxfId="3577" priority="87">
      <formula>C$9&lt;8/24</formula>
    </cfRule>
  </conditionalFormatting>
  <conditionalFormatting sqref="C39:D41">
    <cfRule type="expression" dxfId="3576" priority="83">
      <formula>C39&gt;$AG39</formula>
    </cfRule>
  </conditionalFormatting>
  <conditionalFormatting sqref="B82 B74 B11:C11 B94:C100">
    <cfRule type="expression" dxfId="3575" priority="60">
      <formula>B$9&gt;=20/24</formula>
    </cfRule>
    <cfRule type="expression" dxfId="3574" priority="61">
      <formula>AND(B$9&gt;=14/24,B$9&lt;20/24)</formula>
    </cfRule>
    <cfRule type="expression" dxfId="3573" priority="62">
      <formula>AND(B$9&gt;=8/24,B$9&lt;14/24)</formula>
    </cfRule>
    <cfRule type="expression" dxfId="3572" priority="63">
      <formula>B$9&lt;8/24</formula>
    </cfRule>
  </conditionalFormatting>
  <conditionalFormatting sqref="B37:M37">
    <cfRule type="expression" dxfId="3571" priority="56">
      <formula>B$9&gt;=20/24</formula>
    </cfRule>
    <cfRule type="expression" dxfId="3570" priority="57">
      <formula>AND(B$9&gt;=14/24,B$9&lt;20/24)</formula>
    </cfRule>
    <cfRule type="expression" dxfId="3569" priority="58">
      <formula>AND(B$9&gt;=8/24,B$9&lt;14/24)</formula>
    </cfRule>
    <cfRule type="expression" dxfId="3568" priority="59">
      <formula>B$9&lt;8/24</formula>
    </cfRule>
  </conditionalFormatting>
  <conditionalFormatting sqref="B11:C11 B37:M37">
    <cfRule type="expression" dxfId="3567" priority="55">
      <formula>B11&gt;$AG11</formula>
    </cfRule>
  </conditionalFormatting>
  <conditionalFormatting sqref="B84:C84">
    <cfRule type="expression" dxfId="3566" priority="51">
      <formula>B$9&gt;=20/24</formula>
    </cfRule>
    <cfRule type="expression" dxfId="3565" priority="52">
      <formula>AND(B$9&gt;=14/24,B$9&lt;20/24)</formula>
    </cfRule>
    <cfRule type="expression" dxfId="3564" priority="53">
      <formula>AND(B$9&gt;=8/24,B$9&lt;14/24)</formula>
    </cfRule>
    <cfRule type="expression" dxfId="3563" priority="54">
      <formula>B$9&lt;8/24</formula>
    </cfRule>
  </conditionalFormatting>
  <conditionalFormatting sqref="B40:B41 B57 B36:Z36">
    <cfRule type="expression" dxfId="3562" priority="47">
      <formula>B$9&gt;=20/24</formula>
    </cfRule>
    <cfRule type="expression" dxfId="3561" priority="48">
      <formula>AND(B$9&gt;=14/24,B$9&lt;20/24)</formula>
    </cfRule>
    <cfRule type="expression" dxfId="3560" priority="49">
      <formula>AND(B$9&gt;=8/24,B$9&lt;14/24)</formula>
    </cfRule>
    <cfRule type="expression" dxfId="3559" priority="50">
      <formula>B$9&lt;8/24</formula>
    </cfRule>
  </conditionalFormatting>
  <conditionalFormatting sqref="B39">
    <cfRule type="expression" dxfId="3558" priority="43">
      <formula>B$9&gt;=20/24</formula>
    </cfRule>
    <cfRule type="expression" dxfId="3557" priority="44">
      <formula>AND(B$9&gt;=14/24,B$9&lt;20/24)</formula>
    </cfRule>
    <cfRule type="expression" dxfId="3556" priority="45">
      <formula>AND(B$9&gt;=8/24,B$9&lt;14/24)</formula>
    </cfRule>
    <cfRule type="expression" dxfId="3555" priority="46">
      <formula>B$9&lt;8/24</formula>
    </cfRule>
  </conditionalFormatting>
  <conditionalFormatting sqref="B39:B41 B36:Z36">
    <cfRule type="expression" dxfId="3554" priority="42">
      <formula>B36&gt;$AG36</formula>
    </cfRule>
  </conditionalFormatting>
  <conditionalFormatting sqref="B83 B75:B81 B53:B56 B58:B73 B12:C14 C53:C55 C60:C67 B85:C91 D61:F67 G62:M67 D14:Z14 B16:Z16 B28:Z31 B18:Z22 B24:Z26">
    <cfRule type="expression" dxfId="3553" priority="38">
      <formula>B$9&gt;=20/24</formula>
    </cfRule>
    <cfRule type="expression" dxfId="3552" priority="39">
      <formula>AND(B$9&gt;=14/24,B$9&lt;20/24)</formula>
    </cfRule>
    <cfRule type="expression" dxfId="3551" priority="40">
      <formula>AND(B$9&gt;=8/24,B$9&lt;14/24)</formula>
    </cfRule>
    <cfRule type="expression" dxfId="3550" priority="41">
      <formula>B$9&lt;8/24</formula>
    </cfRule>
  </conditionalFormatting>
  <conditionalFormatting sqref="B32:Z32">
    <cfRule type="expression" dxfId="3549" priority="34">
      <formula>B$9&gt;=20/24</formula>
    </cfRule>
    <cfRule type="expression" dxfId="3548" priority="35">
      <formula>AND(B$9&gt;=14/24,B$9&lt;20/24)</formula>
    </cfRule>
    <cfRule type="expression" dxfId="3547" priority="36">
      <formula>AND(B$9&gt;=8/24,B$9&lt;14/24)</formula>
    </cfRule>
    <cfRule type="expression" dxfId="3546" priority="37">
      <formula>B$9&lt;8/24</formula>
    </cfRule>
  </conditionalFormatting>
  <conditionalFormatting sqref="B35:Z35">
    <cfRule type="expression" dxfId="3545" priority="30">
      <formula>B$9&gt;=20/24</formula>
    </cfRule>
    <cfRule type="expression" dxfId="3544" priority="31">
      <formula>AND(B$9&gt;=14/24,B$9&lt;20/24)</formula>
    </cfRule>
    <cfRule type="expression" dxfId="3543" priority="32">
      <formula>AND(B$9&gt;=8/24,B$9&lt;14/24)</formula>
    </cfRule>
    <cfRule type="expression" dxfId="3542" priority="33">
      <formula>B$9&lt;8/24</formula>
    </cfRule>
  </conditionalFormatting>
  <conditionalFormatting sqref="B38 B51:B56 B12:C16 C53:C55 B42:L43 B34:Z35 D14:Z16 B18:Z22 B24:Z32">
    <cfRule type="expression" dxfId="3541" priority="29">
      <formula>B12&gt;$AG12</formula>
    </cfRule>
  </conditionalFormatting>
  <conditionalFormatting sqref="B34:Z34">
    <cfRule type="expression" dxfId="3540" priority="25">
      <formula>B$9&gt;=20/24</formula>
    </cfRule>
    <cfRule type="expression" dxfId="3539" priority="26">
      <formula>AND(B$9&gt;=14/24,B$9&lt;20/24)</formula>
    </cfRule>
    <cfRule type="expression" dxfId="3538" priority="27">
      <formula>AND(B$9&gt;=8/24,B$9&lt;14/24)</formula>
    </cfRule>
    <cfRule type="expression" dxfId="3537" priority="28">
      <formula>B$9&lt;8/24</formula>
    </cfRule>
  </conditionalFormatting>
  <conditionalFormatting sqref="B15:Z15">
    <cfRule type="expression" dxfId="3536" priority="21">
      <formula>B$9&gt;=20/24</formula>
    </cfRule>
    <cfRule type="expression" dxfId="3535" priority="22">
      <formula>AND(B$9&gt;=14/24,B$9&lt;20/24)</formula>
    </cfRule>
    <cfRule type="expression" dxfId="3534" priority="23">
      <formula>AND(B$9&gt;=8/24,B$9&lt;14/24)</formula>
    </cfRule>
    <cfRule type="expression" dxfId="3533" priority="24">
      <formula>B$9&lt;8/24</formula>
    </cfRule>
  </conditionalFormatting>
  <conditionalFormatting sqref="B33:Z33">
    <cfRule type="expression" dxfId="3532" priority="17">
      <formula>B$9&gt;=20/24</formula>
    </cfRule>
    <cfRule type="expression" dxfId="3531" priority="18">
      <formula>AND(B$9&gt;=14/24,B$9&lt;20/24)</formula>
    </cfRule>
    <cfRule type="expression" dxfId="3530" priority="19">
      <formula>AND(B$9&gt;=8/24,B$9&lt;14/24)</formula>
    </cfRule>
    <cfRule type="expression" dxfId="3529" priority="20">
      <formula>B$9&lt;8/24</formula>
    </cfRule>
  </conditionalFormatting>
  <conditionalFormatting sqref="B33:Z33">
    <cfRule type="expression" dxfId="3528" priority="16">
      <formula>B33&gt;$AG33</formula>
    </cfRule>
  </conditionalFormatting>
  <conditionalFormatting sqref="B44:L50 M45:M50">
    <cfRule type="expression" dxfId="3527" priority="12">
      <formula>B$9&gt;=20/24</formula>
    </cfRule>
    <cfRule type="expression" dxfId="3526" priority="13">
      <formula>AND(B$9&gt;=14/24,B$9&lt;20/24)</formula>
    </cfRule>
    <cfRule type="expression" dxfId="3525" priority="14">
      <formula>AND(B$9&gt;=8/24,B$9&lt;14/24)</formula>
    </cfRule>
    <cfRule type="expression" dxfId="3524" priority="15">
      <formula>B$9&lt;8/24</formula>
    </cfRule>
  </conditionalFormatting>
  <conditionalFormatting sqref="B44:L50 M45:M50">
    <cfRule type="expression" dxfId="3523" priority="11">
      <formula>B44&gt;$AG44</formula>
    </cfRule>
  </conditionalFormatting>
  <conditionalFormatting sqref="B27:Z27">
    <cfRule type="expression" dxfId="3522" priority="7">
      <formula>B$9&gt;=20/24</formula>
    </cfRule>
    <cfRule type="expression" dxfId="3521" priority="8">
      <formula>AND(B$9&gt;=14/24,B$9&lt;20/24)</formula>
    </cfRule>
    <cfRule type="expression" dxfId="3520" priority="9">
      <formula>AND(B$9&gt;=8/24,B$9&lt;14/24)</formula>
    </cfRule>
    <cfRule type="expression" dxfId="3519" priority="10">
      <formula>B$9&lt;8/24</formula>
    </cfRule>
  </conditionalFormatting>
  <conditionalFormatting sqref="B17:Z17 B23:Z23">
    <cfRule type="expression" dxfId="3518" priority="3">
      <formula>B$9&gt;=20/24</formula>
    </cfRule>
    <cfRule type="expression" dxfId="3517" priority="4">
      <formula>AND(B$9&gt;=14/24,B$9&lt;20/24)</formula>
    </cfRule>
    <cfRule type="expression" dxfId="3516" priority="5">
      <formula>AND(B$9&gt;=8/24,B$9&lt;14/24)</formula>
    </cfRule>
    <cfRule type="expression" dxfId="3515" priority="6">
      <formula>B$9&lt;8/24</formula>
    </cfRule>
  </conditionalFormatting>
  <conditionalFormatting sqref="B17:Z17 B23:Z23">
    <cfRule type="expression" dxfId="3514" priority="2">
      <formula>B17&gt;$AG17</formula>
    </cfRule>
  </conditionalFormatting>
  <conditionalFormatting sqref="AA74">
    <cfRule type="expression" dxfId="3513" priority="1">
      <formula>AA$9="PEAK"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1" id="{CBEEB162-7C68-4F79-90BE-8A5AA96E39C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246"/>
  <sheetViews>
    <sheetView zoomScale="85" zoomScaleNormal="85" workbookViewId="0">
      <pane xSplit="1" ySplit="10" topLeftCell="B13" activePane="bottomRight" state="frozen"/>
      <selection activeCell="AF88" sqref="AF88"/>
      <selection pane="topRight" activeCell="AF88" sqref="AF88"/>
      <selection pane="bottomLeft" activeCell="AF88" sqref="AF88"/>
      <selection pane="bottomRight" activeCell="B59" sqref="B59:AF60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2079/01/27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180</v>
      </c>
      <c r="C5" s="29">
        <f t="shared" si="0"/>
        <v>176</v>
      </c>
      <c r="D5" s="29">
        <f t="shared" si="0"/>
        <v>263.7</v>
      </c>
      <c r="E5" s="29">
        <f t="shared" si="0"/>
        <v>244.49999999999997</v>
      </c>
      <c r="F5" s="29">
        <f t="shared" si="0"/>
        <v>277.89999999999998</v>
      </c>
      <c r="G5" s="29">
        <f t="shared" si="0"/>
        <v>266.39999999999998</v>
      </c>
      <c r="H5" s="29">
        <f t="shared" si="0"/>
        <v>294.7</v>
      </c>
      <c r="I5" s="29">
        <f t="shared" si="0"/>
        <v>353</v>
      </c>
      <c r="J5" s="29">
        <f t="shared" si="0"/>
        <v>376.4</v>
      </c>
      <c r="K5" s="29">
        <f t="shared" si="0"/>
        <v>390.1</v>
      </c>
      <c r="L5" s="29">
        <f t="shared" si="0"/>
        <v>411.9</v>
      </c>
      <c r="M5" s="29">
        <f t="shared" si="0"/>
        <v>452</v>
      </c>
      <c r="N5" s="29">
        <f t="shared" si="0"/>
        <v>460</v>
      </c>
      <c r="O5" s="29">
        <f t="shared" si="0"/>
        <v>372.58</v>
      </c>
      <c r="P5" s="29">
        <f t="shared" si="0"/>
        <v>427.5</v>
      </c>
      <c r="Q5" s="29">
        <f t="shared" si="0"/>
        <v>408.3</v>
      </c>
      <c r="R5" s="29">
        <f t="shared" si="0"/>
        <v>433.59999999999997</v>
      </c>
      <c r="S5" s="29">
        <f t="shared" si="0"/>
        <v>395.5</v>
      </c>
      <c r="T5" s="29">
        <f t="shared" si="0"/>
        <v>387.3</v>
      </c>
      <c r="U5" s="29">
        <f t="shared" si="0"/>
        <v>359.5</v>
      </c>
      <c r="V5" s="29">
        <f t="shared" si="0"/>
        <v>358.4</v>
      </c>
      <c r="W5" s="29">
        <f t="shared" si="0"/>
        <v>363.79999999999995</v>
      </c>
      <c r="X5" s="29">
        <f t="shared" si="0"/>
        <v>298.5</v>
      </c>
      <c r="Y5" s="29">
        <f t="shared" si="0"/>
        <v>317.2</v>
      </c>
      <c r="Z5" s="29">
        <f t="shared" si="0"/>
        <v>313.60000000000002</v>
      </c>
      <c r="AA5" s="29">
        <f t="shared" si="0"/>
        <v>313.59999999999997</v>
      </c>
      <c r="AB5" s="29">
        <f t="shared" si="0"/>
        <v>324.09999999999997</v>
      </c>
      <c r="AC5" s="29">
        <f t="shared" si="0"/>
        <v>276.2</v>
      </c>
      <c r="AD5" s="29">
        <f t="shared" si="0"/>
        <v>287.3</v>
      </c>
      <c r="AE5" s="29">
        <f t="shared" si="0"/>
        <v>277.2</v>
      </c>
      <c r="AF5" s="29">
        <f>B68</f>
        <v>191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1509MW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Load=1177</v>
      </c>
      <c r="B7" s="34">
        <f>B75</f>
        <v>1236.3400000000001</v>
      </c>
      <c r="C7" s="34">
        <f t="shared" ref="C7:AF7" si="1">C75</f>
        <v>1205.04</v>
      </c>
      <c r="D7" s="34">
        <f t="shared" si="1"/>
        <v>1177.3400000000001</v>
      </c>
      <c r="E7" s="34">
        <f t="shared" si="1"/>
        <v>1180.3400000000001</v>
      </c>
      <c r="F7" s="34">
        <f t="shared" si="1"/>
        <v>1192.04</v>
      </c>
      <c r="G7" s="34">
        <f t="shared" si="1"/>
        <v>1227.1400000000001</v>
      </c>
      <c r="H7" s="34">
        <f t="shared" si="1"/>
        <v>1208.1400000000001</v>
      </c>
      <c r="I7" s="34">
        <f t="shared" si="1"/>
        <v>1222.8400000000001</v>
      </c>
      <c r="J7" s="34">
        <f t="shared" si="1"/>
        <v>1298.3400000000001</v>
      </c>
      <c r="K7" s="34">
        <f t="shared" si="1"/>
        <v>1360.94</v>
      </c>
      <c r="L7" s="34">
        <f t="shared" si="1"/>
        <v>1444.8400000000001</v>
      </c>
      <c r="M7" s="34">
        <f t="shared" si="1"/>
        <v>1451.04</v>
      </c>
      <c r="N7" s="34">
        <f t="shared" si="1"/>
        <v>1509.24</v>
      </c>
      <c r="O7" s="34">
        <f t="shared" si="1"/>
        <v>1503.94</v>
      </c>
      <c r="P7" s="34">
        <f t="shared" si="1"/>
        <v>1426.72</v>
      </c>
      <c r="Q7" s="34">
        <f t="shared" si="1"/>
        <v>1490.64</v>
      </c>
      <c r="R7" s="34">
        <f t="shared" si="1"/>
        <v>1510.94</v>
      </c>
      <c r="S7" s="34">
        <f t="shared" si="1"/>
        <v>1474.8400000000001</v>
      </c>
      <c r="T7" s="34">
        <f t="shared" si="1"/>
        <v>1505.5400000000002</v>
      </c>
      <c r="U7" s="34">
        <f t="shared" si="1"/>
        <v>1483.44</v>
      </c>
      <c r="V7" s="34">
        <f t="shared" si="1"/>
        <v>1512.1399999999999</v>
      </c>
      <c r="W7" s="34">
        <f t="shared" si="1"/>
        <v>1447.04</v>
      </c>
      <c r="X7" s="34">
        <f t="shared" si="1"/>
        <v>1454.04</v>
      </c>
      <c r="Y7" s="34">
        <f t="shared" si="1"/>
        <v>1458.74</v>
      </c>
      <c r="Z7" s="34">
        <f t="shared" si="1"/>
        <v>1601.2400000000002</v>
      </c>
      <c r="AA7" s="34">
        <f t="shared" si="1"/>
        <v>1643.3400000000001</v>
      </c>
      <c r="AB7" s="34">
        <f t="shared" si="1"/>
        <v>1570.8400000000001</v>
      </c>
      <c r="AC7" s="34">
        <f t="shared" si="1"/>
        <v>1574.1399999999999</v>
      </c>
      <c r="AD7" s="34">
        <f t="shared" si="1"/>
        <v>1488.2400000000002</v>
      </c>
      <c r="AE7" s="34">
        <f t="shared" si="1"/>
        <v>1389.8400000000001</v>
      </c>
      <c r="AF7" s="34">
        <f t="shared" si="1"/>
        <v>1340.5400000000002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211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19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130</v>
      </c>
      <c r="C11" s="47">
        <v>120</v>
      </c>
      <c r="D11" s="47">
        <v>120</v>
      </c>
      <c r="E11" s="44">
        <v>50</v>
      </c>
      <c r="F11" s="44">
        <v>100</v>
      </c>
      <c r="G11" s="44">
        <v>100</v>
      </c>
      <c r="H11" s="44">
        <v>100</v>
      </c>
      <c r="I11" s="44">
        <v>80</v>
      </c>
      <c r="J11" s="45">
        <v>100</v>
      </c>
      <c r="K11" s="45">
        <v>140</v>
      </c>
      <c r="L11" s="45">
        <v>154</v>
      </c>
      <c r="M11" s="45">
        <v>130</v>
      </c>
      <c r="N11" s="44">
        <v>90</v>
      </c>
      <c r="O11" s="44">
        <v>90</v>
      </c>
      <c r="P11" s="44">
        <v>110</v>
      </c>
      <c r="Q11" s="44">
        <v>110</v>
      </c>
      <c r="R11" s="44">
        <v>150</v>
      </c>
      <c r="S11" s="44">
        <v>150</v>
      </c>
      <c r="T11" s="44">
        <v>180</v>
      </c>
      <c r="U11" s="44">
        <v>180</v>
      </c>
      <c r="V11" s="44">
        <v>170</v>
      </c>
      <c r="W11" s="46">
        <v>175</v>
      </c>
      <c r="X11" s="46">
        <v>170</v>
      </c>
      <c r="Y11" s="46">
        <v>180</v>
      </c>
      <c r="Z11" s="46">
        <v>200</v>
      </c>
      <c r="AA11" s="46">
        <v>230</v>
      </c>
      <c r="AB11" s="46">
        <v>240</v>
      </c>
      <c r="AC11" s="46">
        <v>240</v>
      </c>
      <c r="AD11" s="46">
        <v>270</v>
      </c>
      <c r="AE11" s="46">
        <v>180</v>
      </c>
      <c r="AF11" s="46">
        <v>150</v>
      </c>
      <c r="AG11" s="48">
        <v>456</v>
      </c>
      <c r="AH11" s="49">
        <f>MAX(B11:AF11)</f>
        <v>270</v>
      </c>
      <c r="AI11" s="50">
        <f>MIN(B11:AF11)</f>
        <v>50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36</v>
      </c>
      <c r="C12" s="44">
        <v>36</v>
      </c>
      <c r="D12" s="44">
        <v>36</v>
      </c>
      <c r="E12" s="44">
        <v>36</v>
      </c>
      <c r="F12" s="44">
        <v>36</v>
      </c>
      <c r="G12" s="44">
        <v>36</v>
      </c>
      <c r="H12" s="44">
        <v>36</v>
      </c>
      <c r="I12" s="44">
        <v>36</v>
      </c>
      <c r="J12" s="44">
        <v>36</v>
      </c>
      <c r="K12" s="44">
        <v>36</v>
      </c>
      <c r="L12" s="44">
        <v>36</v>
      </c>
      <c r="M12" s="44">
        <v>36</v>
      </c>
      <c r="N12" s="44">
        <v>60</v>
      </c>
      <c r="O12" s="44">
        <v>60</v>
      </c>
      <c r="P12" s="44">
        <v>60</v>
      </c>
      <c r="Q12" s="44">
        <v>60</v>
      </c>
      <c r="R12" s="44">
        <v>60</v>
      </c>
      <c r="S12" s="44">
        <v>41</v>
      </c>
      <c r="T12" s="44">
        <v>40</v>
      </c>
      <c r="U12" s="44">
        <v>40</v>
      </c>
      <c r="V12" s="44">
        <v>40</v>
      </c>
      <c r="W12" s="44">
        <v>40</v>
      </c>
      <c r="X12" s="44">
        <v>35</v>
      </c>
      <c r="Y12" s="44">
        <v>35</v>
      </c>
      <c r="Z12" s="44">
        <v>35</v>
      </c>
      <c r="AA12" s="44">
        <v>35</v>
      </c>
      <c r="AB12" s="44">
        <v>36.5</v>
      </c>
      <c r="AC12" s="44">
        <v>36.5</v>
      </c>
      <c r="AD12" s="44">
        <v>36</v>
      </c>
      <c r="AE12" s="44">
        <v>36</v>
      </c>
      <c r="AF12" s="44">
        <v>36</v>
      </c>
      <c r="AG12" s="53">
        <v>60</v>
      </c>
      <c r="AH12" s="49">
        <f t="shared" ref="AH12:AH75" si="2">MAX(B12:AF12)</f>
        <v>60</v>
      </c>
      <c r="AI12" s="50">
        <f t="shared" ref="AI12:AI75" si="3">MIN(B12:AF12)</f>
        <v>35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18.7</v>
      </c>
      <c r="C13" s="44">
        <v>17.899999999999999</v>
      </c>
      <c r="D13" s="44">
        <v>17.899999999999999</v>
      </c>
      <c r="E13" s="44">
        <v>17.899999999999999</v>
      </c>
      <c r="F13" s="44">
        <v>18.8</v>
      </c>
      <c r="G13" s="44">
        <v>19.399999999999999</v>
      </c>
      <c r="H13" s="44">
        <v>19.399999999999999</v>
      </c>
      <c r="I13" s="44">
        <v>19.399999999999999</v>
      </c>
      <c r="J13" s="44">
        <v>20</v>
      </c>
      <c r="K13" s="44">
        <v>20</v>
      </c>
      <c r="L13" s="44">
        <v>20</v>
      </c>
      <c r="M13" s="44">
        <v>20</v>
      </c>
      <c r="N13" s="44">
        <v>20</v>
      </c>
      <c r="O13" s="44">
        <v>20</v>
      </c>
      <c r="P13" s="44">
        <v>20</v>
      </c>
      <c r="Q13" s="44">
        <v>20</v>
      </c>
      <c r="R13" s="44">
        <v>20</v>
      </c>
      <c r="S13" s="44">
        <v>20.2</v>
      </c>
      <c r="T13" s="44">
        <v>20.2</v>
      </c>
      <c r="U13" s="44">
        <v>20.2</v>
      </c>
      <c r="V13" s="44">
        <v>18.8</v>
      </c>
      <c r="W13" s="44">
        <v>18.8</v>
      </c>
      <c r="X13" s="44">
        <v>19</v>
      </c>
      <c r="Y13" s="44">
        <v>19</v>
      </c>
      <c r="Z13" s="44">
        <v>19</v>
      </c>
      <c r="AA13" s="44">
        <v>19.2</v>
      </c>
      <c r="AB13" s="44">
        <v>19.2</v>
      </c>
      <c r="AC13" s="44">
        <v>19.2</v>
      </c>
      <c r="AD13" s="44">
        <v>19.100000000000001</v>
      </c>
      <c r="AE13" s="44">
        <v>19.100000000000001</v>
      </c>
      <c r="AF13" s="44">
        <v>19.100000000000001</v>
      </c>
      <c r="AG13" s="53">
        <v>52.4</v>
      </c>
      <c r="AH13" s="49">
        <f t="shared" si="2"/>
        <v>20.2</v>
      </c>
      <c r="AI13" s="50">
        <f t="shared" si="3"/>
        <v>17.899999999999999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50.4</v>
      </c>
      <c r="C14" s="44">
        <v>50.4</v>
      </c>
      <c r="D14" s="44">
        <v>50.4</v>
      </c>
      <c r="E14" s="44">
        <v>50.4</v>
      </c>
      <c r="F14" s="44">
        <v>50.5</v>
      </c>
      <c r="G14" s="44">
        <v>50.5</v>
      </c>
      <c r="H14" s="44">
        <v>50.5</v>
      </c>
      <c r="I14" s="44">
        <v>50.5</v>
      </c>
      <c r="J14" s="44">
        <v>50.5</v>
      </c>
      <c r="K14" s="44">
        <v>50.5</v>
      </c>
      <c r="L14" s="44">
        <v>50.5</v>
      </c>
      <c r="M14" s="44">
        <v>50.5</v>
      </c>
      <c r="N14" s="44">
        <v>50.5</v>
      </c>
      <c r="O14" s="44">
        <v>50.5</v>
      </c>
      <c r="P14" s="44">
        <v>50.5</v>
      </c>
      <c r="Q14" s="44">
        <v>50.5</v>
      </c>
      <c r="R14" s="44">
        <v>50.5</v>
      </c>
      <c r="S14" s="44">
        <v>50.4</v>
      </c>
      <c r="T14" s="44">
        <v>50.4</v>
      </c>
      <c r="U14" s="44">
        <v>50.4</v>
      </c>
      <c r="V14" s="44">
        <v>50.4</v>
      </c>
      <c r="W14" s="44">
        <v>50.3</v>
      </c>
      <c r="X14" s="44">
        <v>50.3</v>
      </c>
      <c r="Y14" s="44">
        <v>50.3</v>
      </c>
      <c r="Z14" s="44">
        <v>50.3</v>
      </c>
      <c r="AA14" s="44">
        <v>50</v>
      </c>
      <c r="AB14" s="44">
        <v>50</v>
      </c>
      <c r="AC14" s="44">
        <v>50</v>
      </c>
      <c r="AD14" s="44">
        <v>50.2</v>
      </c>
      <c r="AE14" s="44">
        <v>50.2</v>
      </c>
      <c r="AF14" s="44">
        <v>50.2</v>
      </c>
      <c r="AG14" s="53">
        <v>50</v>
      </c>
      <c r="AH14" s="49">
        <f t="shared" si="2"/>
        <v>50.5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24.8</v>
      </c>
      <c r="C15" s="44">
        <v>24.8</v>
      </c>
      <c r="D15" s="44">
        <v>24.8</v>
      </c>
      <c r="E15" s="44">
        <v>24.8</v>
      </c>
      <c r="F15" s="44">
        <v>24.5</v>
      </c>
      <c r="G15" s="44">
        <v>24.5</v>
      </c>
      <c r="H15" s="44">
        <v>24.5</v>
      </c>
      <c r="I15" s="44">
        <v>24.5</v>
      </c>
      <c r="J15" s="44">
        <v>24.5</v>
      </c>
      <c r="K15" s="44">
        <v>24.5</v>
      </c>
      <c r="L15" s="44">
        <v>24.5</v>
      </c>
      <c r="M15" s="44">
        <v>24.5</v>
      </c>
      <c r="N15" s="44">
        <v>24.5</v>
      </c>
      <c r="O15" s="44">
        <v>24.5</v>
      </c>
      <c r="P15" s="44">
        <v>24.5</v>
      </c>
      <c r="Q15" s="44">
        <v>24.5</v>
      </c>
      <c r="R15" s="44">
        <v>24.5</v>
      </c>
      <c r="S15" s="44">
        <v>23.8</v>
      </c>
      <c r="T15" s="44">
        <v>23.8</v>
      </c>
      <c r="U15" s="44">
        <v>23.9</v>
      </c>
      <c r="V15" s="44">
        <v>23.9</v>
      </c>
      <c r="W15" s="44">
        <v>23.9</v>
      </c>
      <c r="X15" s="44">
        <v>23.9</v>
      </c>
      <c r="Y15" s="44">
        <v>23.9</v>
      </c>
      <c r="Z15" s="44">
        <v>23.9</v>
      </c>
      <c r="AA15" s="44">
        <v>23.2</v>
      </c>
      <c r="AB15" s="44">
        <v>23.2</v>
      </c>
      <c r="AC15" s="44">
        <v>23.2</v>
      </c>
      <c r="AD15" s="44">
        <v>25.1</v>
      </c>
      <c r="AE15" s="44">
        <v>25.1</v>
      </c>
      <c r="AF15" s="44">
        <v>25.1</v>
      </c>
      <c r="AG15" s="56">
        <v>45</v>
      </c>
      <c r="AH15" s="49">
        <f t="shared" si="2"/>
        <v>25.1</v>
      </c>
      <c r="AI15" s="50">
        <f t="shared" si="3"/>
        <v>23.2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21</v>
      </c>
      <c r="C16" s="44">
        <v>21</v>
      </c>
      <c r="D16" s="44">
        <v>21</v>
      </c>
      <c r="E16" s="44">
        <v>21</v>
      </c>
      <c r="F16" s="44">
        <v>21</v>
      </c>
      <c r="G16" s="44">
        <v>21</v>
      </c>
      <c r="H16" s="44">
        <v>21</v>
      </c>
      <c r="I16" s="44">
        <v>21</v>
      </c>
      <c r="J16" s="44">
        <v>21</v>
      </c>
      <c r="K16" s="44">
        <v>21</v>
      </c>
      <c r="L16" s="44">
        <v>21</v>
      </c>
      <c r="M16" s="44">
        <v>21</v>
      </c>
      <c r="N16" s="44">
        <v>21</v>
      </c>
      <c r="O16" s="44">
        <v>21</v>
      </c>
      <c r="P16" s="44">
        <v>21</v>
      </c>
      <c r="Q16" s="44">
        <v>21</v>
      </c>
      <c r="R16" s="44">
        <v>21</v>
      </c>
      <c r="S16" s="44">
        <v>21</v>
      </c>
      <c r="T16" s="44">
        <v>21</v>
      </c>
      <c r="U16" s="44">
        <v>21</v>
      </c>
      <c r="V16" s="44">
        <v>21</v>
      </c>
      <c r="W16" s="44">
        <v>21</v>
      </c>
      <c r="X16" s="44">
        <v>21</v>
      </c>
      <c r="Y16" s="44">
        <v>21</v>
      </c>
      <c r="Z16" s="44">
        <v>21</v>
      </c>
      <c r="AA16" s="44">
        <v>21</v>
      </c>
      <c r="AB16" s="44">
        <v>21</v>
      </c>
      <c r="AC16" s="44">
        <v>21</v>
      </c>
      <c r="AD16" s="44">
        <v>28</v>
      </c>
      <c r="AE16" s="44">
        <v>28</v>
      </c>
      <c r="AF16" s="44">
        <v>28</v>
      </c>
      <c r="AG16" s="53">
        <v>45</v>
      </c>
      <c r="AH16" s="49">
        <f t="shared" si="2"/>
        <v>28</v>
      </c>
      <c r="AI16" s="50">
        <f t="shared" si="3"/>
        <v>21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9.3000000000000007</v>
      </c>
      <c r="C18" s="44">
        <v>9.3000000000000007</v>
      </c>
      <c r="D18" s="44">
        <v>9.3000000000000007</v>
      </c>
      <c r="E18" s="44">
        <v>9.3000000000000007</v>
      </c>
      <c r="F18" s="44">
        <v>9.3000000000000007</v>
      </c>
      <c r="G18" s="44">
        <v>9.3000000000000007</v>
      </c>
      <c r="H18" s="44">
        <v>9.3000000000000007</v>
      </c>
      <c r="I18" s="44">
        <v>9.3000000000000007</v>
      </c>
      <c r="J18" s="44">
        <v>9.3000000000000007</v>
      </c>
      <c r="K18" s="44">
        <v>9.3000000000000007</v>
      </c>
      <c r="L18" s="44">
        <v>9.3000000000000007</v>
      </c>
      <c r="M18" s="44">
        <v>9.3000000000000007</v>
      </c>
      <c r="N18" s="44">
        <v>9.3000000000000007</v>
      </c>
      <c r="O18" s="44">
        <v>9.3000000000000007</v>
      </c>
      <c r="P18" s="44">
        <v>9.3000000000000007</v>
      </c>
      <c r="Q18" s="44">
        <v>9.3000000000000007</v>
      </c>
      <c r="R18" s="44">
        <v>9.3000000000000007</v>
      </c>
      <c r="S18" s="44">
        <v>9.3000000000000007</v>
      </c>
      <c r="T18" s="44">
        <v>9.3000000000000007</v>
      </c>
      <c r="U18" s="44">
        <v>9.3000000000000007</v>
      </c>
      <c r="V18" s="44">
        <v>9.3000000000000007</v>
      </c>
      <c r="W18" s="44">
        <v>9.3000000000000007</v>
      </c>
      <c r="X18" s="44">
        <v>9.3000000000000007</v>
      </c>
      <c r="Y18" s="44">
        <v>9.3000000000000007</v>
      </c>
      <c r="Z18" s="44">
        <v>9.3000000000000007</v>
      </c>
      <c r="AA18" s="44">
        <v>9.3000000000000007</v>
      </c>
      <c r="AB18" s="44">
        <v>9.3000000000000007</v>
      </c>
      <c r="AC18" s="44">
        <v>9.3000000000000007</v>
      </c>
      <c r="AD18" s="44">
        <v>9.3000000000000007</v>
      </c>
      <c r="AE18" s="44">
        <v>9.3000000000000007</v>
      </c>
      <c r="AF18" s="44">
        <v>9.3000000000000007</v>
      </c>
      <c r="AG18" s="53">
        <v>36</v>
      </c>
      <c r="AH18" s="49">
        <f t="shared" si="2"/>
        <v>9.3000000000000007</v>
      </c>
      <c r="AI18" s="50">
        <f t="shared" si="3"/>
        <v>9.3000000000000007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13</v>
      </c>
      <c r="C20" s="44">
        <v>13</v>
      </c>
      <c r="D20" s="44">
        <v>13</v>
      </c>
      <c r="E20" s="44">
        <v>13</v>
      </c>
      <c r="F20" s="44">
        <v>13</v>
      </c>
      <c r="G20" s="44">
        <v>13</v>
      </c>
      <c r="H20" s="44">
        <v>13</v>
      </c>
      <c r="I20" s="44">
        <v>13</v>
      </c>
      <c r="J20" s="44">
        <v>13</v>
      </c>
      <c r="K20" s="44">
        <v>13</v>
      </c>
      <c r="L20" s="44">
        <v>13</v>
      </c>
      <c r="M20" s="44">
        <v>13</v>
      </c>
      <c r="N20" s="44">
        <v>13</v>
      </c>
      <c r="O20" s="44">
        <v>13</v>
      </c>
      <c r="P20" s="44">
        <v>13</v>
      </c>
      <c r="Q20" s="44">
        <v>13</v>
      </c>
      <c r="R20" s="44">
        <v>13</v>
      </c>
      <c r="S20" s="44">
        <v>13</v>
      </c>
      <c r="T20" s="44">
        <v>13</v>
      </c>
      <c r="U20" s="44">
        <v>13</v>
      </c>
      <c r="V20" s="44">
        <v>13</v>
      </c>
      <c r="W20" s="44">
        <v>13</v>
      </c>
      <c r="X20" s="44">
        <v>13</v>
      </c>
      <c r="Y20" s="44">
        <v>13</v>
      </c>
      <c r="Z20" s="44">
        <v>13</v>
      </c>
      <c r="AA20" s="44">
        <v>13</v>
      </c>
      <c r="AB20" s="44">
        <v>13</v>
      </c>
      <c r="AC20" s="44">
        <v>13</v>
      </c>
      <c r="AD20" s="44">
        <v>13</v>
      </c>
      <c r="AE20" s="44">
        <v>13</v>
      </c>
      <c r="AF20" s="44">
        <v>13</v>
      </c>
      <c r="AG20" s="53">
        <v>27</v>
      </c>
      <c r="AH20" s="49">
        <f t="shared" si="2"/>
        <v>13</v>
      </c>
      <c r="AI20" s="50">
        <f t="shared" si="3"/>
        <v>13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20</v>
      </c>
      <c r="C22" s="44">
        <v>20</v>
      </c>
      <c r="D22" s="44">
        <v>20</v>
      </c>
      <c r="E22" s="44">
        <v>20</v>
      </c>
      <c r="F22" s="44">
        <v>20.3</v>
      </c>
      <c r="G22" s="44">
        <v>20.3</v>
      </c>
      <c r="H22" s="44">
        <v>20.3</v>
      </c>
      <c r="I22" s="44">
        <v>20.3</v>
      </c>
      <c r="J22" s="44">
        <v>20.3</v>
      </c>
      <c r="K22" s="44">
        <v>20.3</v>
      </c>
      <c r="L22" s="44">
        <v>20.3</v>
      </c>
      <c r="M22" s="44">
        <v>20.3</v>
      </c>
      <c r="N22" s="44">
        <v>20.3</v>
      </c>
      <c r="O22" s="44">
        <v>20.3</v>
      </c>
      <c r="P22" s="44">
        <v>20.3</v>
      </c>
      <c r="Q22" s="44">
        <v>20.3</v>
      </c>
      <c r="R22" s="44">
        <v>20.3</v>
      </c>
      <c r="S22" s="44">
        <v>20.3</v>
      </c>
      <c r="T22" s="44">
        <v>20.3</v>
      </c>
      <c r="U22" s="44">
        <v>20.3</v>
      </c>
      <c r="V22" s="44">
        <v>20.3</v>
      </c>
      <c r="W22" s="44">
        <v>20.3</v>
      </c>
      <c r="X22" s="44">
        <v>20.3</v>
      </c>
      <c r="Y22" s="44">
        <v>20.3</v>
      </c>
      <c r="Z22" s="44">
        <v>20.3</v>
      </c>
      <c r="AA22" s="44">
        <v>20.3</v>
      </c>
      <c r="AB22" s="44">
        <v>20.3</v>
      </c>
      <c r="AC22" s="44">
        <v>20.3</v>
      </c>
      <c r="AD22" s="44">
        <v>20.3</v>
      </c>
      <c r="AE22" s="44">
        <v>20.3</v>
      </c>
      <c r="AF22" s="44">
        <v>20.3</v>
      </c>
      <c r="AG22" s="53">
        <v>25</v>
      </c>
      <c r="AH22" s="49">
        <f t="shared" si="2"/>
        <v>20.3</v>
      </c>
      <c r="AI22" s="50">
        <f t="shared" si="3"/>
        <v>20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53">
        <v>25</v>
      </c>
      <c r="AH23" s="49">
        <f t="shared" si="2"/>
        <v>0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12.1</v>
      </c>
      <c r="C24" s="44">
        <v>12.1</v>
      </c>
      <c r="D24" s="44">
        <v>12.1</v>
      </c>
      <c r="E24" s="44">
        <v>12.1</v>
      </c>
      <c r="F24" s="44">
        <v>12.1</v>
      </c>
      <c r="G24" s="44">
        <v>12.1</v>
      </c>
      <c r="H24" s="44">
        <v>12.1</v>
      </c>
      <c r="I24" s="44">
        <v>12.1</v>
      </c>
      <c r="J24" s="44">
        <v>12.1</v>
      </c>
      <c r="K24" s="44">
        <v>12.1</v>
      </c>
      <c r="L24" s="44">
        <v>12.1</v>
      </c>
      <c r="M24" s="44">
        <v>12.1</v>
      </c>
      <c r="N24" s="44">
        <v>12.1</v>
      </c>
      <c r="O24" s="44">
        <v>12.1</v>
      </c>
      <c r="P24" s="44">
        <v>12.1</v>
      </c>
      <c r="Q24" s="44">
        <v>12.1</v>
      </c>
      <c r="R24" s="44">
        <v>12.1</v>
      </c>
      <c r="S24" s="44">
        <v>12.1</v>
      </c>
      <c r="T24" s="44">
        <v>12.1</v>
      </c>
      <c r="U24" s="44">
        <v>12.1</v>
      </c>
      <c r="V24" s="44">
        <v>12.1</v>
      </c>
      <c r="W24" s="44">
        <v>12.1</v>
      </c>
      <c r="X24" s="44">
        <v>12.1</v>
      </c>
      <c r="Y24" s="44">
        <v>12.1</v>
      </c>
      <c r="Z24" s="44">
        <v>12.1</v>
      </c>
      <c r="AA24" s="44">
        <v>12.1</v>
      </c>
      <c r="AB24" s="44">
        <v>12.1</v>
      </c>
      <c r="AC24" s="44">
        <v>12.1</v>
      </c>
      <c r="AD24" s="44">
        <v>12.1</v>
      </c>
      <c r="AE24" s="44">
        <v>12.1</v>
      </c>
      <c r="AF24" s="44">
        <v>12.1</v>
      </c>
      <c r="AG24" s="53">
        <v>25</v>
      </c>
      <c r="AH24" s="49">
        <f t="shared" si="2"/>
        <v>12.1</v>
      </c>
      <c r="AI24" s="50">
        <f t="shared" si="3"/>
        <v>12.1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</v>
      </c>
      <c r="C25" s="44">
        <v>12</v>
      </c>
      <c r="D25" s="44">
        <v>12</v>
      </c>
      <c r="E25" s="44">
        <v>12</v>
      </c>
      <c r="F25" s="44">
        <v>12</v>
      </c>
      <c r="G25" s="44">
        <v>12</v>
      </c>
      <c r="H25" s="44">
        <v>12</v>
      </c>
      <c r="I25" s="44">
        <v>12</v>
      </c>
      <c r="J25" s="44">
        <v>12</v>
      </c>
      <c r="K25" s="44">
        <v>12</v>
      </c>
      <c r="L25" s="44">
        <v>12</v>
      </c>
      <c r="M25" s="44">
        <v>12</v>
      </c>
      <c r="N25" s="44">
        <v>12</v>
      </c>
      <c r="O25" s="44">
        <v>12</v>
      </c>
      <c r="P25" s="44">
        <v>12</v>
      </c>
      <c r="Q25" s="44">
        <v>12</v>
      </c>
      <c r="R25" s="44">
        <v>12</v>
      </c>
      <c r="S25" s="44">
        <v>12</v>
      </c>
      <c r="T25" s="44">
        <v>12</v>
      </c>
      <c r="U25" s="44">
        <v>12</v>
      </c>
      <c r="V25" s="44">
        <v>12</v>
      </c>
      <c r="W25" s="44">
        <v>12</v>
      </c>
      <c r="X25" s="44">
        <v>12</v>
      </c>
      <c r="Y25" s="44">
        <v>12</v>
      </c>
      <c r="Z25" s="44">
        <v>12</v>
      </c>
      <c r="AA25" s="44">
        <v>12</v>
      </c>
      <c r="AB25" s="44">
        <v>12</v>
      </c>
      <c r="AC25" s="44">
        <v>12</v>
      </c>
      <c r="AD25" s="44">
        <v>12</v>
      </c>
      <c r="AE25" s="44">
        <v>12</v>
      </c>
      <c r="AF25" s="44">
        <v>12</v>
      </c>
      <c r="AG25" s="53">
        <v>24.2</v>
      </c>
      <c r="AH25" s="49">
        <f t="shared" si="2"/>
        <v>12</v>
      </c>
      <c r="AI25" s="50">
        <f t="shared" si="3"/>
        <v>12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11.5</v>
      </c>
      <c r="C26" s="44">
        <v>11.5</v>
      </c>
      <c r="D26" s="44">
        <v>11.5</v>
      </c>
      <c r="E26" s="44">
        <v>11.5</v>
      </c>
      <c r="F26" s="44">
        <v>11.5</v>
      </c>
      <c r="G26" s="44">
        <v>11.5</v>
      </c>
      <c r="H26" s="44">
        <v>11.5</v>
      </c>
      <c r="I26" s="44">
        <v>11.5</v>
      </c>
      <c r="J26" s="44">
        <v>11.5</v>
      </c>
      <c r="K26" s="44">
        <v>11.5</v>
      </c>
      <c r="L26" s="44">
        <v>11.5</v>
      </c>
      <c r="M26" s="44">
        <v>11.5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>
        <v>11.5</v>
      </c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11.5</v>
      </c>
      <c r="AA26" s="44">
        <v>11.5</v>
      </c>
      <c r="AB26" s="44">
        <v>11.5</v>
      </c>
      <c r="AC26" s="44">
        <v>11.5</v>
      </c>
      <c r="AD26" s="44">
        <v>11.5</v>
      </c>
      <c r="AE26" s="44">
        <v>11.5</v>
      </c>
      <c r="AF26" s="44">
        <v>11.5</v>
      </c>
      <c r="AG26" s="53">
        <v>20</v>
      </c>
      <c r="AH26" s="49">
        <f t="shared" si="2"/>
        <v>11.5</v>
      </c>
      <c r="AI26" s="50">
        <f t="shared" si="3"/>
        <v>11.5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>
        <v>8</v>
      </c>
      <c r="H27" s="44">
        <v>8</v>
      </c>
      <c r="I27" s="44">
        <v>8</v>
      </c>
      <c r="J27" s="44">
        <v>8</v>
      </c>
      <c r="K27" s="44">
        <v>8</v>
      </c>
      <c r="L27" s="44">
        <v>8</v>
      </c>
      <c r="M27" s="44">
        <v>8</v>
      </c>
      <c r="N27" s="44">
        <v>8</v>
      </c>
      <c r="O27" s="44">
        <v>8</v>
      </c>
      <c r="P27" s="44">
        <v>8</v>
      </c>
      <c r="Q27" s="44">
        <v>8</v>
      </c>
      <c r="R27" s="44">
        <v>8</v>
      </c>
      <c r="S27" s="44">
        <v>8</v>
      </c>
      <c r="T27" s="44">
        <v>8</v>
      </c>
      <c r="U27" s="44">
        <v>8</v>
      </c>
      <c r="V27" s="44">
        <v>8</v>
      </c>
      <c r="W27" s="44">
        <v>8</v>
      </c>
      <c r="X27" s="44">
        <v>8</v>
      </c>
      <c r="Y27" s="44">
        <v>8</v>
      </c>
      <c r="Z27" s="44">
        <v>8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>
        <v>6</v>
      </c>
      <c r="H29" s="44">
        <v>6</v>
      </c>
      <c r="I29" s="44">
        <v>6</v>
      </c>
      <c r="J29" s="44">
        <v>6</v>
      </c>
      <c r="K29" s="44">
        <v>6</v>
      </c>
      <c r="L29" s="44">
        <v>6</v>
      </c>
      <c r="M29" s="44">
        <v>6</v>
      </c>
      <c r="N29" s="44">
        <v>6</v>
      </c>
      <c r="O29" s="44">
        <v>6</v>
      </c>
      <c r="P29" s="44">
        <v>6</v>
      </c>
      <c r="Q29" s="44">
        <v>6</v>
      </c>
      <c r="R29" s="44">
        <v>6</v>
      </c>
      <c r="S29" s="44">
        <v>6</v>
      </c>
      <c r="T29" s="44">
        <v>6</v>
      </c>
      <c r="U29" s="44">
        <v>6</v>
      </c>
      <c r="V29" s="44">
        <v>6</v>
      </c>
      <c r="W29" s="44">
        <v>6</v>
      </c>
      <c r="X29" s="44">
        <v>6</v>
      </c>
      <c r="Y29" s="44">
        <v>6</v>
      </c>
      <c r="Z29" s="44">
        <v>6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2.1</v>
      </c>
      <c r="C34" s="44">
        <v>2.1</v>
      </c>
      <c r="D34" s="44">
        <v>2.1</v>
      </c>
      <c r="E34" s="44">
        <v>2.1</v>
      </c>
      <c r="F34" s="44">
        <v>2.1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2.1</v>
      </c>
      <c r="N34" s="44">
        <v>2.1</v>
      </c>
      <c r="O34" s="44">
        <v>2.1</v>
      </c>
      <c r="P34" s="44">
        <v>2.1</v>
      </c>
      <c r="Q34" s="44">
        <v>2.1</v>
      </c>
      <c r="R34" s="44">
        <v>2.1</v>
      </c>
      <c r="S34" s="44">
        <v>2.1</v>
      </c>
      <c r="T34" s="44">
        <v>2.1</v>
      </c>
      <c r="U34" s="44">
        <v>2.1</v>
      </c>
      <c r="V34" s="44">
        <v>2.1</v>
      </c>
      <c r="W34" s="44">
        <v>2.1</v>
      </c>
      <c r="X34" s="44">
        <v>2.1</v>
      </c>
      <c r="Y34" s="44">
        <v>2.1</v>
      </c>
      <c r="Z34" s="44">
        <v>2.1</v>
      </c>
      <c r="AA34" s="44">
        <v>2.1</v>
      </c>
      <c r="AB34" s="44">
        <v>2.1</v>
      </c>
      <c r="AC34" s="44">
        <v>2.1</v>
      </c>
      <c r="AD34" s="44">
        <v>2.1</v>
      </c>
      <c r="AE34" s="44">
        <v>2.1</v>
      </c>
      <c r="AF34" s="44">
        <v>2.1</v>
      </c>
      <c r="AG34" s="58">
        <v>20</v>
      </c>
      <c r="AH34" s="49">
        <f t="shared" si="2"/>
        <v>2.1</v>
      </c>
      <c r="AI34" s="50">
        <f t="shared" si="3"/>
        <v>2.1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200</v>
      </c>
      <c r="C36" s="55">
        <v>200</v>
      </c>
      <c r="D36" s="55">
        <v>200</v>
      </c>
      <c r="E36" s="55">
        <v>200</v>
      </c>
      <c r="F36" s="55">
        <v>200</v>
      </c>
      <c r="G36" s="55">
        <v>200</v>
      </c>
      <c r="H36" s="55">
        <v>200</v>
      </c>
      <c r="I36" s="55">
        <v>200</v>
      </c>
      <c r="J36" s="55">
        <v>200</v>
      </c>
      <c r="K36" s="55">
        <v>200</v>
      </c>
      <c r="L36" s="55">
        <v>200</v>
      </c>
      <c r="M36" s="55">
        <v>200</v>
      </c>
      <c r="N36" s="55">
        <v>200</v>
      </c>
      <c r="O36" s="55">
        <v>200</v>
      </c>
      <c r="P36" s="55">
        <v>200</v>
      </c>
      <c r="Q36" s="55">
        <v>200</v>
      </c>
      <c r="R36" s="55">
        <v>200</v>
      </c>
      <c r="S36" s="55">
        <v>200</v>
      </c>
      <c r="T36" s="55">
        <v>200</v>
      </c>
      <c r="U36" s="55">
        <v>200</v>
      </c>
      <c r="V36" s="55">
        <v>200</v>
      </c>
      <c r="W36" s="55">
        <v>200</v>
      </c>
      <c r="X36" s="55">
        <v>200</v>
      </c>
      <c r="Y36" s="55">
        <v>200</v>
      </c>
      <c r="Z36" s="55">
        <v>200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200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97</v>
      </c>
      <c r="C37" s="61">
        <v>107</v>
      </c>
      <c r="D37" s="61">
        <v>104</v>
      </c>
      <c r="E37" s="55">
        <f>100.2</f>
        <v>100.2</v>
      </c>
      <c r="F37" s="55">
        <f>47.8+47.5</f>
        <v>95.3</v>
      </c>
      <c r="G37" s="55">
        <f>46+46.3</f>
        <v>92.3</v>
      </c>
      <c r="H37" s="55">
        <f>44.7+44.1</f>
        <v>88.800000000000011</v>
      </c>
      <c r="I37" s="55">
        <f>42.6+46.4</f>
        <v>89</v>
      </c>
      <c r="J37" s="55">
        <f>36.4+46.8</f>
        <v>83.199999999999989</v>
      </c>
      <c r="K37" s="55">
        <f>34.4+46.6</f>
        <v>81</v>
      </c>
      <c r="L37" s="55">
        <f>36.9+46.1</f>
        <v>83</v>
      </c>
      <c r="M37" s="55">
        <v>82.4</v>
      </c>
      <c r="N37" s="55">
        <v>78.400000000000006</v>
      </c>
      <c r="O37" s="55">
        <v>79.099999999999994</v>
      </c>
      <c r="P37" s="55">
        <v>69</v>
      </c>
      <c r="Q37" s="55">
        <v>73</v>
      </c>
      <c r="R37" s="55">
        <v>75.7</v>
      </c>
      <c r="S37" s="55">
        <f>31.7+38.1</f>
        <v>69.8</v>
      </c>
      <c r="T37" s="55">
        <f>33.1+38.1</f>
        <v>71.2</v>
      </c>
      <c r="U37" s="55">
        <f>34.7+39.1</f>
        <v>73.800000000000011</v>
      </c>
      <c r="V37" s="55">
        <f>34.7+39.1</f>
        <v>73.800000000000011</v>
      </c>
      <c r="W37" s="61">
        <f>39.2+39.4</f>
        <v>78.599999999999994</v>
      </c>
      <c r="X37" s="61">
        <f>33+37</f>
        <v>70</v>
      </c>
      <c r="Y37" s="61">
        <f>32.5+35</f>
        <v>67.5</v>
      </c>
      <c r="Z37" s="61">
        <f>32.5+35</f>
        <v>67.5</v>
      </c>
      <c r="AA37" s="61">
        <v>65.199999999999989</v>
      </c>
      <c r="AB37" s="61">
        <f>31.5+41.9</f>
        <v>73.400000000000006</v>
      </c>
      <c r="AC37" s="61">
        <f>31.5+41.6</f>
        <v>73.099999999999994</v>
      </c>
      <c r="AD37" s="61">
        <f>31.8+47.8</f>
        <v>79.599999999999994</v>
      </c>
      <c r="AE37" s="61">
        <f>32.1+55.4</f>
        <v>87.5</v>
      </c>
      <c r="AF37" s="61">
        <f>33.1+59.6</f>
        <v>92.7</v>
      </c>
      <c r="AG37" s="58">
        <v>240</v>
      </c>
      <c r="AH37" s="49">
        <f t="shared" si="2"/>
        <v>107</v>
      </c>
      <c r="AI37" s="50">
        <f t="shared" si="3"/>
        <v>65.199999999999989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637.1</v>
      </c>
      <c r="C38" s="63">
        <f t="shared" si="4"/>
        <v>626.30000000000007</v>
      </c>
      <c r="D38" s="63">
        <f t="shared" si="4"/>
        <v>626.30000000000007</v>
      </c>
      <c r="E38" s="63">
        <f t="shared" si="4"/>
        <v>556.30000000000007</v>
      </c>
      <c r="F38" s="63">
        <f t="shared" si="4"/>
        <v>607.30000000000007</v>
      </c>
      <c r="G38" s="63">
        <f t="shared" si="4"/>
        <v>607.90000000000009</v>
      </c>
      <c r="H38" s="63">
        <f t="shared" si="4"/>
        <v>607.90000000000009</v>
      </c>
      <c r="I38" s="63">
        <f t="shared" si="4"/>
        <v>587.90000000000009</v>
      </c>
      <c r="J38" s="63">
        <f t="shared" si="4"/>
        <v>608.5</v>
      </c>
      <c r="K38" s="63">
        <f t="shared" si="4"/>
        <v>648.5</v>
      </c>
      <c r="L38" s="63">
        <f t="shared" si="4"/>
        <v>662.5</v>
      </c>
      <c r="M38" s="63">
        <f t="shared" si="4"/>
        <v>638.5</v>
      </c>
      <c r="N38" s="63">
        <f t="shared" si="4"/>
        <v>622.5</v>
      </c>
      <c r="O38" s="63">
        <f t="shared" si="4"/>
        <v>622.5</v>
      </c>
      <c r="P38" s="63">
        <f t="shared" si="4"/>
        <v>642.5</v>
      </c>
      <c r="Q38" s="63">
        <f t="shared" si="4"/>
        <v>642.5</v>
      </c>
      <c r="R38" s="63">
        <f t="shared" si="4"/>
        <v>682.5</v>
      </c>
      <c r="S38" s="63">
        <f t="shared" si="4"/>
        <v>662.90000000000009</v>
      </c>
      <c r="T38" s="63">
        <f t="shared" si="4"/>
        <v>691.90000000000009</v>
      </c>
      <c r="U38" s="63">
        <f t="shared" si="4"/>
        <v>692</v>
      </c>
      <c r="V38" s="63">
        <f t="shared" si="4"/>
        <v>680.6</v>
      </c>
      <c r="W38" s="63">
        <f t="shared" si="4"/>
        <v>685.5</v>
      </c>
      <c r="X38" s="63">
        <f t="shared" si="4"/>
        <v>675.7</v>
      </c>
      <c r="Y38" s="63">
        <f t="shared" si="4"/>
        <v>685.7</v>
      </c>
      <c r="Z38" s="63">
        <f t="shared" si="4"/>
        <v>705.7</v>
      </c>
      <c r="AA38" s="63">
        <v>694.9</v>
      </c>
      <c r="AB38" s="63">
        <f t="shared" si="4"/>
        <v>706.4</v>
      </c>
      <c r="AC38" s="63">
        <f t="shared" si="4"/>
        <v>706.4</v>
      </c>
      <c r="AD38" s="63">
        <f t="shared" si="4"/>
        <v>744.90000000000009</v>
      </c>
      <c r="AE38" s="63">
        <f t="shared" si="4"/>
        <v>654.90000000000009</v>
      </c>
      <c r="AF38" s="63">
        <f t="shared" si="4"/>
        <v>624.90000000000009</v>
      </c>
      <c r="AG38" s="58">
        <f>SUM(AG11:AG37)</f>
        <v>1492.8299999999997</v>
      </c>
      <c r="AH38" s="49">
        <f t="shared" si="2"/>
        <v>744.90000000000009</v>
      </c>
      <c r="AI38" s="50">
        <f t="shared" si="3"/>
        <v>556.30000000000007</v>
      </c>
      <c r="AK38" s="51"/>
    </row>
    <row r="39" spans="1:88" x14ac:dyDescent="0.25">
      <c r="A39" s="52" t="s">
        <v>47</v>
      </c>
      <c r="B39" s="44">
        <v>60</v>
      </c>
      <c r="C39" s="44">
        <v>52</v>
      </c>
      <c r="D39" s="44">
        <v>48</v>
      </c>
      <c r="E39" s="44">
        <v>36</v>
      </c>
      <c r="F39" s="44">
        <v>64.2</v>
      </c>
      <c r="G39" s="44">
        <v>65</v>
      </c>
      <c r="H39" s="44">
        <v>64.8</v>
      </c>
      <c r="I39" s="44">
        <v>71</v>
      </c>
      <c r="J39" s="44">
        <v>105</v>
      </c>
      <c r="K39" s="44">
        <v>104.5</v>
      </c>
      <c r="L39" s="44">
        <v>121.4</v>
      </c>
      <c r="M39" s="44">
        <v>121.4</v>
      </c>
      <c r="N39" s="44">
        <v>127.8</v>
      </c>
      <c r="O39" s="44">
        <v>97.2</v>
      </c>
      <c r="P39" s="44">
        <v>82.4</v>
      </c>
      <c r="Q39" s="44">
        <v>96.7</v>
      </c>
      <c r="R39" s="44">
        <v>96.7</v>
      </c>
      <c r="S39" s="44">
        <v>95.4</v>
      </c>
      <c r="T39" s="44">
        <v>85</v>
      </c>
      <c r="U39" s="44">
        <v>81</v>
      </c>
      <c r="V39" s="44">
        <v>89</v>
      </c>
      <c r="W39" s="44">
        <v>81.2</v>
      </c>
      <c r="X39" s="44">
        <v>61.3</v>
      </c>
      <c r="Y39" s="44">
        <v>61.3</v>
      </c>
      <c r="Z39" s="44">
        <v>111</v>
      </c>
      <c r="AA39" s="44">
        <v>141.5</v>
      </c>
      <c r="AB39" s="44">
        <v>108.7</v>
      </c>
      <c r="AC39" s="44">
        <v>108.4</v>
      </c>
      <c r="AD39" s="44">
        <v>108.2</v>
      </c>
      <c r="AE39" s="44">
        <v>108.5</v>
      </c>
      <c r="AF39" s="44">
        <v>108.2</v>
      </c>
      <c r="AG39" s="56">
        <v>144</v>
      </c>
      <c r="AH39" s="49">
        <f t="shared" si="2"/>
        <v>141.5</v>
      </c>
      <c r="AI39" s="50">
        <f t="shared" si="3"/>
        <v>36</v>
      </c>
      <c r="AK39" s="51"/>
    </row>
    <row r="40" spans="1:88" x14ac:dyDescent="0.25">
      <c r="A40" s="57" t="s">
        <v>48</v>
      </c>
      <c r="B40" s="64">
        <v>35</v>
      </c>
      <c r="C40" s="64">
        <v>33</v>
      </c>
      <c r="D40" s="64">
        <v>33.299999999999997</v>
      </c>
      <c r="E40" s="64">
        <v>33.4</v>
      </c>
      <c r="F40" s="64">
        <v>33.1</v>
      </c>
      <c r="G40" s="64">
        <v>33.1</v>
      </c>
      <c r="H40" s="64">
        <v>35.1</v>
      </c>
      <c r="I40" s="64">
        <v>35.1</v>
      </c>
      <c r="J40" s="64">
        <v>35.1</v>
      </c>
      <c r="K40" s="64">
        <v>35.1</v>
      </c>
      <c r="L40" s="64">
        <v>58.9</v>
      </c>
      <c r="M40" s="64">
        <v>64.3</v>
      </c>
      <c r="N40" s="64">
        <v>69.3</v>
      </c>
      <c r="O40" s="64">
        <v>65.900000000000006</v>
      </c>
      <c r="P40" s="64">
        <v>65.900000000000006</v>
      </c>
      <c r="Q40" s="64">
        <v>65.900000000000006</v>
      </c>
      <c r="R40" s="64">
        <v>65.900000000000006</v>
      </c>
      <c r="S40" s="64">
        <v>69.900000000000006</v>
      </c>
      <c r="T40" s="64">
        <v>50.2</v>
      </c>
      <c r="U40" s="64">
        <v>50.2</v>
      </c>
      <c r="V40" s="64">
        <v>55.8</v>
      </c>
      <c r="W40" s="64">
        <v>41.7</v>
      </c>
      <c r="X40" s="64">
        <v>41.8</v>
      </c>
      <c r="Y40" s="64">
        <v>41.8</v>
      </c>
      <c r="Z40" s="64">
        <v>58.9</v>
      </c>
      <c r="AA40" s="64">
        <v>68.900000000000006</v>
      </c>
      <c r="AB40" s="64">
        <v>68.099999999999994</v>
      </c>
      <c r="AC40" s="64">
        <v>60.4</v>
      </c>
      <c r="AD40" s="64">
        <v>60.1</v>
      </c>
      <c r="AE40" s="64">
        <v>60.1</v>
      </c>
      <c r="AF40" s="64">
        <v>60.5</v>
      </c>
      <c r="AG40" s="58">
        <v>70</v>
      </c>
      <c r="AH40" s="49">
        <f t="shared" si="2"/>
        <v>69.900000000000006</v>
      </c>
      <c r="AI40" s="50">
        <f t="shared" si="3"/>
        <v>33</v>
      </c>
      <c r="AK40" s="51"/>
    </row>
    <row r="41" spans="1:88" x14ac:dyDescent="0.25">
      <c r="A41" s="57" t="s">
        <v>49</v>
      </c>
      <c r="B41" s="64">
        <v>60</v>
      </c>
      <c r="C41" s="64">
        <v>60</v>
      </c>
      <c r="D41" s="64">
        <v>60</v>
      </c>
      <c r="E41" s="64">
        <v>61</v>
      </c>
      <c r="F41" s="64">
        <v>48.9</v>
      </c>
      <c r="G41" s="64">
        <v>49.2</v>
      </c>
      <c r="H41" s="64">
        <v>50</v>
      </c>
      <c r="I41" s="64">
        <v>50.2</v>
      </c>
      <c r="J41" s="64">
        <v>48.9</v>
      </c>
      <c r="K41" s="64">
        <v>49.2</v>
      </c>
      <c r="L41" s="64">
        <v>44.9</v>
      </c>
      <c r="M41" s="64">
        <v>44.9</v>
      </c>
      <c r="N41" s="64">
        <v>46.1</v>
      </c>
      <c r="O41" s="64">
        <v>46.1</v>
      </c>
      <c r="P41" s="64">
        <v>46.1</v>
      </c>
      <c r="Q41" s="64">
        <v>46.1</v>
      </c>
      <c r="R41" s="64">
        <v>46.1</v>
      </c>
      <c r="S41" s="64">
        <v>45.1</v>
      </c>
      <c r="T41" s="64">
        <v>45.6</v>
      </c>
      <c r="U41" s="64">
        <v>45.6</v>
      </c>
      <c r="V41" s="64">
        <v>61.7</v>
      </c>
      <c r="W41" s="64">
        <v>61.9</v>
      </c>
      <c r="X41" s="64">
        <v>53.8</v>
      </c>
      <c r="Y41" s="64">
        <v>53.8</v>
      </c>
      <c r="Z41" s="64">
        <v>60</v>
      </c>
      <c r="AA41" s="64">
        <v>65.900000000000006</v>
      </c>
      <c r="AB41" s="64">
        <v>67.900000000000006</v>
      </c>
      <c r="AC41" s="64">
        <v>68</v>
      </c>
      <c r="AD41" s="64">
        <v>61.1</v>
      </c>
      <c r="AE41" s="64">
        <v>61.4</v>
      </c>
      <c r="AF41" s="64">
        <v>52.1</v>
      </c>
      <c r="AG41" s="58">
        <v>69</v>
      </c>
      <c r="AH41" s="49">
        <f t="shared" si="2"/>
        <v>68</v>
      </c>
      <c r="AI41" s="50">
        <f t="shared" si="3"/>
        <v>44.9</v>
      </c>
      <c r="AK41" s="51"/>
    </row>
    <row r="42" spans="1:88" x14ac:dyDescent="0.25">
      <c r="A42" s="57" t="s">
        <v>50</v>
      </c>
      <c r="B42" s="55">
        <v>60.7</v>
      </c>
      <c r="C42" s="55">
        <v>60.7</v>
      </c>
      <c r="D42" s="55">
        <v>60.7</v>
      </c>
      <c r="E42" s="55">
        <v>60.7</v>
      </c>
      <c r="F42" s="55">
        <v>60.7</v>
      </c>
      <c r="G42" s="55">
        <v>60.7</v>
      </c>
      <c r="H42" s="55">
        <v>60.7</v>
      </c>
      <c r="I42" s="55">
        <v>60.7</v>
      </c>
      <c r="J42" s="55">
        <v>60.7</v>
      </c>
      <c r="K42" s="55">
        <v>60.7</v>
      </c>
      <c r="L42" s="55">
        <v>60.7</v>
      </c>
      <c r="M42" s="55">
        <v>60.7</v>
      </c>
      <c r="N42" s="55">
        <v>60.7</v>
      </c>
      <c r="O42" s="55">
        <v>60.7</v>
      </c>
      <c r="P42" s="55">
        <v>60.7</v>
      </c>
      <c r="Q42" s="55">
        <v>60.7</v>
      </c>
      <c r="R42" s="55">
        <v>60.7</v>
      </c>
      <c r="S42" s="55">
        <v>60.7</v>
      </c>
      <c r="T42" s="55">
        <v>60.7</v>
      </c>
      <c r="U42" s="55">
        <v>60.7</v>
      </c>
      <c r="V42" s="64">
        <v>60.9</v>
      </c>
      <c r="W42" s="64">
        <v>60.9</v>
      </c>
      <c r="X42" s="64">
        <v>60.9</v>
      </c>
      <c r="Y42" s="64">
        <v>60.9</v>
      </c>
      <c r="Z42" s="64">
        <v>60.9</v>
      </c>
      <c r="AA42" s="64">
        <v>60.9</v>
      </c>
      <c r="AB42" s="55">
        <v>60.9</v>
      </c>
      <c r="AC42" s="55">
        <v>60.9</v>
      </c>
      <c r="AD42" s="55">
        <v>60.9</v>
      </c>
      <c r="AE42" s="55">
        <v>60.9</v>
      </c>
      <c r="AF42" s="55">
        <v>60.9</v>
      </c>
      <c r="AG42" s="58">
        <v>60</v>
      </c>
      <c r="AH42" s="49">
        <f t="shared" si="2"/>
        <v>60.9</v>
      </c>
      <c r="AI42" s="50">
        <f t="shared" si="3"/>
        <v>60.7</v>
      </c>
      <c r="AK42" s="51"/>
    </row>
    <row r="43" spans="1:88" x14ac:dyDescent="0.25">
      <c r="A43" s="57" t="s">
        <v>51</v>
      </c>
      <c r="B43" s="55">
        <v>19</v>
      </c>
      <c r="C43" s="55">
        <v>19</v>
      </c>
      <c r="D43" s="55">
        <v>19</v>
      </c>
      <c r="E43" s="55">
        <v>15</v>
      </c>
      <c r="F43" s="55">
        <v>0</v>
      </c>
      <c r="G43" s="55">
        <v>0</v>
      </c>
      <c r="H43" s="55">
        <v>0</v>
      </c>
      <c r="I43" s="55">
        <v>10</v>
      </c>
      <c r="J43" s="55">
        <v>9</v>
      </c>
      <c r="K43" s="55">
        <v>9</v>
      </c>
      <c r="L43" s="55">
        <v>12</v>
      </c>
      <c r="M43" s="55">
        <v>15</v>
      </c>
      <c r="N43" s="55">
        <v>25</v>
      </c>
      <c r="O43" s="55">
        <v>25</v>
      </c>
      <c r="P43" s="55">
        <v>30</v>
      </c>
      <c r="Q43" s="55">
        <v>10</v>
      </c>
      <c r="R43" s="55">
        <v>6.1</v>
      </c>
      <c r="S43" s="55">
        <v>6.1</v>
      </c>
      <c r="T43" s="55">
        <v>6.1</v>
      </c>
      <c r="U43" s="55">
        <v>6.1</v>
      </c>
      <c r="V43" s="64">
        <v>0</v>
      </c>
      <c r="W43" s="64">
        <v>0</v>
      </c>
      <c r="X43" s="64">
        <v>15</v>
      </c>
      <c r="Y43" s="64">
        <v>15</v>
      </c>
      <c r="Z43" s="64">
        <v>15</v>
      </c>
      <c r="AA43" s="64">
        <v>29.3</v>
      </c>
      <c r="AB43" s="55">
        <v>19.399999999999999</v>
      </c>
      <c r="AC43" s="55">
        <v>20.100000000000001</v>
      </c>
      <c r="AD43" s="55">
        <v>20.100000000000001</v>
      </c>
      <c r="AE43" s="55">
        <v>20.100000000000001</v>
      </c>
      <c r="AF43" s="55">
        <v>20.100000000000001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55">
        <v>0</v>
      </c>
      <c r="N44" s="55">
        <v>0</v>
      </c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>
        <v>0</v>
      </c>
      <c r="U44" s="55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12.8</v>
      </c>
      <c r="C45" s="64">
        <v>12.8</v>
      </c>
      <c r="D45" s="64">
        <v>12.8</v>
      </c>
      <c r="E45" s="64">
        <v>13</v>
      </c>
      <c r="F45" s="64">
        <v>13</v>
      </c>
      <c r="G45" s="64">
        <v>13</v>
      </c>
      <c r="H45" s="64">
        <v>13</v>
      </c>
      <c r="I45" s="64">
        <v>13</v>
      </c>
      <c r="J45" s="64">
        <v>13</v>
      </c>
      <c r="K45" s="64">
        <v>13.4</v>
      </c>
      <c r="L45" s="64">
        <v>13.4</v>
      </c>
      <c r="M45" s="64">
        <v>13.4</v>
      </c>
      <c r="N45" s="64">
        <v>13.4</v>
      </c>
      <c r="O45" s="64">
        <v>13.4</v>
      </c>
      <c r="P45" s="64">
        <v>13.4</v>
      </c>
      <c r="Q45" s="64">
        <v>13.4</v>
      </c>
      <c r="R45" s="64">
        <v>13.4</v>
      </c>
      <c r="S45" s="64">
        <v>13.4</v>
      </c>
      <c r="T45" s="64">
        <v>13.4</v>
      </c>
      <c r="U45" s="64">
        <v>13.4</v>
      </c>
      <c r="V45" s="44">
        <v>13.4</v>
      </c>
      <c r="W45" s="44">
        <v>19.399999999999999</v>
      </c>
      <c r="X45" s="44">
        <v>15.1</v>
      </c>
      <c r="Y45" s="44">
        <v>15.1</v>
      </c>
      <c r="Z45" s="44">
        <v>15.1</v>
      </c>
      <c r="AA45" s="44">
        <v>15.1</v>
      </c>
      <c r="AB45" s="64">
        <v>15.1</v>
      </c>
      <c r="AC45" s="64">
        <v>15.1</v>
      </c>
      <c r="AD45" s="64">
        <v>15.1</v>
      </c>
      <c r="AE45" s="64">
        <v>15.1</v>
      </c>
      <c r="AF45" s="64">
        <v>15.1</v>
      </c>
      <c r="AG45" s="58">
        <v>24</v>
      </c>
      <c r="AH45" s="49">
        <f t="shared" si="2"/>
        <v>19.399999999999999</v>
      </c>
      <c r="AI45" s="50">
        <f t="shared" si="3"/>
        <v>12.8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64">
        <v>10</v>
      </c>
      <c r="N47" s="64">
        <v>10</v>
      </c>
      <c r="O47" s="64">
        <v>10</v>
      </c>
      <c r="P47" s="64">
        <v>10</v>
      </c>
      <c r="Q47" s="64">
        <v>10</v>
      </c>
      <c r="R47" s="64">
        <v>10</v>
      </c>
      <c r="S47" s="64">
        <v>10</v>
      </c>
      <c r="T47" s="64">
        <v>10</v>
      </c>
      <c r="U47" s="64">
        <v>10</v>
      </c>
      <c r="V47" s="4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10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7.1</v>
      </c>
      <c r="C48" s="64">
        <v>7.1</v>
      </c>
      <c r="D48" s="64">
        <v>7.1</v>
      </c>
      <c r="E48" s="64">
        <v>7.1</v>
      </c>
      <c r="F48" s="64">
        <v>7.1</v>
      </c>
      <c r="G48" s="64">
        <v>7.1</v>
      </c>
      <c r="H48" s="64">
        <v>7.1</v>
      </c>
      <c r="I48" s="64">
        <v>7.1</v>
      </c>
      <c r="J48" s="64">
        <v>7.1</v>
      </c>
      <c r="K48" s="64">
        <v>7.1</v>
      </c>
      <c r="L48" s="64">
        <v>7.1</v>
      </c>
      <c r="M48" s="64">
        <v>7.1</v>
      </c>
      <c r="N48" s="64">
        <v>7.1</v>
      </c>
      <c r="O48" s="64">
        <v>7.1</v>
      </c>
      <c r="P48" s="64">
        <v>7.1</v>
      </c>
      <c r="Q48" s="64">
        <v>7.1</v>
      </c>
      <c r="R48" s="64">
        <v>7.1</v>
      </c>
      <c r="S48" s="64">
        <v>7.1</v>
      </c>
      <c r="T48" s="64">
        <v>7.1</v>
      </c>
      <c r="U48" s="64">
        <v>7.1</v>
      </c>
      <c r="V48" s="44">
        <v>7.1</v>
      </c>
      <c r="W48" s="44">
        <v>7.1</v>
      </c>
      <c r="X48" s="44">
        <v>7.1</v>
      </c>
      <c r="Y48" s="44">
        <v>7.1</v>
      </c>
      <c r="Z48" s="44">
        <v>7.1</v>
      </c>
      <c r="AA48" s="44">
        <v>7.1</v>
      </c>
      <c r="AB48" s="44">
        <v>7.1</v>
      </c>
      <c r="AC48" s="44">
        <v>7.1</v>
      </c>
      <c r="AD48" s="44">
        <v>7.1</v>
      </c>
      <c r="AE48" s="44">
        <v>7.1</v>
      </c>
      <c r="AF48" s="44">
        <v>7.1</v>
      </c>
      <c r="AG48" s="58">
        <v>14</v>
      </c>
      <c r="AH48" s="49">
        <f t="shared" si="2"/>
        <v>7.1</v>
      </c>
      <c r="AI48" s="50">
        <f t="shared" si="3"/>
        <v>7.1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>
        <v>6</v>
      </c>
      <c r="H49" s="64">
        <v>6</v>
      </c>
      <c r="I49" s="64">
        <v>6</v>
      </c>
      <c r="J49" s="64">
        <v>6</v>
      </c>
      <c r="K49" s="64">
        <v>6</v>
      </c>
      <c r="L49" s="64">
        <v>6</v>
      </c>
      <c r="M49" s="64">
        <v>6</v>
      </c>
      <c r="N49" s="64">
        <v>6</v>
      </c>
      <c r="O49" s="64">
        <v>6</v>
      </c>
      <c r="P49" s="64">
        <v>6</v>
      </c>
      <c r="Q49" s="64">
        <v>6</v>
      </c>
      <c r="R49" s="64">
        <v>6</v>
      </c>
      <c r="S49" s="64">
        <v>6</v>
      </c>
      <c r="T49" s="64">
        <v>6</v>
      </c>
      <c r="U49" s="6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</v>
      </c>
      <c r="C50" s="64">
        <v>4</v>
      </c>
      <c r="D50" s="64">
        <v>4</v>
      </c>
      <c r="E50" s="64">
        <v>4</v>
      </c>
      <c r="F50" s="64">
        <v>4</v>
      </c>
      <c r="G50" s="64">
        <v>4</v>
      </c>
      <c r="H50" s="64">
        <v>4</v>
      </c>
      <c r="I50" s="64">
        <v>4</v>
      </c>
      <c r="J50" s="64">
        <v>4</v>
      </c>
      <c r="K50" s="64">
        <v>4</v>
      </c>
      <c r="L50" s="64">
        <v>4</v>
      </c>
      <c r="M50" s="64">
        <v>4</v>
      </c>
      <c r="N50" s="64">
        <v>4</v>
      </c>
      <c r="O50" s="64">
        <v>4</v>
      </c>
      <c r="P50" s="64">
        <v>4</v>
      </c>
      <c r="Q50" s="64">
        <v>4</v>
      </c>
      <c r="R50" s="64">
        <v>4</v>
      </c>
      <c r="S50" s="64">
        <v>4</v>
      </c>
      <c r="T50" s="64">
        <v>4</v>
      </c>
      <c r="U50" s="64">
        <v>4</v>
      </c>
      <c r="V50" s="44">
        <v>4</v>
      </c>
      <c r="W50" s="44">
        <v>4</v>
      </c>
      <c r="X50" s="44">
        <v>4</v>
      </c>
      <c r="Y50" s="44">
        <v>4</v>
      </c>
      <c r="Z50" s="44">
        <v>4</v>
      </c>
      <c r="AA50" s="44">
        <v>4</v>
      </c>
      <c r="AB50" s="44">
        <v>4</v>
      </c>
      <c r="AC50" s="44">
        <v>4</v>
      </c>
      <c r="AD50" s="44">
        <v>4</v>
      </c>
      <c r="AE50" s="44">
        <v>4</v>
      </c>
      <c r="AF50" s="44">
        <v>4</v>
      </c>
      <c r="AG50" s="58">
        <v>6.2</v>
      </c>
      <c r="AH50" s="49">
        <f t="shared" si="2"/>
        <v>4</v>
      </c>
      <c r="AI50" s="50">
        <f t="shared" si="3"/>
        <v>4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278.14000000000004</v>
      </c>
      <c r="C52" s="63">
        <f t="shared" si="6"/>
        <v>268.14000000000004</v>
      </c>
      <c r="D52" s="63">
        <f t="shared" si="6"/>
        <v>264.44</v>
      </c>
      <c r="E52" s="63">
        <f t="shared" si="6"/>
        <v>249.74</v>
      </c>
      <c r="F52" s="63">
        <f t="shared" si="6"/>
        <v>250.54000000000002</v>
      </c>
      <c r="G52" s="63">
        <f t="shared" si="6"/>
        <v>251.64</v>
      </c>
      <c r="H52" s="63">
        <f t="shared" si="6"/>
        <v>254.24</v>
      </c>
      <c r="I52" s="63">
        <f t="shared" si="6"/>
        <v>270.64000000000004</v>
      </c>
      <c r="J52" s="63">
        <f t="shared" si="6"/>
        <v>302.34000000000003</v>
      </c>
      <c r="K52" s="63">
        <f t="shared" si="6"/>
        <v>302.54000000000002</v>
      </c>
      <c r="L52" s="63">
        <f t="shared" si="6"/>
        <v>341.94000000000005</v>
      </c>
      <c r="M52" s="63">
        <f t="shared" si="6"/>
        <v>350.34000000000003</v>
      </c>
      <c r="N52" s="63">
        <f t="shared" si="6"/>
        <v>372.94</v>
      </c>
      <c r="O52" s="63">
        <f t="shared" si="6"/>
        <v>338.94000000000005</v>
      </c>
      <c r="P52" s="63">
        <f t="shared" si="6"/>
        <v>329.14000000000004</v>
      </c>
      <c r="Q52" s="63">
        <f t="shared" si="6"/>
        <v>323.44000000000005</v>
      </c>
      <c r="R52" s="63">
        <f t="shared" si="6"/>
        <v>319.54000000000008</v>
      </c>
      <c r="S52" s="63">
        <f t="shared" si="6"/>
        <v>321.24000000000007</v>
      </c>
      <c r="T52" s="63">
        <f t="shared" si="6"/>
        <v>291.64000000000004</v>
      </c>
      <c r="U52" s="63">
        <f t="shared" si="6"/>
        <v>287.64000000000004</v>
      </c>
      <c r="V52" s="63">
        <f t="shared" si="6"/>
        <v>311.44</v>
      </c>
      <c r="W52" s="63">
        <f t="shared" si="6"/>
        <v>295.74000000000007</v>
      </c>
      <c r="X52" s="63">
        <f>SUM(X39:X51)</f>
        <v>278.54000000000002</v>
      </c>
      <c r="Y52" s="63">
        <f t="shared" si="6"/>
        <v>278.54000000000002</v>
      </c>
      <c r="Z52" s="63">
        <f t="shared" si="6"/>
        <v>351.54000000000008</v>
      </c>
      <c r="AA52" s="63">
        <v>412.24000000000007</v>
      </c>
      <c r="AB52" s="63">
        <f t="shared" si="6"/>
        <v>370.74000000000007</v>
      </c>
      <c r="AC52" s="63">
        <f t="shared" si="6"/>
        <v>363.54000000000008</v>
      </c>
      <c r="AD52" s="63">
        <f t="shared" si="6"/>
        <v>356.1400000000001</v>
      </c>
      <c r="AE52" s="63">
        <f t="shared" si="6"/>
        <v>356.74000000000007</v>
      </c>
      <c r="AF52" s="63">
        <f t="shared" si="6"/>
        <v>347.54000000000008</v>
      </c>
      <c r="AG52" s="68">
        <f>SUM(AG39:AG51)</f>
        <v>489.91</v>
      </c>
      <c r="AH52" s="49">
        <f t="shared" si="2"/>
        <v>412.24000000000007</v>
      </c>
      <c r="AI52" s="50">
        <f t="shared" si="3"/>
        <v>249.74</v>
      </c>
      <c r="AK52" s="51"/>
    </row>
    <row r="53" spans="1:37" x14ac:dyDescent="0.25">
      <c r="A53" s="52" t="s">
        <v>61</v>
      </c>
      <c r="B53" s="44">
        <v>30</v>
      </c>
      <c r="C53" s="44">
        <v>30</v>
      </c>
      <c r="D53" s="44">
        <v>30</v>
      </c>
      <c r="E53" s="44">
        <v>30</v>
      </c>
      <c r="F53" s="44">
        <v>29.1</v>
      </c>
      <c r="G53" s="44">
        <v>29.1</v>
      </c>
      <c r="H53" s="44">
        <v>29</v>
      </c>
      <c r="I53" s="44">
        <v>29.1</v>
      </c>
      <c r="J53" s="44">
        <v>20</v>
      </c>
      <c r="K53" s="44">
        <v>20</v>
      </c>
      <c r="L53" s="44">
        <v>30</v>
      </c>
      <c r="M53" s="44">
        <v>30</v>
      </c>
      <c r="N53" s="44">
        <v>40</v>
      </c>
      <c r="O53" s="44">
        <v>50</v>
      </c>
      <c r="P53" s="44">
        <v>50</v>
      </c>
      <c r="Q53" s="44">
        <v>55</v>
      </c>
      <c r="R53" s="44">
        <v>60</v>
      </c>
      <c r="S53" s="44">
        <v>30</v>
      </c>
      <c r="T53" s="44">
        <v>60</v>
      </c>
      <c r="U53" s="44">
        <v>60</v>
      </c>
      <c r="V53" s="44">
        <v>60</v>
      </c>
      <c r="W53" s="44">
        <v>40</v>
      </c>
      <c r="X53" s="44">
        <v>35</v>
      </c>
      <c r="Y53" s="44">
        <v>35</v>
      </c>
      <c r="Z53" s="44">
        <v>55</v>
      </c>
      <c r="AA53" s="44">
        <v>55</v>
      </c>
      <c r="AB53" s="44">
        <v>30</v>
      </c>
      <c r="AC53" s="44">
        <v>30</v>
      </c>
      <c r="AD53" s="44">
        <v>30</v>
      </c>
      <c r="AE53" s="44">
        <v>30</v>
      </c>
      <c r="AF53" s="44">
        <v>30</v>
      </c>
      <c r="AG53" s="56">
        <v>60</v>
      </c>
      <c r="AH53" s="49">
        <f t="shared" si="2"/>
        <v>60</v>
      </c>
      <c r="AI53" s="50">
        <f t="shared" si="3"/>
        <v>20</v>
      </c>
      <c r="AK53" s="51"/>
    </row>
    <row r="54" spans="1:37" x14ac:dyDescent="0.25">
      <c r="A54" s="57" t="s">
        <v>62</v>
      </c>
      <c r="B54" s="64">
        <v>15</v>
      </c>
      <c r="C54" s="64">
        <v>15</v>
      </c>
      <c r="D54" s="64">
        <v>15</v>
      </c>
      <c r="E54" s="64">
        <v>15.1</v>
      </c>
      <c r="F54" s="64">
        <v>15.1</v>
      </c>
      <c r="G54" s="64">
        <v>15.1</v>
      </c>
      <c r="H54" s="64">
        <v>15.1</v>
      </c>
      <c r="I54" s="64">
        <v>15</v>
      </c>
      <c r="J54" s="64">
        <v>10.6</v>
      </c>
      <c r="K54" s="64">
        <v>9.9</v>
      </c>
      <c r="L54" s="64">
        <v>14.9</v>
      </c>
      <c r="M54" s="64">
        <v>14.9</v>
      </c>
      <c r="N54" s="64">
        <v>16</v>
      </c>
      <c r="O54" s="64">
        <v>23.8</v>
      </c>
      <c r="P54" s="64">
        <v>23.8</v>
      </c>
      <c r="Q54" s="64">
        <v>30.9</v>
      </c>
      <c r="R54" s="64">
        <v>29.7</v>
      </c>
      <c r="S54" s="64">
        <v>12.5</v>
      </c>
      <c r="T54" s="64">
        <v>30.4</v>
      </c>
      <c r="U54" s="64">
        <v>30.4</v>
      </c>
      <c r="V54" s="64">
        <v>30.3</v>
      </c>
      <c r="W54" s="64">
        <v>20</v>
      </c>
      <c r="X54" s="64">
        <v>15.4</v>
      </c>
      <c r="Y54" s="64">
        <v>15.4</v>
      </c>
      <c r="Z54" s="64">
        <v>23.3</v>
      </c>
      <c r="AA54" s="64">
        <v>27.5</v>
      </c>
      <c r="AB54" s="64">
        <v>14.7</v>
      </c>
      <c r="AC54" s="64">
        <v>14.7</v>
      </c>
      <c r="AD54" s="64">
        <v>15.4</v>
      </c>
      <c r="AE54" s="64">
        <v>15.3</v>
      </c>
      <c r="AF54" s="64">
        <v>15.3</v>
      </c>
      <c r="AG54" s="58">
        <v>32</v>
      </c>
      <c r="AH54" s="49">
        <f t="shared" si="2"/>
        <v>30.9</v>
      </c>
      <c r="AI54" s="50">
        <f t="shared" si="3"/>
        <v>9.9</v>
      </c>
      <c r="AK54" s="51"/>
    </row>
    <row r="55" spans="1:37" ht="15.75" thickBot="1" x14ac:dyDescent="0.3">
      <c r="A55" s="66" t="s">
        <v>63</v>
      </c>
      <c r="B55" s="70">
        <v>5.0999999999999996</v>
      </c>
      <c r="C55" s="70">
        <v>5.6</v>
      </c>
      <c r="D55" s="70">
        <v>5.6</v>
      </c>
      <c r="E55" s="70">
        <v>5.5</v>
      </c>
      <c r="F55" s="70">
        <v>5.5</v>
      </c>
      <c r="G55" s="70">
        <v>5.5</v>
      </c>
      <c r="H55" s="70">
        <v>5.5</v>
      </c>
      <c r="I55" s="70">
        <v>5.5</v>
      </c>
      <c r="J55" s="70">
        <v>3.9</v>
      </c>
      <c r="K55" s="70">
        <v>3.6</v>
      </c>
      <c r="L55" s="70">
        <v>5.4</v>
      </c>
      <c r="M55" s="70">
        <v>5.4</v>
      </c>
      <c r="N55" s="70">
        <v>5.8</v>
      </c>
      <c r="O55" s="70">
        <v>8.6999999999999993</v>
      </c>
      <c r="P55" s="70">
        <v>8.6999999999999993</v>
      </c>
      <c r="Q55" s="70">
        <v>11.3</v>
      </c>
      <c r="R55" s="70">
        <v>10.9</v>
      </c>
      <c r="S55" s="70">
        <v>4.5999999999999996</v>
      </c>
      <c r="T55" s="70">
        <v>11.1</v>
      </c>
      <c r="U55" s="70">
        <v>11.1</v>
      </c>
      <c r="V55" s="70">
        <v>30.3</v>
      </c>
      <c r="W55" s="70">
        <v>7.4</v>
      </c>
      <c r="X55" s="70">
        <v>5.6</v>
      </c>
      <c r="Y55" s="70">
        <v>5.6</v>
      </c>
      <c r="Z55" s="70">
        <v>8.5</v>
      </c>
      <c r="AA55" s="70">
        <v>10.1</v>
      </c>
      <c r="AB55" s="70">
        <v>5.4</v>
      </c>
      <c r="AC55" s="70">
        <v>5.4</v>
      </c>
      <c r="AD55" s="70">
        <v>5.6</v>
      </c>
      <c r="AE55" s="70">
        <v>5.6</v>
      </c>
      <c r="AF55" s="70">
        <v>5.6</v>
      </c>
      <c r="AG55" s="73">
        <v>14</v>
      </c>
      <c r="AH55" s="49">
        <f t="shared" si="2"/>
        <v>30.3</v>
      </c>
      <c r="AI55" s="50">
        <f t="shared" si="3"/>
        <v>3.6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50.1</v>
      </c>
      <c r="C56" s="63">
        <f t="shared" si="7"/>
        <v>50.6</v>
      </c>
      <c r="D56" s="63">
        <f t="shared" si="7"/>
        <v>50.6</v>
      </c>
      <c r="E56" s="63">
        <f t="shared" si="7"/>
        <v>50.6</v>
      </c>
      <c r="F56" s="63">
        <f t="shared" si="7"/>
        <v>49.7</v>
      </c>
      <c r="G56" s="63">
        <f t="shared" si="7"/>
        <v>49.7</v>
      </c>
      <c r="H56" s="63">
        <f t="shared" si="7"/>
        <v>49.6</v>
      </c>
      <c r="I56" s="63">
        <f t="shared" si="7"/>
        <v>49.6</v>
      </c>
      <c r="J56" s="63">
        <f t="shared" si="7"/>
        <v>34.5</v>
      </c>
      <c r="K56" s="63">
        <f t="shared" si="7"/>
        <v>33.5</v>
      </c>
      <c r="L56" s="63">
        <f t="shared" si="7"/>
        <v>50.3</v>
      </c>
      <c r="M56" s="63">
        <f t="shared" si="7"/>
        <v>50.3</v>
      </c>
      <c r="N56" s="63">
        <f t="shared" si="7"/>
        <v>61.8</v>
      </c>
      <c r="O56" s="63">
        <f t="shared" si="7"/>
        <v>82.5</v>
      </c>
      <c r="P56" s="63">
        <f t="shared" si="7"/>
        <v>82.5</v>
      </c>
      <c r="Q56" s="63">
        <f t="shared" si="7"/>
        <v>97.2</v>
      </c>
      <c r="R56" s="63">
        <f t="shared" si="7"/>
        <v>100.60000000000001</v>
      </c>
      <c r="S56" s="63">
        <f t="shared" si="7"/>
        <v>47.1</v>
      </c>
      <c r="T56" s="63">
        <f t="shared" si="7"/>
        <v>101.5</v>
      </c>
      <c r="U56" s="63">
        <f t="shared" si="7"/>
        <v>101.5</v>
      </c>
      <c r="V56" s="63">
        <f t="shared" si="7"/>
        <v>120.6</v>
      </c>
      <c r="W56" s="63">
        <f t="shared" si="7"/>
        <v>67.400000000000006</v>
      </c>
      <c r="X56" s="63">
        <f t="shared" si="7"/>
        <v>56</v>
      </c>
      <c r="Y56" s="63">
        <f t="shared" si="7"/>
        <v>56</v>
      </c>
      <c r="Z56" s="63">
        <f t="shared" si="7"/>
        <v>86.8</v>
      </c>
      <c r="AA56" s="63">
        <v>92.6</v>
      </c>
      <c r="AB56" s="63">
        <f t="shared" si="7"/>
        <v>50.1</v>
      </c>
      <c r="AC56" s="63">
        <f t="shared" si="7"/>
        <v>50.1</v>
      </c>
      <c r="AD56" s="63">
        <f t="shared" si="7"/>
        <v>51</v>
      </c>
      <c r="AE56" s="63">
        <f t="shared" si="7"/>
        <v>50.9</v>
      </c>
      <c r="AF56" s="63">
        <f t="shared" si="7"/>
        <v>50.9</v>
      </c>
      <c r="AG56" s="68">
        <f>SUM(AG53:AG55)</f>
        <v>106</v>
      </c>
      <c r="AH56" s="49">
        <f t="shared" si="2"/>
        <v>120.6</v>
      </c>
      <c r="AI56" s="50">
        <f t="shared" si="3"/>
        <v>33.5</v>
      </c>
      <c r="AK56" s="51"/>
    </row>
    <row r="57" spans="1:37" x14ac:dyDescent="0.25">
      <c r="A57" s="52" t="s">
        <v>65</v>
      </c>
      <c r="B57" s="44">
        <v>72</v>
      </c>
      <c r="C57" s="44">
        <v>77</v>
      </c>
      <c r="D57" s="44">
        <v>75</v>
      </c>
      <c r="E57" s="44">
        <v>77.2</v>
      </c>
      <c r="F57" s="44">
        <v>66.7</v>
      </c>
      <c r="G57" s="44">
        <v>68.2</v>
      </c>
      <c r="H57" s="44">
        <v>65</v>
      </c>
      <c r="I57" s="44">
        <v>75.7</v>
      </c>
      <c r="J57" s="44">
        <v>70</v>
      </c>
      <c r="K57" s="44">
        <v>73.599999999999994</v>
      </c>
      <c r="L57" s="44">
        <v>76</v>
      </c>
      <c r="M57" s="44">
        <v>72.7</v>
      </c>
      <c r="N57" s="44">
        <v>75</v>
      </c>
      <c r="O57" s="44">
        <v>76.599999999999994</v>
      </c>
      <c r="P57" s="44">
        <v>75.180000000000007</v>
      </c>
      <c r="Q57" s="44">
        <v>65</v>
      </c>
      <c r="R57" s="44">
        <v>64.3</v>
      </c>
      <c r="S57" s="44">
        <v>60.7</v>
      </c>
      <c r="T57" s="44">
        <v>77.3</v>
      </c>
      <c r="U57" s="44">
        <v>80</v>
      </c>
      <c r="V57" s="44">
        <v>78</v>
      </c>
      <c r="W57" s="44">
        <v>72</v>
      </c>
      <c r="X57" s="44">
        <v>77.400000000000006</v>
      </c>
      <c r="Y57" s="44">
        <v>72.099999999999994</v>
      </c>
      <c r="Z57" s="44">
        <v>72</v>
      </c>
      <c r="AA57" s="44">
        <v>76.3</v>
      </c>
      <c r="AB57" s="44">
        <v>68.400000000000006</v>
      </c>
      <c r="AC57" s="44">
        <v>68.900000000000006</v>
      </c>
      <c r="AD57" s="44">
        <v>67.099999999999994</v>
      </c>
      <c r="AE57" s="44">
        <v>69.5</v>
      </c>
      <c r="AF57" s="44">
        <v>63.1</v>
      </c>
      <c r="AG57" s="56"/>
      <c r="AH57" s="49">
        <f t="shared" si="2"/>
        <v>80</v>
      </c>
      <c r="AI57" s="50">
        <f t="shared" si="3"/>
        <v>60.7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90</v>
      </c>
      <c r="C59" s="64">
        <v>76</v>
      </c>
      <c r="D59" s="64">
        <v>74</v>
      </c>
      <c r="E59" s="64">
        <v>159</v>
      </c>
      <c r="F59" s="64">
        <v>150.19999999999999</v>
      </c>
      <c r="G59" s="64">
        <v>182.5</v>
      </c>
      <c r="H59" s="64">
        <v>174.4</v>
      </c>
      <c r="I59" s="64">
        <v>192</v>
      </c>
      <c r="J59" s="64">
        <v>255.6</v>
      </c>
      <c r="K59" s="64">
        <v>275.7</v>
      </c>
      <c r="L59" s="64">
        <v>287</v>
      </c>
      <c r="M59" s="64">
        <v>313</v>
      </c>
      <c r="N59" s="64">
        <v>350</v>
      </c>
      <c r="O59" s="64">
        <v>356</v>
      </c>
      <c r="P59" s="64">
        <v>270</v>
      </c>
      <c r="Q59" s="64">
        <v>334.5</v>
      </c>
      <c r="R59" s="64">
        <v>316</v>
      </c>
      <c r="S59" s="64">
        <v>345</v>
      </c>
      <c r="T59" s="64">
        <v>290</v>
      </c>
      <c r="U59" s="64">
        <v>280</v>
      </c>
      <c r="V59" s="64">
        <v>254</v>
      </c>
      <c r="W59" s="64">
        <v>259</v>
      </c>
      <c r="X59" s="64">
        <v>259</v>
      </c>
      <c r="Y59" s="64">
        <v>200</v>
      </c>
      <c r="Z59" s="64">
        <v>217.9</v>
      </c>
      <c r="AA59" s="64">
        <v>210</v>
      </c>
      <c r="AB59" s="64">
        <v>217</v>
      </c>
      <c r="AC59" s="64">
        <v>227</v>
      </c>
      <c r="AD59" s="64">
        <v>180.7</v>
      </c>
      <c r="AE59" s="64">
        <v>190</v>
      </c>
      <c r="AF59" s="64">
        <v>186.3</v>
      </c>
      <c r="AG59" s="77"/>
      <c r="AH59" s="49">
        <f t="shared" si="2"/>
        <v>356</v>
      </c>
      <c r="AI59" s="50">
        <f t="shared" si="3"/>
        <v>74</v>
      </c>
      <c r="AK59" s="51"/>
    </row>
    <row r="60" spans="1:37" x14ac:dyDescent="0.25">
      <c r="A60" s="57" t="s">
        <v>68</v>
      </c>
      <c r="B60" s="54">
        <v>21</v>
      </c>
      <c r="C60" s="54">
        <v>19</v>
      </c>
      <c r="D60" s="54">
        <v>19</v>
      </c>
      <c r="E60" s="54">
        <v>19.5</v>
      </c>
      <c r="F60" s="54">
        <v>19.600000000000001</v>
      </c>
      <c r="G60" s="54">
        <v>19.2</v>
      </c>
      <c r="H60" s="54">
        <v>19</v>
      </c>
      <c r="I60" s="54">
        <v>19</v>
      </c>
      <c r="J60" s="54">
        <v>19.399999999999999</v>
      </c>
      <c r="K60" s="54">
        <v>19.100000000000001</v>
      </c>
      <c r="L60" s="54">
        <v>19.100000000000001</v>
      </c>
      <c r="M60" s="54">
        <v>18.2</v>
      </c>
      <c r="N60" s="54">
        <v>19</v>
      </c>
      <c r="O60" s="54">
        <v>19.399999999999999</v>
      </c>
      <c r="P60" s="54">
        <v>19.399999999999999</v>
      </c>
      <c r="Q60" s="54">
        <v>20</v>
      </c>
      <c r="R60" s="54">
        <v>20</v>
      </c>
      <c r="S60" s="54">
        <v>19.899999999999999</v>
      </c>
      <c r="T60" s="54">
        <v>20.2</v>
      </c>
      <c r="U60" s="54">
        <v>19.3</v>
      </c>
      <c r="V60" s="54">
        <v>19.5</v>
      </c>
      <c r="W60" s="54">
        <v>19.399999999999999</v>
      </c>
      <c r="X60" s="54">
        <v>19.399999999999999</v>
      </c>
      <c r="Y60" s="54">
        <v>18.399999999999999</v>
      </c>
      <c r="Z60" s="54">
        <v>19.3</v>
      </c>
      <c r="AA60" s="54">
        <v>19.3</v>
      </c>
      <c r="AB60" s="54">
        <v>20.2</v>
      </c>
      <c r="AC60" s="54">
        <v>20.2</v>
      </c>
      <c r="AD60" s="54">
        <v>20.399999999999999</v>
      </c>
      <c r="AE60" s="54">
        <v>19.8</v>
      </c>
      <c r="AF60" s="54">
        <v>19.8</v>
      </c>
      <c r="AG60" s="77"/>
      <c r="AH60" s="49">
        <f t="shared" si="2"/>
        <v>21</v>
      </c>
      <c r="AI60" s="50">
        <f t="shared" si="3"/>
        <v>18.2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191</v>
      </c>
      <c r="C68" s="63">
        <f t="shared" si="8"/>
        <v>180</v>
      </c>
      <c r="D68" s="63">
        <f t="shared" si="8"/>
        <v>176</v>
      </c>
      <c r="E68" s="63">
        <f t="shared" si="8"/>
        <v>263.7</v>
      </c>
      <c r="F68" s="63">
        <f t="shared" si="8"/>
        <v>244.49999999999997</v>
      </c>
      <c r="G68" s="63">
        <f t="shared" si="8"/>
        <v>277.89999999999998</v>
      </c>
      <c r="H68" s="63">
        <f t="shared" si="8"/>
        <v>266.39999999999998</v>
      </c>
      <c r="I68" s="63">
        <f t="shared" si="8"/>
        <v>294.7</v>
      </c>
      <c r="J68" s="63">
        <f t="shared" si="8"/>
        <v>353</v>
      </c>
      <c r="K68" s="63">
        <f t="shared" si="8"/>
        <v>376.4</v>
      </c>
      <c r="L68" s="63">
        <f t="shared" si="8"/>
        <v>390.1</v>
      </c>
      <c r="M68" s="63">
        <f t="shared" si="8"/>
        <v>411.9</v>
      </c>
      <c r="N68" s="63">
        <f t="shared" si="8"/>
        <v>452</v>
      </c>
      <c r="O68" s="63">
        <f t="shared" si="8"/>
        <v>460</v>
      </c>
      <c r="P68" s="63">
        <f t="shared" si="8"/>
        <v>372.58</v>
      </c>
      <c r="Q68" s="63">
        <f t="shared" si="8"/>
        <v>427.5</v>
      </c>
      <c r="R68" s="63">
        <f t="shared" si="8"/>
        <v>408.3</v>
      </c>
      <c r="S68" s="63">
        <f t="shared" si="8"/>
        <v>433.59999999999997</v>
      </c>
      <c r="T68" s="63">
        <f t="shared" si="8"/>
        <v>395.5</v>
      </c>
      <c r="U68" s="63">
        <f t="shared" si="8"/>
        <v>387.3</v>
      </c>
      <c r="V68" s="63">
        <f>SUM(V57:V67)</f>
        <v>359.5</v>
      </c>
      <c r="W68" s="63">
        <f t="shared" si="8"/>
        <v>358.4</v>
      </c>
      <c r="X68" s="63">
        <f t="shared" si="8"/>
        <v>363.79999999999995</v>
      </c>
      <c r="Y68" s="63">
        <f t="shared" si="8"/>
        <v>298.5</v>
      </c>
      <c r="Z68" s="63">
        <f t="shared" si="8"/>
        <v>317.2</v>
      </c>
      <c r="AA68" s="63">
        <v>313.60000000000002</v>
      </c>
      <c r="AB68" s="63">
        <f t="shared" si="8"/>
        <v>313.59999999999997</v>
      </c>
      <c r="AC68" s="63">
        <f t="shared" si="8"/>
        <v>324.09999999999997</v>
      </c>
      <c r="AD68" s="63">
        <f t="shared" si="8"/>
        <v>276.2</v>
      </c>
      <c r="AE68" s="63">
        <f t="shared" si="8"/>
        <v>287.3</v>
      </c>
      <c r="AF68" s="63">
        <f t="shared" si="8"/>
        <v>277.2</v>
      </c>
      <c r="AG68" s="68">
        <f>SUM(AG57:AG67)</f>
        <v>0</v>
      </c>
      <c r="AH68" s="49">
        <f t="shared" si="2"/>
        <v>460</v>
      </c>
      <c r="AI68" s="50">
        <f t="shared" si="3"/>
        <v>176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1513.3400000000001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1513.3400000000001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80</v>
      </c>
      <c r="C74" s="85">
        <v>80</v>
      </c>
      <c r="D74" s="85">
        <v>60</v>
      </c>
      <c r="E74" s="85">
        <v>60</v>
      </c>
      <c r="F74" s="85">
        <v>40</v>
      </c>
      <c r="G74" s="85">
        <v>40</v>
      </c>
      <c r="H74" s="85">
        <v>30</v>
      </c>
      <c r="I74" s="85">
        <v>20</v>
      </c>
      <c r="J74" s="85"/>
      <c r="K74" s="85"/>
      <c r="L74" s="85"/>
      <c r="M74" s="85"/>
      <c r="N74" s="85"/>
      <c r="O74" s="85"/>
      <c r="P74" s="85"/>
      <c r="Q74" s="85"/>
      <c r="R74" s="85"/>
      <c r="S74" s="85">
        <v>10</v>
      </c>
      <c r="T74" s="85">
        <v>25</v>
      </c>
      <c r="U74" s="85">
        <v>15</v>
      </c>
      <c r="V74" s="85">
        <v>40</v>
      </c>
      <c r="W74" s="85">
        <v>40</v>
      </c>
      <c r="X74" s="85">
        <v>80</v>
      </c>
      <c r="Y74" s="85">
        <v>140</v>
      </c>
      <c r="Z74" s="85">
        <v>140</v>
      </c>
      <c r="AA74" s="85">
        <v>130</v>
      </c>
      <c r="AB74" s="85">
        <v>130</v>
      </c>
      <c r="AC74" s="85">
        <v>130</v>
      </c>
      <c r="AD74" s="85">
        <v>60</v>
      </c>
      <c r="AE74" s="85">
        <v>40</v>
      </c>
      <c r="AF74" s="85">
        <v>40</v>
      </c>
      <c r="AG74" s="68"/>
      <c r="AH74" s="49">
        <f t="shared" si="2"/>
        <v>140</v>
      </c>
      <c r="AI74" s="50">
        <f t="shared" si="3"/>
        <v>10</v>
      </c>
    </row>
    <row r="75" spans="1:37" ht="15.75" thickBot="1" x14ac:dyDescent="0.3">
      <c r="A75" s="62" t="s">
        <v>83</v>
      </c>
      <c r="B75" s="83">
        <f t="shared" ref="B75:AF75" si="10">B72+B68+B56+B52+B38+B74</f>
        <v>1236.3400000000001</v>
      </c>
      <c r="C75" s="83">
        <f t="shared" si="10"/>
        <v>1205.04</v>
      </c>
      <c r="D75" s="83">
        <f t="shared" si="10"/>
        <v>1177.3400000000001</v>
      </c>
      <c r="E75" s="83">
        <f t="shared" si="10"/>
        <v>1180.3400000000001</v>
      </c>
      <c r="F75" s="83">
        <f t="shared" si="10"/>
        <v>1192.04</v>
      </c>
      <c r="G75" s="83">
        <f t="shared" si="10"/>
        <v>1227.1400000000001</v>
      </c>
      <c r="H75" s="83">
        <f t="shared" si="10"/>
        <v>1208.1400000000001</v>
      </c>
      <c r="I75" s="83">
        <f t="shared" si="10"/>
        <v>1222.8400000000001</v>
      </c>
      <c r="J75" s="83">
        <f t="shared" si="10"/>
        <v>1298.3400000000001</v>
      </c>
      <c r="K75" s="83">
        <f t="shared" si="10"/>
        <v>1360.94</v>
      </c>
      <c r="L75" s="83">
        <f t="shared" si="10"/>
        <v>1444.8400000000001</v>
      </c>
      <c r="M75" s="83">
        <f t="shared" si="10"/>
        <v>1451.04</v>
      </c>
      <c r="N75" s="83">
        <f t="shared" si="10"/>
        <v>1509.24</v>
      </c>
      <c r="O75" s="83">
        <f t="shared" si="10"/>
        <v>1503.94</v>
      </c>
      <c r="P75" s="83">
        <f t="shared" si="10"/>
        <v>1426.72</v>
      </c>
      <c r="Q75" s="83">
        <f t="shared" si="10"/>
        <v>1490.64</v>
      </c>
      <c r="R75" s="83">
        <f t="shared" si="10"/>
        <v>1510.94</v>
      </c>
      <c r="S75" s="83">
        <f t="shared" si="10"/>
        <v>1474.8400000000001</v>
      </c>
      <c r="T75" s="83">
        <f t="shared" si="10"/>
        <v>1505.5400000000002</v>
      </c>
      <c r="U75" s="83">
        <f t="shared" si="10"/>
        <v>1483.44</v>
      </c>
      <c r="V75" s="83">
        <f t="shared" si="10"/>
        <v>1512.1399999999999</v>
      </c>
      <c r="W75" s="83">
        <f t="shared" si="10"/>
        <v>1447.04</v>
      </c>
      <c r="X75" s="83">
        <f t="shared" si="10"/>
        <v>1454.04</v>
      </c>
      <c r="Y75" s="83">
        <f t="shared" si="10"/>
        <v>1458.74</v>
      </c>
      <c r="Z75" s="83">
        <f t="shared" si="10"/>
        <v>1601.2400000000002</v>
      </c>
      <c r="AA75" s="83">
        <v>1643.3400000000001</v>
      </c>
      <c r="AB75" s="83">
        <f t="shared" si="10"/>
        <v>1570.8400000000001</v>
      </c>
      <c r="AC75" s="83">
        <f t="shared" si="10"/>
        <v>1574.1399999999999</v>
      </c>
      <c r="AD75" s="83">
        <f t="shared" si="10"/>
        <v>1488.2400000000002</v>
      </c>
      <c r="AE75" s="83">
        <f t="shared" si="10"/>
        <v>1389.8400000000001</v>
      </c>
      <c r="AF75" s="83">
        <f t="shared" si="10"/>
        <v>1340.5400000000002</v>
      </c>
      <c r="AG75" s="68">
        <f>AG72+AG68+AG56+AG52+AG38+AG74</f>
        <v>2144.14</v>
      </c>
      <c r="AH75" s="49">
        <f t="shared" si="2"/>
        <v>1643.3400000000001</v>
      </c>
      <c r="AI75" s="50">
        <f t="shared" si="3"/>
        <v>1177.3400000000001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/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2518.23</v>
      </c>
      <c r="C83" s="63">
        <f t="shared" si="14"/>
        <v>2486.9299999999998</v>
      </c>
      <c r="D83" s="63">
        <f t="shared" si="14"/>
        <v>2439.23</v>
      </c>
      <c r="E83" s="63">
        <f t="shared" si="14"/>
        <v>2442.23</v>
      </c>
      <c r="F83" s="63">
        <f t="shared" si="14"/>
        <v>2433.9299999999998</v>
      </c>
      <c r="G83" s="63">
        <f t="shared" si="14"/>
        <v>2469.0299999999997</v>
      </c>
      <c r="H83" s="63">
        <f t="shared" si="14"/>
        <v>2440.0299999999997</v>
      </c>
      <c r="I83" s="63">
        <f t="shared" si="14"/>
        <v>2444.73</v>
      </c>
      <c r="J83" s="63">
        <f t="shared" si="14"/>
        <v>2500.23</v>
      </c>
      <c r="K83" s="63">
        <f t="shared" si="14"/>
        <v>2562.83</v>
      </c>
      <c r="L83" s="63">
        <f t="shared" si="14"/>
        <v>2646.73</v>
      </c>
      <c r="M83" s="63">
        <f t="shared" si="14"/>
        <v>2652.93</v>
      </c>
      <c r="N83" s="63">
        <f t="shared" si="14"/>
        <v>2711.13</v>
      </c>
      <c r="O83" s="63">
        <f t="shared" si="14"/>
        <v>2705.83</v>
      </c>
      <c r="P83" s="63">
        <f t="shared" si="14"/>
        <v>2628.6099999999997</v>
      </c>
      <c r="Q83" s="63">
        <f t="shared" si="14"/>
        <v>2692.5299999999997</v>
      </c>
      <c r="R83" s="63">
        <f t="shared" si="14"/>
        <v>2712.83</v>
      </c>
      <c r="S83" s="63">
        <f t="shared" si="14"/>
        <v>2686.73</v>
      </c>
      <c r="T83" s="63">
        <f t="shared" si="14"/>
        <v>2732.4300000000003</v>
      </c>
      <c r="U83" s="63">
        <f t="shared" si="14"/>
        <v>2700.33</v>
      </c>
      <c r="V83" s="63">
        <f t="shared" si="14"/>
        <v>2754.0299999999997</v>
      </c>
      <c r="W83" s="63">
        <f t="shared" si="14"/>
        <v>2688.93</v>
      </c>
      <c r="X83" s="63">
        <f t="shared" si="14"/>
        <v>2735.93</v>
      </c>
      <c r="Y83" s="63">
        <f t="shared" si="14"/>
        <v>2800.63</v>
      </c>
      <c r="Z83" s="63">
        <f t="shared" si="14"/>
        <v>2943.13</v>
      </c>
      <c r="AA83" s="63">
        <v>313.60000000000002</v>
      </c>
      <c r="AB83" s="63">
        <f t="shared" si="14"/>
        <v>2902.73</v>
      </c>
      <c r="AC83" s="63">
        <f t="shared" si="14"/>
        <v>2906.0299999999997</v>
      </c>
      <c r="AD83" s="63">
        <f t="shared" si="14"/>
        <v>2750.13</v>
      </c>
      <c r="AE83" s="63">
        <f t="shared" si="14"/>
        <v>2631.73</v>
      </c>
      <c r="AF83" s="63">
        <f t="shared" si="14"/>
        <v>2582.4300000000003</v>
      </c>
      <c r="AG83" s="68">
        <f t="shared" si="14"/>
        <v>4360.08</v>
      </c>
      <c r="AH83" s="49">
        <f t="shared" si="11"/>
        <v>2943.13</v>
      </c>
      <c r="AI83" s="50">
        <f t="shared" si="12"/>
        <v>313.60000000000002</v>
      </c>
    </row>
    <row r="84" spans="1:37" x14ac:dyDescent="0.25">
      <c r="A84" s="88" t="s">
        <v>89</v>
      </c>
      <c r="B84" s="89">
        <v>50.02</v>
      </c>
      <c r="C84" s="89">
        <v>49.936999999999998</v>
      </c>
      <c r="D84" s="89">
        <v>50.04</v>
      </c>
      <c r="E84" s="89">
        <v>49.86</v>
      </c>
      <c r="F84" s="89">
        <v>50.012999999999998</v>
      </c>
      <c r="G84" s="89">
        <v>49.97</v>
      </c>
      <c r="H84" s="89">
        <v>49.901000000000003</v>
      </c>
      <c r="I84" s="89">
        <v>49.905999999999999</v>
      </c>
      <c r="J84" s="89">
        <v>50.012999999999998</v>
      </c>
      <c r="K84" s="89">
        <v>50.042000000000002</v>
      </c>
      <c r="L84" s="89">
        <v>50.064999999999998</v>
      </c>
      <c r="M84" s="89">
        <v>50.067999999999998</v>
      </c>
      <c r="N84" s="89">
        <v>50.039000000000001</v>
      </c>
      <c r="O84" s="89">
        <v>50.051000000000002</v>
      </c>
      <c r="P84" s="89">
        <v>49.954000000000001</v>
      </c>
      <c r="Q84" s="89">
        <v>49.923999999999999</v>
      </c>
      <c r="R84" s="89">
        <v>49.930999999999997</v>
      </c>
      <c r="S84" s="89">
        <v>50.06</v>
      </c>
      <c r="T84" s="89">
        <v>50.03</v>
      </c>
      <c r="U84" s="89">
        <v>50.04</v>
      </c>
      <c r="V84" s="89">
        <v>50.03</v>
      </c>
      <c r="W84" s="89">
        <v>50.04</v>
      </c>
      <c r="X84" s="89">
        <v>50.03</v>
      </c>
      <c r="Y84" s="89">
        <v>49.78</v>
      </c>
      <c r="Z84" s="89">
        <v>49.99</v>
      </c>
      <c r="AA84" s="89">
        <v>49.83</v>
      </c>
      <c r="AB84" s="89">
        <v>50.048000000000002</v>
      </c>
      <c r="AC84" s="89">
        <v>49.9</v>
      </c>
      <c r="AD84" s="89">
        <v>49.94</v>
      </c>
      <c r="AE84" s="89">
        <v>49.966999999999999</v>
      </c>
      <c r="AF84" s="89">
        <v>49.991</v>
      </c>
      <c r="AG84" s="90"/>
      <c r="AH84" s="49">
        <f t="shared" si="11"/>
        <v>50.067999999999998</v>
      </c>
      <c r="AI84" s="50">
        <f t="shared" si="12"/>
        <v>49.78</v>
      </c>
    </row>
    <row r="85" spans="1:37" x14ac:dyDescent="0.25">
      <c r="A85" s="91" t="s">
        <v>90</v>
      </c>
      <c r="B85" s="64">
        <v>128</v>
      </c>
      <c r="C85" s="64">
        <v>128</v>
      </c>
      <c r="D85" s="64">
        <v>128</v>
      </c>
      <c r="E85" s="64">
        <v>128</v>
      </c>
      <c r="F85" s="64">
        <v>126.9</v>
      </c>
      <c r="G85" s="64">
        <v>126.4</v>
      </c>
      <c r="H85" s="64">
        <v>126.4</v>
      </c>
      <c r="I85" s="64">
        <v>127</v>
      </c>
      <c r="J85" s="64">
        <v>125.4</v>
      </c>
      <c r="K85" s="64">
        <v>125.1</v>
      </c>
      <c r="L85" s="64">
        <v>23.3</v>
      </c>
      <c r="M85" s="64">
        <v>122.5</v>
      </c>
      <c r="N85" s="64">
        <v>121.9</v>
      </c>
      <c r="O85" s="64">
        <v>121.4</v>
      </c>
      <c r="P85" s="64">
        <v>123.7</v>
      </c>
      <c r="Q85" s="64">
        <v>121.7</v>
      </c>
      <c r="R85" s="64">
        <v>120</v>
      </c>
      <c r="S85" s="64">
        <v>120.8</v>
      </c>
      <c r="T85" s="64">
        <v>122.3</v>
      </c>
      <c r="U85" s="64">
        <v>122.2</v>
      </c>
      <c r="V85" s="64">
        <v>124.8</v>
      </c>
      <c r="W85" s="64">
        <v>125</v>
      </c>
      <c r="X85" s="64">
        <v>128.4</v>
      </c>
      <c r="Y85" s="64">
        <v>129</v>
      </c>
      <c r="Z85" s="64">
        <v>128.69999999999999</v>
      </c>
      <c r="AA85" s="64">
        <v>128.19999999999999</v>
      </c>
      <c r="AB85" s="64">
        <v>127</v>
      </c>
      <c r="AC85" s="64">
        <v>126.5</v>
      </c>
      <c r="AD85" s="64">
        <v>126.9</v>
      </c>
      <c r="AE85" s="64">
        <v>126.8</v>
      </c>
      <c r="AF85" s="64">
        <v>127.6</v>
      </c>
      <c r="AG85" s="93"/>
      <c r="AH85" s="49">
        <f t="shared" si="11"/>
        <v>129</v>
      </c>
      <c r="AI85" s="50">
        <f t="shared" si="12"/>
        <v>23.3</v>
      </c>
    </row>
    <row r="86" spans="1:37" x14ac:dyDescent="0.25">
      <c r="A86" s="91" t="s">
        <v>91</v>
      </c>
      <c r="B86" s="64">
        <v>131</v>
      </c>
      <c r="C86" s="64">
        <v>131</v>
      </c>
      <c r="D86" s="64">
        <v>131</v>
      </c>
      <c r="E86" s="64">
        <v>131</v>
      </c>
      <c r="F86" s="64">
        <v>130.19999999999999</v>
      </c>
      <c r="G86" s="64">
        <v>129.6</v>
      </c>
      <c r="H86" s="64">
        <v>129.6</v>
      </c>
      <c r="I86" s="64">
        <v>129.9</v>
      </c>
      <c r="J86" s="64">
        <v>128.30000000000001</v>
      </c>
      <c r="K86" s="64">
        <v>128.80000000000001</v>
      </c>
      <c r="L86" s="64">
        <v>126.5</v>
      </c>
      <c r="M86" s="64">
        <v>125.8</v>
      </c>
      <c r="N86" s="64">
        <v>125.5</v>
      </c>
      <c r="O86" s="64">
        <v>125.2</v>
      </c>
      <c r="P86" s="64">
        <v>127.1</v>
      </c>
      <c r="Q86" s="64">
        <v>125.6</v>
      </c>
      <c r="R86" s="64">
        <v>124.6</v>
      </c>
      <c r="S86" s="64">
        <v>124.6</v>
      </c>
      <c r="T86" s="64">
        <v>126.3</v>
      </c>
      <c r="U86" s="64">
        <v>126.3</v>
      </c>
      <c r="V86" s="64">
        <v>128.6</v>
      </c>
      <c r="W86" s="64">
        <v>128.6</v>
      </c>
      <c r="X86" s="64">
        <v>132</v>
      </c>
      <c r="Y86" s="64">
        <v>132.1</v>
      </c>
      <c r="Z86" s="64">
        <v>131.19999999999999</v>
      </c>
      <c r="AA86" s="64">
        <v>130.69999999999999</v>
      </c>
      <c r="AB86" s="64">
        <v>129.80000000000001</v>
      </c>
      <c r="AC86" s="64">
        <v>129.69999999999999</v>
      </c>
      <c r="AD86" s="64">
        <v>130.69999999999999</v>
      </c>
      <c r="AE86" s="64">
        <v>130.5</v>
      </c>
      <c r="AF86" s="64">
        <v>131.5</v>
      </c>
      <c r="AG86" s="93"/>
      <c r="AH86" s="49">
        <f t="shared" si="11"/>
        <v>132.1</v>
      </c>
      <c r="AI86" s="50">
        <f t="shared" si="12"/>
        <v>124.6</v>
      </c>
    </row>
    <row r="87" spans="1:37" x14ac:dyDescent="0.25">
      <c r="A87" s="91" t="s">
        <v>92</v>
      </c>
      <c r="B87" s="64">
        <v>130</v>
      </c>
      <c r="C87" s="64">
        <v>127</v>
      </c>
      <c r="D87" s="64">
        <v>127</v>
      </c>
      <c r="E87" s="64">
        <v>129</v>
      </c>
      <c r="F87" s="64">
        <v>129</v>
      </c>
      <c r="G87" s="64">
        <v>128.1</v>
      </c>
      <c r="H87" s="64">
        <v>128.1</v>
      </c>
      <c r="I87" s="64">
        <v>128.9</v>
      </c>
      <c r="J87" s="64">
        <v>126.3</v>
      </c>
      <c r="K87" s="64">
        <v>126.4</v>
      </c>
      <c r="L87" s="64">
        <v>124.9</v>
      </c>
      <c r="M87" s="64">
        <v>125.4</v>
      </c>
      <c r="N87" s="64">
        <v>123.4</v>
      </c>
      <c r="O87" s="64">
        <v>126.5</v>
      </c>
      <c r="P87" s="64">
        <v>123.4</v>
      </c>
      <c r="Q87" s="64">
        <v>122.8</v>
      </c>
      <c r="R87" s="64">
        <v>122.7</v>
      </c>
      <c r="S87" s="64">
        <v>121.2</v>
      </c>
      <c r="T87" s="64">
        <v>124.3</v>
      </c>
      <c r="U87" s="64">
        <v>1263</v>
      </c>
      <c r="V87" s="64">
        <v>128.30000000000001</v>
      </c>
      <c r="W87" s="64">
        <v>128.6</v>
      </c>
      <c r="X87" s="64">
        <v>131.19999999999999</v>
      </c>
      <c r="Y87" s="64">
        <v>125.5</v>
      </c>
      <c r="Z87" s="64">
        <v>126.5</v>
      </c>
      <c r="AA87" s="64">
        <v>126.5</v>
      </c>
      <c r="AB87" s="64">
        <v>128.30000000000001</v>
      </c>
      <c r="AC87" s="64">
        <v>127</v>
      </c>
      <c r="AD87" s="64">
        <v>127.5</v>
      </c>
      <c r="AE87" s="64">
        <v>128.5</v>
      </c>
      <c r="AF87" s="64">
        <v>128.9</v>
      </c>
      <c r="AG87" s="93"/>
      <c r="AH87" s="49">
        <f t="shared" si="11"/>
        <v>1263</v>
      </c>
      <c r="AI87" s="50">
        <f t="shared" si="12"/>
        <v>121.2</v>
      </c>
    </row>
    <row r="88" spans="1:37" x14ac:dyDescent="0.25">
      <c r="A88" s="94" t="s">
        <v>93</v>
      </c>
      <c r="B88" s="64">
        <v>133</v>
      </c>
      <c r="C88" s="64">
        <v>131</v>
      </c>
      <c r="D88" s="64">
        <v>131</v>
      </c>
      <c r="E88" s="64">
        <v>132.6</v>
      </c>
      <c r="F88" s="64">
        <v>132.80000000000001</v>
      </c>
      <c r="G88" s="64">
        <v>132.1</v>
      </c>
      <c r="H88" s="64">
        <v>132.1</v>
      </c>
      <c r="I88" s="64">
        <v>131.69999999999999</v>
      </c>
      <c r="J88" s="64">
        <v>130.9</v>
      </c>
      <c r="K88" s="64">
        <v>130.19999999999999</v>
      </c>
      <c r="L88" s="64">
        <v>127.5</v>
      </c>
      <c r="M88" s="64">
        <v>127.7</v>
      </c>
      <c r="N88" s="64">
        <v>125.1</v>
      </c>
      <c r="O88" s="64">
        <v>128.19999999999999</v>
      </c>
      <c r="P88" s="64">
        <v>126.3</v>
      </c>
      <c r="Q88" s="64">
        <v>126.2</v>
      </c>
      <c r="R88" s="64">
        <v>126</v>
      </c>
      <c r="S88" s="64">
        <v>124.7</v>
      </c>
      <c r="T88" s="64">
        <v>126.4</v>
      </c>
      <c r="U88" s="64">
        <v>129.19999999999999</v>
      </c>
      <c r="V88" s="64">
        <v>130.9</v>
      </c>
      <c r="W88" s="64">
        <v>131.6</v>
      </c>
      <c r="X88" s="64">
        <v>132</v>
      </c>
      <c r="Y88" s="64">
        <v>128.1</v>
      </c>
      <c r="Z88" s="64">
        <v>128.19999999999999</v>
      </c>
      <c r="AA88" s="64">
        <v>127.2</v>
      </c>
      <c r="AB88" s="64">
        <v>131.1</v>
      </c>
      <c r="AC88" s="64">
        <v>130.19999999999999</v>
      </c>
      <c r="AD88" s="64">
        <v>131.6</v>
      </c>
      <c r="AE88" s="64">
        <v>132.6</v>
      </c>
      <c r="AF88" s="64">
        <v>133.9</v>
      </c>
      <c r="AG88" s="93"/>
      <c r="AH88" s="49">
        <f t="shared" si="11"/>
        <v>133.9</v>
      </c>
      <c r="AI88" s="50">
        <f t="shared" si="12"/>
        <v>124.7</v>
      </c>
    </row>
    <row r="89" spans="1:37" x14ac:dyDescent="0.25">
      <c r="A89" s="94" t="s">
        <v>94</v>
      </c>
      <c r="B89" s="95">
        <v>134</v>
      </c>
      <c r="C89" s="95">
        <v>131</v>
      </c>
      <c r="D89" s="95">
        <v>131</v>
      </c>
      <c r="E89" s="95">
        <v>130.80000000000001</v>
      </c>
      <c r="F89" s="95">
        <v>130.19999999999999</v>
      </c>
      <c r="G89" s="95">
        <v>130.69999999999999</v>
      </c>
      <c r="H89" s="95">
        <v>130.69999999999999</v>
      </c>
      <c r="I89" s="95">
        <v>130.69999999999999</v>
      </c>
      <c r="J89" s="95">
        <v>130.69999999999999</v>
      </c>
      <c r="K89" s="95">
        <v>129.1</v>
      </c>
      <c r="L89" s="95">
        <v>130</v>
      </c>
      <c r="M89" s="95">
        <v>128.9</v>
      </c>
      <c r="N89" s="95">
        <v>128.5</v>
      </c>
      <c r="O89" s="95">
        <v>125.1</v>
      </c>
      <c r="P89" s="95">
        <v>131.1</v>
      </c>
      <c r="Q89" s="95">
        <v>124.5</v>
      </c>
      <c r="R89" s="95">
        <v>129.6</v>
      </c>
      <c r="S89" s="95">
        <v>128.30000000000001</v>
      </c>
      <c r="T89" s="95">
        <v>130.69999999999999</v>
      </c>
      <c r="U89" s="95">
        <v>127.2</v>
      </c>
      <c r="V89" s="95">
        <v>132.80000000000001</v>
      </c>
      <c r="W89" s="95">
        <v>131.19999999999999</v>
      </c>
      <c r="X89" s="95">
        <v>131.1</v>
      </c>
      <c r="Y89" s="95">
        <v>135.5</v>
      </c>
      <c r="Z89" s="95">
        <v>133.6</v>
      </c>
      <c r="AA89" s="95">
        <v>133.5</v>
      </c>
      <c r="AB89" s="95">
        <v>128.69999999999999</v>
      </c>
      <c r="AC89" s="95">
        <v>129.9</v>
      </c>
      <c r="AD89" s="95">
        <v>131.9</v>
      </c>
      <c r="AE89" s="95">
        <v>130.6</v>
      </c>
      <c r="AF89" s="95">
        <v>132.1</v>
      </c>
      <c r="AG89" s="96"/>
      <c r="AH89" s="49">
        <f t="shared" si="11"/>
        <v>135.5</v>
      </c>
      <c r="AI89" s="50">
        <f t="shared" si="12"/>
        <v>124.5</v>
      </c>
    </row>
    <row r="90" spans="1:37" x14ac:dyDescent="0.25">
      <c r="A90" s="91" t="s">
        <v>95</v>
      </c>
      <c r="B90" s="64">
        <v>129</v>
      </c>
      <c r="C90" s="64">
        <v>129.5</v>
      </c>
      <c r="D90" s="64">
        <v>129.5</v>
      </c>
      <c r="E90" s="64">
        <v>132.9</v>
      </c>
      <c r="F90" s="64">
        <v>131.6</v>
      </c>
      <c r="G90" s="64">
        <v>130.9</v>
      </c>
      <c r="H90" s="64">
        <v>130.9</v>
      </c>
      <c r="I90" s="64">
        <v>130.6</v>
      </c>
      <c r="J90" s="64">
        <v>131.69999999999999</v>
      </c>
      <c r="K90" s="64">
        <v>127.4</v>
      </c>
      <c r="L90" s="64">
        <v>134.19999999999999</v>
      </c>
      <c r="M90" s="64">
        <v>125.5</v>
      </c>
      <c r="N90" s="64">
        <v>129.19999999999999</v>
      </c>
      <c r="O90" s="64">
        <v>126.2</v>
      </c>
      <c r="P90" s="64">
        <v>132.6</v>
      </c>
      <c r="Q90" s="64">
        <v>114</v>
      </c>
      <c r="R90" s="64">
        <v>126</v>
      </c>
      <c r="S90" s="64">
        <v>132.6</v>
      </c>
      <c r="T90" s="64">
        <v>124.5</v>
      </c>
      <c r="U90" s="64">
        <v>135.5</v>
      </c>
      <c r="V90" s="64">
        <v>129.19999999999999</v>
      </c>
      <c r="W90" s="64">
        <v>129.30000000000001</v>
      </c>
      <c r="X90" s="64">
        <v>132.4</v>
      </c>
      <c r="Y90" s="64">
        <v>132.19999999999999</v>
      </c>
      <c r="Z90" s="64">
        <v>133.6</v>
      </c>
      <c r="AA90" s="64">
        <v>127.4</v>
      </c>
      <c r="AB90" s="64">
        <v>124.3</v>
      </c>
      <c r="AC90" s="64">
        <v>126.3</v>
      </c>
      <c r="AD90" s="64">
        <v>127.9</v>
      </c>
      <c r="AE90" s="64">
        <v>126.9</v>
      </c>
      <c r="AF90" s="64">
        <v>127.8</v>
      </c>
      <c r="AG90" s="93"/>
      <c r="AH90" s="49">
        <f t="shared" si="11"/>
        <v>135.5</v>
      </c>
      <c r="AI90" s="50">
        <f t="shared" si="12"/>
        <v>114</v>
      </c>
    </row>
    <row r="91" spans="1:37" ht="15.75" thickBot="1" x14ac:dyDescent="0.3">
      <c r="A91" s="91" t="s">
        <v>96</v>
      </c>
      <c r="B91" s="97">
        <v>66.2</v>
      </c>
      <c r="C91" s="97">
        <v>66.400000000000006</v>
      </c>
      <c r="D91" s="97">
        <v>66.400000000000006</v>
      </c>
      <c r="E91" s="97">
        <v>66.5</v>
      </c>
      <c r="F91" s="97">
        <v>66</v>
      </c>
      <c r="G91" s="97">
        <v>65.8</v>
      </c>
      <c r="H91" s="97">
        <v>65.8</v>
      </c>
      <c r="I91" s="97">
        <v>65.599999999999994</v>
      </c>
      <c r="J91" s="97">
        <v>65</v>
      </c>
      <c r="K91" s="97">
        <v>64.900000000000006</v>
      </c>
      <c r="L91" s="97">
        <v>64</v>
      </c>
      <c r="M91" s="97">
        <v>63.6</v>
      </c>
      <c r="N91" s="97">
        <v>63.8</v>
      </c>
      <c r="O91" s="97">
        <v>63.3</v>
      </c>
      <c r="P91" s="97">
        <v>63.8</v>
      </c>
      <c r="Q91" s="97">
        <v>63.1</v>
      </c>
      <c r="R91" s="97">
        <v>63.1</v>
      </c>
      <c r="S91" s="97">
        <v>62.9</v>
      </c>
      <c r="T91" s="97">
        <v>63.7</v>
      </c>
      <c r="U91" s="97">
        <v>63.8</v>
      </c>
      <c r="V91" s="97">
        <v>64.900000000000006</v>
      </c>
      <c r="W91" s="97">
        <v>65.2</v>
      </c>
      <c r="X91" s="97">
        <v>66.599999999999994</v>
      </c>
      <c r="Y91" s="97">
        <v>66.599999999999994</v>
      </c>
      <c r="Z91" s="97">
        <v>66.2</v>
      </c>
      <c r="AA91" s="97">
        <v>66.099999999999994</v>
      </c>
      <c r="AB91" s="97">
        <v>65.7</v>
      </c>
      <c r="AC91" s="97">
        <v>65.7</v>
      </c>
      <c r="AD91" s="97">
        <v>66.2</v>
      </c>
      <c r="AE91" s="97">
        <v>65.900000000000006</v>
      </c>
      <c r="AF91" s="97">
        <v>66.3</v>
      </c>
      <c r="AG91" s="98"/>
      <c r="AH91" s="49">
        <f t="shared" si="11"/>
        <v>66.599999999999994</v>
      </c>
      <c r="AI91" s="50">
        <f t="shared" si="12"/>
        <v>62.9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179.94</v>
      </c>
      <c r="C93" s="102">
        <f t="shared" si="15"/>
        <v>182.94</v>
      </c>
      <c r="D93" s="102">
        <f t="shared" si="15"/>
        <v>182.94</v>
      </c>
      <c r="E93" s="102">
        <f t="shared" si="15"/>
        <v>167.94</v>
      </c>
      <c r="F93" s="102">
        <f t="shared" si="15"/>
        <v>164.64000000000001</v>
      </c>
      <c r="G93" s="102">
        <f t="shared" si="15"/>
        <v>175.03999999999996</v>
      </c>
      <c r="H93" s="102">
        <f t="shared" si="15"/>
        <v>197.93999999999997</v>
      </c>
      <c r="I93" s="102">
        <f t="shared" si="15"/>
        <v>234.54</v>
      </c>
      <c r="J93" s="102">
        <f t="shared" si="15"/>
        <v>270.64000000000004</v>
      </c>
      <c r="K93" s="102">
        <f t="shared" si="15"/>
        <v>289.64000000000004</v>
      </c>
      <c r="L93" s="102">
        <f t="shared" si="15"/>
        <v>303.54000000000002</v>
      </c>
      <c r="M93" s="102">
        <f t="shared" si="15"/>
        <v>302.84000000000003</v>
      </c>
      <c r="N93" s="102">
        <f t="shared" si="15"/>
        <v>291.74</v>
      </c>
      <c r="O93" s="102">
        <f t="shared" si="15"/>
        <v>298.54000000000002</v>
      </c>
      <c r="P93" s="102">
        <f t="shared" si="15"/>
        <v>296.74</v>
      </c>
      <c r="Q93" s="102">
        <f t="shared" si="15"/>
        <v>290.14000000000004</v>
      </c>
      <c r="R93" s="102">
        <f t="shared" si="15"/>
        <v>292.44</v>
      </c>
      <c r="S93" s="102">
        <f t="shared" si="15"/>
        <v>298.34000000000003</v>
      </c>
      <c r="T93" s="102">
        <f t="shared" si="15"/>
        <v>302.74</v>
      </c>
      <c r="U93" s="102">
        <f t="shared" si="15"/>
        <v>296.64000000000004</v>
      </c>
      <c r="V93" s="102">
        <f t="shared" si="15"/>
        <v>296.44000000000005</v>
      </c>
      <c r="W93" s="102">
        <f>SUM(W15,W18,W21:W22,W42,W44:W45,W47,W49,W94:W97,W103,W109,W115,W124,W126,W138,W145,W148:W149,W156,W158,W160,W164:W166,W168:W170,W175,W181:W182,W184:W186,W194,W199)</f>
        <v>298.94000000000005</v>
      </c>
      <c r="X93" s="102">
        <f>SUM(X15,X18,X21:X22,X42,X44:X45,X47,X49,X94:X97,X103,X109,X115,X124,X126,X138,X145,X148:X149,X156,X158,X160,X164:X166,X168:X170,X175,X181:X182,X184:X186,X194,X199)</f>
        <v>297.94000000000005</v>
      </c>
      <c r="Y93" s="102">
        <f t="shared" si="15"/>
        <v>327.84000000000003</v>
      </c>
      <c r="Z93" s="102">
        <f t="shared" si="15"/>
        <v>359.04</v>
      </c>
      <c r="AA93" s="102">
        <v>392.49708333333336</v>
      </c>
      <c r="AB93" s="102">
        <f t="shared" si="15"/>
        <v>330.34000000000003</v>
      </c>
      <c r="AC93" s="102">
        <f t="shared" si="15"/>
        <v>317.64</v>
      </c>
      <c r="AD93" s="102">
        <f t="shared" si="15"/>
        <v>279.94</v>
      </c>
      <c r="AE93" s="102">
        <f t="shared" si="15"/>
        <v>234.93999999999997</v>
      </c>
      <c r="AF93" s="102">
        <f t="shared" si="15"/>
        <v>192.63999999999996</v>
      </c>
      <c r="AG93" s="104"/>
      <c r="AH93" s="49">
        <f>MAX(C93:AF93)</f>
        <v>392.49708333333336</v>
      </c>
      <c r="AI93" s="50">
        <f>MIN(C93:AF93)</f>
        <v>164.64000000000001</v>
      </c>
    </row>
    <row r="94" spans="1:37" x14ac:dyDescent="0.25">
      <c r="A94" s="105" t="s">
        <v>98</v>
      </c>
      <c r="B94" s="106">
        <v>16</v>
      </c>
      <c r="C94" s="106">
        <v>15</v>
      </c>
      <c r="D94" s="106">
        <v>15</v>
      </c>
      <c r="E94" s="106">
        <v>16</v>
      </c>
      <c r="F94" s="106">
        <v>12.8</v>
      </c>
      <c r="G94" s="106">
        <v>10.5</v>
      </c>
      <c r="H94" s="106">
        <v>12.6</v>
      </c>
      <c r="I94" s="106">
        <v>13.1</v>
      </c>
      <c r="J94" s="106">
        <v>14.7</v>
      </c>
      <c r="K94" s="106">
        <v>4.9000000000000004</v>
      </c>
      <c r="L94" s="106">
        <v>12.8</v>
      </c>
      <c r="M94" s="106">
        <v>14.2</v>
      </c>
      <c r="N94" s="106">
        <v>13</v>
      </c>
      <c r="O94" s="106">
        <v>5.2</v>
      </c>
      <c r="P94" s="106">
        <v>40.299999999999997</v>
      </c>
      <c r="Q94" s="106">
        <v>11.5</v>
      </c>
      <c r="R94" s="106">
        <v>38.200000000000003</v>
      </c>
      <c r="S94" s="106">
        <v>5.4</v>
      </c>
      <c r="T94" s="106">
        <v>3.7</v>
      </c>
      <c r="U94" s="106" t="s">
        <v>233</v>
      </c>
      <c r="V94" s="106">
        <v>15.2</v>
      </c>
      <c r="W94" s="106">
        <v>6.1</v>
      </c>
      <c r="X94" s="106">
        <v>10.5</v>
      </c>
      <c r="Y94" s="106">
        <v>25</v>
      </c>
      <c r="Z94" s="106">
        <v>36.5</v>
      </c>
      <c r="AA94" s="106">
        <v>48.9</v>
      </c>
      <c r="AB94" s="106">
        <v>33</v>
      </c>
      <c r="AC94" s="106">
        <v>28.6</v>
      </c>
      <c r="AD94" s="106">
        <v>25</v>
      </c>
      <c r="AE94" s="106">
        <v>28</v>
      </c>
      <c r="AF94" s="106">
        <v>22</v>
      </c>
      <c r="AG94" s="109">
        <v>75</v>
      </c>
      <c r="AH94" s="49">
        <f t="shared" ref="AH94:AH100" si="16">IF(ABS(MAX(C94:AF94))&gt;ABS(MIN(C94:AF94)),MAX(C94:AF94),MIN(C94:AF94))</f>
        <v>48.9</v>
      </c>
      <c r="AI94" s="110">
        <f t="shared" ref="AI94:AI100" si="17">INDEX($C$9:$AF$9,1,MATCH(AH94,C94:AF94,0))</f>
        <v>0.8125</v>
      </c>
    </row>
    <row r="95" spans="1:37" x14ac:dyDescent="0.25">
      <c r="A95" s="111" t="s">
        <v>99</v>
      </c>
      <c r="B95" s="112">
        <v>-36</v>
      </c>
      <c r="C95" s="112">
        <v>-37</v>
      </c>
      <c r="D95" s="112">
        <v>-37</v>
      </c>
      <c r="E95" s="112">
        <v>-33</v>
      </c>
      <c r="F95" s="112">
        <v>-38.6</v>
      </c>
      <c r="G95" s="112">
        <v>-38.799999999999997</v>
      </c>
      <c r="H95" s="112">
        <v>-32</v>
      </c>
      <c r="I95" s="112">
        <v>-40.200000000000003</v>
      </c>
      <c r="J95" s="112">
        <v>-27</v>
      </c>
      <c r="K95" s="112">
        <v>-16.7</v>
      </c>
      <c r="L95" s="112">
        <v>-15</v>
      </c>
      <c r="M95" s="112">
        <v>-18</v>
      </c>
      <c r="N95" s="112">
        <v>-28</v>
      </c>
      <c r="O95" s="112">
        <v>-23</v>
      </c>
      <c r="P95" s="112">
        <v>-27</v>
      </c>
      <c r="Q95" s="112">
        <v>-27</v>
      </c>
      <c r="R95" s="112">
        <v>-21</v>
      </c>
      <c r="S95" s="112">
        <f>-9.8-18.7</f>
        <v>-28.5</v>
      </c>
      <c r="T95" s="112">
        <f>-7.1-17.5</f>
        <v>-24.6</v>
      </c>
      <c r="U95" s="112">
        <f>-6.4-16.7</f>
        <v>-23.1</v>
      </c>
      <c r="V95" s="112">
        <f>-7.9-18</f>
        <v>-25.9</v>
      </c>
      <c r="W95" s="112">
        <f>-7.1-14.4</f>
        <v>-21.5</v>
      </c>
      <c r="X95" s="112">
        <f>3.3-1.1</f>
        <v>2.1999999999999997</v>
      </c>
      <c r="Y95" s="112">
        <f>-1-6.5</f>
        <v>-7.5</v>
      </c>
      <c r="Z95" s="112">
        <f>2.9-3.1</f>
        <v>-0.20000000000000018</v>
      </c>
      <c r="AA95" s="112">
        <v>-3.6</v>
      </c>
      <c r="AB95" s="112">
        <v>3.1</v>
      </c>
      <c r="AC95" s="112">
        <v>2.4</v>
      </c>
      <c r="AD95" s="112">
        <v>-22</v>
      </c>
      <c r="AE95" s="112">
        <v>-42</v>
      </c>
      <c r="AF95" s="112">
        <v>-53.5</v>
      </c>
      <c r="AG95" s="109">
        <v>240</v>
      </c>
      <c r="AH95" s="49">
        <f t="shared" si="16"/>
        <v>-53.5</v>
      </c>
      <c r="AI95" s="110">
        <f t="shared" si="17"/>
        <v>0.95833333333333304</v>
      </c>
    </row>
    <row r="96" spans="1:37" x14ac:dyDescent="0.25">
      <c r="A96" s="111" t="s">
        <v>100</v>
      </c>
      <c r="B96" s="112">
        <v>15</v>
      </c>
      <c r="C96" s="112">
        <v>15</v>
      </c>
      <c r="D96" s="112">
        <v>15</v>
      </c>
      <c r="E96" s="112">
        <v>14.8</v>
      </c>
      <c r="F96" s="112">
        <v>15.8</v>
      </c>
      <c r="G96" s="112">
        <v>18.5</v>
      </c>
      <c r="H96" s="112">
        <v>20.6</v>
      </c>
      <c r="I96" s="112">
        <v>18.600000000000001</v>
      </c>
      <c r="J96" s="112">
        <v>15.4</v>
      </c>
      <c r="K96" s="112">
        <v>15.5</v>
      </c>
      <c r="L96" s="112">
        <v>21.2</v>
      </c>
      <c r="M96" s="112">
        <v>19</v>
      </c>
      <c r="N96" s="112">
        <v>21.2</v>
      </c>
      <c r="O96" s="112">
        <v>31.5</v>
      </c>
      <c r="P96" s="112">
        <v>30.8</v>
      </c>
      <c r="Q96" s="112">
        <v>31.8</v>
      </c>
      <c r="R96" s="112">
        <v>21</v>
      </c>
      <c r="S96" s="112">
        <v>36.200000000000003</v>
      </c>
      <c r="T96" s="112">
        <v>39.299999999999997</v>
      </c>
      <c r="U96" s="112">
        <v>37.4</v>
      </c>
      <c r="V96" s="112">
        <v>38.6</v>
      </c>
      <c r="W96" s="112">
        <v>30.4</v>
      </c>
      <c r="X96" s="112">
        <v>26.5</v>
      </c>
      <c r="Y96" s="112">
        <v>32.700000000000003</v>
      </c>
      <c r="Z96" s="112">
        <v>40.200000000000003</v>
      </c>
      <c r="AA96" s="112">
        <v>32.299999999999997</v>
      </c>
      <c r="AB96" s="112">
        <v>23.7</v>
      </c>
      <c r="AC96" s="112">
        <v>23.5</v>
      </c>
      <c r="AD96" s="112">
        <v>21</v>
      </c>
      <c r="AE96" s="112">
        <v>19.5</v>
      </c>
      <c r="AF96" s="112">
        <v>18.100000000000001</v>
      </c>
      <c r="AG96" s="109">
        <v>60</v>
      </c>
      <c r="AH96" s="49">
        <f t="shared" si="16"/>
        <v>40.200000000000003</v>
      </c>
      <c r="AI96" s="110">
        <f t="shared" si="17"/>
        <v>0.79166666666666663</v>
      </c>
    </row>
    <row r="97" spans="1:37" x14ac:dyDescent="0.25">
      <c r="A97" s="113" t="s">
        <v>101</v>
      </c>
      <c r="B97" s="114">
        <v>3</v>
      </c>
      <c r="C97" s="114">
        <v>8</v>
      </c>
      <c r="D97" s="114">
        <v>8</v>
      </c>
      <c r="E97" s="114">
        <v>-12</v>
      </c>
      <c r="F97" s="114">
        <v>-7.5</v>
      </c>
      <c r="G97" s="114">
        <v>2.7</v>
      </c>
      <c r="H97" s="114">
        <v>14.6</v>
      </c>
      <c r="I97" s="114">
        <v>60.9</v>
      </c>
      <c r="J97" s="114">
        <v>85.4</v>
      </c>
      <c r="K97" s="114">
        <v>103.4</v>
      </c>
      <c r="L97" s="114">
        <v>102</v>
      </c>
      <c r="M97" s="114">
        <v>105.1</v>
      </c>
      <c r="N97" s="114">
        <v>103</v>
      </c>
      <c r="O97" s="114">
        <v>102.3</v>
      </c>
      <c r="P97" s="114">
        <v>70.099999999999994</v>
      </c>
      <c r="Q97" s="114">
        <v>91.3</v>
      </c>
      <c r="R97" s="114">
        <v>71.7</v>
      </c>
      <c r="S97" s="114">
        <v>103.4</v>
      </c>
      <c r="T97" s="114">
        <v>102.5</v>
      </c>
      <c r="U97" s="114">
        <v>100.4</v>
      </c>
      <c r="V97" s="114">
        <v>86.4</v>
      </c>
      <c r="W97" s="114">
        <v>95.8</v>
      </c>
      <c r="X97" s="114">
        <v>74.900000000000006</v>
      </c>
      <c r="Y97" s="114">
        <v>93.8</v>
      </c>
      <c r="Z97" s="114">
        <v>98.7</v>
      </c>
      <c r="AA97" s="114">
        <v>101.9</v>
      </c>
      <c r="AB97" s="114">
        <v>87.4</v>
      </c>
      <c r="AC97" s="114">
        <v>80</v>
      </c>
      <c r="AD97" s="114">
        <v>70.900000000000006</v>
      </c>
      <c r="AE97" s="114">
        <v>44.4</v>
      </c>
      <c r="AF97" s="114">
        <v>21</v>
      </c>
      <c r="AG97" s="116">
        <v>120</v>
      </c>
      <c r="AH97" s="49">
        <f t="shared" si="16"/>
        <v>105.1</v>
      </c>
      <c r="AI97" s="110">
        <f t="shared" si="17"/>
        <v>0.33333333333333331</v>
      </c>
    </row>
    <row r="98" spans="1:37" x14ac:dyDescent="0.25">
      <c r="A98" s="113" t="s">
        <v>102</v>
      </c>
      <c r="B98" s="114">
        <v>70</v>
      </c>
      <c r="C98" s="114">
        <v>65</v>
      </c>
      <c r="D98" s="114">
        <v>65</v>
      </c>
      <c r="E98" s="114">
        <v>63.9</v>
      </c>
      <c r="F98" s="114">
        <v>84.1</v>
      </c>
      <c r="G98" s="114">
        <v>85.1</v>
      </c>
      <c r="H98" s="114">
        <v>81.5</v>
      </c>
      <c r="I98" s="114">
        <v>74.3</v>
      </c>
      <c r="J98" s="114">
        <v>92.2</v>
      </c>
      <c r="K98" s="114">
        <v>101.8</v>
      </c>
      <c r="L98" s="114">
        <v>101.6</v>
      </c>
      <c r="M98" s="114">
        <v>105</v>
      </c>
      <c r="N98" s="114">
        <v>103</v>
      </c>
      <c r="O98" s="114">
        <v>105</v>
      </c>
      <c r="P98" s="114">
        <v>69</v>
      </c>
      <c r="Q98" s="114">
        <v>94.1</v>
      </c>
      <c r="R98" s="114">
        <v>71</v>
      </c>
      <c r="S98" s="114">
        <v>102.8</v>
      </c>
      <c r="T98" s="114">
        <v>101.8</v>
      </c>
      <c r="U98" s="114">
        <v>101.9</v>
      </c>
      <c r="V98" s="114">
        <v>84.1</v>
      </c>
      <c r="W98" s="114">
        <v>91.1</v>
      </c>
      <c r="X98" s="114">
        <v>79.3</v>
      </c>
      <c r="Y98" s="114">
        <v>62.4</v>
      </c>
      <c r="Z98" s="114">
        <v>59.7</v>
      </c>
      <c r="AA98" s="114">
        <v>52.2</v>
      </c>
      <c r="AB98" s="114">
        <v>76</v>
      </c>
      <c r="AC98" s="114">
        <v>84</v>
      </c>
      <c r="AD98" s="114">
        <v>80.599999999999994</v>
      </c>
      <c r="AE98" s="114">
        <v>66</v>
      </c>
      <c r="AF98" s="114">
        <v>69.599999999999994</v>
      </c>
      <c r="AG98" s="116"/>
      <c r="AH98" s="49">
        <f t="shared" si="16"/>
        <v>105</v>
      </c>
      <c r="AI98" s="110">
        <f t="shared" si="17"/>
        <v>0.33333333333333331</v>
      </c>
    </row>
    <row r="99" spans="1:37" x14ac:dyDescent="0.25">
      <c r="A99" s="113" t="s">
        <v>103</v>
      </c>
      <c r="B99" s="114">
        <v>67</v>
      </c>
      <c r="C99" s="114">
        <v>70</v>
      </c>
      <c r="D99" s="114">
        <v>70</v>
      </c>
      <c r="E99" s="114">
        <v>71.8</v>
      </c>
      <c r="F99" s="114">
        <v>70.2</v>
      </c>
      <c r="G99" s="114">
        <v>74</v>
      </c>
      <c r="H99" s="114">
        <v>72.3</v>
      </c>
      <c r="I99" s="114">
        <v>67.2</v>
      </c>
      <c r="J99" s="114">
        <v>67.900000000000006</v>
      </c>
      <c r="K99" s="114">
        <v>75.900000000000006</v>
      </c>
      <c r="L99" s="114">
        <v>71.3</v>
      </c>
      <c r="M99" s="114">
        <v>71.3</v>
      </c>
      <c r="N99" s="114">
        <v>72</v>
      </c>
      <c r="O99" s="114">
        <v>83.2</v>
      </c>
      <c r="P99" s="114"/>
      <c r="Q99" s="114">
        <v>80.400000000000006</v>
      </c>
      <c r="R99" s="114">
        <v>52</v>
      </c>
      <c r="S99" s="114">
        <v>71.5</v>
      </c>
      <c r="T99" s="114">
        <v>75.599999999999994</v>
      </c>
      <c r="U99" s="114">
        <v>78.8</v>
      </c>
      <c r="V99" s="114">
        <v>70</v>
      </c>
      <c r="W99" s="114">
        <v>73.7</v>
      </c>
      <c r="X99" s="114">
        <v>69.400000000000006</v>
      </c>
      <c r="Y99" s="114">
        <v>52.9</v>
      </c>
      <c r="Z99" s="114">
        <v>49.7</v>
      </c>
      <c r="AA99" s="114">
        <v>43.7</v>
      </c>
      <c r="AB99" s="114">
        <v>69.900000000000006</v>
      </c>
      <c r="AC99" s="114">
        <v>72.7</v>
      </c>
      <c r="AD99" s="114">
        <v>76.400000000000006</v>
      </c>
      <c r="AE99" s="114">
        <v>73.3</v>
      </c>
      <c r="AF99" s="114">
        <v>80.8</v>
      </c>
      <c r="AG99" s="100"/>
      <c r="AH99" s="49">
        <f t="shared" si="16"/>
        <v>83.2</v>
      </c>
      <c r="AI99" s="110">
        <f t="shared" si="17"/>
        <v>0.41666666666666702</v>
      </c>
    </row>
    <row r="100" spans="1:37" ht="15.75" thickBot="1" x14ac:dyDescent="0.3">
      <c r="A100" s="117" t="s">
        <v>104</v>
      </c>
      <c r="B100" s="95">
        <v>38</v>
      </c>
      <c r="C100" s="95">
        <v>46</v>
      </c>
      <c r="D100" s="95">
        <v>46</v>
      </c>
      <c r="E100" s="95">
        <v>47</v>
      </c>
      <c r="F100" s="95">
        <v>47.8</v>
      </c>
      <c r="G100" s="95">
        <v>49.9</v>
      </c>
      <c r="H100" s="95">
        <v>49.5</v>
      </c>
      <c r="I100" s="95">
        <v>51.4</v>
      </c>
      <c r="J100" s="95">
        <v>61.3</v>
      </c>
      <c r="K100" s="95">
        <v>72.2</v>
      </c>
      <c r="L100" s="95">
        <v>80.3</v>
      </c>
      <c r="M100" s="95">
        <v>84</v>
      </c>
      <c r="N100" s="95">
        <v>91</v>
      </c>
      <c r="O100" s="95">
        <v>95</v>
      </c>
      <c r="P100" s="95">
        <v>110</v>
      </c>
      <c r="Q100" s="95">
        <v>105</v>
      </c>
      <c r="R100" s="95">
        <v>98</v>
      </c>
      <c r="S100" s="95">
        <v>102</v>
      </c>
      <c r="T100" s="95">
        <v>99.7</v>
      </c>
      <c r="U100" s="95">
        <v>89</v>
      </c>
      <c r="V100" s="95">
        <v>84.9</v>
      </c>
      <c r="W100" s="95">
        <v>86.2</v>
      </c>
      <c r="X100" s="95">
        <v>83.6</v>
      </c>
      <c r="Y100" s="95">
        <v>93</v>
      </c>
      <c r="Z100" s="95">
        <v>110</v>
      </c>
      <c r="AA100" s="95">
        <v>108.9</v>
      </c>
      <c r="AB100" s="95">
        <v>103.5</v>
      </c>
      <c r="AC100" s="95">
        <v>108.7</v>
      </c>
      <c r="AD100" s="95">
        <v>102.9</v>
      </c>
      <c r="AE100" s="95">
        <v>93.6</v>
      </c>
      <c r="AF100" s="95">
        <v>81.8</v>
      </c>
      <c r="AG100" s="100"/>
      <c r="AH100" s="49">
        <f t="shared" si="16"/>
        <v>110</v>
      </c>
      <c r="AI100" s="110">
        <f t="shared" si="17"/>
        <v>0.45833333333333298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1509.24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27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2079/01/27)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2079/01/27)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1236.3400000000001</v>
      </c>
      <c r="U214" s="161">
        <f t="shared" si="54"/>
        <v>1205.04</v>
      </c>
      <c r="V214" s="161">
        <f t="shared" si="54"/>
        <v>1177.3400000000001</v>
      </c>
      <c r="W214" s="161">
        <f t="shared" si="54"/>
        <v>1180.3400000000001</v>
      </c>
      <c r="X214" s="161">
        <f t="shared" si="54"/>
        <v>1192.04</v>
      </c>
      <c r="Y214" s="161">
        <f t="shared" si="54"/>
        <v>1227.1400000000001</v>
      </c>
      <c r="Z214" s="161">
        <f t="shared" si="54"/>
        <v>1208.1400000000001</v>
      </c>
      <c r="AA214" s="161">
        <f t="shared" si="54"/>
        <v>1222.8400000000001</v>
      </c>
      <c r="AB214" s="161">
        <f t="shared" si="54"/>
        <v>1298.3400000000001</v>
      </c>
      <c r="AC214" s="161">
        <f t="shared" si="54"/>
        <v>1360.94</v>
      </c>
      <c r="AD214" s="161">
        <f t="shared" si="54"/>
        <v>1444.8400000000001</v>
      </c>
      <c r="AE214" s="161">
        <f t="shared" si="54"/>
        <v>1451.04</v>
      </c>
      <c r="AF214" s="161">
        <f t="shared" si="54"/>
        <v>1509.24</v>
      </c>
      <c r="AG214" s="161">
        <f t="shared" si="54"/>
        <v>1503.94</v>
      </c>
      <c r="AH214" s="161">
        <f t="shared" si="54"/>
        <v>1426.72</v>
      </c>
      <c r="AI214" s="161">
        <f t="shared" si="54"/>
        <v>1490.64</v>
      </c>
      <c r="AJ214" s="161">
        <f t="shared" si="54"/>
        <v>1510.94</v>
      </c>
      <c r="AK214" s="161">
        <f t="shared" si="54"/>
        <v>1474.8400000000001</v>
      </c>
      <c r="AL214" s="161">
        <f t="shared" si="54"/>
        <v>1505.5400000000002</v>
      </c>
      <c r="AM214" s="161">
        <f t="shared" si="54"/>
        <v>1483.44</v>
      </c>
      <c r="AN214" s="161">
        <f t="shared" si="54"/>
        <v>1512.1399999999999</v>
      </c>
      <c r="AO214" s="161">
        <f t="shared" si="54"/>
        <v>1447.04</v>
      </c>
      <c r="AP214" s="161">
        <f t="shared" si="54"/>
        <v>1454.04</v>
      </c>
      <c r="AQ214" s="161">
        <f t="shared" si="54"/>
        <v>1458.74</v>
      </c>
      <c r="AR214" s="161">
        <f t="shared" si="54"/>
        <v>1601.2400000000002</v>
      </c>
      <c r="AS214" s="161">
        <f t="shared" si="54"/>
        <v>1643.3400000000001</v>
      </c>
      <c r="AT214" s="161">
        <f t="shared" si="54"/>
        <v>1570.8400000000001</v>
      </c>
      <c r="AU214" s="161">
        <f t="shared" si="54"/>
        <v>1574.1399999999999</v>
      </c>
      <c r="AV214" s="161">
        <f t="shared" si="54"/>
        <v>1488.2400000000002</v>
      </c>
      <c r="AW214" s="161">
        <f t="shared" si="54"/>
        <v>1389.8400000000001</v>
      </c>
      <c r="AX214" s="161">
        <f t="shared" si="54"/>
        <v>1340.5400000000002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192:AF192 AG73 U213:AF213 C82:AF82 J74:AF74 C94:AF100 B9:AF10 W11:AF11">
    <cfRule type="expression" dxfId="3511" priority="202">
      <formula>B$9&gt;=20/24</formula>
    </cfRule>
    <cfRule type="expression" dxfId="3510" priority="203">
      <formula>AND(B$9&gt;=14/24,B$9&lt;20/24)</formula>
    </cfRule>
    <cfRule type="expression" dxfId="3509" priority="204">
      <formula>AND(B$9&gt;=8/24,B$9&lt;14/24)</formula>
    </cfRule>
    <cfRule type="expression" dxfId="3508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W37:AF37">
    <cfRule type="expression" dxfId="3507" priority="197">
      <formula>W$9&gt;=20/24</formula>
    </cfRule>
    <cfRule type="expression" dxfId="3506" priority="198">
      <formula>AND(W$9&gt;=14/24,W$9&lt;20/24)</formula>
    </cfRule>
    <cfRule type="expression" dxfId="3505" priority="199">
      <formula>AND(W$9&gt;=8/24,W$9&lt;14/24)</formula>
    </cfRule>
    <cfRule type="expression" dxfId="3504" priority="200">
      <formula>W$9&lt;8/24</formula>
    </cfRule>
  </conditionalFormatting>
  <conditionalFormatting sqref="AG51 J11:AF11 W37:AF37">
    <cfRule type="expression" dxfId="3503" priority="196">
      <formula>J11&gt;$AG11</formula>
    </cfRule>
  </conditionalFormatting>
  <conditionalFormatting sqref="A101:A157 A84:A97 A11:A14 A16:A32 A45:A72 A80:A82 A74:A78 A35:A43 A170:A200">
    <cfRule type="expression" dxfId="3502" priority="195">
      <formula>$AH11=0</formula>
    </cfRule>
  </conditionalFormatting>
  <conditionalFormatting sqref="A98">
    <cfRule type="expression" dxfId="3501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500" priority="192">
      <formula>$AH34=0</formula>
    </cfRule>
  </conditionalFormatting>
  <conditionalFormatting sqref="A83">
    <cfRule type="expression" dxfId="3499" priority="191">
      <formula>$AH83=0</formula>
    </cfRule>
  </conditionalFormatting>
  <conditionalFormatting sqref="A15">
    <cfRule type="expression" dxfId="3498" priority="190">
      <formula>$AH15=0</formula>
    </cfRule>
  </conditionalFormatting>
  <conditionalFormatting sqref="A164:A169">
    <cfRule type="expression" dxfId="3497" priority="189">
      <formula>$AH164=0</formula>
    </cfRule>
  </conditionalFormatting>
  <conditionalFormatting sqref="A158:A163">
    <cfRule type="expression" dxfId="3496" priority="188">
      <formula>$AH158=0</formula>
    </cfRule>
  </conditionalFormatting>
  <conditionalFormatting sqref="A44">
    <cfRule type="expression" dxfId="3495" priority="187">
      <formula>$AH44=0</formula>
    </cfRule>
  </conditionalFormatting>
  <conditionalFormatting sqref="A79">
    <cfRule type="expression" dxfId="3494" priority="186">
      <formula>$AH79=0</formula>
    </cfRule>
  </conditionalFormatting>
  <conditionalFormatting sqref="A73">
    <cfRule type="expression" dxfId="3493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492" priority="181">
      <formula>C$9&gt;=20/24</formula>
    </cfRule>
    <cfRule type="expression" dxfId="3491" priority="182">
      <formula>AND(C$9&gt;=14/24,C$9&lt;20/24)</formula>
    </cfRule>
    <cfRule type="expression" dxfId="3490" priority="183">
      <formula>AND(C$9&gt;=8/24,C$9&lt;14/24)</formula>
    </cfRule>
    <cfRule type="expression" dxfId="3489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488" priority="209">
      <formula>C$9&gt;=20/24</formula>
    </cfRule>
    <cfRule type="expression" dxfId="3487" priority="210">
      <formula>AND(C$9&gt;=14/24,C$9&lt;20/24)</formula>
    </cfRule>
    <cfRule type="expression" dxfId="3486" priority="211">
      <formula>AND(C$9&gt;=8/24,C$9&lt;14/24)</formula>
    </cfRule>
    <cfRule type="expression" dxfId="3485" priority="212">
      <formula>C$9&lt;8/24</formula>
    </cfRule>
  </conditionalFormatting>
  <conditionalFormatting sqref="A201">
    <cfRule type="expression" dxfId="3484" priority="213">
      <formula>$AH201=0</formula>
    </cfRule>
  </conditionalFormatting>
  <conditionalFormatting sqref="AG213">
    <cfRule type="expression" dxfId="3483" priority="214">
      <formula>B$9&gt;=20/24</formula>
    </cfRule>
    <cfRule type="expression" dxfId="3482" priority="215">
      <formula>AND(B$9&gt;=14/24,B$9&lt;20/24)</formula>
    </cfRule>
    <cfRule type="expression" dxfId="3481" priority="216">
      <formula>AND(B$9&gt;=8/24,B$9&lt;14/24)</formula>
    </cfRule>
    <cfRule type="expression" dxfId="3480" priority="217">
      <formula>B$9&lt;8/24</formula>
    </cfRule>
  </conditionalFormatting>
  <conditionalFormatting sqref="S8">
    <cfRule type="expression" dxfId="3479" priority="175">
      <formula>U$9&gt;=20/24</formula>
    </cfRule>
    <cfRule type="expression" dxfId="3478" priority="176">
      <formula>AND(U$9&gt;=14/24,U$9&lt;20/24)</formula>
    </cfRule>
    <cfRule type="expression" dxfId="3477" priority="177">
      <formula>AND(U$9&gt;=8/24,U$9&lt;14/24)</formula>
    </cfRule>
    <cfRule type="expression" dxfId="3476" priority="178">
      <formula>U$9&lt;8/24</formula>
    </cfRule>
  </conditionalFormatting>
  <conditionalFormatting sqref="AB8">
    <cfRule type="expression" dxfId="3475" priority="171">
      <formula>AD$9&gt;=20/24</formula>
    </cfRule>
    <cfRule type="expression" dxfId="3474" priority="172">
      <formula>AND(AD$9&gt;=14/24,AD$9&lt;20/24)</formula>
    </cfRule>
    <cfRule type="expression" dxfId="3473" priority="173">
      <formula>AND(AD$9&gt;=8/24,AD$9&lt;14/24)</formula>
    </cfRule>
    <cfRule type="expression" dxfId="3472" priority="174">
      <formula>AD$9&lt;8/24</formula>
    </cfRule>
  </conditionalFormatting>
  <conditionalFormatting sqref="AH213:AX213">
    <cfRule type="expression" dxfId="3471" priority="218">
      <formula>AG$9&gt;=20/24</formula>
    </cfRule>
    <cfRule type="expression" dxfId="3470" priority="219">
      <formula>AND(AG$9&gt;=14/24,AG$9&lt;20/24)</formula>
    </cfRule>
    <cfRule type="expression" dxfId="3469" priority="220">
      <formula>AND(AG$9&gt;=8/24,AG$9&lt;14/24)</formula>
    </cfRule>
    <cfRule type="expression" dxfId="3468" priority="221">
      <formula>AG$9&lt;8/24</formula>
    </cfRule>
  </conditionalFormatting>
  <conditionalFormatting sqref="T213">
    <cfRule type="expression" dxfId="3467" priority="222">
      <formula>AX$9&gt;=20/24</formula>
    </cfRule>
    <cfRule type="expression" dxfId="3466" priority="223">
      <formula>AND(AX$9&gt;=14/24,AX$9&lt;20/24)</formula>
    </cfRule>
    <cfRule type="expression" dxfId="3465" priority="224">
      <formula>AND(AX$9&gt;=8/24,AX$9&lt;14/24)</formula>
    </cfRule>
    <cfRule type="expression" dxfId="3464" priority="225">
      <formula>AX$9&lt;8/24</formula>
    </cfRule>
  </conditionalFormatting>
  <conditionalFormatting sqref="A99:A100">
    <cfRule type="expression" dxfId="3463" priority="170">
      <formula>$AH99=0</formula>
    </cfRule>
  </conditionalFormatting>
  <conditionalFormatting sqref="E11:I11 E40:AF41 C57:AF57 AA36:AF36">
    <cfRule type="expression" dxfId="3462" priority="166">
      <formula>C$9&gt;=20/24</formula>
    </cfRule>
    <cfRule type="expression" dxfId="3461" priority="167">
      <formula>AND(C$9&gt;=14/24,C$9&lt;20/24)</formula>
    </cfRule>
    <cfRule type="expression" dxfId="3460" priority="168">
      <formula>AND(C$9&gt;=8/24,C$9&lt;14/24)</formula>
    </cfRule>
    <cfRule type="expression" dxfId="3459" priority="169">
      <formula>C$9&lt;8/24</formula>
    </cfRule>
  </conditionalFormatting>
  <conditionalFormatting sqref="E39:AF39">
    <cfRule type="expression" dxfId="3458" priority="162">
      <formula>E$9&gt;=20/24</formula>
    </cfRule>
    <cfRule type="expression" dxfId="3457" priority="163">
      <formula>AND(E$9&gt;=14/24,E$9&lt;20/24)</formula>
    </cfRule>
    <cfRule type="expression" dxfId="3456" priority="164">
      <formula>AND(E$9&gt;=8/24,E$9&lt;14/24)</formula>
    </cfRule>
    <cfRule type="expression" dxfId="3455" priority="165">
      <formula>E$9&lt;8/24</formula>
    </cfRule>
  </conditionalFormatting>
  <conditionalFormatting sqref="E11:I11 E39:AF41 AA36:AF36">
    <cfRule type="expression" dxfId="3454" priority="161">
      <formula>E11&gt;$AG11</formula>
    </cfRule>
  </conditionalFormatting>
  <conditionalFormatting sqref="C83:AF83 C75:AF81 C68:AF73 C85:AF91 C58:R60 N11:V12 C53:AF56 W36:Z36 W16:AF16 W12:AF14 W28:AF31 W18:AF22 W24:AF26 S58:AF67">
    <cfRule type="expression" dxfId="3453" priority="157">
      <formula>C$9&gt;=20/24</formula>
    </cfRule>
    <cfRule type="expression" dxfId="3452" priority="158">
      <formula>AND(C$9&gt;=14/24,C$9&lt;20/24)</formula>
    </cfRule>
    <cfRule type="expression" dxfId="3451" priority="159">
      <formula>AND(C$9&gt;=8/24,C$9&lt;14/24)</formula>
    </cfRule>
    <cfRule type="expression" dxfId="3450" priority="160">
      <formula>C$9&lt;8/24</formula>
    </cfRule>
  </conditionalFormatting>
  <conditionalFormatting sqref="W32:AF32">
    <cfRule type="expression" dxfId="3449" priority="153">
      <formula>W$9&gt;=20/24</formula>
    </cfRule>
    <cfRule type="expression" dxfId="3448" priority="154">
      <formula>AND(W$9&gt;=14/24,W$9&lt;20/24)</formula>
    </cfRule>
    <cfRule type="expression" dxfId="3447" priority="155">
      <formula>AND(W$9&gt;=8/24,W$9&lt;14/24)</formula>
    </cfRule>
    <cfRule type="expression" dxfId="3446" priority="156">
      <formula>W$9&lt;8/24</formula>
    </cfRule>
  </conditionalFormatting>
  <conditionalFormatting sqref="W35:AF35">
    <cfRule type="expression" dxfId="3445" priority="149">
      <formula>W$9&gt;=20/24</formula>
    </cfRule>
    <cfRule type="expression" dxfId="3444" priority="150">
      <formula>AND(W$9&gt;=14/24,W$9&lt;20/24)</formula>
    </cfRule>
    <cfRule type="expression" dxfId="3443" priority="151">
      <formula>AND(W$9&gt;=8/24,W$9&lt;14/24)</formula>
    </cfRule>
    <cfRule type="expression" dxfId="3442" priority="152">
      <formula>W$9&lt;8/24</formula>
    </cfRule>
  </conditionalFormatting>
  <conditionalFormatting sqref="E42:F43 C38:AF38 F44 G42:U44 E37:V37 N11:V12 C51:AF56 W34:Z36 W12:AF16 AA34:AF35 W18:AF22 W24:AF32 AB42:AF43">
    <cfRule type="expression" dxfId="3441" priority="148">
      <formula>C11&gt;$AG11</formula>
    </cfRule>
  </conditionalFormatting>
  <conditionalFormatting sqref="W34:AF34">
    <cfRule type="expression" dxfId="3440" priority="144">
      <formula>W$9&gt;=20/24</formula>
    </cfRule>
    <cfRule type="expression" dxfId="3439" priority="145">
      <formula>AND(W$9&gt;=14/24,W$9&lt;20/24)</formula>
    </cfRule>
    <cfRule type="expression" dxfId="3438" priority="146">
      <formula>AND(W$9&gt;=8/24,W$9&lt;14/24)</formula>
    </cfRule>
    <cfRule type="expression" dxfId="3437" priority="147">
      <formula>W$9&lt;8/24</formula>
    </cfRule>
  </conditionalFormatting>
  <conditionalFormatting sqref="W15:AF15">
    <cfRule type="expression" dxfId="3436" priority="140">
      <formula>W$9&gt;=20/24</formula>
    </cfRule>
    <cfRule type="expression" dxfId="3435" priority="141">
      <formula>AND(W$9&gt;=14/24,W$9&lt;20/24)</formula>
    </cfRule>
    <cfRule type="expression" dxfId="3434" priority="142">
      <formula>AND(W$9&gt;=8/24,W$9&lt;14/24)</formula>
    </cfRule>
    <cfRule type="expression" dxfId="3433" priority="143">
      <formula>W$9&lt;8/24</formula>
    </cfRule>
  </conditionalFormatting>
  <conditionalFormatting sqref="W33:AF33">
    <cfRule type="expression" dxfId="3432" priority="136">
      <formula>W$9&gt;=20/24</formula>
    </cfRule>
    <cfRule type="expression" dxfId="3431" priority="137">
      <formula>AND(W$9&gt;=14/24,W$9&lt;20/24)</formula>
    </cfRule>
    <cfRule type="expression" dxfId="3430" priority="138">
      <formula>AND(W$9&gt;=8/24,W$9&lt;14/24)</formula>
    </cfRule>
    <cfRule type="expression" dxfId="3429" priority="139">
      <formula>W$9&lt;8/24</formula>
    </cfRule>
  </conditionalFormatting>
  <conditionalFormatting sqref="W33:AF33">
    <cfRule type="expression" dxfId="3428" priority="135">
      <formula>W33&gt;$AG33</formula>
    </cfRule>
  </conditionalFormatting>
  <conditionalFormatting sqref="V42:AA43 AB44:AF45">
    <cfRule type="expression" dxfId="3427" priority="127">
      <formula>V$9&gt;=20/24</formula>
    </cfRule>
    <cfRule type="expression" dxfId="3426" priority="128">
      <formula>AND(V$9&gt;=14/24,V$9&lt;20/24)</formula>
    </cfRule>
    <cfRule type="expression" dxfId="3425" priority="129">
      <formula>AND(V$9&gt;=8/24,V$9&lt;14/24)</formula>
    </cfRule>
    <cfRule type="expression" dxfId="3424" priority="130">
      <formula>V$9&lt;8/24</formula>
    </cfRule>
  </conditionalFormatting>
  <conditionalFormatting sqref="V42:AA43 AB44:AF45">
    <cfRule type="expression" dxfId="3423" priority="126">
      <formula>V42&gt;$AG42</formula>
    </cfRule>
  </conditionalFormatting>
  <conditionalFormatting sqref="V44:AA50 AB46:AF50">
    <cfRule type="expression" dxfId="3422" priority="122">
      <formula>V$9&gt;=20/24</formula>
    </cfRule>
    <cfRule type="expression" dxfId="3421" priority="123">
      <formula>AND(V$9&gt;=14/24,V$9&lt;20/24)</formula>
    </cfRule>
    <cfRule type="expression" dxfId="3420" priority="124">
      <formula>AND(V$9&gt;=8/24,V$9&lt;14/24)</formula>
    </cfRule>
    <cfRule type="expression" dxfId="3419" priority="125">
      <formula>V$9&lt;8/24</formula>
    </cfRule>
  </conditionalFormatting>
  <conditionalFormatting sqref="V44:AA50 AB46:AF50">
    <cfRule type="expression" dxfId="3418" priority="121">
      <formula>V44&gt;$AG44</formula>
    </cfRule>
  </conditionalFormatting>
  <conditionalFormatting sqref="W27:AF27">
    <cfRule type="expression" dxfId="3417" priority="117">
      <formula>W$9&gt;=20/24</formula>
    </cfRule>
    <cfRule type="expression" dxfId="3416" priority="118">
      <formula>AND(W$9&gt;=14/24,W$9&lt;20/24)</formula>
    </cfRule>
    <cfRule type="expression" dxfId="3415" priority="119">
      <formula>AND(W$9&gt;=8/24,W$9&lt;14/24)</formula>
    </cfRule>
    <cfRule type="expression" dxfId="3414" priority="120">
      <formula>W$9&lt;8/24</formula>
    </cfRule>
  </conditionalFormatting>
  <conditionalFormatting sqref="C11:D11 C74:I74 W17:AF17 W23:AF23">
    <cfRule type="expression" dxfId="3413" priority="113">
      <formula>C$9&gt;=20/24</formula>
    </cfRule>
    <cfRule type="expression" dxfId="3412" priority="114">
      <formula>AND(C$9&gt;=14/24,C$9&lt;20/24)</formula>
    </cfRule>
    <cfRule type="expression" dxfId="3411" priority="115">
      <formula>AND(C$9&gt;=8/24,C$9&lt;14/24)</formula>
    </cfRule>
    <cfRule type="expression" dxfId="3410" priority="116">
      <formula>C$9&lt;8/24</formula>
    </cfRule>
  </conditionalFormatting>
  <conditionalFormatting sqref="C11:D11 W17:AF17 W23:AF23">
    <cfRule type="expression" dxfId="3409" priority="104">
      <formula>C11&gt;$AG11</formula>
    </cfRule>
  </conditionalFormatting>
  <conditionalFormatting sqref="C40:D41">
    <cfRule type="expression" dxfId="3408" priority="87">
      <formula>C$9&gt;=20/24</formula>
    </cfRule>
    <cfRule type="expression" dxfId="3407" priority="88">
      <formula>AND(C$9&gt;=14/24,C$9&lt;20/24)</formula>
    </cfRule>
    <cfRule type="expression" dxfId="3406" priority="89">
      <formula>AND(C$9&gt;=8/24,C$9&lt;14/24)</formula>
    </cfRule>
    <cfRule type="expression" dxfId="3405" priority="90">
      <formula>C$9&lt;8/24</formula>
    </cfRule>
  </conditionalFormatting>
  <conditionalFormatting sqref="C39:D39">
    <cfRule type="expression" dxfId="3404" priority="83">
      <formula>C$9&gt;=20/24</formula>
    </cfRule>
    <cfRule type="expression" dxfId="3403" priority="84">
      <formula>AND(C$9&gt;=14/24,C$9&lt;20/24)</formula>
    </cfRule>
    <cfRule type="expression" dxfId="3402" priority="85">
      <formula>AND(C$9&gt;=8/24,C$9&lt;14/24)</formula>
    </cfRule>
    <cfRule type="expression" dxfId="3401" priority="86">
      <formula>C$9&lt;8/24</formula>
    </cfRule>
  </conditionalFormatting>
  <conditionalFormatting sqref="C39:D41">
    <cfRule type="expression" dxfId="3400" priority="82">
      <formula>C39&gt;$AG39</formula>
    </cfRule>
  </conditionalFormatting>
  <conditionalFormatting sqref="D42">
    <cfRule type="expression" dxfId="3399" priority="77">
      <formula>D42&gt;$AG42</formula>
    </cfRule>
  </conditionalFormatting>
  <conditionalFormatting sqref="E44:E45 F45:U45">
    <cfRule type="expression" dxfId="3398" priority="73">
      <formula>E$9&gt;=20/24</formula>
    </cfRule>
    <cfRule type="expression" dxfId="3397" priority="74">
      <formula>AND(E$9&gt;=14/24,E$9&lt;20/24)</formula>
    </cfRule>
    <cfRule type="expression" dxfId="3396" priority="75">
      <formula>AND(E$9&gt;=8/24,E$9&lt;14/24)</formula>
    </cfRule>
    <cfRule type="expression" dxfId="3395" priority="76">
      <formula>E$9&lt;8/24</formula>
    </cfRule>
  </conditionalFormatting>
  <conditionalFormatting sqref="E44:E45 F45:U45">
    <cfRule type="expression" dxfId="3394" priority="72">
      <formula>E44&gt;$AG44</formula>
    </cfRule>
  </conditionalFormatting>
  <conditionalFormatting sqref="B82 B74 B94:B100 B11">
    <cfRule type="expression" dxfId="3393" priority="59">
      <formula>B$9&gt;=20/24</formula>
    </cfRule>
    <cfRule type="expression" dxfId="3392" priority="60">
      <formula>AND(B$9&gt;=14/24,B$9&lt;20/24)</formula>
    </cfRule>
    <cfRule type="expression" dxfId="3391" priority="61">
      <formula>AND(B$9&gt;=8/24,B$9&lt;14/24)</formula>
    </cfRule>
    <cfRule type="expression" dxfId="3390" priority="62">
      <formula>B$9&lt;8/24</formula>
    </cfRule>
  </conditionalFormatting>
  <conditionalFormatting sqref="B37:D37">
    <cfRule type="expression" dxfId="3389" priority="55">
      <formula>B$9&gt;=20/24</formula>
    </cfRule>
    <cfRule type="expression" dxfId="3388" priority="56">
      <formula>AND(B$9&gt;=14/24,B$9&lt;20/24)</formula>
    </cfRule>
    <cfRule type="expression" dxfId="3387" priority="57">
      <formula>AND(B$9&gt;=8/24,B$9&lt;14/24)</formula>
    </cfRule>
    <cfRule type="expression" dxfId="3386" priority="58">
      <formula>B$9&lt;8/24</formula>
    </cfRule>
  </conditionalFormatting>
  <conditionalFormatting sqref="B11 B37:D37">
    <cfRule type="expression" dxfId="3385" priority="54">
      <formula>B11&gt;$AG11</formula>
    </cfRule>
  </conditionalFormatting>
  <conditionalFormatting sqref="B84">
    <cfRule type="expression" dxfId="3384" priority="50">
      <formula>B$9&gt;=20/24</formula>
    </cfRule>
    <cfRule type="expression" dxfId="3383" priority="51">
      <formula>AND(B$9&gt;=14/24,B$9&lt;20/24)</formula>
    </cfRule>
    <cfRule type="expression" dxfId="3382" priority="52">
      <formula>AND(B$9&gt;=8/24,B$9&lt;14/24)</formula>
    </cfRule>
    <cfRule type="expression" dxfId="3381" priority="53">
      <formula>B$9&lt;8/24</formula>
    </cfRule>
  </conditionalFormatting>
  <conditionalFormatting sqref="B40:B41 B57 B36:V36">
    <cfRule type="expression" dxfId="3380" priority="46">
      <formula>B$9&gt;=20/24</formula>
    </cfRule>
    <cfRule type="expression" dxfId="3379" priority="47">
      <formula>AND(B$9&gt;=14/24,B$9&lt;20/24)</formula>
    </cfRule>
    <cfRule type="expression" dxfId="3378" priority="48">
      <formula>AND(B$9&gt;=8/24,B$9&lt;14/24)</formula>
    </cfRule>
    <cfRule type="expression" dxfId="3377" priority="49">
      <formula>B$9&lt;8/24</formula>
    </cfRule>
  </conditionalFormatting>
  <conditionalFormatting sqref="B39">
    <cfRule type="expression" dxfId="3376" priority="42">
      <formula>B$9&gt;=20/24</formula>
    </cfRule>
    <cfRule type="expression" dxfId="3375" priority="43">
      <formula>AND(B$9&gt;=14/24,B$9&lt;20/24)</formula>
    </cfRule>
    <cfRule type="expression" dxfId="3374" priority="44">
      <formula>AND(B$9&gt;=8/24,B$9&lt;14/24)</formula>
    </cfRule>
    <cfRule type="expression" dxfId="3373" priority="45">
      <formula>B$9&lt;8/24</formula>
    </cfRule>
  </conditionalFormatting>
  <conditionalFormatting sqref="B39:B41 B36:V36">
    <cfRule type="expression" dxfId="3372" priority="41">
      <formula>B36&gt;$AG36</formula>
    </cfRule>
  </conditionalFormatting>
  <conditionalFormatting sqref="B83 B75:B81 B85:B91 B53:B56 B58:B73 B12:M14 C61:R67 N13:V14 B16:V16 B28:V31 B18:V22 B24:V26">
    <cfRule type="expression" dxfId="3371" priority="37">
      <formula>B$9&gt;=20/24</formula>
    </cfRule>
    <cfRule type="expression" dxfId="3370" priority="38">
      <formula>AND(B$9&gt;=14/24,B$9&lt;20/24)</formula>
    </cfRule>
    <cfRule type="expression" dxfId="3369" priority="39">
      <formula>AND(B$9&gt;=8/24,B$9&lt;14/24)</formula>
    </cfRule>
    <cfRule type="expression" dxfId="3368" priority="40">
      <formula>B$9&lt;8/24</formula>
    </cfRule>
  </conditionalFormatting>
  <conditionalFormatting sqref="B32:V32">
    <cfRule type="expression" dxfId="3367" priority="33">
      <formula>B$9&gt;=20/24</formula>
    </cfRule>
    <cfRule type="expression" dxfId="3366" priority="34">
      <formula>AND(B$9&gt;=14/24,B$9&lt;20/24)</formula>
    </cfRule>
    <cfRule type="expression" dxfId="3365" priority="35">
      <formula>AND(B$9&gt;=8/24,B$9&lt;14/24)</formula>
    </cfRule>
    <cfRule type="expression" dxfId="3364" priority="36">
      <formula>B$9&lt;8/24</formula>
    </cfRule>
  </conditionalFormatting>
  <conditionalFormatting sqref="B35:V35">
    <cfRule type="expression" dxfId="3363" priority="29">
      <formula>B$9&gt;=20/24</formula>
    </cfRule>
    <cfRule type="expression" dxfId="3362" priority="30">
      <formula>AND(B$9&gt;=14/24,B$9&lt;20/24)</formula>
    </cfRule>
    <cfRule type="expression" dxfId="3361" priority="31">
      <formula>AND(B$9&gt;=8/24,B$9&lt;14/24)</formula>
    </cfRule>
    <cfRule type="expression" dxfId="3360" priority="32">
      <formula>B$9&lt;8/24</formula>
    </cfRule>
  </conditionalFormatting>
  <conditionalFormatting sqref="B38 B51:B56 B42:C43 D43 B12:M16 B34:V35 N13:V16 B18:V22 B24:V32">
    <cfRule type="expression" dxfId="3359" priority="28">
      <formula>B12&gt;$AG12</formula>
    </cfRule>
  </conditionalFormatting>
  <conditionalFormatting sqref="B34:V34">
    <cfRule type="expression" dxfId="3358" priority="24">
      <formula>B$9&gt;=20/24</formula>
    </cfRule>
    <cfRule type="expression" dxfId="3357" priority="25">
      <formula>AND(B$9&gt;=14/24,B$9&lt;20/24)</formula>
    </cfRule>
    <cfRule type="expression" dxfId="3356" priority="26">
      <formula>AND(B$9&gt;=8/24,B$9&lt;14/24)</formula>
    </cfRule>
    <cfRule type="expression" dxfId="3355" priority="27">
      <formula>B$9&lt;8/24</formula>
    </cfRule>
  </conditionalFormatting>
  <conditionalFormatting sqref="B15:V15">
    <cfRule type="expression" dxfId="3354" priority="20">
      <formula>B$9&gt;=20/24</formula>
    </cfRule>
    <cfRule type="expression" dxfId="3353" priority="21">
      <formula>AND(B$9&gt;=14/24,B$9&lt;20/24)</formula>
    </cfRule>
    <cfRule type="expression" dxfId="3352" priority="22">
      <formula>AND(B$9&gt;=8/24,B$9&lt;14/24)</formula>
    </cfRule>
    <cfRule type="expression" dxfId="3351" priority="23">
      <formula>B$9&lt;8/24</formula>
    </cfRule>
  </conditionalFormatting>
  <conditionalFormatting sqref="B33:V33">
    <cfRule type="expression" dxfId="3350" priority="16">
      <formula>B$9&gt;=20/24</formula>
    </cfRule>
    <cfRule type="expression" dxfId="3349" priority="17">
      <formula>AND(B$9&gt;=14/24,B$9&lt;20/24)</formula>
    </cfRule>
    <cfRule type="expression" dxfId="3348" priority="18">
      <formula>AND(B$9&gt;=8/24,B$9&lt;14/24)</formula>
    </cfRule>
    <cfRule type="expression" dxfId="3347" priority="19">
      <formula>B$9&lt;8/24</formula>
    </cfRule>
  </conditionalFormatting>
  <conditionalFormatting sqref="B33:V33">
    <cfRule type="expression" dxfId="3346" priority="15">
      <formula>B33&gt;$AG33</formula>
    </cfRule>
  </conditionalFormatting>
  <conditionalFormatting sqref="B44:D50 E46:U50">
    <cfRule type="expression" dxfId="3345" priority="11">
      <formula>B$9&gt;=20/24</formula>
    </cfRule>
    <cfRule type="expression" dxfId="3344" priority="12">
      <formula>AND(B$9&gt;=14/24,B$9&lt;20/24)</formula>
    </cfRule>
    <cfRule type="expression" dxfId="3343" priority="13">
      <formula>AND(B$9&gt;=8/24,B$9&lt;14/24)</formula>
    </cfRule>
    <cfRule type="expression" dxfId="3342" priority="14">
      <formula>B$9&lt;8/24</formula>
    </cfRule>
  </conditionalFormatting>
  <conditionalFormatting sqref="B44:D50 E46:U50">
    <cfRule type="expression" dxfId="3341" priority="10">
      <formula>B44&gt;$AG44</formula>
    </cfRule>
  </conditionalFormatting>
  <conditionalFormatting sqref="B27:V27">
    <cfRule type="expression" dxfId="3340" priority="6">
      <formula>B$9&gt;=20/24</formula>
    </cfRule>
    <cfRule type="expression" dxfId="3339" priority="7">
      <formula>AND(B$9&gt;=14/24,B$9&lt;20/24)</formula>
    </cfRule>
    <cfRule type="expression" dxfId="3338" priority="8">
      <formula>AND(B$9&gt;=8/24,B$9&lt;14/24)</formula>
    </cfRule>
    <cfRule type="expression" dxfId="3337" priority="9">
      <formula>B$9&lt;8/24</formula>
    </cfRule>
  </conditionalFormatting>
  <conditionalFormatting sqref="B17:V17 B23:V23">
    <cfRule type="expression" dxfId="3336" priority="2">
      <formula>B$9&gt;=20/24</formula>
    </cfRule>
    <cfRule type="expression" dxfId="3335" priority="3">
      <formula>AND(B$9&gt;=14/24,B$9&lt;20/24)</formula>
    </cfRule>
    <cfRule type="expression" dxfId="3334" priority="4">
      <formula>AND(B$9&gt;=8/24,B$9&lt;14/24)</formula>
    </cfRule>
    <cfRule type="expression" dxfId="3333" priority="5">
      <formula>B$9&lt;8/24</formula>
    </cfRule>
  </conditionalFormatting>
  <conditionalFormatting sqref="B17:V17 B23:V23">
    <cfRule type="expression" dxfId="3332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7B8FF8EE-CCBF-4D3A-A474-B7081C00BD7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11" sqref="AK10:AK11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2079/01/28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245.7</v>
      </c>
      <c r="C5" s="29">
        <f t="shared" si="0"/>
        <v>249.9</v>
      </c>
      <c r="D5" s="29">
        <f t="shared" si="0"/>
        <v>315</v>
      </c>
      <c r="E5" s="29">
        <f t="shared" si="0"/>
        <v>299.10000000000002</v>
      </c>
      <c r="F5" s="29">
        <f t="shared" si="0"/>
        <v>297.68</v>
      </c>
      <c r="G5" s="29">
        <f t="shared" si="0"/>
        <v>287.2</v>
      </c>
      <c r="H5" s="29">
        <f t="shared" si="0"/>
        <v>317</v>
      </c>
      <c r="I5" s="29">
        <f t="shared" si="0"/>
        <v>331</v>
      </c>
      <c r="J5" s="29">
        <f t="shared" si="0"/>
        <v>317.5</v>
      </c>
      <c r="K5" s="29">
        <f t="shared" si="0"/>
        <v>334.3</v>
      </c>
      <c r="L5" s="29">
        <f t="shared" si="0"/>
        <v>355.79999999999995</v>
      </c>
      <c r="M5" s="29">
        <f t="shared" si="0"/>
        <v>393.22</v>
      </c>
      <c r="N5" s="29">
        <f t="shared" si="0"/>
        <v>398.4</v>
      </c>
      <c r="O5" s="29">
        <f t="shared" si="0"/>
        <v>407</v>
      </c>
      <c r="P5" s="29">
        <f t="shared" si="0"/>
        <v>405</v>
      </c>
      <c r="Q5" s="29">
        <f t="shared" si="0"/>
        <v>393.2</v>
      </c>
      <c r="R5" s="29">
        <f t="shared" si="0"/>
        <v>447.9</v>
      </c>
      <c r="S5" s="29">
        <f t="shared" si="0"/>
        <v>435.3</v>
      </c>
      <c r="T5" s="29">
        <f t="shared" si="0"/>
        <v>399</v>
      </c>
      <c r="U5" s="29">
        <f t="shared" si="0"/>
        <v>346.6</v>
      </c>
      <c r="V5" s="29">
        <f t="shared" si="0"/>
        <v>252</v>
      </c>
      <c r="W5" s="29">
        <f t="shared" si="0"/>
        <v>259</v>
      </c>
      <c r="X5" s="29">
        <f t="shared" si="0"/>
        <v>237.89999999999998</v>
      </c>
      <c r="Y5" s="29">
        <f t="shared" si="0"/>
        <v>252.3</v>
      </c>
      <c r="Z5" s="29">
        <f t="shared" si="0"/>
        <v>245.5</v>
      </c>
      <c r="AA5" s="29">
        <f t="shared" si="0"/>
        <v>284.10000000000002</v>
      </c>
      <c r="AB5" s="29">
        <f t="shared" si="0"/>
        <v>286.60000000000002</v>
      </c>
      <c r="AC5" s="29">
        <f t="shared" si="0"/>
        <v>276.5</v>
      </c>
      <c r="AD5" s="29">
        <f t="shared" si="0"/>
        <v>266.10000000000002</v>
      </c>
      <c r="AE5" s="29">
        <f t="shared" si="0"/>
        <v>224</v>
      </c>
      <c r="AF5" s="29">
        <f>B68</f>
        <v>211.5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1386MW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Load=1211</v>
      </c>
      <c r="B7" s="34">
        <f>B75</f>
        <v>1343.8400000000001</v>
      </c>
      <c r="C7" s="34">
        <f t="shared" ref="C7:AF7" si="1">C75</f>
        <v>1309.3400000000001</v>
      </c>
      <c r="D7" s="34">
        <f t="shared" si="1"/>
        <v>1304.44</v>
      </c>
      <c r="E7" s="34">
        <f t="shared" si="1"/>
        <v>1267.94</v>
      </c>
      <c r="F7" s="34">
        <f t="shared" si="1"/>
        <v>1244.5400000000002</v>
      </c>
      <c r="G7" s="34">
        <f t="shared" si="1"/>
        <v>1225.7200000000003</v>
      </c>
      <c r="H7" s="34">
        <f t="shared" si="1"/>
        <v>1215.24</v>
      </c>
      <c r="I7" s="34">
        <f t="shared" si="1"/>
        <v>1211.3400000000001</v>
      </c>
      <c r="J7" s="34">
        <f t="shared" si="1"/>
        <v>1266.7400000000002</v>
      </c>
      <c r="K7" s="34">
        <f t="shared" si="1"/>
        <v>1312.74</v>
      </c>
      <c r="L7" s="34">
        <f t="shared" si="1"/>
        <v>1340.7400000000002</v>
      </c>
      <c r="M7" s="34">
        <f t="shared" si="1"/>
        <v>1350.44</v>
      </c>
      <c r="N7" s="34">
        <f t="shared" si="1"/>
        <v>1385.66</v>
      </c>
      <c r="O7" s="34">
        <f t="shared" si="1"/>
        <v>1450.74</v>
      </c>
      <c r="P7" s="34">
        <f t="shared" si="1"/>
        <v>1417.5400000000002</v>
      </c>
      <c r="Q7" s="34">
        <f t="shared" si="1"/>
        <v>1463.3400000000001</v>
      </c>
      <c r="R7" s="34">
        <f t="shared" si="1"/>
        <v>1453.74</v>
      </c>
      <c r="S7" s="34">
        <f t="shared" si="1"/>
        <v>1477.74</v>
      </c>
      <c r="T7" s="34">
        <f t="shared" si="1"/>
        <v>1454.54</v>
      </c>
      <c r="U7" s="34">
        <f t="shared" si="1"/>
        <v>1388.8400000000001</v>
      </c>
      <c r="V7" s="34">
        <f t="shared" si="1"/>
        <v>1378.14</v>
      </c>
      <c r="W7" s="34">
        <f t="shared" si="1"/>
        <v>1337.8400000000001</v>
      </c>
      <c r="X7" s="34">
        <f t="shared" si="1"/>
        <v>1293.7400000000002</v>
      </c>
      <c r="Y7" s="34">
        <f t="shared" si="1"/>
        <v>1333.0400000000002</v>
      </c>
      <c r="Z7" s="34">
        <f t="shared" si="1"/>
        <v>1435.94</v>
      </c>
      <c r="AA7" s="34">
        <f t="shared" si="1"/>
        <v>1488.1399999999999</v>
      </c>
      <c r="AB7" s="34">
        <f t="shared" si="1"/>
        <v>1472.04</v>
      </c>
      <c r="AC7" s="34">
        <f t="shared" si="1"/>
        <v>1404.04</v>
      </c>
      <c r="AD7" s="34">
        <f t="shared" si="1"/>
        <v>1428.94</v>
      </c>
      <c r="AE7" s="34">
        <f t="shared" si="1"/>
        <v>1418.54</v>
      </c>
      <c r="AF7" s="34">
        <f t="shared" si="1"/>
        <v>1339.04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20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200</v>
      </c>
      <c r="C11" s="64">
        <v>170</v>
      </c>
      <c r="D11" s="47">
        <v>180</v>
      </c>
      <c r="E11" s="44">
        <v>130</v>
      </c>
      <c r="F11" s="44">
        <v>90</v>
      </c>
      <c r="G11" s="44">
        <v>60</v>
      </c>
      <c r="H11" s="44">
        <v>40</v>
      </c>
      <c r="I11" s="44">
        <v>40</v>
      </c>
      <c r="J11" s="45">
        <v>70</v>
      </c>
      <c r="K11" s="45">
        <v>100</v>
      </c>
      <c r="L11" s="45">
        <v>100</v>
      </c>
      <c r="M11" s="44">
        <v>111</v>
      </c>
      <c r="N11" s="44">
        <v>89.2</v>
      </c>
      <c r="O11" s="44">
        <v>130</v>
      </c>
      <c r="P11" s="44">
        <v>110</v>
      </c>
      <c r="Q11" s="44">
        <v>122</v>
      </c>
      <c r="R11" s="44">
        <v>110</v>
      </c>
      <c r="S11" s="44">
        <v>110</v>
      </c>
      <c r="T11" s="44">
        <v>120</v>
      </c>
      <c r="U11" s="44">
        <v>120</v>
      </c>
      <c r="V11" s="44">
        <v>152</v>
      </c>
      <c r="W11" s="46">
        <v>165</v>
      </c>
      <c r="X11" s="46">
        <v>152</v>
      </c>
      <c r="Y11" s="46">
        <v>121</v>
      </c>
      <c r="Z11" s="46">
        <v>200</v>
      </c>
      <c r="AA11" s="46">
        <v>260</v>
      </c>
      <c r="AB11" s="46">
        <v>220</v>
      </c>
      <c r="AC11" s="46">
        <v>230</v>
      </c>
      <c r="AD11" s="46">
        <v>270</v>
      </c>
      <c r="AE11" s="46">
        <v>270</v>
      </c>
      <c r="AF11" s="46">
        <v>240</v>
      </c>
      <c r="AG11" s="48">
        <v>456</v>
      </c>
      <c r="AH11" s="49">
        <f>MAX(B11:AF11)</f>
        <v>270</v>
      </c>
      <c r="AI11" s="50">
        <f>MIN(B11:AF11)</f>
        <v>40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48</v>
      </c>
      <c r="C12" s="44">
        <v>15</v>
      </c>
      <c r="D12" s="44">
        <v>5</v>
      </c>
      <c r="E12" s="44">
        <v>0</v>
      </c>
      <c r="F12" s="44">
        <v>42</v>
      </c>
      <c r="G12" s="44">
        <v>52</v>
      </c>
      <c r="H12" s="44">
        <v>58</v>
      </c>
      <c r="I12" s="44">
        <v>60</v>
      </c>
      <c r="J12" s="44">
        <v>60</v>
      </c>
      <c r="K12" s="44">
        <v>60</v>
      </c>
      <c r="L12" s="44">
        <v>60</v>
      </c>
      <c r="M12" s="44">
        <v>60</v>
      </c>
      <c r="N12" s="44">
        <v>60</v>
      </c>
      <c r="O12" s="44">
        <v>48</v>
      </c>
      <c r="P12" s="44">
        <v>47</v>
      </c>
      <c r="Q12" s="44">
        <v>47</v>
      </c>
      <c r="R12" s="44">
        <v>43</v>
      </c>
      <c r="S12" s="44">
        <v>40</v>
      </c>
      <c r="T12" s="44">
        <v>40</v>
      </c>
      <c r="U12" s="44">
        <v>40</v>
      </c>
      <c r="V12" s="44">
        <v>40</v>
      </c>
      <c r="W12" s="44">
        <v>40</v>
      </c>
      <c r="X12" s="44">
        <v>40</v>
      </c>
      <c r="Y12" s="44">
        <v>40</v>
      </c>
      <c r="Z12" s="44">
        <v>40</v>
      </c>
      <c r="AA12" s="44">
        <v>54</v>
      </c>
      <c r="AB12" s="44">
        <v>54</v>
      </c>
      <c r="AC12" s="44">
        <v>54</v>
      </c>
      <c r="AD12" s="44">
        <v>54</v>
      </c>
      <c r="AE12" s="44">
        <v>54</v>
      </c>
      <c r="AF12" s="44">
        <v>54</v>
      </c>
      <c r="AG12" s="53">
        <v>60</v>
      </c>
      <c r="AH12" s="49">
        <f t="shared" ref="AH12:AH75" si="2">MAX(B12:AF12)</f>
        <v>60</v>
      </c>
      <c r="AI12" s="50">
        <f t="shared" ref="AI12:AI75" si="3">MIN(B12:AF12)</f>
        <v>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19.899999999999999</v>
      </c>
      <c r="C13" s="44">
        <v>19.899999999999999</v>
      </c>
      <c r="D13" s="44">
        <v>19.899999999999999</v>
      </c>
      <c r="E13" s="44">
        <v>19.899999999999999</v>
      </c>
      <c r="F13" s="44">
        <v>22.8</v>
      </c>
      <c r="G13" s="44">
        <v>22.8</v>
      </c>
      <c r="H13" s="44">
        <v>21.4</v>
      </c>
      <c r="I13" s="44">
        <v>22.1</v>
      </c>
      <c r="J13" s="44">
        <v>22.1</v>
      </c>
      <c r="K13" s="44">
        <v>22.1</v>
      </c>
      <c r="L13" s="44">
        <v>22.1</v>
      </c>
      <c r="M13" s="44">
        <v>20</v>
      </c>
      <c r="N13" s="44">
        <v>19.600000000000001</v>
      </c>
      <c r="O13" s="44">
        <v>19</v>
      </c>
      <c r="P13" s="44">
        <v>18.600000000000001</v>
      </c>
      <c r="Q13" s="44">
        <v>19.2</v>
      </c>
      <c r="R13" s="44">
        <v>18.8</v>
      </c>
      <c r="S13" s="44">
        <v>18.8</v>
      </c>
      <c r="T13" s="44">
        <v>18.8</v>
      </c>
      <c r="U13" s="44">
        <v>18.8</v>
      </c>
      <c r="V13" s="44">
        <v>19.100000000000001</v>
      </c>
      <c r="W13" s="44">
        <v>19</v>
      </c>
      <c r="X13" s="44">
        <v>19.600000000000001</v>
      </c>
      <c r="Y13" s="44">
        <v>18.899999999999999</v>
      </c>
      <c r="Z13" s="44">
        <v>18.899999999999999</v>
      </c>
      <c r="AA13" s="44">
        <v>17.7</v>
      </c>
      <c r="AB13" s="44">
        <v>19.399999999999999</v>
      </c>
      <c r="AC13" s="44">
        <v>19.399999999999999</v>
      </c>
      <c r="AD13" s="44">
        <v>19.399999999999999</v>
      </c>
      <c r="AE13" s="44">
        <v>19.399999999999999</v>
      </c>
      <c r="AF13" s="44">
        <v>19.399999999999999</v>
      </c>
      <c r="AG13" s="53">
        <v>52.4</v>
      </c>
      <c r="AH13" s="49">
        <f t="shared" si="2"/>
        <v>22.8</v>
      </c>
      <c r="AI13" s="50">
        <f t="shared" si="3"/>
        <v>17.7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50.2</v>
      </c>
      <c r="D14" s="44">
        <v>50.2</v>
      </c>
      <c r="E14" s="44">
        <v>50.2</v>
      </c>
      <c r="F14" s="44">
        <v>50.4</v>
      </c>
      <c r="G14" s="44">
        <v>50.4</v>
      </c>
      <c r="H14" s="44">
        <v>50.4</v>
      </c>
      <c r="I14" s="44">
        <v>50.4</v>
      </c>
      <c r="J14" s="44">
        <v>50.4</v>
      </c>
      <c r="K14" s="44">
        <v>50.4</v>
      </c>
      <c r="L14" s="44">
        <v>50.4</v>
      </c>
      <c r="M14" s="44">
        <v>50.4</v>
      </c>
      <c r="N14" s="44">
        <v>50.4</v>
      </c>
      <c r="O14" s="44">
        <v>50.4</v>
      </c>
      <c r="P14" s="44">
        <v>50.4</v>
      </c>
      <c r="Q14" s="44">
        <v>50.4</v>
      </c>
      <c r="R14" s="44">
        <v>50.6</v>
      </c>
      <c r="S14" s="44">
        <v>50.6</v>
      </c>
      <c r="T14" s="44">
        <v>50.6</v>
      </c>
      <c r="U14" s="44">
        <v>50.6</v>
      </c>
      <c r="V14" s="44">
        <v>50.6</v>
      </c>
      <c r="W14" s="44">
        <v>50.5</v>
      </c>
      <c r="X14" s="44">
        <v>50.5</v>
      </c>
      <c r="Y14" s="44">
        <v>50.5</v>
      </c>
      <c r="Z14" s="44">
        <v>50.5</v>
      </c>
      <c r="AA14" s="44">
        <v>50.3</v>
      </c>
      <c r="AB14" s="44">
        <v>50.3</v>
      </c>
      <c r="AC14" s="44">
        <v>50.3</v>
      </c>
      <c r="AD14" s="44">
        <v>50.3</v>
      </c>
      <c r="AE14" s="44">
        <v>50.3</v>
      </c>
      <c r="AF14" s="44">
        <v>50.3</v>
      </c>
      <c r="AG14" s="53">
        <v>50</v>
      </c>
      <c r="AH14" s="49">
        <f t="shared" si="2"/>
        <v>50.6</v>
      </c>
      <c r="AI14" s="50">
        <f t="shared" si="3"/>
        <v>50.2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25.1</v>
      </c>
      <c r="C15" s="44">
        <v>25.1</v>
      </c>
      <c r="D15" s="44">
        <v>25.1</v>
      </c>
      <c r="E15" s="44">
        <v>25.1</v>
      </c>
      <c r="F15" s="44">
        <v>27.4</v>
      </c>
      <c r="G15" s="44">
        <v>27.4</v>
      </c>
      <c r="H15" s="44">
        <v>27.4</v>
      </c>
      <c r="I15" s="44">
        <v>26.2</v>
      </c>
      <c r="J15" s="44">
        <v>26.2</v>
      </c>
      <c r="K15" s="44">
        <v>26.2</v>
      </c>
      <c r="L15" s="44">
        <v>26.2</v>
      </c>
      <c r="M15" s="44">
        <v>26.2</v>
      </c>
      <c r="N15" s="44">
        <v>26.1</v>
      </c>
      <c r="O15" s="44">
        <v>26.1</v>
      </c>
      <c r="P15" s="44">
        <v>26.1</v>
      </c>
      <c r="Q15" s="44">
        <v>26.1</v>
      </c>
      <c r="R15" s="44">
        <v>26.1</v>
      </c>
      <c r="S15" s="44">
        <v>24.4</v>
      </c>
      <c r="T15" s="44">
        <v>24.4</v>
      </c>
      <c r="U15" s="44">
        <v>24.4</v>
      </c>
      <c r="V15" s="44">
        <v>24.4</v>
      </c>
      <c r="W15" s="44">
        <v>24.7</v>
      </c>
      <c r="X15" s="44">
        <v>24.7</v>
      </c>
      <c r="Y15" s="44">
        <v>24.7</v>
      </c>
      <c r="Z15" s="44">
        <v>24.7</v>
      </c>
      <c r="AA15" s="44">
        <v>25.1</v>
      </c>
      <c r="AB15" s="44">
        <v>26</v>
      </c>
      <c r="AC15" s="44">
        <v>26</v>
      </c>
      <c r="AD15" s="44">
        <v>26</v>
      </c>
      <c r="AE15" s="44">
        <v>26</v>
      </c>
      <c r="AF15" s="44">
        <v>26</v>
      </c>
      <c r="AG15" s="56">
        <v>45</v>
      </c>
      <c r="AH15" s="49">
        <f t="shared" si="2"/>
        <v>27.4</v>
      </c>
      <c r="AI15" s="50">
        <f t="shared" si="3"/>
        <v>24.4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28</v>
      </c>
      <c r="C16" s="44">
        <v>28</v>
      </c>
      <c r="D16" s="44">
        <v>28</v>
      </c>
      <c r="E16" s="44">
        <v>28</v>
      </c>
      <c r="F16" s="44">
        <v>28</v>
      </c>
      <c r="G16" s="44">
        <v>28</v>
      </c>
      <c r="H16" s="44">
        <v>28</v>
      </c>
      <c r="I16" s="44">
        <v>28</v>
      </c>
      <c r="J16" s="44">
        <v>28</v>
      </c>
      <c r="K16" s="44">
        <v>28</v>
      </c>
      <c r="L16" s="44">
        <v>28</v>
      </c>
      <c r="M16" s="44">
        <v>28</v>
      </c>
      <c r="N16" s="44">
        <v>28</v>
      </c>
      <c r="O16" s="44">
        <v>28</v>
      </c>
      <c r="P16" s="44">
        <v>28</v>
      </c>
      <c r="Q16" s="44">
        <v>28</v>
      </c>
      <c r="R16" s="44">
        <v>28</v>
      </c>
      <c r="S16" s="44">
        <v>28</v>
      </c>
      <c r="T16" s="44">
        <v>28</v>
      </c>
      <c r="U16" s="44">
        <v>28</v>
      </c>
      <c r="V16" s="44">
        <v>24.8</v>
      </c>
      <c r="W16" s="44">
        <v>26</v>
      </c>
      <c r="X16" s="44">
        <v>26</v>
      </c>
      <c r="Y16" s="44">
        <v>26</v>
      </c>
      <c r="Z16" s="44">
        <v>26</v>
      </c>
      <c r="AA16" s="44">
        <v>26</v>
      </c>
      <c r="AB16" s="44">
        <v>26</v>
      </c>
      <c r="AC16" s="44">
        <v>26</v>
      </c>
      <c r="AD16" s="44">
        <v>26</v>
      </c>
      <c r="AE16" s="44">
        <v>26</v>
      </c>
      <c r="AF16" s="44">
        <v>26</v>
      </c>
      <c r="AG16" s="53">
        <v>45</v>
      </c>
      <c r="AH16" s="49">
        <f t="shared" si="2"/>
        <v>28</v>
      </c>
      <c r="AI16" s="50">
        <f t="shared" si="3"/>
        <v>24.8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9.3000000000000007</v>
      </c>
      <c r="C18" s="44">
        <v>9.3000000000000007</v>
      </c>
      <c r="D18" s="44">
        <v>9.3000000000000007</v>
      </c>
      <c r="E18" s="44">
        <v>9.3000000000000007</v>
      </c>
      <c r="F18" s="44">
        <v>9.3000000000000007</v>
      </c>
      <c r="G18" s="44">
        <v>9.3000000000000007</v>
      </c>
      <c r="H18" s="44">
        <v>9.3000000000000007</v>
      </c>
      <c r="I18" s="44">
        <v>9.3000000000000007</v>
      </c>
      <c r="J18" s="44">
        <v>9.3000000000000007</v>
      </c>
      <c r="K18" s="44">
        <v>9.3000000000000007</v>
      </c>
      <c r="L18" s="44">
        <v>9.3000000000000007</v>
      </c>
      <c r="M18" s="44">
        <v>9.3000000000000007</v>
      </c>
      <c r="N18" s="44">
        <v>9.3000000000000007</v>
      </c>
      <c r="O18" s="44">
        <v>9.3000000000000007</v>
      </c>
      <c r="P18" s="44">
        <v>9.3000000000000007</v>
      </c>
      <c r="Q18" s="44">
        <v>9.3000000000000007</v>
      </c>
      <c r="R18" s="44">
        <v>9.3000000000000007</v>
      </c>
      <c r="S18" s="44">
        <v>9.3000000000000007</v>
      </c>
      <c r="T18" s="44">
        <v>9.3000000000000007</v>
      </c>
      <c r="U18" s="44">
        <v>9.3000000000000007</v>
      </c>
      <c r="V18" s="44">
        <v>9.3000000000000007</v>
      </c>
      <c r="W18" s="44">
        <v>9.3000000000000007</v>
      </c>
      <c r="X18" s="44">
        <v>9.3000000000000007</v>
      </c>
      <c r="Y18" s="44">
        <v>9.3000000000000007</v>
      </c>
      <c r="Z18" s="44">
        <v>9.3000000000000007</v>
      </c>
      <c r="AA18" s="44">
        <v>9.3000000000000007</v>
      </c>
      <c r="AB18" s="44">
        <v>9.3000000000000007</v>
      </c>
      <c r="AC18" s="44">
        <v>9.3000000000000007</v>
      </c>
      <c r="AD18" s="44">
        <v>9.3000000000000007</v>
      </c>
      <c r="AE18" s="44">
        <v>9.3000000000000007</v>
      </c>
      <c r="AF18" s="44">
        <v>9.3000000000000007</v>
      </c>
      <c r="AG18" s="53">
        <v>36</v>
      </c>
      <c r="AH18" s="49">
        <f t="shared" si="2"/>
        <v>9.3000000000000007</v>
      </c>
      <c r="AI18" s="50">
        <f t="shared" si="3"/>
        <v>9.3000000000000007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13</v>
      </c>
      <c r="C20" s="44">
        <v>13</v>
      </c>
      <c r="D20" s="44">
        <v>13</v>
      </c>
      <c r="E20" s="44">
        <v>13</v>
      </c>
      <c r="F20" s="44">
        <v>13</v>
      </c>
      <c r="G20" s="44">
        <v>13</v>
      </c>
      <c r="H20" s="44">
        <v>13</v>
      </c>
      <c r="I20" s="44">
        <v>13</v>
      </c>
      <c r="J20" s="44">
        <v>13</v>
      </c>
      <c r="K20" s="44">
        <v>13</v>
      </c>
      <c r="L20" s="44">
        <v>13</v>
      </c>
      <c r="M20" s="44">
        <v>13</v>
      </c>
      <c r="N20" s="44">
        <v>13</v>
      </c>
      <c r="O20" s="44">
        <v>13</v>
      </c>
      <c r="P20" s="44">
        <v>13</v>
      </c>
      <c r="Q20" s="44">
        <v>13</v>
      </c>
      <c r="R20" s="44">
        <v>13</v>
      </c>
      <c r="S20" s="44">
        <v>13</v>
      </c>
      <c r="T20" s="44">
        <v>13</v>
      </c>
      <c r="U20" s="44">
        <v>13</v>
      </c>
      <c r="V20" s="44">
        <v>13</v>
      </c>
      <c r="W20" s="44">
        <v>13</v>
      </c>
      <c r="X20" s="44">
        <v>13</v>
      </c>
      <c r="Y20" s="44">
        <v>13</v>
      </c>
      <c r="Z20" s="44">
        <v>13</v>
      </c>
      <c r="AA20" s="44">
        <v>13</v>
      </c>
      <c r="AB20" s="44">
        <v>13</v>
      </c>
      <c r="AC20" s="44">
        <v>13</v>
      </c>
      <c r="AD20" s="44">
        <v>13</v>
      </c>
      <c r="AE20" s="44">
        <v>13</v>
      </c>
      <c r="AF20" s="44">
        <v>13</v>
      </c>
      <c r="AG20" s="53">
        <v>27</v>
      </c>
      <c r="AH20" s="49">
        <f t="shared" si="2"/>
        <v>13</v>
      </c>
      <c r="AI20" s="50">
        <f t="shared" si="3"/>
        <v>13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20.3</v>
      </c>
      <c r="C22" s="44">
        <v>20.3</v>
      </c>
      <c r="D22" s="44">
        <v>20.3</v>
      </c>
      <c r="E22" s="44">
        <v>20.3</v>
      </c>
      <c r="F22" s="44">
        <v>20.3</v>
      </c>
      <c r="G22" s="44">
        <v>20.3</v>
      </c>
      <c r="H22" s="44">
        <v>20.3</v>
      </c>
      <c r="I22" s="44">
        <v>20.3</v>
      </c>
      <c r="J22" s="44">
        <v>20.3</v>
      </c>
      <c r="K22" s="44">
        <v>20.3</v>
      </c>
      <c r="L22" s="44">
        <v>20.3</v>
      </c>
      <c r="M22" s="44">
        <v>20.3</v>
      </c>
      <c r="N22" s="44">
        <v>20.3</v>
      </c>
      <c r="O22" s="44">
        <v>20.3</v>
      </c>
      <c r="P22" s="44">
        <v>20.3</v>
      </c>
      <c r="Q22" s="44">
        <v>20.3</v>
      </c>
      <c r="R22" s="44">
        <v>20.3</v>
      </c>
      <c r="S22" s="44">
        <v>20.3</v>
      </c>
      <c r="T22" s="44">
        <v>20.3</v>
      </c>
      <c r="U22" s="44">
        <v>20.3</v>
      </c>
      <c r="V22" s="44">
        <v>20.3</v>
      </c>
      <c r="W22" s="44">
        <v>20.3</v>
      </c>
      <c r="X22" s="44">
        <v>20.3</v>
      </c>
      <c r="Y22" s="44">
        <v>20.3</v>
      </c>
      <c r="Z22" s="44">
        <v>20.3</v>
      </c>
      <c r="AA22" s="44">
        <v>20.3</v>
      </c>
      <c r="AB22" s="44">
        <v>20.3</v>
      </c>
      <c r="AC22" s="44">
        <v>20.3</v>
      </c>
      <c r="AD22" s="44">
        <v>20.3</v>
      </c>
      <c r="AE22" s="44">
        <v>20.3</v>
      </c>
      <c r="AF22" s="44">
        <v>20.3</v>
      </c>
      <c r="AG22" s="53">
        <v>25</v>
      </c>
      <c r="AH22" s="49">
        <f t="shared" si="2"/>
        <v>20.3</v>
      </c>
      <c r="AI22" s="50">
        <f t="shared" si="3"/>
        <v>20.3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53">
        <v>25</v>
      </c>
      <c r="AH23" s="49">
        <f t="shared" si="2"/>
        <v>0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12.1</v>
      </c>
      <c r="C24" s="44">
        <v>12.1</v>
      </c>
      <c r="D24" s="44">
        <v>12.1</v>
      </c>
      <c r="E24" s="44">
        <v>12.1</v>
      </c>
      <c r="F24" s="44">
        <v>12.1</v>
      </c>
      <c r="G24" s="44">
        <v>12.1</v>
      </c>
      <c r="H24" s="44">
        <v>12.1</v>
      </c>
      <c r="I24" s="44">
        <v>12.1</v>
      </c>
      <c r="J24" s="44">
        <v>12.1</v>
      </c>
      <c r="K24" s="44">
        <v>12.1</v>
      </c>
      <c r="L24" s="44">
        <v>12.1</v>
      </c>
      <c r="M24" s="44">
        <v>12.1</v>
      </c>
      <c r="N24" s="44">
        <v>12.1</v>
      </c>
      <c r="O24" s="44">
        <v>12.1</v>
      </c>
      <c r="P24" s="44">
        <v>12.1</v>
      </c>
      <c r="Q24" s="44">
        <v>12.1</v>
      </c>
      <c r="R24" s="44">
        <v>12.1</v>
      </c>
      <c r="S24" s="44">
        <v>12.1</v>
      </c>
      <c r="T24" s="44">
        <v>12.1</v>
      </c>
      <c r="U24" s="44">
        <v>12.1</v>
      </c>
      <c r="V24" s="44">
        <v>12.1</v>
      </c>
      <c r="W24" s="44">
        <v>12.1</v>
      </c>
      <c r="X24" s="44">
        <v>12.1</v>
      </c>
      <c r="Y24" s="44">
        <v>12.1</v>
      </c>
      <c r="Z24" s="44">
        <v>12.1</v>
      </c>
      <c r="AA24" s="44">
        <v>12.1</v>
      </c>
      <c r="AB24" s="44">
        <v>12.1</v>
      </c>
      <c r="AC24" s="44">
        <v>12.1</v>
      </c>
      <c r="AD24" s="44">
        <v>12.1</v>
      </c>
      <c r="AE24" s="44">
        <v>12.1</v>
      </c>
      <c r="AF24" s="44">
        <v>12.1</v>
      </c>
      <c r="AG24" s="53">
        <v>25</v>
      </c>
      <c r="AH24" s="49">
        <f t="shared" si="2"/>
        <v>12.1</v>
      </c>
      <c r="AI24" s="50">
        <f t="shared" si="3"/>
        <v>12.1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</v>
      </c>
      <c r="C25" s="44">
        <v>12</v>
      </c>
      <c r="D25" s="44">
        <v>12</v>
      </c>
      <c r="E25" s="44">
        <v>12</v>
      </c>
      <c r="F25" s="44">
        <v>12</v>
      </c>
      <c r="G25" s="44">
        <v>12</v>
      </c>
      <c r="H25" s="44">
        <v>12</v>
      </c>
      <c r="I25" s="44">
        <v>12</v>
      </c>
      <c r="J25" s="44">
        <v>12</v>
      </c>
      <c r="K25" s="44">
        <v>12</v>
      </c>
      <c r="L25" s="44">
        <v>12</v>
      </c>
      <c r="M25" s="44">
        <v>12</v>
      </c>
      <c r="N25" s="44">
        <v>12</v>
      </c>
      <c r="O25" s="44">
        <v>12</v>
      </c>
      <c r="P25" s="44">
        <v>12</v>
      </c>
      <c r="Q25" s="44">
        <v>12</v>
      </c>
      <c r="R25" s="44">
        <v>12</v>
      </c>
      <c r="S25" s="44">
        <v>12</v>
      </c>
      <c r="T25" s="44">
        <v>12</v>
      </c>
      <c r="U25" s="44">
        <v>12</v>
      </c>
      <c r="V25" s="44">
        <v>12</v>
      </c>
      <c r="W25" s="44">
        <v>12</v>
      </c>
      <c r="X25" s="44">
        <v>12</v>
      </c>
      <c r="Y25" s="44">
        <v>12</v>
      </c>
      <c r="Z25" s="44">
        <v>12</v>
      </c>
      <c r="AA25" s="44">
        <v>12</v>
      </c>
      <c r="AB25" s="44">
        <v>12</v>
      </c>
      <c r="AC25" s="44">
        <v>12</v>
      </c>
      <c r="AD25" s="44">
        <v>12</v>
      </c>
      <c r="AE25" s="44">
        <v>12</v>
      </c>
      <c r="AF25" s="44">
        <v>12</v>
      </c>
      <c r="AG25" s="53">
        <v>24.2</v>
      </c>
      <c r="AH25" s="49">
        <f t="shared" si="2"/>
        <v>12</v>
      </c>
      <c r="AI25" s="50">
        <f t="shared" si="3"/>
        <v>12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11.5</v>
      </c>
      <c r="C26" s="44">
        <v>11.5</v>
      </c>
      <c r="D26" s="44">
        <v>11.5</v>
      </c>
      <c r="E26" s="44">
        <v>11.5</v>
      </c>
      <c r="F26" s="44">
        <v>11.5</v>
      </c>
      <c r="G26" s="44">
        <v>11.5</v>
      </c>
      <c r="H26" s="44">
        <v>11.5</v>
      </c>
      <c r="I26" s="44">
        <v>11.5</v>
      </c>
      <c r="J26" s="44">
        <v>11.5</v>
      </c>
      <c r="K26" s="44">
        <v>11.5</v>
      </c>
      <c r="L26" s="44">
        <v>11.5</v>
      </c>
      <c r="M26" s="44">
        <v>11.5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>
        <v>11.5</v>
      </c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11.5</v>
      </c>
      <c r="AA26" s="44">
        <v>11.5</v>
      </c>
      <c r="AB26" s="44">
        <v>11.5</v>
      </c>
      <c r="AC26" s="44">
        <v>11.5</v>
      </c>
      <c r="AD26" s="44">
        <v>11.5</v>
      </c>
      <c r="AE26" s="44">
        <v>11.5</v>
      </c>
      <c r="AF26" s="44">
        <v>11.5</v>
      </c>
      <c r="AG26" s="53">
        <v>20</v>
      </c>
      <c r="AH26" s="49">
        <f t="shared" si="2"/>
        <v>11.5</v>
      </c>
      <c r="AI26" s="50">
        <f t="shared" si="3"/>
        <v>11.5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>
        <v>8</v>
      </c>
      <c r="H27" s="44">
        <v>8</v>
      </c>
      <c r="I27" s="44">
        <v>8</v>
      </c>
      <c r="J27" s="44">
        <v>8</v>
      </c>
      <c r="K27" s="44">
        <v>8</v>
      </c>
      <c r="L27" s="44">
        <v>8</v>
      </c>
      <c r="M27" s="44">
        <v>8</v>
      </c>
      <c r="N27" s="44">
        <v>8</v>
      </c>
      <c r="O27" s="44">
        <v>8</v>
      </c>
      <c r="P27" s="44">
        <v>8</v>
      </c>
      <c r="Q27" s="44">
        <v>8</v>
      </c>
      <c r="R27" s="44">
        <v>8</v>
      </c>
      <c r="S27" s="44">
        <v>8</v>
      </c>
      <c r="T27" s="44">
        <v>8</v>
      </c>
      <c r="U27" s="44">
        <v>8</v>
      </c>
      <c r="V27" s="44">
        <v>8</v>
      </c>
      <c r="W27" s="44">
        <v>8</v>
      </c>
      <c r="X27" s="44">
        <v>8</v>
      </c>
      <c r="Y27" s="44">
        <v>8</v>
      </c>
      <c r="Z27" s="44">
        <v>8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6</v>
      </c>
      <c r="AC28" s="44">
        <v>6</v>
      </c>
      <c r="AD28" s="44">
        <v>6</v>
      </c>
      <c r="AE28" s="44">
        <v>6</v>
      </c>
      <c r="AF28" s="44">
        <v>6</v>
      </c>
      <c r="AG28" s="53">
        <v>22.2</v>
      </c>
      <c r="AH28" s="49">
        <f t="shared" si="2"/>
        <v>6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>
        <v>6</v>
      </c>
      <c r="H29" s="44">
        <v>6</v>
      </c>
      <c r="I29" s="44">
        <v>6</v>
      </c>
      <c r="J29" s="44">
        <v>6</v>
      </c>
      <c r="K29" s="44">
        <v>6</v>
      </c>
      <c r="L29" s="44">
        <v>6</v>
      </c>
      <c r="M29" s="44">
        <v>6</v>
      </c>
      <c r="N29" s="44">
        <v>6</v>
      </c>
      <c r="O29" s="44">
        <v>6</v>
      </c>
      <c r="P29" s="44">
        <v>6</v>
      </c>
      <c r="Q29" s="44">
        <v>6</v>
      </c>
      <c r="R29" s="44">
        <v>6</v>
      </c>
      <c r="S29" s="44">
        <v>6</v>
      </c>
      <c r="T29" s="44">
        <v>6</v>
      </c>
      <c r="U29" s="44">
        <v>6</v>
      </c>
      <c r="V29" s="44">
        <v>6</v>
      </c>
      <c r="W29" s="44">
        <v>6</v>
      </c>
      <c r="X29" s="44">
        <v>6</v>
      </c>
      <c r="Y29" s="44">
        <v>6</v>
      </c>
      <c r="Z29" s="44">
        <v>6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2.1</v>
      </c>
      <c r="C34" s="44">
        <v>2.1</v>
      </c>
      <c r="D34" s="44">
        <v>2.1</v>
      </c>
      <c r="E34" s="44">
        <v>2.1</v>
      </c>
      <c r="F34" s="44">
        <v>2.1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2.1</v>
      </c>
      <c r="N34" s="44">
        <v>2.1</v>
      </c>
      <c r="O34" s="44">
        <v>2.1</v>
      </c>
      <c r="P34" s="44">
        <v>2.1</v>
      </c>
      <c r="Q34" s="44">
        <v>2.1</v>
      </c>
      <c r="R34" s="44">
        <v>2.1</v>
      </c>
      <c r="S34" s="44">
        <v>2.1</v>
      </c>
      <c r="T34" s="44">
        <v>2.1</v>
      </c>
      <c r="U34" s="44">
        <v>2.1</v>
      </c>
      <c r="V34" s="44">
        <v>2.1</v>
      </c>
      <c r="W34" s="44">
        <v>2.1</v>
      </c>
      <c r="X34" s="44">
        <v>2.1</v>
      </c>
      <c r="Y34" s="44">
        <v>2.1</v>
      </c>
      <c r="Z34" s="44">
        <v>2.1</v>
      </c>
      <c r="AA34" s="44">
        <v>2.1</v>
      </c>
      <c r="AB34" s="44">
        <v>2.1</v>
      </c>
      <c r="AC34" s="44">
        <v>2.1</v>
      </c>
      <c r="AD34" s="44">
        <v>2.1</v>
      </c>
      <c r="AE34" s="44">
        <v>2.1</v>
      </c>
      <c r="AF34" s="44">
        <v>2.1</v>
      </c>
      <c r="AG34" s="58">
        <v>20</v>
      </c>
      <c r="AH34" s="49">
        <f t="shared" si="2"/>
        <v>2.1</v>
      </c>
      <c r="AI34" s="50">
        <f t="shared" si="3"/>
        <v>2.1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44">
        <v>0</v>
      </c>
      <c r="O35" s="44">
        <v>0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0</v>
      </c>
      <c r="W35" s="44">
        <v>0</v>
      </c>
      <c r="X35" s="44">
        <v>0</v>
      </c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161</v>
      </c>
      <c r="O36" s="55">
        <v>161</v>
      </c>
      <c r="P36" s="55">
        <v>161</v>
      </c>
      <c r="Q36" s="55">
        <v>161</v>
      </c>
      <c r="R36" s="55">
        <v>161</v>
      </c>
      <c r="S36" s="55">
        <v>161</v>
      </c>
      <c r="T36" s="55">
        <v>161</v>
      </c>
      <c r="U36" s="55">
        <v>161</v>
      </c>
      <c r="V36" s="55">
        <v>161</v>
      </c>
      <c r="W36" s="55">
        <v>161</v>
      </c>
      <c r="X36" s="55">
        <v>161</v>
      </c>
      <c r="Y36" s="55">
        <v>161</v>
      </c>
      <c r="Z36" s="55">
        <v>161</v>
      </c>
      <c r="AA36" s="55">
        <v>160</v>
      </c>
      <c r="AB36" s="55">
        <v>160</v>
      </c>
      <c r="AC36" s="55">
        <v>160</v>
      </c>
      <c r="AD36" s="55">
        <v>160</v>
      </c>
      <c r="AE36" s="55">
        <v>160</v>
      </c>
      <c r="AF36" s="55">
        <v>160</v>
      </c>
      <c r="AG36" s="58">
        <v>85</v>
      </c>
      <c r="AH36" s="49">
        <f t="shared" si="2"/>
        <v>161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f>33+55.7</f>
        <v>88.7</v>
      </c>
      <c r="C37" s="55">
        <f>32.9+54.9</f>
        <v>87.8</v>
      </c>
      <c r="D37" s="55">
        <f>32.3+55.6</f>
        <v>87.9</v>
      </c>
      <c r="E37" s="55">
        <f>32.5+69.8</f>
        <v>102.3</v>
      </c>
      <c r="F37" s="55">
        <f>32.7+71.1</f>
        <v>103.8</v>
      </c>
      <c r="G37" s="55">
        <f>32.7+70.3</f>
        <v>103</v>
      </c>
      <c r="H37" s="55">
        <f>32.5+70.9</f>
        <v>103.4</v>
      </c>
      <c r="I37" s="55">
        <f>32.9+74</f>
        <v>106.9</v>
      </c>
      <c r="J37" s="55">
        <f>32.4+71.3</f>
        <v>103.69999999999999</v>
      </c>
      <c r="K37" s="55">
        <f>31.9+70.3</f>
        <v>102.19999999999999</v>
      </c>
      <c r="L37" s="55">
        <f>32.9+68.3</f>
        <v>101.19999999999999</v>
      </c>
      <c r="M37" s="55">
        <f>32.9+70.2</f>
        <v>103.1</v>
      </c>
      <c r="N37" s="55">
        <v>99.6</v>
      </c>
      <c r="O37" s="55">
        <v>100</v>
      </c>
      <c r="P37" s="55">
        <v>100</v>
      </c>
      <c r="Q37" s="55">
        <v>100</v>
      </c>
      <c r="R37" s="55">
        <v>100</v>
      </c>
      <c r="S37" s="55">
        <f>32+49</f>
        <v>81</v>
      </c>
      <c r="T37" s="55">
        <f>30.8+48.9</f>
        <v>79.7</v>
      </c>
      <c r="U37" s="55">
        <f>31+50.5</f>
        <v>81.5</v>
      </c>
      <c r="V37" s="55">
        <f>31+50.5</f>
        <v>81.5</v>
      </c>
      <c r="W37" s="61">
        <f>31.9+49.3</f>
        <v>81.199999999999989</v>
      </c>
      <c r="X37" s="61">
        <f>31.3+46.1</f>
        <v>77.400000000000006</v>
      </c>
      <c r="Y37" s="61">
        <f>30.8+48.4</f>
        <v>79.2</v>
      </c>
      <c r="Z37" s="61">
        <f>30.8+48.4</f>
        <v>79.2</v>
      </c>
      <c r="AA37" s="61">
        <v>48.8</v>
      </c>
      <c r="AB37" s="61">
        <f>30.4+47.9</f>
        <v>78.3</v>
      </c>
      <c r="AC37" s="61">
        <v>76.7</v>
      </c>
      <c r="AD37" s="61">
        <v>76.3</v>
      </c>
      <c r="AE37" s="61">
        <v>74</v>
      </c>
      <c r="AF37" s="61">
        <v>76</v>
      </c>
      <c r="AG37" s="58">
        <v>240</v>
      </c>
      <c r="AH37" s="49">
        <f t="shared" si="2"/>
        <v>106.9</v>
      </c>
      <c r="AI37" s="50">
        <f t="shared" si="3"/>
        <v>48.8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687.7</v>
      </c>
      <c r="C38" s="63">
        <f t="shared" si="4"/>
        <v>624.70000000000005</v>
      </c>
      <c r="D38" s="63">
        <f t="shared" si="4"/>
        <v>624.70000000000005</v>
      </c>
      <c r="E38" s="63">
        <f t="shared" si="4"/>
        <v>569.70000000000005</v>
      </c>
      <c r="F38" s="63">
        <f t="shared" si="4"/>
        <v>577.10000000000014</v>
      </c>
      <c r="G38" s="63">
        <f t="shared" si="4"/>
        <v>557.10000000000014</v>
      </c>
      <c r="H38" s="63">
        <f t="shared" si="4"/>
        <v>541.70000000000005</v>
      </c>
      <c r="I38" s="63">
        <f t="shared" si="4"/>
        <v>543.20000000000005</v>
      </c>
      <c r="J38" s="63">
        <f t="shared" si="4"/>
        <v>573.20000000000005</v>
      </c>
      <c r="K38" s="63">
        <f t="shared" si="4"/>
        <v>603.20000000000005</v>
      </c>
      <c r="L38" s="63">
        <f t="shared" si="4"/>
        <v>603.20000000000005</v>
      </c>
      <c r="M38" s="63">
        <f t="shared" si="4"/>
        <v>612.10000000000014</v>
      </c>
      <c r="N38" s="63">
        <f t="shared" si="4"/>
        <v>590.79999999999995</v>
      </c>
      <c r="O38" s="63">
        <f t="shared" si="4"/>
        <v>619</v>
      </c>
      <c r="P38" s="63">
        <f t="shared" si="4"/>
        <v>597.60000000000014</v>
      </c>
      <c r="Q38" s="63">
        <f>SUM(Q11:Q36)</f>
        <v>610.20000000000005</v>
      </c>
      <c r="R38" s="63">
        <f t="shared" si="4"/>
        <v>594</v>
      </c>
      <c r="S38" s="63">
        <f t="shared" si="4"/>
        <v>589.30000000000007</v>
      </c>
      <c r="T38" s="63">
        <f t="shared" si="4"/>
        <v>599.30000000000007</v>
      </c>
      <c r="U38" s="63">
        <f t="shared" si="4"/>
        <v>599.30000000000007</v>
      </c>
      <c r="V38" s="63">
        <f t="shared" si="4"/>
        <v>628.40000000000009</v>
      </c>
      <c r="W38" s="63">
        <f t="shared" si="4"/>
        <v>642.70000000000005</v>
      </c>
      <c r="X38" s="63">
        <f t="shared" si="4"/>
        <v>630.30000000000007</v>
      </c>
      <c r="Y38" s="63">
        <f t="shared" si="4"/>
        <v>598.60000000000014</v>
      </c>
      <c r="Z38" s="63">
        <f t="shared" si="4"/>
        <v>677.6</v>
      </c>
      <c r="AA38" s="63">
        <v>735.6</v>
      </c>
      <c r="AB38" s="63">
        <f t="shared" si="4"/>
        <v>712.2</v>
      </c>
      <c r="AC38" s="63">
        <f t="shared" si="4"/>
        <v>722.2</v>
      </c>
      <c r="AD38" s="63">
        <f t="shared" si="4"/>
        <v>762.2</v>
      </c>
      <c r="AE38" s="63">
        <f t="shared" si="4"/>
        <v>762.2</v>
      </c>
      <c r="AF38" s="63">
        <f t="shared" si="4"/>
        <v>732.2</v>
      </c>
      <c r="AG38" s="58">
        <f>SUM(AG11:AG37)</f>
        <v>1492.8299999999997</v>
      </c>
      <c r="AH38" s="49">
        <f t="shared" si="2"/>
        <v>762.2</v>
      </c>
      <c r="AI38" s="50">
        <f t="shared" si="3"/>
        <v>541.70000000000005</v>
      </c>
      <c r="AK38" s="51"/>
    </row>
    <row r="39" spans="1:88" x14ac:dyDescent="0.25">
      <c r="A39" s="52" t="s">
        <v>47</v>
      </c>
      <c r="B39" s="44">
        <v>101.1</v>
      </c>
      <c r="C39" s="44">
        <v>101.3</v>
      </c>
      <c r="D39" s="44">
        <v>101.2</v>
      </c>
      <c r="E39" s="44">
        <v>81.3</v>
      </c>
      <c r="F39" s="44">
        <v>80.900000000000006</v>
      </c>
      <c r="G39" s="44">
        <v>64.8</v>
      </c>
      <c r="H39" s="44">
        <v>61</v>
      </c>
      <c r="I39" s="44">
        <v>60.3</v>
      </c>
      <c r="J39" s="44">
        <v>81.5</v>
      </c>
      <c r="K39" s="44">
        <v>101</v>
      </c>
      <c r="L39" s="44">
        <v>111.3</v>
      </c>
      <c r="M39" s="44">
        <v>101.3</v>
      </c>
      <c r="N39" s="44">
        <v>101.6</v>
      </c>
      <c r="O39" s="44">
        <v>130</v>
      </c>
      <c r="P39" s="44">
        <v>110</v>
      </c>
      <c r="Q39" s="44">
        <v>129.30000000000001</v>
      </c>
      <c r="R39" s="44">
        <v>133.69999999999999</v>
      </c>
      <c r="S39" s="44">
        <v>130</v>
      </c>
      <c r="T39" s="44">
        <v>112</v>
      </c>
      <c r="U39" s="44">
        <v>95</v>
      </c>
      <c r="V39" s="44">
        <v>45.1</v>
      </c>
      <c r="W39" s="44">
        <v>45.1</v>
      </c>
      <c r="X39" s="44">
        <v>45.5</v>
      </c>
      <c r="Y39" s="44">
        <v>105</v>
      </c>
      <c r="Z39" s="44">
        <v>121</v>
      </c>
      <c r="AA39" s="44">
        <v>127.4</v>
      </c>
      <c r="AB39" s="44">
        <v>111.6</v>
      </c>
      <c r="AC39" s="44">
        <v>111.6</v>
      </c>
      <c r="AD39" s="44">
        <v>111.6</v>
      </c>
      <c r="AE39" s="44">
        <v>111.6</v>
      </c>
      <c r="AF39" s="44">
        <v>111.6</v>
      </c>
      <c r="AG39" s="56">
        <v>144</v>
      </c>
      <c r="AH39" s="49">
        <f t="shared" si="2"/>
        <v>133.69999999999999</v>
      </c>
      <c r="AI39" s="50">
        <f t="shared" si="3"/>
        <v>45.1</v>
      </c>
      <c r="AK39" s="51"/>
    </row>
    <row r="40" spans="1:88" x14ac:dyDescent="0.25">
      <c r="A40" s="57" t="s">
        <v>48</v>
      </c>
      <c r="B40" s="64">
        <v>59.3</v>
      </c>
      <c r="C40" s="64">
        <v>59.5</v>
      </c>
      <c r="D40" s="64">
        <v>34.4</v>
      </c>
      <c r="E40" s="64">
        <v>23.6</v>
      </c>
      <c r="F40" s="64">
        <v>23</v>
      </c>
      <c r="G40" s="64">
        <v>32.200000000000003</v>
      </c>
      <c r="H40" s="64">
        <v>51.2</v>
      </c>
      <c r="I40" s="64">
        <v>50.7</v>
      </c>
      <c r="J40" s="64">
        <v>61</v>
      </c>
      <c r="K40" s="64">
        <v>71</v>
      </c>
      <c r="L40" s="64">
        <v>71.5</v>
      </c>
      <c r="M40" s="44">
        <v>71</v>
      </c>
      <c r="N40" s="44">
        <v>65.900000000000006</v>
      </c>
      <c r="O40" s="44">
        <v>66</v>
      </c>
      <c r="P40" s="44">
        <v>65</v>
      </c>
      <c r="Q40" s="44">
        <v>60</v>
      </c>
      <c r="R40" s="44">
        <v>62.1</v>
      </c>
      <c r="S40" s="44">
        <v>60</v>
      </c>
      <c r="T40" s="44">
        <v>62</v>
      </c>
      <c r="U40" s="44">
        <v>50.3</v>
      </c>
      <c r="V40" s="64">
        <v>51.6</v>
      </c>
      <c r="W40" s="64">
        <v>51.6</v>
      </c>
      <c r="X40" s="64">
        <v>51.9</v>
      </c>
      <c r="Y40" s="64">
        <v>58.6</v>
      </c>
      <c r="Z40" s="64">
        <v>60.5</v>
      </c>
      <c r="AA40" s="64">
        <v>59.3</v>
      </c>
      <c r="AB40" s="64">
        <v>60</v>
      </c>
      <c r="AC40" s="64">
        <v>60</v>
      </c>
      <c r="AD40" s="64">
        <v>60</v>
      </c>
      <c r="AE40" s="64">
        <v>60</v>
      </c>
      <c r="AF40" s="64">
        <v>55</v>
      </c>
      <c r="AG40" s="58">
        <v>70</v>
      </c>
      <c r="AH40" s="49">
        <f t="shared" si="2"/>
        <v>71.5</v>
      </c>
      <c r="AI40" s="50">
        <f t="shared" si="3"/>
        <v>23</v>
      </c>
      <c r="AK40" s="51"/>
    </row>
    <row r="41" spans="1:88" x14ac:dyDescent="0.25">
      <c r="A41" s="57" t="s">
        <v>49</v>
      </c>
      <c r="B41" s="64">
        <v>52</v>
      </c>
      <c r="C41" s="64">
        <v>50.9</v>
      </c>
      <c r="D41" s="64">
        <v>51.2</v>
      </c>
      <c r="E41" s="64">
        <v>51.3</v>
      </c>
      <c r="F41" s="64">
        <v>51.4</v>
      </c>
      <c r="G41" s="64">
        <v>51.2</v>
      </c>
      <c r="H41" s="64">
        <v>51.4</v>
      </c>
      <c r="I41" s="64">
        <v>51.4</v>
      </c>
      <c r="J41" s="64">
        <v>51.3</v>
      </c>
      <c r="K41" s="64">
        <v>51.3</v>
      </c>
      <c r="L41" s="64">
        <v>51.4</v>
      </c>
      <c r="M41" s="44">
        <v>55</v>
      </c>
      <c r="N41" s="44">
        <v>55.1</v>
      </c>
      <c r="O41" s="44">
        <v>55</v>
      </c>
      <c r="P41" s="44">
        <v>55</v>
      </c>
      <c r="Q41" s="44">
        <v>55</v>
      </c>
      <c r="R41" s="44">
        <v>60.7</v>
      </c>
      <c r="S41" s="44">
        <v>58</v>
      </c>
      <c r="T41" s="44">
        <v>42.1</v>
      </c>
      <c r="U41" s="44">
        <v>42.1</v>
      </c>
      <c r="V41" s="64">
        <v>42.3</v>
      </c>
      <c r="W41" s="64">
        <v>42.3</v>
      </c>
      <c r="X41" s="64">
        <v>42.2</v>
      </c>
      <c r="Y41" s="64">
        <v>67.900000000000006</v>
      </c>
      <c r="Z41" s="64">
        <v>67.900000000000006</v>
      </c>
      <c r="AA41" s="64">
        <v>68.2</v>
      </c>
      <c r="AB41" s="64">
        <v>67.900000000000006</v>
      </c>
      <c r="AC41" s="64">
        <v>67.900000000000006</v>
      </c>
      <c r="AD41" s="64">
        <v>67.900000000000006</v>
      </c>
      <c r="AE41" s="64">
        <v>67.900000000000006</v>
      </c>
      <c r="AF41" s="64">
        <v>65.5</v>
      </c>
      <c r="AG41" s="58">
        <v>69</v>
      </c>
      <c r="AH41" s="49">
        <f t="shared" si="2"/>
        <v>68.2</v>
      </c>
      <c r="AI41" s="50">
        <f t="shared" si="3"/>
        <v>42.1</v>
      </c>
      <c r="AK41" s="51"/>
    </row>
    <row r="42" spans="1:88" x14ac:dyDescent="0.25">
      <c r="A42" s="57" t="s">
        <v>50</v>
      </c>
      <c r="B42" s="55">
        <v>60.9</v>
      </c>
      <c r="C42" s="55">
        <v>60.9</v>
      </c>
      <c r="D42" s="55">
        <v>61.2</v>
      </c>
      <c r="E42" s="55">
        <v>61.2</v>
      </c>
      <c r="F42" s="55">
        <v>61.2</v>
      </c>
      <c r="G42" s="55">
        <v>60.9</v>
      </c>
      <c r="H42" s="55">
        <v>60.9</v>
      </c>
      <c r="I42" s="55">
        <v>60.9</v>
      </c>
      <c r="J42" s="55">
        <v>60.9</v>
      </c>
      <c r="K42" s="55">
        <v>60.9</v>
      </c>
      <c r="L42" s="55">
        <v>60.9</v>
      </c>
      <c r="M42" s="44">
        <v>60.9</v>
      </c>
      <c r="N42" s="44">
        <v>60.6</v>
      </c>
      <c r="O42" s="44">
        <v>58.5</v>
      </c>
      <c r="P42" s="44">
        <v>58.5</v>
      </c>
      <c r="Q42" s="44">
        <v>58.5</v>
      </c>
      <c r="R42" s="44">
        <v>58.6</v>
      </c>
      <c r="S42" s="44">
        <v>60.4</v>
      </c>
      <c r="T42" s="44">
        <v>60.7</v>
      </c>
      <c r="U42" s="44">
        <v>60.4</v>
      </c>
      <c r="V42" s="64">
        <v>60.4</v>
      </c>
      <c r="W42" s="64">
        <v>60.4</v>
      </c>
      <c r="X42" s="64">
        <v>60.7</v>
      </c>
      <c r="Y42" s="64">
        <v>60.7</v>
      </c>
      <c r="Z42" s="64">
        <v>60.7</v>
      </c>
      <c r="AA42" s="64">
        <v>60.7</v>
      </c>
      <c r="AB42" s="55">
        <v>60.4</v>
      </c>
      <c r="AC42" s="55">
        <v>60.4</v>
      </c>
      <c r="AD42" s="55">
        <v>60.4</v>
      </c>
      <c r="AE42" s="55">
        <v>60.4</v>
      </c>
      <c r="AF42" s="55">
        <v>60.4</v>
      </c>
      <c r="AG42" s="58">
        <v>60</v>
      </c>
      <c r="AH42" s="49">
        <f t="shared" si="2"/>
        <v>61.2</v>
      </c>
      <c r="AI42" s="50">
        <f t="shared" si="3"/>
        <v>58.5</v>
      </c>
      <c r="AK42" s="51"/>
    </row>
    <row r="43" spans="1:88" x14ac:dyDescent="0.25">
      <c r="A43" s="57" t="s">
        <v>51</v>
      </c>
      <c r="B43" s="55">
        <v>15.2</v>
      </c>
      <c r="C43" s="55">
        <v>10</v>
      </c>
      <c r="D43" s="55">
        <v>10</v>
      </c>
      <c r="E43" s="55">
        <v>14</v>
      </c>
      <c r="F43" s="55">
        <v>10</v>
      </c>
      <c r="G43" s="55">
        <v>10</v>
      </c>
      <c r="H43" s="55">
        <v>20</v>
      </c>
      <c r="I43" s="55">
        <v>16</v>
      </c>
      <c r="J43" s="55">
        <v>16</v>
      </c>
      <c r="K43" s="55">
        <v>16</v>
      </c>
      <c r="L43" s="55">
        <v>16</v>
      </c>
      <c r="M43" s="44">
        <v>20</v>
      </c>
      <c r="N43" s="44">
        <v>26</v>
      </c>
      <c r="O43" s="44">
        <v>30</v>
      </c>
      <c r="P43" s="44">
        <v>30</v>
      </c>
      <c r="Q43" s="44">
        <v>30</v>
      </c>
      <c r="R43" s="44">
        <v>18.100000000000001</v>
      </c>
      <c r="S43" s="44">
        <v>0</v>
      </c>
      <c r="T43" s="44">
        <v>0</v>
      </c>
      <c r="U43" s="44">
        <v>0</v>
      </c>
      <c r="V43" s="64">
        <v>0</v>
      </c>
      <c r="W43" s="64">
        <v>0</v>
      </c>
      <c r="X43" s="64">
        <v>0</v>
      </c>
      <c r="Y43" s="64">
        <v>10</v>
      </c>
      <c r="Z43" s="64">
        <v>20.2</v>
      </c>
      <c r="AA43" s="64">
        <v>20.9</v>
      </c>
      <c r="AB43" s="55">
        <v>23</v>
      </c>
      <c r="AC43" s="55">
        <v>30</v>
      </c>
      <c r="AD43" s="55">
        <v>25</v>
      </c>
      <c r="AE43" s="55">
        <v>25</v>
      </c>
      <c r="AF43" s="55">
        <v>25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0</v>
      </c>
      <c r="T44" s="44">
        <v>0</v>
      </c>
      <c r="U44" s="44">
        <v>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44">
        <v>0</v>
      </c>
      <c r="AF44" s="44">
        <v>0</v>
      </c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15.1</v>
      </c>
      <c r="C45" s="64">
        <v>15.1</v>
      </c>
      <c r="D45" s="64">
        <v>15.1</v>
      </c>
      <c r="E45" s="64">
        <v>15.1</v>
      </c>
      <c r="F45" s="64">
        <v>15.1</v>
      </c>
      <c r="G45" s="64">
        <v>15.1</v>
      </c>
      <c r="H45" s="64">
        <v>15.1</v>
      </c>
      <c r="I45" s="64">
        <v>15.1</v>
      </c>
      <c r="J45" s="64">
        <v>15.1</v>
      </c>
      <c r="K45" s="64">
        <v>15.1</v>
      </c>
      <c r="L45" s="64">
        <v>15.1</v>
      </c>
      <c r="M45" s="64">
        <v>15.1</v>
      </c>
      <c r="N45" s="44">
        <v>15.6</v>
      </c>
      <c r="O45" s="44">
        <v>16.399999999999999</v>
      </c>
      <c r="P45" s="44">
        <v>16.399999999999999</v>
      </c>
      <c r="Q45" s="44">
        <v>16.399999999999999</v>
      </c>
      <c r="R45" s="44">
        <v>16.2</v>
      </c>
      <c r="S45" s="44">
        <v>16.2</v>
      </c>
      <c r="T45" s="44">
        <v>16.2</v>
      </c>
      <c r="U45" s="44">
        <v>16.2</v>
      </c>
      <c r="V45" s="44">
        <v>16.3</v>
      </c>
      <c r="W45" s="44">
        <v>16.3</v>
      </c>
      <c r="X45" s="44">
        <v>16.3</v>
      </c>
      <c r="Y45" s="44">
        <v>16.3</v>
      </c>
      <c r="Z45" s="44">
        <v>16.3</v>
      </c>
      <c r="AA45" s="44">
        <v>16.3</v>
      </c>
      <c r="AB45" s="44">
        <v>16.3</v>
      </c>
      <c r="AC45" s="44">
        <v>16.3</v>
      </c>
      <c r="AD45" s="44">
        <v>16.3</v>
      </c>
      <c r="AE45" s="44">
        <v>16.3</v>
      </c>
      <c r="AF45" s="44">
        <v>16.3</v>
      </c>
      <c r="AG45" s="58">
        <v>24</v>
      </c>
      <c r="AH45" s="49">
        <f t="shared" si="2"/>
        <v>16.399999999999999</v>
      </c>
      <c r="AI45" s="50">
        <f t="shared" si="3"/>
        <v>15.1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64">
        <v>10</v>
      </c>
      <c r="N47" s="4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10</v>
      </c>
      <c r="T47" s="44">
        <v>10</v>
      </c>
      <c r="U47" s="44">
        <v>10</v>
      </c>
      <c r="V47" s="44">
        <v>10</v>
      </c>
      <c r="W47" s="44">
        <v>10</v>
      </c>
      <c r="X47" s="44">
        <v>10</v>
      </c>
      <c r="Y47" s="44">
        <v>10</v>
      </c>
      <c r="Z47" s="44">
        <v>10</v>
      </c>
      <c r="AA47" s="44">
        <v>10</v>
      </c>
      <c r="AB47" s="44">
        <v>10</v>
      </c>
      <c r="AC47" s="44">
        <v>10</v>
      </c>
      <c r="AD47" s="44">
        <v>10</v>
      </c>
      <c r="AE47" s="44">
        <v>10</v>
      </c>
      <c r="AF47" s="44">
        <v>10</v>
      </c>
      <c r="AG47" s="58">
        <v>14.1</v>
      </c>
      <c r="AH47" s="49">
        <f t="shared" si="2"/>
        <v>10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7.1</v>
      </c>
      <c r="C48" s="64">
        <v>7.1</v>
      </c>
      <c r="D48" s="64">
        <v>2.5</v>
      </c>
      <c r="E48" s="64">
        <v>2.5</v>
      </c>
      <c r="F48" s="64">
        <v>2.5</v>
      </c>
      <c r="G48" s="64">
        <v>2.5</v>
      </c>
      <c r="H48" s="64">
        <v>2.5</v>
      </c>
      <c r="I48" s="64">
        <v>2.5</v>
      </c>
      <c r="J48" s="64">
        <v>2.5</v>
      </c>
      <c r="K48" s="64">
        <v>2.5</v>
      </c>
      <c r="L48" s="64">
        <v>2.5</v>
      </c>
      <c r="M48" s="64">
        <v>2.5</v>
      </c>
      <c r="N48" s="44">
        <v>2.5</v>
      </c>
      <c r="O48" s="44">
        <v>2.5</v>
      </c>
      <c r="P48" s="44">
        <v>2.5</v>
      </c>
      <c r="Q48" s="44">
        <v>2.5</v>
      </c>
      <c r="R48" s="44">
        <v>2.5</v>
      </c>
      <c r="S48" s="44">
        <v>2.5</v>
      </c>
      <c r="T48" s="44">
        <v>2.5</v>
      </c>
      <c r="U48" s="44">
        <v>2.5</v>
      </c>
      <c r="V48" s="44">
        <v>2.5</v>
      </c>
      <c r="W48" s="44">
        <v>2.5</v>
      </c>
      <c r="X48" s="44">
        <v>2.5</v>
      </c>
      <c r="Y48" s="44">
        <v>2.5</v>
      </c>
      <c r="Z48" s="44">
        <v>2.5</v>
      </c>
      <c r="AA48" s="44">
        <v>2.5</v>
      </c>
      <c r="AB48" s="44">
        <v>2.5</v>
      </c>
      <c r="AC48" s="44">
        <v>2.5</v>
      </c>
      <c r="AD48" s="44">
        <v>2.5</v>
      </c>
      <c r="AE48" s="44">
        <v>2.5</v>
      </c>
      <c r="AF48" s="44">
        <v>2.5</v>
      </c>
      <c r="AG48" s="58">
        <v>14</v>
      </c>
      <c r="AH48" s="49">
        <f t="shared" si="2"/>
        <v>7.1</v>
      </c>
      <c r="AI48" s="50">
        <f t="shared" si="3"/>
        <v>2.5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>
        <v>6</v>
      </c>
      <c r="H49" s="64">
        <v>6</v>
      </c>
      <c r="I49" s="64">
        <v>6</v>
      </c>
      <c r="J49" s="64">
        <v>6</v>
      </c>
      <c r="K49" s="64">
        <v>6</v>
      </c>
      <c r="L49" s="64">
        <v>6</v>
      </c>
      <c r="M49" s="6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</v>
      </c>
      <c r="C50" s="64">
        <v>4</v>
      </c>
      <c r="D50" s="64">
        <v>4</v>
      </c>
      <c r="E50" s="64">
        <v>4</v>
      </c>
      <c r="F50" s="64">
        <v>4</v>
      </c>
      <c r="G50" s="64">
        <v>4</v>
      </c>
      <c r="H50" s="64">
        <v>4</v>
      </c>
      <c r="I50" s="64">
        <v>4</v>
      </c>
      <c r="J50" s="64">
        <v>4</v>
      </c>
      <c r="K50" s="64">
        <v>4</v>
      </c>
      <c r="L50" s="64">
        <v>4</v>
      </c>
      <c r="M50" s="64">
        <v>4</v>
      </c>
      <c r="N50" s="44">
        <v>4.0999999999999996</v>
      </c>
      <c r="O50" s="44">
        <v>4.0999999999999996</v>
      </c>
      <c r="P50" s="44">
        <v>4.0999999999999996</v>
      </c>
      <c r="Q50" s="44">
        <v>4.0999999999999996</v>
      </c>
      <c r="R50" s="44">
        <v>4.0999999999999996</v>
      </c>
      <c r="S50" s="44">
        <v>4.0999999999999996</v>
      </c>
      <c r="T50" s="44">
        <v>4.0999999999999996</v>
      </c>
      <c r="U50" s="44">
        <v>4.0999999999999996</v>
      </c>
      <c r="V50" s="44">
        <v>4.0999999999999996</v>
      </c>
      <c r="W50" s="44">
        <v>4.0999999999999996</v>
      </c>
      <c r="X50" s="44">
        <v>4.0999999999999996</v>
      </c>
      <c r="Y50" s="44">
        <v>4.0999999999999996</v>
      </c>
      <c r="Z50" s="44">
        <v>4.0999999999999996</v>
      </c>
      <c r="AA50" s="44">
        <v>4.0999999999999996</v>
      </c>
      <c r="AB50" s="44">
        <v>4.0999999999999996</v>
      </c>
      <c r="AC50" s="44">
        <v>4.0999999999999996</v>
      </c>
      <c r="AD50" s="44">
        <v>4.0999999999999996</v>
      </c>
      <c r="AE50" s="44">
        <v>4.0999999999999996</v>
      </c>
      <c r="AF50" s="44">
        <v>4.0999999999999996</v>
      </c>
      <c r="AG50" s="58">
        <v>6.2</v>
      </c>
      <c r="AH50" s="49">
        <f t="shared" si="2"/>
        <v>4.0999999999999996</v>
      </c>
      <c r="AI50" s="50">
        <f t="shared" si="3"/>
        <v>4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334.24</v>
      </c>
      <c r="C52" s="63">
        <f t="shared" si="6"/>
        <v>328.34000000000009</v>
      </c>
      <c r="D52" s="63">
        <f t="shared" si="6"/>
        <v>299.14000000000004</v>
      </c>
      <c r="E52" s="63">
        <f t="shared" si="6"/>
        <v>272.54000000000002</v>
      </c>
      <c r="F52" s="63">
        <f t="shared" si="6"/>
        <v>267.64000000000004</v>
      </c>
      <c r="G52" s="63">
        <f t="shared" si="6"/>
        <v>260.24</v>
      </c>
      <c r="H52" s="63">
        <f t="shared" si="6"/>
        <v>285.64000000000004</v>
      </c>
      <c r="I52" s="63">
        <f t="shared" si="6"/>
        <v>280.44</v>
      </c>
      <c r="J52" s="63">
        <f t="shared" si="6"/>
        <v>311.84000000000009</v>
      </c>
      <c r="K52" s="63">
        <f t="shared" si="6"/>
        <v>341.34000000000003</v>
      </c>
      <c r="L52" s="63">
        <f t="shared" si="6"/>
        <v>352.24000000000007</v>
      </c>
      <c r="M52" s="63">
        <f t="shared" si="6"/>
        <v>349.34000000000003</v>
      </c>
      <c r="N52" s="63">
        <f t="shared" si="6"/>
        <v>350.94000000000005</v>
      </c>
      <c r="O52" s="63">
        <f t="shared" si="6"/>
        <v>382.04</v>
      </c>
      <c r="P52" s="63">
        <f t="shared" si="6"/>
        <v>361.04</v>
      </c>
      <c r="Q52" s="63">
        <f t="shared" si="6"/>
        <v>375.34000000000003</v>
      </c>
      <c r="R52" s="63">
        <f t="shared" si="6"/>
        <v>375.54000000000008</v>
      </c>
      <c r="S52" s="63">
        <f t="shared" si="6"/>
        <v>350.74</v>
      </c>
      <c r="T52" s="63">
        <f t="shared" si="6"/>
        <v>319.14000000000004</v>
      </c>
      <c r="U52" s="63">
        <f t="shared" si="6"/>
        <v>290.14000000000004</v>
      </c>
      <c r="V52" s="63">
        <f t="shared" si="6"/>
        <v>241.84</v>
      </c>
      <c r="W52" s="63">
        <f t="shared" si="6"/>
        <v>241.84</v>
      </c>
      <c r="X52" s="63">
        <f>SUM(X39:X51)</f>
        <v>242.74</v>
      </c>
      <c r="Y52" s="63">
        <f t="shared" si="6"/>
        <v>344.64000000000004</v>
      </c>
      <c r="Z52" s="63">
        <f t="shared" si="6"/>
        <v>372.74000000000007</v>
      </c>
      <c r="AA52" s="63">
        <v>378.94</v>
      </c>
      <c r="AB52" s="63">
        <f t="shared" si="6"/>
        <v>365.34000000000003</v>
      </c>
      <c r="AC52" s="63">
        <f t="shared" si="6"/>
        <v>372.34000000000003</v>
      </c>
      <c r="AD52" s="63">
        <f t="shared" si="6"/>
        <v>367.34000000000003</v>
      </c>
      <c r="AE52" s="63">
        <f t="shared" si="6"/>
        <v>367.34000000000003</v>
      </c>
      <c r="AF52" s="63">
        <f t="shared" si="6"/>
        <v>359.94000000000005</v>
      </c>
      <c r="AG52" s="68">
        <f>SUM(AG39:AG51)</f>
        <v>489.91</v>
      </c>
      <c r="AH52" s="49">
        <f t="shared" si="2"/>
        <v>382.04</v>
      </c>
      <c r="AI52" s="50">
        <f t="shared" si="3"/>
        <v>241.84</v>
      </c>
      <c r="AK52" s="51"/>
    </row>
    <row r="53" spans="1:37" x14ac:dyDescent="0.25">
      <c r="A53" s="52" t="s">
        <v>61</v>
      </c>
      <c r="B53" s="44">
        <v>30</v>
      </c>
      <c r="C53" s="44">
        <v>30</v>
      </c>
      <c r="D53" s="44">
        <v>30</v>
      </c>
      <c r="E53" s="44">
        <v>30</v>
      </c>
      <c r="F53" s="44">
        <v>30</v>
      </c>
      <c r="G53" s="44">
        <v>30</v>
      </c>
      <c r="H53" s="44">
        <v>30</v>
      </c>
      <c r="I53" s="44">
        <v>30</v>
      </c>
      <c r="J53" s="44">
        <v>30</v>
      </c>
      <c r="K53" s="44">
        <v>30</v>
      </c>
      <c r="L53" s="44">
        <v>30</v>
      </c>
      <c r="M53" s="44">
        <v>20</v>
      </c>
      <c r="N53" s="44">
        <v>30</v>
      </c>
      <c r="O53" s="44">
        <v>30</v>
      </c>
      <c r="P53" s="44">
        <v>30</v>
      </c>
      <c r="Q53" s="44">
        <v>44.3</v>
      </c>
      <c r="R53" s="44">
        <v>54.3</v>
      </c>
      <c r="S53" s="44">
        <v>55</v>
      </c>
      <c r="T53" s="44">
        <v>60</v>
      </c>
      <c r="U53" s="44">
        <v>60</v>
      </c>
      <c r="V53" s="44">
        <v>60</v>
      </c>
      <c r="W53" s="44">
        <v>60</v>
      </c>
      <c r="X53" s="44">
        <v>24</v>
      </c>
      <c r="Y53" s="44">
        <v>14</v>
      </c>
      <c r="Z53" s="44">
        <v>14</v>
      </c>
      <c r="AA53" s="44">
        <v>10.3</v>
      </c>
      <c r="AB53" s="44">
        <v>14</v>
      </c>
      <c r="AC53" s="44">
        <v>14</v>
      </c>
      <c r="AD53" s="44">
        <v>14</v>
      </c>
      <c r="AE53" s="44">
        <v>14</v>
      </c>
      <c r="AF53" s="44">
        <v>14</v>
      </c>
      <c r="AG53" s="56">
        <v>60</v>
      </c>
      <c r="AH53" s="49">
        <f t="shared" si="2"/>
        <v>60</v>
      </c>
      <c r="AI53" s="50">
        <f t="shared" si="3"/>
        <v>10.3</v>
      </c>
      <c r="AK53" s="51"/>
    </row>
    <row r="54" spans="1:37" x14ac:dyDescent="0.25">
      <c r="A54" s="57" t="s">
        <v>62</v>
      </c>
      <c r="B54" s="64">
        <v>14.9</v>
      </c>
      <c r="C54" s="64">
        <v>15.1</v>
      </c>
      <c r="D54" s="64">
        <v>15.2</v>
      </c>
      <c r="E54" s="64">
        <v>15.2</v>
      </c>
      <c r="F54" s="64">
        <v>15.2</v>
      </c>
      <c r="G54" s="64">
        <v>15.2</v>
      </c>
      <c r="H54" s="64">
        <v>15.2</v>
      </c>
      <c r="I54" s="64">
        <v>15.2</v>
      </c>
      <c r="J54" s="64">
        <v>15.2</v>
      </c>
      <c r="K54" s="64">
        <v>15.2</v>
      </c>
      <c r="L54" s="64">
        <v>15.4</v>
      </c>
      <c r="M54" s="64">
        <v>9.6999999999999993</v>
      </c>
      <c r="N54" s="64">
        <v>15.2</v>
      </c>
      <c r="O54" s="64">
        <v>15.6</v>
      </c>
      <c r="P54" s="64">
        <v>15</v>
      </c>
      <c r="Q54" s="64">
        <v>20.9</v>
      </c>
      <c r="R54" s="64">
        <v>26.9</v>
      </c>
      <c r="S54" s="64">
        <v>26</v>
      </c>
      <c r="T54" s="64">
        <v>29.9</v>
      </c>
      <c r="U54" s="64">
        <v>29.6</v>
      </c>
      <c r="V54" s="64">
        <v>30.3</v>
      </c>
      <c r="W54" s="64">
        <v>30.3</v>
      </c>
      <c r="X54" s="64">
        <v>13</v>
      </c>
      <c r="Y54" s="64">
        <v>5.8</v>
      </c>
      <c r="Z54" s="64">
        <v>6.8</v>
      </c>
      <c r="AA54" s="64">
        <v>5.7</v>
      </c>
      <c r="AB54" s="64">
        <v>4.7</v>
      </c>
      <c r="AC54" s="64">
        <v>6.5</v>
      </c>
      <c r="AD54" s="64">
        <v>6.5</v>
      </c>
      <c r="AE54" s="64">
        <v>6.5</v>
      </c>
      <c r="AF54" s="64">
        <v>6.5</v>
      </c>
      <c r="AG54" s="58">
        <v>32</v>
      </c>
      <c r="AH54" s="49">
        <f t="shared" si="2"/>
        <v>30.3</v>
      </c>
      <c r="AI54" s="50">
        <f t="shared" si="3"/>
        <v>4.7</v>
      </c>
      <c r="AK54" s="51"/>
    </row>
    <row r="55" spans="1:37" ht="15.75" thickBot="1" x14ac:dyDescent="0.3">
      <c r="A55" s="66" t="s">
        <v>63</v>
      </c>
      <c r="B55" s="70">
        <v>5.5</v>
      </c>
      <c r="C55" s="70">
        <v>5.5</v>
      </c>
      <c r="D55" s="70">
        <v>5.5</v>
      </c>
      <c r="E55" s="70">
        <v>5.5</v>
      </c>
      <c r="F55" s="70">
        <v>5.5</v>
      </c>
      <c r="G55" s="70">
        <v>5.5</v>
      </c>
      <c r="H55" s="70">
        <v>5.5</v>
      </c>
      <c r="I55" s="70">
        <v>5.5</v>
      </c>
      <c r="J55" s="70">
        <v>5.5</v>
      </c>
      <c r="K55" s="70">
        <v>5.5</v>
      </c>
      <c r="L55" s="70">
        <v>5.6</v>
      </c>
      <c r="M55" s="70">
        <v>3.5</v>
      </c>
      <c r="N55" s="70">
        <v>5.5</v>
      </c>
      <c r="O55" s="70">
        <v>5.7</v>
      </c>
      <c r="P55" s="70">
        <v>6.9</v>
      </c>
      <c r="Q55" s="70">
        <v>7.6</v>
      </c>
      <c r="R55" s="70">
        <v>9.8000000000000007</v>
      </c>
      <c r="S55" s="70">
        <v>8.8000000000000007</v>
      </c>
      <c r="T55" s="70">
        <v>10.9</v>
      </c>
      <c r="U55" s="70">
        <v>10.8</v>
      </c>
      <c r="V55" s="70">
        <v>11</v>
      </c>
      <c r="W55" s="70">
        <v>11</v>
      </c>
      <c r="X55" s="70">
        <v>4.7</v>
      </c>
      <c r="Y55" s="70">
        <v>2.1</v>
      </c>
      <c r="Z55" s="70">
        <v>2.5</v>
      </c>
      <c r="AA55" s="70">
        <v>2.1</v>
      </c>
      <c r="AB55" s="70">
        <v>1.7</v>
      </c>
      <c r="AC55" s="70">
        <v>2.4</v>
      </c>
      <c r="AD55" s="70">
        <v>2.4</v>
      </c>
      <c r="AE55" s="70">
        <v>2.4</v>
      </c>
      <c r="AF55" s="70">
        <v>2.4</v>
      </c>
      <c r="AG55" s="73">
        <v>14</v>
      </c>
      <c r="AH55" s="49">
        <f t="shared" si="2"/>
        <v>11</v>
      </c>
      <c r="AI55" s="50">
        <f t="shared" si="3"/>
        <v>1.7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50.4</v>
      </c>
      <c r="C56" s="63">
        <f t="shared" si="7"/>
        <v>50.6</v>
      </c>
      <c r="D56" s="63">
        <f t="shared" si="7"/>
        <v>50.7</v>
      </c>
      <c r="E56" s="63">
        <f t="shared" si="7"/>
        <v>50.7</v>
      </c>
      <c r="F56" s="63">
        <f t="shared" si="7"/>
        <v>50.7</v>
      </c>
      <c r="G56" s="63">
        <f t="shared" si="7"/>
        <v>50.7</v>
      </c>
      <c r="H56" s="63">
        <f t="shared" si="7"/>
        <v>50.7</v>
      </c>
      <c r="I56" s="63">
        <f t="shared" si="7"/>
        <v>50.7</v>
      </c>
      <c r="J56" s="63">
        <f t="shared" si="7"/>
        <v>50.7</v>
      </c>
      <c r="K56" s="63">
        <f t="shared" si="7"/>
        <v>50.7</v>
      </c>
      <c r="L56" s="63">
        <f t="shared" si="7"/>
        <v>51</v>
      </c>
      <c r="M56" s="63">
        <f t="shared" si="7"/>
        <v>33.200000000000003</v>
      </c>
      <c r="N56" s="63">
        <f t="shared" si="7"/>
        <v>50.7</v>
      </c>
      <c r="O56" s="63">
        <f t="shared" si="7"/>
        <v>51.300000000000004</v>
      </c>
      <c r="P56" s="63">
        <f t="shared" si="7"/>
        <v>51.9</v>
      </c>
      <c r="Q56" s="63">
        <f t="shared" si="7"/>
        <v>72.799999999999983</v>
      </c>
      <c r="R56" s="63">
        <f t="shared" si="7"/>
        <v>90.999999999999986</v>
      </c>
      <c r="S56" s="63">
        <f t="shared" si="7"/>
        <v>89.8</v>
      </c>
      <c r="T56" s="63">
        <f t="shared" si="7"/>
        <v>100.80000000000001</v>
      </c>
      <c r="U56" s="63">
        <f t="shared" si="7"/>
        <v>100.39999999999999</v>
      </c>
      <c r="V56" s="63">
        <f t="shared" si="7"/>
        <v>101.3</v>
      </c>
      <c r="W56" s="63">
        <f t="shared" si="7"/>
        <v>101.3</v>
      </c>
      <c r="X56" s="63">
        <f t="shared" si="7"/>
        <v>41.7</v>
      </c>
      <c r="Y56" s="63">
        <f t="shared" si="7"/>
        <v>21.900000000000002</v>
      </c>
      <c r="Z56" s="63">
        <f t="shared" si="7"/>
        <v>23.3</v>
      </c>
      <c r="AA56" s="63">
        <v>18.100000000000001</v>
      </c>
      <c r="AB56" s="63">
        <f t="shared" si="7"/>
        <v>20.399999999999999</v>
      </c>
      <c r="AC56" s="63">
        <f t="shared" si="7"/>
        <v>22.9</v>
      </c>
      <c r="AD56" s="63">
        <f t="shared" si="7"/>
        <v>22.9</v>
      </c>
      <c r="AE56" s="63">
        <f t="shared" si="7"/>
        <v>22.9</v>
      </c>
      <c r="AF56" s="63">
        <f t="shared" si="7"/>
        <v>22.9</v>
      </c>
      <c r="AG56" s="68">
        <f>SUM(AG53:AG55)</f>
        <v>106</v>
      </c>
      <c r="AH56" s="49">
        <f t="shared" si="2"/>
        <v>101.3</v>
      </c>
      <c r="AI56" s="50">
        <f t="shared" si="3"/>
        <v>18.100000000000001</v>
      </c>
      <c r="AK56" s="51"/>
    </row>
    <row r="57" spans="1:37" x14ac:dyDescent="0.25">
      <c r="A57" s="52" t="s">
        <v>65</v>
      </c>
      <c r="B57" s="44">
        <v>68.5</v>
      </c>
      <c r="C57" s="44">
        <v>69.7</v>
      </c>
      <c r="D57" s="44">
        <v>68.400000000000006</v>
      </c>
      <c r="E57" s="44">
        <v>73</v>
      </c>
      <c r="F57" s="44">
        <v>76.099999999999994</v>
      </c>
      <c r="G57" s="44">
        <v>70.680000000000007</v>
      </c>
      <c r="H57" s="44">
        <v>72.2</v>
      </c>
      <c r="I57" s="44">
        <v>74</v>
      </c>
      <c r="J57" s="44">
        <v>74</v>
      </c>
      <c r="K57" s="44">
        <v>72.5</v>
      </c>
      <c r="L57" s="44">
        <v>71.3</v>
      </c>
      <c r="M57" s="44">
        <v>70.599999999999994</v>
      </c>
      <c r="N57" s="44">
        <v>75.22</v>
      </c>
      <c r="O57" s="44">
        <v>79.400000000000006</v>
      </c>
      <c r="P57" s="44">
        <v>76</v>
      </c>
      <c r="Q57" s="44">
        <v>79</v>
      </c>
      <c r="R57" s="44">
        <v>78.7</v>
      </c>
      <c r="S57" s="44">
        <v>63.4</v>
      </c>
      <c r="T57" s="44">
        <v>73.8</v>
      </c>
      <c r="U57" s="44">
        <v>72</v>
      </c>
      <c r="V57" s="44">
        <v>67.8</v>
      </c>
      <c r="W57" s="44">
        <v>62</v>
      </c>
      <c r="X57" s="44">
        <v>67.8</v>
      </c>
      <c r="Y57" s="44">
        <v>53.2</v>
      </c>
      <c r="Z57" s="44">
        <v>63.3</v>
      </c>
      <c r="AA57" s="44">
        <v>75.900000000000006</v>
      </c>
      <c r="AB57" s="44">
        <v>78.7</v>
      </c>
      <c r="AC57" s="44">
        <v>79.5</v>
      </c>
      <c r="AD57" s="44">
        <v>63</v>
      </c>
      <c r="AE57" s="44">
        <v>69.400000000000006</v>
      </c>
      <c r="AF57" s="44">
        <v>64.2</v>
      </c>
      <c r="AG57" s="56"/>
      <c r="AH57" s="49">
        <f t="shared" si="2"/>
        <v>79.5</v>
      </c>
      <c r="AI57" s="50">
        <f t="shared" si="3"/>
        <v>53.2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120</v>
      </c>
      <c r="C59" s="64">
        <v>154</v>
      </c>
      <c r="D59" s="64">
        <v>159.5</v>
      </c>
      <c r="E59" s="64">
        <v>219</v>
      </c>
      <c r="F59" s="64">
        <v>200</v>
      </c>
      <c r="G59" s="64">
        <v>204</v>
      </c>
      <c r="H59" s="64">
        <v>192</v>
      </c>
      <c r="I59" s="64">
        <v>220</v>
      </c>
      <c r="J59" s="64">
        <v>234</v>
      </c>
      <c r="K59" s="64">
        <v>222</v>
      </c>
      <c r="L59" s="64">
        <v>240</v>
      </c>
      <c r="M59" s="64">
        <v>252.2</v>
      </c>
      <c r="N59" s="64">
        <v>285</v>
      </c>
      <c r="O59" s="64">
        <v>290</v>
      </c>
      <c r="P59" s="64">
        <v>300</v>
      </c>
      <c r="Q59" s="64">
        <v>293</v>
      </c>
      <c r="R59" s="64">
        <v>270</v>
      </c>
      <c r="S59" s="64">
        <v>340</v>
      </c>
      <c r="T59" s="64">
        <v>317</v>
      </c>
      <c r="U59" s="64">
        <v>292</v>
      </c>
      <c r="V59" s="64">
        <v>241</v>
      </c>
      <c r="W59" s="64">
        <v>160</v>
      </c>
      <c r="X59" s="64">
        <v>163</v>
      </c>
      <c r="Y59" s="64">
        <v>157</v>
      </c>
      <c r="Z59" s="64">
        <v>160</v>
      </c>
      <c r="AA59" s="64">
        <v>140</v>
      </c>
      <c r="AB59" s="64">
        <v>171.3</v>
      </c>
      <c r="AC59" s="64">
        <v>173</v>
      </c>
      <c r="AD59" s="64">
        <v>180.2</v>
      </c>
      <c r="AE59" s="64">
        <v>163.4</v>
      </c>
      <c r="AF59" s="64">
        <v>126.5</v>
      </c>
      <c r="AG59" s="77"/>
      <c r="AH59" s="49">
        <f t="shared" si="2"/>
        <v>340</v>
      </c>
      <c r="AI59" s="50">
        <f t="shared" si="3"/>
        <v>120</v>
      </c>
      <c r="AK59" s="51"/>
    </row>
    <row r="60" spans="1:37" x14ac:dyDescent="0.25">
      <c r="A60" s="57" t="s">
        <v>68</v>
      </c>
      <c r="B60" s="54">
        <v>15</v>
      </c>
      <c r="C60" s="54">
        <v>14</v>
      </c>
      <c r="D60" s="54">
        <v>14</v>
      </c>
      <c r="E60" s="54">
        <v>15</v>
      </c>
      <c r="F60" s="54">
        <v>15</v>
      </c>
      <c r="G60" s="54">
        <v>15</v>
      </c>
      <c r="H60" s="54">
        <v>15</v>
      </c>
      <c r="I60" s="54">
        <v>15</v>
      </c>
      <c r="J60" s="54">
        <v>15</v>
      </c>
      <c r="K60" s="54">
        <v>15</v>
      </c>
      <c r="L60" s="54">
        <v>15</v>
      </c>
      <c r="M60" s="54">
        <v>25</v>
      </c>
      <c r="N60" s="54">
        <v>25</v>
      </c>
      <c r="O60" s="54">
        <v>21</v>
      </c>
      <c r="P60" s="54">
        <v>23</v>
      </c>
      <c r="Q60" s="54">
        <v>25</v>
      </c>
      <c r="R60" s="54">
        <v>36.5</v>
      </c>
      <c r="S60" s="54">
        <v>36.5</v>
      </c>
      <c r="T60" s="54">
        <v>36.5</v>
      </c>
      <c r="U60" s="54">
        <v>27</v>
      </c>
      <c r="V60" s="54">
        <v>29.8</v>
      </c>
      <c r="W60" s="54">
        <v>22</v>
      </c>
      <c r="X60" s="54">
        <v>20.2</v>
      </c>
      <c r="Y60" s="54">
        <v>19.7</v>
      </c>
      <c r="Z60" s="54">
        <v>21</v>
      </c>
      <c r="AA60" s="54">
        <v>21.6</v>
      </c>
      <c r="AB60" s="54">
        <v>26.1</v>
      </c>
      <c r="AC60" s="54">
        <v>26.1</v>
      </c>
      <c r="AD60" s="54">
        <v>25.3</v>
      </c>
      <c r="AE60" s="54">
        <v>25.3</v>
      </c>
      <c r="AF60" s="54">
        <v>25.3</v>
      </c>
      <c r="AG60" s="77"/>
      <c r="AH60" s="49">
        <f t="shared" si="2"/>
        <v>36.5</v>
      </c>
      <c r="AI60" s="50">
        <f t="shared" si="3"/>
        <v>14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8</v>
      </c>
      <c r="O62" s="78">
        <v>8</v>
      </c>
      <c r="P62" s="78">
        <v>8</v>
      </c>
      <c r="Q62" s="78">
        <v>8</v>
      </c>
      <c r="R62" s="78">
        <v>8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2"/>
        <v>8</v>
      </c>
      <c r="AI62" s="50">
        <f t="shared" si="3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211.5</v>
      </c>
      <c r="C68" s="63">
        <f t="shared" si="8"/>
        <v>245.7</v>
      </c>
      <c r="D68" s="63">
        <f t="shared" si="8"/>
        <v>249.9</v>
      </c>
      <c r="E68" s="63">
        <f t="shared" si="8"/>
        <v>315</v>
      </c>
      <c r="F68" s="63">
        <f t="shared" si="8"/>
        <v>299.10000000000002</v>
      </c>
      <c r="G68" s="63">
        <f t="shared" si="8"/>
        <v>297.68</v>
      </c>
      <c r="H68" s="63">
        <f t="shared" si="8"/>
        <v>287.2</v>
      </c>
      <c r="I68" s="63">
        <f t="shared" si="8"/>
        <v>317</v>
      </c>
      <c r="J68" s="63">
        <f t="shared" si="8"/>
        <v>331</v>
      </c>
      <c r="K68" s="63">
        <f t="shared" si="8"/>
        <v>317.5</v>
      </c>
      <c r="L68" s="63">
        <f t="shared" si="8"/>
        <v>334.3</v>
      </c>
      <c r="M68" s="63">
        <f t="shared" si="8"/>
        <v>355.79999999999995</v>
      </c>
      <c r="N68" s="63">
        <f t="shared" si="8"/>
        <v>393.22</v>
      </c>
      <c r="O68" s="63">
        <f t="shared" si="8"/>
        <v>398.4</v>
      </c>
      <c r="P68" s="63">
        <f t="shared" si="8"/>
        <v>407</v>
      </c>
      <c r="Q68" s="63">
        <f t="shared" si="8"/>
        <v>405</v>
      </c>
      <c r="R68" s="63">
        <f t="shared" si="8"/>
        <v>393.2</v>
      </c>
      <c r="S68" s="63">
        <f t="shared" si="8"/>
        <v>447.9</v>
      </c>
      <c r="T68" s="63">
        <f t="shared" si="8"/>
        <v>435.3</v>
      </c>
      <c r="U68" s="63">
        <f t="shared" si="8"/>
        <v>399</v>
      </c>
      <c r="V68" s="63">
        <f>SUM(V57:V67)</f>
        <v>346.6</v>
      </c>
      <c r="W68" s="63">
        <f t="shared" si="8"/>
        <v>252</v>
      </c>
      <c r="X68" s="63">
        <f t="shared" si="8"/>
        <v>259</v>
      </c>
      <c r="Y68" s="63">
        <f t="shared" si="8"/>
        <v>237.89999999999998</v>
      </c>
      <c r="Z68" s="63">
        <f t="shared" si="8"/>
        <v>252.3</v>
      </c>
      <c r="AA68" s="63">
        <v>245.5</v>
      </c>
      <c r="AB68" s="63">
        <f t="shared" si="8"/>
        <v>284.10000000000002</v>
      </c>
      <c r="AC68" s="63">
        <f t="shared" si="8"/>
        <v>286.60000000000002</v>
      </c>
      <c r="AD68" s="63">
        <f t="shared" si="8"/>
        <v>276.5</v>
      </c>
      <c r="AE68" s="63">
        <f t="shared" si="8"/>
        <v>266.10000000000002</v>
      </c>
      <c r="AF68" s="63">
        <f t="shared" si="8"/>
        <v>224</v>
      </c>
      <c r="AG68" s="68">
        <f>SUM(AG57:AG67)</f>
        <v>0</v>
      </c>
      <c r="AH68" s="49">
        <f t="shared" si="2"/>
        <v>447.9</v>
      </c>
      <c r="AI68" s="50">
        <f t="shared" si="3"/>
        <v>211.5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1378.1399999999999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1378.1399999999999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>
        <v>60</v>
      </c>
      <c r="C74" s="85">
        <v>60</v>
      </c>
      <c r="D74" s="85">
        <v>80</v>
      </c>
      <c r="E74" s="85">
        <v>60</v>
      </c>
      <c r="F74" s="85">
        <v>50</v>
      </c>
      <c r="G74" s="85">
        <v>60</v>
      </c>
      <c r="H74" s="85">
        <v>50</v>
      </c>
      <c r="I74" s="85">
        <v>20</v>
      </c>
      <c r="J74" s="85">
        <v>0</v>
      </c>
      <c r="K74" s="85">
        <v>0</v>
      </c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>
        <v>60</v>
      </c>
      <c r="W74" s="85">
        <v>100</v>
      </c>
      <c r="X74" s="85">
        <v>120</v>
      </c>
      <c r="Y74" s="85">
        <v>130</v>
      </c>
      <c r="Z74" s="85">
        <v>110</v>
      </c>
      <c r="AA74" s="85">
        <v>110</v>
      </c>
      <c r="AB74" s="85">
        <v>90</v>
      </c>
      <c r="AC74" s="85"/>
      <c r="AD74" s="85"/>
      <c r="AE74" s="85"/>
      <c r="AF74" s="85"/>
      <c r="AG74" s="68"/>
      <c r="AH74" s="49">
        <f t="shared" si="2"/>
        <v>130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1343.8400000000001</v>
      </c>
      <c r="C75" s="83">
        <f t="shared" si="10"/>
        <v>1309.3400000000001</v>
      </c>
      <c r="D75" s="83">
        <f t="shared" si="10"/>
        <v>1304.44</v>
      </c>
      <c r="E75" s="83">
        <f t="shared" si="10"/>
        <v>1267.94</v>
      </c>
      <c r="F75" s="83">
        <f t="shared" si="10"/>
        <v>1244.5400000000002</v>
      </c>
      <c r="G75" s="83">
        <f t="shared" si="10"/>
        <v>1225.7200000000003</v>
      </c>
      <c r="H75" s="83">
        <f t="shared" si="10"/>
        <v>1215.24</v>
      </c>
      <c r="I75" s="83">
        <f t="shared" si="10"/>
        <v>1211.3400000000001</v>
      </c>
      <c r="J75" s="83">
        <f t="shared" si="10"/>
        <v>1266.7400000000002</v>
      </c>
      <c r="K75" s="83">
        <f t="shared" si="10"/>
        <v>1312.74</v>
      </c>
      <c r="L75" s="83">
        <f t="shared" si="10"/>
        <v>1340.7400000000002</v>
      </c>
      <c r="M75" s="83">
        <f t="shared" si="10"/>
        <v>1350.44</v>
      </c>
      <c r="N75" s="83">
        <f t="shared" si="10"/>
        <v>1385.66</v>
      </c>
      <c r="O75" s="83">
        <f t="shared" si="10"/>
        <v>1450.74</v>
      </c>
      <c r="P75" s="83">
        <f t="shared" si="10"/>
        <v>1417.5400000000002</v>
      </c>
      <c r="Q75" s="83">
        <f t="shared" si="10"/>
        <v>1463.3400000000001</v>
      </c>
      <c r="R75" s="83">
        <f t="shared" si="10"/>
        <v>1453.74</v>
      </c>
      <c r="S75" s="83">
        <f t="shared" si="10"/>
        <v>1477.74</v>
      </c>
      <c r="T75" s="83">
        <f t="shared" si="10"/>
        <v>1454.54</v>
      </c>
      <c r="U75" s="83">
        <f t="shared" si="10"/>
        <v>1388.8400000000001</v>
      </c>
      <c r="V75" s="83">
        <f t="shared" si="10"/>
        <v>1378.14</v>
      </c>
      <c r="W75" s="83">
        <f t="shared" si="10"/>
        <v>1337.8400000000001</v>
      </c>
      <c r="X75" s="83">
        <f t="shared" si="10"/>
        <v>1293.7400000000002</v>
      </c>
      <c r="Y75" s="83">
        <f t="shared" si="10"/>
        <v>1333.0400000000002</v>
      </c>
      <c r="Z75" s="83">
        <f t="shared" si="10"/>
        <v>1435.94</v>
      </c>
      <c r="AA75" s="83">
        <v>1488.1399999999999</v>
      </c>
      <c r="AB75" s="83">
        <f t="shared" si="10"/>
        <v>1472.04</v>
      </c>
      <c r="AC75" s="83">
        <f t="shared" si="10"/>
        <v>1404.04</v>
      </c>
      <c r="AD75" s="83">
        <f t="shared" si="10"/>
        <v>1428.94</v>
      </c>
      <c r="AE75" s="83">
        <f t="shared" si="10"/>
        <v>1418.54</v>
      </c>
      <c r="AF75" s="83">
        <f t="shared" si="10"/>
        <v>1339.04</v>
      </c>
      <c r="AG75" s="68">
        <f>AG72+AG68+AG56+AG52+AG38+AG74</f>
        <v>2144.14</v>
      </c>
      <c r="AH75" s="49">
        <f t="shared" si="2"/>
        <v>1488.1399999999999</v>
      </c>
      <c r="AI75" s="50">
        <f t="shared" si="3"/>
        <v>1211.3400000000001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/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2605.73</v>
      </c>
      <c r="C83" s="63">
        <f t="shared" si="14"/>
        <v>2571.23</v>
      </c>
      <c r="D83" s="63">
        <f t="shared" si="14"/>
        <v>2586.33</v>
      </c>
      <c r="E83" s="63">
        <f t="shared" si="14"/>
        <v>2529.83</v>
      </c>
      <c r="F83" s="63">
        <f t="shared" si="14"/>
        <v>2496.4300000000003</v>
      </c>
      <c r="G83" s="63">
        <f t="shared" si="14"/>
        <v>2487.61</v>
      </c>
      <c r="H83" s="63">
        <f t="shared" si="14"/>
        <v>2467.13</v>
      </c>
      <c r="I83" s="63">
        <f t="shared" si="14"/>
        <v>2433.23</v>
      </c>
      <c r="J83" s="63">
        <f t="shared" si="14"/>
        <v>2468.63</v>
      </c>
      <c r="K83" s="63">
        <f t="shared" si="14"/>
        <v>2514.63</v>
      </c>
      <c r="L83" s="63">
        <f t="shared" si="14"/>
        <v>2542.63</v>
      </c>
      <c r="M83" s="63">
        <f t="shared" si="14"/>
        <v>2552.33</v>
      </c>
      <c r="N83" s="63">
        <f t="shared" si="14"/>
        <v>2587.5500000000002</v>
      </c>
      <c r="O83" s="63">
        <f t="shared" si="14"/>
        <v>2652.63</v>
      </c>
      <c r="P83" s="63">
        <f t="shared" si="14"/>
        <v>2619.4300000000003</v>
      </c>
      <c r="Q83" s="63">
        <f t="shared" si="14"/>
        <v>2665.23</v>
      </c>
      <c r="R83" s="63">
        <f t="shared" si="14"/>
        <v>2655.63</v>
      </c>
      <c r="S83" s="63">
        <f t="shared" si="14"/>
        <v>2679.63</v>
      </c>
      <c r="T83" s="63">
        <f t="shared" si="14"/>
        <v>2656.43</v>
      </c>
      <c r="U83" s="63">
        <f t="shared" si="14"/>
        <v>2590.73</v>
      </c>
      <c r="V83" s="63">
        <f t="shared" si="14"/>
        <v>2640.0299999999997</v>
      </c>
      <c r="W83" s="63">
        <f t="shared" si="14"/>
        <v>2639.73</v>
      </c>
      <c r="X83" s="63">
        <f t="shared" si="14"/>
        <v>2615.63</v>
      </c>
      <c r="Y83" s="63">
        <f t="shared" si="14"/>
        <v>2664.9300000000003</v>
      </c>
      <c r="Z83" s="63">
        <f t="shared" si="14"/>
        <v>2747.83</v>
      </c>
      <c r="AA83" s="63">
        <v>245.5</v>
      </c>
      <c r="AB83" s="63">
        <f t="shared" si="14"/>
        <v>2763.93</v>
      </c>
      <c r="AC83" s="63">
        <f t="shared" si="14"/>
        <v>2605.9299999999998</v>
      </c>
      <c r="AD83" s="63">
        <f t="shared" si="14"/>
        <v>2630.83</v>
      </c>
      <c r="AE83" s="63">
        <f t="shared" si="14"/>
        <v>2620.4299999999998</v>
      </c>
      <c r="AF83" s="63">
        <f t="shared" si="14"/>
        <v>2540.9299999999998</v>
      </c>
      <c r="AG83" s="68">
        <f t="shared" si="14"/>
        <v>4360.08</v>
      </c>
      <c r="AH83" s="49">
        <f t="shared" si="11"/>
        <v>2763.93</v>
      </c>
      <c r="AI83" s="50">
        <f t="shared" si="12"/>
        <v>245.5</v>
      </c>
    </row>
    <row r="84" spans="1:37" x14ac:dyDescent="0.25">
      <c r="A84" s="88" t="s">
        <v>89</v>
      </c>
      <c r="B84" s="89">
        <v>50.026000000000003</v>
      </c>
      <c r="C84" s="89">
        <v>50.042000000000002</v>
      </c>
      <c r="D84" s="89">
        <v>50.030999999999999</v>
      </c>
      <c r="E84" s="89">
        <v>49.954000000000001</v>
      </c>
      <c r="F84" s="89">
        <v>50.021000000000001</v>
      </c>
      <c r="G84" s="89">
        <v>49.968000000000004</v>
      </c>
      <c r="H84" s="89">
        <v>49.930999999999997</v>
      </c>
      <c r="I84" s="89">
        <v>49.954999999999998</v>
      </c>
      <c r="J84" s="89">
        <v>49.962000000000003</v>
      </c>
      <c r="K84" s="89">
        <v>50.023000000000003</v>
      </c>
      <c r="L84" s="89">
        <v>50.042000000000002</v>
      </c>
      <c r="M84" s="89">
        <v>50.003</v>
      </c>
      <c r="N84" s="89">
        <v>49.997</v>
      </c>
      <c r="O84" s="89">
        <v>49.98</v>
      </c>
      <c r="P84" s="89">
        <v>49.957000000000001</v>
      </c>
      <c r="Q84" s="89">
        <v>49.957000000000001</v>
      </c>
      <c r="R84" s="89">
        <v>49.865000000000002</v>
      </c>
      <c r="S84" s="89">
        <v>49.88</v>
      </c>
      <c r="T84" s="89">
        <v>50.04</v>
      </c>
      <c r="U84" s="89">
        <v>49.93</v>
      </c>
      <c r="V84" s="89">
        <v>50.05</v>
      </c>
      <c r="W84" s="89">
        <v>50.052999999999997</v>
      </c>
      <c r="X84" s="89">
        <v>50</v>
      </c>
      <c r="Y84" s="89">
        <v>50.03</v>
      </c>
      <c r="Z84" s="89">
        <v>49.92</v>
      </c>
      <c r="AA84" s="89">
        <v>49.96</v>
      </c>
      <c r="AB84" s="89">
        <v>49.975000000000001</v>
      </c>
      <c r="AC84" s="89">
        <v>50.018000000000001</v>
      </c>
      <c r="AD84" s="89">
        <v>50.002000000000002</v>
      </c>
      <c r="AE84" s="89">
        <v>50.067999999999998</v>
      </c>
      <c r="AF84" s="89">
        <v>50.018000000000001</v>
      </c>
      <c r="AG84" s="90"/>
      <c r="AH84" s="49">
        <f t="shared" si="11"/>
        <v>50.067999999999998</v>
      </c>
      <c r="AI84" s="50">
        <f t="shared" si="12"/>
        <v>49.865000000000002</v>
      </c>
    </row>
    <row r="85" spans="1:37" x14ac:dyDescent="0.25">
      <c r="A85" s="91" t="s">
        <v>90</v>
      </c>
      <c r="B85" s="64">
        <v>127.5</v>
      </c>
      <c r="C85" s="64">
        <v>128.4</v>
      </c>
      <c r="D85" s="64">
        <v>128</v>
      </c>
      <c r="E85" s="64">
        <v>128.19999999999999</v>
      </c>
      <c r="F85" s="64">
        <v>128</v>
      </c>
      <c r="G85" s="64">
        <v>128.19999999999999</v>
      </c>
      <c r="H85" s="64">
        <v>127.8</v>
      </c>
      <c r="I85" s="64">
        <v>127.5</v>
      </c>
      <c r="J85" s="64">
        <v>126.2</v>
      </c>
      <c r="K85" s="64">
        <v>125.1</v>
      </c>
      <c r="L85" s="64">
        <v>123.9</v>
      </c>
      <c r="M85" s="64">
        <v>123.2</v>
      </c>
      <c r="N85" s="64">
        <v>123.1</v>
      </c>
      <c r="O85" s="64">
        <v>121</v>
      </c>
      <c r="P85" s="64">
        <v>122.7</v>
      </c>
      <c r="Q85" s="64">
        <v>122.7</v>
      </c>
      <c r="R85" s="64">
        <v>123.9</v>
      </c>
      <c r="S85" s="64">
        <v>121</v>
      </c>
      <c r="T85" s="64">
        <v>124.2</v>
      </c>
      <c r="U85" s="64">
        <v>124</v>
      </c>
      <c r="V85" s="64">
        <v>125</v>
      </c>
      <c r="W85" s="64">
        <v>125</v>
      </c>
      <c r="X85" s="64">
        <v>127.9</v>
      </c>
      <c r="Y85" s="64">
        <v>127.4</v>
      </c>
      <c r="Z85" s="64">
        <v>125.9</v>
      </c>
      <c r="AA85" s="64">
        <v>125.4</v>
      </c>
      <c r="AB85" s="64">
        <v>126.7</v>
      </c>
      <c r="AC85" s="64">
        <v>125.3</v>
      </c>
      <c r="AD85" s="64">
        <v>124.9</v>
      </c>
      <c r="AE85" s="64">
        <v>123.6</v>
      </c>
      <c r="AF85" s="64">
        <v>125.7</v>
      </c>
      <c r="AG85" s="93"/>
      <c r="AH85" s="49">
        <f t="shared" si="11"/>
        <v>128.4</v>
      </c>
      <c r="AI85" s="50">
        <f t="shared" si="12"/>
        <v>121</v>
      </c>
    </row>
    <row r="86" spans="1:37" x14ac:dyDescent="0.25">
      <c r="A86" s="91" t="s">
        <v>91</v>
      </c>
      <c r="B86" s="64">
        <v>131.6</v>
      </c>
      <c r="C86" s="64">
        <v>132.30000000000001</v>
      </c>
      <c r="D86" s="64">
        <v>132</v>
      </c>
      <c r="E86" s="64">
        <v>132.69999999999999</v>
      </c>
      <c r="F86" s="64">
        <v>132</v>
      </c>
      <c r="G86" s="64">
        <v>132.1</v>
      </c>
      <c r="H86" s="64">
        <v>131.5</v>
      </c>
      <c r="I86" s="64">
        <v>130.6</v>
      </c>
      <c r="J86" s="64">
        <v>129.69999999999999</v>
      </c>
      <c r="K86" s="64">
        <v>128.69999999999999</v>
      </c>
      <c r="L86" s="64">
        <v>128</v>
      </c>
      <c r="M86" s="64">
        <v>127</v>
      </c>
      <c r="N86" s="64">
        <v>126.9</v>
      </c>
      <c r="O86" s="64">
        <v>125.9</v>
      </c>
      <c r="P86" s="64">
        <v>127.6</v>
      </c>
      <c r="Q86" s="64">
        <v>127.6</v>
      </c>
      <c r="R86" s="64">
        <v>128.30000000000001</v>
      </c>
      <c r="S86" s="64">
        <v>127</v>
      </c>
      <c r="T86" s="64">
        <v>128.69999999999999</v>
      </c>
      <c r="U86" s="64">
        <v>128.6</v>
      </c>
      <c r="V86" s="64">
        <v>129.30000000000001</v>
      </c>
      <c r="W86" s="64">
        <v>129.30000000000001</v>
      </c>
      <c r="X86" s="64">
        <v>130.69999999999999</v>
      </c>
      <c r="Y86" s="64">
        <v>129.80000000000001</v>
      </c>
      <c r="Z86" s="64">
        <v>128.6</v>
      </c>
      <c r="AA86" s="64">
        <v>128.19999999999999</v>
      </c>
      <c r="AB86" s="64">
        <v>129.5</v>
      </c>
      <c r="AC86" s="64">
        <v>127.8</v>
      </c>
      <c r="AD86" s="64">
        <v>128</v>
      </c>
      <c r="AE86" s="64">
        <v>128</v>
      </c>
      <c r="AF86" s="64">
        <v>129.80000000000001</v>
      </c>
      <c r="AG86" s="93"/>
      <c r="AH86" s="49">
        <f t="shared" si="11"/>
        <v>132.69999999999999</v>
      </c>
      <c r="AI86" s="50">
        <f t="shared" si="12"/>
        <v>125.9</v>
      </c>
    </row>
    <row r="87" spans="1:37" x14ac:dyDescent="0.25">
      <c r="A87" s="91" t="s">
        <v>92</v>
      </c>
      <c r="B87" s="64">
        <v>129.69999999999999</v>
      </c>
      <c r="C87" s="64">
        <v>129.69999999999999</v>
      </c>
      <c r="D87" s="64">
        <v>130.5</v>
      </c>
      <c r="E87" s="64">
        <v>132.30000000000001</v>
      </c>
      <c r="F87" s="64">
        <v>132.4</v>
      </c>
      <c r="G87" s="64">
        <v>130.69999999999999</v>
      </c>
      <c r="H87" s="64">
        <v>130.19999999999999</v>
      </c>
      <c r="I87" s="64">
        <v>128.19999999999999</v>
      </c>
      <c r="J87" s="64">
        <v>127.8</v>
      </c>
      <c r="K87" s="64">
        <v>127.8</v>
      </c>
      <c r="L87" s="64">
        <v>126.3</v>
      </c>
      <c r="M87" s="64">
        <v>123.9</v>
      </c>
      <c r="N87" s="64">
        <v>123.6</v>
      </c>
      <c r="O87" s="64"/>
      <c r="P87" s="64">
        <v>125.8</v>
      </c>
      <c r="Q87" s="64">
        <v>125.8</v>
      </c>
      <c r="R87" s="64">
        <v>124.5</v>
      </c>
      <c r="S87" s="64">
        <v>120.8</v>
      </c>
      <c r="T87" s="64">
        <v>126.1</v>
      </c>
      <c r="U87" s="64">
        <v>127</v>
      </c>
      <c r="V87" s="64">
        <v>127.2</v>
      </c>
      <c r="W87" s="64">
        <v>127.2</v>
      </c>
      <c r="X87" s="64">
        <v>130.80000000000001</v>
      </c>
      <c r="Y87" s="64">
        <v>128.19999999999999</v>
      </c>
      <c r="Z87" s="64">
        <v>124.8</v>
      </c>
      <c r="AA87" s="64">
        <v>125</v>
      </c>
      <c r="AB87" s="64">
        <v>125.7</v>
      </c>
      <c r="AC87" s="64">
        <v>125.3</v>
      </c>
      <c r="AD87" s="64">
        <v>124.8</v>
      </c>
      <c r="AE87" s="64">
        <v>127.3</v>
      </c>
      <c r="AF87" s="64">
        <v>128.9</v>
      </c>
      <c r="AG87" s="93"/>
      <c r="AH87" s="49">
        <f t="shared" si="11"/>
        <v>132.4</v>
      </c>
      <c r="AI87" s="50">
        <f t="shared" si="12"/>
        <v>120.8</v>
      </c>
    </row>
    <row r="88" spans="1:37" x14ac:dyDescent="0.25">
      <c r="A88" s="94" t="s">
        <v>93</v>
      </c>
      <c r="B88" s="64">
        <v>134.1</v>
      </c>
      <c r="C88" s="64">
        <v>132.5</v>
      </c>
      <c r="D88" s="64">
        <v>133.6</v>
      </c>
      <c r="E88" s="64">
        <v>135.4</v>
      </c>
      <c r="F88" s="64">
        <v>135.5</v>
      </c>
      <c r="G88" s="64">
        <v>134.30000000000001</v>
      </c>
      <c r="H88" s="64">
        <v>133.6</v>
      </c>
      <c r="I88" s="64">
        <v>131.30000000000001</v>
      </c>
      <c r="J88" s="64">
        <v>132.5</v>
      </c>
      <c r="K88" s="64">
        <v>131.5</v>
      </c>
      <c r="L88" s="64">
        <v>129.30000000000001</v>
      </c>
      <c r="M88" s="64">
        <v>126.5</v>
      </c>
      <c r="N88" s="64">
        <v>125.4</v>
      </c>
      <c r="O88" s="64"/>
      <c r="P88" s="64">
        <v>128.19999999999999</v>
      </c>
      <c r="Q88" s="64">
        <v>128.19999999999999</v>
      </c>
      <c r="R88" s="64">
        <v>127.1</v>
      </c>
      <c r="S88" s="64">
        <v>126</v>
      </c>
      <c r="T88" s="64">
        <v>126.5</v>
      </c>
      <c r="U88" s="64">
        <v>129</v>
      </c>
      <c r="V88" s="64">
        <v>129.9</v>
      </c>
      <c r="W88" s="64">
        <v>129.9</v>
      </c>
      <c r="X88" s="64">
        <v>132.80000000000001</v>
      </c>
      <c r="Y88" s="64">
        <v>130.80000000000001</v>
      </c>
      <c r="Z88" s="64">
        <v>127.2</v>
      </c>
      <c r="AA88" s="64">
        <v>129</v>
      </c>
      <c r="AB88" s="64">
        <v>128.80000000000001</v>
      </c>
      <c r="AC88" s="64">
        <v>128.6</v>
      </c>
      <c r="AD88" s="64">
        <v>128.4</v>
      </c>
      <c r="AE88" s="64">
        <v>131.5</v>
      </c>
      <c r="AF88" s="64">
        <v>133.1</v>
      </c>
      <c r="AG88" s="93"/>
      <c r="AH88" s="49">
        <f t="shared" si="11"/>
        <v>135.5</v>
      </c>
      <c r="AI88" s="50">
        <f t="shared" si="12"/>
        <v>125.4</v>
      </c>
    </row>
    <row r="89" spans="1:37" x14ac:dyDescent="0.25">
      <c r="A89" s="94" t="s">
        <v>94</v>
      </c>
      <c r="B89" s="95">
        <v>131.4</v>
      </c>
      <c r="C89" s="95">
        <v>133.5</v>
      </c>
      <c r="D89" s="95">
        <v>134.80000000000001</v>
      </c>
      <c r="E89" s="95">
        <v>131.9</v>
      </c>
      <c r="F89" s="95">
        <v>131</v>
      </c>
      <c r="G89" s="95">
        <v>133.1</v>
      </c>
      <c r="H89" s="95">
        <v>131.5</v>
      </c>
      <c r="I89" s="95">
        <v>130</v>
      </c>
      <c r="J89" s="95">
        <v>130.4</v>
      </c>
      <c r="K89" s="95">
        <v>130.6</v>
      </c>
      <c r="L89" s="95">
        <v>127.3</v>
      </c>
      <c r="M89" s="95">
        <v>128.4</v>
      </c>
      <c r="N89" s="95">
        <v>129.69999999999999</v>
      </c>
      <c r="O89" s="95">
        <v>129</v>
      </c>
      <c r="P89" s="95">
        <v>129.5</v>
      </c>
      <c r="Q89" s="95">
        <v>129.5</v>
      </c>
      <c r="R89" s="95">
        <v>133.19999999999999</v>
      </c>
      <c r="S89" s="95">
        <v>126.4</v>
      </c>
      <c r="T89" s="95">
        <v>128.5</v>
      </c>
      <c r="U89" s="95">
        <v>29.6</v>
      </c>
      <c r="V89" s="95">
        <v>127</v>
      </c>
      <c r="W89" s="95">
        <v>127</v>
      </c>
      <c r="X89" s="95">
        <v>132</v>
      </c>
      <c r="Y89" s="95">
        <v>133.19999999999999</v>
      </c>
      <c r="Z89" s="95">
        <v>132.4</v>
      </c>
      <c r="AA89" s="95">
        <v>131.30000000000001</v>
      </c>
      <c r="AB89" s="95">
        <v>134.9</v>
      </c>
      <c r="AC89" s="95">
        <v>131.4</v>
      </c>
      <c r="AD89" s="95">
        <v>133.4</v>
      </c>
      <c r="AE89" s="95">
        <v>130.19999999999999</v>
      </c>
      <c r="AF89" s="95">
        <v>131.80000000000001</v>
      </c>
      <c r="AG89" s="96"/>
      <c r="AH89" s="49">
        <f t="shared" si="11"/>
        <v>134.9</v>
      </c>
      <c r="AI89" s="50">
        <f t="shared" si="12"/>
        <v>29.6</v>
      </c>
    </row>
    <row r="90" spans="1:37" x14ac:dyDescent="0.25">
      <c r="A90" s="91" t="s">
        <v>95</v>
      </c>
      <c r="B90" s="64">
        <v>127</v>
      </c>
      <c r="C90" s="64">
        <v>129.5</v>
      </c>
      <c r="D90" s="64">
        <v>132.30000000000001</v>
      </c>
      <c r="E90" s="64">
        <v>130.80000000000001</v>
      </c>
      <c r="F90" s="64">
        <v>129.69999999999999</v>
      </c>
      <c r="G90" s="64">
        <v>133.1</v>
      </c>
      <c r="H90" s="64">
        <v>134.9</v>
      </c>
      <c r="I90" s="64">
        <v>132.9</v>
      </c>
      <c r="J90" s="64">
        <v>129.69999999999999</v>
      </c>
      <c r="K90" s="64">
        <v>129.69999999999999</v>
      </c>
      <c r="L90" s="64">
        <v>128.5</v>
      </c>
      <c r="M90" s="64">
        <v>128.6</v>
      </c>
      <c r="N90" s="64">
        <v>128.5</v>
      </c>
      <c r="O90" s="64">
        <v>125</v>
      </c>
      <c r="P90" s="64">
        <v>123</v>
      </c>
      <c r="Q90" s="64">
        <v>123</v>
      </c>
      <c r="R90" s="64">
        <v>124.6</v>
      </c>
      <c r="S90" s="64">
        <v>122</v>
      </c>
      <c r="T90" s="64">
        <v>129.19999999999999</v>
      </c>
      <c r="U90" s="64">
        <v>131.4</v>
      </c>
      <c r="V90" s="64">
        <v>126</v>
      </c>
      <c r="W90" s="64">
        <v>126</v>
      </c>
      <c r="X90" s="64">
        <v>137</v>
      </c>
      <c r="Y90" s="64">
        <v>131.9</v>
      </c>
      <c r="Z90" s="64">
        <v>129.4</v>
      </c>
      <c r="AA90" s="64">
        <v>129.80000000000001</v>
      </c>
      <c r="AB90" s="64">
        <v>132.9</v>
      </c>
      <c r="AC90" s="64">
        <v>128.19999999999999</v>
      </c>
      <c r="AD90" s="64">
        <v>132.4</v>
      </c>
      <c r="AE90" s="64">
        <v>127.9</v>
      </c>
      <c r="AF90" s="64">
        <v>129.19999999999999</v>
      </c>
      <c r="AG90" s="93"/>
      <c r="AH90" s="49">
        <f t="shared" si="11"/>
        <v>137</v>
      </c>
      <c r="AI90" s="50">
        <f t="shared" si="12"/>
        <v>122</v>
      </c>
    </row>
    <row r="91" spans="1:37" ht="15.75" thickBot="1" x14ac:dyDescent="0.3">
      <c r="A91" s="91" t="s">
        <v>96</v>
      </c>
      <c r="B91" s="97">
        <v>66.5</v>
      </c>
      <c r="C91" s="97">
        <v>66.7</v>
      </c>
      <c r="D91" s="97">
        <v>66.7</v>
      </c>
      <c r="E91" s="97">
        <v>66.8</v>
      </c>
      <c r="F91" s="97">
        <v>66.7</v>
      </c>
      <c r="G91" s="97">
        <v>66.599999999999994</v>
      </c>
      <c r="H91" s="97">
        <v>66.2</v>
      </c>
      <c r="I91" s="97">
        <v>65.900000000000006</v>
      </c>
      <c r="J91" s="97">
        <v>65.3</v>
      </c>
      <c r="K91" s="97">
        <v>64.599999999999994</v>
      </c>
      <c r="L91" s="97">
        <v>64.7</v>
      </c>
      <c r="M91" s="97">
        <v>64.2</v>
      </c>
      <c r="N91" s="97">
        <v>64</v>
      </c>
      <c r="O91" s="97">
        <v>63.3</v>
      </c>
      <c r="P91" s="97">
        <v>64.3</v>
      </c>
      <c r="Q91" s="97">
        <v>64.3</v>
      </c>
      <c r="R91" s="97">
        <v>64.5</v>
      </c>
      <c r="S91" s="97">
        <v>64.5</v>
      </c>
      <c r="T91" s="97">
        <v>65</v>
      </c>
      <c r="U91" s="97">
        <v>65</v>
      </c>
      <c r="V91" s="97">
        <v>65</v>
      </c>
      <c r="W91" s="97">
        <v>65</v>
      </c>
      <c r="X91" s="97">
        <v>66</v>
      </c>
      <c r="Y91" s="97">
        <v>65.599999999999994</v>
      </c>
      <c r="Z91" s="97">
        <v>65</v>
      </c>
      <c r="AA91" s="97">
        <v>64.599999999999994</v>
      </c>
      <c r="AB91" s="97">
        <v>65.400000000000006</v>
      </c>
      <c r="AC91" s="97">
        <v>63.9</v>
      </c>
      <c r="AD91" s="97">
        <v>64.2</v>
      </c>
      <c r="AE91" s="97">
        <v>64.3</v>
      </c>
      <c r="AF91" s="97">
        <v>65.3</v>
      </c>
      <c r="AG91" s="98"/>
      <c r="AH91" s="49">
        <f t="shared" si="11"/>
        <v>66.8</v>
      </c>
      <c r="AI91" s="50">
        <f t="shared" si="12"/>
        <v>63.3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174.53999999999996</v>
      </c>
      <c r="C93" s="102">
        <f t="shared" si="15"/>
        <v>168.43999999999997</v>
      </c>
      <c r="D93" s="102">
        <f t="shared" si="15"/>
        <v>157.04</v>
      </c>
      <c r="E93" s="102">
        <f t="shared" si="15"/>
        <v>155.13999999999999</v>
      </c>
      <c r="F93" s="102">
        <f t="shared" si="15"/>
        <v>160.04</v>
      </c>
      <c r="G93" s="102">
        <f t="shared" si="15"/>
        <v>175.23999999999995</v>
      </c>
      <c r="H93" s="102">
        <f t="shared" si="15"/>
        <v>182.43999999999997</v>
      </c>
      <c r="I93" s="102">
        <f t="shared" si="15"/>
        <v>218.43999999999994</v>
      </c>
      <c r="J93" s="102">
        <f t="shared" si="15"/>
        <v>234.43999999999994</v>
      </c>
      <c r="K93" s="102">
        <f t="shared" si="15"/>
        <v>262.24</v>
      </c>
      <c r="L93" s="102">
        <f t="shared" si="15"/>
        <v>286.94</v>
      </c>
      <c r="M93" s="102">
        <f t="shared" si="15"/>
        <v>289.83999999999997</v>
      </c>
      <c r="N93" s="102">
        <f t="shared" si="15"/>
        <v>362.04</v>
      </c>
      <c r="O93" s="102">
        <f t="shared" si="15"/>
        <v>295.94000000000005</v>
      </c>
      <c r="P93" s="102">
        <f t="shared" si="15"/>
        <v>289.44000000000005</v>
      </c>
      <c r="Q93" s="102">
        <f t="shared" si="15"/>
        <v>289.44000000000005</v>
      </c>
      <c r="R93" s="102">
        <f t="shared" si="15"/>
        <v>356.94000000000005</v>
      </c>
      <c r="S93" s="102">
        <f t="shared" si="15"/>
        <v>276.54000000000002</v>
      </c>
      <c r="T93" s="102">
        <f t="shared" si="15"/>
        <v>278.14000000000004</v>
      </c>
      <c r="U93" s="102">
        <f t="shared" si="15"/>
        <v>281.74</v>
      </c>
      <c r="V93" s="102">
        <f t="shared" si="15"/>
        <v>273.04000000000002</v>
      </c>
      <c r="W93" s="102">
        <f>SUM(W15,W18,W21:W22,W42,W44:W45,W47,W49,W94:W97,W103,W109,W115,W124,W126,W138,W145,W148:W149,W156,W158,W160,W164:W166,W168:W170,W175,W181:W182,W184:W186,W194,W199)</f>
        <v>273.84000000000003</v>
      </c>
      <c r="X93" s="102">
        <f>SUM(X15,X18,X21:X22,X42,X44:X45,X47,X49,X94:X97,X103,X109,X115,X124,X126,X138,X145,X148:X149,X156,X158,X160,X164:X166,X168:X170,X175,X181:X182,X184:X186,X194,X199)</f>
        <v>272.34000000000003</v>
      </c>
      <c r="Y93" s="102">
        <f t="shared" si="15"/>
        <v>307.04000000000002</v>
      </c>
      <c r="Z93" s="102">
        <f t="shared" si="15"/>
        <v>334.84000000000003</v>
      </c>
      <c r="AA93" s="102">
        <v>373.79708333333332</v>
      </c>
      <c r="AB93" s="102">
        <f t="shared" si="15"/>
        <v>306.6400000000001</v>
      </c>
      <c r="AC93" s="102">
        <f t="shared" si="15"/>
        <v>288.74</v>
      </c>
      <c r="AD93" s="102">
        <f t="shared" si="15"/>
        <v>273.64000000000004</v>
      </c>
      <c r="AE93" s="102">
        <f t="shared" si="15"/>
        <v>224.33999999999997</v>
      </c>
      <c r="AF93" s="102">
        <f t="shared" si="15"/>
        <v>182.73999999999998</v>
      </c>
      <c r="AG93" s="104"/>
      <c r="AH93" s="49">
        <f>MAX(C93:AF93)</f>
        <v>373.79708333333332</v>
      </c>
      <c r="AI93" s="50">
        <f>MIN(C93:AF93)</f>
        <v>155.13999999999999</v>
      </c>
    </row>
    <row r="94" spans="1:37" x14ac:dyDescent="0.25">
      <c r="A94" s="105" t="s">
        <v>98</v>
      </c>
      <c r="B94" s="106">
        <v>13.7</v>
      </c>
      <c r="C94" s="106">
        <v>20.3</v>
      </c>
      <c r="D94" s="106">
        <v>8.9</v>
      </c>
      <c r="E94" s="106">
        <v>-2.6</v>
      </c>
      <c r="F94" s="106">
        <v>-4.5999999999999996</v>
      </c>
      <c r="G94" s="106">
        <v>-1.3</v>
      </c>
      <c r="H94" s="106">
        <v>12.9</v>
      </c>
      <c r="I94" s="106">
        <v>5.9</v>
      </c>
      <c r="J94" s="106">
        <v>7.1</v>
      </c>
      <c r="K94" s="106">
        <v>15.7</v>
      </c>
      <c r="L94" s="106">
        <v>20.9</v>
      </c>
      <c r="M94" s="106">
        <v>19.7</v>
      </c>
      <c r="N94" s="106">
        <v>16.600000000000001</v>
      </c>
      <c r="O94" s="106">
        <v>22</v>
      </c>
      <c r="P94" s="106">
        <v>26.8</v>
      </c>
      <c r="Q94" s="106">
        <v>26.8</v>
      </c>
      <c r="R94" s="106">
        <v>22.5</v>
      </c>
      <c r="S94" s="106">
        <v>-6</v>
      </c>
      <c r="T94" s="106">
        <v>-7.5</v>
      </c>
      <c r="U94" s="106">
        <v>-4.5999999999999996</v>
      </c>
      <c r="V94" s="106">
        <v>0</v>
      </c>
      <c r="W94" s="106">
        <v>23.3</v>
      </c>
      <c r="X94" s="106">
        <v>22.8</v>
      </c>
      <c r="Y94" s="106">
        <v>66.7</v>
      </c>
      <c r="Z94" s="106">
        <v>65.7</v>
      </c>
      <c r="AA94" s="106">
        <v>50.8</v>
      </c>
      <c r="AB94" s="106">
        <v>46.3</v>
      </c>
      <c r="AC94" s="106">
        <v>56.1</v>
      </c>
      <c r="AD94" s="106">
        <v>40</v>
      </c>
      <c r="AE94" s="106">
        <v>29.1</v>
      </c>
      <c r="AF94" s="106">
        <v>30</v>
      </c>
      <c r="AG94" s="109">
        <v>75</v>
      </c>
      <c r="AH94" s="49">
        <f t="shared" ref="AH94:AH100" si="16">IF(ABS(MAX(C94:AF94))&gt;ABS(MIN(C94:AF94)),MAX(C94:AF94),MIN(C94:AF94))</f>
        <v>66.7</v>
      </c>
      <c r="AI94" s="110">
        <f t="shared" ref="AI94:AI100" si="17">INDEX($C$9:$AF$9,1,MATCH(AH94,C94:AF94,0))</f>
        <v>0.77083333333333337</v>
      </c>
    </row>
    <row r="95" spans="1:37" x14ac:dyDescent="0.25">
      <c r="A95" s="111" t="s">
        <v>99</v>
      </c>
      <c r="B95" s="112">
        <v>-50</v>
      </c>
      <c r="C95" s="112">
        <v>-55</v>
      </c>
      <c r="D95" s="112">
        <v>-47.5</v>
      </c>
      <c r="E95" s="112">
        <v>-73</v>
      </c>
      <c r="F95" s="112">
        <v>-81</v>
      </c>
      <c r="G95" s="112">
        <v>-74</v>
      </c>
      <c r="H95" s="112">
        <v>-78</v>
      </c>
      <c r="I95" s="112">
        <v>-53</v>
      </c>
      <c r="J95" s="112">
        <v>-54</v>
      </c>
      <c r="K95" s="112">
        <v>-39</v>
      </c>
      <c r="L95" s="112">
        <v>-30</v>
      </c>
      <c r="M95" s="112">
        <v>-27</v>
      </c>
      <c r="N95" s="112">
        <v>39</v>
      </c>
      <c r="O95" s="112">
        <v>-30</v>
      </c>
      <c r="P95" s="112">
        <v>-37</v>
      </c>
      <c r="Q95" s="112">
        <v>-37</v>
      </c>
      <c r="R95" s="112">
        <v>37.6</v>
      </c>
      <c r="S95" s="112">
        <f>-13.1-23.3</f>
        <v>-36.4</v>
      </c>
      <c r="T95" s="112">
        <f>-12.4-22.1</f>
        <v>-34.5</v>
      </c>
      <c r="U95" s="112">
        <f>-10.5-20.9</f>
        <v>-31.4</v>
      </c>
      <c r="V95" s="112">
        <f>-11.7-22.1</f>
        <v>-33.799999999999997</v>
      </c>
      <c r="W95" s="112">
        <v>-30</v>
      </c>
      <c r="X95" s="112">
        <f>-9.5-14</f>
        <v>-23.5</v>
      </c>
      <c r="Y95" s="112">
        <f>-14-17.4</f>
        <v>-31.4</v>
      </c>
      <c r="Z95" s="112">
        <f>-7.6-10</f>
        <v>-17.600000000000001</v>
      </c>
      <c r="AA95" s="112">
        <v>-1.9</v>
      </c>
      <c r="AB95" s="112">
        <v>-14</v>
      </c>
      <c r="AC95" s="112">
        <v>-18</v>
      </c>
      <c r="AD95" s="112">
        <v>-44</v>
      </c>
      <c r="AE95" s="112">
        <v>-73</v>
      </c>
      <c r="AF95" s="112">
        <v>-85</v>
      </c>
      <c r="AG95" s="109">
        <v>240</v>
      </c>
      <c r="AH95" s="49">
        <f t="shared" si="16"/>
        <v>-85</v>
      </c>
      <c r="AI95" s="110">
        <f t="shared" si="17"/>
        <v>0.95833333333333304</v>
      </c>
    </row>
    <row r="96" spans="1:37" x14ac:dyDescent="0.25">
      <c r="A96" s="111" t="s">
        <v>100</v>
      </c>
      <c r="B96" s="112">
        <v>15.8</v>
      </c>
      <c r="C96" s="112">
        <v>14.1</v>
      </c>
      <c r="D96" s="112">
        <v>13.7</v>
      </c>
      <c r="E96" s="112">
        <v>10.9</v>
      </c>
      <c r="F96" s="112">
        <v>10.9</v>
      </c>
      <c r="G96" s="112">
        <v>11</v>
      </c>
      <c r="H96" s="112">
        <v>11.3</v>
      </c>
      <c r="I96" s="112">
        <v>14.3</v>
      </c>
      <c r="J96" s="112">
        <v>14.2</v>
      </c>
      <c r="K96" s="112">
        <v>17.5</v>
      </c>
      <c r="L96" s="112">
        <v>21.4</v>
      </c>
      <c r="M96" s="112">
        <v>12.4</v>
      </c>
      <c r="N96" s="112">
        <v>27.7</v>
      </c>
      <c r="O96" s="112">
        <v>18</v>
      </c>
      <c r="P96" s="112">
        <v>29.9</v>
      </c>
      <c r="Q96" s="112">
        <v>29.9</v>
      </c>
      <c r="R96" s="112">
        <v>33.5</v>
      </c>
      <c r="S96" s="112">
        <v>40.5</v>
      </c>
      <c r="T96" s="112">
        <v>40.200000000000003</v>
      </c>
      <c r="U96" s="112">
        <v>36.5</v>
      </c>
      <c r="V96" s="112">
        <v>34.9</v>
      </c>
      <c r="W96" s="112">
        <v>25.4</v>
      </c>
      <c r="X96" s="112">
        <v>10</v>
      </c>
      <c r="Y96" s="112">
        <v>12.5</v>
      </c>
      <c r="Z96" s="112">
        <v>13</v>
      </c>
      <c r="AA96" s="112">
        <v>12.7</v>
      </c>
      <c r="AB96" s="112">
        <v>13.8</v>
      </c>
      <c r="AC96" s="112">
        <v>0</v>
      </c>
      <c r="AD96" s="112">
        <v>0</v>
      </c>
      <c r="AE96" s="112">
        <v>0</v>
      </c>
      <c r="AF96" s="112">
        <v>0</v>
      </c>
      <c r="AG96" s="109">
        <v>60</v>
      </c>
      <c r="AH96" s="49">
        <f t="shared" si="16"/>
        <v>40.5</v>
      </c>
      <c r="AI96" s="110">
        <f t="shared" si="17"/>
        <v>0.58333333333333304</v>
      </c>
    </row>
    <row r="97" spans="1:37" x14ac:dyDescent="0.25">
      <c r="A97" s="113" t="s">
        <v>101</v>
      </c>
      <c r="B97" s="114">
        <v>10</v>
      </c>
      <c r="C97" s="114">
        <v>4</v>
      </c>
      <c r="D97" s="114">
        <v>-3.4</v>
      </c>
      <c r="E97" s="114">
        <v>34.5</v>
      </c>
      <c r="F97" s="114">
        <v>47.1</v>
      </c>
      <c r="G97" s="114">
        <v>52.2</v>
      </c>
      <c r="H97" s="114">
        <v>48.9</v>
      </c>
      <c r="I97" s="114">
        <v>65.099999999999994</v>
      </c>
      <c r="J97" s="114">
        <v>81</v>
      </c>
      <c r="K97" s="114">
        <v>81.900000000000006</v>
      </c>
      <c r="L97" s="114">
        <v>88.5</v>
      </c>
      <c r="M97" s="114">
        <v>98.6</v>
      </c>
      <c r="N97" s="114">
        <v>92.5</v>
      </c>
      <c r="O97" s="114">
        <v>101</v>
      </c>
      <c r="P97" s="114">
        <v>84.8</v>
      </c>
      <c r="Q97" s="114">
        <v>84.8</v>
      </c>
      <c r="R97" s="114">
        <v>78.5</v>
      </c>
      <c r="S97" s="114">
        <v>93.5</v>
      </c>
      <c r="T97" s="114">
        <v>94.7</v>
      </c>
      <c r="U97" s="114">
        <v>96.3</v>
      </c>
      <c r="V97" s="114">
        <v>86.9</v>
      </c>
      <c r="W97" s="114">
        <v>69.8</v>
      </c>
      <c r="X97" s="114">
        <v>77.400000000000006</v>
      </c>
      <c r="Y97" s="114">
        <v>73.599999999999994</v>
      </c>
      <c r="Z97" s="114">
        <v>88.1</v>
      </c>
      <c r="AA97" s="114">
        <v>88.2</v>
      </c>
      <c r="AB97" s="114">
        <v>73.900000000000006</v>
      </c>
      <c r="AC97" s="114">
        <v>64</v>
      </c>
      <c r="AD97" s="114">
        <v>91</v>
      </c>
      <c r="AE97" s="114">
        <v>81.599999999999994</v>
      </c>
      <c r="AF97" s="114">
        <v>51.1</v>
      </c>
      <c r="AG97" s="116">
        <v>120</v>
      </c>
      <c r="AH97" s="49">
        <f t="shared" si="16"/>
        <v>101</v>
      </c>
      <c r="AI97" s="110">
        <f t="shared" si="17"/>
        <v>0.41666666666666702</v>
      </c>
    </row>
    <row r="98" spans="1:37" x14ac:dyDescent="0.25">
      <c r="A98" s="113" t="s">
        <v>102</v>
      </c>
      <c r="B98" s="114">
        <v>78.099999999999994</v>
      </c>
      <c r="C98" s="114">
        <v>70.599999999999994</v>
      </c>
      <c r="D98" s="114">
        <v>79.900000000000006</v>
      </c>
      <c r="E98" s="114">
        <v>70</v>
      </c>
      <c r="F98" s="114">
        <v>67.099999999999994</v>
      </c>
      <c r="G98" s="114">
        <v>68.099999999999994</v>
      </c>
      <c r="H98" s="114">
        <v>61</v>
      </c>
      <c r="I98" s="114">
        <v>70</v>
      </c>
      <c r="J98" s="114">
        <v>84.2</v>
      </c>
      <c r="K98" s="114">
        <v>83.8</v>
      </c>
      <c r="L98" s="114">
        <v>87.6</v>
      </c>
      <c r="M98" s="114">
        <v>91.8</v>
      </c>
      <c r="N98" s="114">
        <v>92.2</v>
      </c>
      <c r="O98" s="114">
        <v>83</v>
      </c>
      <c r="P98" s="114">
        <v>88.2</v>
      </c>
      <c r="Q98" s="114">
        <v>88.2</v>
      </c>
      <c r="R98" s="114">
        <v>82.3</v>
      </c>
      <c r="S98" s="114">
        <v>100.3</v>
      </c>
      <c r="T98" s="114">
        <v>98.3</v>
      </c>
      <c r="U98" s="114">
        <v>99.9</v>
      </c>
      <c r="V98" s="114">
        <v>86.9</v>
      </c>
      <c r="W98" s="114">
        <v>67.7</v>
      </c>
      <c r="X98" s="114">
        <v>66.099999999999994</v>
      </c>
      <c r="Y98" s="114">
        <v>36.299999999999997</v>
      </c>
      <c r="Z98" s="114">
        <v>52.7</v>
      </c>
      <c r="AA98" s="114">
        <v>74.900000000000006</v>
      </c>
      <c r="AB98" s="114">
        <v>70</v>
      </c>
      <c r="AC98" s="114">
        <v>71.2</v>
      </c>
      <c r="AD98" s="114">
        <v>81</v>
      </c>
      <c r="AE98" s="114">
        <v>83.1</v>
      </c>
      <c r="AF98" s="114">
        <v>60</v>
      </c>
      <c r="AG98" s="116"/>
      <c r="AH98" s="49">
        <f t="shared" si="16"/>
        <v>100.3</v>
      </c>
      <c r="AI98" s="110">
        <f t="shared" si="17"/>
        <v>0.58333333333333304</v>
      </c>
    </row>
    <row r="99" spans="1:37" x14ac:dyDescent="0.25">
      <c r="A99" s="113" t="s">
        <v>103</v>
      </c>
      <c r="B99" s="114">
        <v>87.4</v>
      </c>
      <c r="C99" s="114">
        <v>82.9</v>
      </c>
      <c r="D99" s="114">
        <v>80.3</v>
      </c>
      <c r="E99" s="114">
        <v>86.9</v>
      </c>
      <c r="F99" s="114">
        <v>87.9</v>
      </c>
      <c r="G99" s="114">
        <v>85</v>
      </c>
      <c r="H99" s="114">
        <v>80</v>
      </c>
      <c r="I99" s="114">
        <v>84</v>
      </c>
      <c r="J99" s="114">
        <v>84</v>
      </c>
      <c r="K99" s="114">
        <v>82</v>
      </c>
      <c r="L99" s="114">
        <v>70</v>
      </c>
      <c r="M99" s="114">
        <v>71.8</v>
      </c>
      <c r="N99" s="114">
        <v>73.599999999999994</v>
      </c>
      <c r="O99" s="114">
        <v>75</v>
      </c>
      <c r="P99" s="114">
        <v>57.6</v>
      </c>
      <c r="Q99" s="114">
        <v>57.6</v>
      </c>
      <c r="R99" s="114">
        <v>67.900000000000006</v>
      </c>
      <c r="S99" s="114">
        <v>86.4</v>
      </c>
      <c r="T99" s="114">
        <v>86</v>
      </c>
      <c r="U99" s="114">
        <v>89.7</v>
      </c>
      <c r="V99" s="114">
        <v>76.099999999999994</v>
      </c>
      <c r="W99" s="114">
        <v>57.2</v>
      </c>
      <c r="X99" s="114">
        <v>56.9</v>
      </c>
      <c r="Y99" s="114">
        <v>27.6</v>
      </c>
      <c r="Z99" s="114">
        <v>27.8</v>
      </c>
      <c r="AA99" s="114">
        <v>48.4</v>
      </c>
      <c r="AB99" s="114">
        <v>49.5</v>
      </c>
      <c r="AC99" s="114">
        <v>42.9</v>
      </c>
      <c r="AD99" s="114">
        <v>61</v>
      </c>
      <c r="AE99" s="114">
        <v>70.8</v>
      </c>
      <c r="AF99" s="114">
        <v>69</v>
      </c>
      <c r="AG99" s="100"/>
      <c r="AH99" s="49">
        <f t="shared" si="16"/>
        <v>89.7</v>
      </c>
      <c r="AI99" s="110">
        <f t="shared" si="17"/>
        <v>0.66666666666666696</v>
      </c>
    </row>
    <row r="100" spans="1:37" ht="15.75" thickBot="1" x14ac:dyDescent="0.3">
      <c r="A100" s="117" t="s">
        <v>104</v>
      </c>
      <c r="B100" s="95">
        <v>83.2</v>
      </c>
      <c r="C100" s="95">
        <v>74.099999999999994</v>
      </c>
      <c r="D100" s="95">
        <v>65.900000000000006</v>
      </c>
      <c r="E100" s="95">
        <v>60.1</v>
      </c>
      <c r="F100" s="95">
        <v>62.1</v>
      </c>
      <c r="G100" s="95">
        <v>82.2</v>
      </c>
      <c r="H100" s="95">
        <v>48</v>
      </c>
      <c r="I100" s="95">
        <v>51</v>
      </c>
      <c r="J100" s="95">
        <v>55.3</v>
      </c>
      <c r="K100" s="95">
        <v>61.9</v>
      </c>
      <c r="L100" s="95">
        <v>65</v>
      </c>
      <c r="M100" s="95">
        <v>74.3</v>
      </c>
      <c r="N100" s="95">
        <v>81</v>
      </c>
      <c r="O100" s="95"/>
      <c r="P100" s="95">
        <v>86.2</v>
      </c>
      <c r="Q100" s="95">
        <v>86.2</v>
      </c>
      <c r="R100" s="95">
        <v>89.5</v>
      </c>
      <c r="S100" s="95">
        <v>94.2</v>
      </c>
      <c r="T100" s="95">
        <v>90.8</v>
      </c>
      <c r="U100" s="95">
        <v>84.4</v>
      </c>
      <c r="V100" s="95">
        <v>87</v>
      </c>
      <c r="W100" s="95">
        <v>79.599999999999994</v>
      </c>
      <c r="X100" s="95">
        <v>80</v>
      </c>
      <c r="Y100" s="95">
        <v>88.7</v>
      </c>
      <c r="Z100" s="95">
        <v>97.5</v>
      </c>
      <c r="AA100" s="95">
        <v>95.5</v>
      </c>
      <c r="AB100" s="95">
        <v>101</v>
      </c>
      <c r="AC100" s="95">
        <v>103</v>
      </c>
      <c r="AD100" s="95">
        <v>105</v>
      </c>
      <c r="AE100" s="95">
        <v>98</v>
      </c>
      <c r="AF100" s="95">
        <v>96</v>
      </c>
      <c r="AG100" s="100"/>
      <c r="AH100" s="49">
        <f t="shared" si="16"/>
        <v>105</v>
      </c>
      <c r="AI100" s="110">
        <f t="shared" si="17"/>
        <v>0.875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1385.66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28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2079/01/28)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2079/01/28)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1343.8400000000001</v>
      </c>
      <c r="U214" s="161">
        <f t="shared" si="54"/>
        <v>1309.3400000000001</v>
      </c>
      <c r="V214" s="161">
        <f t="shared" si="54"/>
        <v>1304.44</v>
      </c>
      <c r="W214" s="161">
        <f t="shared" si="54"/>
        <v>1267.94</v>
      </c>
      <c r="X214" s="161">
        <f t="shared" si="54"/>
        <v>1244.5400000000002</v>
      </c>
      <c r="Y214" s="161">
        <f t="shared" si="54"/>
        <v>1225.7200000000003</v>
      </c>
      <c r="Z214" s="161">
        <f t="shared" si="54"/>
        <v>1215.24</v>
      </c>
      <c r="AA214" s="161">
        <f t="shared" si="54"/>
        <v>1211.3400000000001</v>
      </c>
      <c r="AB214" s="161">
        <f t="shared" si="54"/>
        <v>1266.7400000000002</v>
      </c>
      <c r="AC214" s="161">
        <f t="shared" si="54"/>
        <v>1312.74</v>
      </c>
      <c r="AD214" s="161">
        <f t="shared" si="54"/>
        <v>1340.7400000000002</v>
      </c>
      <c r="AE214" s="161">
        <f t="shared" si="54"/>
        <v>1350.44</v>
      </c>
      <c r="AF214" s="161">
        <f t="shared" si="54"/>
        <v>1385.66</v>
      </c>
      <c r="AG214" s="161">
        <f t="shared" si="54"/>
        <v>1450.74</v>
      </c>
      <c r="AH214" s="161">
        <f t="shared" si="54"/>
        <v>1417.5400000000002</v>
      </c>
      <c r="AI214" s="161">
        <f t="shared" si="54"/>
        <v>1463.3400000000001</v>
      </c>
      <c r="AJ214" s="161">
        <f t="shared" si="54"/>
        <v>1453.74</v>
      </c>
      <c r="AK214" s="161">
        <f t="shared" si="54"/>
        <v>1477.74</v>
      </c>
      <c r="AL214" s="161">
        <f t="shared" si="54"/>
        <v>1454.54</v>
      </c>
      <c r="AM214" s="161">
        <f t="shared" si="54"/>
        <v>1388.8400000000001</v>
      </c>
      <c r="AN214" s="161">
        <f t="shared" si="54"/>
        <v>1378.14</v>
      </c>
      <c r="AO214" s="161">
        <f t="shared" si="54"/>
        <v>1337.8400000000001</v>
      </c>
      <c r="AP214" s="161">
        <f t="shared" si="54"/>
        <v>1293.7400000000002</v>
      </c>
      <c r="AQ214" s="161">
        <f t="shared" si="54"/>
        <v>1333.0400000000002</v>
      </c>
      <c r="AR214" s="161">
        <f t="shared" si="54"/>
        <v>1435.94</v>
      </c>
      <c r="AS214" s="161">
        <f t="shared" si="54"/>
        <v>1488.1399999999999</v>
      </c>
      <c r="AT214" s="161">
        <f t="shared" si="54"/>
        <v>1472.04</v>
      </c>
      <c r="AU214" s="161">
        <f t="shared" si="54"/>
        <v>1404.04</v>
      </c>
      <c r="AV214" s="161">
        <f t="shared" si="54"/>
        <v>1428.94</v>
      </c>
      <c r="AW214" s="161">
        <f t="shared" si="54"/>
        <v>1418.54</v>
      </c>
      <c r="AX214" s="161">
        <f t="shared" si="54"/>
        <v>1339.04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W11:AF11">
    <cfRule type="expression" dxfId="3330" priority="202">
      <formula>B$9&gt;=20/24</formula>
    </cfRule>
    <cfRule type="expression" dxfId="3329" priority="203">
      <formula>AND(B$9&gt;=14/24,B$9&lt;20/24)</formula>
    </cfRule>
    <cfRule type="expression" dxfId="3328" priority="204">
      <formula>AND(B$9&gt;=8/24,B$9&lt;14/24)</formula>
    </cfRule>
    <cfRule type="expression" dxfId="3327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W37:AF37">
    <cfRule type="expression" dxfId="3326" priority="197">
      <formula>W$9&gt;=20/24</formula>
    </cfRule>
    <cfRule type="expression" dxfId="3325" priority="198">
      <formula>AND(W$9&gt;=14/24,W$9&lt;20/24)</formula>
    </cfRule>
    <cfRule type="expression" dxfId="3324" priority="199">
      <formula>AND(W$9&gt;=8/24,W$9&lt;14/24)</formula>
    </cfRule>
    <cfRule type="expression" dxfId="3323" priority="200">
      <formula>W$9&lt;8/24</formula>
    </cfRule>
  </conditionalFormatting>
  <conditionalFormatting sqref="AG51 W37:AF37 J11:AF11">
    <cfRule type="expression" dxfId="3322" priority="196">
      <formula>J11&gt;$AG11</formula>
    </cfRule>
  </conditionalFormatting>
  <conditionalFormatting sqref="A101:A157 A84:A97 A11:A14 A16:A32 A45:A72 A80:A82 A74:A78 A35:A43 A170:A200">
    <cfRule type="expression" dxfId="3321" priority="195">
      <formula>$AH11=0</formula>
    </cfRule>
  </conditionalFormatting>
  <conditionalFormatting sqref="A98">
    <cfRule type="expression" dxfId="3320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319" priority="192">
      <formula>$AH34=0</formula>
    </cfRule>
  </conditionalFormatting>
  <conditionalFormatting sqref="A83">
    <cfRule type="expression" dxfId="3318" priority="191">
      <formula>$AH83=0</formula>
    </cfRule>
  </conditionalFormatting>
  <conditionalFormatting sqref="A15">
    <cfRule type="expression" dxfId="3317" priority="190">
      <formula>$AH15=0</formula>
    </cfRule>
  </conditionalFormatting>
  <conditionalFormatting sqref="A164:A169">
    <cfRule type="expression" dxfId="3316" priority="189">
      <formula>$AH164=0</formula>
    </cfRule>
  </conditionalFormatting>
  <conditionalFormatting sqref="A158:A163">
    <cfRule type="expression" dxfId="3315" priority="188">
      <formula>$AH158=0</formula>
    </cfRule>
  </conditionalFormatting>
  <conditionalFormatting sqref="A44">
    <cfRule type="expression" dxfId="3314" priority="187">
      <formula>$AH44=0</formula>
    </cfRule>
  </conditionalFormatting>
  <conditionalFormatting sqref="A79">
    <cfRule type="expression" dxfId="3313" priority="186">
      <formula>$AH79=0</formula>
    </cfRule>
  </conditionalFormatting>
  <conditionalFormatting sqref="A73">
    <cfRule type="expression" dxfId="3312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311" priority="181">
      <formula>C$9&gt;=20/24</formula>
    </cfRule>
    <cfRule type="expression" dxfId="3310" priority="182">
      <formula>AND(C$9&gt;=14/24,C$9&lt;20/24)</formula>
    </cfRule>
    <cfRule type="expression" dxfId="3309" priority="183">
      <formula>AND(C$9&gt;=8/24,C$9&lt;14/24)</formula>
    </cfRule>
    <cfRule type="expression" dxfId="3308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07" priority="209">
      <formula>C$9&gt;=20/24</formula>
    </cfRule>
    <cfRule type="expression" dxfId="3306" priority="210">
      <formula>AND(C$9&gt;=14/24,C$9&lt;20/24)</formula>
    </cfRule>
    <cfRule type="expression" dxfId="3305" priority="211">
      <formula>AND(C$9&gt;=8/24,C$9&lt;14/24)</formula>
    </cfRule>
    <cfRule type="expression" dxfId="3304" priority="212">
      <formula>C$9&lt;8/24</formula>
    </cfRule>
  </conditionalFormatting>
  <conditionalFormatting sqref="A201">
    <cfRule type="expression" dxfId="3303" priority="213">
      <formula>$AH201=0</formula>
    </cfRule>
  </conditionalFormatting>
  <conditionalFormatting sqref="AG213">
    <cfRule type="expression" dxfId="3302" priority="214">
      <formula>B$9&gt;=20/24</formula>
    </cfRule>
    <cfRule type="expression" dxfId="3301" priority="215">
      <formula>AND(B$9&gt;=14/24,B$9&lt;20/24)</formula>
    </cfRule>
    <cfRule type="expression" dxfId="3300" priority="216">
      <formula>AND(B$9&gt;=8/24,B$9&lt;14/24)</formula>
    </cfRule>
    <cfRule type="expression" dxfId="3299" priority="217">
      <formula>B$9&lt;8/24</formula>
    </cfRule>
  </conditionalFormatting>
  <conditionalFormatting sqref="S8">
    <cfRule type="expression" dxfId="3298" priority="175">
      <formula>U$9&gt;=20/24</formula>
    </cfRule>
    <cfRule type="expression" dxfId="3297" priority="176">
      <formula>AND(U$9&gt;=14/24,U$9&lt;20/24)</formula>
    </cfRule>
    <cfRule type="expression" dxfId="3296" priority="177">
      <formula>AND(U$9&gt;=8/24,U$9&lt;14/24)</formula>
    </cfRule>
    <cfRule type="expression" dxfId="3295" priority="178">
      <formula>U$9&lt;8/24</formula>
    </cfRule>
  </conditionalFormatting>
  <conditionalFormatting sqref="AB8">
    <cfRule type="expression" dxfId="3294" priority="171">
      <formula>AD$9&gt;=20/24</formula>
    </cfRule>
    <cfRule type="expression" dxfId="3293" priority="172">
      <formula>AND(AD$9&gt;=14/24,AD$9&lt;20/24)</formula>
    </cfRule>
    <cfRule type="expression" dxfId="3292" priority="173">
      <formula>AND(AD$9&gt;=8/24,AD$9&lt;14/24)</formula>
    </cfRule>
    <cfRule type="expression" dxfId="3291" priority="174">
      <formula>AD$9&lt;8/24</formula>
    </cfRule>
  </conditionalFormatting>
  <conditionalFormatting sqref="AH213:AX213">
    <cfRule type="expression" dxfId="3290" priority="218">
      <formula>AG$9&gt;=20/24</formula>
    </cfRule>
    <cfRule type="expression" dxfId="3289" priority="219">
      <formula>AND(AG$9&gt;=14/24,AG$9&lt;20/24)</formula>
    </cfRule>
    <cfRule type="expression" dxfId="3288" priority="220">
      <formula>AND(AG$9&gt;=8/24,AG$9&lt;14/24)</formula>
    </cfRule>
    <cfRule type="expression" dxfId="3287" priority="221">
      <formula>AG$9&lt;8/24</formula>
    </cfRule>
  </conditionalFormatting>
  <conditionalFormatting sqref="T213">
    <cfRule type="expression" dxfId="3286" priority="222">
      <formula>AX$9&gt;=20/24</formula>
    </cfRule>
    <cfRule type="expression" dxfId="3285" priority="223">
      <formula>AND(AX$9&gt;=14/24,AX$9&lt;20/24)</formula>
    </cfRule>
    <cfRule type="expression" dxfId="3284" priority="224">
      <formula>AND(AX$9&gt;=8/24,AX$9&lt;14/24)</formula>
    </cfRule>
    <cfRule type="expression" dxfId="3283" priority="225">
      <formula>AX$9&lt;8/24</formula>
    </cfRule>
  </conditionalFormatting>
  <conditionalFormatting sqref="A99:A100">
    <cfRule type="expression" dxfId="3282" priority="170">
      <formula>$AH99=0</formula>
    </cfRule>
  </conditionalFormatting>
  <conditionalFormatting sqref="E11:I11 E40:L41 V40:W41 AA36:AF36 AA40:AF41 C57:AF57">
    <cfRule type="expression" dxfId="3281" priority="166">
      <formula>C$9&gt;=20/24</formula>
    </cfRule>
    <cfRule type="expression" dxfId="3280" priority="167">
      <formula>AND(C$9&gt;=14/24,C$9&lt;20/24)</formula>
    </cfRule>
    <cfRule type="expression" dxfId="3279" priority="168">
      <formula>AND(C$9&gt;=8/24,C$9&lt;14/24)</formula>
    </cfRule>
    <cfRule type="expression" dxfId="3278" priority="169">
      <formula>C$9&lt;8/24</formula>
    </cfRule>
  </conditionalFormatting>
  <conditionalFormatting sqref="E39:L39 V39:W39 AA39:AF39">
    <cfRule type="expression" dxfId="3277" priority="162">
      <formula>E$9&gt;=20/24</formula>
    </cfRule>
    <cfRule type="expression" dxfId="3276" priority="163">
      <formula>AND(E$9&gt;=14/24,E$9&lt;20/24)</formula>
    </cfRule>
    <cfRule type="expression" dxfId="3275" priority="164">
      <formula>AND(E$9&gt;=8/24,E$9&lt;14/24)</formula>
    </cfRule>
    <cfRule type="expression" dxfId="3274" priority="165">
      <formula>E$9&lt;8/24</formula>
    </cfRule>
  </conditionalFormatting>
  <conditionalFormatting sqref="E11:I11 E39:L41 V39:W41 AA36:AF36 AA39:AF41">
    <cfRule type="expression" dxfId="3273" priority="161">
      <formula>E11&gt;$AG11</formula>
    </cfRule>
  </conditionalFormatting>
  <conditionalFormatting sqref="C83:AF83 C75:AF81 C58:P59 C68:AF73 M61:M67 C60:M60 C61:L62 E12:Q12 F13:Q14 N60:P67 R12:T14 M11:T11 U11:V14 D85:AF91 M36:Z36 M16:AF16 M28:AF31 M18:AF22 M24:AF26 W12:AF14 C53:AF56 Q58:AF67">
    <cfRule type="expression" dxfId="3272" priority="157">
      <formula>C$9&gt;=20/24</formula>
    </cfRule>
    <cfRule type="expression" dxfId="3271" priority="158">
      <formula>AND(C$9&gt;=14/24,C$9&lt;20/24)</formula>
    </cfRule>
    <cfRule type="expression" dxfId="3270" priority="159">
      <formula>AND(C$9&gt;=8/24,C$9&lt;14/24)</formula>
    </cfRule>
    <cfRule type="expression" dxfId="3269" priority="160">
      <formula>C$9&lt;8/24</formula>
    </cfRule>
  </conditionalFormatting>
  <conditionalFormatting sqref="M32:AF32">
    <cfRule type="expression" dxfId="3268" priority="153">
      <formula>M$9&gt;=20/24</formula>
    </cfRule>
    <cfRule type="expression" dxfId="3267" priority="154">
      <formula>AND(M$9&gt;=14/24,M$9&lt;20/24)</formula>
    </cfRule>
    <cfRule type="expression" dxfId="3266" priority="155">
      <formula>AND(M$9&gt;=8/24,M$9&lt;14/24)</formula>
    </cfRule>
    <cfRule type="expression" dxfId="3265" priority="156">
      <formula>M$9&lt;8/24</formula>
    </cfRule>
  </conditionalFormatting>
  <conditionalFormatting sqref="M35:AF35">
    <cfRule type="expression" dxfId="3264" priority="149">
      <formula>M$9&gt;=20/24</formula>
    </cfRule>
    <cfRule type="expression" dxfId="3263" priority="150">
      <formula>AND(M$9&gt;=14/24,M$9&lt;20/24)</formula>
    </cfRule>
    <cfRule type="expression" dxfId="3262" priority="151">
      <formula>AND(M$9&gt;=8/24,M$9&lt;14/24)</formula>
    </cfRule>
    <cfRule type="expression" dxfId="3261" priority="152">
      <formula>M$9&lt;8/24</formula>
    </cfRule>
  </conditionalFormatting>
  <conditionalFormatting sqref="C37:N37 C38:AF38 E12:N12 M13:N16 F13:L15 E42:L43 M34:N36 M11:T11 O12:T16 O34:V37 U11:V16 W34:Z36 AA34:AF35 M18:AF22 M24:AF32 W12:AF16 AB42:AF43 C51:AF56">
    <cfRule type="expression" dxfId="3260" priority="148">
      <formula>C11&gt;$AG11</formula>
    </cfRule>
  </conditionalFormatting>
  <conditionalFormatting sqref="M34:AF34">
    <cfRule type="expression" dxfId="3259" priority="144">
      <formula>M$9&gt;=20/24</formula>
    </cfRule>
    <cfRule type="expression" dxfId="3258" priority="145">
      <formula>AND(M$9&gt;=14/24,M$9&lt;20/24)</formula>
    </cfRule>
    <cfRule type="expression" dxfId="3257" priority="146">
      <formula>AND(M$9&gt;=8/24,M$9&lt;14/24)</formula>
    </cfRule>
    <cfRule type="expression" dxfId="3256" priority="147">
      <formula>M$9&lt;8/24</formula>
    </cfRule>
  </conditionalFormatting>
  <conditionalFormatting sqref="F15:AF15">
    <cfRule type="expression" dxfId="3255" priority="140">
      <formula>F$9&gt;=20/24</formula>
    </cfRule>
    <cfRule type="expression" dxfId="3254" priority="141">
      <formula>AND(F$9&gt;=14/24,F$9&lt;20/24)</formula>
    </cfRule>
    <cfRule type="expression" dxfId="3253" priority="142">
      <formula>AND(F$9&gt;=8/24,F$9&lt;14/24)</formula>
    </cfRule>
    <cfRule type="expression" dxfId="3252" priority="143">
      <formula>F$9&lt;8/24</formula>
    </cfRule>
  </conditionalFormatting>
  <conditionalFormatting sqref="M33:AF33">
    <cfRule type="expression" dxfId="3251" priority="136">
      <formula>M$9&gt;=20/24</formula>
    </cfRule>
    <cfRule type="expression" dxfId="3250" priority="137">
      <formula>AND(M$9&gt;=14/24,M$9&lt;20/24)</formula>
    </cfRule>
    <cfRule type="expression" dxfId="3249" priority="138">
      <formula>AND(M$9&gt;=8/24,M$9&lt;14/24)</formula>
    </cfRule>
    <cfRule type="expression" dxfId="3248" priority="139">
      <formula>M$9&lt;8/24</formula>
    </cfRule>
  </conditionalFormatting>
  <conditionalFormatting sqref="M33:AF33">
    <cfRule type="expression" dxfId="3247" priority="135">
      <formula>M33&gt;$AG33</formula>
    </cfRule>
  </conditionalFormatting>
  <conditionalFormatting sqref="V42:AA43">
    <cfRule type="expression" dxfId="3246" priority="127">
      <formula>V$9&gt;=20/24</formula>
    </cfRule>
    <cfRule type="expression" dxfId="3245" priority="128">
      <formula>AND(V$9&gt;=14/24,V$9&lt;20/24)</formula>
    </cfRule>
    <cfRule type="expression" dxfId="3244" priority="129">
      <formula>AND(V$9&gt;=8/24,V$9&lt;14/24)</formula>
    </cfRule>
    <cfRule type="expression" dxfId="3243" priority="130">
      <formula>V$9&lt;8/24</formula>
    </cfRule>
  </conditionalFormatting>
  <conditionalFormatting sqref="V42:AA43">
    <cfRule type="expression" dxfId="3242" priority="126">
      <formula>V42&gt;$AG42</formula>
    </cfRule>
  </conditionalFormatting>
  <conditionalFormatting sqref="N45:Q50 M40:Q44 M39:T39 R40:T50 U39:U50 V44:AF50">
    <cfRule type="expression" dxfId="3241" priority="122">
      <formula>M$9&gt;=20/24</formula>
    </cfRule>
    <cfRule type="expression" dxfId="3240" priority="123">
      <formula>AND(M$9&gt;=14/24,M$9&lt;20/24)</formula>
    </cfRule>
    <cfRule type="expression" dxfId="3239" priority="124">
      <formula>AND(M$9&gt;=8/24,M$9&lt;14/24)</formula>
    </cfRule>
    <cfRule type="expression" dxfId="3238" priority="125">
      <formula>M$9&lt;8/24</formula>
    </cfRule>
  </conditionalFormatting>
  <conditionalFormatting sqref="N45:Q50 M40:Q44 M39:T39 R40:T50 U39:U50 V44:AF50">
    <cfRule type="expression" dxfId="3237" priority="121">
      <formula>M39&gt;$AG39</formula>
    </cfRule>
  </conditionalFormatting>
  <conditionalFormatting sqref="M27:AF27">
    <cfRule type="expression" dxfId="3236" priority="117">
      <formula>M$9&gt;=20/24</formula>
    </cfRule>
    <cfRule type="expression" dxfId="3235" priority="118">
      <formula>AND(M$9&gt;=14/24,M$9&lt;20/24)</formula>
    </cfRule>
    <cfRule type="expression" dxfId="3234" priority="119">
      <formula>AND(M$9&gt;=8/24,M$9&lt;14/24)</formula>
    </cfRule>
    <cfRule type="expression" dxfId="3233" priority="120">
      <formula>M$9&lt;8/24</formula>
    </cfRule>
  </conditionalFormatting>
  <conditionalFormatting sqref="C11:D11 C74:I74 M17:AF17 M23:AF23">
    <cfRule type="expression" dxfId="3232" priority="113">
      <formula>C$9&gt;=20/24</formula>
    </cfRule>
    <cfRule type="expression" dxfId="3231" priority="114">
      <formula>AND(C$9&gt;=14/24,C$9&lt;20/24)</formula>
    </cfRule>
    <cfRule type="expression" dxfId="3230" priority="115">
      <formula>AND(C$9&gt;=8/24,C$9&lt;14/24)</formula>
    </cfRule>
    <cfRule type="expression" dxfId="3229" priority="116">
      <formula>C$9&lt;8/24</formula>
    </cfRule>
  </conditionalFormatting>
  <conditionalFormatting sqref="C11:D11 M17:AF17 M23:AF23">
    <cfRule type="expression" dxfId="3228" priority="104">
      <formula>C11&gt;$AG11</formula>
    </cfRule>
  </conditionalFormatting>
  <conditionalFormatting sqref="C40:D41">
    <cfRule type="expression" dxfId="3227" priority="87">
      <formula>C$9&gt;=20/24</formula>
    </cfRule>
    <cfRule type="expression" dxfId="3226" priority="88">
      <formula>AND(C$9&gt;=14/24,C$9&lt;20/24)</formula>
    </cfRule>
    <cfRule type="expression" dxfId="3225" priority="89">
      <formula>AND(C$9&gt;=8/24,C$9&lt;14/24)</formula>
    </cfRule>
    <cfRule type="expression" dxfId="3224" priority="90">
      <formula>C$9&lt;8/24</formula>
    </cfRule>
  </conditionalFormatting>
  <conditionalFormatting sqref="C39:D39">
    <cfRule type="expression" dxfId="3223" priority="83">
      <formula>C$9&gt;=20/24</formula>
    </cfRule>
    <cfRule type="expression" dxfId="3222" priority="84">
      <formula>AND(C$9&gt;=14/24,C$9&lt;20/24)</formula>
    </cfRule>
    <cfRule type="expression" dxfId="3221" priority="85">
      <formula>AND(C$9&gt;=8/24,C$9&lt;14/24)</formula>
    </cfRule>
    <cfRule type="expression" dxfId="3220" priority="86">
      <formula>C$9&lt;8/24</formula>
    </cfRule>
  </conditionalFormatting>
  <conditionalFormatting sqref="C39:D41">
    <cfRule type="expression" dxfId="3219" priority="82">
      <formula>C39&gt;$AG39</formula>
    </cfRule>
  </conditionalFormatting>
  <conditionalFormatting sqref="C42:D43">
    <cfRule type="expression" dxfId="3218" priority="77">
      <formula>C42&gt;$AG42</formula>
    </cfRule>
  </conditionalFormatting>
  <conditionalFormatting sqref="C44:D45 D46:D50 E44:L50 M45:M50">
    <cfRule type="expression" dxfId="3217" priority="73">
      <formula>C$9&gt;=20/24</formula>
    </cfRule>
    <cfRule type="expression" dxfId="3216" priority="74">
      <formula>AND(C$9&gt;=14/24,C$9&lt;20/24)</formula>
    </cfRule>
    <cfRule type="expression" dxfId="3215" priority="75">
      <formula>AND(C$9&gt;=8/24,C$9&lt;14/24)</formula>
    </cfRule>
    <cfRule type="expression" dxfId="3214" priority="76">
      <formula>C$9&lt;8/24</formula>
    </cfRule>
  </conditionalFormatting>
  <conditionalFormatting sqref="C44:D45 D46:D50 E44:L50 M45:M50">
    <cfRule type="expression" dxfId="3213" priority="72">
      <formula>C44&gt;$AG44</formula>
    </cfRule>
  </conditionalFormatting>
  <conditionalFormatting sqref="X40:Z41">
    <cfRule type="expression" dxfId="3212" priority="68">
      <formula>X$9&gt;=20/24</formula>
    </cfRule>
    <cfRule type="expression" dxfId="3211" priority="69">
      <formula>AND(X$9&gt;=14/24,X$9&lt;20/24)</formula>
    </cfRule>
    <cfRule type="expression" dxfId="3210" priority="70">
      <formula>AND(X$9&gt;=8/24,X$9&lt;14/24)</formula>
    </cfRule>
    <cfRule type="expression" dxfId="3209" priority="71">
      <formula>X$9&lt;8/24</formula>
    </cfRule>
  </conditionalFormatting>
  <conditionalFormatting sqref="X39:Z39">
    <cfRule type="expression" dxfId="3208" priority="64">
      <formula>X$9&gt;=20/24</formula>
    </cfRule>
    <cfRule type="expression" dxfId="3207" priority="65">
      <formula>AND(X$9&gt;=14/24,X$9&lt;20/24)</formula>
    </cfRule>
    <cfRule type="expression" dxfId="3206" priority="66">
      <formula>AND(X$9&gt;=8/24,X$9&lt;14/24)</formula>
    </cfRule>
    <cfRule type="expression" dxfId="3205" priority="67">
      <formula>X$9&lt;8/24</formula>
    </cfRule>
  </conditionalFormatting>
  <conditionalFormatting sqref="X39:Z41">
    <cfRule type="expression" dxfId="3204" priority="63">
      <formula>X39&gt;$AG39</formula>
    </cfRule>
  </conditionalFormatting>
  <conditionalFormatting sqref="B82 B74 B94:B100 B11">
    <cfRule type="expression" dxfId="3203" priority="59">
      <formula>B$9&gt;=20/24</formula>
    </cfRule>
    <cfRule type="expression" dxfId="3202" priority="60">
      <formula>AND(B$9&gt;=14/24,B$9&lt;20/24)</formula>
    </cfRule>
    <cfRule type="expression" dxfId="3201" priority="61">
      <formula>AND(B$9&gt;=8/24,B$9&lt;14/24)</formula>
    </cfRule>
    <cfRule type="expression" dxfId="3200" priority="62">
      <formula>B$9&lt;8/24</formula>
    </cfRule>
  </conditionalFormatting>
  <conditionalFormatting sqref="B37">
    <cfRule type="expression" dxfId="3199" priority="55">
      <formula>B$9&gt;=20/24</formula>
    </cfRule>
    <cfRule type="expression" dxfId="3198" priority="56">
      <formula>AND(B$9&gt;=14/24,B$9&lt;20/24)</formula>
    </cfRule>
    <cfRule type="expression" dxfId="3197" priority="57">
      <formula>AND(B$9&gt;=8/24,B$9&lt;14/24)</formula>
    </cfRule>
    <cfRule type="expression" dxfId="3196" priority="58">
      <formula>B$9&lt;8/24</formula>
    </cfRule>
  </conditionalFormatting>
  <conditionalFormatting sqref="B37 B11">
    <cfRule type="expression" dxfId="3195" priority="54">
      <formula>B11&gt;$AG11</formula>
    </cfRule>
  </conditionalFormatting>
  <conditionalFormatting sqref="B84">
    <cfRule type="expression" dxfId="3194" priority="50">
      <formula>B$9&gt;=20/24</formula>
    </cfRule>
    <cfRule type="expression" dxfId="3193" priority="51">
      <formula>AND(B$9&gt;=14/24,B$9&lt;20/24)</formula>
    </cfRule>
    <cfRule type="expression" dxfId="3192" priority="52">
      <formula>AND(B$9&gt;=8/24,B$9&lt;14/24)</formula>
    </cfRule>
    <cfRule type="expression" dxfId="3191" priority="53">
      <formula>B$9&lt;8/24</formula>
    </cfRule>
  </conditionalFormatting>
  <conditionalFormatting sqref="B40:B41 B57 B36:L36">
    <cfRule type="expression" dxfId="3190" priority="46">
      <formula>B$9&gt;=20/24</formula>
    </cfRule>
    <cfRule type="expression" dxfId="3189" priority="47">
      <formula>AND(B$9&gt;=14/24,B$9&lt;20/24)</formula>
    </cfRule>
    <cfRule type="expression" dxfId="3188" priority="48">
      <formula>AND(B$9&gt;=8/24,B$9&lt;14/24)</formula>
    </cfRule>
    <cfRule type="expression" dxfId="3187" priority="49">
      <formula>B$9&lt;8/24</formula>
    </cfRule>
  </conditionalFormatting>
  <conditionalFormatting sqref="B39">
    <cfRule type="expression" dxfId="3186" priority="42">
      <formula>B$9&gt;=20/24</formula>
    </cfRule>
    <cfRule type="expression" dxfId="3185" priority="43">
      <formula>AND(B$9&gt;=14/24,B$9&lt;20/24)</formula>
    </cfRule>
    <cfRule type="expression" dxfId="3184" priority="44">
      <formula>AND(B$9&gt;=8/24,B$9&lt;14/24)</formula>
    </cfRule>
    <cfRule type="expression" dxfId="3183" priority="45">
      <formula>B$9&lt;8/24</formula>
    </cfRule>
  </conditionalFormatting>
  <conditionalFormatting sqref="B39:B41 B36:L36">
    <cfRule type="expression" dxfId="3182" priority="41">
      <formula>B36&gt;$AG36</formula>
    </cfRule>
  </conditionalFormatting>
  <conditionalFormatting sqref="B83 B75:B81 B53:B56 B58:B73 B85:C91 B12:D14 E13:E14 B16:L16 B28:L31 B18:L22 B24:L26 C63:L67">
    <cfRule type="expression" dxfId="3181" priority="37">
      <formula>B$9&gt;=20/24</formula>
    </cfRule>
    <cfRule type="expression" dxfId="3180" priority="38">
      <formula>AND(B$9&gt;=14/24,B$9&lt;20/24)</formula>
    </cfRule>
    <cfRule type="expression" dxfId="3179" priority="39">
      <formula>AND(B$9&gt;=8/24,B$9&lt;14/24)</formula>
    </cfRule>
    <cfRule type="expression" dxfId="3178" priority="40">
      <formula>B$9&lt;8/24</formula>
    </cfRule>
  </conditionalFormatting>
  <conditionalFormatting sqref="B32:L32">
    <cfRule type="expression" dxfId="3177" priority="33">
      <formula>B$9&gt;=20/24</formula>
    </cfRule>
    <cfRule type="expression" dxfId="3176" priority="34">
      <formula>AND(B$9&gt;=14/24,B$9&lt;20/24)</formula>
    </cfRule>
    <cfRule type="expression" dxfId="3175" priority="35">
      <formula>AND(B$9&gt;=8/24,B$9&lt;14/24)</formula>
    </cfRule>
    <cfRule type="expression" dxfId="3174" priority="36">
      <formula>B$9&lt;8/24</formula>
    </cfRule>
  </conditionalFormatting>
  <conditionalFormatting sqref="B35:L35">
    <cfRule type="expression" dxfId="3173" priority="29">
      <formula>B$9&gt;=20/24</formula>
    </cfRule>
    <cfRule type="expression" dxfId="3172" priority="30">
      <formula>AND(B$9&gt;=14/24,B$9&lt;20/24)</formula>
    </cfRule>
    <cfRule type="expression" dxfId="3171" priority="31">
      <formula>AND(B$9&gt;=8/24,B$9&lt;14/24)</formula>
    </cfRule>
    <cfRule type="expression" dxfId="3170" priority="32">
      <formula>B$9&lt;8/24</formula>
    </cfRule>
  </conditionalFormatting>
  <conditionalFormatting sqref="B38 B42:B43 B51:B56 B12:D16 E13:E16 B34:L35 F16:L16 B18:L22 B24:L32">
    <cfRule type="expression" dxfId="3169" priority="28">
      <formula>B12&gt;$AG12</formula>
    </cfRule>
  </conditionalFormatting>
  <conditionalFormatting sqref="B34:L34">
    <cfRule type="expression" dxfId="3168" priority="24">
      <formula>B$9&gt;=20/24</formula>
    </cfRule>
    <cfRule type="expression" dxfId="3167" priority="25">
      <formula>AND(B$9&gt;=14/24,B$9&lt;20/24)</formula>
    </cfRule>
    <cfRule type="expression" dxfId="3166" priority="26">
      <formula>AND(B$9&gt;=8/24,B$9&lt;14/24)</formula>
    </cfRule>
    <cfRule type="expression" dxfId="3165" priority="27">
      <formula>B$9&lt;8/24</formula>
    </cfRule>
  </conditionalFormatting>
  <conditionalFormatting sqref="B15:E15">
    <cfRule type="expression" dxfId="3164" priority="20">
      <formula>B$9&gt;=20/24</formula>
    </cfRule>
    <cfRule type="expression" dxfId="3163" priority="21">
      <formula>AND(B$9&gt;=14/24,B$9&lt;20/24)</formula>
    </cfRule>
    <cfRule type="expression" dxfId="3162" priority="22">
      <formula>AND(B$9&gt;=8/24,B$9&lt;14/24)</formula>
    </cfRule>
    <cfRule type="expression" dxfId="3161" priority="23">
      <formula>B$9&lt;8/24</formula>
    </cfRule>
  </conditionalFormatting>
  <conditionalFormatting sqref="B33:L33">
    <cfRule type="expression" dxfId="3160" priority="16">
      <formula>B$9&gt;=20/24</formula>
    </cfRule>
    <cfRule type="expression" dxfId="3159" priority="17">
      <formula>AND(B$9&gt;=14/24,B$9&lt;20/24)</formula>
    </cfRule>
    <cfRule type="expression" dxfId="3158" priority="18">
      <formula>AND(B$9&gt;=8/24,B$9&lt;14/24)</formula>
    </cfRule>
    <cfRule type="expression" dxfId="3157" priority="19">
      <formula>B$9&lt;8/24</formula>
    </cfRule>
  </conditionalFormatting>
  <conditionalFormatting sqref="B33:L33">
    <cfRule type="expression" dxfId="3156" priority="15">
      <formula>B33&gt;$AG33</formula>
    </cfRule>
  </conditionalFormatting>
  <conditionalFormatting sqref="B44:B50 C46:C50">
    <cfRule type="expression" dxfId="3155" priority="11">
      <formula>B$9&gt;=20/24</formula>
    </cfRule>
    <cfRule type="expression" dxfId="3154" priority="12">
      <formula>AND(B$9&gt;=14/24,B$9&lt;20/24)</formula>
    </cfRule>
    <cfRule type="expression" dxfId="3153" priority="13">
      <formula>AND(B$9&gt;=8/24,B$9&lt;14/24)</formula>
    </cfRule>
    <cfRule type="expression" dxfId="3152" priority="14">
      <formula>B$9&lt;8/24</formula>
    </cfRule>
  </conditionalFormatting>
  <conditionalFormatting sqref="B44:B50 C46:C50">
    <cfRule type="expression" dxfId="3151" priority="10">
      <formula>B44&gt;$AG44</formula>
    </cfRule>
  </conditionalFormatting>
  <conditionalFormatting sqref="B27:L27">
    <cfRule type="expression" dxfId="3150" priority="6">
      <formula>B$9&gt;=20/24</formula>
    </cfRule>
    <cfRule type="expression" dxfId="3149" priority="7">
      <formula>AND(B$9&gt;=14/24,B$9&lt;20/24)</formula>
    </cfRule>
    <cfRule type="expression" dxfId="3148" priority="8">
      <formula>AND(B$9&gt;=8/24,B$9&lt;14/24)</formula>
    </cfRule>
    <cfRule type="expression" dxfId="3147" priority="9">
      <formula>B$9&lt;8/24</formula>
    </cfRule>
  </conditionalFormatting>
  <conditionalFormatting sqref="B17:L17 B23:L23">
    <cfRule type="expression" dxfId="3146" priority="2">
      <formula>B$9&gt;=20/24</formula>
    </cfRule>
    <cfRule type="expression" dxfId="3145" priority="3">
      <formula>AND(B$9&gt;=14/24,B$9&lt;20/24)</formula>
    </cfRule>
    <cfRule type="expression" dxfId="3144" priority="4">
      <formula>AND(B$9&gt;=8/24,B$9&lt;14/24)</formula>
    </cfRule>
    <cfRule type="expression" dxfId="3143" priority="5">
      <formula>B$9&lt;8/24</formula>
    </cfRule>
  </conditionalFormatting>
  <conditionalFormatting sqref="B17:L17 B23:L23">
    <cfRule type="expression" dxfId="3142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941E0953-D9C1-4EBA-95A8-DABDA20BDC8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246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AL22" sqref="AL22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2079/01/29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229</v>
      </c>
      <c r="C5" s="29">
        <f t="shared" si="0"/>
        <v>222.7</v>
      </c>
      <c r="D5" s="29">
        <f t="shared" si="0"/>
        <v>243.2</v>
      </c>
      <c r="E5" s="29">
        <f t="shared" si="0"/>
        <v>238.7</v>
      </c>
      <c r="F5" s="29">
        <f t="shared" si="0"/>
        <v>222.8</v>
      </c>
      <c r="G5" s="29">
        <f t="shared" si="0"/>
        <v>203.3</v>
      </c>
      <c r="H5" s="29">
        <f t="shared" si="0"/>
        <v>230.6</v>
      </c>
      <c r="I5" s="29">
        <f t="shared" si="0"/>
        <v>248</v>
      </c>
      <c r="J5" s="29">
        <f t="shared" si="0"/>
        <v>256.7</v>
      </c>
      <c r="K5" s="29">
        <f t="shared" si="0"/>
        <v>228.8</v>
      </c>
      <c r="L5" s="29">
        <f t="shared" si="0"/>
        <v>225</v>
      </c>
      <c r="M5" s="29">
        <f t="shared" si="0"/>
        <v>217.4</v>
      </c>
      <c r="N5" s="29">
        <f t="shared" si="0"/>
        <v>225.4</v>
      </c>
      <c r="O5" s="29">
        <f t="shared" si="0"/>
        <v>224.1</v>
      </c>
      <c r="P5" s="29">
        <f t="shared" si="0"/>
        <v>214.4</v>
      </c>
      <c r="Q5" s="29">
        <f t="shared" si="0"/>
        <v>224.9</v>
      </c>
      <c r="R5" s="29">
        <f t="shared" si="0"/>
        <v>246.3</v>
      </c>
      <c r="S5" s="29">
        <f t="shared" si="0"/>
        <v>316.3</v>
      </c>
      <c r="T5" s="29">
        <f t="shared" si="0"/>
        <v>234</v>
      </c>
      <c r="U5" s="29">
        <f t="shared" si="0"/>
        <v>287</v>
      </c>
      <c r="V5" s="29">
        <f t="shared" si="0"/>
        <v>279.3</v>
      </c>
      <c r="W5" s="29">
        <f t="shared" si="0"/>
        <v>236.2</v>
      </c>
      <c r="X5" s="29">
        <f t="shared" si="0"/>
        <v>260</v>
      </c>
      <c r="Y5" s="29">
        <f t="shared" si="0"/>
        <v>246.29999999999998</v>
      </c>
      <c r="Z5" s="29">
        <f t="shared" si="0"/>
        <v>225.60000000000002</v>
      </c>
      <c r="AA5" s="29">
        <f t="shared" si="0"/>
        <v>207.1</v>
      </c>
      <c r="AB5" s="29">
        <f t="shared" si="0"/>
        <v>186</v>
      </c>
      <c r="AC5" s="29">
        <f t="shared" si="0"/>
        <v>188.9</v>
      </c>
      <c r="AD5" s="29">
        <f t="shared" si="0"/>
        <v>169.6</v>
      </c>
      <c r="AE5" s="29">
        <f t="shared" si="0"/>
        <v>164.7</v>
      </c>
      <c r="AF5" s="29">
        <f>B68</f>
        <v>224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1398MW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Load=1217</v>
      </c>
      <c r="B7" s="34">
        <f>B75</f>
        <v>1360.5400000000002</v>
      </c>
      <c r="C7" s="34">
        <f t="shared" ref="C7:AF7" si="1">C75</f>
        <v>1322.44</v>
      </c>
      <c r="D7" s="34">
        <f t="shared" si="1"/>
        <v>1274.94</v>
      </c>
      <c r="E7" s="34">
        <f t="shared" si="1"/>
        <v>1240.3400000000001</v>
      </c>
      <c r="F7" s="34">
        <f t="shared" si="1"/>
        <v>1230.0400000000002</v>
      </c>
      <c r="G7" s="34">
        <f t="shared" si="1"/>
        <v>1234.2400000000002</v>
      </c>
      <c r="H7" s="34">
        <f t="shared" si="1"/>
        <v>1226.2400000000002</v>
      </c>
      <c r="I7" s="34">
        <f t="shared" si="1"/>
        <v>1229.94</v>
      </c>
      <c r="J7" s="34">
        <f t="shared" si="1"/>
        <v>1263.6400000000001</v>
      </c>
      <c r="K7" s="34">
        <f t="shared" si="1"/>
        <v>1282.24</v>
      </c>
      <c r="L7" s="34">
        <f t="shared" si="1"/>
        <v>1324.44</v>
      </c>
      <c r="M7" s="34">
        <f t="shared" si="1"/>
        <v>1378.8400000000001</v>
      </c>
      <c r="N7" s="34">
        <f t="shared" si="1"/>
        <v>1398.14</v>
      </c>
      <c r="O7" s="34">
        <f t="shared" si="1"/>
        <v>1432.2400000000002</v>
      </c>
      <c r="P7" s="34">
        <f t="shared" si="1"/>
        <v>1461.1400000000003</v>
      </c>
      <c r="Q7" s="34">
        <f t="shared" si="1"/>
        <v>1415.14</v>
      </c>
      <c r="R7" s="34">
        <f t="shared" si="1"/>
        <v>1382.3400000000001</v>
      </c>
      <c r="S7" s="34">
        <f t="shared" si="1"/>
        <v>1385.94</v>
      </c>
      <c r="T7" s="34">
        <f t="shared" si="1"/>
        <v>1355.74</v>
      </c>
      <c r="U7" s="34">
        <f t="shared" si="1"/>
        <v>1253.3400000000001</v>
      </c>
      <c r="V7" s="34">
        <f t="shared" si="1"/>
        <v>1251.1399999999999</v>
      </c>
      <c r="W7" s="34">
        <f t="shared" si="1"/>
        <v>1224.94</v>
      </c>
      <c r="X7" s="34">
        <f t="shared" si="1"/>
        <v>1251.2400000000002</v>
      </c>
      <c r="Y7" s="34">
        <f t="shared" si="1"/>
        <v>1283.2400000000002</v>
      </c>
      <c r="Z7" s="34">
        <f t="shared" si="1"/>
        <v>1292.3400000000001</v>
      </c>
      <c r="AA7" s="34">
        <f t="shared" si="1"/>
        <v>1471.94</v>
      </c>
      <c r="AB7" s="34">
        <f t="shared" si="1"/>
        <v>1447.14</v>
      </c>
      <c r="AC7" s="34">
        <f t="shared" si="1"/>
        <v>1388.2400000000002</v>
      </c>
      <c r="AD7" s="34">
        <f t="shared" si="1"/>
        <v>1390.8400000000001</v>
      </c>
      <c r="AE7" s="34">
        <f t="shared" si="1"/>
        <v>1343.54</v>
      </c>
      <c r="AF7" s="34">
        <f t="shared" si="1"/>
        <v>1217.3400000000001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211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212">
        <v>0.77083333333333337</v>
      </c>
      <c r="Z9" s="192">
        <v>0.79166666666666663</v>
      </c>
      <c r="AA9" s="209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213"/>
      <c r="Z10" s="193"/>
      <c r="AA10" s="210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240</v>
      </c>
      <c r="C11" s="46">
        <v>200</v>
      </c>
      <c r="D11" s="47">
        <v>170</v>
      </c>
      <c r="E11" s="44">
        <v>140</v>
      </c>
      <c r="F11" s="44">
        <v>150</v>
      </c>
      <c r="G11" s="44">
        <v>160</v>
      </c>
      <c r="H11" s="44">
        <v>170</v>
      </c>
      <c r="I11" s="44">
        <v>150</v>
      </c>
      <c r="J11" s="45">
        <v>160</v>
      </c>
      <c r="K11" s="45">
        <v>160</v>
      </c>
      <c r="L11" s="45">
        <v>230</v>
      </c>
      <c r="M11" s="44">
        <v>250</v>
      </c>
      <c r="N11" s="44">
        <v>252</v>
      </c>
      <c r="O11" s="44">
        <v>250</v>
      </c>
      <c r="P11" s="44">
        <v>290</v>
      </c>
      <c r="Q11" s="44">
        <v>260</v>
      </c>
      <c r="R11" s="44">
        <v>228</v>
      </c>
      <c r="S11" s="46">
        <v>200</v>
      </c>
      <c r="T11" s="46">
        <v>120</v>
      </c>
      <c r="U11" s="46">
        <v>110</v>
      </c>
      <c r="V11" s="46">
        <v>60</v>
      </c>
      <c r="W11" s="46">
        <v>60</v>
      </c>
      <c r="X11" s="46">
        <v>60</v>
      </c>
      <c r="Y11" s="46">
        <v>60</v>
      </c>
      <c r="Z11" s="46">
        <v>60</v>
      </c>
      <c r="AA11" s="46">
        <v>150</v>
      </c>
      <c r="AB11" s="46">
        <v>160</v>
      </c>
      <c r="AC11" s="46">
        <v>156</v>
      </c>
      <c r="AD11" s="46">
        <v>155</v>
      </c>
      <c r="AE11" s="46">
        <v>172</v>
      </c>
      <c r="AF11" s="46">
        <v>170</v>
      </c>
      <c r="AG11" s="48">
        <v>456</v>
      </c>
      <c r="AH11" s="49">
        <f>MAX(B11:AF11)</f>
        <v>290</v>
      </c>
      <c r="AI11" s="50">
        <f>MIN(B11:AF11)</f>
        <v>60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54</v>
      </c>
      <c r="C12" s="44">
        <v>54</v>
      </c>
      <c r="D12" s="44">
        <v>54</v>
      </c>
      <c r="E12" s="44">
        <v>50</v>
      </c>
      <c r="F12" s="44">
        <v>40</v>
      </c>
      <c r="G12" s="44">
        <v>40</v>
      </c>
      <c r="H12" s="44">
        <v>40</v>
      </c>
      <c r="I12" s="44">
        <v>40</v>
      </c>
      <c r="J12" s="44">
        <v>40</v>
      </c>
      <c r="K12" s="44">
        <v>40</v>
      </c>
      <c r="L12" s="44">
        <v>40</v>
      </c>
      <c r="M12" s="44">
        <v>38</v>
      </c>
      <c r="N12" s="44">
        <v>38</v>
      </c>
      <c r="O12" s="44">
        <v>38</v>
      </c>
      <c r="P12" s="44">
        <v>38</v>
      </c>
      <c r="Q12" s="44">
        <v>38</v>
      </c>
      <c r="R12" s="44">
        <v>38</v>
      </c>
      <c r="S12" s="44">
        <v>38</v>
      </c>
      <c r="T12" s="44">
        <v>38</v>
      </c>
      <c r="U12" s="44">
        <v>38</v>
      </c>
      <c r="V12" s="44">
        <v>38</v>
      </c>
      <c r="W12" s="44">
        <v>38</v>
      </c>
      <c r="X12" s="44">
        <v>38</v>
      </c>
      <c r="Y12" s="44">
        <v>38</v>
      </c>
      <c r="Z12" s="44">
        <v>38</v>
      </c>
      <c r="AA12" s="44">
        <v>38</v>
      </c>
      <c r="AB12" s="44">
        <v>46</v>
      </c>
      <c r="AC12" s="44">
        <v>46</v>
      </c>
      <c r="AD12" s="44">
        <v>46</v>
      </c>
      <c r="AE12" s="44">
        <v>46</v>
      </c>
      <c r="AF12" s="44">
        <v>46</v>
      </c>
      <c r="AG12" s="53">
        <v>60</v>
      </c>
      <c r="AH12" s="49">
        <f t="shared" ref="AH12:AH75" si="2">MAX(B12:AF12)</f>
        <v>54</v>
      </c>
      <c r="AI12" s="50">
        <f t="shared" ref="AI12:AI75" si="3">MIN(B12:AF12)</f>
        <v>38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19.399999999999999</v>
      </c>
      <c r="C13" s="44">
        <v>19.399999999999999</v>
      </c>
      <c r="D13" s="44">
        <v>19.399999999999999</v>
      </c>
      <c r="E13" s="44">
        <v>22.8</v>
      </c>
      <c r="F13" s="44">
        <v>22.2</v>
      </c>
      <c r="G13" s="44">
        <v>22.2</v>
      </c>
      <c r="H13" s="44">
        <v>22.8</v>
      </c>
      <c r="I13" s="44">
        <v>22.1</v>
      </c>
      <c r="J13" s="44">
        <v>22.1</v>
      </c>
      <c r="K13" s="44">
        <v>22.1</v>
      </c>
      <c r="L13" s="44">
        <v>21.3</v>
      </c>
      <c r="M13" s="44">
        <v>21.3</v>
      </c>
      <c r="N13" s="44">
        <v>21.3</v>
      </c>
      <c r="O13" s="44">
        <v>20.5</v>
      </c>
      <c r="P13" s="44">
        <v>20.5</v>
      </c>
      <c r="Q13" s="44">
        <v>20.3</v>
      </c>
      <c r="R13" s="44">
        <v>18.899999999999999</v>
      </c>
      <c r="S13" s="44">
        <v>20.8</v>
      </c>
      <c r="T13" s="44">
        <v>20.8</v>
      </c>
      <c r="U13" s="44">
        <v>20.8</v>
      </c>
      <c r="V13" s="44">
        <v>20.8</v>
      </c>
      <c r="W13" s="44">
        <v>19.7</v>
      </c>
      <c r="X13" s="44">
        <v>19.7</v>
      </c>
      <c r="Y13" s="44">
        <v>19.7</v>
      </c>
      <c r="Z13" s="44">
        <v>19.7</v>
      </c>
      <c r="AA13" s="44">
        <v>20.8</v>
      </c>
      <c r="AB13" s="44">
        <v>18.899999999999999</v>
      </c>
      <c r="AC13" s="44">
        <v>18.899999999999999</v>
      </c>
      <c r="AD13" s="44">
        <v>22</v>
      </c>
      <c r="AE13" s="44">
        <v>20</v>
      </c>
      <c r="AF13" s="44">
        <v>20</v>
      </c>
      <c r="AG13" s="53">
        <v>52.4</v>
      </c>
      <c r="AH13" s="49">
        <f t="shared" si="2"/>
        <v>22.8</v>
      </c>
      <c r="AI13" s="50">
        <f t="shared" si="3"/>
        <v>18.899999999999999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50.3</v>
      </c>
      <c r="C14" s="44">
        <v>50.3</v>
      </c>
      <c r="D14" s="44">
        <v>50.3</v>
      </c>
      <c r="E14" s="44">
        <v>50.6</v>
      </c>
      <c r="F14" s="44">
        <v>50.3</v>
      </c>
      <c r="G14" s="44">
        <v>50.3</v>
      </c>
      <c r="H14" s="44">
        <v>50.2</v>
      </c>
      <c r="I14" s="44">
        <v>50.4</v>
      </c>
      <c r="J14" s="44">
        <v>50.4</v>
      </c>
      <c r="K14" s="44">
        <v>50.4</v>
      </c>
      <c r="L14" s="44">
        <v>49.9</v>
      </c>
      <c r="M14" s="44">
        <v>50.4</v>
      </c>
      <c r="N14" s="44">
        <v>50</v>
      </c>
      <c r="O14" s="44">
        <v>50.6</v>
      </c>
      <c r="P14" s="44">
        <v>50.6</v>
      </c>
      <c r="Q14" s="44">
        <v>50.4</v>
      </c>
      <c r="R14" s="44">
        <v>50.2</v>
      </c>
      <c r="S14" s="44">
        <v>50</v>
      </c>
      <c r="T14" s="44">
        <v>50</v>
      </c>
      <c r="U14" s="44">
        <v>50</v>
      </c>
      <c r="V14" s="44">
        <v>50</v>
      </c>
      <c r="W14" s="44">
        <v>50</v>
      </c>
      <c r="X14" s="44">
        <v>50</v>
      </c>
      <c r="Y14" s="44">
        <v>50</v>
      </c>
      <c r="Z14" s="44">
        <v>50</v>
      </c>
      <c r="AA14" s="44">
        <v>50.2</v>
      </c>
      <c r="AB14" s="44">
        <v>50.2</v>
      </c>
      <c r="AC14" s="44">
        <v>50.2</v>
      </c>
      <c r="AD14" s="44">
        <v>50.2</v>
      </c>
      <c r="AE14" s="44">
        <v>50.2</v>
      </c>
      <c r="AF14" s="44">
        <v>50.2</v>
      </c>
      <c r="AG14" s="53">
        <v>50</v>
      </c>
      <c r="AH14" s="49">
        <f t="shared" si="2"/>
        <v>50.6</v>
      </c>
      <c r="AI14" s="50">
        <f t="shared" si="3"/>
        <v>49.9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26</v>
      </c>
      <c r="C15" s="44">
        <v>26</v>
      </c>
      <c r="D15" s="44">
        <v>26</v>
      </c>
      <c r="E15" s="44">
        <v>30.1</v>
      </c>
      <c r="F15" s="44">
        <v>27.7</v>
      </c>
      <c r="G15" s="44">
        <v>27.7</v>
      </c>
      <c r="H15" s="44">
        <v>27.7</v>
      </c>
      <c r="I15" s="44">
        <v>27.7</v>
      </c>
      <c r="J15" s="44">
        <v>27.7</v>
      </c>
      <c r="K15" s="44">
        <v>27.7</v>
      </c>
      <c r="L15" s="44">
        <v>26.1</v>
      </c>
      <c r="M15" s="44">
        <v>27.1</v>
      </c>
      <c r="N15" s="44">
        <v>27.1</v>
      </c>
      <c r="O15" s="44">
        <v>26.7</v>
      </c>
      <c r="P15" s="44">
        <v>26.1</v>
      </c>
      <c r="Q15" s="44">
        <v>26.1</v>
      </c>
      <c r="R15" s="44">
        <v>26.1</v>
      </c>
      <c r="S15" s="44">
        <v>26</v>
      </c>
      <c r="T15" s="44">
        <v>26</v>
      </c>
      <c r="U15" s="44">
        <v>26</v>
      </c>
      <c r="V15" s="44">
        <v>26</v>
      </c>
      <c r="W15" s="44">
        <v>26</v>
      </c>
      <c r="X15" s="44">
        <v>26</v>
      </c>
      <c r="Y15" s="44">
        <v>26</v>
      </c>
      <c r="Z15" s="44">
        <v>26</v>
      </c>
      <c r="AA15" s="44">
        <v>25.8</v>
      </c>
      <c r="AB15" s="44">
        <v>25.8</v>
      </c>
      <c r="AC15" s="44">
        <v>25.8</v>
      </c>
      <c r="AD15" s="44">
        <v>25.8</v>
      </c>
      <c r="AE15" s="44">
        <v>27.7</v>
      </c>
      <c r="AF15" s="44">
        <v>27.7</v>
      </c>
      <c r="AG15" s="56">
        <v>45</v>
      </c>
      <c r="AH15" s="49">
        <f t="shared" si="2"/>
        <v>30.1</v>
      </c>
      <c r="AI15" s="50">
        <f t="shared" si="3"/>
        <v>25.8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26</v>
      </c>
      <c r="C16" s="44">
        <v>26</v>
      </c>
      <c r="D16" s="44">
        <v>26</v>
      </c>
      <c r="E16" s="44">
        <v>26</v>
      </c>
      <c r="F16" s="44">
        <v>26</v>
      </c>
      <c r="G16" s="44">
        <v>26</v>
      </c>
      <c r="H16" s="44">
        <v>26</v>
      </c>
      <c r="I16" s="44">
        <v>22</v>
      </c>
      <c r="J16" s="44">
        <v>22</v>
      </c>
      <c r="K16" s="44">
        <v>22</v>
      </c>
      <c r="L16" s="44">
        <v>22</v>
      </c>
      <c r="M16" s="44">
        <v>22</v>
      </c>
      <c r="N16" s="44">
        <v>22</v>
      </c>
      <c r="O16" s="44">
        <v>22</v>
      </c>
      <c r="P16" s="44">
        <v>22</v>
      </c>
      <c r="Q16" s="44">
        <v>22</v>
      </c>
      <c r="R16" s="44">
        <v>22</v>
      </c>
      <c r="S16" s="44">
        <v>22</v>
      </c>
      <c r="T16" s="44">
        <v>22</v>
      </c>
      <c r="U16" s="44">
        <v>22</v>
      </c>
      <c r="V16" s="44">
        <v>22</v>
      </c>
      <c r="W16" s="44">
        <v>22</v>
      </c>
      <c r="X16" s="44">
        <v>22</v>
      </c>
      <c r="Y16" s="44">
        <v>22</v>
      </c>
      <c r="Z16" s="44">
        <v>22</v>
      </c>
      <c r="AA16" s="44">
        <v>22</v>
      </c>
      <c r="AB16" s="44">
        <v>22</v>
      </c>
      <c r="AC16" s="44">
        <v>22</v>
      </c>
      <c r="AD16" s="44">
        <v>32</v>
      </c>
      <c r="AE16" s="44">
        <v>32</v>
      </c>
      <c r="AF16" s="44">
        <v>34</v>
      </c>
      <c r="AG16" s="53">
        <v>45</v>
      </c>
      <c r="AH16" s="49">
        <f t="shared" si="2"/>
        <v>34</v>
      </c>
      <c r="AI16" s="50">
        <f t="shared" si="3"/>
        <v>22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14</v>
      </c>
      <c r="N17" s="44">
        <v>14</v>
      </c>
      <c r="O17" s="44">
        <v>14</v>
      </c>
      <c r="P17" s="44">
        <v>14</v>
      </c>
      <c r="Q17" s="44">
        <v>14</v>
      </c>
      <c r="R17" s="44">
        <v>14</v>
      </c>
      <c r="S17" s="44">
        <v>14</v>
      </c>
      <c r="T17" s="44">
        <v>14</v>
      </c>
      <c r="U17" s="44">
        <v>14</v>
      </c>
      <c r="V17" s="44">
        <v>14</v>
      </c>
      <c r="W17" s="44">
        <v>14</v>
      </c>
      <c r="X17" s="44">
        <v>14</v>
      </c>
      <c r="Y17" s="44">
        <v>14</v>
      </c>
      <c r="Z17" s="44">
        <v>14</v>
      </c>
      <c r="AA17" s="44">
        <v>14</v>
      </c>
      <c r="AB17" s="44">
        <v>14</v>
      </c>
      <c r="AC17" s="44">
        <v>14</v>
      </c>
      <c r="AD17" s="44">
        <v>14</v>
      </c>
      <c r="AE17" s="44">
        <v>14</v>
      </c>
      <c r="AF17" s="44">
        <v>14</v>
      </c>
      <c r="AG17" s="53">
        <v>42</v>
      </c>
      <c r="AH17" s="49">
        <f t="shared" si="2"/>
        <v>14</v>
      </c>
      <c r="AI17" s="50">
        <f t="shared" si="3"/>
        <v>14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9.3000000000000007</v>
      </c>
      <c r="C18" s="44">
        <v>9.3000000000000007</v>
      </c>
      <c r="D18" s="44">
        <v>9.3000000000000007</v>
      </c>
      <c r="E18" s="44">
        <v>9.3000000000000007</v>
      </c>
      <c r="F18" s="44">
        <v>9.3000000000000007</v>
      </c>
      <c r="G18" s="44">
        <v>9.3000000000000007</v>
      </c>
      <c r="H18" s="44">
        <v>9.3000000000000007</v>
      </c>
      <c r="I18" s="44">
        <v>9.3000000000000007</v>
      </c>
      <c r="J18" s="44">
        <v>9.3000000000000007</v>
      </c>
      <c r="K18" s="44">
        <v>9.3000000000000007</v>
      </c>
      <c r="L18" s="44">
        <v>9.3000000000000007</v>
      </c>
      <c r="M18" s="44">
        <v>9.3000000000000007</v>
      </c>
      <c r="N18" s="44">
        <v>9.3000000000000007</v>
      </c>
      <c r="O18" s="44">
        <v>9.3000000000000007</v>
      </c>
      <c r="P18" s="44">
        <v>9.3000000000000007</v>
      </c>
      <c r="Q18" s="44">
        <v>9.3000000000000007</v>
      </c>
      <c r="R18" s="44">
        <v>9.3000000000000007</v>
      </c>
      <c r="S18" s="44">
        <v>9.3000000000000007</v>
      </c>
      <c r="T18" s="44">
        <v>9.3000000000000007</v>
      </c>
      <c r="U18" s="44">
        <v>9.3000000000000007</v>
      </c>
      <c r="V18" s="44">
        <v>9.3000000000000007</v>
      </c>
      <c r="W18" s="44">
        <v>9.3000000000000007</v>
      </c>
      <c r="X18" s="44">
        <v>9.3000000000000007</v>
      </c>
      <c r="Y18" s="44">
        <v>9.3000000000000007</v>
      </c>
      <c r="Z18" s="44">
        <v>9.3000000000000007</v>
      </c>
      <c r="AA18" s="44">
        <v>9.3000000000000007</v>
      </c>
      <c r="AB18" s="44">
        <v>9.3000000000000007</v>
      </c>
      <c r="AC18" s="44">
        <v>9.3000000000000007</v>
      </c>
      <c r="AD18" s="44">
        <v>9.3000000000000007</v>
      </c>
      <c r="AE18" s="44">
        <v>9.3000000000000007</v>
      </c>
      <c r="AF18" s="44">
        <v>9.3000000000000007</v>
      </c>
      <c r="AG18" s="53">
        <v>36</v>
      </c>
      <c r="AH18" s="49">
        <f t="shared" si="2"/>
        <v>9.3000000000000007</v>
      </c>
      <c r="AI18" s="50">
        <f t="shared" si="3"/>
        <v>9.3000000000000007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13</v>
      </c>
      <c r="C20" s="44">
        <v>13</v>
      </c>
      <c r="D20" s="44">
        <v>13</v>
      </c>
      <c r="E20" s="44">
        <v>13</v>
      </c>
      <c r="F20" s="44">
        <v>13</v>
      </c>
      <c r="G20" s="44">
        <v>13</v>
      </c>
      <c r="H20" s="44">
        <v>13</v>
      </c>
      <c r="I20" s="44">
        <v>13</v>
      </c>
      <c r="J20" s="44">
        <v>13</v>
      </c>
      <c r="K20" s="44">
        <v>13</v>
      </c>
      <c r="L20" s="44">
        <v>13</v>
      </c>
      <c r="M20" s="44">
        <v>13</v>
      </c>
      <c r="N20" s="44">
        <v>13</v>
      </c>
      <c r="O20" s="44">
        <v>13</v>
      </c>
      <c r="P20" s="44">
        <v>13</v>
      </c>
      <c r="Q20" s="44">
        <v>13</v>
      </c>
      <c r="R20" s="44">
        <v>13</v>
      </c>
      <c r="S20" s="44">
        <v>13</v>
      </c>
      <c r="T20" s="44">
        <v>13</v>
      </c>
      <c r="U20" s="44">
        <v>13</v>
      </c>
      <c r="V20" s="44">
        <v>13</v>
      </c>
      <c r="W20" s="44">
        <v>13</v>
      </c>
      <c r="X20" s="44">
        <v>13</v>
      </c>
      <c r="Y20" s="44">
        <v>13</v>
      </c>
      <c r="Z20" s="44">
        <v>13</v>
      </c>
      <c r="AA20" s="44">
        <v>13</v>
      </c>
      <c r="AB20" s="44">
        <v>13</v>
      </c>
      <c r="AC20" s="44">
        <v>13</v>
      </c>
      <c r="AD20" s="44">
        <v>13</v>
      </c>
      <c r="AE20" s="44">
        <v>13</v>
      </c>
      <c r="AF20" s="44">
        <v>13</v>
      </c>
      <c r="AG20" s="53">
        <v>27</v>
      </c>
      <c r="AH20" s="49">
        <f t="shared" si="2"/>
        <v>13</v>
      </c>
      <c r="AI20" s="50">
        <f t="shared" si="3"/>
        <v>13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20.3</v>
      </c>
      <c r="C22" s="44">
        <v>20.3</v>
      </c>
      <c r="D22" s="44">
        <v>20.3</v>
      </c>
      <c r="E22" s="44">
        <v>20.3</v>
      </c>
      <c r="F22" s="44">
        <v>20.3</v>
      </c>
      <c r="G22" s="44">
        <v>20.3</v>
      </c>
      <c r="H22" s="44">
        <v>20.3</v>
      </c>
      <c r="I22" s="44">
        <v>20.3</v>
      </c>
      <c r="J22" s="44">
        <v>20.3</v>
      </c>
      <c r="K22" s="44">
        <v>20.3</v>
      </c>
      <c r="L22" s="44">
        <v>20.3</v>
      </c>
      <c r="M22" s="44">
        <v>20.3</v>
      </c>
      <c r="N22" s="44">
        <v>20.3</v>
      </c>
      <c r="O22" s="44">
        <v>21.7</v>
      </c>
      <c r="P22" s="44">
        <v>21.7</v>
      </c>
      <c r="Q22" s="44">
        <v>21.7</v>
      </c>
      <c r="R22" s="44">
        <v>21.7</v>
      </c>
      <c r="S22" s="44">
        <v>21.7</v>
      </c>
      <c r="T22" s="44">
        <v>21.7</v>
      </c>
      <c r="U22" s="44">
        <v>21.7</v>
      </c>
      <c r="V22" s="44">
        <v>21.7</v>
      </c>
      <c r="W22" s="44">
        <v>21.7</v>
      </c>
      <c r="X22" s="44">
        <v>21.7</v>
      </c>
      <c r="Y22" s="44">
        <v>21.7</v>
      </c>
      <c r="Z22" s="44">
        <v>21.7</v>
      </c>
      <c r="AA22" s="44">
        <v>22.5</v>
      </c>
      <c r="AB22" s="44">
        <v>22.5</v>
      </c>
      <c r="AC22" s="44">
        <v>22.5</v>
      </c>
      <c r="AD22" s="44">
        <v>22.5</v>
      </c>
      <c r="AE22" s="44">
        <v>22.5</v>
      </c>
      <c r="AF22" s="44">
        <v>22.5</v>
      </c>
      <c r="AG22" s="53">
        <v>25</v>
      </c>
      <c r="AH22" s="49">
        <f t="shared" si="2"/>
        <v>22.5</v>
      </c>
      <c r="AI22" s="50">
        <f t="shared" si="3"/>
        <v>20.3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5.5</v>
      </c>
      <c r="C23" s="44">
        <v>5.5</v>
      </c>
      <c r="D23" s="44">
        <v>5.5</v>
      </c>
      <c r="E23" s="44">
        <v>5.5</v>
      </c>
      <c r="F23" s="44">
        <v>5.5</v>
      </c>
      <c r="G23" s="44">
        <v>5.5</v>
      </c>
      <c r="H23" s="44">
        <v>5.5</v>
      </c>
      <c r="I23" s="44">
        <v>5.5</v>
      </c>
      <c r="J23" s="44">
        <v>5.5</v>
      </c>
      <c r="K23" s="44">
        <v>5.5</v>
      </c>
      <c r="L23" s="44">
        <v>5.5</v>
      </c>
      <c r="M23" s="44">
        <v>5.5</v>
      </c>
      <c r="N23" s="44">
        <v>5.5</v>
      </c>
      <c r="O23" s="44">
        <v>5.5</v>
      </c>
      <c r="P23" s="44">
        <v>5.5</v>
      </c>
      <c r="Q23" s="44">
        <v>5.5</v>
      </c>
      <c r="R23" s="44">
        <v>5.5</v>
      </c>
      <c r="S23" s="44">
        <v>5.5</v>
      </c>
      <c r="T23" s="44">
        <v>5.5</v>
      </c>
      <c r="U23" s="44">
        <v>5.5</v>
      </c>
      <c r="V23" s="44">
        <v>5.5</v>
      </c>
      <c r="W23" s="44">
        <v>5.5</v>
      </c>
      <c r="X23" s="44">
        <v>5.5</v>
      </c>
      <c r="Y23" s="44">
        <v>5.5</v>
      </c>
      <c r="Z23" s="44">
        <v>5.5</v>
      </c>
      <c r="AA23" s="44">
        <v>5.5</v>
      </c>
      <c r="AB23" s="44">
        <v>5.5</v>
      </c>
      <c r="AC23" s="44">
        <v>5.5</v>
      </c>
      <c r="AD23" s="44">
        <v>5.5</v>
      </c>
      <c r="AE23" s="44">
        <v>5.5</v>
      </c>
      <c r="AF23" s="44">
        <v>5.5</v>
      </c>
      <c r="AG23" s="53">
        <v>25</v>
      </c>
      <c r="AH23" s="49">
        <f t="shared" si="2"/>
        <v>5.5</v>
      </c>
      <c r="AI23" s="50">
        <f t="shared" si="3"/>
        <v>5.5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12.1</v>
      </c>
      <c r="C24" s="44">
        <v>12.1</v>
      </c>
      <c r="D24" s="44">
        <v>12.1</v>
      </c>
      <c r="E24" s="44">
        <v>12.1</v>
      </c>
      <c r="F24" s="44">
        <v>12.1</v>
      </c>
      <c r="G24" s="44">
        <v>12.1</v>
      </c>
      <c r="H24" s="44">
        <v>12.1</v>
      </c>
      <c r="I24" s="44">
        <v>12.1</v>
      </c>
      <c r="J24" s="44">
        <v>12.1</v>
      </c>
      <c r="K24" s="44">
        <v>12.1</v>
      </c>
      <c r="L24" s="44">
        <v>12.1</v>
      </c>
      <c r="M24" s="44">
        <v>22.1</v>
      </c>
      <c r="N24" s="44">
        <v>21.8</v>
      </c>
      <c r="O24" s="44">
        <v>19.2</v>
      </c>
      <c r="P24" s="44">
        <v>19.2</v>
      </c>
      <c r="Q24" s="44">
        <v>19.2</v>
      </c>
      <c r="R24" s="44">
        <v>19.2</v>
      </c>
      <c r="S24" s="44">
        <v>19.2</v>
      </c>
      <c r="T24" s="44">
        <v>19.2</v>
      </c>
      <c r="U24" s="44">
        <v>19.2</v>
      </c>
      <c r="V24" s="44">
        <v>19.2</v>
      </c>
      <c r="W24" s="44">
        <v>19.2</v>
      </c>
      <c r="X24" s="44">
        <v>19.2</v>
      </c>
      <c r="Y24" s="44">
        <v>19.2</v>
      </c>
      <c r="Z24" s="44">
        <v>19.2</v>
      </c>
      <c r="AA24" s="44">
        <v>18.899999999999999</v>
      </c>
      <c r="AB24" s="44">
        <v>15</v>
      </c>
      <c r="AC24" s="44">
        <v>15</v>
      </c>
      <c r="AD24" s="44">
        <v>22</v>
      </c>
      <c r="AE24" s="44">
        <v>22</v>
      </c>
      <c r="AF24" s="44">
        <v>22</v>
      </c>
      <c r="AG24" s="53">
        <v>25</v>
      </c>
      <c r="AH24" s="49">
        <f t="shared" si="2"/>
        <v>22.1</v>
      </c>
      <c r="AI24" s="50">
        <f t="shared" si="3"/>
        <v>12.1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</v>
      </c>
      <c r="C25" s="44">
        <v>12</v>
      </c>
      <c r="D25" s="44">
        <v>12</v>
      </c>
      <c r="E25" s="44">
        <v>12</v>
      </c>
      <c r="F25" s="44">
        <v>12</v>
      </c>
      <c r="G25" s="44">
        <v>12</v>
      </c>
      <c r="H25" s="44">
        <v>12</v>
      </c>
      <c r="I25" s="44">
        <v>12</v>
      </c>
      <c r="J25" s="44">
        <v>12</v>
      </c>
      <c r="K25" s="44">
        <v>12</v>
      </c>
      <c r="L25" s="44">
        <v>12</v>
      </c>
      <c r="M25" s="44">
        <v>12</v>
      </c>
      <c r="N25" s="44">
        <v>12</v>
      </c>
      <c r="O25" s="44">
        <v>12</v>
      </c>
      <c r="P25" s="44">
        <v>12</v>
      </c>
      <c r="Q25" s="44">
        <v>12.5</v>
      </c>
      <c r="R25" s="44">
        <v>12.5</v>
      </c>
      <c r="S25" s="44">
        <v>12.5</v>
      </c>
      <c r="T25" s="44">
        <v>12.5</v>
      </c>
      <c r="U25" s="44">
        <v>12.5</v>
      </c>
      <c r="V25" s="44">
        <v>12.5</v>
      </c>
      <c r="W25" s="44">
        <v>12.5</v>
      </c>
      <c r="X25" s="44">
        <v>12.5</v>
      </c>
      <c r="Y25" s="44">
        <v>12.5</v>
      </c>
      <c r="Z25" s="44">
        <v>12.5</v>
      </c>
      <c r="AA25" s="44">
        <v>12.5</v>
      </c>
      <c r="AB25" s="44">
        <v>12.5</v>
      </c>
      <c r="AC25" s="44">
        <v>12.5</v>
      </c>
      <c r="AD25" s="44">
        <v>12.5</v>
      </c>
      <c r="AE25" s="44">
        <v>12.5</v>
      </c>
      <c r="AF25" s="44">
        <v>12.5</v>
      </c>
      <c r="AG25" s="53">
        <v>24.2</v>
      </c>
      <c r="AH25" s="49">
        <f t="shared" si="2"/>
        <v>12.5</v>
      </c>
      <c r="AI25" s="50">
        <f t="shared" si="3"/>
        <v>12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11.5</v>
      </c>
      <c r="C26" s="44">
        <v>11.5</v>
      </c>
      <c r="D26" s="44">
        <v>11.5</v>
      </c>
      <c r="E26" s="44">
        <v>11.5</v>
      </c>
      <c r="F26" s="44">
        <v>11.5</v>
      </c>
      <c r="G26" s="44">
        <v>11.5</v>
      </c>
      <c r="H26" s="44">
        <v>11.5</v>
      </c>
      <c r="I26" s="44">
        <v>11.5</v>
      </c>
      <c r="J26" s="44">
        <v>11.5</v>
      </c>
      <c r="K26" s="44">
        <v>11.5</v>
      </c>
      <c r="L26" s="44">
        <v>11.5</v>
      </c>
      <c r="M26" s="44">
        <v>11.5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>
        <v>11.5</v>
      </c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11.5</v>
      </c>
      <c r="AA26" s="44">
        <v>11.5</v>
      </c>
      <c r="AB26" s="44">
        <v>11.5</v>
      </c>
      <c r="AC26" s="44">
        <v>11.5</v>
      </c>
      <c r="AD26" s="44">
        <v>11.5</v>
      </c>
      <c r="AE26" s="44">
        <v>11.5</v>
      </c>
      <c r="AF26" s="44">
        <v>11.5</v>
      </c>
      <c r="AG26" s="53">
        <v>20</v>
      </c>
      <c r="AH26" s="49">
        <f t="shared" si="2"/>
        <v>11.5</v>
      </c>
      <c r="AI26" s="50">
        <f t="shared" si="3"/>
        <v>11.5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>
        <v>8</v>
      </c>
      <c r="H27" s="44">
        <v>8</v>
      </c>
      <c r="I27" s="44">
        <v>8</v>
      </c>
      <c r="J27" s="44">
        <v>8</v>
      </c>
      <c r="K27" s="44">
        <v>8</v>
      </c>
      <c r="L27" s="44">
        <v>8</v>
      </c>
      <c r="M27" s="44">
        <v>8</v>
      </c>
      <c r="N27" s="44">
        <v>8</v>
      </c>
      <c r="O27" s="44">
        <v>8</v>
      </c>
      <c r="P27" s="44">
        <v>8</v>
      </c>
      <c r="Q27" s="44">
        <v>8</v>
      </c>
      <c r="R27" s="44">
        <v>8</v>
      </c>
      <c r="S27" s="44">
        <v>8</v>
      </c>
      <c r="T27" s="44">
        <v>8</v>
      </c>
      <c r="U27" s="44">
        <v>8</v>
      </c>
      <c r="V27" s="44">
        <v>8</v>
      </c>
      <c r="W27" s="44">
        <v>8</v>
      </c>
      <c r="X27" s="44">
        <v>8</v>
      </c>
      <c r="Y27" s="44">
        <v>8</v>
      </c>
      <c r="Z27" s="44">
        <v>8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6</v>
      </c>
      <c r="C28" s="44">
        <v>6</v>
      </c>
      <c r="D28" s="44">
        <v>6</v>
      </c>
      <c r="E28" s="44">
        <v>6</v>
      </c>
      <c r="F28" s="44">
        <v>6</v>
      </c>
      <c r="G28" s="44">
        <v>6</v>
      </c>
      <c r="H28" s="44">
        <v>6</v>
      </c>
      <c r="I28" s="44">
        <v>6</v>
      </c>
      <c r="J28" s="44">
        <v>6</v>
      </c>
      <c r="K28" s="44">
        <v>6</v>
      </c>
      <c r="L28" s="44">
        <v>6</v>
      </c>
      <c r="M28" s="44">
        <v>6</v>
      </c>
      <c r="N28" s="44">
        <v>6</v>
      </c>
      <c r="O28" s="44">
        <v>6</v>
      </c>
      <c r="P28" s="44">
        <v>6</v>
      </c>
      <c r="Q28" s="44">
        <v>6</v>
      </c>
      <c r="R28" s="44">
        <v>6</v>
      </c>
      <c r="S28" s="44">
        <v>6</v>
      </c>
      <c r="T28" s="44">
        <v>6</v>
      </c>
      <c r="U28" s="44">
        <v>6</v>
      </c>
      <c r="V28" s="44">
        <v>6</v>
      </c>
      <c r="W28" s="44">
        <v>6</v>
      </c>
      <c r="X28" s="44">
        <v>6</v>
      </c>
      <c r="Y28" s="44">
        <v>6</v>
      </c>
      <c r="Z28" s="44">
        <v>6</v>
      </c>
      <c r="AA28" s="44">
        <v>6</v>
      </c>
      <c r="AB28" s="44">
        <v>9.5</v>
      </c>
      <c r="AC28" s="44">
        <v>9.5</v>
      </c>
      <c r="AD28" s="44">
        <v>9.5</v>
      </c>
      <c r="AE28" s="44">
        <v>9.5</v>
      </c>
      <c r="AF28" s="44">
        <v>9.5</v>
      </c>
      <c r="AG28" s="53">
        <v>22.2</v>
      </c>
      <c r="AH28" s="49">
        <f t="shared" si="2"/>
        <v>9.5</v>
      </c>
      <c r="AI28" s="50">
        <f t="shared" si="3"/>
        <v>6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>
        <v>6</v>
      </c>
      <c r="H29" s="44">
        <v>6</v>
      </c>
      <c r="I29" s="44">
        <v>6</v>
      </c>
      <c r="J29" s="44">
        <v>6</v>
      </c>
      <c r="K29" s="44">
        <v>6</v>
      </c>
      <c r="L29" s="44">
        <v>6</v>
      </c>
      <c r="M29" s="44">
        <v>6</v>
      </c>
      <c r="N29" s="44">
        <v>6</v>
      </c>
      <c r="O29" s="44">
        <v>6</v>
      </c>
      <c r="P29" s="44">
        <v>6</v>
      </c>
      <c r="Q29" s="44">
        <v>6</v>
      </c>
      <c r="R29" s="44">
        <v>6</v>
      </c>
      <c r="S29" s="44">
        <v>6</v>
      </c>
      <c r="T29" s="44">
        <v>6</v>
      </c>
      <c r="U29" s="44">
        <v>6</v>
      </c>
      <c r="V29" s="44">
        <v>6</v>
      </c>
      <c r="W29" s="44">
        <v>6</v>
      </c>
      <c r="X29" s="44">
        <v>6</v>
      </c>
      <c r="Y29" s="44">
        <v>6</v>
      </c>
      <c r="Z29" s="44">
        <v>6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2.1</v>
      </c>
      <c r="C34" s="44">
        <v>2.1</v>
      </c>
      <c r="D34" s="44">
        <v>2.1</v>
      </c>
      <c r="E34" s="44">
        <v>2.1</v>
      </c>
      <c r="F34" s="44">
        <v>2.1</v>
      </c>
      <c r="G34" s="44">
        <v>2.1</v>
      </c>
      <c r="H34" s="44">
        <v>2.1</v>
      </c>
      <c r="I34" s="44">
        <v>2.1</v>
      </c>
      <c r="J34" s="44">
        <v>2.1</v>
      </c>
      <c r="K34" s="44">
        <v>2.1</v>
      </c>
      <c r="L34" s="44">
        <v>2.1</v>
      </c>
      <c r="M34" s="44">
        <v>2.1</v>
      </c>
      <c r="N34" s="44">
        <v>2.1</v>
      </c>
      <c r="O34" s="44">
        <v>2.1</v>
      </c>
      <c r="P34" s="44">
        <v>2.1</v>
      </c>
      <c r="Q34" s="44">
        <v>2.1</v>
      </c>
      <c r="R34" s="44">
        <v>2.1</v>
      </c>
      <c r="S34" s="44">
        <v>2.1</v>
      </c>
      <c r="T34" s="44">
        <v>2.1</v>
      </c>
      <c r="U34" s="44">
        <v>2.1</v>
      </c>
      <c r="V34" s="44">
        <v>2.1</v>
      </c>
      <c r="W34" s="44">
        <v>2.1</v>
      </c>
      <c r="X34" s="44">
        <v>2.1</v>
      </c>
      <c r="Y34" s="44">
        <v>2.1</v>
      </c>
      <c r="Z34" s="44">
        <v>2.1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2.1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5</v>
      </c>
      <c r="N35" s="44">
        <v>5</v>
      </c>
      <c r="O35" s="44">
        <v>5</v>
      </c>
      <c r="P35" s="44">
        <v>5</v>
      </c>
      <c r="Q35" s="44">
        <v>5</v>
      </c>
      <c r="R35" s="44">
        <v>5</v>
      </c>
      <c r="S35" s="44">
        <v>5</v>
      </c>
      <c r="T35" s="44">
        <v>5</v>
      </c>
      <c r="U35" s="44">
        <v>5</v>
      </c>
      <c r="V35" s="44">
        <v>5</v>
      </c>
      <c r="W35" s="44">
        <v>5</v>
      </c>
      <c r="X35" s="44">
        <v>5</v>
      </c>
      <c r="Y35" s="44">
        <v>5</v>
      </c>
      <c r="Z35" s="44">
        <v>5</v>
      </c>
      <c r="AA35" s="44">
        <v>5</v>
      </c>
      <c r="AB35" s="44">
        <v>5</v>
      </c>
      <c r="AC35" s="44">
        <v>5</v>
      </c>
      <c r="AD35" s="44">
        <v>5</v>
      </c>
      <c r="AE35" s="44">
        <v>5</v>
      </c>
      <c r="AF35" s="44">
        <v>5</v>
      </c>
      <c r="AG35" s="58">
        <v>15.33</v>
      </c>
      <c r="AH35" s="49">
        <f t="shared" si="2"/>
        <v>5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160</v>
      </c>
      <c r="C36" s="55">
        <v>160</v>
      </c>
      <c r="D36" s="55">
        <v>160</v>
      </c>
      <c r="E36" s="55">
        <v>160</v>
      </c>
      <c r="F36" s="55">
        <v>160</v>
      </c>
      <c r="G36" s="55">
        <v>160</v>
      </c>
      <c r="H36" s="55">
        <v>160</v>
      </c>
      <c r="I36" s="55">
        <v>160</v>
      </c>
      <c r="J36" s="55">
        <v>160</v>
      </c>
      <c r="K36" s="55">
        <v>160</v>
      </c>
      <c r="L36" s="55">
        <v>160</v>
      </c>
      <c r="M36" s="55">
        <v>160</v>
      </c>
      <c r="N36" s="55">
        <v>160</v>
      </c>
      <c r="O36" s="55">
        <v>160</v>
      </c>
      <c r="P36" s="55">
        <v>160</v>
      </c>
      <c r="Q36" s="55">
        <v>160</v>
      </c>
      <c r="R36" s="55">
        <v>160</v>
      </c>
      <c r="S36" s="55">
        <v>160</v>
      </c>
      <c r="T36" s="55">
        <v>160</v>
      </c>
      <c r="U36" s="55">
        <v>160</v>
      </c>
      <c r="V36" s="55">
        <v>160</v>
      </c>
      <c r="W36" s="55">
        <v>160</v>
      </c>
      <c r="X36" s="55">
        <v>160</v>
      </c>
      <c r="Y36" s="55">
        <v>160</v>
      </c>
      <c r="Z36" s="55">
        <v>160</v>
      </c>
      <c r="AA36" s="55">
        <v>200</v>
      </c>
      <c r="AB36" s="55">
        <v>200</v>
      </c>
      <c r="AC36" s="55">
        <v>200</v>
      </c>
      <c r="AD36" s="55">
        <v>200</v>
      </c>
      <c r="AE36" s="55">
        <v>200</v>
      </c>
      <c r="AF36" s="55">
        <v>200</v>
      </c>
      <c r="AG36" s="58">
        <v>85</v>
      </c>
      <c r="AH36" s="49">
        <f t="shared" si="2"/>
        <v>200</v>
      </c>
      <c r="AI36" s="50">
        <f t="shared" si="3"/>
        <v>160</v>
      </c>
      <c r="AK36" s="51"/>
    </row>
    <row r="37" spans="1:88" ht="15.75" thickBot="1" x14ac:dyDescent="0.3">
      <c r="A37" s="60" t="s">
        <v>45</v>
      </c>
      <c r="B37" s="61">
        <v>76</v>
      </c>
      <c r="C37" s="55">
        <v>85</v>
      </c>
      <c r="D37" s="55">
        <v>87</v>
      </c>
      <c r="E37" s="55">
        <f>43.4+44.1</f>
        <v>87.5</v>
      </c>
      <c r="F37" s="55">
        <f>42.9+42.7</f>
        <v>85.6</v>
      </c>
      <c r="G37" s="55">
        <f>41.8+42.4</f>
        <v>84.199999999999989</v>
      </c>
      <c r="H37" s="55">
        <f>41.1+42.2</f>
        <v>83.300000000000011</v>
      </c>
      <c r="I37" s="55">
        <f>41.5+40.6</f>
        <v>82.1</v>
      </c>
      <c r="J37" s="55">
        <f>40.8+40.2</f>
        <v>81</v>
      </c>
      <c r="K37" s="55">
        <f>39.5+39.5</f>
        <v>79</v>
      </c>
      <c r="L37" s="55">
        <f>37.7+41.6</f>
        <v>79.300000000000011</v>
      </c>
      <c r="M37" s="55">
        <v>80.3</v>
      </c>
      <c r="N37" s="55">
        <v>71.3</v>
      </c>
      <c r="O37" s="55">
        <f>33.5+39.7</f>
        <v>73.2</v>
      </c>
      <c r="P37" s="55">
        <v>75</v>
      </c>
      <c r="Q37" s="55">
        <v>79</v>
      </c>
      <c r="R37" s="55">
        <v>79</v>
      </c>
      <c r="S37" s="61">
        <f>31.9+38.5</f>
        <v>70.400000000000006</v>
      </c>
      <c r="T37" s="61">
        <f>29.8+36.6</f>
        <v>66.400000000000006</v>
      </c>
      <c r="U37" s="61">
        <v>68</v>
      </c>
      <c r="V37" s="61">
        <f>31.4+36.4</f>
        <v>67.8</v>
      </c>
      <c r="W37" s="61">
        <f>31.4+35.9</f>
        <v>67.3</v>
      </c>
      <c r="X37" s="61">
        <f>28.6+35</f>
        <v>63.6</v>
      </c>
      <c r="Y37" s="61">
        <f>31.9+34.3</f>
        <v>66.199999999999989</v>
      </c>
      <c r="Z37" s="61">
        <f>31.1+33.5</f>
        <v>64.599999999999994</v>
      </c>
      <c r="AA37" s="61">
        <v>64.8</v>
      </c>
      <c r="AB37" s="61">
        <f>31.3+33.4</f>
        <v>64.7</v>
      </c>
      <c r="AC37" s="61">
        <v>63</v>
      </c>
      <c r="AD37" s="61">
        <v>63</v>
      </c>
      <c r="AE37" s="61">
        <v>74</v>
      </c>
      <c r="AF37" s="61">
        <v>85</v>
      </c>
      <c r="AG37" s="58">
        <v>240</v>
      </c>
      <c r="AH37" s="49">
        <f t="shared" si="2"/>
        <v>87.5</v>
      </c>
      <c r="AI37" s="50">
        <f t="shared" si="3"/>
        <v>63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737.7</v>
      </c>
      <c r="C38" s="63">
        <f t="shared" si="4"/>
        <v>697.7</v>
      </c>
      <c r="D38" s="63">
        <f t="shared" si="4"/>
        <v>667.7</v>
      </c>
      <c r="E38" s="63">
        <f t="shared" si="4"/>
        <v>641.50000000000011</v>
      </c>
      <c r="F38" s="63">
        <f t="shared" si="4"/>
        <v>638.20000000000005</v>
      </c>
      <c r="G38" s="63">
        <f t="shared" si="4"/>
        <v>648.20000000000005</v>
      </c>
      <c r="H38" s="63">
        <f t="shared" si="4"/>
        <v>658.7</v>
      </c>
      <c r="I38" s="63">
        <f t="shared" si="4"/>
        <v>634.20000000000005</v>
      </c>
      <c r="J38" s="63">
        <f t="shared" si="4"/>
        <v>644.20000000000005</v>
      </c>
      <c r="K38" s="63">
        <f t="shared" si="4"/>
        <v>644.20000000000005</v>
      </c>
      <c r="L38" s="63">
        <f t="shared" si="4"/>
        <v>711.30000000000007</v>
      </c>
      <c r="M38" s="63">
        <f t="shared" si="4"/>
        <v>745.80000000000007</v>
      </c>
      <c r="N38" s="63">
        <f t="shared" si="4"/>
        <v>747.1</v>
      </c>
      <c r="O38" s="63">
        <f t="shared" si="4"/>
        <v>743.30000000000007</v>
      </c>
      <c r="P38" s="63">
        <f t="shared" si="4"/>
        <v>782.70000000000016</v>
      </c>
      <c r="Q38" s="63">
        <f t="shared" si="4"/>
        <v>752.80000000000007</v>
      </c>
      <c r="R38" s="63">
        <f t="shared" si="4"/>
        <v>719.19999999999993</v>
      </c>
      <c r="S38" s="63">
        <f t="shared" si="4"/>
        <v>692.80000000000007</v>
      </c>
      <c r="T38" s="63">
        <f t="shared" si="4"/>
        <v>612.79999999999995</v>
      </c>
      <c r="U38" s="63">
        <f t="shared" si="4"/>
        <v>602.79999999999995</v>
      </c>
      <c r="V38" s="63">
        <f t="shared" si="4"/>
        <v>552.79999999999995</v>
      </c>
      <c r="W38" s="63">
        <f t="shared" si="4"/>
        <v>551.70000000000005</v>
      </c>
      <c r="X38" s="63">
        <f t="shared" si="4"/>
        <v>551.70000000000005</v>
      </c>
      <c r="Y38" s="63">
        <f t="shared" si="4"/>
        <v>551.70000000000005</v>
      </c>
      <c r="Z38" s="63">
        <f t="shared" si="4"/>
        <v>551.70000000000005</v>
      </c>
      <c r="AA38" s="63">
        <f t="shared" si="4"/>
        <v>686.2</v>
      </c>
      <c r="AB38" s="63">
        <f t="shared" si="4"/>
        <v>701.90000000000009</v>
      </c>
      <c r="AC38" s="63">
        <f t="shared" si="4"/>
        <v>697.90000000000009</v>
      </c>
      <c r="AD38" s="63">
        <f t="shared" si="4"/>
        <v>717</v>
      </c>
      <c r="AE38" s="63">
        <f t="shared" si="4"/>
        <v>733.9</v>
      </c>
      <c r="AF38" s="63">
        <f t="shared" si="4"/>
        <v>733.9</v>
      </c>
      <c r="AG38" s="58">
        <f>SUM(AG11:AG37)</f>
        <v>1492.8299999999997</v>
      </c>
      <c r="AH38" s="49">
        <f t="shared" si="2"/>
        <v>782.70000000000016</v>
      </c>
      <c r="AI38" s="50">
        <f t="shared" si="3"/>
        <v>551.70000000000005</v>
      </c>
      <c r="AK38" s="51"/>
    </row>
    <row r="39" spans="1:88" x14ac:dyDescent="0.25">
      <c r="A39" s="52" t="s">
        <v>47</v>
      </c>
      <c r="B39" s="44">
        <v>111.6</v>
      </c>
      <c r="C39" s="44">
        <v>111.6</v>
      </c>
      <c r="D39" s="44">
        <v>102.3</v>
      </c>
      <c r="E39" s="44">
        <v>80</v>
      </c>
      <c r="F39" s="44">
        <v>80.7</v>
      </c>
      <c r="G39" s="44">
        <v>91</v>
      </c>
      <c r="H39" s="44">
        <v>96.8</v>
      </c>
      <c r="I39" s="44">
        <v>97</v>
      </c>
      <c r="J39" s="44">
        <v>96.8</v>
      </c>
      <c r="K39" s="44">
        <v>97</v>
      </c>
      <c r="L39" s="44">
        <v>96.9</v>
      </c>
      <c r="M39" s="44">
        <v>111</v>
      </c>
      <c r="N39" s="44">
        <v>112</v>
      </c>
      <c r="O39" s="44">
        <v>144.69999999999999</v>
      </c>
      <c r="P39" s="44">
        <v>144.9</v>
      </c>
      <c r="Q39" s="44">
        <v>123.1</v>
      </c>
      <c r="R39" s="44">
        <v>113.1</v>
      </c>
      <c r="S39" s="44">
        <v>113.2</v>
      </c>
      <c r="T39" s="44">
        <v>100</v>
      </c>
      <c r="U39" s="44">
        <v>89</v>
      </c>
      <c r="V39" s="44">
        <v>90</v>
      </c>
      <c r="W39" s="44">
        <v>89</v>
      </c>
      <c r="X39" s="44">
        <v>90</v>
      </c>
      <c r="Y39" s="44">
        <v>88.4</v>
      </c>
      <c r="Z39" s="44">
        <v>111.3</v>
      </c>
      <c r="AA39" s="44">
        <v>144.5</v>
      </c>
      <c r="AB39" s="44">
        <v>144.6</v>
      </c>
      <c r="AC39" s="44">
        <v>144.9</v>
      </c>
      <c r="AD39" s="44">
        <v>131</v>
      </c>
      <c r="AE39" s="44">
        <v>131</v>
      </c>
      <c r="AF39" s="44">
        <v>80</v>
      </c>
      <c r="AG39" s="56">
        <v>144</v>
      </c>
      <c r="AH39" s="49">
        <f t="shared" si="2"/>
        <v>144.9</v>
      </c>
      <c r="AI39" s="50">
        <f t="shared" si="3"/>
        <v>80</v>
      </c>
      <c r="AK39" s="51"/>
    </row>
    <row r="40" spans="1:88" x14ac:dyDescent="0.25">
      <c r="A40" s="57" t="s">
        <v>48</v>
      </c>
      <c r="B40" s="64">
        <v>55</v>
      </c>
      <c r="C40" s="64">
        <v>58.7</v>
      </c>
      <c r="D40" s="64">
        <v>69.400000000000006</v>
      </c>
      <c r="E40" s="64">
        <v>69.5</v>
      </c>
      <c r="F40" s="64">
        <v>69.5</v>
      </c>
      <c r="G40" s="64">
        <v>70.8</v>
      </c>
      <c r="H40" s="64">
        <v>70.2</v>
      </c>
      <c r="I40" s="64">
        <v>70.900000000000006</v>
      </c>
      <c r="J40" s="64">
        <v>69.7</v>
      </c>
      <c r="K40" s="64">
        <v>70.5</v>
      </c>
      <c r="L40" s="64">
        <v>70.599999999999994</v>
      </c>
      <c r="M40" s="44">
        <v>70.599999999999994</v>
      </c>
      <c r="N40" s="44">
        <v>70.400000000000006</v>
      </c>
      <c r="O40" s="44">
        <v>69.3</v>
      </c>
      <c r="P40" s="44">
        <v>70.599999999999994</v>
      </c>
      <c r="Q40" s="44">
        <v>71.2</v>
      </c>
      <c r="R40" s="44">
        <v>71</v>
      </c>
      <c r="S40" s="64">
        <v>64.8</v>
      </c>
      <c r="T40" s="64">
        <v>50</v>
      </c>
      <c r="U40" s="64">
        <v>50</v>
      </c>
      <c r="V40" s="64">
        <v>51.2</v>
      </c>
      <c r="W40" s="64">
        <v>46.6</v>
      </c>
      <c r="X40" s="64">
        <v>47.5</v>
      </c>
      <c r="Y40" s="64">
        <v>52</v>
      </c>
      <c r="Z40" s="64">
        <v>50.3</v>
      </c>
      <c r="AA40" s="64">
        <v>65.7</v>
      </c>
      <c r="AB40" s="64">
        <v>64.599999999999994</v>
      </c>
      <c r="AC40" s="64">
        <v>70</v>
      </c>
      <c r="AD40" s="64">
        <v>60</v>
      </c>
      <c r="AE40" s="64">
        <v>59</v>
      </c>
      <c r="AF40" s="64">
        <v>50</v>
      </c>
      <c r="AG40" s="58">
        <v>70</v>
      </c>
      <c r="AH40" s="49">
        <f t="shared" si="2"/>
        <v>71.2</v>
      </c>
      <c r="AI40" s="50">
        <f t="shared" si="3"/>
        <v>46.6</v>
      </c>
      <c r="AK40" s="51"/>
    </row>
    <row r="41" spans="1:88" x14ac:dyDescent="0.25">
      <c r="A41" s="57" t="s">
        <v>49</v>
      </c>
      <c r="B41" s="64">
        <v>65.5</v>
      </c>
      <c r="C41" s="64">
        <v>60.7</v>
      </c>
      <c r="D41" s="64">
        <v>60.7</v>
      </c>
      <c r="E41" s="64">
        <v>60.6</v>
      </c>
      <c r="F41" s="64">
        <v>60.4</v>
      </c>
      <c r="G41" s="64">
        <v>60.5</v>
      </c>
      <c r="H41" s="64">
        <v>60.3</v>
      </c>
      <c r="I41" s="64">
        <v>60.6</v>
      </c>
      <c r="J41" s="64">
        <v>49.5</v>
      </c>
      <c r="K41" s="64">
        <v>58.5</v>
      </c>
      <c r="L41" s="64">
        <v>61.1</v>
      </c>
      <c r="M41" s="44">
        <v>61</v>
      </c>
      <c r="N41" s="44">
        <v>62</v>
      </c>
      <c r="O41" s="44">
        <v>61.3</v>
      </c>
      <c r="P41" s="44">
        <v>61.3</v>
      </c>
      <c r="Q41" s="44">
        <v>66.5</v>
      </c>
      <c r="R41" s="44">
        <v>66.7</v>
      </c>
      <c r="S41" s="64">
        <v>66.900000000000006</v>
      </c>
      <c r="T41" s="64">
        <v>49.5</v>
      </c>
      <c r="U41" s="64">
        <v>50</v>
      </c>
      <c r="V41" s="64">
        <v>60.7</v>
      </c>
      <c r="W41" s="64">
        <v>50</v>
      </c>
      <c r="X41" s="64">
        <v>51</v>
      </c>
      <c r="Y41" s="64">
        <v>62</v>
      </c>
      <c r="Z41" s="64">
        <v>61.8</v>
      </c>
      <c r="AA41" s="64">
        <v>68.7</v>
      </c>
      <c r="AB41" s="64">
        <v>60.9</v>
      </c>
      <c r="AC41" s="64">
        <v>69</v>
      </c>
      <c r="AD41" s="64">
        <v>68.8</v>
      </c>
      <c r="AE41" s="64">
        <v>68</v>
      </c>
      <c r="AF41" s="64">
        <v>56.8</v>
      </c>
      <c r="AG41" s="58">
        <v>69</v>
      </c>
      <c r="AH41" s="49">
        <f t="shared" si="2"/>
        <v>69</v>
      </c>
      <c r="AI41" s="50">
        <f t="shared" si="3"/>
        <v>49.5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60.7</v>
      </c>
      <c r="F42" s="55">
        <v>60.7</v>
      </c>
      <c r="G42" s="55">
        <v>60.7</v>
      </c>
      <c r="H42" s="55">
        <v>60.7</v>
      </c>
      <c r="I42" s="55">
        <v>60.7</v>
      </c>
      <c r="J42" s="55">
        <v>60.2</v>
      </c>
      <c r="K42" s="55">
        <v>60.4</v>
      </c>
      <c r="L42" s="55">
        <v>60.4</v>
      </c>
      <c r="M42" s="44">
        <v>60.2</v>
      </c>
      <c r="N42" s="44">
        <v>60.2</v>
      </c>
      <c r="O42" s="44">
        <v>60.2</v>
      </c>
      <c r="P42" s="44">
        <v>60.4</v>
      </c>
      <c r="Q42" s="44">
        <v>60.4</v>
      </c>
      <c r="R42" s="44">
        <v>60.3</v>
      </c>
      <c r="S42" s="44">
        <v>60.4</v>
      </c>
      <c r="T42" s="44">
        <v>60.4</v>
      </c>
      <c r="U42" s="44">
        <v>60.4</v>
      </c>
      <c r="V42" s="64">
        <v>60.2</v>
      </c>
      <c r="W42" s="64">
        <v>60.2</v>
      </c>
      <c r="X42" s="64">
        <v>60.2</v>
      </c>
      <c r="Y42" s="64">
        <v>60.2</v>
      </c>
      <c r="Z42" s="64">
        <v>60.7</v>
      </c>
      <c r="AA42" s="64">
        <v>60.7</v>
      </c>
      <c r="AB42" s="55">
        <v>60.7</v>
      </c>
      <c r="AC42" s="55">
        <v>60.7</v>
      </c>
      <c r="AD42" s="55">
        <v>60.4</v>
      </c>
      <c r="AE42" s="55">
        <v>60.4</v>
      </c>
      <c r="AF42" s="55">
        <v>60.4</v>
      </c>
      <c r="AG42" s="58">
        <v>60</v>
      </c>
      <c r="AH42" s="49">
        <f t="shared" si="2"/>
        <v>60.7</v>
      </c>
      <c r="AI42" s="50">
        <f t="shared" si="3"/>
        <v>60.2</v>
      </c>
      <c r="AK42" s="51"/>
    </row>
    <row r="43" spans="1:88" x14ac:dyDescent="0.25">
      <c r="A43" s="57" t="s">
        <v>51</v>
      </c>
      <c r="B43" s="55">
        <v>25</v>
      </c>
      <c r="C43" s="55">
        <v>23</v>
      </c>
      <c r="D43" s="55">
        <v>23</v>
      </c>
      <c r="E43" s="55">
        <v>16</v>
      </c>
      <c r="F43" s="55">
        <v>13</v>
      </c>
      <c r="G43" s="55">
        <v>10</v>
      </c>
      <c r="H43" s="55">
        <v>6</v>
      </c>
      <c r="I43" s="55">
        <v>6.4</v>
      </c>
      <c r="J43" s="55">
        <v>10.1</v>
      </c>
      <c r="K43" s="55">
        <v>10</v>
      </c>
      <c r="L43" s="55">
        <v>10.199999999999999</v>
      </c>
      <c r="M43" s="44">
        <v>15</v>
      </c>
      <c r="N43" s="44">
        <v>26</v>
      </c>
      <c r="O43" s="44">
        <v>20.2</v>
      </c>
      <c r="P43" s="44">
        <v>19.8</v>
      </c>
      <c r="Q43" s="44">
        <v>30</v>
      </c>
      <c r="R43" s="44">
        <v>20</v>
      </c>
      <c r="S43" s="44">
        <v>22</v>
      </c>
      <c r="T43" s="44">
        <v>20</v>
      </c>
      <c r="U43" s="44">
        <v>20</v>
      </c>
      <c r="V43" s="64">
        <v>20.6</v>
      </c>
      <c r="W43" s="64">
        <v>19.5</v>
      </c>
      <c r="X43" s="64">
        <v>19.3</v>
      </c>
      <c r="Y43" s="64">
        <v>19.600000000000001</v>
      </c>
      <c r="Z43" s="64">
        <v>19.8</v>
      </c>
      <c r="AA43" s="64">
        <v>29.5</v>
      </c>
      <c r="AB43" s="55">
        <v>21.3</v>
      </c>
      <c r="AC43" s="55">
        <v>20</v>
      </c>
      <c r="AD43" s="55">
        <v>25</v>
      </c>
      <c r="AE43" s="55">
        <v>22</v>
      </c>
      <c r="AF43" s="55">
        <v>15</v>
      </c>
      <c r="AG43" s="58">
        <v>30</v>
      </c>
      <c r="AH43" s="49">
        <f t="shared" si="2"/>
        <v>30</v>
      </c>
      <c r="AI43" s="50">
        <f t="shared" si="3"/>
        <v>6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55">
        <v>0</v>
      </c>
      <c r="L44" s="55">
        <v>0</v>
      </c>
      <c r="M44" s="44">
        <v>10</v>
      </c>
      <c r="N44" s="44">
        <v>10</v>
      </c>
      <c r="O44" s="44">
        <v>10</v>
      </c>
      <c r="P44" s="44">
        <v>10</v>
      </c>
      <c r="Q44" s="44">
        <v>10</v>
      </c>
      <c r="R44" s="44">
        <v>10</v>
      </c>
      <c r="S44" s="44">
        <v>10</v>
      </c>
      <c r="T44" s="44">
        <v>10</v>
      </c>
      <c r="U44" s="44">
        <v>10</v>
      </c>
      <c r="V44" s="44">
        <v>0</v>
      </c>
      <c r="W44" s="44">
        <v>0</v>
      </c>
      <c r="X44" s="44">
        <v>0</v>
      </c>
      <c r="Y44" s="44">
        <v>0</v>
      </c>
      <c r="Z44" s="44">
        <v>0</v>
      </c>
      <c r="AA44" s="4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10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16.3</v>
      </c>
      <c r="C45" s="64">
        <v>16.3</v>
      </c>
      <c r="D45" s="64">
        <v>16.3</v>
      </c>
      <c r="E45" s="64">
        <v>15.8</v>
      </c>
      <c r="F45" s="64">
        <v>15.8</v>
      </c>
      <c r="G45" s="64">
        <v>15.8</v>
      </c>
      <c r="H45" s="64">
        <v>15.8</v>
      </c>
      <c r="I45" s="64">
        <v>15.8</v>
      </c>
      <c r="J45" s="64">
        <v>15.8</v>
      </c>
      <c r="K45" s="64">
        <v>15.6</v>
      </c>
      <c r="L45" s="64">
        <v>15.8</v>
      </c>
      <c r="M45" s="64">
        <v>15.8</v>
      </c>
      <c r="N45" s="64">
        <v>16.5</v>
      </c>
      <c r="O45" s="44">
        <v>16.5</v>
      </c>
      <c r="P45" s="44">
        <v>14.3</v>
      </c>
      <c r="Q45" s="44">
        <v>14.3</v>
      </c>
      <c r="R45" s="44">
        <v>14.6</v>
      </c>
      <c r="S45" s="44">
        <v>14.6</v>
      </c>
      <c r="T45" s="44">
        <v>14.6</v>
      </c>
      <c r="U45" s="44">
        <v>14.6</v>
      </c>
      <c r="V45" s="44">
        <v>16.5</v>
      </c>
      <c r="W45" s="44">
        <v>16.600000000000001</v>
      </c>
      <c r="X45" s="44">
        <v>16.600000000000001</v>
      </c>
      <c r="Y45" s="44">
        <v>16.600000000000001</v>
      </c>
      <c r="Z45" s="44">
        <v>16.600000000000001</v>
      </c>
      <c r="AA45" s="44">
        <v>16.600000000000001</v>
      </c>
      <c r="AB45" s="64">
        <v>16.600000000000001</v>
      </c>
      <c r="AC45" s="64">
        <v>16.600000000000001</v>
      </c>
      <c r="AD45" s="64">
        <v>16.600000000000001</v>
      </c>
      <c r="AE45" s="64">
        <v>16.600000000000001</v>
      </c>
      <c r="AF45" s="64">
        <v>16.600000000000001</v>
      </c>
      <c r="AG45" s="58">
        <v>24</v>
      </c>
      <c r="AH45" s="49">
        <f t="shared" si="2"/>
        <v>16.600000000000001</v>
      </c>
      <c r="AI45" s="50">
        <f t="shared" si="3"/>
        <v>14.3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10</v>
      </c>
      <c r="C47" s="64">
        <v>10</v>
      </c>
      <c r="D47" s="64">
        <v>10</v>
      </c>
      <c r="E47" s="64">
        <v>10</v>
      </c>
      <c r="F47" s="64">
        <v>10</v>
      </c>
      <c r="G47" s="64">
        <v>10</v>
      </c>
      <c r="H47" s="64">
        <v>10</v>
      </c>
      <c r="I47" s="64">
        <v>10</v>
      </c>
      <c r="J47" s="64">
        <v>10</v>
      </c>
      <c r="K47" s="64">
        <v>10</v>
      </c>
      <c r="L47" s="64">
        <v>10</v>
      </c>
      <c r="M47" s="64">
        <v>10</v>
      </c>
      <c r="N47" s="64">
        <v>10</v>
      </c>
      <c r="O47" s="44">
        <v>10</v>
      </c>
      <c r="P47" s="44">
        <v>10</v>
      </c>
      <c r="Q47" s="44">
        <v>10</v>
      </c>
      <c r="R47" s="44">
        <v>10</v>
      </c>
      <c r="S47" s="44">
        <v>10</v>
      </c>
      <c r="T47" s="44">
        <v>10</v>
      </c>
      <c r="U47" s="44">
        <v>10</v>
      </c>
      <c r="V47" s="44">
        <v>12.4</v>
      </c>
      <c r="W47" s="44">
        <v>12</v>
      </c>
      <c r="X47" s="44">
        <v>12</v>
      </c>
      <c r="Y47" s="44">
        <v>12</v>
      </c>
      <c r="Z47" s="44">
        <v>12</v>
      </c>
      <c r="AA47" s="44">
        <v>12</v>
      </c>
      <c r="AB47" s="64">
        <v>12</v>
      </c>
      <c r="AC47" s="64">
        <v>12</v>
      </c>
      <c r="AD47" s="64">
        <v>12</v>
      </c>
      <c r="AE47" s="64">
        <v>12</v>
      </c>
      <c r="AF47" s="64">
        <v>12</v>
      </c>
      <c r="AG47" s="58">
        <v>14.1</v>
      </c>
      <c r="AH47" s="49">
        <f t="shared" si="2"/>
        <v>12.4</v>
      </c>
      <c r="AI47" s="50">
        <f t="shared" si="3"/>
        <v>10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7.3</v>
      </c>
      <c r="C48" s="64">
        <v>7.3</v>
      </c>
      <c r="D48" s="64">
        <v>7.3</v>
      </c>
      <c r="E48" s="64">
        <v>7.3</v>
      </c>
      <c r="F48" s="64">
        <v>7.3</v>
      </c>
      <c r="G48" s="64">
        <v>7.3</v>
      </c>
      <c r="H48" s="64">
        <v>7.3</v>
      </c>
      <c r="I48" s="64">
        <v>7.3</v>
      </c>
      <c r="J48" s="64">
        <v>7.3</v>
      </c>
      <c r="K48" s="64">
        <v>7.3</v>
      </c>
      <c r="L48" s="64">
        <v>7.3</v>
      </c>
      <c r="M48" s="64">
        <v>7.3</v>
      </c>
      <c r="N48" s="64">
        <v>7.3</v>
      </c>
      <c r="O48" s="64">
        <v>7.3</v>
      </c>
      <c r="P48" s="64">
        <v>7.3</v>
      </c>
      <c r="Q48" s="64">
        <v>7.3</v>
      </c>
      <c r="R48" s="44">
        <v>7.3</v>
      </c>
      <c r="S48" s="44">
        <v>7.3</v>
      </c>
      <c r="T48" s="44">
        <v>7.3</v>
      </c>
      <c r="U48" s="44">
        <v>7.3</v>
      </c>
      <c r="V48" s="44">
        <v>7</v>
      </c>
      <c r="W48" s="44">
        <v>7</v>
      </c>
      <c r="X48" s="44">
        <v>7</v>
      </c>
      <c r="Y48" s="44">
        <v>7</v>
      </c>
      <c r="Z48" s="44">
        <v>7</v>
      </c>
      <c r="AA48" s="44">
        <v>7</v>
      </c>
      <c r="AB48" s="64">
        <v>7</v>
      </c>
      <c r="AC48" s="64">
        <v>7</v>
      </c>
      <c r="AD48" s="64">
        <v>7</v>
      </c>
      <c r="AE48" s="64">
        <v>7</v>
      </c>
      <c r="AF48" s="64">
        <v>7</v>
      </c>
      <c r="AG48" s="58">
        <v>14</v>
      </c>
      <c r="AH48" s="49">
        <f t="shared" si="2"/>
        <v>7.3</v>
      </c>
      <c r="AI48" s="50">
        <f t="shared" si="3"/>
        <v>7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>
        <v>6</v>
      </c>
      <c r="H49" s="64">
        <v>6</v>
      </c>
      <c r="I49" s="64">
        <v>6</v>
      </c>
      <c r="J49" s="64">
        <v>6</v>
      </c>
      <c r="K49" s="64">
        <v>6</v>
      </c>
      <c r="L49" s="64">
        <v>6</v>
      </c>
      <c r="M49" s="64">
        <v>6</v>
      </c>
      <c r="N49" s="64">
        <v>6</v>
      </c>
      <c r="O49" s="64">
        <v>6</v>
      </c>
      <c r="P49" s="64">
        <v>6</v>
      </c>
      <c r="Q49" s="6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64">
        <v>6</v>
      </c>
      <c r="AC49" s="64">
        <v>6</v>
      </c>
      <c r="AD49" s="64">
        <v>6</v>
      </c>
      <c r="AE49" s="64">
        <v>6</v>
      </c>
      <c r="AF49" s="64">
        <v>6</v>
      </c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4.0999999999999996</v>
      </c>
      <c r="C50" s="64">
        <v>4.0999999999999996</v>
      </c>
      <c r="D50" s="64">
        <v>4.0999999999999996</v>
      </c>
      <c r="E50" s="64">
        <v>4.0999999999999996</v>
      </c>
      <c r="F50" s="64">
        <v>4.0999999999999996</v>
      </c>
      <c r="G50" s="64">
        <v>4.0999999999999996</v>
      </c>
      <c r="H50" s="64">
        <v>4.0999999999999996</v>
      </c>
      <c r="I50" s="64">
        <v>4.0999999999999996</v>
      </c>
      <c r="J50" s="64">
        <v>4.0999999999999996</v>
      </c>
      <c r="K50" s="64">
        <v>4.0999999999999996</v>
      </c>
      <c r="L50" s="64">
        <v>4.0999999999999996</v>
      </c>
      <c r="M50" s="64">
        <v>4.0999999999999996</v>
      </c>
      <c r="N50" s="64">
        <v>4.0999999999999996</v>
      </c>
      <c r="O50" s="64">
        <v>4.0999999999999996</v>
      </c>
      <c r="P50" s="64">
        <v>4.0999999999999996</v>
      </c>
      <c r="Q50" s="64">
        <v>4.0999999999999996</v>
      </c>
      <c r="R50" s="44">
        <v>4.0999999999999996</v>
      </c>
      <c r="S50" s="44">
        <v>4.0999999999999996</v>
      </c>
      <c r="T50" s="44">
        <v>4.0999999999999996</v>
      </c>
      <c r="U50" s="44">
        <v>4.0999999999999996</v>
      </c>
      <c r="V50" s="44">
        <v>4.0999999999999996</v>
      </c>
      <c r="W50" s="44">
        <v>4.0999999999999996</v>
      </c>
      <c r="X50" s="44">
        <v>4.0999999999999996</v>
      </c>
      <c r="Y50" s="44">
        <v>4.0999999999999996</v>
      </c>
      <c r="Z50" s="44">
        <v>4.0999999999999996</v>
      </c>
      <c r="AA50" s="44">
        <v>4.0999999999999996</v>
      </c>
      <c r="AB50" s="64">
        <v>4.0999999999999996</v>
      </c>
      <c r="AC50" s="64">
        <v>4.0999999999999996</v>
      </c>
      <c r="AD50" s="64">
        <v>4.0999999999999996</v>
      </c>
      <c r="AE50" s="64">
        <v>4.0999999999999996</v>
      </c>
      <c r="AF50" s="64">
        <v>4.0999999999999996</v>
      </c>
      <c r="AG50" s="58">
        <v>6.2</v>
      </c>
      <c r="AH50" s="49">
        <f t="shared" si="2"/>
        <v>4.0999999999999996</v>
      </c>
      <c r="AI50" s="50">
        <f t="shared" si="3"/>
        <v>4.0999999999999996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364.74000000000007</v>
      </c>
      <c r="C52" s="63">
        <f t="shared" si="6"/>
        <v>361.64000000000004</v>
      </c>
      <c r="D52" s="63">
        <f t="shared" si="6"/>
        <v>363.04</v>
      </c>
      <c r="E52" s="63">
        <f t="shared" si="6"/>
        <v>333.54000000000008</v>
      </c>
      <c r="F52" s="63">
        <f t="shared" si="6"/>
        <v>331.04000000000008</v>
      </c>
      <c r="G52" s="63">
        <f t="shared" si="6"/>
        <v>339.74000000000007</v>
      </c>
      <c r="H52" s="63">
        <f t="shared" si="6"/>
        <v>340.74000000000007</v>
      </c>
      <c r="I52" s="63">
        <f t="shared" si="6"/>
        <v>342.34000000000003</v>
      </c>
      <c r="J52" s="63">
        <f t="shared" si="6"/>
        <v>333.04000000000008</v>
      </c>
      <c r="K52" s="63">
        <f t="shared" si="6"/>
        <v>342.94000000000005</v>
      </c>
      <c r="L52" s="63">
        <f t="shared" si="6"/>
        <v>345.94000000000005</v>
      </c>
      <c r="M52" s="63">
        <f t="shared" si="6"/>
        <v>374.54000000000008</v>
      </c>
      <c r="N52" s="63">
        <f t="shared" si="6"/>
        <v>388.04000000000008</v>
      </c>
      <c r="O52" s="63">
        <f t="shared" si="6"/>
        <v>413.14000000000004</v>
      </c>
      <c r="P52" s="63">
        <f t="shared" si="6"/>
        <v>412.24000000000007</v>
      </c>
      <c r="Q52" s="63">
        <f t="shared" si="6"/>
        <v>406.44000000000005</v>
      </c>
      <c r="R52" s="63">
        <f t="shared" si="6"/>
        <v>386.6400000000001</v>
      </c>
      <c r="S52" s="63">
        <f t="shared" si="6"/>
        <v>382.84000000000009</v>
      </c>
      <c r="T52" s="63">
        <f t="shared" si="6"/>
        <v>335.44000000000005</v>
      </c>
      <c r="U52" s="63">
        <f t="shared" si="6"/>
        <v>324.94000000000005</v>
      </c>
      <c r="V52" s="63">
        <f t="shared" si="6"/>
        <v>332.24</v>
      </c>
      <c r="W52" s="63">
        <f t="shared" si="6"/>
        <v>314.54000000000008</v>
      </c>
      <c r="X52" s="63">
        <f>SUM(X39:X51)</f>
        <v>317.24000000000007</v>
      </c>
      <c r="Y52" s="63">
        <f t="shared" si="6"/>
        <v>331.44000000000011</v>
      </c>
      <c r="Z52" s="63">
        <f t="shared" si="6"/>
        <v>353.14000000000004</v>
      </c>
      <c r="AA52" s="63">
        <f t="shared" si="6"/>
        <v>418.34000000000003</v>
      </c>
      <c r="AB52" s="63">
        <f t="shared" si="6"/>
        <v>401.34000000000003</v>
      </c>
      <c r="AC52" s="63">
        <f t="shared" si="6"/>
        <v>413.84000000000003</v>
      </c>
      <c r="AD52" s="63">
        <f t="shared" si="6"/>
        <v>394.44000000000005</v>
      </c>
      <c r="AE52" s="63">
        <f t="shared" si="6"/>
        <v>389.64000000000004</v>
      </c>
      <c r="AF52" s="63">
        <f t="shared" si="6"/>
        <v>311.44000000000011</v>
      </c>
      <c r="AG52" s="68">
        <f>SUM(AG39:AG51)</f>
        <v>489.91</v>
      </c>
      <c r="AH52" s="49">
        <f t="shared" si="2"/>
        <v>418.34000000000003</v>
      </c>
      <c r="AI52" s="50">
        <f t="shared" si="3"/>
        <v>311.44000000000011</v>
      </c>
      <c r="AK52" s="51"/>
    </row>
    <row r="53" spans="1:37" x14ac:dyDescent="0.25">
      <c r="A53" s="52" t="s">
        <v>61</v>
      </c>
      <c r="B53" s="44">
        <v>19.600000000000001</v>
      </c>
      <c r="C53" s="44">
        <v>19.600000000000001</v>
      </c>
      <c r="D53" s="44">
        <v>14.1</v>
      </c>
      <c r="E53" s="44">
        <v>13.8</v>
      </c>
      <c r="F53" s="44">
        <v>13.8</v>
      </c>
      <c r="G53" s="44">
        <v>14.2</v>
      </c>
      <c r="H53" s="44">
        <v>14.2</v>
      </c>
      <c r="I53" s="44">
        <v>14.2</v>
      </c>
      <c r="J53" s="44">
        <v>29.8</v>
      </c>
      <c r="K53" s="44">
        <v>29.8</v>
      </c>
      <c r="L53" s="44">
        <v>29.8</v>
      </c>
      <c r="M53" s="44">
        <v>20</v>
      </c>
      <c r="N53" s="44">
        <v>26</v>
      </c>
      <c r="O53" s="44">
        <v>29.5</v>
      </c>
      <c r="P53" s="44">
        <v>24.9</v>
      </c>
      <c r="Q53" s="44">
        <v>25</v>
      </c>
      <c r="R53" s="44">
        <v>30</v>
      </c>
      <c r="S53" s="44">
        <v>40</v>
      </c>
      <c r="T53" s="44">
        <v>54.5</v>
      </c>
      <c r="U53" s="44">
        <v>55</v>
      </c>
      <c r="V53" s="44">
        <v>45</v>
      </c>
      <c r="W53" s="44">
        <v>45.1</v>
      </c>
      <c r="X53" s="44">
        <v>40.4</v>
      </c>
      <c r="Y53" s="44">
        <v>29.8</v>
      </c>
      <c r="Z53" s="44">
        <v>29.8</v>
      </c>
      <c r="AA53" s="44">
        <v>30.1</v>
      </c>
      <c r="AB53" s="44">
        <v>35</v>
      </c>
      <c r="AC53" s="44">
        <v>55</v>
      </c>
      <c r="AD53" s="44">
        <v>55</v>
      </c>
      <c r="AE53" s="44">
        <v>30</v>
      </c>
      <c r="AF53" s="44">
        <v>0</v>
      </c>
      <c r="AG53" s="56">
        <v>60</v>
      </c>
      <c r="AH53" s="49">
        <f t="shared" si="2"/>
        <v>55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10.6</v>
      </c>
      <c r="C54" s="64">
        <v>10.6</v>
      </c>
      <c r="D54" s="64">
        <v>5.4</v>
      </c>
      <c r="E54" s="64">
        <v>6.1</v>
      </c>
      <c r="F54" s="64">
        <v>6.1</v>
      </c>
      <c r="G54" s="64">
        <v>6.8</v>
      </c>
      <c r="H54" s="64">
        <v>6.8</v>
      </c>
      <c r="I54" s="64">
        <v>6.3</v>
      </c>
      <c r="J54" s="64">
        <v>6.3</v>
      </c>
      <c r="K54" s="64">
        <v>6.3</v>
      </c>
      <c r="L54" s="64">
        <v>6.3</v>
      </c>
      <c r="M54" s="64">
        <v>9.9</v>
      </c>
      <c r="N54" s="64">
        <v>13.8</v>
      </c>
      <c r="O54" s="64">
        <v>15.3</v>
      </c>
      <c r="P54" s="64">
        <v>12.6</v>
      </c>
      <c r="Q54" s="64">
        <v>12.1</v>
      </c>
      <c r="R54" s="64">
        <v>15.8</v>
      </c>
      <c r="S54" s="64">
        <v>17.600000000000001</v>
      </c>
      <c r="T54" s="64">
        <v>26.9</v>
      </c>
      <c r="U54" s="64">
        <v>26.8</v>
      </c>
      <c r="V54" s="64">
        <v>25</v>
      </c>
      <c r="W54" s="64">
        <v>25.1</v>
      </c>
      <c r="X54" s="64">
        <v>18.8</v>
      </c>
      <c r="Y54" s="64">
        <v>14.9</v>
      </c>
      <c r="Z54" s="64">
        <v>15.7</v>
      </c>
      <c r="AA54" s="64">
        <v>15.9</v>
      </c>
      <c r="AB54" s="64">
        <v>16</v>
      </c>
      <c r="AC54" s="64">
        <v>26</v>
      </c>
      <c r="AD54" s="64">
        <v>26</v>
      </c>
      <c r="AE54" s="64">
        <v>15</v>
      </c>
      <c r="AF54" s="64">
        <v>5.3</v>
      </c>
      <c r="AG54" s="58">
        <v>32</v>
      </c>
      <c r="AH54" s="49">
        <f t="shared" si="2"/>
        <v>26.9</v>
      </c>
      <c r="AI54" s="50">
        <f t="shared" si="3"/>
        <v>5.3</v>
      </c>
      <c r="AK54" s="51"/>
    </row>
    <row r="55" spans="1:37" ht="15.75" thickBot="1" x14ac:dyDescent="0.3">
      <c r="A55" s="66" t="s">
        <v>63</v>
      </c>
      <c r="B55" s="70">
        <v>3.9</v>
      </c>
      <c r="C55" s="70">
        <v>3.9</v>
      </c>
      <c r="D55" s="70">
        <v>2</v>
      </c>
      <c r="E55" s="70">
        <v>2.2000000000000002</v>
      </c>
      <c r="F55" s="70">
        <v>2.2000000000000002</v>
      </c>
      <c r="G55" s="70">
        <v>2.5</v>
      </c>
      <c r="H55" s="70">
        <v>2.5</v>
      </c>
      <c r="I55" s="70">
        <v>2.2999999999999998</v>
      </c>
      <c r="J55" s="70">
        <v>2.2999999999999998</v>
      </c>
      <c r="K55" s="70">
        <v>2.2999999999999998</v>
      </c>
      <c r="L55" s="70">
        <v>2.2999999999999998</v>
      </c>
      <c r="M55" s="70">
        <v>3.6</v>
      </c>
      <c r="N55" s="70">
        <v>5.8</v>
      </c>
      <c r="O55" s="70">
        <v>5.6</v>
      </c>
      <c r="P55" s="70">
        <v>4.5999999999999996</v>
      </c>
      <c r="Q55" s="70">
        <v>4.4000000000000004</v>
      </c>
      <c r="R55" s="70">
        <v>5.8</v>
      </c>
      <c r="S55" s="70">
        <v>6.4</v>
      </c>
      <c r="T55" s="70">
        <v>9.8000000000000007</v>
      </c>
      <c r="U55" s="70">
        <v>9.8000000000000007</v>
      </c>
      <c r="V55" s="70">
        <v>9.1</v>
      </c>
      <c r="W55" s="70">
        <v>9.1999999999999993</v>
      </c>
      <c r="X55" s="70">
        <v>6.9</v>
      </c>
      <c r="Y55" s="70">
        <v>5.4</v>
      </c>
      <c r="Z55" s="70">
        <v>5.7</v>
      </c>
      <c r="AA55" s="70">
        <v>5.8</v>
      </c>
      <c r="AB55" s="70">
        <v>5.8</v>
      </c>
      <c r="AC55" s="70">
        <v>9.5</v>
      </c>
      <c r="AD55" s="70">
        <v>9.5</v>
      </c>
      <c r="AE55" s="70">
        <v>5.4</v>
      </c>
      <c r="AF55" s="70">
        <v>2</v>
      </c>
      <c r="AG55" s="73">
        <v>14</v>
      </c>
      <c r="AH55" s="49">
        <f t="shared" si="2"/>
        <v>9.8000000000000007</v>
      </c>
      <c r="AI55" s="50">
        <f t="shared" si="3"/>
        <v>2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34.1</v>
      </c>
      <c r="C56" s="63">
        <f t="shared" si="7"/>
        <v>34.1</v>
      </c>
      <c r="D56" s="63">
        <f t="shared" si="7"/>
        <v>21.5</v>
      </c>
      <c r="E56" s="63">
        <f t="shared" si="7"/>
        <v>22.099999999999998</v>
      </c>
      <c r="F56" s="63">
        <f t="shared" si="7"/>
        <v>22.099999999999998</v>
      </c>
      <c r="G56" s="63">
        <f t="shared" si="7"/>
        <v>23.5</v>
      </c>
      <c r="H56" s="63">
        <f t="shared" si="7"/>
        <v>23.5</v>
      </c>
      <c r="I56" s="63">
        <f t="shared" si="7"/>
        <v>22.8</v>
      </c>
      <c r="J56" s="63">
        <f t="shared" si="7"/>
        <v>38.4</v>
      </c>
      <c r="K56" s="63">
        <f t="shared" si="7"/>
        <v>38.4</v>
      </c>
      <c r="L56" s="63">
        <f t="shared" si="7"/>
        <v>38.4</v>
      </c>
      <c r="M56" s="63">
        <f t="shared" si="7"/>
        <v>33.5</v>
      </c>
      <c r="N56" s="63">
        <f t="shared" si="7"/>
        <v>45.599999999999994</v>
      </c>
      <c r="O56" s="63">
        <f t="shared" si="7"/>
        <v>50.4</v>
      </c>
      <c r="P56" s="63">
        <f t="shared" si="7"/>
        <v>42.1</v>
      </c>
      <c r="Q56" s="63">
        <f t="shared" si="7"/>
        <v>41.5</v>
      </c>
      <c r="R56" s="63">
        <f t="shared" si="7"/>
        <v>51.599999999999994</v>
      </c>
      <c r="S56" s="63">
        <f t="shared" si="7"/>
        <v>64</v>
      </c>
      <c r="T56" s="63">
        <f t="shared" si="7"/>
        <v>91.2</v>
      </c>
      <c r="U56" s="63">
        <f t="shared" si="7"/>
        <v>91.6</v>
      </c>
      <c r="V56" s="63">
        <f t="shared" si="7"/>
        <v>79.099999999999994</v>
      </c>
      <c r="W56" s="63">
        <f t="shared" si="7"/>
        <v>79.400000000000006</v>
      </c>
      <c r="X56" s="63">
        <f t="shared" si="7"/>
        <v>66.100000000000009</v>
      </c>
      <c r="Y56" s="63">
        <f t="shared" si="7"/>
        <v>50.1</v>
      </c>
      <c r="Z56" s="63">
        <f t="shared" si="7"/>
        <v>51.2</v>
      </c>
      <c r="AA56" s="63">
        <f t="shared" si="7"/>
        <v>51.8</v>
      </c>
      <c r="AB56" s="63">
        <f t="shared" si="7"/>
        <v>56.8</v>
      </c>
      <c r="AC56" s="63">
        <f t="shared" si="7"/>
        <v>90.5</v>
      </c>
      <c r="AD56" s="63">
        <f t="shared" si="7"/>
        <v>90.5</v>
      </c>
      <c r="AE56" s="63">
        <f t="shared" si="7"/>
        <v>50.4</v>
      </c>
      <c r="AF56" s="63">
        <f t="shared" si="7"/>
        <v>7.3</v>
      </c>
      <c r="AG56" s="68">
        <f>SUM(AG53:AG55)</f>
        <v>106</v>
      </c>
      <c r="AH56" s="49">
        <f t="shared" si="2"/>
        <v>91.6</v>
      </c>
      <c r="AI56" s="50">
        <f t="shared" si="3"/>
        <v>7.3</v>
      </c>
      <c r="AK56" s="51"/>
    </row>
    <row r="57" spans="1:37" x14ac:dyDescent="0.25">
      <c r="A57" s="52" t="s">
        <v>65</v>
      </c>
      <c r="B57" s="44">
        <v>64.2</v>
      </c>
      <c r="C57" s="44">
        <v>69.599999999999994</v>
      </c>
      <c r="D57" s="44">
        <v>69.599999999999994</v>
      </c>
      <c r="E57" s="44">
        <v>72.2</v>
      </c>
      <c r="F57" s="44">
        <v>73.599999999999994</v>
      </c>
      <c r="G57" s="44">
        <v>71.900000000000006</v>
      </c>
      <c r="H57" s="44">
        <v>67</v>
      </c>
      <c r="I57" s="44">
        <v>62.6</v>
      </c>
      <c r="J57" s="44">
        <v>72</v>
      </c>
      <c r="K57" s="44">
        <v>68</v>
      </c>
      <c r="L57" s="44">
        <v>70.8</v>
      </c>
      <c r="M57" s="44">
        <v>70</v>
      </c>
      <c r="N57" s="44">
        <v>63</v>
      </c>
      <c r="O57" s="44">
        <v>64.900000000000006</v>
      </c>
      <c r="P57" s="44">
        <v>61.4</v>
      </c>
      <c r="Q57" s="44">
        <v>49</v>
      </c>
      <c r="R57" s="44">
        <v>56.6</v>
      </c>
      <c r="S57" s="44">
        <v>48.2</v>
      </c>
      <c r="T57" s="44">
        <v>72.3</v>
      </c>
      <c r="U57" s="44">
        <v>75</v>
      </c>
      <c r="V57" s="44">
        <v>69</v>
      </c>
      <c r="W57" s="44">
        <v>69.400000000000006</v>
      </c>
      <c r="X57" s="44">
        <v>75.900000000000006</v>
      </c>
      <c r="Y57" s="44">
        <v>68.599999999999994</v>
      </c>
      <c r="Z57" s="44">
        <v>60.2</v>
      </c>
      <c r="AA57" s="44">
        <v>63.2</v>
      </c>
      <c r="AB57" s="44">
        <v>66.099999999999994</v>
      </c>
      <c r="AC57" s="44">
        <v>60</v>
      </c>
      <c r="AD57" s="44">
        <v>68</v>
      </c>
      <c r="AE57" s="44">
        <v>69</v>
      </c>
      <c r="AF57" s="44">
        <v>68</v>
      </c>
      <c r="AG57" s="56"/>
      <c r="AH57" s="49">
        <f t="shared" ref="AH57:AH67" si="8">MAX(B57:AF57)</f>
        <v>75.900000000000006</v>
      </c>
      <c r="AI57" s="50">
        <f t="shared" ref="AI57:AI67" si="9">MIN(B57:AF57)</f>
        <v>48.2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8"/>
        <v>0</v>
      </c>
      <c r="AI58" s="50">
        <f t="shared" si="9"/>
        <v>0</v>
      </c>
      <c r="AK58" s="51"/>
    </row>
    <row r="59" spans="1:37" x14ac:dyDescent="0.25">
      <c r="A59" s="57" t="s">
        <v>67</v>
      </c>
      <c r="B59" s="64">
        <v>126.5</v>
      </c>
      <c r="C59" s="64">
        <v>126.5</v>
      </c>
      <c r="D59" s="64">
        <v>115.8</v>
      </c>
      <c r="E59" s="64">
        <v>133</v>
      </c>
      <c r="F59" s="64">
        <v>127.1</v>
      </c>
      <c r="G59" s="64">
        <v>112.9</v>
      </c>
      <c r="H59" s="64">
        <v>98.3</v>
      </c>
      <c r="I59" s="64">
        <v>130</v>
      </c>
      <c r="J59" s="64">
        <v>133</v>
      </c>
      <c r="K59" s="64">
        <v>145.69999999999999</v>
      </c>
      <c r="L59" s="64">
        <v>115</v>
      </c>
      <c r="M59" s="64">
        <v>116</v>
      </c>
      <c r="N59" s="64">
        <v>113</v>
      </c>
      <c r="O59" s="64">
        <v>120</v>
      </c>
      <c r="P59" s="64">
        <v>122.7</v>
      </c>
      <c r="Q59" s="64">
        <v>123</v>
      </c>
      <c r="R59" s="64">
        <v>126.3</v>
      </c>
      <c r="S59" s="64">
        <v>155.1</v>
      </c>
      <c r="T59" s="64">
        <v>200</v>
      </c>
      <c r="U59" s="64">
        <v>151</v>
      </c>
      <c r="V59" s="64">
        <v>175</v>
      </c>
      <c r="W59" s="64">
        <v>167.9</v>
      </c>
      <c r="X59" s="64">
        <v>120.3</v>
      </c>
      <c r="Y59" s="64">
        <v>154.4</v>
      </c>
      <c r="Z59" s="64">
        <v>148.5</v>
      </c>
      <c r="AA59" s="64">
        <v>123.9</v>
      </c>
      <c r="AB59" s="64">
        <v>106</v>
      </c>
      <c r="AC59" s="64">
        <v>89</v>
      </c>
      <c r="AD59" s="64">
        <v>87.9</v>
      </c>
      <c r="AE59" s="64">
        <v>66</v>
      </c>
      <c r="AF59" s="64">
        <v>65</v>
      </c>
      <c r="AG59" s="77"/>
      <c r="AH59" s="49">
        <f t="shared" si="8"/>
        <v>200</v>
      </c>
      <c r="AI59" s="50">
        <f t="shared" si="9"/>
        <v>65</v>
      </c>
      <c r="AK59" s="51"/>
    </row>
    <row r="60" spans="1:37" x14ac:dyDescent="0.25">
      <c r="A60" s="57" t="s">
        <v>68</v>
      </c>
      <c r="B60" s="54">
        <v>25.3</v>
      </c>
      <c r="C60" s="54">
        <v>24.9</v>
      </c>
      <c r="D60" s="54">
        <v>29.3</v>
      </c>
      <c r="E60" s="54">
        <v>30</v>
      </c>
      <c r="F60" s="54">
        <v>30</v>
      </c>
      <c r="G60" s="54">
        <v>30</v>
      </c>
      <c r="H60" s="54">
        <v>30</v>
      </c>
      <c r="I60" s="54">
        <v>30</v>
      </c>
      <c r="J60" s="54">
        <v>35</v>
      </c>
      <c r="K60" s="54">
        <v>35</v>
      </c>
      <c r="L60" s="54">
        <v>35</v>
      </c>
      <c r="M60" s="54">
        <v>31</v>
      </c>
      <c r="N60" s="54">
        <v>32.4</v>
      </c>
      <c r="O60" s="54">
        <v>31.5</v>
      </c>
      <c r="P60" s="54">
        <v>31</v>
      </c>
      <c r="Q60" s="54">
        <v>32.4</v>
      </c>
      <c r="R60" s="54">
        <v>32</v>
      </c>
      <c r="S60" s="54">
        <v>35</v>
      </c>
      <c r="T60" s="54">
        <v>36</v>
      </c>
      <c r="U60" s="54" t="s">
        <v>234</v>
      </c>
      <c r="V60" s="54">
        <v>35</v>
      </c>
      <c r="W60" s="54">
        <v>34</v>
      </c>
      <c r="X60" s="54">
        <v>32</v>
      </c>
      <c r="Y60" s="54">
        <v>29</v>
      </c>
      <c r="Z60" s="54">
        <v>29.6</v>
      </c>
      <c r="AA60" s="54">
        <v>30.5</v>
      </c>
      <c r="AB60" s="54">
        <v>27</v>
      </c>
      <c r="AC60" s="54">
        <v>29</v>
      </c>
      <c r="AD60" s="54">
        <v>25</v>
      </c>
      <c r="AE60" s="54">
        <v>26.6</v>
      </c>
      <c r="AF60" s="54">
        <v>23.7</v>
      </c>
      <c r="AG60" s="77"/>
      <c r="AH60" s="49">
        <f t="shared" si="8"/>
        <v>36</v>
      </c>
      <c r="AI60" s="50">
        <f t="shared" si="9"/>
        <v>23.7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8"/>
        <v>0</v>
      </c>
      <c r="AI61" s="50">
        <f t="shared" si="9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8</v>
      </c>
      <c r="N62" s="78">
        <v>9</v>
      </c>
      <c r="O62" s="78">
        <v>9</v>
      </c>
      <c r="P62" s="78">
        <v>9</v>
      </c>
      <c r="Q62" s="78">
        <v>10</v>
      </c>
      <c r="R62" s="78">
        <v>10</v>
      </c>
      <c r="S62" s="78">
        <v>8</v>
      </c>
      <c r="T62" s="78">
        <v>8</v>
      </c>
      <c r="U62" s="78">
        <v>8</v>
      </c>
      <c r="V62" s="78">
        <v>8</v>
      </c>
      <c r="W62" s="78">
        <v>8</v>
      </c>
      <c r="X62" s="78">
        <v>8</v>
      </c>
      <c r="Y62" s="78">
        <v>8</v>
      </c>
      <c r="Z62" s="78">
        <v>8</v>
      </c>
      <c r="AA62" s="78">
        <v>8</v>
      </c>
      <c r="AB62" s="78">
        <v>8</v>
      </c>
      <c r="AC62" s="78">
        <v>8</v>
      </c>
      <c r="AD62" s="78">
        <v>8</v>
      </c>
      <c r="AE62" s="78">
        <v>8</v>
      </c>
      <c r="AF62" s="78">
        <v>8</v>
      </c>
      <c r="AG62" s="77"/>
      <c r="AH62" s="49">
        <f t="shared" si="8"/>
        <v>10</v>
      </c>
      <c r="AI62" s="50">
        <f t="shared" si="9"/>
        <v>8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8"/>
        <v>0</v>
      </c>
      <c r="AI63" s="50">
        <f t="shared" si="9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8"/>
        <v>0</v>
      </c>
      <c r="AI64" s="50">
        <f t="shared" si="9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8"/>
        <v>0</v>
      </c>
      <c r="AI65" s="50">
        <f t="shared" si="9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8"/>
        <v>0</v>
      </c>
      <c r="AI66" s="50">
        <f t="shared" si="9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8"/>
        <v>0</v>
      </c>
      <c r="AI67" s="50">
        <f t="shared" si="9"/>
        <v>0</v>
      </c>
      <c r="AK67" s="51"/>
    </row>
    <row r="68" spans="1:37" ht="15.75" thickBot="1" x14ac:dyDescent="0.3">
      <c r="A68" s="62" t="s">
        <v>76</v>
      </c>
      <c r="B68" s="63">
        <f>SUM(B57:B67)</f>
        <v>224</v>
      </c>
      <c r="C68" s="63">
        <f t="shared" ref="C68:AF68" si="10">SUM(C57:C67)</f>
        <v>229</v>
      </c>
      <c r="D68" s="63">
        <f>SUM(D57:D67)</f>
        <v>222.7</v>
      </c>
      <c r="E68" s="63">
        <f t="shared" si="10"/>
        <v>243.2</v>
      </c>
      <c r="F68" s="63">
        <f t="shared" si="10"/>
        <v>238.7</v>
      </c>
      <c r="G68" s="63">
        <f t="shared" si="10"/>
        <v>222.8</v>
      </c>
      <c r="H68" s="63">
        <f t="shared" si="10"/>
        <v>203.3</v>
      </c>
      <c r="I68" s="63">
        <f t="shared" si="10"/>
        <v>230.6</v>
      </c>
      <c r="J68" s="63">
        <f t="shared" si="10"/>
        <v>248</v>
      </c>
      <c r="K68" s="63">
        <f t="shared" si="10"/>
        <v>256.7</v>
      </c>
      <c r="L68" s="63">
        <f t="shared" si="10"/>
        <v>228.8</v>
      </c>
      <c r="M68" s="63">
        <f t="shared" si="10"/>
        <v>225</v>
      </c>
      <c r="N68" s="63">
        <f t="shared" si="10"/>
        <v>217.4</v>
      </c>
      <c r="O68" s="63">
        <f t="shared" si="10"/>
        <v>225.4</v>
      </c>
      <c r="P68" s="63">
        <f t="shared" si="10"/>
        <v>224.1</v>
      </c>
      <c r="Q68" s="63">
        <f t="shared" si="10"/>
        <v>214.4</v>
      </c>
      <c r="R68" s="63">
        <f t="shared" si="10"/>
        <v>224.9</v>
      </c>
      <c r="S68" s="63">
        <f t="shared" si="10"/>
        <v>246.3</v>
      </c>
      <c r="T68" s="63">
        <f t="shared" si="10"/>
        <v>316.3</v>
      </c>
      <c r="U68" s="63">
        <f t="shared" si="10"/>
        <v>234</v>
      </c>
      <c r="V68" s="63">
        <f>SUM(V57:V67)</f>
        <v>287</v>
      </c>
      <c r="W68" s="63">
        <f t="shared" si="10"/>
        <v>279.3</v>
      </c>
      <c r="X68" s="63">
        <f t="shared" si="10"/>
        <v>236.2</v>
      </c>
      <c r="Y68" s="63">
        <f t="shared" si="10"/>
        <v>260</v>
      </c>
      <c r="Z68" s="63">
        <f t="shared" si="10"/>
        <v>246.29999999999998</v>
      </c>
      <c r="AA68" s="63">
        <f t="shared" si="10"/>
        <v>225.60000000000002</v>
      </c>
      <c r="AB68" s="63">
        <f t="shared" si="10"/>
        <v>207.1</v>
      </c>
      <c r="AC68" s="63">
        <f t="shared" si="10"/>
        <v>186</v>
      </c>
      <c r="AD68" s="63">
        <f t="shared" si="10"/>
        <v>188.9</v>
      </c>
      <c r="AE68" s="63">
        <f t="shared" si="10"/>
        <v>169.6</v>
      </c>
      <c r="AF68" s="63">
        <f t="shared" si="10"/>
        <v>164.7</v>
      </c>
      <c r="AG68" s="68">
        <f>SUM(AG57:AG67)</f>
        <v>0</v>
      </c>
      <c r="AH68" s="49">
        <f t="shared" si="2"/>
        <v>316.3</v>
      </c>
      <c r="AI68" s="50">
        <f t="shared" si="3"/>
        <v>164.7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11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>
        <v>80</v>
      </c>
      <c r="Y74" s="85">
        <v>90</v>
      </c>
      <c r="Z74" s="85">
        <v>90</v>
      </c>
      <c r="AA74" s="85">
        <v>90</v>
      </c>
      <c r="AB74" s="85">
        <v>80</v>
      </c>
      <c r="AC74" s="85"/>
      <c r="AD74" s="85"/>
      <c r="AE74" s="85"/>
      <c r="AF74" s="85"/>
      <c r="AG74" s="68"/>
      <c r="AH74" s="49">
        <f t="shared" si="2"/>
        <v>90</v>
      </c>
      <c r="AI74" s="50">
        <f t="shared" si="3"/>
        <v>80</v>
      </c>
    </row>
    <row r="75" spans="1:37" ht="15.75" thickBot="1" x14ac:dyDescent="0.3">
      <c r="A75" s="62" t="s">
        <v>83</v>
      </c>
      <c r="B75" s="83">
        <f t="shared" ref="B75:AF75" si="12">B72+B68+B56+B52+B38+B74</f>
        <v>1360.5400000000002</v>
      </c>
      <c r="C75" s="83">
        <f t="shared" si="12"/>
        <v>1322.44</v>
      </c>
      <c r="D75" s="83">
        <f t="shared" si="12"/>
        <v>1274.94</v>
      </c>
      <c r="E75" s="83">
        <f t="shared" si="12"/>
        <v>1240.3400000000001</v>
      </c>
      <c r="F75" s="83">
        <f t="shared" si="12"/>
        <v>1230.0400000000002</v>
      </c>
      <c r="G75" s="83">
        <f t="shared" si="12"/>
        <v>1234.2400000000002</v>
      </c>
      <c r="H75" s="83">
        <f t="shared" si="12"/>
        <v>1226.2400000000002</v>
      </c>
      <c r="I75" s="83">
        <f t="shared" si="12"/>
        <v>1229.94</v>
      </c>
      <c r="J75" s="83">
        <f t="shared" si="12"/>
        <v>1263.6400000000001</v>
      </c>
      <c r="K75" s="83">
        <f t="shared" si="12"/>
        <v>1282.24</v>
      </c>
      <c r="L75" s="83">
        <f t="shared" si="12"/>
        <v>1324.44</v>
      </c>
      <c r="M75" s="83">
        <f t="shared" si="12"/>
        <v>1378.8400000000001</v>
      </c>
      <c r="N75" s="83">
        <f t="shared" si="12"/>
        <v>1398.14</v>
      </c>
      <c r="O75" s="83">
        <f t="shared" si="12"/>
        <v>1432.2400000000002</v>
      </c>
      <c r="P75" s="83">
        <f t="shared" si="12"/>
        <v>1461.1400000000003</v>
      </c>
      <c r="Q75" s="83">
        <f t="shared" si="12"/>
        <v>1415.14</v>
      </c>
      <c r="R75" s="83">
        <f t="shared" si="12"/>
        <v>1382.3400000000001</v>
      </c>
      <c r="S75" s="83">
        <f t="shared" si="12"/>
        <v>1385.94</v>
      </c>
      <c r="T75" s="83">
        <f t="shared" si="12"/>
        <v>1355.74</v>
      </c>
      <c r="U75" s="83">
        <f t="shared" si="12"/>
        <v>1253.3400000000001</v>
      </c>
      <c r="V75" s="83">
        <f t="shared" si="12"/>
        <v>1251.1399999999999</v>
      </c>
      <c r="W75" s="83">
        <f t="shared" si="12"/>
        <v>1224.94</v>
      </c>
      <c r="X75" s="83">
        <f t="shared" si="12"/>
        <v>1251.2400000000002</v>
      </c>
      <c r="Y75" s="83">
        <f t="shared" si="12"/>
        <v>1283.2400000000002</v>
      </c>
      <c r="Z75" s="83">
        <f t="shared" si="12"/>
        <v>1292.3400000000001</v>
      </c>
      <c r="AA75" s="83">
        <f t="shared" si="12"/>
        <v>1471.94</v>
      </c>
      <c r="AB75" s="83">
        <f t="shared" si="12"/>
        <v>1447.14</v>
      </c>
      <c r="AC75" s="83">
        <f t="shared" si="12"/>
        <v>1388.2400000000002</v>
      </c>
      <c r="AD75" s="83">
        <f t="shared" si="12"/>
        <v>1390.8400000000001</v>
      </c>
      <c r="AE75" s="83">
        <f t="shared" si="12"/>
        <v>1343.54</v>
      </c>
      <c r="AF75" s="83">
        <f t="shared" si="12"/>
        <v>1217.3400000000001</v>
      </c>
      <c r="AG75" s="68">
        <f>AG72+AG68+AG56+AG52+AG38+AG74</f>
        <v>2144.14</v>
      </c>
      <c r="AH75" s="49">
        <f t="shared" si="2"/>
        <v>1471.94</v>
      </c>
      <c r="AI75" s="50">
        <f t="shared" si="3"/>
        <v>1217.3400000000001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3">MAX(B76:AF76)</f>
        <v>0</v>
      </c>
      <c r="AI76" s="50">
        <f t="shared" ref="AI76:AI91" si="14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3"/>
        <v>0</v>
      </c>
      <c r="AI77" s="50">
        <f t="shared" si="14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3"/>
        <v>0</v>
      </c>
      <c r="AI78" s="50">
        <f t="shared" si="14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3"/>
        <v>0</v>
      </c>
      <c r="AI79" s="50">
        <f t="shared" si="14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3"/>
        <v>0</v>
      </c>
      <c r="AI80" s="50">
        <f t="shared" si="14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3"/>
        <v>0</v>
      </c>
      <c r="AI81" s="50">
        <f t="shared" si="14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>
        <v>0</v>
      </c>
      <c r="AC82" s="63"/>
      <c r="AD82" s="63"/>
      <c r="AE82" s="63"/>
      <c r="AF82" s="63"/>
      <c r="AG82" s="68">
        <f t="shared" ref="AG82" si="15">SUM(AG76:AG81)</f>
        <v>0</v>
      </c>
      <c r="AH82" s="49">
        <f t="shared" si="13"/>
        <v>0</v>
      </c>
      <c r="AI82" s="50">
        <f t="shared" si="14"/>
        <v>0</v>
      </c>
      <c r="AK82" s="51"/>
    </row>
    <row r="83" spans="1:37" ht="15.75" thickBot="1" x14ac:dyDescent="0.3">
      <c r="A83" s="62" t="s">
        <v>88</v>
      </c>
      <c r="B83" s="63">
        <f t="shared" ref="B83:AG83" si="16">SUM(B70:B82)</f>
        <v>2562.4300000000003</v>
      </c>
      <c r="C83" s="63">
        <f t="shared" si="16"/>
        <v>2524.33</v>
      </c>
      <c r="D83" s="63">
        <f t="shared" si="16"/>
        <v>2476.83</v>
      </c>
      <c r="E83" s="63">
        <f t="shared" si="16"/>
        <v>2442.23</v>
      </c>
      <c r="F83" s="63">
        <f t="shared" si="16"/>
        <v>2431.9300000000003</v>
      </c>
      <c r="G83" s="63">
        <f t="shared" si="16"/>
        <v>2436.13</v>
      </c>
      <c r="H83" s="63">
        <f t="shared" si="16"/>
        <v>2428.13</v>
      </c>
      <c r="I83" s="63">
        <f t="shared" si="16"/>
        <v>2431.83</v>
      </c>
      <c r="J83" s="63">
        <f t="shared" si="16"/>
        <v>2465.5299999999997</v>
      </c>
      <c r="K83" s="63">
        <f t="shared" si="16"/>
        <v>2484.13</v>
      </c>
      <c r="L83" s="63">
        <f t="shared" si="16"/>
        <v>2526.33</v>
      </c>
      <c r="M83" s="63">
        <f t="shared" si="16"/>
        <v>2580.73</v>
      </c>
      <c r="N83" s="63">
        <f t="shared" si="16"/>
        <v>2600.0299999999997</v>
      </c>
      <c r="O83" s="63">
        <f t="shared" si="16"/>
        <v>2634.13</v>
      </c>
      <c r="P83" s="63">
        <f t="shared" si="16"/>
        <v>2663.03</v>
      </c>
      <c r="Q83" s="63">
        <f t="shared" si="16"/>
        <v>2617.0299999999997</v>
      </c>
      <c r="R83" s="63">
        <f t="shared" si="16"/>
        <v>2584.23</v>
      </c>
      <c r="S83" s="63">
        <f t="shared" si="16"/>
        <v>2587.83</v>
      </c>
      <c r="T83" s="63">
        <f t="shared" si="16"/>
        <v>2557.63</v>
      </c>
      <c r="U83" s="63">
        <f t="shared" si="16"/>
        <v>2455.23</v>
      </c>
      <c r="V83" s="63">
        <f t="shared" si="16"/>
        <v>2453.0299999999997</v>
      </c>
      <c r="W83" s="63">
        <f t="shared" si="16"/>
        <v>2426.83</v>
      </c>
      <c r="X83" s="63">
        <f t="shared" si="16"/>
        <v>2533.13</v>
      </c>
      <c r="Y83" s="63">
        <f t="shared" si="16"/>
        <v>2575.13</v>
      </c>
      <c r="Z83" s="63">
        <f t="shared" si="16"/>
        <v>2584.23</v>
      </c>
      <c r="AA83" s="63">
        <f t="shared" si="16"/>
        <v>2763.83</v>
      </c>
      <c r="AB83" s="63">
        <f t="shared" si="16"/>
        <v>2729.0299999999997</v>
      </c>
      <c r="AC83" s="63">
        <f t="shared" si="16"/>
        <v>2590.13</v>
      </c>
      <c r="AD83" s="63">
        <f t="shared" si="16"/>
        <v>2592.73</v>
      </c>
      <c r="AE83" s="63">
        <f t="shared" si="16"/>
        <v>2545.4299999999998</v>
      </c>
      <c r="AF83" s="63">
        <f t="shared" si="16"/>
        <v>2419.23</v>
      </c>
      <c r="AG83" s="68">
        <f t="shared" si="16"/>
        <v>4360.08</v>
      </c>
      <c r="AH83" s="49">
        <f t="shared" si="13"/>
        <v>2763.83</v>
      </c>
      <c r="AI83" s="50">
        <f t="shared" si="14"/>
        <v>2419.23</v>
      </c>
    </row>
    <row r="84" spans="1:37" x14ac:dyDescent="0.25">
      <c r="A84" s="88" t="s">
        <v>89</v>
      </c>
      <c r="B84" s="89">
        <v>50.055999999999997</v>
      </c>
      <c r="C84" s="89">
        <v>50.073</v>
      </c>
      <c r="D84" s="89">
        <v>50.03</v>
      </c>
      <c r="E84" s="89">
        <v>49.975000000000001</v>
      </c>
      <c r="F84" s="89">
        <v>50.021000000000001</v>
      </c>
      <c r="G84" s="89">
        <v>50.006</v>
      </c>
      <c r="H84" s="89">
        <v>50.027999999999999</v>
      </c>
      <c r="I84" s="89">
        <v>49.984000000000002</v>
      </c>
      <c r="J84" s="89">
        <v>49.991</v>
      </c>
      <c r="K84" s="89">
        <v>49.991</v>
      </c>
      <c r="L84" s="89">
        <v>50</v>
      </c>
      <c r="M84" s="89">
        <v>50.000999999999998</v>
      </c>
      <c r="N84" s="89">
        <v>50.048000000000002</v>
      </c>
      <c r="O84" s="89">
        <v>50.14</v>
      </c>
      <c r="P84" s="89">
        <v>50.015999999999998</v>
      </c>
      <c r="Q84" s="89">
        <v>49.994999999999997</v>
      </c>
      <c r="R84" s="89">
        <v>50.021000000000001</v>
      </c>
      <c r="S84" s="89">
        <v>50.015999999999998</v>
      </c>
      <c r="T84" s="89">
        <v>50.112000000000002</v>
      </c>
      <c r="U84" s="89">
        <v>49.98</v>
      </c>
      <c r="V84" s="89">
        <v>50.033000000000001</v>
      </c>
      <c r="W84" s="89">
        <v>50.061999999999998</v>
      </c>
      <c r="X84" s="89">
        <v>50.036999999999999</v>
      </c>
      <c r="Y84" s="89">
        <v>49.972999999999999</v>
      </c>
      <c r="Z84" s="89">
        <v>49.917999999999999</v>
      </c>
      <c r="AA84" s="89">
        <v>49.96</v>
      </c>
      <c r="AB84" s="89">
        <v>50.02</v>
      </c>
      <c r="AC84" s="89">
        <v>50.052999999999997</v>
      </c>
      <c r="AD84" s="89">
        <v>50.048999999999999</v>
      </c>
      <c r="AE84" s="89">
        <v>50.078000000000003</v>
      </c>
      <c r="AF84" s="89">
        <v>50</v>
      </c>
      <c r="AG84" s="90"/>
      <c r="AH84" s="49">
        <f t="shared" si="13"/>
        <v>50.14</v>
      </c>
      <c r="AI84" s="50">
        <f t="shared" si="14"/>
        <v>49.917999999999999</v>
      </c>
    </row>
    <row r="85" spans="1:37" x14ac:dyDescent="0.25">
      <c r="A85" s="91" t="s">
        <v>90</v>
      </c>
      <c r="B85" s="64">
        <v>125.6</v>
      </c>
      <c r="C85" s="64">
        <v>125.4</v>
      </c>
      <c r="D85" s="64">
        <v>123.8</v>
      </c>
      <c r="E85" s="64">
        <v>125.1</v>
      </c>
      <c r="F85" s="64">
        <v>125.8</v>
      </c>
      <c r="G85" s="64">
        <v>125.5</v>
      </c>
      <c r="H85" s="64">
        <v>125.6</v>
      </c>
      <c r="I85" s="64">
        <v>125.7</v>
      </c>
      <c r="J85" s="64">
        <v>127</v>
      </c>
      <c r="K85" s="64">
        <v>125.2</v>
      </c>
      <c r="L85" s="64">
        <v>124.4</v>
      </c>
      <c r="M85" s="64">
        <v>121.9</v>
      </c>
      <c r="N85" s="64">
        <v>122.8</v>
      </c>
      <c r="O85" s="64">
        <v>121.3</v>
      </c>
      <c r="P85" s="64">
        <v>121.2</v>
      </c>
      <c r="Q85" s="64">
        <v>122.7</v>
      </c>
      <c r="R85" s="64">
        <v>122.2</v>
      </c>
      <c r="S85" s="64">
        <v>123.7</v>
      </c>
      <c r="T85" s="64">
        <v>123.4</v>
      </c>
      <c r="U85" s="64">
        <v>125.8</v>
      </c>
      <c r="V85" s="64">
        <v>129.6</v>
      </c>
      <c r="W85" s="64">
        <v>129.69999999999999</v>
      </c>
      <c r="X85" s="64">
        <v>130.80000000000001</v>
      </c>
      <c r="Y85" s="64">
        <v>130</v>
      </c>
      <c r="Z85" s="64">
        <v>129.5</v>
      </c>
      <c r="AA85" s="64">
        <v>128.6</v>
      </c>
      <c r="AB85" s="64">
        <v>129.19999999999999</v>
      </c>
      <c r="AC85" s="64">
        <v>127</v>
      </c>
      <c r="AD85" s="64">
        <v>127</v>
      </c>
      <c r="AE85" s="64">
        <v>126</v>
      </c>
      <c r="AF85" s="64">
        <v>126</v>
      </c>
      <c r="AG85" s="93"/>
      <c r="AH85" s="49">
        <f t="shared" si="13"/>
        <v>130.80000000000001</v>
      </c>
      <c r="AI85" s="50">
        <f t="shared" si="14"/>
        <v>121.2</v>
      </c>
    </row>
    <row r="86" spans="1:37" x14ac:dyDescent="0.25">
      <c r="A86" s="91" t="s">
        <v>91</v>
      </c>
      <c r="B86" s="64">
        <v>129.9</v>
      </c>
      <c r="C86" s="64">
        <v>130</v>
      </c>
      <c r="D86" s="64">
        <v>128.9</v>
      </c>
      <c r="E86" s="64">
        <v>129.80000000000001</v>
      </c>
      <c r="F86" s="64">
        <v>130.30000000000001</v>
      </c>
      <c r="G86" s="64">
        <v>129.6</v>
      </c>
      <c r="H86" s="64">
        <v>129.6</v>
      </c>
      <c r="I86" s="64">
        <v>129.19999999999999</v>
      </c>
      <c r="J86" s="64">
        <v>130.6</v>
      </c>
      <c r="K86" s="64">
        <v>129</v>
      </c>
      <c r="L86" s="64">
        <v>128.19999999999999</v>
      </c>
      <c r="M86" s="64">
        <v>126.2</v>
      </c>
      <c r="N86" s="64">
        <v>126.9</v>
      </c>
      <c r="O86" s="64">
        <v>126</v>
      </c>
      <c r="P86" s="64">
        <v>126.2</v>
      </c>
      <c r="Q86" s="64">
        <v>127.4</v>
      </c>
      <c r="R86" s="64">
        <v>126.9</v>
      </c>
      <c r="S86" s="64">
        <v>127.9</v>
      </c>
      <c r="T86" s="64">
        <v>127.7</v>
      </c>
      <c r="U86" s="64">
        <v>129</v>
      </c>
      <c r="V86" s="64">
        <v>132.1</v>
      </c>
      <c r="W86" s="64">
        <v>132.4</v>
      </c>
      <c r="X86" s="64">
        <v>132.6</v>
      </c>
      <c r="Y86" s="64">
        <v>131.9</v>
      </c>
      <c r="Z86" s="64">
        <v>131.4</v>
      </c>
      <c r="AA86" s="64">
        <v>130.19999999999999</v>
      </c>
      <c r="AB86" s="64">
        <v>130.9</v>
      </c>
      <c r="AC86" s="64">
        <v>130</v>
      </c>
      <c r="AD86" s="64">
        <v>130</v>
      </c>
      <c r="AE86" s="64">
        <v>130</v>
      </c>
      <c r="AF86" s="64">
        <v>130</v>
      </c>
      <c r="AG86" s="93"/>
      <c r="AH86" s="49">
        <f t="shared" si="13"/>
        <v>132.6</v>
      </c>
      <c r="AI86" s="50">
        <f t="shared" si="14"/>
        <v>126</v>
      </c>
    </row>
    <row r="87" spans="1:37" x14ac:dyDescent="0.25">
      <c r="A87" s="91" t="s">
        <v>92</v>
      </c>
      <c r="B87" s="64">
        <v>129</v>
      </c>
      <c r="C87" s="64">
        <v>129.4</v>
      </c>
      <c r="D87" s="64">
        <v>128.9</v>
      </c>
      <c r="E87" s="64">
        <v>130.19999999999999</v>
      </c>
      <c r="F87" s="64">
        <v>130.80000000000001</v>
      </c>
      <c r="G87" s="64">
        <v>131.19999999999999</v>
      </c>
      <c r="H87" s="64">
        <v>131.19999999999999</v>
      </c>
      <c r="I87" s="64">
        <v>130.30000000000001</v>
      </c>
      <c r="J87" s="64">
        <v>130</v>
      </c>
      <c r="K87" s="64">
        <v>129.9</v>
      </c>
      <c r="L87" s="64">
        <v>127.2</v>
      </c>
      <c r="M87" s="64">
        <v>122</v>
      </c>
      <c r="N87" s="64">
        <v>125.9</v>
      </c>
      <c r="O87" s="64">
        <v>121.9</v>
      </c>
      <c r="P87" s="64">
        <v>119.8</v>
      </c>
      <c r="Q87" s="64">
        <v>124.8</v>
      </c>
      <c r="R87" s="64">
        <v>124.9</v>
      </c>
      <c r="S87" s="64">
        <v>125.8</v>
      </c>
      <c r="T87" s="64">
        <v>126.5</v>
      </c>
      <c r="U87" s="64">
        <v>128.5</v>
      </c>
      <c r="V87" s="64">
        <v>130</v>
      </c>
      <c r="W87" s="64">
        <v>131.30000000000001</v>
      </c>
      <c r="X87" s="64">
        <v>131.5</v>
      </c>
      <c r="Y87" s="64">
        <v>129.69999999999999</v>
      </c>
      <c r="Z87" s="64">
        <v>125.9</v>
      </c>
      <c r="AA87" s="64">
        <v>127</v>
      </c>
      <c r="AB87" s="64">
        <v>128.80000000000001</v>
      </c>
      <c r="AC87" s="64">
        <v>127</v>
      </c>
      <c r="AD87" s="64">
        <v>127</v>
      </c>
      <c r="AE87" s="64">
        <v>129</v>
      </c>
      <c r="AF87" s="64">
        <v>129.6</v>
      </c>
      <c r="AG87" s="93"/>
      <c r="AH87" s="49">
        <f t="shared" si="13"/>
        <v>131.5</v>
      </c>
      <c r="AI87" s="50">
        <f t="shared" si="14"/>
        <v>119.8</v>
      </c>
    </row>
    <row r="88" spans="1:37" x14ac:dyDescent="0.25">
      <c r="A88" s="94" t="s">
        <v>93</v>
      </c>
      <c r="B88" s="64">
        <v>133</v>
      </c>
      <c r="C88" s="64">
        <v>134</v>
      </c>
      <c r="D88" s="64">
        <v>131.9</v>
      </c>
      <c r="E88" s="64">
        <v>132.9</v>
      </c>
      <c r="F88" s="64">
        <v>133.4</v>
      </c>
      <c r="G88" s="64">
        <v>134.6</v>
      </c>
      <c r="H88" s="64">
        <v>134.5</v>
      </c>
      <c r="I88" s="64">
        <v>132.4</v>
      </c>
      <c r="J88" s="64">
        <v>133.30000000000001</v>
      </c>
      <c r="K88" s="64">
        <v>132.5</v>
      </c>
      <c r="L88" s="64">
        <v>129.6</v>
      </c>
      <c r="M88" s="64">
        <v>123.6</v>
      </c>
      <c r="N88" s="64">
        <v>127.1</v>
      </c>
      <c r="O88" s="64">
        <v>124.1</v>
      </c>
      <c r="P88" s="64">
        <v>121.8</v>
      </c>
      <c r="Q88" s="64">
        <v>126.6</v>
      </c>
      <c r="R88" s="64">
        <v>127.1</v>
      </c>
      <c r="S88" s="64">
        <v>127.7</v>
      </c>
      <c r="T88" s="64">
        <v>128.1</v>
      </c>
      <c r="U88" s="64">
        <v>130.5</v>
      </c>
      <c r="V88" s="64">
        <v>132.30000000000001</v>
      </c>
      <c r="W88" s="64">
        <v>134.30000000000001</v>
      </c>
      <c r="X88" s="64">
        <v>133.30000000000001</v>
      </c>
      <c r="Y88" s="64">
        <v>131.69999999999999</v>
      </c>
      <c r="Z88" s="64">
        <v>128.19999999999999</v>
      </c>
      <c r="AA88" s="64">
        <v>129.5</v>
      </c>
      <c r="AB88" s="64">
        <v>131.4</v>
      </c>
      <c r="AC88" s="64">
        <v>130.6</v>
      </c>
      <c r="AD88" s="64">
        <v>130.6</v>
      </c>
      <c r="AE88" s="64">
        <v>133</v>
      </c>
      <c r="AF88" s="64">
        <v>134</v>
      </c>
      <c r="AG88" s="93"/>
      <c r="AH88" s="49">
        <f t="shared" si="13"/>
        <v>134.6</v>
      </c>
      <c r="AI88" s="50">
        <f t="shared" si="14"/>
        <v>121.8</v>
      </c>
    </row>
    <row r="89" spans="1:37" x14ac:dyDescent="0.25">
      <c r="A89" s="94" t="s">
        <v>94</v>
      </c>
      <c r="B89" s="95">
        <v>130.9</v>
      </c>
      <c r="C89" s="95">
        <v>132.5</v>
      </c>
      <c r="D89" s="95">
        <v>132.9</v>
      </c>
      <c r="E89" s="95">
        <v>131.4</v>
      </c>
      <c r="F89" s="95">
        <v>132.30000000000001</v>
      </c>
      <c r="G89" s="95">
        <v>131.1</v>
      </c>
      <c r="H89" s="95">
        <v>132.4</v>
      </c>
      <c r="I89" s="95">
        <v>127.7</v>
      </c>
      <c r="J89" s="95">
        <v>135.1</v>
      </c>
      <c r="K89" s="95">
        <v>131.9</v>
      </c>
      <c r="L89" s="95">
        <v>132.6</v>
      </c>
      <c r="M89" s="95">
        <v>134.19999999999999</v>
      </c>
      <c r="N89" s="95">
        <v>133.30000000000001</v>
      </c>
      <c r="O89" s="95">
        <v>131.9</v>
      </c>
      <c r="P89" s="95">
        <v>132.4</v>
      </c>
      <c r="Q89" s="95">
        <v>131.80000000000001</v>
      </c>
      <c r="R89" s="95">
        <v>131.4</v>
      </c>
      <c r="S89" s="95">
        <v>133.69999999999999</v>
      </c>
      <c r="T89" s="95">
        <v>134.4</v>
      </c>
      <c r="U89" s="95">
        <v>134</v>
      </c>
      <c r="V89" s="95">
        <v>134</v>
      </c>
      <c r="W89" s="95">
        <v>133.5</v>
      </c>
      <c r="X89" s="95">
        <v>132.6</v>
      </c>
      <c r="Y89" s="95">
        <v>131.69999999999999</v>
      </c>
      <c r="Z89" s="95">
        <v>132.9</v>
      </c>
      <c r="AA89" s="95">
        <v>134.30000000000001</v>
      </c>
      <c r="AB89" s="95">
        <v>131.4</v>
      </c>
      <c r="AC89" s="95">
        <v>132</v>
      </c>
      <c r="AD89" s="95">
        <v>132</v>
      </c>
      <c r="AE89" s="95">
        <v>133</v>
      </c>
      <c r="AF89" s="95">
        <v>134</v>
      </c>
      <c r="AG89" s="96"/>
      <c r="AH89" s="49">
        <f t="shared" si="13"/>
        <v>135.1</v>
      </c>
      <c r="AI89" s="50">
        <f t="shared" si="14"/>
        <v>127.7</v>
      </c>
    </row>
    <row r="90" spans="1:37" x14ac:dyDescent="0.25">
      <c r="A90" s="91" t="s">
        <v>95</v>
      </c>
      <c r="B90" s="64">
        <v>128.6</v>
      </c>
      <c r="C90" s="64">
        <v>131.1</v>
      </c>
      <c r="D90" s="64">
        <v>127.5</v>
      </c>
      <c r="E90" s="64">
        <v>126.1</v>
      </c>
      <c r="F90" s="64">
        <v>127.3</v>
      </c>
      <c r="G90" s="64">
        <v>126</v>
      </c>
      <c r="H90" s="64">
        <v>126.1</v>
      </c>
      <c r="I90" s="64">
        <v>125.4</v>
      </c>
      <c r="J90" s="64">
        <v>128.69999999999999</v>
      </c>
      <c r="K90" s="64">
        <v>127.2</v>
      </c>
      <c r="L90" s="64">
        <v>132.1</v>
      </c>
      <c r="M90" s="64">
        <v>130.4</v>
      </c>
      <c r="N90" s="64">
        <v>128.5</v>
      </c>
      <c r="O90" s="64">
        <v>125.1</v>
      </c>
      <c r="P90" s="64">
        <v>124.1</v>
      </c>
      <c r="Q90" s="64">
        <v>134.9</v>
      </c>
      <c r="R90" s="64">
        <v>137</v>
      </c>
      <c r="S90" s="64">
        <v>131.1</v>
      </c>
      <c r="T90" s="64">
        <v>125.4</v>
      </c>
      <c r="U90" s="64">
        <v>125</v>
      </c>
      <c r="V90" s="64">
        <v>125.3</v>
      </c>
      <c r="W90" s="64">
        <v>125.7</v>
      </c>
      <c r="X90" s="64">
        <v>126</v>
      </c>
      <c r="Y90" s="64">
        <v>133.6</v>
      </c>
      <c r="Z90" s="64">
        <v>131.1</v>
      </c>
      <c r="AA90" s="64">
        <v>128.19999999999999</v>
      </c>
      <c r="AB90" s="64">
        <v>131.30000000000001</v>
      </c>
      <c r="AC90" s="64">
        <v>134</v>
      </c>
      <c r="AD90" s="64">
        <v>134</v>
      </c>
      <c r="AE90" s="64">
        <v>130</v>
      </c>
      <c r="AF90" s="64">
        <v>130</v>
      </c>
      <c r="AG90" s="93"/>
      <c r="AH90" s="49">
        <f t="shared" si="13"/>
        <v>137</v>
      </c>
      <c r="AI90" s="50">
        <f t="shared" si="14"/>
        <v>124.1</v>
      </c>
    </row>
    <row r="91" spans="1:37" ht="15.75" thickBot="1" x14ac:dyDescent="0.3">
      <c r="A91" s="91" t="s">
        <v>96</v>
      </c>
      <c r="B91" s="97">
        <v>65.3</v>
      </c>
      <c r="C91" s="97">
        <v>65.400000000000006</v>
      </c>
      <c r="D91" s="97">
        <v>64.8</v>
      </c>
      <c r="E91" s="97">
        <v>65.400000000000006</v>
      </c>
      <c r="F91" s="97">
        <v>65.599999999999994</v>
      </c>
      <c r="G91" s="97">
        <v>65.2</v>
      </c>
      <c r="H91" s="97">
        <v>65</v>
      </c>
      <c r="I91" s="97">
        <v>64.599999999999994</v>
      </c>
      <c r="J91" s="97">
        <v>66</v>
      </c>
      <c r="K91" s="97">
        <v>65.099999999999994</v>
      </c>
      <c r="L91" s="97">
        <v>64.8</v>
      </c>
      <c r="M91" s="97">
        <v>63.8</v>
      </c>
      <c r="N91" s="97">
        <v>63.9</v>
      </c>
      <c r="O91" s="97">
        <v>63.4</v>
      </c>
      <c r="P91" s="97">
        <v>63.6</v>
      </c>
      <c r="Q91" s="97">
        <v>63.9</v>
      </c>
      <c r="R91" s="97">
        <v>63.7</v>
      </c>
      <c r="S91" s="97">
        <v>64.2</v>
      </c>
      <c r="T91" s="97">
        <v>64.2</v>
      </c>
      <c r="U91" s="97">
        <v>64.7</v>
      </c>
      <c r="V91" s="97">
        <v>66</v>
      </c>
      <c r="W91" s="97">
        <v>66</v>
      </c>
      <c r="X91" s="97">
        <v>66.5</v>
      </c>
      <c r="Y91" s="97">
        <v>66</v>
      </c>
      <c r="Z91" s="97">
        <v>65.900000000000006</v>
      </c>
      <c r="AA91" s="97">
        <v>65.400000000000006</v>
      </c>
      <c r="AB91" s="97">
        <v>65.900000000000006</v>
      </c>
      <c r="AC91" s="97">
        <v>65.900000000000006</v>
      </c>
      <c r="AD91" s="97">
        <v>65.900000000000006</v>
      </c>
      <c r="AE91" s="97">
        <v>65.900000000000006</v>
      </c>
      <c r="AF91" s="97">
        <v>65.8</v>
      </c>
      <c r="AG91" s="98"/>
      <c r="AH91" s="49">
        <f t="shared" si="13"/>
        <v>66.5</v>
      </c>
      <c r="AI91" s="50">
        <f t="shared" si="14"/>
        <v>63.4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7">SUM(B15,B18,B21:B22,B42,B44:B45,B47,B49,B94:B97,B103,B109,B115,B124,B126,B138,B145,B148:B149,B156,B158,B160,B164:B166,B168:B170,B175,B181:B182,B184:B186,B194,B199)</f>
        <v>167.54</v>
      </c>
      <c r="C93" s="102">
        <f t="shared" si="17"/>
        <v>158.34</v>
      </c>
      <c r="D93" s="102">
        <f t="shared" si="17"/>
        <v>147.33999999999997</v>
      </c>
      <c r="E93" s="102">
        <f t="shared" si="17"/>
        <v>148.54</v>
      </c>
      <c r="F93" s="102">
        <f t="shared" si="17"/>
        <v>140.94</v>
      </c>
      <c r="G93" s="102">
        <f t="shared" si="17"/>
        <v>166.64</v>
      </c>
      <c r="H93" s="102">
        <f t="shared" si="17"/>
        <v>188.03999999999996</v>
      </c>
      <c r="I93" s="102">
        <f t="shared" si="17"/>
        <v>212.33999999999997</v>
      </c>
      <c r="J93" s="102">
        <f t="shared" si="17"/>
        <v>228.93999999999997</v>
      </c>
      <c r="K93" s="102">
        <f t="shared" si="17"/>
        <v>252.63999999999993</v>
      </c>
      <c r="L93" s="102">
        <f t="shared" si="17"/>
        <v>271.44</v>
      </c>
      <c r="M93" s="102">
        <f t="shared" si="17"/>
        <v>286.54000000000002</v>
      </c>
      <c r="N93" s="102">
        <f t="shared" si="17"/>
        <v>283.64000000000004</v>
      </c>
      <c r="O93" s="102">
        <f t="shared" si="17"/>
        <v>288.04000000000002</v>
      </c>
      <c r="P93" s="102">
        <f t="shared" si="17"/>
        <v>289.74000000000007</v>
      </c>
      <c r="Q93" s="102">
        <f t="shared" si="17"/>
        <v>278.64000000000004</v>
      </c>
      <c r="R93" s="102">
        <f t="shared" si="17"/>
        <v>274.54000000000002</v>
      </c>
      <c r="S93" s="102">
        <f t="shared" si="17"/>
        <v>282.64000000000004</v>
      </c>
      <c r="T93" s="102">
        <f t="shared" si="17"/>
        <v>270.94000000000005</v>
      </c>
      <c r="U93" s="102">
        <f t="shared" si="17"/>
        <v>263.34000000000003</v>
      </c>
      <c r="V93" s="102">
        <f t="shared" si="17"/>
        <v>260.6400000000001</v>
      </c>
      <c r="W93" s="102">
        <f>SUM(W15,W18,W21:W22,W42,W44:W45,W47,W49,W94:W97,W103,W109,W115,W124,W126,W138,W145,W148:W149,W156,W158,W160,W164:W166,W168:W170,W175,W181:W182,W184:W186,W194,W199)</f>
        <v>261.94000000000005</v>
      </c>
      <c r="X93" s="102">
        <f>SUM(X15,X18,X21:X22,X42,X44:X45,X47,X49,X94:X97,X103,X109,X115,X124,X126,X138,X145,X148:X149,X156,X158,X160,X164:X166,X168:X170,X175,X181:X182,X184:X186,X194,X199)</f>
        <v>259.24000000000012</v>
      </c>
      <c r="Y93" s="102">
        <f t="shared" si="17"/>
        <v>270.94000000000005</v>
      </c>
      <c r="Z93" s="102">
        <f t="shared" si="17"/>
        <v>301.24</v>
      </c>
      <c r="AA93" s="102">
        <f t="shared" si="17"/>
        <v>388.84000000000003</v>
      </c>
      <c r="AB93" s="102">
        <f t="shared" si="17"/>
        <v>289.14000000000004</v>
      </c>
      <c r="AC93" s="102">
        <f t="shared" si="17"/>
        <v>271.34000000000003</v>
      </c>
      <c r="AD93" s="102">
        <f t="shared" si="17"/>
        <v>254.93999999999997</v>
      </c>
      <c r="AE93" s="102">
        <f t="shared" si="17"/>
        <v>208.33999999999997</v>
      </c>
      <c r="AF93" s="102">
        <f t="shared" si="17"/>
        <v>174.83999999999997</v>
      </c>
      <c r="AG93" s="104"/>
      <c r="AH93" s="49">
        <f>MAX(C93:AF93)</f>
        <v>388.84000000000003</v>
      </c>
      <c r="AI93" s="50">
        <f>MIN(C93:AF93)</f>
        <v>140.94</v>
      </c>
    </row>
    <row r="94" spans="1:37" x14ac:dyDescent="0.25">
      <c r="A94" s="105" t="s">
        <v>98</v>
      </c>
      <c r="B94" s="106">
        <v>27.5</v>
      </c>
      <c r="C94" s="106">
        <v>32.5</v>
      </c>
      <c r="D94" s="106">
        <v>80.7</v>
      </c>
      <c r="E94" s="106">
        <v>72.599999999999994</v>
      </c>
      <c r="F94" s="106">
        <v>61.1</v>
      </c>
      <c r="G94" s="106">
        <v>73.3</v>
      </c>
      <c r="H94" s="106">
        <v>61.1</v>
      </c>
      <c r="I94" s="106">
        <v>64</v>
      </c>
      <c r="J94" s="106">
        <v>36.5</v>
      </c>
      <c r="K94" s="106">
        <v>41.8</v>
      </c>
      <c r="L94" s="106">
        <v>43.4</v>
      </c>
      <c r="M94" s="106">
        <v>42.2</v>
      </c>
      <c r="N94" s="106">
        <v>41.7</v>
      </c>
      <c r="O94" s="106">
        <v>58.4</v>
      </c>
      <c r="P94" s="106">
        <v>56.9</v>
      </c>
      <c r="Q94" s="106">
        <v>59.1</v>
      </c>
      <c r="R94" s="106">
        <v>60.7</v>
      </c>
      <c r="S94" s="106">
        <v>63.5</v>
      </c>
      <c r="T94" s="106">
        <v>51.6</v>
      </c>
      <c r="U94" s="106">
        <v>50</v>
      </c>
      <c r="V94" s="106">
        <v>50.4</v>
      </c>
      <c r="W94" s="106">
        <v>49.2</v>
      </c>
      <c r="X94" s="106">
        <v>48.1</v>
      </c>
      <c r="Y94" s="106">
        <v>51.6</v>
      </c>
      <c r="Z94" s="106">
        <v>59.2</v>
      </c>
      <c r="AA94" s="106">
        <v>71.900000000000006</v>
      </c>
      <c r="AB94" s="106">
        <v>62.5</v>
      </c>
      <c r="AC94" s="106">
        <v>60</v>
      </c>
      <c r="AD94" s="106">
        <v>56.8</v>
      </c>
      <c r="AE94" s="106">
        <v>61</v>
      </c>
      <c r="AF94" s="106">
        <v>37</v>
      </c>
      <c r="AG94" s="109">
        <v>75</v>
      </c>
      <c r="AH94" s="49">
        <f t="shared" ref="AH94:AH100" si="18">IF(ABS(MAX(C94:AF94))&gt;ABS(MIN(C94:AF94)),MAX(C94:AF94),MIN(C94:AF94))</f>
        <v>80.7</v>
      </c>
      <c r="AI94" s="110">
        <f t="shared" ref="AI94:AI100" si="19">INDEX($C$9:$AF$9,1,MATCH(AH94,C94:AF94,0))</f>
        <v>8.3333333333333301E-2</v>
      </c>
    </row>
    <row r="95" spans="1:37" x14ac:dyDescent="0.25">
      <c r="A95" s="111" t="s">
        <v>99</v>
      </c>
      <c r="B95" s="112">
        <v>-95</v>
      </c>
      <c r="C95" s="112">
        <v>-99</v>
      </c>
      <c r="D95" s="112">
        <f>-68-76</f>
        <v>-144</v>
      </c>
      <c r="E95" s="112">
        <v>-135</v>
      </c>
      <c r="F95" s="112">
        <v>-136</v>
      </c>
      <c r="G95" s="112">
        <v>-124</v>
      </c>
      <c r="H95" s="112">
        <v>-100</v>
      </c>
      <c r="I95" s="112">
        <v>-85</v>
      </c>
      <c r="J95" s="112">
        <v>-60</v>
      </c>
      <c r="K95" s="112">
        <v>-53</v>
      </c>
      <c r="L95" s="112">
        <v>-48</v>
      </c>
      <c r="M95" s="112">
        <v>-45</v>
      </c>
      <c r="N95" s="112">
        <v>-46.6</v>
      </c>
      <c r="O95" s="112">
        <f>-22.4-28.8</f>
        <v>-51.2</v>
      </c>
      <c r="P95" s="112">
        <v>-55</v>
      </c>
      <c r="Q95" s="112">
        <v>-55.6</v>
      </c>
      <c r="R95" s="112">
        <v>-53.3</v>
      </c>
      <c r="S95" s="112">
        <v>-53.7</v>
      </c>
      <c r="T95" s="112">
        <v>-56</v>
      </c>
      <c r="U95" s="112">
        <v>-60</v>
      </c>
      <c r="V95" s="112">
        <v>-62</v>
      </c>
      <c r="W95" s="112">
        <v>-62</v>
      </c>
      <c r="X95" s="112">
        <v>-59</v>
      </c>
      <c r="Y95" s="112">
        <v>-48</v>
      </c>
      <c r="Z95" s="112">
        <v>-45</v>
      </c>
      <c r="AA95" s="112">
        <v>36</v>
      </c>
      <c r="AB95" s="112">
        <f>-17.9-25.5</f>
        <v>-43.4</v>
      </c>
      <c r="AC95" s="112">
        <v>-61.9</v>
      </c>
      <c r="AD95" s="112">
        <v>-64.7</v>
      </c>
      <c r="AE95" s="112">
        <v>-77</v>
      </c>
      <c r="AF95" s="112">
        <v>-88.2</v>
      </c>
      <c r="AG95" s="109">
        <v>240</v>
      </c>
      <c r="AH95" s="49">
        <f t="shared" si="18"/>
        <v>-144</v>
      </c>
      <c r="AI95" s="110">
        <f t="shared" si="19"/>
        <v>8.3333333333333301E-2</v>
      </c>
    </row>
    <row r="96" spans="1:37" x14ac:dyDescent="0.25">
      <c r="A96" s="111" t="s">
        <v>100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17.2</v>
      </c>
      <c r="K96" s="112">
        <v>20.5</v>
      </c>
      <c r="L96" s="112">
        <v>22.3</v>
      </c>
      <c r="M96" s="112">
        <v>15.2</v>
      </c>
      <c r="N96" s="112">
        <v>18.8</v>
      </c>
      <c r="O96" s="112">
        <v>18.2</v>
      </c>
      <c r="P96" s="112">
        <v>17.399999999999999</v>
      </c>
      <c r="Q96" s="112">
        <v>17</v>
      </c>
      <c r="R96" s="112">
        <v>18.399999999999999</v>
      </c>
      <c r="S96" s="112">
        <v>23.5</v>
      </c>
      <c r="T96" s="112">
        <v>36.700000000000003</v>
      </c>
      <c r="U96" s="112">
        <v>37</v>
      </c>
      <c r="V96" s="112">
        <v>35</v>
      </c>
      <c r="W96" s="112">
        <v>36.299999999999997</v>
      </c>
      <c r="X96" s="112">
        <v>29.3</v>
      </c>
      <c r="Y96" s="112">
        <v>19.8</v>
      </c>
      <c r="Z96" s="112">
        <v>20.100000000000001</v>
      </c>
      <c r="AA96" s="112">
        <v>18.399999999999999</v>
      </c>
      <c r="AB96" s="112">
        <v>23.5</v>
      </c>
      <c r="AC96" s="112">
        <v>36.4</v>
      </c>
      <c r="AD96" s="112">
        <v>36</v>
      </c>
      <c r="AE96" s="112">
        <v>21</v>
      </c>
      <c r="AF96" s="112">
        <v>4.8</v>
      </c>
      <c r="AG96" s="109">
        <v>60</v>
      </c>
      <c r="AH96" s="49">
        <f t="shared" si="18"/>
        <v>37</v>
      </c>
      <c r="AI96" s="110">
        <f t="shared" si="19"/>
        <v>0.66666666666666696</v>
      </c>
    </row>
    <row r="97" spans="1:37" x14ac:dyDescent="0.25">
      <c r="A97" s="113" t="s">
        <v>101</v>
      </c>
      <c r="B97" s="114">
        <v>48.4</v>
      </c>
      <c r="C97" s="114">
        <v>38.200000000000003</v>
      </c>
      <c r="D97" s="114">
        <v>24</v>
      </c>
      <c r="E97" s="114">
        <v>20.399999999999999</v>
      </c>
      <c r="F97" s="114">
        <v>27.7</v>
      </c>
      <c r="G97" s="114">
        <v>29.2</v>
      </c>
      <c r="H97" s="114">
        <v>38.799999999999997</v>
      </c>
      <c r="I97" s="114">
        <v>45.2</v>
      </c>
      <c r="J97" s="114">
        <v>47.6</v>
      </c>
      <c r="K97" s="114">
        <v>55.7</v>
      </c>
      <c r="L97" s="114">
        <v>67.5</v>
      </c>
      <c r="M97" s="114">
        <v>77.099999999999994</v>
      </c>
      <c r="N97" s="114">
        <v>72</v>
      </c>
      <c r="O97" s="114">
        <v>63.9</v>
      </c>
      <c r="P97" s="114">
        <v>74.3</v>
      </c>
      <c r="Q97" s="114">
        <v>62</v>
      </c>
      <c r="R97" s="114">
        <v>52.4</v>
      </c>
      <c r="S97" s="114">
        <v>53</v>
      </c>
      <c r="T97" s="114">
        <v>42.3</v>
      </c>
      <c r="U97" s="114">
        <v>40</v>
      </c>
      <c r="V97" s="114">
        <v>46.8</v>
      </c>
      <c r="W97" s="114">
        <v>48.3</v>
      </c>
      <c r="X97" s="114">
        <v>50.7</v>
      </c>
      <c r="Y97" s="114">
        <v>57.4</v>
      </c>
      <c r="Z97" s="114">
        <v>76.3</v>
      </c>
      <c r="AA97" s="114">
        <v>71.3</v>
      </c>
      <c r="AB97" s="114">
        <v>55.3</v>
      </c>
      <c r="AC97" s="114">
        <v>45.6</v>
      </c>
      <c r="AD97" s="114">
        <v>35.9</v>
      </c>
      <c r="AE97" s="114">
        <v>10.5</v>
      </c>
      <c r="AF97" s="114">
        <v>28.4</v>
      </c>
      <c r="AG97" s="116">
        <v>120</v>
      </c>
      <c r="AH97" s="49">
        <f t="shared" si="18"/>
        <v>77.099999999999994</v>
      </c>
      <c r="AI97" s="110">
        <f t="shared" si="19"/>
        <v>0.33333333333333331</v>
      </c>
    </row>
    <row r="98" spans="1:37" x14ac:dyDescent="0.25">
      <c r="A98" s="113" t="s">
        <v>102</v>
      </c>
      <c r="B98" s="114">
        <v>61</v>
      </c>
      <c r="C98" s="114">
        <v>58.4</v>
      </c>
      <c r="D98" s="114">
        <v>54</v>
      </c>
      <c r="E98" s="114">
        <v>52.4</v>
      </c>
      <c r="F98" s="114">
        <v>57</v>
      </c>
      <c r="G98" s="114">
        <v>58.3</v>
      </c>
      <c r="H98" s="114">
        <v>60.1</v>
      </c>
      <c r="I98" s="114">
        <v>63.5</v>
      </c>
      <c r="J98" s="114">
        <v>58.9</v>
      </c>
      <c r="K98" s="114">
        <v>65</v>
      </c>
      <c r="L98" s="114">
        <v>78.400000000000006</v>
      </c>
      <c r="M98" s="114">
        <v>74.8</v>
      </c>
      <c r="N98" s="114">
        <v>72</v>
      </c>
      <c r="O98" s="114">
        <v>67.3</v>
      </c>
      <c r="P98" s="114">
        <v>73.900000000000006</v>
      </c>
      <c r="Q98" s="114">
        <v>65</v>
      </c>
      <c r="R98" s="114">
        <v>60.5</v>
      </c>
      <c r="S98" s="114">
        <v>57.7</v>
      </c>
      <c r="T98" s="114">
        <v>51.9</v>
      </c>
      <c r="U98" s="114">
        <v>35</v>
      </c>
      <c r="V98" s="114">
        <v>20.2</v>
      </c>
      <c r="W98" s="114">
        <v>20</v>
      </c>
      <c r="X98" s="114">
        <v>13.3</v>
      </c>
      <c r="Y98" s="114">
        <v>11.1</v>
      </c>
      <c r="Z98" s="114">
        <v>13.9</v>
      </c>
      <c r="AA98" s="114">
        <v>13.4</v>
      </c>
      <c r="AB98" s="114">
        <v>17.3</v>
      </c>
      <c r="AC98" s="114">
        <v>10.3</v>
      </c>
      <c r="AD98" s="114">
        <v>15.7</v>
      </c>
      <c r="AE98" s="114">
        <v>29</v>
      </c>
      <c r="AF98" s="114">
        <v>45.3</v>
      </c>
      <c r="AG98" s="116"/>
      <c r="AH98" s="49">
        <f t="shared" si="18"/>
        <v>78.400000000000006</v>
      </c>
      <c r="AI98" s="110">
        <f t="shared" si="19"/>
        <v>0.3125</v>
      </c>
    </row>
    <row r="99" spans="1:37" x14ac:dyDescent="0.25">
      <c r="A99" s="113" t="s">
        <v>103</v>
      </c>
      <c r="B99" s="114">
        <v>70.2</v>
      </c>
      <c r="C99" s="114">
        <v>66</v>
      </c>
      <c r="D99" s="114">
        <v>67.2</v>
      </c>
      <c r="E99" s="114">
        <v>72.099999999999994</v>
      </c>
      <c r="F99" s="114">
        <v>76</v>
      </c>
      <c r="G99" s="114">
        <v>71.5</v>
      </c>
      <c r="H99" s="114">
        <v>75</v>
      </c>
      <c r="I99" s="114">
        <v>73.400000000000006</v>
      </c>
      <c r="J99" s="114">
        <v>57.4</v>
      </c>
      <c r="K99" s="114">
        <v>55.6</v>
      </c>
      <c r="L99" s="114">
        <v>53.6</v>
      </c>
      <c r="M99" s="114">
        <v>47.7</v>
      </c>
      <c r="N99" s="114">
        <v>50.2</v>
      </c>
      <c r="O99" s="114">
        <v>31.5</v>
      </c>
      <c r="P99" s="114">
        <v>32.4</v>
      </c>
      <c r="Q99" s="114">
        <v>31.4</v>
      </c>
      <c r="R99" s="114">
        <v>36.700000000000003</v>
      </c>
      <c r="S99" s="114">
        <v>31.7</v>
      </c>
      <c r="T99" s="114">
        <v>15.5</v>
      </c>
      <c r="U99" s="114">
        <v>20</v>
      </c>
      <c r="V99" s="114">
        <v>24.2</v>
      </c>
      <c r="W99" s="114">
        <v>28.2</v>
      </c>
      <c r="X99" s="114">
        <v>33.4</v>
      </c>
      <c r="Y99" s="114">
        <v>35.6</v>
      </c>
      <c r="Z99" s="114">
        <v>30.7</v>
      </c>
      <c r="AA99" s="114">
        <v>23.4</v>
      </c>
      <c r="AB99" s="114">
        <v>35.799999999999997</v>
      </c>
      <c r="AC99" s="114">
        <v>42.5</v>
      </c>
      <c r="AD99" s="114">
        <v>39.6</v>
      </c>
      <c r="AE99" s="114">
        <v>37</v>
      </c>
      <c r="AF99" s="114">
        <v>53.8</v>
      </c>
      <c r="AG99" s="100"/>
      <c r="AH99" s="49">
        <f t="shared" si="18"/>
        <v>76</v>
      </c>
      <c r="AI99" s="110">
        <f t="shared" si="19"/>
        <v>0.16666666666666699</v>
      </c>
    </row>
    <row r="100" spans="1:37" ht="15.75" thickBot="1" x14ac:dyDescent="0.3">
      <c r="A100" s="117" t="s">
        <v>104</v>
      </c>
      <c r="B100" s="95">
        <v>95</v>
      </c>
      <c r="C100" s="95">
        <v>85</v>
      </c>
      <c r="D100" s="95">
        <v>54.4</v>
      </c>
      <c r="E100" s="95">
        <v>72.3</v>
      </c>
      <c r="F100" s="95">
        <v>70</v>
      </c>
      <c r="G100" s="95">
        <v>64.400000000000006</v>
      </c>
      <c r="H100" s="95">
        <v>60</v>
      </c>
      <c r="I100" s="95">
        <v>63.5</v>
      </c>
      <c r="J100" s="95">
        <v>69</v>
      </c>
      <c r="K100" s="95">
        <v>72.5</v>
      </c>
      <c r="L100" s="95">
        <v>78.3</v>
      </c>
      <c r="M100" s="95">
        <v>93</v>
      </c>
      <c r="N100" s="95">
        <v>93.7</v>
      </c>
      <c r="O100" s="95">
        <v>102.9</v>
      </c>
      <c r="P100" s="95">
        <v>105.4</v>
      </c>
      <c r="Q100" s="95">
        <v>106.3</v>
      </c>
      <c r="R100" s="95">
        <v>107</v>
      </c>
      <c r="S100" s="95">
        <v>100.6</v>
      </c>
      <c r="T100" s="95">
        <v>93.7</v>
      </c>
      <c r="U100" s="95">
        <v>89</v>
      </c>
      <c r="V100" s="95">
        <v>76.7</v>
      </c>
      <c r="W100" s="95">
        <v>83.6</v>
      </c>
      <c r="X100" s="95">
        <v>72.2</v>
      </c>
      <c r="Y100" s="95">
        <v>79.099999999999994</v>
      </c>
      <c r="Z100" s="95">
        <v>90.5</v>
      </c>
      <c r="AA100" s="95">
        <v>91.4</v>
      </c>
      <c r="AB100" s="95">
        <v>92.5</v>
      </c>
      <c r="AC100" s="95">
        <v>95.6</v>
      </c>
      <c r="AD100" s="95">
        <v>93.6</v>
      </c>
      <c r="AE100" s="95">
        <v>87.6</v>
      </c>
      <c r="AF100" s="95">
        <v>57.8</v>
      </c>
      <c r="AG100" s="100"/>
      <c r="AH100" s="49">
        <f t="shared" si="18"/>
        <v>107</v>
      </c>
      <c r="AI100" s="110">
        <f t="shared" si="19"/>
        <v>0.54166666666666696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20">AF102</f>
        <v>9.9</v>
      </c>
      <c r="C102" s="48">
        <v>9.9</v>
      </c>
      <c r="D102" s="122">
        <f t="shared" ref="D102:S107" si="21">C102</f>
        <v>9.9</v>
      </c>
      <c r="E102" s="122">
        <f t="shared" si="21"/>
        <v>9.9</v>
      </c>
      <c r="F102" s="122">
        <f t="shared" si="21"/>
        <v>9.9</v>
      </c>
      <c r="G102" s="122">
        <f t="shared" si="21"/>
        <v>9.9</v>
      </c>
      <c r="H102" s="122">
        <f t="shared" si="21"/>
        <v>9.9</v>
      </c>
      <c r="I102" s="122">
        <f t="shared" si="21"/>
        <v>9.9</v>
      </c>
      <c r="J102" s="122">
        <f t="shared" si="21"/>
        <v>9.9</v>
      </c>
      <c r="K102" s="122">
        <f t="shared" si="21"/>
        <v>9.9</v>
      </c>
      <c r="L102" s="122">
        <f t="shared" si="21"/>
        <v>9.9</v>
      </c>
      <c r="M102" s="122">
        <f t="shared" si="21"/>
        <v>9.9</v>
      </c>
      <c r="N102" s="122">
        <f t="shared" si="21"/>
        <v>9.9</v>
      </c>
      <c r="O102" s="122">
        <f t="shared" si="21"/>
        <v>9.9</v>
      </c>
      <c r="P102" s="122">
        <f t="shared" si="21"/>
        <v>9.9</v>
      </c>
      <c r="Q102" s="122">
        <f t="shared" si="21"/>
        <v>9.9</v>
      </c>
      <c r="R102" s="122">
        <f t="shared" si="21"/>
        <v>9.9</v>
      </c>
      <c r="S102" s="122">
        <f t="shared" si="21"/>
        <v>9.9</v>
      </c>
      <c r="T102" s="122">
        <f t="shared" ref="T102:AF107" si="22">S102</f>
        <v>9.9</v>
      </c>
      <c r="U102" s="122">
        <f t="shared" si="22"/>
        <v>9.9</v>
      </c>
      <c r="V102" s="122">
        <f t="shared" si="22"/>
        <v>9.9</v>
      </c>
      <c r="W102" s="122">
        <f t="shared" si="22"/>
        <v>9.9</v>
      </c>
      <c r="X102" s="122">
        <f t="shared" si="22"/>
        <v>9.9</v>
      </c>
      <c r="Y102" s="122">
        <f t="shared" si="22"/>
        <v>9.9</v>
      </c>
      <c r="Z102" s="122">
        <f t="shared" si="22"/>
        <v>9.9</v>
      </c>
      <c r="AA102" s="122">
        <f t="shared" si="22"/>
        <v>9.9</v>
      </c>
      <c r="AB102" s="122">
        <f t="shared" si="22"/>
        <v>9.9</v>
      </c>
      <c r="AC102" s="122">
        <f t="shared" si="22"/>
        <v>9.9</v>
      </c>
      <c r="AD102" s="122">
        <f t="shared" si="22"/>
        <v>9.9</v>
      </c>
      <c r="AE102" s="122">
        <f t="shared" si="22"/>
        <v>9.9</v>
      </c>
      <c r="AF102" s="122">
        <f t="shared" si="22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20"/>
        <v>9.6</v>
      </c>
      <c r="C103" s="125">
        <v>9.6</v>
      </c>
      <c r="D103" s="124">
        <f t="shared" si="21"/>
        <v>9.6</v>
      </c>
      <c r="E103" s="124">
        <f t="shared" si="21"/>
        <v>9.6</v>
      </c>
      <c r="F103" s="124">
        <f t="shared" si="21"/>
        <v>9.6</v>
      </c>
      <c r="G103" s="124">
        <f t="shared" si="21"/>
        <v>9.6</v>
      </c>
      <c r="H103" s="124">
        <f t="shared" si="21"/>
        <v>9.6</v>
      </c>
      <c r="I103" s="124">
        <f t="shared" si="21"/>
        <v>9.6</v>
      </c>
      <c r="J103" s="124">
        <f t="shared" si="21"/>
        <v>9.6</v>
      </c>
      <c r="K103" s="124">
        <f t="shared" si="21"/>
        <v>9.6</v>
      </c>
      <c r="L103" s="124">
        <f t="shared" si="21"/>
        <v>9.6</v>
      </c>
      <c r="M103" s="124">
        <f t="shared" si="21"/>
        <v>9.6</v>
      </c>
      <c r="N103" s="124">
        <f t="shared" si="21"/>
        <v>9.6</v>
      </c>
      <c r="O103" s="124">
        <f t="shared" si="21"/>
        <v>9.6</v>
      </c>
      <c r="P103" s="124">
        <f t="shared" si="21"/>
        <v>9.6</v>
      </c>
      <c r="Q103" s="124">
        <f t="shared" si="21"/>
        <v>9.6</v>
      </c>
      <c r="R103" s="124">
        <f t="shared" si="21"/>
        <v>9.6</v>
      </c>
      <c r="S103" s="124">
        <f t="shared" si="21"/>
        <v>9.6</v>
      </c>
      <c r="T103" s="124">
        <f t="shared" si="22"/>
        <v>9.6</v>
      </c>
      <c r="U103" s="124">
        <f t="shared" si="22"/>
        <v>9.6</v>
      </c>
      <c r="V103" s="124">
        <f t="shared" si="22"/>
        <v>9.6</v>
      </c>
      <c r="W103" s="124">
        <f t="shared" si="22"/>
        <v>9.6</v>
      </c>
      <c r="X103" s="124">
        <f t="shared" si="22"/>
        <v>9.6</v>
      </c>
      <c r="Y103" s="124">
        <f t="shared" si="22"/>
        <v>9.6</v>
      </c>
      <c r="Z103" s="124">
        <f t="shared" si="22"/>
        <v>9.6</v>
      </c>
      <c r="AA103" s="124">
        <f t="shared" si="22"/>
        <v>9.6</v>
      </c>
      <c r="AB103" s="124">
        <f t="shared" si="22"/>
        <v>9.6</v>
      </c>
      <c r="AC103" s="124">
        <f t="shared" si="22"/>
        <v>9.6</v>
      </c>
      <c r="AD103" s="124">
        <f t="shared" si="22"/>
        <v>9.6</v>
      </c>
      <c r="AE103" s="124">
        <f t="shared" si="22"/>
        <v>9.6</v>
      </c>
      <c r="AF103" s="124">
        <f t="shared" si="22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20"/>
        <v>9.98</v>
      </c>
      <c r="C104" s="125">
        <v>9.98</v>
      </c>
      <c r="D104" s="124">
        <f t="shared" si="21"/>
        <v>9.98</v>
      </c>
      <c r="E104" s="124">
        <f t="shared" si="21"/>
        <v>9.98</v>
      </c>
      <c r="F104" s="124">
        <f t="shared" si="21"/>
        <v>9.98</v>
      </c>
      <c r="G104" s="124">
        <f t="shared" si="21"/>
        <v>9.98</v>
      </c>
      <c r="H104" s="124">
        <f t="shared" si="21"/>
        <v>9.98</v>
      </c>
      <c r="I104" s="124">
        <f t="shared" si="21"/>
        <v>9.98</v>
      </c>
      <c r="J104" s="124">
        <f t="shared" si="21"/>
        <v>9.98</v>
      </c>
      <c r="K104" s="124">
        <f t="shared" si="21"/>
        <v>9.98</v>
      </c>
      <c r="L104" s="124">
        <f t="shared" si="21"/>
        <v>9.98</v>
      </c>
      <c r="M104" s="124">
        <f t="shared" si="21"/>
        <v>9.98</v>
      </c>
      <c r="N104" s="124">
        <f t="shared" si="21"/>
        <v>9.98</v>
      </c>
      <c r="O104" s="124">
        <f t="shared" si="21"/>
        <v>9.98</v>
      </c>
      <c r="P104" s="124">
        <f t="shared" si="21"/>
        <v>9.98</v>
      </c>
      <c r="Q104" s="124">
        <f t="shared" si="21"/>
        <v>9.98</v>
      </c>
      <c r="R104" s="124">
        <f t="shared" si="21"/>
        <v>9.98</v>
      </c>
      <c r="S104" s="124">
        <f t="shared" si="21"/>
        <v>9.98</v>
      </c>
      <c r="T104" s="124">
        <f t="shared" si="22"/>
        <v>9.98</v>
      </c>
      <c r="U104" s="124">
        <f t="shared" si="22"/>
        <v>9.98</v>
      </c>
      <c r="V104" s="124">
        <f t="shared" si="22"/>
        <v>9.98</v>
      </c>
      <c r="W104" s="124">
        <f t="shared" si="22"/>
        <v>9.98</v>
      </c>
      <c r="X104" s="124">
        <f t="shared" si="22"/>
        <v>9.98</v>
      </c>
      <c r="Y104" s="124">
        <f t="shared" si="22"/>
        <v>9.98</v>
      </c>
      <c r="Z104" s="124">
        <f t="shared" si="22"/>
        <v>9.98</v>
      </c>
      <c r="AA104" s="124">
        <f t="shared" si="22"/>
        <v>9.98</v>
      </c>
      <c r="AB104" s="124">
        <f t="shared" si="22"/>
        <v>9.98</v>
      </c>
      <c r="AC104" s="124">
        <f t="shared" si="22"/>
        <v>9.98</v>
      </c>
      <c r="AD104" s="124">
        <f t="shared" si="22"/>
        <v>9.98</v>
      </c>
      <c r="AE104" s="124">
        <f t="shared" si="22"/>
        <v>9.98</v>
      </c>
      <c r="AF104" s="124">
        <f t="shared" si="22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20"/>
        <v>9.1</v>
      </c>
      <c r="C105" s="125">
        <v>9.1</v>
      </c>
      <c r="D105" s="124">
        <f t="shared" si="21"/>
        <v>9.1</v>
      </c>
      <c r="E105" s="124">
        <f t="shared" si="21"/>
        <v>9.1</v>
      </c>
      <c r="F105" s="124">
        <f t="shared" si="21"/>
        <v>9.1</v>
      </c>
      <c r="G105" s="124">
        <f t="shared" si="21"/>
        <v>9.1</v>
      </c>
      <c r="H105" s="124">
        <f t="shared" si="21"/>
        <v>9.1</v>
      </c>
      <c r="I105" s="124">
        <f t="shared" si="21"/>
        <v>9.1</v>
      </c>
      <c r="J105" s="124">
        <f t="shared" si="21"/>
        <v>9.1</v>
      </c>
      <c r="K105" s="124">
        <f t="shared" si="21"/>
        <v>9.1</v>
      </c>
      <c r="L105" s="124">
        <f t="shared" si="21"/>
        <v>9.1</v>
      </c>
      <c r="M105" s="124">
        <f t="shared" si="21"/>
        <v>9.1</v>
      </c>
      <c r="N105" s="124">
        <f t="shared" si="21"/>
        <v>9.1</v>
      </c>
      <c r="O105" s="124">
        <f t="shared" si="21"/>
        <v>9.1</v>
      </c>
      <c r="P105" s="124">
        <f t="shared" si="21"/>
        <v>9.1</v>
      </c>
      <c r="Q105" s="124">
        <f t="shared" si="21"/>
        <v>9.1</v>
      </c>
      <c r="R105" s="124">
        <f t="shared" si="21"/>
        <v>9.1</v>
      </c>
      <c r="S105" s="124">
        <f t="shared" si="21"/>
        <v>9.1</v>
      </c>
      <c r="T105" s="124">
        <f t="shared" si="22"/>
        <v>9.1</v>
      </c>
      <c r="U105" s="124">
        <f t="shared" si="22"/>
        <v>9.1</v>
      </c>
      <c r="V105" s="124">
        <f t="shared" si="22"/>
        <v>9.1</v>
      </c>
      <c r="W105" s="124">
        <f t="shared" si="22"/>
        <v>9.1</v>
      </c>
      <c r="X105" s="124">
        <f t="shared" si="22"/>
        <v>9.1</v>
      </c>
      <c r="Y105" s="124">
        <f t="shared" si="22"/>
        <v>9.1</v>
      </c>
      <c r="Z105" s="124">
        <f t="shared" si="22"/>
        <v>9.1</v>
      </c>
      <c r="AA105" s="124">
        <f t="shared" si="22"/>
        <v>9.1</v>
      </c>
      <c r="AB105" s="124">
        <f t="shared" si="22"/>
        <v>9.1</v>
      </c>
      <c r="AC105" s="124">
        <f t="shared" si="22"/>
        <v>9.1</v>
      </c>
      <c r="AD105" s="124">
        <f t="shared" si="22"/>
        <v>9.1</v>
      </c>
      <c r="AE105" s="124">
        <f t="shared" si="22"/>
        <v>9.1</v>
      </c>
      <c r="AF105" s="124">
        <f t="shared" si="22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20"/>
        <v>9.18</v>
      </c>
      <c r="C106" s="125">
        <v>9.18</v>
      </c>
      <c r="D106" s="124">
        <f t="shared" si="21"/>
        <v>9.18</v>
      </c>
      <c r="E106" s="124">
        <f t="shared" si="21"/>
        <v>9.18</v>
      </c>
      <c r="F106" s="124">
        <f t="shared" si="21"/>
        <v>9.18</v>
      </c>
      <c r="G106" s="124">
        <f t="shared" si="21"/>
        <v>9.18</v>
      </c>
      <c r="H106" s="124">
        <f t="shared" si="21"/>
        <v>9.18</v>
      </c>
      <c r="I106" s="124">
        <f t="shared" si="21"/>
        <v>9.18</v>
      </c>
      <c r="J106" s="124">
        <f t="shared" si="21"/>
        <v>9.18</v>
      </c>
      <c r="K106" s="124">
        <f t="shared" si="21"/>
        <v>9.18</v>
      </c>
      <c r="L106" s="124">
        <f t="shared" si="21"/>
        <v>9.18</v>
      </c>
      <c r="M106" s="124">
        <f t="shared" si="21"/>
        <v>9.18</v>
      </c>
      <c r="N106" s="124">
        <f t="shared" si="21"/>
        <v>9.18</v>
      </c>
      <c r="O106" s="124">
        <f t="shared" si="21"/>
        <v>9.18</v>
      </c>
      <c r="P106" s="124">
        <f t="shared" si="21"/>
        <v>9.18</v>
      </c>
      <c r="Q106" s="124">
        <f t="shared" si="21"/>
        <v>9.18</v>
      </c>
      <c r="R106" s="124">
        <f t="shared" si="21"/>
        <v>9.18</v>
      </c>
      <c r="S106" s="124">
        <f t="shared" si="21"/>
        <v>9.18</v>
      </c>
      <c r="T106" s="124">
        <f t="shared" si="22"/>
        <v>9.18</v>
      </c>
      <c r="U106" s="124">
        <f t="shared" si="22"/>
        <v>9.18</v>
      </c>
      <c r="V106" s="124">
        <f t="shared" si="22"/>
        <v>9.18</v>
      </c>
      <c r="W106" s="124">
        <f t="shared" si="22"/>
        <v>9.18</v>
      </c>
      <c r="X106" s="124">
        <f t="shared" si="22"/>
        <v>9.18</v>
      </c>
      <c r="Y106" s="124">
        <f t="shared" si="22"/>
        <v>9.18</v>
      </c>
      <c r="Z106" s="124">
        <f t="shared" si="22"/>
        <v>9.18</v>
      </c>
      <c r="AA106" s="124">
        <f t="shared" si="22"/>
        <v>9.18</v>
      </c>
      <c r="AB106" s="124">
        <f t="shared" si="22"/>
        <v>9.18</v>
      </c>
      <c r="AC106" s="124">
        <f t="shared" si="22"/>
        <v>9.18</v>
      </c>
      <c r="AD106" s="124">
        <f t="shared" si="22"/>
        <v>9.18</v>
      </c>
      <c r="AE106" s="124">
        <f t="shared" si="22"/>
        <v>9.18</v>
      </c>
      <c r="AF106" s="124">
        <f t="shared" si="22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20"/>
        <v>7</v>
      </c>
      <c r="C107" s="125">
        <v>7</v>
      </c>
      <c r="D107" s="124">
        <f t="shared" si="21"/>
        <v>7</v>
      </c>
      <c r="E107" s="124">
        <f t="shared" si="21"/>
        <v>7</v>
      </c>
      <c r="F107" s="124">
        <f t="shared" si="21"/>
        <v>7</v>
      </c>
      <c r="G107" s="124">
        <f t="shared" si="21"/>
        <v>7</v>
      </c>
      <c r="H107" s="124">
        <f t="shared" si="21"/>
        <v>7</v>
      </c>
      <c r="I107" s="124">
        <f t="shared" si="21"/>
        <v>7</v>
      </c>
      <c r="J107" s="124">
        <f t="shared" si="21"/>
        <v>7</v>
      </c>
      <c r="K107" s="124">
        <f t="shared" si="21"/>
        <v>7</v>
      </c>
      <c r="L107" s="124">
        <f t="shared" si="21"/>
        <v>7</v>
      </c>
      <c r="M107" s="124">
        <f t="shared" si="21"/>
        <v>7</v>
      </c>
      <c r="N107" s="124">
        <f t="shared" si="21"/>
        <v>7</v>
      </c>
      <c r="O107" s="124">
        <f t="shared" si="21"/>
        <v>7</v>
      </c>
      <c r="P107" s="124">
        <f t="shared" si="21"/>
        <v>7</v>
      </c>
      <c r="Q107" s="124">
        <f t="shared" si="21"/>
        <v>7</v>
      </c>
      <c r="R107" s="124">
        <f t="shared" si="21"/>
        <v>7</v>
      </c>
      <c r="S107" s="124">
        <f t="shared" si="21"/>
        <v>7</v>
      </c>
      <c r="T107" s="124">
        <f t="shared" si="22"/>
        <v>7</v>
      </c>
      <c r="U107" s="124">
        <f t="shared" si="22"/>
        <v>7</v>
      </c>
      <c r="V107" s="124">
        <f t="shared" si="22"/>
        <v>7</v>
      </c>
      <c r="W107" s="124">
        <f t="shared" si="22"/>
        <v>7</v>
      </c>
      <c r="X107" s="124">
        <f t="shared" si="22"/>
        <v>7</v>
      </c>
      <c r="Y107" s="124">
        <f t="shared" si="22"/>
        <v>7</v>
      </c>
      <c r="Z107" s="124">
        <f t="shared" si="22"/>
        <v>7</v>
      </c>
      <c r="AA107" s="124">
        <f t="shared" si="22"/>
        <v>7</v>
      </c>
      <c r="AB107" s="124">
        <f t="shared" si="22"/>
        <v>7</v>
      </c>
      <c r="AC107" s="124">
        <f t="shared" si="22"/>
        <v>7</v>
      </c>
      <c r="AD107" s="124">
        <f t="shared" si="22"/>
        <v>7</v>
      </c>
      <c r="AE107" s="124">
        <f t="shared" si="22"/>
        <v>7</v>
      </c>
      <c r="AF107" s="124">
        <f t="shared" si="22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3">C109</f>
        <v>2.25</v>
      </c>
      <c r="E109" s="124">
        <f t="shared" si="23"/>
        <v>2.25</v>
      </c>
      <c r="F109" s="124">
        <f t="shared" si="23"/>
        <v>2.25</v>
      </c>
      <c r="G109" s="124">
        <f t="shared" si="23"/>
        <v>2.25</v>
      </c>
      <c r="H109" s="124">
        <f t="shared" si="23"/>
        <v>2.25</v>
      </c>
      <c r="I109" s="124">
        <f t="shared" si="23"/>
        <v>2.25</v>
      </c>
      <c r="J109" s="124">
        <f t="shared" si="23"/>
        <v>2.25</v>
      </c>
      <c r="K109" s="124">
        <f t="shared" si="23"/>
        <v>2.25</v>
      </c>
      <c r="L109" s="124">
        <f t="shared" si="23"/>
        <v>2.25</v>
      </c>
      <c r="M109" s="124">
        <f t="shared" si="23"/>
        <v>2.25</v>
      </c>
      <c r="N109" s="124">
        <f t="shared" si="23"/>
        <v>2.25</v>
      </c>
      <c r="O109" s="124">
        <f t="shared" si="23"/>
        <v>2.25</v>
      </c>
      <c r="P109" s="124">
        <f t="shared" si="23"/>
        <v>2.25</v>
      </c>
      <c r="Q109" s="124">
        <f t="shared" si="23"/>
        <v>2.25</v>
      </c>
      <c r="R109" s="124">
        <f t="shared" si="23"/>
        <v>2.25</v>
      </c>
      <c r="S109" s="124">
        <f t="shared" si="23"/>
        <v>2.25</v>
      </c>
      <c r="T109" s="124">
        <f t="shared" ref="T109:AF110" si="24">S109</f>
        <v>2.25</v>
      </c>
      <c r="U109" s="124">
        <f t="shared" si="24"/>
        <v>2.25</v>
      </c>
      <c r="V109" s="124">
        <f t="shared" si="24"/>
        <v>2.25</v>
      </c>
      <c r="W109" s="124">
        <f t="shared" si="24"/>
        <v>2.25</v>
      </c>
      <c r="X109" s="124">
        <f t="shared" si="24"/>
        <v>2.25</v>
      </c>
      <c r="Y109" s="124">
        <f t="shared" si="24"/>
        <v>2.25</v>
      </c>
      <c r="Z109" s="124">
        <f t="shared" si="24"/>
        <v>2.25</v>
      </c>
      <c r="AA109" s="124">
        <f t="shared" si="24"/>
        <v>2.25</v>
      </c>
      <c r="AB109" s="124">
        <f t="shared" si="24"/>
        <v>2.25</v>
      </c>
      <c r="AC109" s="124">
        <f t="shared" si="24"/>
        <v>2.25</v>
      </c>
      <c r="AD109" s="124">
        <f t="shared" si="24"/>
        <v>2.25</v>
      </c>
      <c r="AE109" s="124">
        <f t="shared" si="24"/>
        <v>2.25</v>
      </c>
      <c r="AF109" s="124">
        <f t="shared" si="24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3"/>
        <v>1.64</v>
      </c>
      <c r="E110" s="124">
        <f t="shared" si="23"/>
        <v>1.64</v>
      </c>
      <c r="F110" s="124">
        <f t="shared" si="23"/>
        <v>1.64</v>
      </c>
      <c r="G110" s="124">
        <f t="shared" si="23"/>
        <v>1.64</v>
      </c>
      <c r="H110" s="124">
        <f t="shared" si="23"/>
        <v>1.64</v>
      </c>
      <c r="I110" s="124">
        <f t="shared" si="23"/>
        <v>1.64</v>
      </c>
      <c r="J110" s="124">
        <f t="shared" si="23"/>
        <v>1.64</v>
      </c>
      <c r="K110" s="124">
        <f t="shared" si="23"/>
        <v>1.64</v>
      </c>
      <c r="L110" s="124">
        <f t="shared" si="23"/>
        <v>1.64</v>
      </c>
      <c r="M110" s="124">
        <f t="shared" si="23"/>
        <v>1.64</v>
      </c>
      <c r="N110" s="124">
        <f t="shared" si="23"/>
        <v>1.64</v>
      </c>
      <c r="O110" s="124">
        <f t="shared" si="23"/>
        <v>1.64</v>
      </c>
      <c r="P110" s="124">
        <f t="shared" si="23"/>
        <v>1.64</v>
      </c>
      <c r="Q110" s="124">
        <f t="shared" si="23"/>
        <v>1.64</v>
      </c>
      <c r="R110" s="124">
        <f t="shared" si="23"/>
        <v>1.64</v>
      </c>
      <c r="S110" s="124">
        <f t="shared" si="23"/>
        <v>1.64</v>
      </c>
      <c r="T110" s="124">
        <f t="shared" si="24"/>
        <v>1.64</v>
      </c>
      <c r="U110" s="124">
        <f t="shared" si="24"/>
        <v>1.64</v>
      </c>
      <c r="V110" s="124">
        <f t="shared" si="24"/>
        <v>1.64</v>
      </c>
      <c r="W110" s="124">
        <f t="shared" si="24"/>
        <v>1.64</v>
      </c>
      <c r="X110" s="124">
        <f t="shared" si="24"/>
        <v>1.64</v>
      </c>
      <c r="Y110" s="124">
        <f t="shared" si="24"/>
        <v>1.64</v>
      </c>
      <c r="Z110" s="124">
        <f t="shared" si="24"/>
        <v>1.64</v>
      </c>
      <c r="AA110" s="124">
        <f t="shared" si="24"/>
        <v>1.64</v>
      </c>
      <c r="AB110" s="124">
        <f t="shared" si="24"/>
        <v>1.64</v>
      </c>
      <c r="AC110" s="124">
        <f t="shared" si="24"/>
        <v>1.64</v>
      </c>
      <c r="AD110" s="124">
        <f t="shared" si="24"/>
        <v>1.64</v>
      </c>
      <c r="AE110" s="124">
        <f t="shared" si="24"/>
        <v>1.64</v>
      </c>
      <c r="AF110" s="124">
        <f t="shared" si="24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5">AF112</f>
        <v>1.62</v>
      </c>
      <c r="C112" s="125">
        <v>1.62</v>
      </c>
      <c r="D112" s="124">
        <f t="shared" ref="D112:S119" si="26">C112</f>
        <v>1.62</v>
      </c>
      <c r="E112" s="124">
        <f t="shared" si="26"/>
        <v>1.62</v>
      </c>
      <c r="F112" s="124">
        <f t="shared" si="26"/>
        <v>1.62</v>
      </c>
      <c r="G112" s="124">
        <f t="shared" si="26"/>
        <v>1.62</v>
      </c>
      <c r="H112" s="124">
        <f t="shared" si="26"/>
        <v>1.62</v>
      </c>
      <c r="I112" s="124">
        <f t="shared" si="26"/>
        <v>1.62</v>
      </c>
      <c r="J112" s="124">
        <f t="shared" si="26"/>
        <v>1.62</v>
      </c>
      <c r="K112" s="124">
        <f t="shared" si="26"/>
        <v>1.62</v>
      </c>
      <c r="L112" s="124">
        <f t="shared" si="26"/>
        <v>1.62</v>
      </c>
      <c r="M112" s="124">
        <f t="shared" si="26"/>
        <v>1.62</v>
      </c>
      <c r="N112" s="124">
        <f t="shared" si="26"/>
        <v>1.62</v>
      </c>
      <c r="O112" s="124">
        <f t="shared" si="26"/>
        <v>1.62</v>
      </c>
      <c r="P112" s="124">
        <f t="shared" si="26"/>
        <v>1.62</v>
      </c>
      <c r="Q112" s="124">
        <f t="shared" si="26"/>
        <v>1.62</v>
      </c>
      <c r="R112" s="124">
        <f t="shared" si="26"/>
        <v>1.62</v>
      </c>
      <c r="S112" s="124">
        <f t="shared" si="26"/>
        <v>1.62</v>
      </c>
      <c r="T112" s="124">
        <f t="shared" ref="T112:AF127" si="27">S112</f>
        <v>1.62</v>
      </c>
      <c r="U112" s="124">
        <f t="shared" si="27"/>
        <v>1.62</v>
      </c>
      <c r="V112" s="124">
        <f t="shared" si="27"/>
        <v>1.62</v>
      </c>
      <c r="W112" s="124">
        <f t="shared" si="27"/>
        <v>1.62</v>
      </c>
      <c r="X112" s="124">
        <f t="shared" si="27"/>
        <v>1.62</v>
      </c>
      <c r="Y112" s="124">
        <f t="shared" si="27"/>
        <v>1.62</v>
      </c>
      <c r="Z112" s="124">
        <f t="shared" si="27"/>
        <v>1.62</v>
      </c>
      <c r="AA112" s="124">
        <f t="shared" si="27"/>
        <v>1.62</v>
      </c>
      <c r="AB112" s="124">
        <f t="shared" si="27"/>
        <v>1.62</v>
      </c>
      <c r="AC112" s="124">
        <f t="shared" si="27"/>
        <v>1.62</v>
      </c>
      <c r="AD112" s="124">
        <f t="shared" si="27"/>
        <v>1.62</v>
      </c>
      <c r="AE112" s="124">
        <f t="shared" si="27"/>
        <v>1.62</v>
      </c>
      <c r="AF112" s="124">
        <f t="shared" si="27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5"/>
        <v>8.36</v>
      </c>
      <c r="C113" s="125">
        <v>8.36</v>
      </c>
      <c r="D113" s="124">
        <f t="shared" si="26"/>
        <v>8.36</v>
      </c>
      <c r="E113" s="124">
        <f t="shared" si="26"/>
        <v>8.36</v>
      </c>
      <c r="F113" s="124">
        <f t="shared" si="26"/>
        <v>8.36</v>
      </c>
      <c r="G113" s="124">
        <f t="shared" si="26"/>
        <v>8.36</v>
      </c>
      <c r="H113" s="124">
        <f t="shared" si="26"/>
        <v>8.36</v>
      </c>
      <c r="I113" s="124">
        <f t="shared" si="26"/>
        <v>8.36</v>
      </c>
      <c r="J113" s="124">
        <f t="shared" si="26"/>
        <v>8.36</v>
      </c>
      <c r="K113" s="124">
        <f t="shared" si="26"/>
        <v>8.36</v>
      </c>
      <c r="L113" s="124">
        <f t="shared" si="26"/>
        <v>8.36</v>
      </c>
      <c r="M113" s="124">
        <f t="shared" si="26"/>
        <v>8.36</v>
      </c>
      <c r="N113" s="124">
        <f t="shared" si="26"/>
        <v>8.36</v>
      </c>
      <c r="O113" s="124">
        <f t="shared" si="26"/>
        <v>8.36</v>
      </c>
      <c r="P113" s="124">
        <f t="shared" si="26"/>
        <v>8.36</v>
      </c>
      <c r="Q113" s="124">
        <f t="shared" si="26"/>
        <v>8.36</v>
      </c>
      <c r="R113" s="124">
        <f t="shared" si="26"/>
        <v>8.36</v>
      </c>
      <c r="S113" s="124">
        <f t="shared" si="26"/>
        <v>8.36</v>
      </c>
      <c r="T113" s="124">
        <f t="shared" si="27"/>
        <v>8.36</v>
      </c>
      <c r="U113" s="124">
        <f t="shared" si="27"/>
        <v>8.36</v>
      </c>
      <c r="V113" s="124">
        <f t="shared" si="27"/>
        <v>8.36</v>
      </c>
      <c r="W113" s="124">
        <f t="shared" si="27"/>
        <v>8.36</v>
      </c>
      <c r="X113" s="124">
        <f t="shared" si="27"/>
        <v>8.36</v>
      </c>
      <c r="Y113" s="124">
        <f t="shared" si="27"/>
        <v>8.36</v>
      </c>
      <c r="Z113" s="124">
        <f t="shared" si="27"/>
        <v>8.36</v>
      </c>
      <c r="AA113" s="124">
        <f t="shared" si="27"/>
        <v>8.36</v>
      </c>
      <c r="AB113" s="124">
        <f t="shared" si="27"/>
        <v>8.36</v>
      </c>
      <c r="AC113" s="124">
        <f t="shared" si="27"/>
        <v>8.36</v>
      </c>
      <c r="AD113" s="124">
        <f t="shared" si="27"/>
        <v>8.36</v>
      </c>
      <c r="AE113" s="124">
        <f t="shared" si="27"/>
        <v>8.36</v>
      </c>
      <c r="AF113" s="124">
        <f t="shared" si="27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5"/>
        <v>5.4</v>
      </c>
      <c r="C114" s="125">
        <v>8</v>
      </c>
      <c r="D114" s="124">
        <f t="shared" si="26"/>
        <v>8</v>
      </c>
      <c r="E114" s="124">
        <f t="shared" si="26"/>
        <v>8</v>
      </c>
      <c r="F114" s="124">
        <f t="shared" si="26"/>
        <v>8</v>
      </c>
      <c r="G114" s="124">
        <f t="shared" si="26"/>
        <v>8</v>
      </c>
      <c r="H114" s="124">
        <f t="shared" si="26"/>
        <v>8</v>
      </c>
      <c r="I114" s="124">
        <f t="shared" si="26"/>
        <v>8</v>
      </c>
      <c r="J114" s="124">
        <v>5.4</v>
      </c>
      <c r="K114" s="124">
        <f t="shared" si="26"/>
        <v>5.4</v>
      </c>
      <c r="L114" s="124">
        <f t="shared" si="26"/>
        <v>5.4</v>
      </c>
      <c r="M114" s="124">
        <f t="shared" si="26"/>
        <v>5.4</v>
      </c>
      <c r="N114" s="124">
        <f t="shared" si="26"/>
        <v>5.4</v>
      </c>
      <c r="O114" s="124">
        <f t="shared" si="26"/>
        <v>5.4</v>
      </c>
      <c r="P114" s="124">
        <f t="shared" si="26"/>
        <v>5.4</v>
      </c>
      <c r="Q114" s="124">
        <f t="shared" si="26"/>
        <v>5.4</v>
      </c>
      <c r="R114" s="124">
        <f t="shared" si="26"/>
        <v>5.4</v>
      </c>
      <c r="S114" s="124">
        <f t="shared" si="26"/>
        <v>5.4</v>
      </c>
      <c r="T114" s="124">
        <f t="shared" si="27"/>
        <v>5.4</v>
      </c>
      <c r="U114" s="124">
        <f t="shared" si="27"/>
        <v>5.4</v>
      </c>
      <c r="V114" s="124">
        <f t="shared" si="27"/>
        <v>5.4</v>
      </c>
      <c r="W114" s="124">
        <f t="shared" si="27"/>
        <v>5.4</v>
      </c>
      <c r="X114" s="124">
        <f t="shared" si="27"/>
        <v>5.4</v>
      </c>
      <c r="Y114" s="124">
        <f t="shared" si="27"/>
        <v>5.4</v>
      </c>
      <c r="Z114" s="124">
        <f t="shared" si="27"/>
        <v>5.4</v>
      </c>
      <c r="AA114" s="124">
        <f t="shared" si="27"/>
        <v>5.4</v>
      </c>
      <c r="AB114" s="124">
        <f t="shared" si="27"/>
        <v>5.4</v>
      </c>
      <c r="AC114" s="124">
        <f t="shared" si="27"/>
        <v>5.4</v>
      </c>
      <c r="AD114" s="124">
        <f t="shared" si="27"/>
        <v>5.4</v>
      </c>
      <c r="AE114" s="124">
        <f t="shared" si="27"/>
        <v>5.4</v>
      </c>
      <c r="AF114" s="124">
        <f t="shared" si="27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5"/>
        <v>6.57</v>
      </c>
      <c r="C115" s="125">
        <v>6.57</v>
      </c>
      <c r="D115" s="124">
        <f t="shared" si="26"/>
        <v>6.57</v>
      </c>
      <c r="E115" s="124">
        <f t="shared" si="26"/>
        <v>6.57</v>
      </c>
      <c r="F115" s="124">
        <f t="shared" si="26"/>
        <v>6.57</v>
      </c>
      <c r="G115" s="124">
        <f t="shared" si="26"/>
        <v>6.57</v>
      </c>
      <c r="H115" s="124">
        <f t="shared" si="26"/>
        <v>6.57</v>
      </c>
      <c r="I115" s="124">
        <f t="shared" si="26"/>
        <v>6.57</v>
      </c>
      <c r="J115" s="124">
        <f t="shared" si="26"/>
        <v>6.57</v>
      </c>
      <c r="K115" s="124">
        <f t="shared" si="26"/>
        <v>6.57</v>
      </c>
      <c r="L115" s="124">
        <f t="shared" si="26"/>
        <v>6.57</v>
      </c>
      <c r="M115" s="124">
        <f t="shared" si="26"/>
        <v>6.57</v>
      </c>
      <c r="N115" s="124">
        <f t="shared" si="26"/>
        <v>6.57</v>
      </c>
      <c r="O115" s="124">
        <f t="shared" si="26"/>
        <v>6.57</v>
      </c>
      <c r="P115" s="124">
        <f t="shared" si="26"/>
        <v>6.57</v>
      </c>
      <c r="Q115" s="124">
        <f t="shared" si="26"/>
        <v>6.57</v>
      </c>
      <c r="R115" s="124">
        <f t="shared" si="26"/>
        <v>6.57</v>
      </c>
      <c r="S115" s="124">
        <f t="shared" si="26"/>
        <v>6.57</v>
      </c>
      <c r="T115" s="124">
        <f t="shared" si="27"/>
        <v>6.57</v>
      </c>
      <c r="U115" s="124">
        <f t="shared" si="27"/>
        <v>6.57</v>
      </c>
      <c r="V115" s="124">
        <f t="shared" si="27"/>
        <v>6.57</v>
      </c>
      <c r="W115" s="124">
        <f t="shared" si="27"/>
        <v>6.57</v>
      </c>
      <c r="X115" s="124">
        <f t="shared" si="27"/>
        <v>6.57</v>
      </c>
      <c r="Y115" s="124">
        <f t="shared" si="27"/>
        <v>6.57</v>
      </c>
      <c r="Z115" s="124">
        <f t="shared" si="27"/>
        <v>6.57</v>
      </c>
      <c r="AA115" s="124">
        <f t="shared" si="27"/>
        <v>6.57</v>
      </c>
      <c r="AB115" s="124">
        <f t="shared" si="27"/>
        <v>6.57</v>
      </c>
      <c r="AC115" s="124">
        <f t="shared" si="27"/>
        <v>6.57</v>
      </c>
      <c r="AD115" s="124">
        <f t="shared" si="27"/>
        <v>6.57</v>
      </c>
      <c r="AE115" s="124">
        <f t="shared" si="27"/>
        <v>6.57</v>
      </c>
      <c r="AF115" s="124">
        <f t="shared" si="27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5"/>
        <v>3.43</v>
      </c>
      <c r="C116" s="125">
        <v>3.43</v>
      </c>
      <c r="D116" s="124">
        <f t="shared" si="26"/>
        <v>3.43</v>
      </c>
      <c r="E116" s="124">
        <f t="shared" si="26"/>
        <v>3.43</v>
      </c>
      <c r="F116" s="124">
        <f t="shared" si="26"/>
        <v>3.43</v>
      </c>
      <c r="G116" s="124">
        <f t="shared" si="26"/>
        <v>3.43</v>
      </c>
      <c r="H116" s="124">
        <f t="shared" si="26"/>
        <v>3.43</v>
      </c>
      <c r="I116" s="124">
        <f t="shared" si="26"/>
        <v>3.43</v>
      </c>
      <c r="J116" s="124">
        <f t="shared" si="26"/>
        <v>3.43</v>
      </c>
      <c r="K116" s="124">
        <f t="shared" si="26"/>
        <v>3.43</v>
      </c>
      <c r="L116" s="124">
        <f t="shared" si="26"/>
        <v>3.43</v>
      </c>
      <c r="M116" s="124">
        <f t="shared" si="26"/>
        <v>3.43</v>
      </c>
      <c r="N116" s="124">
        <f t="shared" si="26"/>
        <v>3.43</v>
      </c>
      <c r="O116" s="124">
        <f t="shared" si="26"/>
        <v>3.43</v>
      </c>
      <c r="P116" s="124">
        <f t="shared" si="26"/>
        <v>3.43</v>
      </c>
      <c r="Q116" s="124">
        <f t="shared" si="26"/>
        <v>3.43</v>
      </c>
      <c r="R116" s="124">
        <f t="shared" si="26"/>
        <v>3.43</v>
      </c>
      <c r="S116" s="124">
        <f t="shared" si="26"/>
        <v>3.43</v>
      </c>
      <c r="T116" s="124">
        <f t="shared" si="27"/>
        <v>3.43</v>
      </c>
      <c r="U116" s="124">
        <f t="shared" si="27"/>
        <v>3.43</v>
      </c>
      <c r="V116" s="124">
        <f t="shared" si="27"/>
        <v>3.43</v>
      </c>
      <c r="W116" s="124">
        <f t="shared" si="27"/>
        <v>3.43</v>
      </c>
      <c r="X116" s="124">
        <f t="shared" si="27"/>
        <v>3.43</v>
      </c>
      <c r="Y116" s="124">
        <f t="shared" si="27"/>
        <v>3.43</v>
      </c>
      <c r="Z116" s="124">
        <f t="shared" si="27"/>
        <v>3.43</v>
      </c>
      <c r="AA116" s="124">
        <f t="shared" si="27"/>
        <v>3.43</v>
      </c>
      <c r="AB116" s="124">
        <f t="shared" si="27"/>
        <v>3.43</v>
      </c>
      <c r="AC116" s="124">
        <f t="shared" si="27"/>
        <v>3.43</v>
      </c>
      <c r="AD116" s="124">
        <f t="shared" si="27"/>
        <v>3.43</v>
      </c>
      <c r="AE116" s="124">
        <f t="shared" si="27"/>
        <v>3.43</v>
      </c>
      <c r="AF116" s="124">
        <f t="shared" si="27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5"/>
        <v>2.96</v>
      </c>
      <c r="C117" s="125">
        <v>2.96</v>
      </c>
      <c r="D117" s="124">
        <f t="shared" si="26"/>
        <v>2.96</v>
      </c>
      <c r="E117" s="124">
        <f t="shared" si="26"/>
        <v>2.96</v>
      </c>
      <c r="F117" s="124">
        <f t="shared" si="26"/>
        <v>2.96</v>
      </c>
      <c r="G117" s="124">
        <f t="shared" si="26"/>
        <v>2.96</v>
      </c>
      <c r="H117" s="124">
        <f t="shared" si="26"/>
        <v>2.96</v>
      </c>
      <c r="I117" s="124">
        <f t="shared" si="26"/>
        <v>2.96</v>
      </c>
      <c r="J117" s="124">
        <f t="shared" si="26"/>
        <v>2.96</v>
      </c>
      <c r="K117" s="124">
        <f t="shared" si="26"/>
        <v>2.96</v>
      </c>
      <c r="L117" s="124">
        <f t="shared" si="26"/>
        <v>2.96</v>
      </c>
      <c r="M117" s="124">
        <f t="shared" si="26"/>
        <v>2.96</v>
      </c>
      <c r="N117" s="124">
        <f t="shared" si="26"/>
        <v>2.96</v>
      </c>
      <c r="O117" s="124">
        <f t="shared" si="26"/>
        <v>2.96</v>
      </c>
      <c r="P117" s="124">
        <f t="shared" si="26"/>
        <v>2.96</v>
      </c>
      <c r="Q117" s="124">
        <f t="shared" si="26"/>
        <v>2.96</v>
      </c>
      <c r="R117" s="124">
        <f t="shared" si="26"/>
        <v>2.96</v>
      </c>
      <c r="S117" s="124">
        <f t="shared" si="26"/>
        <v>2.96</v>
      </c>
      <c r="T117" s="124">
        <f t="shared" si="27"/>
        <v>2.96</v>
      </c>
      <c r="U117" s="124">
        <f t="shared" si="27"/>
        <v>2.96</v>
      </c>
      <c r="V117" s="124">
        <f t="shared" si="27"/>
        <v>2.96</v>
      </c>
      <c r="W117" s="124">
        <f t="shared" si="27"/>
        <v>2.96</v>
      </c>
      <c r="X117" s="124">
        <f t="shared" si="27"/>
        <v>2.96</v>
      </c>
      <c r="Y117" s="124">
        <f t="shared" si="27"/>
        <v>2.96</v>
      </c>
      <c r="Z117" s="124">
        <f t="shared" si="27"/>
        <v>2.96</v>
      </c>
      <c r="AA117" s="124">
        <f t="shared" si="27"/>
        <v>2.96</v>
      </c>
      <c r="AB117" s="124">
        <f t="shared" si="27"/>
        <v>2.96</v>
      </c>
      <c r="AC117" s="124">
        <f t="shared" si="27"/>
        <v>2.96</v>
      </c>
      <c r="AD117" s="124">
        <f t="shared" si="27"/>
        <v>2.96</v>
      </c>
      <c r="AE117" s="124">
        <f t="shared" si="27"/>
        <v>2.96</v>
      </c>
      <c r="AF117" s="124">
        <f t="shared" si="27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5"/>
        <v>8</v>
      </c>
      <c r="C118" s="125">
        <v>8</v>
      </c>
      <c r="D118" s="124">
        <f t="shared" si="26"/>
        <v>8</v>
      </c>
      <c r="E118" s="124">
        <f t="shared" si="26"/>
        <v>8</v>
      </c>
      <c r="F118" s="124">
        <f t="shared" si="26"/>
        <v>8</v>
      </c>
      <c r="G118" s="124">
        <f t="shared" si="26"/>
        <v>8</v>
      </c>
      <c r="H118" s="124">
        <f t="shared" si="26"/>
        <v>8</v>
      </c>
      <c r="I118" s="124">
        <f t="shared" si="26"/>
        <v>8</v>
      </c>
      <c r="J118" s="124">
        <f t="shared" si="26"/>
        <v>8</v>
      </c>
      <c r="K118" s="124">
        <f t="shared" si="26"/>
        <v>8</v>
      </c>
      <c r="L118" s="124">
        <f t="shared" si="26"/>
        <v>8</v>
      </c>
      <c r="M118" s="124">
        <f t="shared" si="26"/>
        <v>8</v>
      </c>
      <c r="N118" s="124">
        <f t="shared" si="26"/>
        <v>8</v>
      </c>
      <c r="O118" s="124">
        <f t="shared" si="26"/>
        <v>8</v>
      </c>
      <c r="P118" s="124">
        <f t="shared" si="26"/>
        <v>8</v>
      </c>
      <c r="Q118" s="124">
        <f t="shared" si="26"/>
        <v>8</v>
      </c>
      <c r="R118" s="124">
        <f t="shared" si="26"/>
        <v>8</v>
      </c>
      <c r="S118" s="124">
        <f t="shared" si="26"/>
        <v>8</v>
      </c>
      <c r="T118" s="124">
        <f t="shared" si="27"/>
        <v>8</v>
      </c>
      <c r="U118" s="124">
        <f t="shared" si="27"/>
        <v>8</v>
      </c>
      <c r="V118" s="124">
        <f t="shared" si="27"/>
        <v>8</v>
      </c>
      <c r="W118" s="124">
        <f t="shared" si="27"/>
        <v>8</v>
      </c>
      <c r="X118" s="124">
        <f t="shared" si="27"/>
        <v>8</v>
      </c>
      <c r="Y118" s="124">
        <f t="shared" si="27"/>
        <v>8</v>
      </c>
      <c r="Z118" s="124">
        <f t="shared" si="27"/>
        <v>8</v>
      </c>
      <c r="AA118" s="124">
        <f t="shared" si="27"/>
        <v>8</v>
      </c>
      <c r="AB118" s="124">
        <f t="shared" si="27"/>
        <v>8</v>
      </c>
      <c r="AC118" s="124">
        <f t="shared" si="27"/>
        <v>8</v>
      </c>
      <c r="AD118" s="124">
        <f t="shared" si="27"/>
        <v>8</v>
      </c>
      <c r="AE118" s="124">
        <f t="shared" si="27"/>
        <v>8</v>
      </c>
      <c r="AF118" s="124">
        <f t="shared" si="27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5"/>
        <v>7</v>
      </c>
      <c r="C119" s="125">
        <v>7</v>
      </c>
      <c r="D119" s="124">
        <f>C119</f>
        <v>7</v>
      </c>
      <c r="E119" s="124">
        <f t="shared" si="26"/>
        <v>7</v>
      </c>
      <c r="F119" s="124">
        <f t="shared" si="26"/>
        <v>7</v>
      </c>
      <c r="G119" s="124">
        <f t="shared" si="26"/>
        <v>7</v>
      </c>
      <c r="H119" s="124">
        <f t="shared" si="26"/>
        <v>7</v>
      </c>
      <c r="I119" s="124">
        <f t="shared" si="26"/>
        <v>7</v>
      </c>
      <c r="J119" s="124">
        <f t="shared" si="26"/>
        <v>7</v>
      </c>
      <c r="K119" s="124">
        <f t="shared" si="26"/>
        <v>7</v>
      </c>
      <c r="L119" s="124">
        <f t="shared" si="26"/>
        <v>7</v>
      </c>
      <c r="M119" s="124">
        <f t="shared" si="26"/>
        <v>7</v>
      </c>
      <c r="N119" s="124">
        <f t="shared" si="26"/>
        <v>7</v>
      </c>
      <c r="O119" s="124">
        <f t="shared" si="26"/>
        <v>7</v>
      </c>
      <c r="P119" s="124">
        <f t="shared" si="26"/>
        <v>7</v>
      </c>
      <c r="Q119" s="124">
        <f t="shared" si="26"/>
        <v>7</v>
      </c>
      <c r="R119" s="124">
        <f t="shared" si="26"/>
        <v>7</v>
      </c>
      <c r="S119" s="124">
        <f t="shared" si="26"/>
        <v>7</v>
      </c>
      <c r="T119" s="124">
        <f t="shared" si="27"/>
        <v>7</v>
      </c>
      <c r="U119" s="124">
        <f t="shared" si="27"/>
        <v>7</v>
      </c>
      <c r="V119" s="124">
        <f t="shared" si="27"/>
        <v>7</v>
      </c>
      <c r="W119" s="124">
        <f t="shared" si="27"/>
        <v>7</v>
      </c>
      <c r="X119" s="124">
        <f t="shared" si="27"/>
        <v>7</v>
      </c>
      <c r="Y119" s="124">
        <f t="shared" si="27"/>
        <v>7</v>
      </c>
      <c r="Z119" s="124">
        <f t="shared" si="27"/>
        <v>7</v>
      </c>
      <c r="AA119" s="124">
        <f t="shared" si="27"/>
        <v>7</v>
      </c>
      <c r="AB119" s="124">
        <f t="shared" si="27"/>
        <v>7</v>
      </c>
      <c r="AC119" s="124">
        <f t="shared" si="27"/>
        <v>7</v>
      </c>
      <c r="AD119" s="124">
        <f t="shared" si="27"/>
        <v>7</v>
      </c>
      <c r="AE119" s="124">
        <f t="shared" si="27"/>
        <v>7</v>
      </c>
      <c r="AF119" s="124">
        <f t="shared" si="27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5"/>
        <v>3.47</v>
      </c>
      <c r="C120" s="125">
        <v>3.47</v>
      </c>
      <c r="D120" s="124">
        <f t="shared" ref="D120:S129" si="28">C120</f>
        <v>3.47</v>
      </c>
      <c r="E120" s="124">
        <f t="shared" si="28"/>
        <v>3.47</v>
      </c>
      <c r="F120" s="124">
        <f t="shared" si="28"/>
        <v>3.47</v>
      </c>
      <c r="G120" s="124">
        <f t="shared" si="28"/>
        <v>3.47</v>
      </c>
      <c r="H120" s="124">
        <f t="shared" si="28"/>
        <v>3.47</v>
      </c>
      <c r="I120" s="124">
        <f t="shared" si="28"/>
        <v>3.47</v>
      </c>
      <c r="J120" s="124">
        <f t="shared" si="28"/>
        <v>3.47</v>
      </c>
      <c r="K120" s="124">
        <f t="shared" si="28"/>
        <v>3.47</v>
      </c>
      <c r="L120" s="124">
        <f t="shared" si="28"/>
        <v>3.47</v>
      </c>
      <c r="M120" s="124">
        <f t="shared" si="28"/>
        <v>3.47</v>
      </c>
      <c r="N120" s="124">
        <f t="shared" si="28"/>
        <v>3.47</v>
      </c>
      <c r="O120" s="124">
        <f t="shared" si="28"/>
        <v>3.47</v>
      </c>
      <c r="P120" s="124">
        <f t="shared" si="28"/>
        <v>3.47</v>
      </c>
      <c r="Q120" s="124">
        <f t="shared" si="28"/>
        <v>3.47</v>
      </c>
      <c r="R120" s="124">
        <f t="shared" si="28"/>
        <v>3.47</v>
      </c>
      <c r="S120" s="124">
        <f t="shared" si="28"/>
        <v>3.47</v>
      </c>
      <c r="T120" s="124">
        <f t="shared" si="27"/>
        <v>3.47</v>
      </c>
      <c r="U120" s="124">
        <f t="shared" si="27"/>
        <v>3.47</v>
      </c>
      <c r="V120" s="124">
        <f t="shared" si="27"/>
        <v>3.47</v>
      </c>
      <c r="W120" s="124">
        <f t="shared" si="27"/>
        <v>3.47</v>
      </c>
      <c r="X120" s="124">
        <f t="shared" si="27"/>
        <v>3.47</v>
      </c>
      <c r="Y120" s="124">
        <f t="shared" si="27"/>
        <v>3.47</v>
      </c>
      <c r="Z120" s="124">
        <f t="shared" si="27"/>
        <v>3.47</v>
      </c>
      <c r="AA120" s="124">
        <f t="shared" si="27"/>
        <v>3.47</v>
      </c>
      <c r="AB120" s="124">
        <f t="shared" si="27"/>
        <v>3.47</v>
      </c>
      <c r="AC120" s="124">
        <f t="shared" si="27"/>
        <v>3.47</v>
      </c>
      <c r="AD120" s="124">
        <f t="shared" si="27"/>
        <v>3.47</v>
      </c>
      <c r="AE120" s="124">
        <f t="shared" si="27"/>
        <v>3.47</v>
      </c>
      <c r="AF120" s="124">
        <f t="shared" si="27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5"/>
        <v>2.1</v>
      </c>
      <c r="C121" s="125">
        <v>2.1</v>
      </c>
      <c r="D121" s="124">
        <f t="shared" si="28"/>
        <v>2.1</v>
      </c>
      <c r="E121" s="124">
        <f t="shared" si="28"/>
        <v>2.1</v>
      </c>
      <c r="F121" s="124">
        <f t="shared" si="28"/>
        <v>2.1</v>
      </c>
      <c r="G121" s="124">
        <f t="shared" si="28"/>
        <v>2.1</v>
      </c>
      <c r="H121" s="124">
        <f t="shared" si="28"/>
        <v>2.1</v>
      </c>
      <c r="I121" s="124">
        <f t="shared" si="28"/>
        <v>2.1</v>
      </c>
      <c r="J121" s="124">
        <f t="shared" si="28"/>
        <v>2.1</v>
      </c>
      <c r="K121" s="124">
        <f t="shared" si="28"/>
        <v>2.1</v>
      </c>
      <c r="L121" s="124">
        <f t="shared" si="28"/>
        <v>2.1</v>
      </c>
      <c r="M121" s="124">
        <f t="shared" si="28"/>
        <v>2.1</v>
      </c>
      <c r="N121" s="124">
        <f t="shared" si="28"/>
        <v>2.1</v>
      </c>
      <c r="O121" s="124">
        <f t="shared" si="28"/>
        <v>2.1</v>
      </c>
      <c r="P121" s="124">
        <f t="shared" si="28"/>
        <v>2.1</v>
      </c>
      <c r="Q121" s="124">
        <f t="shared" si="28"/>
        <v>2.1</v>
      </c>
      <c r="R121" s="124">
        <f t="shared" si="28"/>
        <v>2.1</v>
      </c>
      <c r="S121" s="124">
        <f t="shared" si="28"/>
        <v>2.1</v>
      </c>
      <c r="T121" s="124">
        <f t="shared" si="27"/>
        <v>2.1</v>
      </c>
      <c r="U121" s="124">
        <f t="shared" si="27"/>
        <v>2.1</v>
      </c>
      <c r="V121" s="124">
        <f t="shared" si="27"/>
        <v>2.1</v>
      </c>
      <c r="W121" s="124">
        <f t="shared" si="27"/>
        <v>2.1</v>
      </c>
      <c r="X121" s="124">
        <f t="shared" si="27"/>
        <v>2.1</v>
      </c>
      <c r="Y121" s="124">
        <f t="shared" si="27"/>
        <v>2.1</v>
      </c>
      <c r="Z121" s="124">
        <f t="shared" si="27"/>
        <v>2.1</v>
      </c>
      <c r="AA121" s="124">
        <f t="shared" si="27"/>
        <v>2.1</v>
      </c>
      <c r="AB121" s="124">
        <f t="shared" si="27"/>
        <v>2.1</v>
      </c>
      <c r="AC121" s="124">
        <f t="shared" si="27"/>
        <v>2.1</v>
      </c>
      <c r="AD121" s="124">
        <f t="shared" si="27"/>
        <v>2.1</v>
      </c>
      <c r="AE121" s="124">
        <f t="shared" si="27"/>
        <v>2.1</v>
      </c>
      <c r="AF121" s="124">
        <f t="shared" si="27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5"/>
        <v>9.3000000000000007</v>
      </c>
      <c r="C122" s="125">
        <v>9.3000000000000007</v>
      </c>
      <c r="D122" s="124">
        <f t="shared" si="28"/>
        <v>9.3000000000000007</v>
      </c>
      <c r="E122" s="124">
        <f t="shared" si="28"/>
        <v>9.3000000000000007</v>
      </c>
      <c r="F122" s="124">
        <f t="shared" si="28"/>
        <v>9.3000000000000007</v>
      </c>
      <c r="G122" s="124">
        <f t="shared" si="28"/>
        <v>9.3000000000000007</v>
      </c>
      <c r="H122" s="124">
        <f t="shared" si="28"/>
        <v>9.3000000000000007</v>
      </c>
      <c r="I122" s="124">
        <f t="shared" si="28"/>
        <v>9.3000000000000007</v>
      </c>
      <c r="J122" s="124">
        <f t="shared" si="28"/>
        <v>9.3000000000000007</v>
      </c>
      <c r="K122" s="124">
        <f t="shared" si="28"/>
        <v>9.3000000000000007</v>
      </c>
      <c r="L122" s="124">
        <f t="shared" si="28"/>
        <v>9.3000000000000007</v>
      </c>
      <c r="M122" s="124">
        <f t="shared" si="28"/>
        <v>9.3000000000000007</v>
      </c>
      <c r="N122" s="124">
        <f t="shared" si="28"/>
        <v>9.3000000000000007</v>
      </c>
      <c r="O122" s="124">
        <f t="shared" si="28"/>
        <v>9.3000000000000007</v>
      </c>
      <c r="P122" s="124">
        <f t="shared" si="28"/>
        <v>9.3000000000000007</v>
      </c>
      <c r="Q122" s="124">
        <f t="shared" si="28"/>
        <v>9.3000000000000007</v>
      </c>
      <c r="R122" s="124">
        <f t="shared" si="28"/>
        <v>9.3000000000000007</v>
      </c>
      <c r="S122" s="124">
        <f t="shared" si="28"/>
        <v>9.3000000000000007</v>
      </c>
      <c r="T122" s="124">
        <f t="shared" si="27"/>
        <v>9.3000000000000007</v>
      </c>
      <c r="U122" s="124">
        <f t="shared" si="27"/>
        <v>9.3000000000000007</v>
      </c>
      <c r="V122" s="124">
        <f t="shared" si="27"/>
        <v>9.3000000000000007</v>
      </c>
      <c r="W122" s="124">
        <f t="shared" si="27"/>
        <v>9.3000000000000007</v>
      </c>
      <c r="X122" s="124">
        <f t="shared" si="27"/>
        <v>9.3000000000000007</v>
      </c>
      <c r="Y122" s="124">
        <f t="shared" si="27"/>
        <v>9.3000000000000007</v>
      </c>
      <c r="Z122" s="124">
        <f t="shared" si="27"/>
        <v>9.3000000000000007</v>
      </c>
      <c r="AA122" s="124">
        <f t="shared" si="27"/>
        <v>9.3000000000000007</v>
      </c>
      <c r="AB122" s="124">
        <f t="shared" si="27"/>
        <v>9.3000000000000007</v>
      </c>
      <c r="AC122" s="124">
        <f t="shared" si="27"/>
        <v>9.3000000000000007</v>
      </c>
      <c r="AD122" s="124">
        <f t="shared" si="27"/>
        <v>9.3000000000000007</v>
      </c>
      <c r="AE122" s="124">
        <f t="shared" si="27"/>
        <v>9.3000000000000007</v>
      </c>
      <c r="AF122" s="124">
        <f t="shared" si="27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5"/>
        <v>0</v>
      </c>
      <c r="C123" s="125">
        <v>0</v>
      </c>
      <c r="D123" s="124">
        <f t="shared" si="28"/>
        <v>0</v>
      </c>
      <c r="E123" s="124">
        <f t="shared" si="28"/>
        <v>0</v>
      </c>
      <c r="F123" s="124">
        <f t="shared" si="28"/>
        <v>0</v>
      </c>
      <c r="G123" s="124">
        <f t="shared" si="28"/>
        <v>0</v>
      </c>
      <c r="H123" s="124">
        <f t="shared" si="28"/>
        <v>0</v>
      </c>
      <c r="I123" s="124">
        <f t="shared" si="28"/>
        <v>0</v>
      </c>
      <c r="J123" s="124">
        <f t="shared" si="28"/>
        <v>0</v>
      </c>
      <c r="K123" s="124">
        <f t="shared" si="28"/>
        <v>0</v>
      </c>
      <c r="L123" s="124">
        <f t="shared" si="28"/>
        <v>0</v>
      </c>
      <c r="M123" s="124">
        <f t="shared" si="28"/>
        <v>0</v>
      </c>
      <c r="N123" s="124">
        <f t="shared" si="28"/>
        <v>0</v>
      </c>
      <c r="O123" s="124">
        <f t="shared" si="28"/>
        <v>0</v>
      </c>
      <c r="P123" s="124">
        <f t="shared" si="28"/>
        <v>0</v>
      </c>
      <c r="Q123" s="124">
        <f t="shared" si="28"/>
        <v>0</v>
      </c>
      <c r="R123" s="124">
        <f t="shared" si="28"/>
        <v>0</v>
      </c>
      <c r="S123" s="124">
        <f t="shared" si="28"/>
        <v>0</v>
      </c>
      <c r="T123" s="124">
        <f t="shared" si="27"/>
        <v>0</v>
      </c>
      <c r="U123" s="124">
        <f t="shared" si="27"/>
        <v>0</v>
      </c>
      <c r="V123" s="124">
        <f t="shared" si="27"/>
        <v>0</v>
      </c>
      <c r="W123" s="124">
        <f t="shared" si="27"/>
        <v>0</v>
      </c>
      <c r="X123" s="124">
        <f t="shared" si="27"/>
        <v>0</v>
      </c>
      <c r="Y123" s="124">
        <f t="shared" si="27"/>
        <v>0</v>
      </c>
      <c r="Z123" s="124">
        <f t="shared" si="27"/>
        <v>0</v>
      </c>
      <c r="AA123" s="124">
        <f t="shared" si="27"/>
        <v>0</v>
      </c>
      <c r="AB123" s="124">
        <f t="shared" si="27"/>
        <v>0</v>
      </c>
      <c r="AC123" s="124">
        <f t="shared" si="27"/>
        <v>0</v>
      </c>
      <c r="AD123" s="124">
        <f t="shared" si="27"/>
        <v>0</v>
      </c>
      <c r="AE123" s="124">
        <f t="shared" si="27"/>
        <v>0</v>
      </c>
      <c r="AF123" s="124">
        <f t="shared" si="27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5"/>
        <v>0</v>
      </c>
      <c r="C124" s="125">
        <v>0</v>
      </c>
      <c r="D124" s="124">
        <f t="shared" si="28"/>
        <v>0</v>
      </c>
      <c r="E124" s="124">
        <f t="shared" si="28"/>
        <v>0</v>
      </c>
      <c r="F124" s="124">
        <f t="shared" si="28"/>
        <v>0</v>
      </c>
      <c r="G124" s="124">
        <f t="shared" si="28"/>
        <v>0</v>
      </c>
      <c r="H124" s="124">
        <f t="shared" si="28"/>
        <v>0</v>
      </c>
      <c r="I124" s="124">
        <f t="shared" si="28"/>
        <v>0</v>
      </c>
      <c r="J124" s="124">
        <f t="shared" si="28"/>
        <v>0</v>
      </c>
      <c r="K124" s="124">
        <f t="shared" si="28"/>
        <v>0</v>
      </c>
      <c r="L124" s="124">
        <f t="shared" si="28"/>
        <v>0</v>
      </c>
      <c r="M124" s="124">
        <f t="shared" si="28"/>
        <v>0</v>
      </c>
      <c r="N124" s="124">
        <f t="shared" si="28"/>
        <v>0</v>
      </c>
      <c r="O124" s="124">
        <f t="shared" si="28"/>
        <v>0</v>
      </c>
      <c r="P124" s="124">
        <f t="shared" si="28"/>
        <v>0</v>
      </c>
      <c r="Q124" s="124">
        <f t="shared" si="28"/>
        <v>0</v>
      </c>
      <c r="R124" s="124">
        <f t="shared" si="28"/>
        <v>0</v>
      </c>
      <c r="S124" s="124">
        <f t="shared" si="28"/>
        <v>0</v>
      </c>
      <c r="T124" s="124">
        <f t="shared" si="27"/>
        <v>0</v>
      </c>
      <c r="U124" s="124">
        <f t="shared" si="27"/>
        <v>0</v>
      </c>
      <c r="V124" s="124">
        <f t="shared" si="27"/>
        <v>0</v>
      </c>
      <c r="W124" s="124">
        <f t="shared" si="27"/>
        <v>0</v>
      </c>
      <c r="X124" s="124">
        <f t="shared" si="27"/>
        <v>0</v>
      </c>
      <c r="Y124" s="124">
        <f t="shared" si="27"/>
        <v>0</v>
      </c>
      <c r="Z124" s="124">
        <f t="shared" si="27"/>
        <v>0</v>
      </c>
      <c r="AA124" s="124">
        <f t="shared" si="27"/>
        <v>0</v>
      </c>
      <c r="AB124" s="124">
        <f t="shared" si="27"/>
        <v>0</v>
      </c>
      <c r="AC124" s="124">
        <f t="shared" si="27"/>
        <v>0</v>
      </c>
      <c r="AD124" s="124">
        <f t="shared" si="27"/>
        <v>0</v>
      </c>
      <c r="AE124" s="124">
        <f t="shared" si="27"/>
        <v>0</v>
      </c>
      <c r="AF124" s="124">
        <f t="shared" si="27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5"/>
        <v>;/</v>
      </c>
      <c r="C125" s="125">
        <v>5</v>
      </c>
      <c r="D125" s="124">
        <f t="shared" si="28"/>
        <v>5</v>
      </c>
      <c r="E125" s="124">
        <f t="shared" si="28"/>
        <v>5</v>
      </c>
      <c r="F125" s="124">
        <f t="shared" si="28"/>
        <v>5</v>
      </c>
      <c r="G125" s="124">
        <f t="shared" si="28"/>
        <v>5</v>
      </c>
      <c r="H125" s="124">
        <f t="shared" si="28"/>
        <v>5</v>
      </c>
      <c r="I125" s="124" t="s">
        <v>220</v>
      </c>
      <c r="J125" s="124" t="str">
        <f t="shared" si="28"/>
        <v>;/</v>
      </c>
      <c r="K125" s="124" t="str">
        <f t="shared" si="28"/>
        <v>;/</v>
      </c>
      <c r="L125" s="124" t="str">
        <f t="shared" si="28"/>
        <v>;/</v>
      </c>
      <c r="M125" s="124" t="str">
        <f t="shared" si="28"/>
        <v>;/</v>
      </c>
      <c r="N125" s="124" t="str">
        <f t="shared" si="28"/>
        <v>;/</v>
      </c>
      <c r="O125" s="124" t="str">
        <f t="shared" si="28"/>
        <v>;/</v>
      </c>
      <c r="P125" s="124" t="str">
        <f t="shared" si="28"/>
        <v>;/</v>
      </c>
      <c r="Q125" s="124" t="str">
        <f t="shared" si="28"/>
        <v>;/</v>
      </c>
      <c r="R125" s="124" t="str">
        <f t="shared" si="28"/>
        <v>;/</v>
      </c>
      <c r="S125" s="124" t="str">
        <f t="shared" si="28"/>
        <v>;/</v>
      </c>
      <c r="T125" s="124" t="str">
        <f t="shared" si="27"/>
        <v>;/</v>
      </c>
      <c r="U125" s="124" t="str">
        <f t="shared" si="27"/>
        <v>;/</v>
      </c>
      <c r="V125" s="124" t="str">
        <f t="shared" si="27"/>
        <v>;/</v>
      </c>
      <c r="W125" s="124" t="str">
        <f t="shared" si="27"/>
        <v>;/</v>
      </c>
      <c r="X125" s="124" t="str">
        <f t="shared" si="27"/>
        <v>;/</v>
      </c>
      <c r="Y125" s="124" t="str">
        <f t="shared" si="27"/>
        <v>;/</v>
      </c>
      <c r="Z125" s="124" t="str">
        <f t="shared" si="27"/>
        <v>;/</v>
      </c>
      <c r="AA125" s="124" t="str">
        <f t="shared" si="27"/>
        <v>;/</v>
      </c>
      <c r="AB125" s="124" t="str">
        <f t="shared" si="27"/>
        <v>;/</v>
      </c>
      <c r="AC125" s="124" t="str">
        <f t="shared" si="27"/>
        <v>;/</v>
      </c>
      <c r="AD125" s="124" t="str">
        <f t="shared" si="27"/>
        <v>;/</v>
      </c>
      <c r="AE125" s="124" t="str">
        <f t="shared" si="27"/>
        <v>;/</v>
      </c>
      <c r="AF125" s="124" t="str">
        <f t="shared" si="27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5"/>
        <v>1</v>
      </c>
      <c r="C126" s="125">
        <v>1</v>
      </c>
      <c r="D126" s="124">
        <f t="shared" si="28"/>
        <v>1</v>
      </c>
      <c r="E126" s="124">
        <f t="shared" si="28"/>
        <v>1</v>
      </c>
      <c r="F126" s="124">
        <f t="shared" si="28"/>
        <v>1</v>
      </c>
      <c r="G126" s="124">
        <f t="shared" si="28"/>
        <v>1</v>
      </c>
      <c r="H126" s="124">
        <f t="shared" si="28"/>
        <v>1</v>
      </c>
      <c r="I126" s="124">
        <f t="shared" si="28"/>
        <v>1</v>
      </c>
      <c r="J126" s="124">
        <f t="shared" si="28"/>
        <v>1</v>
      </c>
      <c r="K126" s="124">
        <f t="shared" si="28"/>
        <v>1</v>
      </c>
      <c r="L126" s="124">
        <f t="shared" si="28"/>
        <v>1</v>
      </c>
      <c r="M126" s="124">
        <f t="shared" si="28"/>
        <v>1</v>
      </c>
      <c r="N126" s="124">
        <f t="shared" si="28"/>
        <v>1</v>
      </c>
      <c r="O126" s="124">
        <f t="shared" si="28"/>
        <v>1</v>
      </c>
      <c r="P126" s="124">
        <f t="shared" si="28"/>
        <v>1</v>
      </c>
      <c r="Q126" s="124">
        <f t="shared" si="28"/>
        <v>1</v>
      </c>
      <c r="R126" s="124">
        <f t="shared" si="28"/>
        <v>1</v>
      </c>
      <c r="S126" s="124">
        <f t="shared" si="28"/>
        <v>1</v>
      </c>
      <c r="T126" s="124">
        <f t="shared" si="27"/>
        <v>1</v>
      </c>
      <c r="U126" s="124">
        <f t="shared" si="27"/>
        <v>1</v>
      </c>
      <c r="V126" s="124">
        <f t="shared" si="27"/>
        <v>1</v>
      </c>
      <c r="W126" s="124">
        <f t="shared" si="27"/>
        <v>1</v>
      </c>
      <c r="X126" s="124">
        <f t="shared" si="27"/>
        <v>1</v>
      </c>
      <c r="Y126" s="124">
        <f t="shared" si="27"/>
        <v>1</v>
      </c>
      <c r="Z126" s="124">
        <f t="shared" si="27"/>
        <v>1</v>
      </c>
      <c r="AA126" s="124">
        <f t="shared" si="27"/>
        <v>1</v>
      </c>
      <c r="AB126" s="124">
        <f t="shared" si="27"/>
        <v>1</v>
      </c>
      <c r="AC126" s="124">
        <f t="shared" si="27"/>
        <v>1</v>
      </c>
      <c r="AD126" s="124">
        <f t="shared" si="27"/>
        <v>1</v>
      </c>
      <c r="AE126" s="124">
        <f t="shared" si="27"/>
        <v>1</v>
      </c>
      <c r="AF126" s="124">
        <f t="shared" si="27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5"/>
        <v>1.58</v>
      </c>
      <c r="C127" s="125">
        <v>1.58</v>
      </c>
      <c r="D127" s="124">
        <f t="shared" si="28"/>
        <v>1.58</v>
      </c>
      <c r="E127" s="124">
        <f t="shared" si="28"/>
        <v>1.58</v>
      </c>
      <c r="F127" s="124">
        <f t="shared" si="28"/>
        <v>1.58</v>
      </c>
      <c r="G127" s="124">
        <f t="shared" si="28"/>
        <v>1.58</v>
      </c>
      <c r="H127" s="124">
        <f t="shared" si="28"/>
        <v>1.58</v>
      </c>
      <c r="I127" s="124">
        <f t="shared" si="28"/>
        <v>1.58</v>
      </c>
      <c r="J127" s="124">
        <f t="shared" si="28"/>
        <v>1.58</v>
      </c>
      <c r="K127" s="124">
        <f t="shared" si="28"/>
        <v>1.58</v>
      </c>
      <c r="L127" s="124">
        <f t="shared" si="28"/>
        <v>1.58</v>
      </c>
      <c r="M127" s="124">
        <f t="shared" si="28"/>
        <v>1.58</v>
      </c>
      <c r="N127" s="124">
        <f t="shared" si="28"/>
        <v>1.58</v>
      </c>
      <c r="O127" s="124">
        <f t="shared" si="28"/>
        <v>1.58</v>
      </c>
      <c r="P127" s="124">
        <f t="shared" si="28"/>
        <v>1.58</v>
      </c>
      <c r="Q127" s="124">
        <f t="shared" si="28"/>
        <v>1.58</v>
      </c>
      <c r="R127" s="124">
        <f t="shared" si="28"/>
        <v>1.58</v>
      </c>
      <c r="S127" s="124">
        <f t="shared" si="28"/>
        <v>1.58</v>
      </c>
      <c r="T127" s="124">
        <f t="shared" si="27"/>
        <v>1.58</v>
      </c>
      <c r="U127" s="124">
        <f t="shared" si="27"/>
        <v>1.58</v>
      </c>
      <c r="V127" s="124">
        <f t="shared" si="27"/>
        <v>1.58</v>
      </c>
      <c r="W127" s="124">
        <f t="shared" si="27"/>
        <v>1.58</v>
      </c>
      <c r="X127" s="124">
        <f t="shared" si="27"/>
        <v>1.58</v>
      </c>
      <c r="Y127" s="124">
        <f t="shared" si="27"/>
        <v>1.58</v>
      </c>
      <c r="Z127" s="124">
        <f t="shared" si="27"/>
        <v>1.58</v>
      </c>
      <c r="AA127" s="124">
        <f t="shared" si="27"/>
        <v>1.58</v>
      </c>
      <c r="AB127" s="124">
        <f t="shared" si="27"/>
        <v>1.58</v>
      </c>
      <c r="AC127" s="124">
        <f t="shared" si="27"/>
        <v>1.58</v>
      </c>
      <c r="AD127" s="124">
        <f t="shared" si="27"/>
        <v>1.58</v>
      </c>
      <c r="AE127" s="124">
        <f t="shared" si="27"/>
        <v>1.58</v>
      </c>
      <c r="AF127" s="124">
        <f t="shared" si="27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5"/>
        <v>1.46</v>
      </c>
      <c r="C128" s="125">
        <v>1.46</v>
      </c>
      <c r="D128" s="124">
        <f t="shared" si="28"/>
        <v>1.46</v>
      </c>
      <c r="E128" s="124">
        <f t="shared" si="28"/>
        <v>1.46</v>
      </c>
      <c r="F128" s="124">
        <f t="shared" si="28"/>
        <v>1.46</v>
      </c>
      <c r="G128" s="124">
        <f t="shared" si="28"/>
        <v>1.46</v>
      </c>
      <c r="H128" s="124">
        <f t="shared" si="28"/>
        <v>1.46</v>
      </c>
      <c r="I128" s="124">
        <f t="shared" si="28"/>
        <v>1.46</v>
      </c>
      <c r="J128" s="124">
        <f t="shared" si="28"/>
        <v>1.46</v>
      </c>
      <c r="K128" s="124">
        <f t="shared" si="28"/>
        <v>1.46</v>
      </c>
      <c r="L128" s="124">
        <f t="shared" si="28"/>
        <v>1.46</v>
      </c>
      <c r="M128" s="124">
        <f t="shared" si="28"/>
        <v>1.46</v>
      </c>
      <c r="N128" s="124">
        <f t="shared" si="28"/>
        <v>1.46</v>
      </c>
      <c r="O128" s="124">
        <f t="shared" si="28"/>
        <v>1.46</v>
      </c>
      <c r="P128" s="124">
        <f t="shared" si="28"/>
        <v>1.46</v>
      </c>
      <c r="Q128" s="124">
        <f t="shared" si="28"/>
        <v>1.46</v>
      </c>
      <c r="R128" s="124">
        <f t="shared" si="28"/>
        <v>1.46</v>
      </c>
      <c r="S128" s="124">
        <f t="shared" si="28"/>
        <v>1.46</v>
      </c>
      <c r="T128" s="124">
        <f t="shared" ref="T128:AF129" si="29">S128</f>
        <v>1.46</v>
      </c>
      <c r="U128" s="124">
        <f t="shared" si="29"/>
        <v>1.46</v>
      </c>
      <c r="V128" s="124">
        <f t="shared" si="29"/>
        <v>1.46</v>
      </c>
      <c r="W128" s="124">
        <f t="shared" si="29"/>
        <v>1.46</v>
      </c>
      <c r="X128" s="124">
        <f t="shared" si="29"/>
        <v>1.46</v>
      </c>
      <c r="Y128" s="124">
        <f t="shared" si="29"/>
        <v>1.46</v>
      </c>
      <c r="Z128" s="124">
        <f t="shared" si="29"/>
        <v>1.46</v>
      </c>
      <c r="AA128" s="124">
        <f t="shared" si="29"/>
        <v>1.46</v>
      </c>
      <c r="AB128" s="124">
        <f t="shared" si="29"/>
        <v>1.46</v>
      </c>
      <c r="AC128" s="124">
        <f t="shared" si="29"/>
        <v>1.46</v>
      </c>
      <c r="AD128" s="124">
        <f t="shared" si="29"/>
        <v>1.46</v>
      </c>
      <c r="AE128" s="124">
        <f t="shared" si="29"/>
        <v>1.46</v>
      </c>
      <c r="AF128" s="124">
        <f t="shared" si="29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5"/>
        <v>1.48</v>
      </c>
      <c r="C129" s="125">
        <v>1.48</v>
      </c>
      <c r="D129" s="124">
        <f t="shared" si="28"/>
        <v>1.48</v>
      </c>
      <c r="E129" s="124">
        <f t="shared" si="28"/>
        <v>1.48</v>
      </c>
      <c r="F129" s="124">
        <f t="shared" si="28"/>
        <v>1.48</v>
      </c>
      <c r="G129" s="124">
        <f t="shared" si="28"/>
        <v>1.48</v>
      </c>
      <c r="H129" s="124">
        <f t="shared" si="28"/>
        <v>1.48</v>
      </c>
      <c r="I129" s="124">
        <f t="shared" si="28"/>
        <v>1.48</v>
      </c>
      <c r="J129" s="124">
        <f t="shared" si="28"/>
        <v>1.48</v>
      </c>
      <c r="K129" s="124">
        <f t="shared" si="28"/>
        <v>1.48</v>
      </c>
      <c r="L129" s="124">
        <f t="shared" si="28"/>
        <v>1.48</v>
      </c>
      <c r="M129" s="124">
        <f t="shared" si="28"/>
        <v>1.48</v>
      </c>
      <c r="N129" s="124">
        <f t="shared" si="28"/>
        <v>1.48</v>
      </c>
      <c r="O129" s="124">
        <f t="shared" si="28"/>
        <v>1.48</v>
      </c>
      <c r="P129" s="124">
        <f t="shared" si="28"/>
        <v>1.48</v>
      </c>
      <c r="Q129" s="124">
        <f t="shared" si="28"/>
        <v>1.48</v>
      </c>
      <c r="R129" s="124">
        <f t="shared" si="28"/>
        <v>1.48</v>
      </c>
      <c r="S129" s="124">
        <f t="shared" si="28"/>
        <v>1.48</v>
      </c>
      <c r="T129" s="124">
        <f t="shared" si="29"/>
        <v>1.48</v>
      </c>
      <c r="U129" s="124">
        <f t="shared" si="29"/>
        <v>1.48</v>
      </c>
      <c r="V129" s="124">
        <f t="shared" si="29"/>
        <v>1.48</v>
      </c>
      <c r="W129" s="124">
        <f t="shared" si="29"/>
        <v>1.48</v>
      </c>
      <c r="X129" s="124">
        <f t="shared" si="29"/>
        <v>1.48</v>
      </c>
      <c r="Y129" s="124">
        <f t="shared" si="29"/>
        <v>1.48</v>
      </c>
      <c r="Z129" s="124">
        <f t="shared" si="29"/>
        <v>1.48</v>
      </c>
      <c r="AA129" s="124">
        <f t="shared" si="29"/>
        <v>1.48</v>
      </c>
      <c r="AB129" s="124">
        <f t="shared" si="29"/>
        <v>1.48</v>
      </c>
      <c r="AC129" s="124">
        <f t="shared" si="29"/>
        <v>1.48</v>
      </c>
      <c r="AD129" s="124">
        <f t="shared" si="29"/>
        <v>1.48</v>
      </c>
      <c r="AE129" s="124">
        <f t="shared" si="29"/>
        <v>1.48</v>
      </c>
      <c r="AF129" s="124">
        <f t="shared" si="29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30">AF131</f>
        <v>2.2000000000000002</v>
      </c>
      <c r="C131" s="125">
        <v>2.2000000000000002</v>
      </c>
      <c r="D131" s="124">
        <f t="shared" ref="D131:S138" si="31">C131</f>
        <v>2.2000000000000002</v>
      </c>
      <c r="E131" s="124">
        <f t="shared" si="31"/>
        <v>2.2000000000000002</v>
      </c>
      <c r="F131" s="124">
        <f t="shared" si="31"/>
        <v>2.2000000000000002</v>
      </c>
      <c r="G131" s="124">
        <f t="shared" si="31"/>
        <v>2.2000000000000002</v>
      </c>
      <c r="H131" s="124">
        <f t="shared" si="31"/>
        <v>2.2000000000000002</v>
      </c>
      <c r="I131" s="124">
        <f t="shared" si="31"/>
        <v>2.2000000000000002</v>
      </c>
      <c r="J131" s="124">
        <f t="shared" si="31"/>
        <v>2.2000000000000002</v>
      </c>
      <c r="K131" s="124">
        <f t="shared" si="31"/>
        <v>2.2000000000000002</v>
      </c>
      <c r="L131" s="124">
        <f t="shared" si="31"/>
        <v>2.2000000000000002</v>
      </c>
      <c r="M131" s="124">
        <f t="shared" si="31"/>
        <v>2.2000000000000002</v>
      </c>
      <c r="N131" s="124">
        <f t="shared" si="31"/>
        <v>2.2000000000000002</v>
      </c>
      <c r="O131" s="124">
        <f t="shared" si="31"/>
        <v>2.2000000000000002</v>
      </c>
      <c r="P131" s="124">
        <f t="shared" si="31"/>
        <v>2.2000000000000002</v>
      </c>
      <c r="Q131" s="124">
        <f t="shared" si="31"/>
        <v>2.2000000000000002</v>
      </c>
      <c r="R131" s="124">
        <f t="shared" si="31"/>
        <v>2.2000000000000002</v>
      </c>
      <c r="S131" s="124">
        <f t="shared" si="31"/>
        <v>2.2000000000000002</v>
      </c>
      <c r="T131" s="124">
        <f t="shared" ref="T131:AF138" si="32">S131</f>
        <v>2.2000000000000002</v>
      </c>
      <c r="U131" s="124">
        <f t="shared" si="32"/>
        <v>2.2000000000000002</v>
      </c>
      <c r="V131" s="124">
        <f t="shared" si="32"/>
        <v>2.2000000000000002</v>
      </c>
      <c r="W131" s="124">
        <f t="shared" si="32"/>
        <v>2.2000000000000002</v>
      </c>
      <c r="X131" s="124">
        <f t="shared" si="32"/>
        <v>2.2000000000000002</v>
      </c>
      <c r="Y131" s="124">
        <f t="shared" si="32"/>
        <v>2.2000000000000002</v>
      </c>
      <c r="Z131" s="124">
        <f t="shared" si="32"/>
        <v>2.2000000000000002</v>
      </c>
      <c r="AA131" s="124">
        <f t="shared" si="32"/>
        <v>2.2000000000000002</v>
      </c>
      <c r="AB131" s="124">
        <f t="shared" si="32"/>
        <v>2.2000000000000002</v>
      </c>
      <c r="AC131" s="124">
        <f t="shared" si="32"/>
        <v>2.2000000000000002</v>
      </c>
      <c r="AD131" s="124">
        <f t="shared" si="32"/>
        <v>2.2000000000000002</v>
      </c>
      <c r="AE131" s="124">
        <f t="shared" si="32"/>
        <v>2.2000000000000002</v>
      </c>
      <c r="AF131" s="124">
        <f t="shared" si="32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30"/>
        <v>2</v>
      </c>
      <c r="C132" s="125">
        <v>2</v>
      </c>
      <c r="D132" s="124">
        <f t="shared" si="31"/>
        <v>2</v>
      </c>
      <c r="E132" s="124">
        <f t="shared" si="31"/>
        <v>2</v>
      </c>
      <c r="F132" s="124">
        <f t="shared" si="31"/>
        <v>2</v>
      </c>
      <c r="G132" s="124">
        <f t="shared" si="31"/>
        <v>2</v>
      </c>
      <c r="H132" s="124">
        <f t="shared" si="31"/>
        <v>2</v>
      </c>
      <c r="I132" s="124">
        <f t="shared" si="31"/>
        <v>2</v>
      </c>
      <c r="J132" s="124">
        <f t="shared" si="31"/>
        <v>2</v>
      </c>
      <c r="K132" s="124">
        <f t="shared" si="31"/>
        <v>2</v>
      </c>
      <c r="L132" s="124">
        <f t="shared" si="31"/>
        <v>2</v>
      </c>
      <c r="M132" s="124">
        <f t="shared" si="31"/>
        <v>2</v>
      </c>
      <c r="N132" s="124">
        <f t="shared" si="31"/>
        <v>2</v>
      </c>
      <c r="O132" s="124">
        <f t="shared" si="31"/>
        <v>2</v>
      </c>
      <c r="P132" s="124">
        <f t="shared" si="31"/>
        <v>2</v>
      </c>
      <c r="Q132" s="124">
        <f t="shared" si="31"/>
        <v>2</v>
      </c>
      <c r="R132" s="124">
        <f t="shared" si="31"/>
        <v>2</v>
      </c>
      <c r="S132" s="124">
        <f t="shared" si="31"/>
        <v>2</v>
      </c>
      <c r="T132" s="124">
        <f t="shared" si="32"/>
        <v>2</v>
      </c>
      <c r="U132" s="124">
        <f t="shared" si="32"/>
        <v>2</v>
      </c>
      <c r="V132" s="124">
        <f t="shared" si="32"/>
        <v>2</v>
      </c>
      <c r="W132" s="124">
        <f t="shared" si="32"/>
        <v>2</v>
      </c>
      <c r="X132" s="124">
        <f t="shared" si="32"/>
        <v>2</v>
      </c>
      <c r="Y132" s="124">
        <f t="shared" si="32"/>
        <v>2</v>
      </c>
      <c r="Z132" s="124">
        <f t="shared" si="32"/>
        <v>2</v>
      </c>
      <c r="AA132" s="124">
        <f t="shared" si="32"/>
        <v>2</v>
      </c>
      <c r="AB132" s="124">
        <f t="shared" si="32"/>
        <v>2</v>
      </c>
      <c r="AC132" s="124">
        <f t="shared" si="32"/>
        <v>2</v>
      </c>
      <c r="AD132" s="124">
        <f t="shared" si="32"/>
        <v>2</v>
      </c>
      <c r="AE132" s="124">
        <f t="shared" si="32"/>
        <v>2</v>
      </c>
      <c r="AF132" s="124">
        <f t="shared" si="32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30"/>
        <v>1.25</v>
      </c>
      <c r="C133" s="125">
        <v>1.25</v>
      </c>
      <c r="D133" s="124">
        <f t="shared" si="31"/>
        <v>1.25</v>
      </c>
      <c r="E133" s="124">
        <f t="shared" si="31"/>
        <v>1.25</v>
      </c>
      <c r="F133" s="124">
        <f t="shared" si="31"/>
        <v>1.25</v>
      </c>
      <c r="G133" s="124">
        <f t="shared" si="31"/>
        <v>1.25</v>
      </c>
      <c r="H133" s="124">
        <f t="shared" si="31"/>
        <v>1.25</v>
      </c>
      <c r="I133" s="124">
        <f t="shared" si="31"/>
        <v>1.25</v>
      </c>
      <c r="J133" s="124">
        <f t="shared" si="31"/>
        <v>1.25</v>
      </c>
      <c r="K133" s="124">
        <f t="shared" si="31"/>
        <v>1.25</v>
      </c>
      <c r="L133" s="124">
        <f t="shared" si="31"/>
        <v>1.25</v>
      </c>
      <c r="M133" s="124">
        <f t="shared" si="31"/>
        <v>1.25</v>
      </c>
      <c r="N133" s="124">
        <f t="shared" si="31"/>
        <v>1.25</v>
      </c>
      <c r="O133" s="124">
        <f t="shared" si="31"/>
        <v>1.25</v>
      </c>
      <c r="P133" s="124">
        <f t="shared" si="31"/>
        <v>1.25</v>
      </c>
      <c r="Q133" s="124">
        <f t="shared" si="31"/>
        <v>1.25</v>
      </c>
      <c r="R133" s="124">
        <f t="shared" si="31"/>
        <v>1.25</v>
      </c>
      <c r="S133" s="124">
        <f t="shared" si="31"/>
        <v>1.25</v>
      </c>
      <c r="T133" s="124">
        <f t="shared" si="32"/>
        <v>1.25</v>
      </c>
      <c r="U133" s="124">
        <f t="shared" si="32"/>
        <v>1.25</v>
      </c>
      <c r="V133" s="124">
        <f t="shared" si="32"/>
        <v>1.25</v>
      </c>
      <c r="W133" s="124">
        <f t="shared" si="32"/>
        <v>1.25</v>
      </c>
      <c r="X133" s="124">
        <f t="shared" si="32"/>
        <v>1.25</v>
      </c>
      <c r="Y133" s="124">
        <f t="shared" si="32"/>
        <v>1.25</v>
      </c>
      <c r="Z133" s="124">
        <f t="shared" si="32"/>
        <v>1.25</v>
      </c>
      <c r="AA133" s="124">
        <f t="shared" si="32"/>
        <v>1.25</v>
      </c>
      <c r="AB133" s="124">
        <f t="shared" si="32"/>
        <v>1.25</v>
      </c>
      <c r="AC133" s="124">
        <f t="shared" si="32"/>
        <v>1.25</v>
      </c>
      <c r="AD133" s="124">
        <f t="shared" si="32"/>
        <v>1.25</v>
      </c>
      <c r="AE133" s="124">
        <f t="shared" si="32"/>
        <v>1.25</v>
      </c>
      <c r="AF133" s="124">
        <f t="shared" si="32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30"/>
        <v>1.1499999999999999</v>
      </c>
      <c r="C134" s="125">
        <v>1.1499999999999999</v>
      </c>
      <c r="D134" s="124">
        <f t="shared" si="31"/>
        <v>1.1499999999999999</v>
      </c>
      <c r="E134" s="124">
        <f t="shared" si="31"/>
        <v>1.1499999999999999</v>
      </c>
      <c r="F134" s="124">
        <f t="shared" si="31"/>
        <v>1.1499999999999999</v>
      </c>
      <c r="G134" s="124">
        <f t="shared" si="31"/>
        <v>1.1499999999999999</v>
      </c>
      <c r="H134" s="124">
        <f t="shared" si="31"/>
        <v>1.1499999999999999</v>
      </c>
      <c r="I134" s="124">
        <f t="shared" si="31"/>
        <v>1.1499999999999999</v>
      </c>
      <c r="J134" s="124">
        <f t="shared" si="31"/>
        <v>1.1499999999999999</v>
      </c>
      <c r="K134" s="124">
        <f t="shared" si="31"/>
        <v>1.1499999999999999</v>
      </c>
      <c r="L134" s="124">
        <f t="shared" si="31"/>
        <v>1.1499999999999999</v>
      </c>
      <c r="M134" s="124">
        <f t="shared" si="31"/>
        <v>1.1499999999999999</v>
      </c>
      <c r="N134" s="124">
        <f t="shared" si="31"/>
        <v>1.1499999999999999</v>
      </c>
      <c r="O134" s="124">
        <f t="shared" si="31"/>
        <v>1.1499999999999999</v>
      </c>
      <c r="P134" s="124">
        <f t="shared" si="31"/>
        <v>1.1499999999999999</v>
      </c>
      <c r="Q134" s="124">
        <f t="shared" si="31"/>
        <v>1.1499999999999999</v>
      </c>
      <c r="R134" s="124">
        <f t="shared" si="31"/>
        <v>1.1499999999999999</v>
      </c>
      <c r="S134" s="124">
        <f t="shared" si="31"/>
        <v>1.1499999999999999</v>
      </c>
      <c r="T134" s="124">
        <f t="shared" si="32"/>
        <v>1.1499999999999999</v>
      </c>
      <c r="U134" s="124">
        <f t="shared" si="32"/>
        <v>1.1499999999999999</v>
      </c>
      <c r="V134" s="124">
        <f t="shared" si="32"/>
        <v>1.1499999999999999</v>
      </c>
      <c r="W134" s="124">
        <f t="shared" si="32"/>
        <v>1.1499999999999999</v>
      </c>
      <c r="X134" s="124">
        <f t="shared" si="32"/>
        <v>1.1499999999999999</v>
      </c>
      <c r="Y134" s="124">
        <f t="shared" si="32"/>
        <v>1.1499999999999999</v>
      </c>
      <c r="Z134" s="124">
        <f t="shared" si="32"/>
        <v>1.1499999999999999</v>
      </c>
      <c r="AA134" s="124">
        <f t="shared" si="32"/>
        <v>1.1499999999999999</v>
      </c>
      <c r="AB134" s="124">
        <f t="shared" si="32"/>
        <v>1.1499999999999999</v>
      </c>
      <c r="AC134" s="124">
        <f t="shared" si="32"/>
        <v>1.1499999999999999</v>
      </c>
      <c r="AD134" s="124">
        <f t="shared" si="32"/>
        <v>1.1499999999999999</v>
      </c>
      <c r="AE134" s="124">
        <f t="shared" si="32"/>
        <v>1.1499999999999999</v>
      </c>
      <c r="AF134" s="124">
        <f t="shared" si="32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30"/>
        <v>2.133</v>
      </c>
      <c r="C135" s="125">
        <v>2.133</v>
      </c>
      <c r="D135" s="124">
        <f t="shared" si="31"/>
        <v>2.133</v>
      </c>
      <c r="E135" s="124">
        <f t="shared" si="31"/>
        <v>2.133</v>
      </c>
      <c r="F135" s="124">
        <f t="shared" si="31"/>
        <v>2.133</v>
      </c>
      <c r="G135" s="124">
        <f t="shared" si="31"/>
        <v>2.133</v>
      </c>
      <c r="H135" s="124">
        <f t="shared" si="31"/>
        <v>2.133</v>
      </c>
      <c r="I135" s="124">
        <f t="shared" si="31"/>
        <v>2.133</v>
      </c>
      <c r="J135" s="124">
        <f t="shared" si="31"/>
        <v>2.133</v>
      </c>
      <c r="K135" s="124">
        <f t="shared" si="31"/>
        <v>2.133</v>
      </c>
      <c r="L135" s="124">
        <f t="shared" si="31"/>
        <v>2.133</v>
      </c>
      <c r="M135" s="124">
        <f t="shared" si="31"/>
        <v>2.133</v>
      </c>
      <c r="N135" s="124">
        <f t="shared" si="31"/>
        <v>2.133</v>
      </c>
      <c r="O135" s="124">
        <f t="shared" si="31"/>
        <v>2.133</v>
      </c>
      <c r="P135" s="124">
        <f t="shared" si="31"/>
        <v>2.133</v>
      </c>
      <c r="Q135" s="124">
        <f t="shared" si="31"/>
        <v>2.133</v>
      </c>
      <c r="R135" s="124">
        <f t="shared" si="31"/>
        <v>2.133</v>
      </c>
      <c r="S135" s="124">
        <f t="shared" si="31"/>
        <v>2.133</v>
      </c>
      <c r="T135" s="124">
        <f t="shared" si="32"/>
        <v>2.133</v>
      </c>
      <c r="U135" s="124">
        <f t="shared" si="32"/>
        <v>2.133</v>
      </c>
      <c r="V135" s="124">
        <f t="shared" si="32"/>
        <v>2.133</v>
      </c>
      <c r="W135" s="124">
        <f t="shared" si="32"/>
        <v>2.133</v>
      </c>
      <c r="X135" s="124">
        <f t="shared" si="32"/>
        <v>2.133</v>
      </c>
      <c r="Y135" s="124">
        <f t="shared" si="32"/>
        <v>2.133</v>
      </c>
      <c r="Z135" s="124">
        <f t="shared" si="32"/>
        <v>2.133</v>
      </c>
      <c r="AA135" s="124">
        <f t="shared" si="32"/>
        <v>2.133</v>
      </c>
      <c r="AB135" s="124">
        <f t="shared" si="32"/>
        <v>2.133</v>
      </c>
      <c r="AC135" s="124">
        <f t="shared" si="32"/>
        <v>2.133</v>
      </c>
      <c r="AD135" s="124">
        <f t="shared" si="32"/>
        <v>2.133</v>
      </c>
      <c r="AE135" s="124">
        <f t="shared" si="32"/>
        <v>2.133</v>
      </c>
      <c r="AF135" s="124">
        <f t="shared" si="32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30"/>
        <v>2.09</v>
      </c>
      <c r="C136" s="125">
        <v>2.09</v>
      </c>
      <c r="D136" s="124">
        <f t="shared" si="31"/>
        <v>2.09</v>
      </c>
      <c r="E136" s="124">
        <f t="shared" si="31"/>
        <v>2.09</v>
      </c>
      <c r="F136" s="124">
        <f t="shared" si="31"/>
        <v>2.09</v>
      </c>
      <c r="G136" s="124">
        <f t="shared" si="31"/>
        <v>2.09</v>
      </c>
      <c r="H136" s="124">
        <f t="shared" si="31"/>
        <v>2.09</v>
      </c>
      <c r="I136" s="124">
        <f t="shared" si="31"/>
        <v>2.09</v>
      </c>
      <c r="J136" s="124">
        <f t="shared" si="31"/>
        <v>2.09</v>
      </c>
      <c r="K136" s="124">
        <f t="shared" si="31"/>
        <v>2.09</v>
      </c>
      <c r="L136" s="124">
        <f t="shared" si="31"/>
        <v>2.09</v>
      </c>
      <c r="M136" s="124">
        <f t="shared" si="31"/>
        <v>2.09</v>
      </c>
      <c r="N136" s="124">
        <f t="shared" si="31"/>
        <v>2.09</v>
      </c>
      <c r="O136" s="124">
        <f t="shared" si="31"/>
        <v>2.09</v>
      </c>
      <c r="P136" s="124">
        <f t="shared" si="31"/>
        <v>2.09</v>
      </c>
      <c r="Q136" s="124">
        <f t="shared" si="31"/>
        <v>2.09</v>
      </c>
      <c r="R136" s="124">
        <f t="shared" si="31"/>
        <v>2.09</v>
      </c>
      <c r="S136" s="124">
        <f t="shared" si="31"/>
        <v>2.09</v>
      </c>
      <c r="T136" s="124">
        <f t="shared" si="32"/>
        <v>2.09</v>
      </c>
      <c r="U136" s="124">
        <f t="shared" si="32"/>
        <v>2.09</v>
      </c>
      <c r="V136" s="124">
        <f t="shared" si="32"/>
        <v>2.09</v>
      </c>
      <c r="W136" s="124">
        <f t="shared" si="32"/>
        <v>2.09</v>
      </c>
      <c r="X136" s="124">
        <f t="shared" si="32"/>
        <v>2.09</v>
      </c>
      <c r="Y136" s="124">
        <f t="shared" si="32"/>
        <v>2.09</v>
      </c>
      <c r="Z136" s="124">
        <f t="shared" si="32"/>
        <v>2.09</v>
      </c>
      <c r="AA136" s="124">
        <f t="shared" si="32"/>
        <v>2.09</v>
      </c>
      <c r="AB136" s="124">
        <f t="shared" si="32"/>
        <v>2.09</v>
      </c>
      <c r="AC136" s="124">
        <f t="shared" si="32"/>
        <v>2.09</v>
      </c>
      <c r="AD136" s="124">
        <f t="shared" si="32"/>
        <v>2.09</v>
      </c>
      <c r="AE136" s="124">
        <f t="shared" si="32"/>
        <v>2.09</v>
      </c>
      <c r="AF136" s="124">
        <f t="shared" si="32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30"/>
        <v>1.1399999999999999</v>
      </c>
      <c r="C137" s="125">
        <v>1.1399999999999999</v>
      </c>
      <c r="D137" s="124">
        <f t="shared" si="31"/>
        <v>1.1399999999999999</v>
      </c>
      <c r="E137" s="124">
        <f t="shared" si="31"/>
        <v>1.1399999999999999</v>
      </c>
      <c r="F137" s="124">
        <f t="shared" si="31"/>
        <v>1.1399999999999999</v>
      </c>
      <c r="G137" s="124">
        <f t="shared" si="31"/>
        <v>1.1399999999999999</v>
      </c>
      <c r="H137" s="124">
        <f t="shared" si="31"/>
        <v>1.1399999999999999</v>
      </c>
      <c r="I137" s="124">
        <f t="shared" si="31"/>
        <v>1.1399999999999999</v>
      </c>
      <c r="J137" s="124">
        <f t="shared" si="31"/>
        <v>1.1399999999999999</v>
      </c>
      <c r="K137" s="124">
        <f t="shared" si="31"/>
        <v>1.1399999999999999</v>
      </c>
      <c r="L137" s="124">
        <f t="shared" si="31"/>
        <v>1.1399999999999999</v>
      </c>
      <c r="M137" s="124">
        <f t="shared" si="31"/>
        <v>1.1399999999999999</v>
      </c>
      <c r="N137" s="124">
        <f t="shared" si="31"/>
        <v>1.1399999999999999</v>
      </c>
      <c r="O137" s="124">
        <f t="shared" si="31"/>
        <v>1.1399999999999999</v>
      </c>
      <c r="P137" s="124">
        <f t="shared" si="31"/>
        <v>1.1399999999999999</v>
      </c>
      <c r="Q137" s="124">
        <f t="shared" si="31"/>
        <v>1.1399999999999999</v>
      </c>
      <c r="R137" s="124">
        <f t="shared" si="31"/>
        <v>1.1399999999999999</v>
      </c>
      <c r="S137" s="124">
        <f t="shared" si="31"/>
        <v>1.1399999999999999</v>
      </c>
      <c r="T137" s="124">
        <f t="shared" si="32"/>
        <v>1.1399999999999999</v>
      </c>
      <c r="U137" s="124">
        <f t="shared" si="32"/>
        <v>1.1399999999999999</v>
      </c>
      <c r="V137" s="124">
        <f t="shared" si="32"/>
        <v>1.1399999999999999</v>
      </c>
      <c r="W137" s="124">
        <f t="shared" si="32"/>
        <v>1.1399999999999999</v>
      </c>
      <c r="X137" s="124">
        <f t="shared" si="32"/>
        <v>1.1399999999999999</v>
      </c>
      <c r="Y137" s="124">
        <f t="shared" si="32"/>
        <v>1.1399999999999999</v>
      </c>
      <c r="Z137" s="124">
        <f t="shared" si="32"/>
        <v>1.1399999999999999</v>
      </c>
      <c r="AA137" s="124">
        <f t="shared" si="32"/>
        <v>1.1399999999999999</v>
      </c>
      <c r="AB137" s="124">
        <f t="shared" si="32"/>
        <v>1.1399999999999999</v>
      </c>
      <c r="AC137" s="124">
        <f t="shared" si="32"/>
        <v>1.1399999999999999</v>
      </c>
      <c r="AD137" s="124">
        <f t="shared" si="32"/>
        <v>1.1399999999999999</v>
      </c>
      <c r="AE137" s="124">
        <f t="shared" si="32"/>
        <v>1.1399999999999999</v>
      </c>
      <c r="AF137" s="124">
        <f t="shared" si="32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30"/>
        <v>0.82</v>
      </c>
      <c r="C138" s="125">
        <v>0.82</v>
      </c>
      <c r="D138" s="124">
        <f t="shared" si="31"/>
        <v>0.82</v>
      </c>
      <c r="E138" s="124">
        <f t="shared" si="31"/>
        <v>0.82</v>
      </c>
      <c r="F138" s="124">
        <f t="shared" si="31"/>
        <v>0.82</v>
      </c>
      <c r="G138" s="124">
        <f t="shared" si="31"/>
        <v>0.82</v>
      </c>
      <c r="H138" s="124">
        <f t="shared" si="31"/>
        <v>0.82</v>
      </c>
      <c r="I138" s="124">
        <f t="shared" si="31"/>
        <v>0.82</v>
      </c>
      <c r="J138" s="124">
        <f t="shared" si="31"/>
        <v>0.82</v>
      </c>
      <c r="K138" s="124">
        <f t="shared" si="31"/>
        <v>0.82</v>
      </c>
      <c r="L138" s="124">
        <f t="shared" si="31"/>
        <v>0.82</v>
      </c>
      <c r="M138" s="124">
        <f t="shared" si="31"/>
        <v>0.82</v>
      </c>
      <c r="N138" s="124">
        <f t="shared" si="31"/>
        <v>0.82</v>
      </c>
      <c r="O138" s="124">
        <f t="shared" si="31"/>
        <v>0.82</v>
      </c>
      <c r="P138" s="124">
        <f t="shared" si="31"/>
        <v>0.82</v>
      </c>
      <c r="Q138" s="124">
        <f t="shared" si="31"/>
        <v>0.82</v>
      </c>
      <c r="R138" s="124">
        <f t="shared" si="31"/>
        <v>0.82</v>
      </c>
      <c r="S138" s="124">
        <f t="shared" si="31"/>
        <v>0.82</v>
      </c>
      <c r="T138" s="124">
        <f t="shared" si="32"/>
        <v>0.82</v>
      </c>
      <c r="U138" s="124">
        <f t="shared" si="32"/>
        <v>0.82</v>
      </c>
      <c r="V138" s="124">
        <f t="shared" si="32"/>
        <v>0.82</v>
      </c>
      <c r="W138" s="124">
        <f t="shared" si="32"/>
        <v>0.82</v>
      </c>
      <c r="X138" s="124">
        <f t="shared" si="32"/>
        <v>0.82</v>
      </c>
      <c r="Y138" s="124">
        <f t="shared" si="32"/>
        <v>0.82</v>
      </c>
      <c r="Z138" s="124">
        <f t="shared" si="32"/>
        <v>0.82</v>
      </c>
      <c r="AA138" s="124">
        <f t="shared" si="32"/>
        <v>0.82</v>
      </c>
      <c r="AB138" s="124">
        <f t="shared" si="32"/>
        <v>0.82</v>
      </c>
      <c r="AC138" s="124">
        <f t="shared" si="32"/>
        <v>0.82</v>
      </c>
      <c r="AD138" s="124">
        <f t="shared" si="32"/>
        <v>0.82</v>
      </c>
      <c r="AE138" s="124">
        <f t="shared" si="32"/>
        <v>0.82</v>
      </c>
      <c r="AF138" s="124">
        <f t="shared" si="32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3">AF140</f>
        <v>2</v>
      </c>
      <c r="C140" s="125">
        <v>2</v>
      </c>
      <c r="D140" s="124">
        <f t="shared" ref="D140:S146" si="34">C140</f>
        <v>2</v>
      </c>
      <c r="E140" s="124">
        <f t="shared" si="34"/>
        <v>2</v>
      </c>
      <c r="F140" s="124">
        <f t="shared" si="34"/>
        <v>2</v>
      </c>
      <c r="G140" s="124">
        <f t="shared" si="34"/>
        <v>2</v>
      </c>
      <c r="H140" s="124">
        <f t="shared" si="34"/>
        <v>2</v>
      </c>
      <c r="I140" s="124">
        <f t="shared" si="34"/>
        <v>2</v>
      </c>
      <c r="J140" s="124">
        <f t="shared" si="34"/>
        <v>2</v>
      </c>
      <c r="K140" s="124">
        <f t="shared" si="34"/>
        <v>2</v>
      </c>
      <c r="L140" s="124">
        <f t="shared" si="34"/>
        <v>2</v>
      </c>
      <c r="M140" s="124">
        <f t="shared" si="34"/>
        <v>2</v>
      </c>
      <c r="N140" s="124">
        <f t="shared" si="34"/>
        <v>2</v>
      </c>
      <c r="O140" s="124">
        <f t="shared" si="34"/>
        <v>2</v>
      </c>
      <c r="P140" s="124">
        <f t="shared" si="34"/>
        <v>2</v>
      </c>
      <c r="Q140" s="124">
        <f t="shared" si="34"/>
        <v>2</v>
      </c>
      <c r="R140" s="124">
        <f t="shared" si="34"/>
        <v>2</v>
      </c>
      <c r="S140" s="124">
        <f t="shared" si="34"/>
        <v>2</v>
      </c>
      <c r="T140" s="124">
        <f t="shared" ref="T140:AF146" si="35">S140</f>
        <v>2</v>
      </c>
      <c r="U140" s="124">
        <f t="shared" si="35"/>
        <v>2</v>
      </c>
      <c r="V140" s="124">
        <f t="shared" si="35"/>
        <v>2</v>
      </c>
      <c r="W140" s="124">
        <f t="shared" si="35"/>
        <v>2</v>
      </c>
      <c r="X140" s="124">
        <f t="shared" si="35"/>
        <v>2</v>
      </c>
      <c r="Y140" s="124">
        <f t="shared" si="35"/>
        <v>2</v>
      </c>
      <c r="Z140" s="124">
        <f t="shared" si="35"/>
        <v>2</v>
      </c>
      <c r="AA140" s="124">
        <f t="shared" si="35"/>
        <v>2</v>
      </c>
      <c r="AB140" s="124">
        <f t="shared" si="35"/>
        <v>2</v>
      </c>
      <c r="AC140" s="124">
        <f t="shared" si="35"/>
        <v>2</v>
      </c>
      <c r="AD140" s="124">
        <f t="shared" si="35"/>
        <v>2</v>
      </c>
      <c r="AE140" s="124">
        <f t="shared" si="35"/>
        <v>2</v>
      </c>
      <c r="AF140" s="124">
        <f t="shared" si="35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3"/>
        <v>5.61</v>
      </c>
      <c r="C141" s="125">
        <v>5.61</v>
      </c>
      <c r="D141" s="124">
        <f t="shared" si="34"/>
        <v>5.61</v>
      </c>
      <c r="E141" s="124">
        <f t="shared" si="34"/>
        <v>5.61</v>
      </c>
      <c r="F141" s="124">
        <f t="shared" si="34"/>
        <v>5.61</v>
      </c>
      <c r="G141" s="124">
        <f t="shared" si="34"/>
        <v>5.61</v>
      </c>
      <c r="H141" s="124">
        <f t="shared" si="34"/>
        <v>5.61</v>
      </c>
      <c r="I141" s="124">
        <f t="shared" si="34"/>
        <v>5.61</v>
      </c>
      <c r="J141" s="124">
        <f t="shared" si="34"/>
        <v>5.61</v>
      </c>
      <c r="K141" s="124">
        <f t="shared" si="34"/>
        <v>5.61</v>
      </c>
      <c r="L141" s="124">
        <f t="shared" si="34"/>
        <v>5.61</v>
      </c>
      <c r="M141" s="124">
        <f t="shared" si="34"/>
        <v>5.61</v>
      </c>
      <c r="N141" s="124">
        <f t="shared" si="34"/>
        <v>5.61</v>
      </c>
      <c r="O141" s="124">
        <f t="shared" si="34"/>
        <v>5.61</v>
      </c>
      <c r="P141" s="124">
        <f t="shared" si="34"/>
        <v>5.61</v>
      </c>
      <c r="Q141" s="124">
        <f t="shared" si="34"/>
        <v>5.61</v>
      </c>
      <c r="R141" s="124">
        <f t="shared" si="34"/>
        <v>5.61</v>
      </c>
      <c r="S141" s="124">
        <f t="shared" si="34"/>
        <v>5.61</v>
      </c>
      <c r="T141" s="124">
        <f t="shared" si="35"/>
        <v>5.61</v>
      </c>
      <c r="U141" s="124">
        <f t="shared" si="35"/>
        <v>5.61</v>
      </c>
      <c r="V141" s="124">
        <f t="shared" si="35"/>
        <v>5.61</v>
      </c>
      <c r="W141" s="124">
        <f t="shared" si="35"/>
        <v>5.61</v>
      </c>
      <c r="X141" s="124">
        <f t="shared" si="35"/>
        <v>5.61</v>
      </c>
      <c r="Y141" s="124">
        <f t="shared" si="35"/>
        <v>5.61</v>
      </c>
      <c r="Z141" s="124">
        <f t="shared" si="35"/>
        <v>5.61</v>
      </c>
      <c r="AA141" s="124">
        <f t="shared" si="35"/>
        <v>5.61</v>
      </c>
      <c r="AB141" s="124">
        <f t="shared" si="35"/>
        <v>5.61</v>
      </c>
      <c r="AC141" s="124">
        <f t="shared" si="35"/>
        <v>5.61</v>
      </c>
      <c r="AD141" s="124">
        <f t="shared" si="35"/>
        <v>5.61</v>
      </c>
      <c r="AE141" s="124">
        <f t="shared" si="35"/>
        <v>5.61</v>
      </c>
      <c r="AF141" s="124">
        <f t="shared" si="35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3"/>
        <v>1.25</v>
      </c>
      <c r="C142" s="125">
        <v>1.25</v>
      </c>
      <c r="D142" s="124">
        <f t="shared" si="34"/>
        <v>1.25</v>
      </c>
      <c r="E142" s="124">
        <f t="shared" si="34"/>
        <v>1.25</v>
      </c>
      <c r="F142" s="124">
        <f t="shared" si="34"/>
        <v>1.25</v>
      </c>
      <c r="G142" s="124">
        <f t="shared" si="34"/>
        <v>1.25</v>
      </c>
      <c r="H142" s="124">
        <f t="shared" si="34"/>
        <v>1.25</v>
      </c>
      <c r="I142" s="124">
        <f t="shared" si="34"/>
        <v>1.25</v>
      </c>
      <c r="J142" s="124">
        <f t="shared" si="34"/>
        <v>1.25</v>
      </c>
      <c r="K142" s="124">
        <f t="shared" si="34"/>
        <v>1.25</v>
      </c>
      <c r="L142" s="124">
        <f t="shared" si="34"/>
        <v>1.25</v>
      </c>
      <c r="M142" s="124">
        <f t="shared" si="34"/>
        <v>1.25</v>
      </c>
      <c r="N142" s="124">
        <f t="shared" si="34"/>
        <v>1.25</v>
      </c>
      <c r="O142" s="124">
        <f t="shared" si="34"/>
        <v>1.25</v>
      </c>
      <c r="P142" s="124">
        <f t="shared" si="34"/>
        <v>1.25</v>
      </c>
      <c r="Q142" s="124">
        <f t="shared" si="34"/>
        <v>1.25</v>
      </c>
      <c r="R142" s="124">
        <f t="shared" si="34"/>
        <v>1.25</v>
      </c>
      <c r="S142" s="124">
        <f t="shared" si="34"/>
        <v>1.25</v>
      </c>
      <c r="T142" s="124">
        <f t="shared" si="35"/>
        <v>1.25</v>
      </c>
      <c r="U142" s="124">
        <f t="shared" si="35"/>
        <v>1.25</v>
      </c>
      <c r="V142" s="124">
        <f t="shared" si="35"/>
        <v>1.25</v>
      </c>
      <c r="W142" s="124">
        <f t="shared" si="35"/>
        <v>1.25</v>
      </c>
      <c r="X142" s="124">
        <f t="shared" si="35"/>
        <v>1.25</v>
      </c>
      <c r="Y142" s="124">
        <f t="shared" si="35"/>
        <v>1.25</v>
      </c>
      <c r="Z142" s="124">
        <f t="shared" si="35"/>
        <v>1.25</v>
      </c>
      <c r="AA142" s="124">
        <f t="shared" si="35"/>
        <v>1.25</v>
      </c>
      <c r="AB142" s="124">
        <f t="shared" si="35"/>
        <v>1.25</v>
      </c>
      <c r="AC142" s="124">
        <f t="shared" si="35"/>
        <v>1.25</v>
      </c>
      <c r="AD142" s="124">
        <f t="shared" si="35"/>
        <v>1.25</v>
      </c>
      <c r="AE142" s="124">
        <f t="shared" si="35"/>
        <v>1.25</v>
      </c>
      <c r="AF142" s="124">
        <f t="shared" si="35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3"/>
        <v>1.25</v>
      </c>
      <c r="C143" s="125">
        <v>1.25</v>
      </c>
      <c r="D143" s="124">
        <f t="shared" si="34"/>
        <v>1.25</v>
      </c>
      <c r="E143" s="124">
        <f t="shared" si="34"/>
        <v>1.25</v>
      </c>
      <c r="F143" s="124">
        <f t="shared" si="34"/>
        <v>1.25</v>
      </c>
      <c r="G143" s="124">
        <f t="shared" si="34"/>
        <v>1.25</v>
      </c>
      <c r="H143" s="124">
        <f t="shared" si="34"/>
        <v>1.25</v>
      </c>
      <c r="I143" s="124">
        <f t="shared" si="34"/>
        <v>1.25</v>
      </c>
      <c r="J143" s="124">
        <f t="shared" si="34"/>
        <v>1.25</v>
      </c>
      <c r="K143" s="124">
        <f t="shared" si="34"/>
        <v>1.25</v>
      </c>
      <c r="L143" s="124">
        <f t="shared" si="34"/>
        <v>1.25</v>
      </c>
      <c r="M143" s="124">
        <f t="shared" si="34"/>
        <v>1.25</v>
      </c>
      <c r="N143" s="124">
        <f t="shared" si="34"/>
        <v>1.25</v>
      </c>
      <c r="O143" s="124">
        <f t="shared" si="34"/>
        <v>1.25</v>
      </c>
      <c r="P143" s="124">
        <f t="shared" si="34"/>
        <v>1.25</v>
      </c>
      <c r="Q143" s="124">
        <f t="shared" si="34"/>
        <v>1.25</v>
      </c>
      <c r="R143" s="124">
        <f t="shared" si="34"/>
        <v>1.25</v>
      </c>
      <c r="S143" s="124">
        <f t="shared" si="34"/>
        <v>1.25</v>
      </c>
      <c r="T143" s="124">
        <f t="shared" si="35"/>
        <v>1.25</v>
      </c>
      <c r="U143" s="124">
        <f t="shared" si="35"/>
        <v>1.25</v>
      </c>
      <c r="V143" s="124">
        <f t="shared" si="35"/>
        <v>1.25</v>
      </c>
      <c r="W143" s="124">
        <f t="shared" si="35"/>
        <v>1.25</v>
      </c>
      <c r="X143" s="124">
        <f t="shared" si="35"/>
        <v>1.25</v>
      </c>
      <c r="Y143" s="124">
        <f t="shared" si="35"/>
        <v>1.25</v>
      </c>
      <c r="Z143" s="124">
        <f t="shared" si="35"/>
        <v>1.25</v>
      </c>
      <c r="AA143" s="124">
        <f t="shared" si="35"/>
        <v>1.25</v>
      </c>
      <c r="AB143" s="124">
        <f t="shared" si="35"/>
        <v>1.25</v>
      </c>
      <c r="AC143" s="124">
        <f t="shared" si="35"/>
        <v>1.25</v>
      </c>
      <c r="AD143" s="124">
        <f t="shared" si="35"/>
        <v>1.25</v>
      </c>
      <c r="AE143" s="124">
        <f t="shared" si="35"/>
        <v>1.25</v>
      </c>
      <c r="AF143" s="124">
        <f t="shared" si="35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3"/>
        <v>1.46</v>
      </c>
      <c r="C144" s="125">
        <v>1.46</v>
      </c>
      <c r="D144" s="124">
        <f t="shared" si="34"/>
        <v>1.46</v>
      </c>
      <c r="E144" s="124">
        <f t="shared" si="34"/>
        <v>1.46</v>
      </c>
      <c r="F144" s="124">
        <f t="shared" si="34"/>
        <v>1.46</v>
      </c>
      <c r="G144" s="124">
        <f t="shared" si="34"/>
        <v>1.46</v>
      </c>
      <c r="H144" s="124">
        <f t="shared" si="34"/>
        <v>1.46</v>
      </c>
      <c r="I144" s="124">
        <f t="shared" si="34"/>
        <v>1.46</v>
      </c>
      <c r="J144" s="124">
        <f t="shared" si="34"/>
        <v>1.46</v>
      </c>
      <c r="K144" s="124">
        <f t="shared" si="34"/>
        <v>1.46</v>
      </c>
      <c r="L144" s="124">
        <f t="shared" si="34"/>
        <v>1.46</v>
      </c>
      <c r="M144" s="124">
        <f t="shared" si="34"/>
        <v>1.46</v>
      </c>
      <c r="N144" s="124">
        <f t="shared" si="34"/>
        <v>1.46</v>
      </c>
      <c r="O144" s="124">
        <f t="shared" si="34"/>
        <v>1.46</v>
      </c>
      <c r="P144" s="124">
        <f t="shared" si="34"/>
        <v>1.46</v>
      </c>
      <c r="Q144" s="124">
        <f t="shared" si="34"/>
        <v>1.46</v>
      </c>
      <c r="R144" s="124">
        <f t="shared" si="34"/>
        <v>1.46</v>
      </c>
      <c r="S144" s="124">
        <f t="shared" si="34"/>
        <v>1.46</v>
      </c>
      <c r="T144" s="124">
        <f t="shared" si="35"/>
        <v>1.46</v>
      </c>
      <c r="U144" s="124">
        <f t="shared" si="35"/>
        <v>1.46</v>
      </c>
      <c r="V144" s="124">
        <f t="shared" si="35"/>
        <v>1.46</v>
      </c>
      <c r="W144" s="124">
        <f t="shared" si="35"/>
        <v>1.46</v>
      </c>
      <c r="X144" s="124">
        <f t="shared" si="35"/>
        <v>1.46</v>
      </c>
      <c r="Y144" s="124">
        <f t="shared" si="35"/>
        <v>1.46</v>
      </c>
      <c r="Z144" s="124">
        <f t="shared" si="35"/>
        <v>1.46</v>
      </c>
      <c r="AA144" s="124">
        <f t="shared" si="35"/>
        <v>1.46</v>
      </c>
      <c r="AB144" s="124">
        <f t="shared" si="35"/>
        <v>1.46</v>
      </c>
      <c r="AC144" s="124">
        <f t="shared" si="35"/>
        <v>1.46</v>
      </c>
      <c r="AD144" s="124">
        <f t="shared" si="35"/>
        <v>1.46</v>
      </c>
      <c r="AE144" s="124">
        <f t="shared" si="35"/>
        <v>1.46</v>
      </c>
      <c r="AF144" s="124">
        <f t="shared" si="35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3"/>
        <v>3</v>
      </c>
      <c r="C145" s="125">
        <v>3</v>
      </c>
      <c r="D145" s="124">
        <f t="shared" si="34"/>
        <v>3</v>
      </c>
      <c r="E145" s="124">
        <f t="shared" si="34"/>
        <v>3</v>
      </c>
      <c r="F145" s="124">
        <f t="shared" si="34"/>
        <v>3</v>
      </c>
      <c r="G145" s="124">
        <f t="shared" si="34"/>
        <v>3</v>
      </c>
      <c r="H145" s="124">
        <f t="shared" si="34"/>
        <v>3</v>
      </c>
      <c r="I145" s="124">
        <f t="shared" si="34"/>
        <v>3</v>
      </c>
      <c r="J145" s="124">
        <f t="shared" si="34"/>
        <v>3</v>
      </c>
      <c r="K145" s="124">
        <f t="shared" si="34"/>
        <v>3</v>
      </c>
      <c r="L145" s="124">
        <f t="shared" si="34"/>
        <v>3</v>
      </c>
      <c r="M145" s="124">
        <f t="shared" si="34"/>
        <v>3</v>
      </c>
      <c r="N145" s="124">
        <f t="shared" si="34"/>
        <v>3</v>
      </c>
      <c r="O145" s="124">
        <f t="shared" si="34"/>
        <v>3</v>
      </c>
      <c r="P145" s="124">
        <f t="shared" si="34"/>
        <v>3</v>
      </c>
      <c r="Q145" s="124">
        <f t="shared" si="34"/>
        <v>3</v>
      </c>
      <c r="R145" s="124">
        <f t="shared" si="34"/>
        <v>3</v>
      </c>
      <c r="S145" s="124">
        <f t="shared" si="34"/>
        <v>3</v>
      </c>
      <c r="T145" s="124">
        <f t="shared" si="35"/>
        <v>3</v>
      </c>
      <c r="U145" s="124">
        <f t="shared" si="35"/>
        <v>3</v>
      </c>
      <c r="V145" s="124">
        <f t="shared" si="35"/>
        <v>3</v>
      </c>
      <c r="W145" s="124">
        <f t="shared" si="35"/>
        <v>3</v>
      </c>
      <c r="X145" s="124">
        <f t="shared" si="35"/>
        <v>3</v>
      </c>
      <c r="Y145" s="124">
        <f t="shared" si="35"/>
        <v>3</v>
      </c>
      <c r="Z145" s="124">
        <f t="shared" si="35"/>
        <v>3</v>
      </c>
      <c r="AA145" s="124">
        <f t="shared" si="35"/>
        <v>3</v>
      </c>
      <c r="AB145" s="124">
        <f t="shared" si="35"/>
        <v>3</v>
      </c>
      <c r="AC145" s="124">
        <f t="shared" si="35"/>
        <v>3</v>
      </c>
      <c r="AD145" s="124">
        <f t="shared" si="35"/>
        <v>3</v>
      </c>
      <c r="AE145" s="124">
        <f t="shared" si="35"/>
        <v>3</v>
      </c>
      <c r="AF145" s="124">
        <f t="shared" si="35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3"/>
        <v>3.3</v>
      </c>
      <c r="C146" s="125">
        <v>3.3</v>
      </c>
      <c r="D146" s="124">
        <f t="shared" si="34"/>
        <v>3.3</v>
      </c>
      <c r="E146" s="124">
        <f t="shared" si="34"/>
        <v>3.3</v>
      </c>
      <c r="F146" s="124">
        <f t="shared" si="34"/>
        <v>3.3</v>
      </c>
      <c r="G146" s="124">
        <f t="shared" si="34"/>
        <v>3.3</v>
      </c>
      <c r="H146" s="124">
        <f t="shared" si="34"/>
        <v>3.3</v>
      </c>
      <c r="I146" s="124">
        <f t="shared" si="34"/>
        <v>3.3</v>
      </c>
      <c r="J146" s="124">
        <f t="shared" si="34"/>
        <v>3.3</v>
      </c>
      <c r="K146" s="124">
        <f t="shared" si="34"/>
        <v>3.3</v>
      </c>
      <c r="L146" s="124">
        <f t="shared" si="34"/>
        <v>3.3</v>
      </c>
      <c r="M146" s="124">
        <f t="shared" si="34"/>
        <v>3.3</v>
      </c>
      <c r="N146" s="124">
        <f t="shared" si="34"/>
        <v>3.3</v>
      </c>
      <c r="O146" s="124">
        <f t="shared" si="34"/>
        <v>3.3</v>
      </c>
      <c r="P146" s="124">
        <f t="shared" si="34"/>
        <v>3.3</v>
      </c>
      <c r="Q146" s="124">
        <f t="shared" si="34"/>
        <v>3.3</v>
      </c>
      <c r="R146" s="124">
        <f t="shared" si="34"/>
        <v>3.3</v>
      </c>
      <c r="S146" s="124">
        <f t="shared" si="34"/>
        <v>3.3</v>
      </c>
      <c r="T146" s="124">
        <f t="shared" si="35"/>
        <v>3.3</v>
      </c>
      <c r="U146" s="124">
        <f t="shared" si="35"/>
        <v>3.3</v>
      </c>
      <c r="V146" s="124">
        <f t="shared" si="35"/>
        <v>3.3</v>
      </c>
      <c r="W146" s="124">
        <f t="shared" si="35"/>
        <v>3.3</v>
      </c>
      <c r="X146" s="124">
        <f t="shared" si="35"/>
        <v>3.3</v>
      </c>
      <c r="Y146" s="124">
        <f t="shared" si="35"/>
        <v>3.3</v>
      </c>
      <c r="Z146" s="124">
        <f t="shared" si="35"/>
        <v>3.3</v>
      </c>
      <c r="AA146" s="124">
        <f t="shared" si="35"/>
        <v>3.3</v>
      </c>
      <c r="AB146" s="124">
        <f t="shared" si="35"/>
        <v>3.3</v>
      </c>
      <c r="AC146" s="124">
        <f t="shared" si="35"/>
        <v>3.3</v>
      </c>
      <c r="AD146" s="124">
        <f t="shared" si="35"/>
        <v>3.3</v>
      </c>
      <c r="AE146" s="124">
        <f t="shared" si="35"/>
        <v>3.3</v>
      </c>
      <c r="AF146" s="124">
        <f t="shared" si="35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6">C148</f>
        <v>1.76</v>
      </c>
      <c r="E148" s="124">
        <f t="shared" si="36"/>
        <v>1.76</v>
      </c>
      <c r="F148" s="124">
        <f t="shared" si="36"/>
        <v>1.76</v>
      </c>
      <c r="G148" s="124">
        <f t="shared" si="36"/>
        <v>1.76</v>
      </c>
      <c r="H148" s="124">
        <f t="shared" si="36"/>
        <v>1.76</v>
      </c>
      <c r="I148" s="124">
        <f t="shared" si="36"/>
        <v>1.76</v>
      </c>
      <c r="J148" s="124">
        <f t="shared" si="36"/>
        <v>1.76</v>
      </c>
      <c r="K148" s="124">
        <f t="shared" si="36"/>
        <v>1.76</v>
      </c>
      <c r="L148" s="124">
        <f t="shared" si="36"/>
        <v>1.76</v>
      </c>
      <c r="M148" s="124">
        <f t="shared" si="36"/>
        <v>1.76</v>
      </c>
      <c r="N148" s="124">
        <f t="shared" si="36"/>
        <v>1.76</v>
      </c>
      <c r="O148" s="124">
        <f t="shared" si="36"/>
        <v>1.76</v>
      </c>
      <c r="P148" s="124">
        <f t="shared" si="36"/>
        <v>1.76</v>
      </c>
      <c r="Q148" s="124">
        <f t="shared" si="36"/>
        <v>1.76</v>
      </c>
      <c r="R148" s="124">
        <f t="shared" si="36"/>
        <v>1.76</v>
      </c>
      <c r="S148" s="124">
        <f t="shared" si="36"/>
        <v>1.76</v>
      </c>
      <c r="T148" s="124">
        <f t="shared" ref="T148:AF149" si="37">S148</f>
        <v>1.76</v>
      </c>
      <c r="U148" s="124">
        <f t="shared" si="37"/>
        <v>1.76</v>
      </c>
      <c r="V148" s="124">
        <f t="shared" si="37"/>
        <v>1.76</v>
      </c>
      <c r="W148" s="124">
        <f t="shared" si="37"/>
        <v>1.76</v>
      </c>
      <c r="X148" s="124">
        <f t="shared" si="37"/>
        <v>1.76</v>
      </c>
      <c r="Y148" s="124">
        <f t="shared" si="37"/>
        <v>1.76</v>
      </c>
      <c r="Z148" s="124">
        <f t="shared" si="37"/>
        <v>1.76</v>
      </c>
      <c r="AA148" s="124">
        <f t="shared" si="37"/>
        <v>1.76</v>
      </c>
      <c r="AB148" s="124">
        <f t="shared" si="37"/>
        <v>1.76</v>
      </c>
      <c r="AC148" s="124">
        <f t="shared" si="37"/>
        <v>1.76</v>
      </c>
      <c r="AD148" s="124">
        <f t="shared" si="37"/>
        <v>1.76</v>
      </c>
      <c r="AE148" s="124">
        <f t="shared" si="37"/>
        <v>1.76</v>
      </c>
      <c r="AF148" s="124">
        <f t="shared" si="37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6"/>
        <v>0</v>
      </c>
      <c r="E149" s="124">
        <f t="shared" si="36"/>
        <v>0</v>
      </c>
      <c r="F149" s="124">
        <f t="shared" si="36"/>
        <v>0</v>
      </c>
      <c r="G149" s="124">
        <f t="shared" si="36"/>
        <v>0</v>
      </c>
      <c r="H149" s="124">
        <f t="shared" si="36"/>
        <v>0</v>
      </c>
      <c r="I149" s="124">
        <f t="shared" si="36"/>
        <v>0</v>
      </c>
      <c r="J149" s="124">
        <f t="shared" si="36"/>
        <v>0</v>
      </c>
      <c r="K149" s="124">
        <f t="shared" si="36"/>
        <v>0</v>
      </c>
      <c r="L149" s="124">
        <f t="shared" si="36"/>
        <v>0</v>
      </c>
      <c r="M149" s="124">
        <f t="shared" si="36"/>
        <v>0</v>
      </c>
      <c r="N149" s="124">
        <f t="shared" si="36"/>
        <v>0</v>
      </c>
      <c r="O149" s="124">
        <f t="shared" si="36"/>
        <v>0</v>
      </c>
      <c r="P149" s="124">
        <f t="shared" si="36"/>
        <v>0</v>
      </c>
      <c r="Q149" s="124">
        <f t="shared" si="36"/>
        <v>0</v>
      </c>
      <c r="R149" s="124">
        <f t="shared" si="36"/>
        <v>0</v>
      </c>
      <c r="S149" s="124">
        <f t="shared" si="36"/>
        <v>0</v>
      </c>
      <c r="T149" s="124">
        <f t="shared" si="37"/>
        <v>0</v>
      </c>
      <c r="U149" s="124">
        <f t="shared" si="37"/>
        <v>0</v>
      </c>
      <c r="V149" s="124">
        <f t="shared" si="37"/>
        <v>0</v>
      </c>
      <c r="W149" s="124">
        <f t="shared" si="37"/>
        <v>0</v>
      </c>
      <c r="X149" s="124">
        <f t="shared" si="37"/>
        <v>0</v>
      </c>
      <c r="Y149" s="124">
        <f t="shared" si="37"/>
        <v>0</v>
      </c>
      <c r="Z149" s="124">
        <f t="shared" si="37"/>
        <v>0</v>
      </c>
      <c r="AA149" s="124">
        <f t="shared" si="37"/>
        <v>0</v>
      </c>
      <c r="AB149" s="124">
        <f t="shared" si="37"/>
        <v>0</v>
      </c>
      <c r="AC149" s="124">
        <f t="shared" si="37"/>
        <v>0</v>
      </c>
      <c r="AD149" s="124">
        <f t="shared" si="37"/>
        <v>0</v>
      </c>
      <c r="AE149" s="124">
        <f t="shared" si="37"/>
        <v>0</v>
      </c>
      <c r="AF149" s="124">
        <f t="shared" si="37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8">C151</f>
        <v>0.1</v>
      </c>
      <c r="E151" s="124">
        <f t="shared" si="38"/>
        <v>0.1</v>
      </c>
      <c r="F151" s="124">
        <f t="shared" si="38"/>
        <v>0.1</v>
      </c>
      <c r="G151" s="124">
        <f t="shared" si="38"/>
        <v>0.1</v>
      </c>
      <c r="H151" s="124">
        <f t="shared" si="38"/>
        <v>0.1</v>
      </c>
      <c r="I151" s="124">
        <f t="shared" si="38"/>
        <v>0.1</v>
      </c>
      <c r="J151" s="124">
        <f t="shared" si="38"/>
        <v>0.1</v>
      </c>
      <c r="K151" s="124">
        <f t="shared" si="38"/>
        <v>0.1</v>
      </c>
      <c r="L151" s="124">
        <f t="shared" si="38"/>
        <v>0.1</v>
      </c>
      <c r="M151" s="124">
        <f t="shared" si="38"/>
        <v>0.1</v>
      </c>
      <c r="N151" s="124">
        <f t="shared" si="38"/>
        <v>0.1</v>
      </c>
      <c r="O151" s="124">
        <f t="shared" si="38"/>
        <v>0.1</v>
      </c>
      <c r="P151" s="124">
        <f t="shared" si="38"/>
        <v>0.1</v>
      </c>
      <c r="Q151" s="124">
        <f t="shared" si="38"/>
        <v>0.1</v>
      </c>
      <c r="R151" s="124">
        <f t="shared" si="38"/>
        <v>0.1</v>
      </c>
      <c r="S151" s="124">
        <f t="shared" si="38"/>
        <v>0.1</v>
      </c>
      <c r="T151" s="124">
        <f t="shared" ref="T151:AF154" si="39">S151</f>
        <v>0.1</v>
      </c>
      <c r="U151" s="124">
        <f t="shared" si="39"/>
        <v>0.1</v>
      </c>
      <c r="V151" s="124">
        <f t="shared" si="39"/>
        <v>0.1</v>
      </c>
      <c r="W151" s="124">
        <f t="shared" si="39"/>
        <v>0.1</v>
      </c>
      <c r="X151" s="124">
        <f t="shared" si="39"/>
        <v>0.1</v>
      </c>
      <c r="Y151" s="124">
        <f t="shared" si="39"/>
        <v>0.1</v>
      </c>
      <c r="Z151" s="124">
        <f t="shared" si="39"/>
        <v>0.1</v>
      </c>
      <c r="AA151" s="124">
        <f t="shared" si="39"/>
        <v>0.1</v>
      </c>
      <c r="AB151" s="124">
        <f t="shared" si="39"/>
        <v>0.1</v>
      </c>
      <c r="AC151" s="124">
        <f t="shared" si="39"/>
        <v>0.1</v>
      </c>
      <c r="AD151" s="124">
        <f t="shared" si="39"/>
        <v>0.1</v>
      </c>
      <c r="AE151" s="124">
        <f t="shared" si="39"/>
        <v>0.1</v>
      </c>
      <c r="AF151" s="124">
        <f t="shared" si="39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8"/>
        <v>2.0499999999999998</v>
      </c>
      <c r="E152" s="124">
        <f t="shared" si="38"/>
        <v>2.0499999999999998</v>
      </c>
      <c r="F152" s="124">
        <f t="shared" si="38"/>
        <v>2.0499999999999998</v>
      </c>
      <c r="G152" s="124">
        <f t="shared" si="38"/>
        <v>2.0499999999999998</v>
      </c>
      <c r="H152" s="124">
        <f t="shared" si="38"/>
        <v>2.0499999999999998</v>
      </c>
      <c r="I152" s="124">
        <f t="shared" si="38"/>
        <v>2.0499999999999998</v>
      </c>
      <c r="J152" s="124">
        <f t="shared" si="38"/>
        <v>2.0499999999999998</v>
      </c>
      <c r="K152" s="124">
        <f t="shared" si="38"/>
        <v>2.0499999999999998</v>
      </c>
      <c r="L152" s="124">
        <f t="shared" si="38"/>
        <v>2.0499999999999998</v>
      </c>
      <c r="M152" s="124">
        <f t="shared" si="38"/>
        <v>2.0499999999999998</v>
      </c>
      <c r="N152" s="124">
        <f t="shared" si="38"/>
        <v>2.0499999999999998</v>
      </c>
      <c r="O152" s="124">
        <f t="shared" si="38"/>
        <v>2.0499999999999998</v>
      </c>
      <c r="P152" s="124">
        <f t="shared" si="38"/>
        <v>2.0499999999999998</v>
      </c>
      <c r="Q152" s="124">
        <f t="shared" si="38"/>
        <v>2.0499999999999998</v>
      </c>
      <c r="R152" s="124">
        <f t="shared" si="38"/>
        <v>2.0499999999999998</v>
      </c>
      <c r="S152" s="124">
        <f t="shared" si="38"/>
        <v>2.0499999999999998</v>
      </c>
      <c r="T152" s="124">
        <f t="shared" si="39"/>
        <v>2.0499999999999998</v>
      </c>
      <c r="U152" s="124">
        <f t="shared" si="39"/>
        <v>2.0499999999999998</v>
      </c>
      <c r="V152" s="124">
        <f t="shared" si="39"/>
        <v>2.0499999999999998</v>
      </c>
      <c r="W152" s="124">
        <f t="shared" si="39"/>
        <v>2.0499999999999998</v>
      </c>
      <c r="X152" s="124">
        <f t="shared" si="39"/>
        <v>2.0499999999999998</v>
      </c>
      <c r="Y152" s="124">
        <f t="shared" si="39"/>
        <v>2.0499999999999998</v>
      </c>
      <c r="Z152" s="124">
        <f t="shared" si="39"/>
        <v>2.0499999999999998</v>
      </c>
      <c r="AA152" s="124">
        <f t="shared" si="39"/>
        <v>2.0499999999999998</v>
      </c>
      <c r="AB152" s="124">
        <f t="shared" si="39"/>
        <v>2.0499999999999998</v>
      </c>
      <c r="AC152" s="124">
        <f t="shared" si="39"/>
        <v>2.0499999999999998</v>
      </c>
      <c r="AD152" s="124">
        <f t="shared" si="39"/>
        <v>2.0499999999999998</v>
      </c>
      <c r="AE152" s="124">
        <f t="shared" si="39"/>
        <v>2.0499999999999998</v>
      </c>
      <c r="AF152" s="124">
        <f t="shared" si="39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8"/>
        <v>2.7</v>
      </c>
      <c r="E153" s="124">
        <f t="shared" si="38"/>
        <v>2.7</v>
      </c>
      <c r="F153" s="124">
        <f t="shared" si="38"/>
        <v>2.7</v>
      </c>
      <c r="G153" s="124">
        <f t="shared" si="38"/>
        <v>2.7</v>
      </c>
      <c r="H153" s="124">
        <f t="shared" si="38"/>
        <v>2.7</v>
      </c>
      <c r="I153" s="124">
        <f t="shared" si="38"/>
        <v>2.7</v>
      </c>
      <c r="J153" s="124">
        <f t="shared" si="38"/>
        <v>2.7</v>
      </c>
      <c r="K153" s="124">
        <f t="shared" si="38"/>
        <v>2.7</v>
      </c>
      <c r="L153" s="124">
        <f t="shared" si="38"/>
        <v>2.7</v>
      </c>
      <c r="M153" s="124">
        <f t="shared" si="38"/>
        <v>2.7</v>
      </c>
      <c r="N153" s="124">
        <f t="shared" si="38"/>
        <v>2.7</v>
      </c>
      <c r="O153" s="124">
        <f t="shared" si="38"/>
        <v>2.7</v>
      </c>
      <c r="P153" s="124">
        <f t="shared" si="38"/>
        <v>2.7</v>
      </c>
      <c r="Q153" s="124">
        <f t="shared" si="38"/>
        <v>2.7</v>
      </c>
      <c r="R153" s="124">
        <f t="shared" si="38"/>
        <v>2.7</v>
      </c>
      <c r="S153" s="124">
        <f t="shared" si="38"/>
        <v>2.7</v>
      </c>
      <c r="T153" s="124">
        <f t="shared" si="39"/>
        <v>2.7</v>
      </c>
      <c r="U153" s="124">
        <f t="shared" si="39"/>
        <v>2.7</v>
      </c>
      <c r="V153" s="124">
        <f t="shared" si="39"/>
        <v>2.7</v>
      </c>
      <c r="W153" s="124">
        <f t="shared" si="39"/>
        <v>2.7</v>
      </c>
      <c r="X153" s="124">
        <f t="shared" si="39"/>
        <v>2.7</v>
      </c>
      <c r="Y153" s="124">
        <f t="shared" si="39"/>
        <v>2.7</v>
      </c>
      <c r="Z153" s="124">
        <f t="shared" si="39"/>
        <v>2.7</v>
      </c>
      <c r="AA153" s="124">
        <f t="shared" si="39"/>
        <v>2.7</v>
      </c>
      <c r="AB153" s="124">
        <f t="shared" si="39"/>
        <v>2.7</v>
      </c>
      <c r="AC153" s="124">
        <f t="shared" si="39"/>
        <v>2.7</v>
      </c>
      <c r="AD153" s="124">
        <f t="shared" si="39"/>
        <v>2.7</v>
      </c>
      <c r="AE153" s="124">
        <f t="shared" si="39"/>
        <v>2.7</v>
      </c>
      <c r="AF153" s="124">
        <f t="shared" si="39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8"/>
        <v>2.15</v>
      </c>
      <c r="E154" s="124">
        <f t="shared" si="38"/>
        <v>2.15</v>
      </c>
      <c r="F154" s="124">
        <f t="shared" si="38"/>
        <v>2.15</v>
      </c>
      <c r="G154" s="124">
        <f t="shared" si="38"/>
        <v>2.15</v>
      </c>
      <c r="H154" s="124">
        <f t="shared" si="38"/>
        <v>2.15</v>
      </c>
      <c r="I154" s="124">
        <f t="shared" si="38"/>
        <v>2.15</v>
      </c>
      <c r="J154" s="124">
        <f t="shared" si="38"/>
        <v>2.15</v>
      </c>
      <c r="K154" s="124">
        <f t="shared" si="38"/>
        <v>2.15</v>
      </c>
      <c r="L154" s="124">
        <f t="shared" si="38"/>
        <v>2.15</v>
      </c>
      <c r="M154" s="124">
        <f t="shared" si="38"/>
        <v>2.15</v>
      </c>
      <c r="N154" s="124">
        <f t="shared" si="38"/>
        <v>2.15</v>
      </c>
      <c r="O154" s="124">
        <f t="shared" si="38"/>
        <v>2.15</v>
      </c>
      <c r="P154" s="124">
        <f t="shared" si="38"/>
        <v>2.15</v>
      </c>
      <c r="Q154" s="124">
        <f t="shared" si="38"/>
        <v>2.15</v>
      </c>
      <c r="R154" s="124">
        <f t="shared" si="38"/>
        <v>2.15</v>
      </c>
      <c r="S154" s="124">
        <f t="shared" si="38"/>
        <v>2.15</v>
      </c>
      <c r="T154" s="124">
        <f t="shared" si="39"/>
        <v>2.15</v>
      </c>
      <c r="U154" s="124">
        <f t="shared" si="39"/>
        <v>2.15</v>
      </c>
      <c r="V154" s="124">
        <f t="shared" si="39"/>
        <v>2.15</v>
      </c>
      <c r="W154" s="124">
        <f t="shared" si="39"/>
        <v>2.15</v>
      </c>
      <c r="X154" s="124">
        <f t="shared" si="39"/>
        <v>2.15</v>
      </c>
      <c r="Y154" s="124">
        <f t="shared" si="39"/>
        <v>2.15</v>
      </c>
      <c r="Z154" s="124">
        <f t="shared" si="39"/>
        <v>2.15</v>
      </c>
      <c r="AA154" s="124">
        <f t="shared" si="39"/>
        <v>2.15</v>
      </c>
      <c r="AB154" s="124">
        <f t="shared" si="39"/>
        <v>2.15</v>
      </c>
      <c r="AC154" s="124">
        <f t="shared" si="39"/>
        <v>2.15</v>
      </c>
      <c r="AD154" s="124">
        <f t="shared" si="39"/>
        <v>2.15</v>
      </c>
      <c r="AE154" s="124">
        <f t="shared" si="39"/>
        <v>2.15</v>
      </c>
      <c r="AF154" s="124">
        <f t="shared" si="39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40">AF156</f>
        <v>0.9</v>
      </c>
      <c r="C156" s="125">
        <v>0.9</v>
      </c>
      <c r="D156" s="124">
        <f t="shared" ref="D156:S168" si="41">C156</f>
        <v>0.9</v>
      </c>
      <c r="E156" s="124">
        <f t="shared" si="41"/>
        <v>0.9</v>
      </c>
      <c r="F156" s="124">
        <f t="shared" si="41"/>
        <v>0.9</v>
      </c>
      <c r="G156" s="124">
        <f t="shared" si="41"/>
        <v>0.9</v>
      </c>
      <c r="H156" s="124">
        <f t="shared" si="41"/>
        <v>0.9</v>
      </c>
      <c r="I156" s="124">
        <f t="shared" si="41"/>
        <v>0.9</v>
      </c>
      <c r="J156" s="124">
        <f t="shared" si="41"/>
        <v>0.9</v>
      </c>
      <c r="K156" s="124">
        <f t="shared" si="41"/>
        <v>0.9</v>
      </c>
      <c r="L156" s="124">
        <f t="shared" si="41"/>
        <v>0.9</v>
      </c>
      <c r="M156" s="124">
        <f t="shared" si="41"/>
        <v>0.9</v>
      </c>
      <c r="N156" s="124">
        <f t="shared" si="41"/>
        <v>0.9</v>
      </c>
      <c r="O156" s="124">
        <f t="shared" si="41"/>
        <v>0.9</v>
      </c>
      <c r="P156" s="124">
        <f t="shared" si="41"/>
        <v>0.9</v>
      </c>
      <c r="Q156" s="124">
        <f t="shared" si="41"/>
        <v>0.9</v>
      </c>
      <c r="R156" s="124">
        <f t="shared" si="41"/>
        <v>0.9</v>
      </c>
      <c r="S156" s="124">
        <f t="shared" si="41"/>
        <v>0.9</v>
      </c>
      <c r="T156" s="124">
        <f t="shared" ref="S156:AF168" si="42">S156</f>
        <v>0.9</v>
      </c>
      <c r="U156" s="124">
        <f t="shared" si="42"/>
        <v>0.9</v>
      </c>
      <c r="V156" s="124">
        <f t="shared" si="42"/>
        <v>0.9</v>
      </c>
      <c r="W156" s="124">
        <f t="shared" si="42"/>
        <v>0.9</v>
      </c>
      <c r="X156" s="124">
        <f t="shared" si="42"/>
        <v>0.9</v>
      </c>
      <c r="Y156" s="124">
        <f t="shared" si="42"/>
        <v>0.9</v>
      </c>
      <c r="Z156" s="124">
        <f t="shared" si="42"/>
        <v>0.9</v>
      </c>
      <c r="AA156" s="124">
        <f t="shared" si="42"/>
        <v>0.9</v>
      </c>
      <c r="AB156" s="124">
        <f t="shared" si="42"/>
        <v>0.9</v>
      </c>
      <c r="AC156" s="124">
        <f t="shared" si="42"/>
        <v>0.9</v>
      </c>
      <c r="AD156" s="124">
        <f t="shared" si="42"/>
        <v>0.9</v>
      </c>
      <c r="AE156" s="124">
        <f t="shared" si="42"/>
        <v>0.9</v>
      </c>
      <c r="AF156" s="124">
        <f t="shared" si="42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40"/>
        <v>1.08</v>
      </c>
      <c r="C157" s="125">
        <v>1.08</v>
      </c>
      <c r="D157" s="124">
        <f t="shared" si="41"/>
        <v>1.08</v>
      </c>
      <c r="E157" s="124">
        <f t="shared" si="41"/>
        <v>1.08</v>
      </c>
      <c r="F157" s="124">
        <f t="shared" si="41"/>
        <v>1.08</v>
      </c>
      <c r="G157" s="124">
        <f t="shared" si="41"/>
        <v>1.08</v>
      </c>
      <c r="H157" s="124">
        <f t="shared" si="41"/>
        <v>1.08</v>
      </c>
      <c r="I157" s="124">
        <f t="shared" si="41"/>
        <v>1.08</v>
      </c>
      <c r="J157" s="124">
        <f t="shared" si="41"/>
        <v>1.08</v>
      </c>
      <c r="K157" s="124">
        <f t="shared" si="41"/>
        <v>1.08</v>
      </c>
      <c r="L157" s="124">
        <f t="shared" si="41"/>
        <v>1.08</v>
      </c>
      <c r="M157" s="124">
        <f t="shared" si="41"/>
        <v>1.08</v>
      </c>
      <c r="N157" s="124">
        <f t="shared" si="41"/>
        <v>1.08</v>
      </c>
      <c r="O157" s="124">
        <f t="shared" si="41"/>
        <v>1.08</v>
      </c>
      <c r="P157" s="124">
        <f t="shared" si="41"/>
        <v>1.08</v>
      </c>
      <c r="Q157" s="124">
        <f t="shared" si="41"/>
        <v>1.08</v>
      </c>
      <c r="R157" s="124">
        <f t="shared" si="41"/>
        <v>1.08</v>
      </c>
      <c r="S157" s="124">
        <f t="shared" si="41"/>
        <v>1.08</v>
      </c>
      <c r="T157" s="124">
        <f t="shared" si="42"/>
        <v>1.08</v>
      </c>
      <c r="U157" s="124">
        <f t="shared" si="42"/>
        <v>1.08</v>
      </c>
      <c r="V157" s="124">
        <f t="shared" si="42"/>
        <v>1.08</v>
      </c>
      <c r="W157" s="124">
        <f t="shared" si="42"/>
        <v>1.08</v>
      </c>
      <c r="X157" s="124">
        <f t="shared" si="42"/>
        <v>1.08</v>
      </c>
      <c r="Y157" s="124">
        <f t="shared" si="42"/>
        <v>1.08</v>
      </c>
      <c r="Z157" s="124">
        <f t="shared" si="42"/>
        <v>1.08</v>
      </c>
      <c r="AA157" s="124">
        <f t="shared" si="42"/>
        <v>1.08</v>
      </c>
      <c r="AB157" s="124">
        <f t="shared" si="42"/>
        <v>1.08</v>
      </c>
      <c r="AC157" s="124">
        <f t="shared" si="42"/>
        <v>1.08</v>
      </c>
      <c r="AD157" s="124">
        <f t="shared" si="42"/>
        <v>1.08</v>
      </c>
      <c r="AE157" s="124">
        <f t="shared" si="42"/>
        <v>1.08</v>
      </c>
      <c r="AF157" s="124">
        <f t="shared" si="42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40"/>
        <v>2.37</v>
      </c>
      <c r="C158" s="125">
        <v>2.37</v>
      </c>
      <c r="D158" s="124">
        <f t="shared" si="41"/>
        <v>2.37</v>
      </c>
      <c r="E158" s="124">
        <f t="shared" si="41"/>
        <v>2.37</v>
      </c>
      <c r="F158" s="124">
        <f t="shared" si="41"/>
        <v>2.37</v>
      </c>
      <c r="G158" s="124">
        <f t="shared" si="41"/>
        <v>2.37</v>
      </c>
      <c r="H158" s="124">
        <f t="shared" si="41"/>
        <v>2.37</v>
      </c>
      <c r="I158" s="124">
        <f t="shared" si="41"/>
        <v>2.37</v>
      </c>
      <c r="J158" s="124">
        <f t="shared" si="41"/>
        <v>2.37</v>
      </c>
      <c r="K158" s="124">
        <f t="shared" si="41"/>
        <v>2.37</v>
      </c>
      <c r="L158" s="124">
        <f t="shared" si="41"/>
        <v>2.37</v>
      </c>
      <c r="M158" s="124">
        <f t="shared" si="41"/>
        <v>2.37</v>
      </c>
      <c r="N158" s="124">
        <f t="shared" si="41"/>
        <v>2.37</v>
      </c>
      <c r="O158" s="124">
        <f t="shared" si="41"/>
        <v>2.37</v>
      </c>
      <c r="P158" s="124">
        <f t="shared" si="41"/>
        <v>2.37</v>
      </c>
      <c r="Q158" s="124">
        <f t="shared" si="41"/>
        <v>2.37</v>
      </c>
      <c r="R158" s="124">
        <f t="shared" si="41"/>
        <v>2.37</v>
      </c>
      <c r="S158" s="124">
        <f t="shared" si="41"/>
        <v>2.37</v>
      </c>
      <c r="T158" s="124">
        <f t="shared" si="42"/>
        <v>2.37</v>
      </c>
      <c r="U158" s="124">
        <f t="shared" si="42"/>
        <v>2.37</v>
      </c>
      <c r="V158" s="124">
        <f t="shared" si="42"/>
        <v>2.37</v>
      </c>
      <c r="W158" s="124">
        <f t="shared" si="42"/>
        <v>2.37</v>
      </c>
      <c r="X158" s="124">
        <f t="shared" si="42"/>
        <v>2.37</v>
      </c>
      <c r="Y158" s="124">
        <f t="shared" si="42"/>
        <v>2.37</v>
      </c>
      <c r="Z158" s="124">
        <f t="shared" si="42"/>
        <v>2.37</v>
      </c>
      <c r="AA158" s="124">
        <f t="shared" si="42"/>
        <v>2.37</v>
      </c>
      <c r="AB158" s="124">
        <f t="shared" si="42"/>
        <v>2.37</v>
      </c>
      <c r="AC158" s="124">
        <f t="shared" si="42"/>
        <v>2.37</v>
      </c>
      <c r="AD158" s="124">
        <f t="shared" si="42"/>
        <v>2.37</v>
      </c>
      <c r="AE158" s="124">
        <f t="shared" si="42"/>
        <v>2.37</v>
      </c>
      <c r="AF158" s="124">
        <f t="shared" si="42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40"/>
        <v>1.81</v>
      </c>
      <c r="C159" s="125">
        <v>1.81</v>
      </c>
      <c r="D159" s="124">
        <f t="shared" si="41"/>
        <v>1.81</v>
      </c>
      <c r="E159" s="124">
        <f t="shared" si="41"/>
        <v>1.81</v>
      </c>
      <c r="F159" s="124">
        <f t="shared" si="41"/>
        <v>1.81</v>
      </c>
      <c r="G159" s="124">
        <f t="shared" si="41"/>
        <v>1.81</v>
      </c>
      <c r="H159" s="124">
        <f t="shared" si="41"/>
        <v>1.81</v>
      </c>
      <c r="I159" s="124">
        <f t="shared" si="41"/>
        <v>1.81</v>
      </c>
      <c r="J159" s="124">
        <f t="shared" si="41"/>
        <v>1.81</v>
      </c>
      <c r="K159" s="124">
        <f t="shared" si="41"/>
        <v>1.81</v>
      </c>
      <c r="L159" s="124">
        <f t="shared" si="41"/>
        <v>1.81</v>
      </c>
      <c r="M159" s="124">
        <f t="shared" si="41"/>
        <v>1.81</v>
      </c>
      <c r="N159" s="124">
        <f t="shared" si="41"/>
        <v>1.81</v>
      </c>
      <c r="O159" s="124">
        <f t="shared" si="41"/>
        <v>1.81</v>
      </c>
      <c r="P159" s="124">
        <f t="shared" si="41"/>
        <v>1.81</v>
      </c>
      <c r="Q159" s="124">
        <f t="shared" si="41"/>
        <v>1.81</v>
      </c>
      <c r="R159" s="124">
        <f t="shared" si="41"/>
        <v>1.81</v>
      </c>
      <c r="S159" s="124">
        <f t="shared" si="41"/>
        <v>1.81</v>
      </c>
      <c r="T159" s="124">
        <f t="shared" si="42"/>
        <v>1.81</v>
      </c>
      <c r="U159" s="124">
        <f t="shared" si="42"/>
        <v>1.81</v>
      </c>
      <c r="V159" s="124">
        <f t="shared" si="42"/>
        <v>1.81</v>
      </c>
      <c r="W159" s="124">
        <f t="shared" si="42"/>
        <v>1.81</v>
      </c>
      <c r="X159" s="124">
        <f t="shared" si="42"/>
        <v>1.81</v>
      </c>
      <c r="Y159" s="124">
        <f t="shared" si="42"/>
        <v>1.81</v>
      </c>
      <c r="Z159" s="124">
        <f t="shared" si="42"/>
        <v>1.81</v>
      </c>
      <c r="AA159" s="124">
        <f t="shared" si="42"/>
        <v>1.81</v>
      </c>
      <c r="AB159" s="124">
        <f t="shared" si="42"/>
        <v>1.81</v>
      </c>
      <c r="AC159" s="124">
        <f t="shared" si="42"/>
        <v>1.81</v>
      </c>
      <c r="AD159" s="124">
        <f t="shared" si="42"/>
        <v>1.81</v>
      </c>
      <c r="AE159" s="124">
        <f t="shared" si="42"/>
        <v>1.81</v>
      </c>
      <c r="AF159" s="124">
        <f t="shared" si="42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40"/>
        <v>1.0900000000000001</v>
      </c>
      <c r="C160" s="125">
        <v>1.0900000000000001</v>
      </c>
      <c r="D160" s="124">
        <f t="shared" si="41"/>
        <v>1.0900000000000001</v>
      </c>
      <c r="E160" s="124">
        <f t="shared" si="41"/>
        <v>1.0900000000000001</v>
      </c>
      <c r="F160" s="124">
        <f t="shared" si="41"/>
        <v>1.0900000000000001</v>
      </c>
      <c r="G160" s="124">
        <f t="shared" si="41"/>
        <v>1.0900000000000001</v>
      </c>
      <c r="H160" s="124">
        <f t="shared" si="41"/>
        <v>1.0900000000000001</v>
      </c>
      <c r="I160" s="124">
        <f t="shared" si="41"/>
        <v>1.0900000000000001</v>
      </c>
      <c r="J160" s="124">
        <f t="shared" si="41"/>
        <v>1.0900000000000001</v>
      </c>
      <c r="K160" s="124">
        <f t="shared" si="41"/>
        <v>1.0900000000000001</v>
      </c>
      <c r="L160" s="124">
        <f t="shared" si="41"/>
        <v>1.0900000000000001</v>
      </c>
      <c r="M160" s="124">
        <f t="shared" si="41"/>
        <v>1.0900000000000001</v>
      </c>
      <c r="N160" s="124">
        <f t="shared" si="41"/>
        <v>1.0900000000000001</v>
      </c>
      <c r="O160" s="124">
        <f t="shared" si="41"/>
        <v>1.0900000000000001</v>
      </c>
      <c r="P160" s="124">
        <f t="shared" si="41"/>
        <v>1.0900000000000001</v>
      </c>
      <c r="Q160" s="124">
        <f t="shared" si="41"/>
        <v>1.0900000000000001</v>
      </c>
      <c r="R160" s="124">
        <f t="shared" si="41"/>
        <v>1.0900000000000001</v>
      </c>
      <c r="S160" s="124">
        <f t="shared" si="41"/>
        <v>1.0900000000000001</v>
      </c>
      <c r="T160" s="124">
        <f t="shared" si="42"/>
        <v>1.0900000000000001</v>
      </c>
      <c r="U160" s="124">
        <f t="shared" si="42"/>
        <v>1.0900000000000001</v>
      </c>
      <c r="V160" s="124">
        <f t="shared" si="42"/>
        <v>1.0900000000000001</v>
      </c>
      <c r="W160" s="124">
        <f t="shared" si="42"/>
        <v>1.0900000000000001</v>
      </c>
      <c r="X160" s="124">
        <f t="shared" si="42"/>
        <v>1.0900000000000001</v>
      </c>
      <c r="Y160" s="124">
        <f t="shared" si="42"/>
        <v>1.0900000000000001</v>
      </c>
      <c r="Z160" s="124">
        <f t="shared" si="42"/>
        <v>1.0900000000000001</v>
      </c>
      <c r="AA160" s="124">
        <f t="shared" si="42"/>
        <v>1.0900000000000001</v>
      </c>
      <c r="AB160" s="124">
        <f t="shared" si="42"/>
        <v>1.0900000000000001</v>
      </c>
      <c r="AC160" s="124">
        <f t="shared" si="42"/>
        <v>1.0900000000000001</v>
      </c>
      <c r="AD160" s="124">
        <f t="shared" si="42"/>
        <v>1.0900000000000001</v>
      </c>
      <c r="AE160" s="124">
        <f t="shared" si="42"/>
        <v>1.0900000000000001</v>
      </c>
      <c r="AF160" s="124">
        <f t="shared" si="42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40"/>
        <v>1.58</v>
      </c>
      <c r="C161" s="125">
        <v>1.58</v>
      </c>
      <c r="D161" s="124">
        <f t="shared" si="41"/>
        <v>1.58</v>
      </c>
      <c r="E161" s="124">
        <f t="shared" si="41"/>
        <v>1.58</v>
      </c>
      <c r="F161" s="124">
        <f t="shared" si="41"/>
        <v>1.58</v>
      </c>
      <c r="G161" s="124">
        <f t="shared" si="41"/>
        <v>1.58</v>
      </c>
      <c r="H161" s="124">
        <f t="shared" si="41"/>
        <v>1.58</v>
      </c>
      <c r="I161" s="124">
        <f t="shared" si="41"/>
        <v>1.58</v>
      </c>
      <c r="J161" s="124">
        <f t="shared" si="41"/>
        <v>1.58</v>
      </c>
      <c r="K161" s="124">
        <f t="shared" si="41"/>
        <v>1.58</v>
      </c>
      <c r="L161" s="124">
        <f t="shared" si="41"/>
        <v>1.58</v>
      </c>
      <c r="M161" s="124">
        <f t="shared" si="41"/>
        <v>1.58</v>
      </c>
      <c r="N161" s="124">
        <f t="shared" si="41"/>
        <v>1.58</v>
      </c>
      <c r="O161" s="124">
        <f t="shared" si="41"/>
        <v>1.58</v>
      </c>
      <c r="P161" s="124">
        <f t="shared" si="41"/>
        <v>1.58</v>
      </c>
      <c r="Q161" s="124">
        <f t="shared" si="41"/>
        <v>1.58</v>
      </c>
      <c r="R161" s="124">
        <f t="shared" si="41"/>
        <v>1.58</v>
      </c>
      <c r="S161" s="124">
        <f t="shared" si="41"/>
        <v>1.58</v>
      </c>
      <c r="T161" s="124">
        <f t="shared" si="42"/>
        <v>1.58</v>
      </c>
      <c r="U161" s="124">
        <f t="shared" si="42"/>
        <v>1.58</v>
      </c>
      <c r="V161" s="124">
        <f t="shared" si="42"/>
        <v>1.58</v>
      </c>
      <c r="W161" s="124">
        <f t="shared" si="42"/>
        <v>1.58</v>
      </c>
      <c r="X161" s="124">
        <f t="shared" si="42"/>
        <v>1.58</v>
      </c>
      <c r="Y161" s="124">
        <f t="shared" si="42"/>
        <v>1.58</v>
      </c>
      <c r="Z161" s="124">
        <f t="shared" si="42"/>
        <v>1.58</v>
      </c>
      <c r="AA161" s="124">
        <f t="shared" si="42"/>
        <v>1.58</v>
      </c>
      <c r="AB161" s="124">
        <f t="shared" si="42"/>
        <v>1.58</v>
      </c>
      <c r="AC161" s="124">
        <f t="shared" si="42"/>
        <v>1.58</v>
      </c>
      <c r="AD161" s="124">
        <f t="shared" si="42"/>
        <v>1.58</v>
      </c>
      <c r="AE161" s="124">
        <f t="shared" si="42"/>
        <v>1.58</v>
      </c>
      <c r="AF161" s="124">
        <f t="shared" si="42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40"/>
        <v>2</v>
      </c>
      <c r="C162" s="125">
        <v>2</v>
      </c>
      <c r="D162" s="124">
        <f t="shared" si="41"/>
        <v>2</v>
      </c>
      <c r="E162" s="124">
        <f t="shared" si="41"/>
        <v>2</v>
      </c>
      <c r="F162" s="124">
        <f t="shared" si="41"/>
        <v>2</v>
      </c>
      <c r="G162" s="124">
        <f t="shared" si="41"/>
        <v>2</v>
      </c>
      <c r="H162" s="124">
        <f t="shared" si="41"/>
        <v>2</v>
      </c>
      <c r="I162" s="124">
        <f t="shared" si="41"/>
        <v>2</v>
      </c>
      <c r="J162" s="124">
        <f t="shared" si="41"/>
        <v>2</v>
      </c>
      <c r="K162" s="124">
        <f t="shared" si="41"/>
        <v>2</v>
      </c>
      <c r="L162" s="124">
        <f t="shared" si="41"/>
        <v>2</v>
      </c>
      <c r="M162" s="124">
        <f t="shared" si="41"/>
        <v>2</v>
      </c>
      <c r="N162" s="124">
        <f t="shared" si="41"/>
        <v>2</v>
      </c>
      <c r="O162" s="124">
        <f t="shared" si="41"/>
        <v>2</v>
      </c>
      <c r="P162" s="124">
        <f t="shared" si="41"/>
        <v>2</v>
      </c>
      <c r="Q162" s="124">
        <f t="shared" si="41"/>
        <v>2</v>
      </c>
      <c r="R162" s="124">
        <f t="shared" si="41"/>
        <v>2</v>
      </c>
      <c r="S162" s="124">
        <f t="shared" si="41"/>
        <v>2</v>
      </c>
      <c r="T162" s="124">
        <f t="shared" si="42"/>
        <v>2</v>
      </c>
      <c r="U162" s="124">
        <f t="shared" si="42"/>
        <v>2</v>
      </c>
      <c r="V162" s="124">
        <f t="shared" si="42"/>
        <v>2</v>
      </c>
      <c r="W162" s="124">
        <f t="shared" si="42"/>
        <v>2</v>
      </c>
      <c r="X162" s="124">
        <f t="shared" si="42"/>
        <v>2</v>
      </c>
      <c r="Y162" s="124">
        <f t="shared" si="42"/>
        <v>2</v>
      </c>
      <c r="Z162" s="124">
        <f t="shared" si="42"/>
        <v>2</v>
      </c>
      <c r="AA162" s="124">
        <f t="shared" si="42"/>
        <v>2</v>
      </c>
      <c r="AB162" s="124">
        <f t="shared" si="42"/>
        <v>2</v>
      </c>
      <c r="AC162" s="124">
        <f t="shared" si="42"/>
        <v>2</v>
      </c>
      <c r="AD162" s="124">
        <f t="shared" si="42"/>
        <v>2</v>
      </c>
      <c r="AE162" s="124">
        <f t="shared" si="42"/>
        <v>2</v>
      </c>
      <c r="AF162" s="124">
        <f t="shared" si="42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40"/>
        <v>0.47</v>
      </c>
      <c r="C163" s="125">
        <v>0.47</v>
      </c>
      <c r="D163" s="124">
        <f t="shared" si="41"/>
        <v>0.47</v>
      </c>
      <c r="E163" s="124">
        <f t="shared" si="41"/>
        <v>0.47</v>
      </c>
      <c r="F163" s="124">
        <f t="shared" si="41"/>
        <v>0.47</v>
      </c>
      <c r="G163" s="124">
        <f t="shared" si="41"/>
        <v>0.47</v>
      </c>
      <c r="H163" s="124">
        <f t="shared" si="41"/>
        <v>0.47</v>
      </c>
      <c r="I163" s="124">
        <f t="shared" si="41"/>
        <v>0.47</v>
      </c>
      <c r="J163" s="124">
        <f t="shared" si="41"/>
        <v>0.47</v>
      </c>
      <c r="K163" s="124">
        <f t="shared" si="41"/>
        <v>0.47</v>
      </c>
      <c r="L163" s="124">
        <f t="shared" si="41"/>
        <v>0.47</v>
      </c>
      <c r="M163" s="124">
        <f t="shared" si="41"/>
        <v>0.47</v>
      </c>
      <c r="N163" s="124">
        <f t="shared" si="41"/>
        <v>0.47</v>
      </c>
      <c r="O163" s="124">
        <f t="shared" si="41"/>
        <v>0.47</v>
      </c>
      <c r="P163" s="124">
        <f t="shared" si="41"/>
        <v>0.47</v>
      </c>
      <c r="Q163" s="124">
        <f t="shared" si="41"/>
        <v>0.47</v>
      </c>
      <c r="R163" s="124">
        <f t="shared" si="41"/>
        <v>0.47</v>
      </c>
      <c r="S163" s="124">
        <f t="shared" si="41"/>
        <v>0.47</v>
      </c>
      <c r="T163" s="124">
        <f t="shared" si="42"/>
        <v>0.47</v>
      </c>
      <c r="U163" s="124">
        <f t="shared" si="42"/>
        <v>0.47</v>
      </c>
      <c r="V163" s="124">
        <f t="shared" si="42"/>
        <v>0.47</v>
      </c>
      <c r="W163" s="124">
        <f t="shared" si="42"/>
        <v>0.47</v>
      </c>
      <c r="X163" s="124">
        <f t="shared" si="42"/>
        <v>0.47</v>
      </c>
      <c r="Y163" s="124">
        <f t="shared" si="42"/>
        <v>0.47</v>
      </c>
      <c r="Z163" s="124">
        <f t="shared" si="42"/>
        <v>0.47</v>
      </c>
      <c r="AA163" s="124">
        <f t="shared" si="42"/>
        <v>0.47</v>
      </c>
      <c r="AB163" s="124">
        <f t="shared" si="42"/>
        <v>0.47</v>
      </c>
      <c r="AC163" s="124">
        <f t="shared" si="42"/>
        <v>0.47</v>
      </c>
      <c r="AD163" s="124">
        <f t="shared" si="42"/>
        <v>0.47</v>
      </c>
      <c r="AE163" s="124">
        <f t="shared" si="42"/>
        <v>0.47</v>
      </c>
      <c r="AF163" s="124">
        <f t="shared" si="42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40"/>
        <v>0</v>
      </c>
      <c r="C164" s="125">
        <v>0</v>
      </c>
      <c r="D164" s="124">
        <f t="shared" si="41"/>
        <v>0</v>
      </c>
      <c r="E164" s="124">
        <f t="shared" si="41"/>
        <v>0</v>
      </c>
      <c r="F164" s="124">
        <f t="shared" si="41"/>
        <v>0</v>
      </c>
      <c r="G164" s="124">
        <f t="shared" si="41"/>
        <v>0</v>
      </c>
      <c r="H164" s="124">
        <f t="shared" si="41"/>
        <v>0</v>
      </c>
      <c r="I164" s="124">
        <f t="shared" si="41"/>
        <v>0</v>
      </c>
      <c r="J164" s="124">
        <f t="shared" si="41"/>
        <v>0</v>
      </c>
      <c r="K164" s="124">
        <f t="shared" si="41"/>
        <v>0</v>
      </c>
      <c r="L164" s="124">
        <f t="shared" si="41"/>
        <v>0</v>
      </c>
      <c r="M164" s="124">
        <f t="shared" si="41"/>
        <v>0</v>
      </c>
      <c r="N164" s="124">
        <f t="shared" si="41"/>
        <v>0</v>
      </c>
      <c r="O164" s="124">
        <f t="shared" si="41"/>
        <v>0</v>
      </c>
      <c r="P164" s="124">
        <f t="shared" si="41"/>
        <v>0</v>
      </c>
      <c r="Q164" s="124">
        <f t="shared" si="41"/>
        <v>0</v>
      </c>
      <c r="R164" s="124">
        <f t="shared" si="41"/>
        <v>0</v>
      </c>
      <c r="S164" s="124">
        <f t="shared" si="41"/>
        <v>0</v>
      </c>
      <c r="T164" s="124">
        <f t="shared" si="42"/>
        <v>0</v>
      </c>
      <c r="U164" s="124">
        <f t="shared" si="42"/>
        <v>0</v>
      </c>
      <c r="V164" s="124">
        <f t="shared" si="42"/>
        <v>0</v>
      </c>
      <c r="W164" s="124">
        <f t="shared" si="42"/>
        <v>0</v>
      </c>
      <c r="X164" s="124">
        <f t="shared" si="42"/>
        <v>0</v>
      </c>
      <c r="Y164" s="124">
        <f t="shared" si="42"/>
        <v>0</v>
      </c>
      <c r="Z164" s="124">
        <f t="shared" si="42"/>
        <v>0</v>
      </c>
      <c r="AA164" s="124">
        <f t="shared" si="42"/>
        <v>0</v>
      </c>
      <c r="AB164" s="124">
        <f t="shared" si="42"/>
        <v>0</v>
      </c>
      <c r="AC164" s="124">
        <f t="shared" si="42"/>
        <v>0</v>
      </c>
      <c r="AD164" s="124">
        <f t="shared" si="42"/>
        <v>0</v>
      </c>
      <c r="AE164" s="124">
        <f t="shared" si="42"/>
        <v>0</v>
      </c>
      <c r="AF164" s="124">
        <f t="shared" si="42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40"/>
        <v>0</v>
      </c>
      <c r="C165" s="125">
        <v>0</v>
      </c>
      <c r="D165" s="124">
        <f t="shared" si="41"/>
        <v>0</v>
      </c>
      <c r="E165" s="124">
        <f t="shared" si="41"/>
        <v>0</v>
      </c>
      <c r="F165" s="124">
        <f t="shared" si="41"/>
        <v>0</v>
      </c>
      <c r="G165" s="124">
        <f t="shared" si="41"/>
        <v>0</v>
      </c>
      <c r="H165" s="124">
        <f t="shared" si="41"/>
        <v>0</v>
      </c>
      <c r="I165" s="124">
        <f t="shared" si="41"/>
        <v>0</v>
      </c>
      <c r="J165" s="124">
        <f t="shared" si="41"/>
        <v>0</v>
      </c>
      <c r="K165" s="124">
        <f t="shared" si="41"/>
        <v>0</v>
      </c>
      <c r="L165" s="124">
        <f t="shared" si="41"/>
        <v>0</v>
      </c>
      <c r="M165" s="124">
        <f t="shared" si="41"/>
        <v>0</v>
      </c>
      <c r="N165" s="124">
        <f t="shared" si="41"/>
        <v>0</v>
      </c>
      <c r="O165" s="124">
        <f t="shared" si="41"/>
        <v>0</v>
      </c>
      <c r="P165" s="124">
        <f t="shared" si="41"/>
        <v>0</v>
      </c>
      <c r="Q165" s="124">
        <f t="shared" si="41"/>
        <v>0</v>
      </c>
      <c r="R165" s="124">
        <f t="shared" si="41"/>
        <v>0</v>
      </c>
      <c r="S165" s="124">
        <f t="shared" si="42"/>
        <v>0</v>
      </c>
      <c r="T165" s="124">
        <f t="shared" si="42"/>
        <v>0</v>
      </c>
      <c r="U165" s="124">
        <f t="shared" si="42"/>
        <v>0</v>
      </c>
      <c r="V165" s="124">
        <f t="shared" si="42"/>
        <v>0</v>
      </c>
      <c r="W165" s="124">
        <f t="shared" si="42"/>
        <v>0</v>
      </c>
      <c r="X165" s="124">
        <f t="shared" si="42"/>
        <v>0</v>
      </c>
      <c r="Y165" s="124">
        <f t="shared" si="42"/>
        <v>0</v>
      </c>
      <c r="Z165" s="124">
        <f t="shared" si="42"/>
        <v>0</v>
      </c>
      <c r="AA165" s="124">
        <f t="shared" si="42"/>
        <v>0</v>
      </c>
      <c r="AB165" s="124">
        <f t="shared" si="42"/>
        <v>0</v>
      </c>
      <c r="AC165" s="124">
        <f t="shared" si="42"/>
        <v>0</v>
      </c>
      <c r="AD165" s="124">
        <f t="shared" si="42"/>
        <v>0</v>
      </c>
      <c r="AE165" s="124">
        <f t="shared" si="42"/>
        <v>0</v>
      </c>
      <c r="AF165" s="124">
        <f t="shared" si="42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40"/>
        <v>0.8</v>
      </c>
      <c r="C166" s="125">
        <v>0.8</v>
      </c>
      <c r="D166" s="124">
        <f t="shared" si="41"/>
        <v>0.8</v>
      </c>
      <c r="E166" s="124">
        <f t="shared" si="41"/>
        <v>0.8</v>
      </c>
      <c r="F166" s="124">
        <f t="shared" si="41"/>
        <v>0.8</v>
      </c>
      <c r="G166" s="124">
        <f t="shared" si="41"/>
        <v>0.8</v>
      </c>
      <c r="H166" s="124">
        <f t="shared" si="41"/>
        <v>0.8</v>
      </c>
      <c r="I166" s="124">
        <f t="shared" si="41"/>
        <v>0.8</v>
      </c>
      <c r="J166" s="124">
        <f t="shared" si="41"/>
        <v>0.8</v>
      </c>
      <c r="K166" s="124">
        <f t="shared" si="41"/>
        <v>0.8</v>
      </c>
      <c r="L166" s="124">
        <f t="shared" si="41"/>
        <v>0.8</v>
      </c>
      <c r="M166" s="124">
        <f t="shared" si="41"/>
        <v>0.8</v>
      </c>
      <c r="N166" s="124">
        <f t="shared" si="41"/>
        <v>0.8</v>
      </c>
      <c r="O166" s="124">
        <f t="shared" si="41"/>
        <v>0.8</v>
      </c>
      <c r="P166" s="124">
        <f t="shared" si="41"/>
        <v>0.8</v>
      </c>
      <c r="Q166" s="124">
        <f t="shared" si="41"/>
        <v>0.8</v>
      </c>
      <c r="R166" s="124">
        <f t="shared" si="41"/>
        <v>0.8</v>
      </c>
      <c r="S166" s="124">
        <f t="shared" si="42"/>
        <v>0.8</v>
      </c>
      <c r="T166" s="124">
        <f t="shared" si="42"/>
        <v>0.8</v>
      </c>
      <c r="U166" s="124">
        <f t="shared" si="42"/>
        <v>0.8</v>
      </c>
      <c r="V166" s="124">
        <f t="shared" si="42"/>
        <v>0.8</v>
      </c>
      <c r="W166" s="124">
        <f t="shared" si="42"/>
        <v>0.8</v>
      </c>
      <c r="X166" s="124">
        <f t="shared" si="42"/>
        <v>0.8</v>
      </c>
      <c r="Y166" s="124">
        <f t="shared" si="42"/>
        <v>0.8</v>
      </c>
      <c r="Z166" s="124">
        <f t="shared" si="42"/>
        <v>0.8</v>
      </c>
      <c r="AA166" s="124">
        <f t="shared" si="42"/>
        <v>0.8</v>
      </c>
      <c r="AB166" s="124">
        <f t="shared" si="42"/>
        <v>0.8</v>
      </c>
      <c r="AC166" s="124">
        <f t="shared" si="42"/>
        <v>0.8</v>
      </c>
      <c r="AD166" s="124">
        <f t="shared" si="42"/>
        <v>0.8</v>
      </c>
      <c r="AE166" s="124">
        <f t="shared" si="42"/>
        <v>0.8</v>
      </c>
      <c r="AF166" s="124">
        <f t="shared" si="42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40"/>
        <v>1.5</v>
      </c>
      <c r="C167" s="125">
        <v>1.5</v>
      </c>
      <c r="D167" s="124">
        <f t="shared" si="41"/>
        <v>1.5</v>
      </c>
      <c r="E167" s="124">
        <f t="shared" si="41"/>
        <v>1.5</v>
      </c>
      <c r="F167" s="124">
        <f t="shared" si="41"/>
        <v>1.5</v>
      </c>
      <c r="G167" s="124">
        <f t="shared" si="41"/>
        <v>1.5</v>
      </c>
      <c r="H167" s="124">
        <f t="shared" si="41"/>
        <v>1.5</v>
      </c>
      <c r="I167" s="124">
        <f t="shared" si="41"/>
        <v>1.5</v>
      </c>
      <c r="J167" s="124">
        <f t="shared" si="41"/>
        <v>1.5</v>
      </c>
      <c r="K167" s="124">
        <f t="shared" si="41"/>
        <v>1.5</v>
      </c>
      <c r="L167" s="124">
        <f t="shared" si="41"/>
        <v>1.5</v>
      </c>
      <c r="M167" s="124">
        <f t="shared" si="41"/>
        <v>1.5</v>
      </c>
      <c r="N167" s="124">
        <f t="shared" si="41"/>
        <v>1.5</v>
      </c>
      <c r="O167" s="124">
        <f t="shared" si="41"/>
        <v>1.5</v>
      </c>
      <c r="P167" s="124">
        <f t="shared" si="41"/>
        <v>1.5</v>
      </c>
      <c r="Q167" s="124">
        <f t="shared" si="41"/>
        <v>1.5</v>
      </c>
      <c r="R167" s="124">
        <f t="shared" si="41"/>
        <v>1.5</v>
      </c>
      <c r="S167" s="124">
        <f t="shared" si="42"/>
        <v>1.5</v>
      </c>
      <c r="T167" s="124">
        <f t="shared" si="42"/>
        <v>1.5</v>
      </c>
      <c r="U167" s="124">
        <f t="shared" si="42"/>
        <v>1.5</v>
      </c>
      <c r="V167" s="124">
        <f t="shared" si="42"/>
        <v>1.5</v>
      </c>
      <c r="W167" s="124">
        <f t="shared" si="42"/>
        <v>1.5</v>
      </c>
      <c r="X167" s="124">
        <f t="shared" si="42"/>
        <v>1.5</v>
      </c>
      <c r="Y167" s="124">
        <f t="shared" si="42"/>
        <v>1.5</v>
      </c>
      <c r="Z167" s="124">
        <f t="shared" si="42"/>
        <v>1.5</v>
      </c>
      <c r="AA167" s="124">
        <f t="shared" si="42"/>
        <v>1.5</v>
      </c>
      <c r="AB167" s="124">
        <f t="shared" si="42"/>
        <v>1.5</v>
      </c>
      <c r="AC167" s="124">
        <f t="shared" si="42"/>
        <v>1.5</v>
      </c>
      <c r="AD167" s="124">
        <f t="shared" si="42"/>
        <v>1.5</v>
      </c>
      <c r="AE167" s="124">
        <f t="shared" si="42"/>
        <v>1.5</v>
      </c>
      <c r="AF167" s="124">
        <f t="shared" si="42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40"/>
        <v>1</v>
      </c>
      <c r="C168" s="125">
        <v>1</v>
      </c>
      <c r="D168" s="124">
        <f t="shared" si="41"/>
        <v>1</v>
      </c>
      <c r="E168" s="124">
        <f t="shared" si="41"/>
        <v>1</v>
      </c>
      <c r="F168" s="124">
        <f t="shared" si="41"/>
        <v>1</v>
      </c>
      <c r="G168" s="124">
        <f t="shared" si="41"/>
        <v>1</v>
      </c>
      <c r="H168" s="124">
        <f t="shared" si="41"/>
        <v>1</v>
      </c>
      <c r="I168" s="124">
        <f t="shared" si="41"/>
        <v>1</v>
      </c>
      <c r="J168" s="124">
        <f t="shared" si="41"/>
        <v>1</v>
      </c>
      <c r="K168" s="124">
        <f t="shared" si="41"/>
        <v>1</v>
      </c>
      <c r="L168" s="124">
        <f t="shared" si="41"/>
        <v>1</v>
      </c>
      <c r="M168" s="124">
        <f t="shared" si="41"/>
        <v>1</v>
      </c>
      <c r="N168" s="124">
        <f t="shared" si="41"/>
        <v>1</v>
      </c>
      <c r="O168" s="124">
        <f t="shared" si="41"/>
        <v>1</v>
      </c>
      <c r="P168" s="124">
        <f t="shared" si="41"/>
        <v>1</v>
      </c>
      <c r="Q168" s="124">
        <f t="shared" si="41"/>
        <v>1</v>
      </c>
      <c r="R168" s="124">
        <f t="shared" si="41"/>
        <v>1</v>
      </c>
      <c r="S168" s="124">
        <f t="shared" si="42"/>
        <v>1</v>
      </c>
      <c r="T168" s="124">
        <f t="shared" si="42"/>
        <v>1</v>
      </c>
      <c r="U168" s="124">
        <f t="shared" si="42"/>
        <v>1</v>
      </c>
      <c r="V168" s="124">
        <f t="shared" si="42"/>
        <v>1</v>
      </c>
      <c r="W168" s="124">
        <f t="shared" si="42"/>
        <v>1</v>
      </c>
      <c r="X168" s="124">
        <f t="shared" si="42"/>
        <v>1</v>
      </c>
      <c r="Y168" s="124">
        <f t="shared" si="42"/>
        <v>1</v>
      </c>
      <c r="Z168" s="124">
        <f t="shared" si="42"/>
        <v>1</v>
      </c>
      <c r="AA168" s="124">
        <f t="shared" si="42"/>
        <v>1</v>
      </c>
      <c r="AB168" s="124">
        <f t="shared" si="42"/>
        <v>1</v>
      </c>
      <c r="AC168" s="124">
        <f t="shared" si="42"/>
        <v>1</v>
      </c>
      <c r="AD168" s="124">
        <f t="shared" si="42"/>
        <v>1</v>
      </c>
      <c r="AE168" s="124">
        <f t="shared" si="42"/>
        <v>1</v>
      </c>
      <c r="AF168" s="124">
        <f t="shared" si="42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3">AF170</f>
        <v>1</v>
      </c>
      <c r="C170" s="125">
        <v>1</v>
      </c>
      <c r="D170" s="124">
        <f t="shared" ref="D170:S177" si="44">C170</f>
        <v>1</v>
      </c>
      <c r="E170" s="124">
        <f t="shared" si="44"/>
        <v>1</v>
      </c>
      <c r="F170" s="124">
        <f t="shared" si="44"/>
        <v>1</v>
      </c>
      <c r="G170" s="124">
        <f t="shared" si="44"/>
        <v>1</v>
      </c>
      <c r="H170" s="124">
        <f t="shared" si="44"/>
        <v>1</v>
      </c>
      <c r="I170" s="124">
        <f t="shared" si="44"/>
        <v>1</v>
      </c>
      <c r="J170" s="124">
        <f t="shared" si="44"/>
        <v>1</v>
      </c>
      <c r="K170" s="124">
        <f t="shared" si="44"/>
        <v>1</v>
      </c>
      <c r="L170" s="124">
        <f t="shared" si="44"/>
        <v>1</v>
      </c>
      <c r="M170" s="124">
        <f t="shared" si="44"/>
        <v>1</v>
      </c>
      <c r="N170" s="124">
        <f t="shared" si="44"/>
        <v>1</v>
      </c>
      <c r="O170" s="124">
        <f t="shared" si="44"/>
        <v>1</v>
      </c>
      <c r="P170" s="124">
        <f t="shared" si="44"/>
        <v>1</v>
      </c>
      <c r="Q170" s="124">
        <f t="shared" si="44"/>
        <v>1</v>
      </c>
      <c r="R170" s="124">
        <f t="shared" si="44"/>
        <v>1</v>
      </c>
      <c r="S170" s="124">
        <f t="shared" si="44"/>
        <v>1</v>
      </c>
      <c r="T170" s="124">
        <f t="shared" ref="S170:AF177" si="45">S170</f>
        <v>1</v>
      </c>
      <c r="U170" s="124">
        <f t="shared" si="45"/>
        <v>1</v>
      </c>
      <c r="V170" s="124">
        <f t="shared" si="45"/>
        <v>1</v>
      </c>
      <c r="W170" s="124">
        <f t="shared" si="45"/>
        <v>1</v>
      </c>
      <c r="X170" s="124">
        <f t="shared" si="45"/>
        <v>1</v>
      </c>
      <c r="Y170" s="124">
        <f t="shared" si="45"/>
        <v>1</v>
      </c>
      <c r="Z170" s="124">
        <f t="shared" si="45"/>
        <v>1</v>
      </c>
      <c r="AA170" s="124">
        <f t="shared" si="45"/>
        <v>1</v>
      </c>
      <c r="AB170" s="124">
        <f t="shared" si="45"/>
        <v>1</v>
      </c>
      <c r="AC170" s="124">
        <f t="shared" si="45"/>
        <v>1</v>
      </c>
      <c r="AD170" s="124">
        <f t="shared" si="45"/>
        <v>1</v>
      </c>
      <c r="AE170" s="124">
        <f t="shared" si="45"/>
        <v>1</v>
      </c>
      <c r="AF170" s="124">
        <f t="shared" si="45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3"/>
        <v>0.42</v>
      </c>
      <c r="C171" s="125">
        <v>0.42</v>
      </c>
      <c r="D171" s="124">
        <f t="shared" si="44"/>
        <v>0.42</v>
      </c>
      <c r="E171" s="124">
        <f t="shared" si="44"/>
        <v>0.42</v>
      </c>
      <c r="F171" s="124">
        <f t="shared" si="44"/>
        <v>0.42</v>
      </c>
      <c r="G171" s="124">
        <f t="shared" si="44"/>
        <v>0.42</v>
      </c>
      <c r="H171" s="124">
        <f t="shared" si="44"/>
        <v>0.42</v>
      </c>
      <c r="I171" s="124">
        <f t="shared" si="44"/>
        <v>0.42</v>
      </c>
      <c r="J171" s="124">
        <f t="shared" si="44"/>
        <v>0.42</v>
      </c>
      <c r="K171" s="124">
        <f t="shared" si="44"/>
        <v>0.42</v>
      </c>
      <c r="L171" s="124">
        <f t="shared" si="44"/>
        <v>0.42</v>
      </c>
      <c r="M171" s="124">
        <f t="shared" si="44"/>
        <v>0.42</v>
      </c>
      <c r="N171" s="124">
        <f t="shared" si="44"/>
        <v>0.42</v>
      </c>
      <c r="O171" s="124">
        <f t="shared" si="44"/>
        <v>0.42</v>
      </c>
      <c r="P171" s="124">
        <f t="shared" si="44"/>
        <v>0.42</v>
      </c>
      <c r="Q171" s="124">
        <f t="shared" si="44"/>
        <v>0.42</v>
      </c>
      <c r="R171" s="124">
        <f t="shared" si="44"/>
        <v>0.42</v>
      </c>
      <c r="S171" s="124">
        <f t="shared" si="45"/>
        <v>0.42</v>
      </c>
      <c r="T171" s="124">
        <f t="shared" si="45"/>
        <v>0.42</v>
      </c>
      <c r="U171" s="124">
        <f t="shared" si="45"/>
        <v>0.42</v>
      </c>
      <c r="V171" s="124">
        <f t="shared" si="45"/>
        <v>0.42</v>
      </c>
      <c r="W171" s="124">
        <f t="shared" si="45"/>
        <v>0.42</v>
      </c>
      <c r="X171" s="124">
        <f t="shared" si="45"/>
        <v>0.42</v>
      </c>
      <c r="Y171" s="124">
        <f t="shared" si="45"/>
        <v>0.42</v>
      </c>
      <c r="Z171" s="124">
        <f t="shared" si="45"/>
        <v>0.42</v>
      </c>
      <c r="AA171" s="124">
        <f t="shared" si="45"/>
        <v>0.42</v>
      </c>
      <c r="AB171" s="124">
        <f t="shared" si="45"/>
        <v>0.42</v>
      </c>
      <c r="AC171" s="124">
        <f t="shared" si="45"/>
        <v>0.42</v>
      </c>
      <c r="AD171" s="124">
        <f t="shared" si="45"/>
        <v>0.42</v>
      </c>
      <c r="AE171" s="124">
        <f t="shared" si="45"/>
        <v>0.42</v>
      </c>
      <c r="AF171" s="124">
        <f t="shared" si="45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3"/>
        <v>0.46</v>
      </c>
      <c r="C172" s="125">
        <v>0.46</v>
      </c>
      <c r="D172" s="124">
        <f t="shared" si="44"/>
        <v>0.46</v>
      </c>
      <c r="E172" s="124">
        <f t="shared" si="44"/>
        <v>0.46</v>
      </c>
      <c r="F172" s="124">
        <f t="shared" si="44"/>
        <v>0.46</v>
      </c>
      <c r="G172" s="124">
        <f t="shared" si="44"/>
        <v>0.46</v>
      </c>
      <c r="H172" s="124">
        <f t="shared" si="44"/>
        <v>0.46</v>
      </c>
      <c r="I172" s="124">
        <f t="shared" si="44"/>
        <v>0.46</v>
      </c>
      <c r="J172" s="124">
        <f t="shared" si="44"/>
        <v>0.46</v>
      </c>
      <c r="K172" s="124">
        <f t="shared" si="44"/>
        <v>0.46</v>
      </c>
      <c r="L172" s="124">
        <f t="shared" si="44"/>
        <v>0.46</v>
      </c>
      <c r="M172" s="124">
        <f t="shared" si="44"/>
        <v>0.46</v>
      </c>
      <c r="N172" s="124">
        <f t="shared" si="44"/>
        <v>0.46</v>
      </c>
      <c r="O172" s="124">
        <f t="shared" si="44"/>
        <v>0.46</v>
      </c>
      <c r="P172" s="124">
        <f t="shared" si="44"/>
        <v>0.46</v>
      </c>
      <c r="Q172" s="124">
        <f t="shared" si="44"/>
        <v>0.46</v>
      </c>
      <c r="R172" s="124">
        <f t="shared" si="44"/>
        <v>0.46</v>
      </c>
      <c r="S172" s="124">
        <f t="shared" si="45"/>
        <v>0.46</v>
      </c>
      <c r="T172" s="124">
        <f t="shared" si="45"/>
        <v>0.46</v>
      </c>
      <c r="U172" s="124">
        <f t="shared" si="45"/>
        <v>0.46</v>
      </c>
      <c r="V172" s="124">
        <f t="shared" si="45"/>
        <v>0.46</v>
      </c>
      <c r="W172" s="124">
        <f t="shared" si="45"/>
        <v>0.46</v>
      </c>
      <c r="X172" s="124">
        <f t="shared" si="45"/>
        <v>0.46</v>
      </c>
      <c r="Y172" s="124">
        <f t="shared" si="45"/>
        <v>0.46</v>
      </c>
      <c r="Z172" s="124">
        <f t="shared" si="45"/>
        <v>0.46</v>
      </c>
      <c r="AA172" s="124">
        <f t="shared" si="45"/>
        <v>0.46</v>
      </c>
      <c r="AB172" s="124">
        <f t="shared" si="45"/>
        <v>0.46</v>
      </c>
      <c r="AC172" s="124">
        <f t="shared" si="45"/>
        <v>0.46</v>
      </c>
      <c r="AD172" s="124">
        <f t="shared" si="45"/>
        <v>0.46</v>
      </c>
      <c r="AE172" s="124">
        <f t="shared" si="45"/>
        <v>0.46</v>
      </c>
      <c r="AF172" s="124">
        <f t="shared" si="45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3"/>
        <v>0.85</v>
      </c>
      <c r="C173" s="125">
        <v>0.85</v>
      </c>
      <c r="D173" s="124">
        <f t="shared" si="44"/>
        <v>0.85</v>
      </c>
      <c r="E173" s="124">
        <f t="shared" si="44"/>
        <v>0.85</v>
      </c>
      <c r="F173" s="124">
        <f t="shared" si="44"/>
        <v>0.85</v>
      </c>
      <c r="G173" s="124">
        <f t="shared" si="44"/>
        <v>0.85</v>
      </c>
      <c r="H173" s="124">
        <f t="shared" si="44"/>
        <v>0.85</v>
      </c>
      <c r="I173" s="124">
        <f t="shared" si="44"/>
        <v>0.85</v>
      </c>
      <c r="J173" s="124">
        <f t="shared" si="44"/>
        <v>0.85</v>
      </c>
      <c r="K173" s="124">
        <f t="shared" si="44"/>
        <v>0.85</v>
      </c>
      <c r="L173" s="124">
        <f t="shared" si="44"/>
        <v>0.85</v>
      </c>
      <c r="M173" s="124">
        <f t="shared" si="44"/>
        <v>0.85</v>
      </c>
      <c r="N173" s="124">
        <f t="shared" si="44"/>
        <v>0.85</v>
      </c>
      <c r="O173" s="124">
        <f t="shared" si="44"/>
        <v>0.85</v>
      </c>
      <c r="P173" s="124">
        <f t="shared" si="44"/>
        <v>0.85</v>
      </c>
      <c r="Q173" s="124">
        <f t="shared" si="44"/>
        <v>0.85</v>
      </c>
      <c r="R173" s="124">
        <f t="shared" si="44"/>
        <v>0.85</v>
      </c>
      <c r="S173" s="124">
        <f t="shared" si="45"/>
        <v>0.85</v>
      </c>
      <c r="T173" s="124">
        <f t="shared" si="45"/>
        <v>0.85</v>
      </c>
      <c r="U173" s="124">
        <f t="shared" si="45"/>
        <v>0.85</v>
      </c>
      <c r="V173" s="124">
        <f t="shared" si="45"/>
        <v>0.85</v>
      </c>
      <c r="W173" s="124">
        <f t="shared" si="45"/>
        <v>0.85</v>
      </c>
      <c r="X173" s="124">
        <f t="shared" si="45"/>
        <v>0.85</v>
      </c>
      <c r="Y173" s="124">
        <f t="shared" si="45"/>
        <v>0.85</v>
      </c>
      <c r="Z173" s="124">
        <f t="shared" si="45"/>
        <v>0.85</v>
      </c>
      <c r="AA173" s="124">
        <f t="shared" si="45"/>
        <v>0.85</v>
      </c>
      <c r="AB173" s="124">
        <f t="shared" si="45"/>
        <v>0.85</v>
      </c>
      <c r="AC173" s="124">
        <f t="shared" si="45"/>
        <v>0.85</v>
      </c>
      <c r="AD173" s="124">
        <f t="shared" si="45"/>
        <v>0.85</v>
      </c>
      <c r="AE173" s="124">
        <f t="shared" si="45"/>
        <v>0.85</v>
      </c>
      <c r="AF173" s="124">
        <f t="shared" si="45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3"/>
        <v>0.9</v>
      </c>
      <c r="C174" s="125">
        <v>0.9</v>
      </c>
      <c r="D174" s="124">
        <f t="shared" si="44"/>
        <v>0.9</v>
      </c>
      <c r="E174" s="124">
        <f t="shared" si="44"/>
        <v>0.9</v>
      </c>
      <c r="F174" s="124">
        <f t="shared" si="44"/>
        <v>0.9</v>
      </c>
      <c r="G174" s="124">
        <f t="shared" si="44"/>
        <v>0.9</v>
      </c>
      <c r="H174" s="124">
        <f t="shared" si="44"/>
        <v>0.9</v>
      </c>
      <c r="I174" s="124">
        <f t="shared" si="44"/>
        <v>0.9</v>
      </c>
      <c r="J174" s="124">
        <f t="shared" si="44"/>
        <v>0.9</v>
      </c>
      <c r="K174" s="124">
        <f t="shared" si="44"/>
        <v>0.9</v>
      </c>
      <c r="L174" s="124">
        <f t="shared" si="44"/>
        <v>0.9</v>
      </c>
      <c r="M174" s="124">
        <f t="shared" si="44"/>
        <v>0.9</v>
      </c>
      <c r="N174" s="124">
        <f t="shared" si="44"/>
        <v>0.9</v>
      </c>
      <c r="O174" s="124">
        <f t="shared" si="44"/>
        <v>0.9</v>
      </c>
      <c r="P174" s="124">
        <f t="shared" si="44"/>
        <v>0.9</v>
      </c>
      <c r="Q174" s="124">
        <f t="shared" si="44"/>
        <v>0.9</v>
      </c>
      <c r="R174" s="124">
        <f t="shared" si="44"/>
        <v>0.9</v>
      </c>
      <c r="S174" s="124">
        <f t="shared" si="45"/>
        <v>0.9</v>
      </c>
      <c r="T174" s="124">
        <f t="shared" si="45"/>
        <v>0.9</v>
      </c>
      <c r="U174" s="124">
        <f t="shared" si="45"/>
        <v>0.9</v>
      </c>
      <c r="V174" s="124">
        <f t="shared" si="45"/>
        <v>0.9</v>
      </c>
      <c r="W174" s="124">
        <f t="shared" si="45"/>
        <v>0.9</v>
      </c>
      <c r="X174" s="124">
        <f t="shared" si="45"/>
        <v>0.9</v>
      </c>
      <c r="Y174" s="124">
        <f t="shared" si="45"/>
        <v>0.9</v>
      </c>
      <c r="Z174" s="124">
        <f t="shared" si="45"/>
        <v>0.9</v>
      </c>
      <c r="AA174" s="124">
        <f t="shared" si="45"/>
        <v>0.9</v>
      </c>
      <c r="AB174" s="124">
        <f t="shared" si="45"/>
        <v>0.9</v>
      </c>
      <c r="AC174" s="124">
        <f t="shared" si="45"/>
        <v>0.9</v>
      </c>
      <c r="AD174" s="124">
        <f t="shared" si="45"/>
        <v>0.9</v>
      </c>
      <c r="AE174" s="124">
        <f t="shared" si="45"/>
        <v>0.9</v>
      </c>
      <c r="AF174" s="124">
        <f t="shared" si="45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3"/>
        <v>0.44</v>
      </c>
      <c r="C175" s="125">
        <v>0.44</v>
      </c>
      <c r="D175" s="124">
        <f t="shared" si="44"/>
        <v>0.44</v>
      </c>
      <c r="E175" s="124">
        <f t="shared" si="44"/>
        <v>0.44</v>
      </c>
      <c r="F175" s="124">
        <f t="shared" si="44"/>
        <v>0.44</v>
      </c>
      <c r="G175" s="124">
        <f t="shared" si="44"/>
        <v>0.44</v>
      </c>
      <c r="H175" s="124">
        <f t="shared" si="44"/>
        <v>0.44</v>
      </c>
      <c r="I175" s="124">
        <f t="shared" si="44"/>
        <v>0.44</v>
      </c>
      <c r="J175" s="124">
        <f t="shared" si="44"/>
        <v>0.44</v>
      </c>
      <c r="K175" s="124">
        <f t="shared" si="44"/>
        <v>0.44</v>
      </c>
      <c r="L175" s="124">
        <f t="shared" si="44"/>
        <v>0.44</v>
      </c>
      <c r="M175" s="124">
        <f t="shared" si="44"/>
        <v>0.44</v>
      </c>
      <c r="N175" s="124">
        <f t="shared" si="44"/>
        <v>0.44</v>
      </c>
      <c r="O175" s="124">
        <f t="shared" si="44"/>
        <v>0.44</v>
      </c>
      <c r="P175" s="124">
        <f t="shared" si="44"/>
        <v>0.44</v>
      </c>
      <c r="Q175" s="124">
        <f t="shared" si="44"/>
        <v>0.44</v>
      </c>
      <c r="R175" s="124">
        <f t="shared" si="44"/>
        <v>0.44</v>
      </c>
      <c r="S175" s="124">
        <f t="shared" si="45"/>
        <v>0.44</v>
      </c>
      <c r="T175" s="124">
        <f t="shared" si="45"/>
        <v>0.44</v>
      </c>
      <c r="U175" s="124">
        <f t="shared" si="45"/>
        <v>0.44</v>
      </c>
      <c r="V175" s="124">
        <f t="shared" si="45"/>
        <v>0.44</v>
      </c>
      <c r="W175" s="124">
        <f t="shared" si="45"/>
        <v>0.44</v>
      </c>
      <c r="X175" s="124">
        <f t="shared" si="45"/>
        <v>0.44</v>
      </c>
      <c r="Y175" s="124">
        <f t="shared" si="45"/>
        <v>0.44</v>
      </c>
      <c r="Z175" s="124">
        <f t="shared" si="45"/>
        <v>0.44</v>
      </c>
      <c r="AA175" s="124">
        <f t="shared" si="45"/>
        <v>0.44</v>
      </c>
      <c r="AB175" s="124">
        <f t="shared" si="45"/>
        <v>0.44</v>
      </c>
      <c r="AC175" s="124">
        <f t="shared" si="45"/>
        <v>0.44</v>
      </c>
      <c r="AD175" s="124">
        <f t="shared" si="45"/>
        <v>0.44</v>
      </c>
      <c r="AE175" s="124">
        <f t="shared" si="45"/>
        <v>0.44</v>
      </c>
      <c r="AF175" s="124">
        <f t="shared" si="45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3"/>
        <v>2.1</v>
      </c>
      <c r="C176" s="125">
        <v>2.1</v>
      </c>
      <c r="D176" s="124">
        <f t="shared" si="44"/>
        <v>2.1</v>
      </c>
      <c r="E176" s="124">
        <f t="shared" si="44"/>
        <v>2.1</v>
      </c>
      <c r="F176" s="124">
        <f t="shared" si="44"/>
        <v>2.1</v>
      </c>
      <c r="G176" s="124">
        <f t="shared" si="44"/>
        <v>2.1</v>
      </c>
      <c r="H176" s="124">
        <f t="shared" si="44"/>
        <v>2.1</v>
      </c>
      <c r="I176" s="124">
        <f t="shared" si="44"/>
        <v>2.1</v>
      </c>
      <c r="J176" s="124">
        <f t="shared" si="44"/>
        <v>2.1</v>
      </c>
      <c r="K176" s="124">
        <f t="shared" si="44"/>
        <v>2.1</v>
      </c>
      <c r="L176" s="124">
        <f t="shared" si="44"/>
        <v>2.1</v>
      </c>
      <c r="M176" s="124">
        <f t="shared" si="44"/>
        <v>2.1</v>
      </c>
      <c r="N176" s="124">
        <f t="shared" si="44"/>
        <v>2.1</v>
      </c>
      <c r="O176" s="124">
        <f t="shared" si="44"/>
        <v>2.1</v>
      </c>
      <c r="P176" s="124">
        <f t="shared" si="44"/>
        <v>2.1</v>
      </c>
      <c r="Q176" s="124">
        <f t="shared" si="44"/>
        <v>2.1</v>
      </c>
      <c r="R176" s="124">
        <f t="shared" si="44"/>
        <v>2.1</v>
      </c>
      <c r="S176" s="124">
        <f t="shared" si="45"/>
        <v>2.1</v>
      </c>
      <c r="T176" s="124">
        <f t="shared" si="45"/>
        <v>2.1</v>
      </c>
      <c r="U176" s="124">
        <f t="shared" si="45"/>
        <v>2.1</v>
      </c>
      <c r="V176" s="124">
        <f t="shared" si="45"/>
        <v>2.1</v>
      </c>
      <c r="W176" s="124">
        <f t="shared" si="45"/>
        <v>2.1</v>
      </c>
      <c r="X176" s="124">
        <f t="shared" si="45"/>
        <v>2.1</v>
      </c>
      <c r="Y176" s="124">
        <f t="shared" si="45"/>
        <v>2.1</v>
      </c>
      <c r="Z176" s="124">
        <f t="shared" si="45"/>
        <v>2.1</v>
      </c>
      <c r="AA176" s="124">
        <f t="shared" si="45"/>
        <v>2.1</v>
      </c>
      <c r="AB176" s="124">
        <f t="shared" si="45"/>
        <v>2.1</v>
      </c>
      <c r="AC176" s="124">
        <f t="shared" si="45"/>
        <v>2.1</v>
      </c>
      <c r="AD176" s="124">
        <f t="shared" si="45"/>
        <v>2.1</v>
      </c>
      <c r="AE176" s="124">
        <f t="shared" si="45"/>
        <v>2.1</v>
      </c>
      <c r="AF176" s="124">
        <f t="shared" si="45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3"/>
        <v>0.9</v>
      </c>
      <c r="C177" s="125">
        <v>0.9</v>
      </c>
      <c r="D177" s="124">
        <f t="shared" si="44"/>
        <v>0.9</v>
      </c>
      <c r="E177" s="124">
        <f t="shared" si="44"/>
        <v>0.9</v>
      </c>
      <c r="F177" s="124">
        <f t="shared" si="44"/>
        <v>0.9</v>
      </c>
      <c r="G177" s="124">
        <f t="shared" si="44"/>
        <v>0.9</v>
      </c>
      <c r="H177" s="124">
        <f t="shared" si="44"/>
        <v>0.9</v>
      </c>
      <c r="I177" s="124">
        <f t="shared" si="44"/>
        <v>0.9</v>
      </c>
      <c r="J177" s="124">
        <f t="shared" si="44"/>
        <v>0.9</v>
      </c>
      <c r="K177" s="124">
        <f t="shared" si="44"/>
        <v>0.9</v>
      </c>
      <c r="L177" s="124">
        <f t="shared" si="44"/>
        <v>0.9</v>
      </c>
      <c r="M177" s="124">
        <f t="shared" si="44"/>
        <v>0.9</v>
      </c>
      <c r="N177" s="124">
        <f t="shared" si="44"/>
        <v>0.9</v>
      </c>
      <c r="O177" s="124">
        <f t="shared" si="44"/>
        <v>0.9</v>
      </c>
      <c r="P177" s="124">
        <f t="shared" si="44"/>
        <v>0.9</v>
      </c>
      <c r="Q177" s="124">
        <f t="shared" si="44"/>
        <v>0.9</v>
      </c>
      <c r="R177" s="124">
        <f t="shared" si="44"/>
        <v>0.9</v>
      </c>
      <c r="S177" s="124">
        <f t="shared" si="45"/>
        <v>0.9</v>
      </c>
      <c r="T177" s="124">
        <f t="shared" si="45"/>
        <v>0.9</v>
      </c>
      <c r="U177" s="124">
        <f t="shared" si="45"/>
        <v>0.9</v>
      </c>
      <c r="V177" s="124">
        <f t="shared" si="45"/>
        <v>0.9</v>
      </c>
      <c r="W177" s="124">
        <f t="shared" si="45"/>
        <v>0.9</v>
      </c>
      <c r="X177" s="124">
        <f t="shared" si="45"/>
        <v>0.9</v>
      </c>
      <c r="Y177" s="124">
        <f t="shared" si="45"/>
        <v>0.9</v>
      </c>
      <c r="Z177" s="124">
        <f t="shared" si="45"/>
        <v>0.9</v>
      </c>
      <c r="AA177" s="124">
        <f t="shared" si="45"/>
        <v>0.9</v>
      </c>
      <c r="AB177" s="124">
        <f t="shared" si="45"/>
        <v>0.9</v>
      </c>
      <c r="AC177" s="124">
        <f t="shared" si="45"/>
        <v>0.9</v>
      </c>
      <c r="AD177" s="124">
        <f t="shared" si="45"/>
        <v>0.9</v>
      </c>
      <c r="AE177" s="124">
        <f t="shared" si="45"/>
        <v>0.9</v>
      </c>
      <c r="AF177" s="124">
        <f t="shared" si="45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6">AF179</f>
        <v>0.57999999999999996</v>
      </c>
      <c r="C179" s="125">
        <v>0.57999999999999996</v>
      </c>
      <c r="D179" s="124">
        <f t="shared" ref="D179:S191" si="47">C179</f>
        <v>0.57999999999999996</v>
      </c>
      <c r="E179" s="124">
        <f t="shared" si="47"/>
        <v>0.57999999999999996</v>
      </c>
      <c r="F179" s="124">
        <f t="shared" si="47"/>
        <v>0.57999999999999996</v>
      </c>
      <c r="G179" s="124">
        <f t="shared" si="47"/>
        <v>0.57999999999999996</v>
      </c>
      <c r="H179" s="124">
        <f t="shared" si="47"/>
        <v>0.57999999999999996</v>
      </c>
      <c r="I179" s="124">
        <f t="shared" si="47"/>
        <v>0.57999999999999996</v>
      </c>
      <c r="J179" s="124">
        <f t="shared" si="47"/>
        <v>0.57999999999999996</v>
      </c>
      <c r="K179" s="124">
        <f t="shared" si="47"/>
        <v>0.57999999999999996</v>
      </c>
      <c r="L179" s="124">
        <f t="shared" si="47"/>
        <v>0.57999999999999996</v>
      </c>
      <c r="M179" s="124">
        <f t="shared" si="47"/>
        <v>0.57999999999999996</v>
      </c>
      <c r="N179" s="124">
        <f t="shared" si="47"/>
        <v>0.57999999999999996</v>
      </c>
      <c r="O179" s="124">
        <f t="shared" si="47"/>
        <v>0.57999999999999996</v>
      </c>
      <c r="P179" s="124">
        <f t="shared" si="47"/>
        <v>0.57999999999999996</v>
      </c>
      <c r="Q179" s="124">
        <f t="shared" si="47"/>
        <v>0.57999999999999996</v>
      </c>
      <c r="R179" s="124">
        <f t="shared" si="47"/>
        <v>0.57999999999999996</v>
      </c>
      <c r="S179" s="124">
        <f t="shared" si="47"/>
        <v>0.57999999999999996</v>
      </c>
      <c r="T179" s="124">
        <f t="shared" ref="S179:AF191" si="48">S179</f>
        <v>0.57999999999999996</v>
      </c>
      <c r="U179" s="124">
        <f t="shared" si="48"/>
        <v>0.57999999999999996</v>
      </c>
      <c r="V179" s="124">
        <f t="shared" si="48"/>
        <v>0.57999999999999996</v>
      </c>
      <c r="W179" s="124">
        <f t="shared" si="48"/>
        <v>0.57999999999999996</v>
      </c>
      <c r="X179" s="124">
        <f t="shared" si="48"/>
        <v>0.57999999999999996</v>
      </c>
      <c r="Y179" s="124">
        <f t="shared" si="48"/>
        <v>0.57999999999999996</v>
      </c>
      <c r="Z179" s="124">
        <f t="shared" si="48"/>
        <v>0.57999999999999996</v>
      </c>
      <c r="AA179" s="124">
        <f t="shared" si="48"/>
        <v>0.57999999999999996</v>
      </c>
      <c r="AB179" s="124">
        <f t="shared" si="48"/>
        <v>0.57999999999999996</v>
      </c>
      <c r="AC179" s="124">
        <f t="shared" si="48"/>
        <v>0.57999999999999996</v>
      </c>
      <c r="AD179" s="124">
        <f t="shared" si="48"/>
        <v>0.57999999999999996</v>
      </c>
      <c r="AE179" s="124">
        <f t="shared" si="48"/>
        <v>0.57999999999999996</v>
      </c>
      <c r="AF179" s="124">
        <f t="shared" si="48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6"/>
        <v>0.8</v>
      </c>
      <c r="C180" s="125">
        <v>0.8</v>
      </c>
      <c r="D180" s="124">
        <f t="shared" si="47"/>
        <v>0.8</v>
      </c>
      <c r="E180" s="124">
        <f t="shared" si="47"/>
        <v>0.8</v>
      </c>
      <c r="F180" s="124">
        <f t="shared" si="47"/>
        <v>0.8</v>
      </c>
      <c r="G180" s="124">
        <f t="shared" si="47"/>
        <v>0.8</v>
      </c>
      <c r="H180" s="124">
        <f t="shared" si="47"/>
        <v>0.8</v>
      </c>
      <c r="I180" s="124">
        <f t="shared" si="47"/>
        <v>0.8</v>
      </c>
      <c r="J180" s="124">
        <f t="shared" si="47"/>
        <v>0.8</v>
      </c>
      <c r="K180" s="124">
        <f t="shared" si="47"/>
        <v>0.8</v>
      </c>
      <c r="L180" s="124">
        <f t="shared" si="47"/>
        <v>0.8</v>
      </c>
      <c r="M180" s="124">
        <f t="shared" si="47"/>
        <v>0.8</v>
      </c>
      <c r="N180" s="124">
        <f t="shared" si="47"/>
        <v>0.8</v>
      </c>
      <c r="O180" s="124">
        <f t="shared" si="47"/>
        <v>0.8</v>
      </c>
      <c r="P180" s="124">
        <f t="shared" si="47"/>
        <v>0.8</v>
      </c>
      <c r="Q180" s="124">
        <f t="shared" si="47"/>
        <v>0.8</v>
      </c>
      <c r="R180" s="124">
        <f t="shared" si="47"/>
        <v>0.8</v>
      </c>
      <c r="S180" s="124">
        <f t="shared" si="47"/>
        <v>0.8</v>
      </c>
      <c r="T180" s="124">
        <f t="shared" si="48"/>
        <v>0.8</v>
      </c>
      <c r="U180" s="124">
        <f t="shared" si="48"/>
        <v>0.8</v>
      </c>
      <c r="V180" s="124">
        <f t="shared" si="48"/>
        <v>0.8</v>
      </c>
      <c r="W180" s="124">
        <f t="shared" si="48"/>
        <v>0.8</v>
      </c>
      <c r="X180" s="124">
        <f t="shared" si="48"/>
        <v>0.8</v>
      </c>
      <c r="Y180" s="124">
        <f t="shared" si="48"/>
        <v>0.8</v>
      </c>
      <c r="Z180" s="124">
        <f t="shared" si="48"/>
        <v>0.8</v>
      </c>
      <c r="AA180" s="124">
        <f t="shared" si="48"/>
        <v>0.8</v>
      </c>
      <c r="AB180" s="124">
        <f t="shared" si="48"/>
        <v>0.8</v>
      </c>
      <c r="AC180" s="124">
        <f t="shared" si="48"/>
        <v>0.8</v>
      </c>
      <c r="AD180" s="124">
        <f t="shared" si="48"/>
        <v>0.8</v>
      </c>
      <c r="AE180" s="124">
        <f t="shared" si="48"/>
        <v>0.8</v>
      </c>
      <c r="AF180" s="124">
        <f t="shared" si="48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6"/>
        <v>0</v>
      </c>
      <c r="C181" s="125">
        <v>0</v>
      </c>
      <c r="D181" s="124">
        <f t="shared" si="47"/>
        <v>0</v>
      </c>
      <c r="E181" s="124">
        <f t="shared" si="47"/>
        <v>0</v>
      </c>
      <c r="F181" s="124">
        <f t="shared" si="47"/>
        <v>0</v>
      </c>
      <c r="G181" s="124">
        <f t="shared" si="47"/>
        <v>0</v>
      </c>
      <c r="H181" s="124">
        <f t="shared" si="47"/>
        <v>0</v>
      </c>
      <c r="I181" s="124">
        <f t="shared" si="47"/>
        <v>0</v>
      </c>
      <c r="J181" s="124">
        <f t="shared" si="47"/>
        <v>0</v>
      </c>
      <c r="K181" s="124">
        <f t="shared" si="47"/>
        <v>0</v>
      </c>
      <c r="L181" s="124">
        <f t="shared" si="47"/>
        <v>0</v>
      </c>
      <c r="M181" s="124">
        <f t="shared" si="47"/>
        <v>0</v>
      </c>
      <c r="N181" s="124">
        <f t="shared" si="47"/>
        <v>0</v>
      </c>
      <c r="O181" s="124">
        <f t="shared" si="47"/>
        <v>0</v>
      </c>
      <c r="P181" s="124">
        <f t="shared" si="47"/>
        <v>0</v>
      </c>
      <c r="Q181" s="124">
        <f t="shared" si="47"/>
        <v>0</v>
      </c>
      <c r="R181" s="124">
        <f t="shared" si="47"/>
        <v>0</v>
      </c>
      <c r="S181" s="124">
        <f t="shared" si="47"/>
        <v>0</v>
      </c>
      <c r="T181" s="124">
        <f t="shared" si="48"/>
        <v>0</v>
      </c>
      <c r="U181" s="124">
        <f t="shared" si="48"/>
        <v>0</v>
      </c>
      <c r="V181" s="124">
        <f t="shared" si="48"/>
        <v>0</v>
      </c>
      <c r="W181" s="124">
        <f t="shared" si="48"/>
        <v>0</v>
      </c>
      <c r="X181" s="124">
        <f t="shared" si="48"/>
        <v>0</v>
      </c>
      <c r="Y181" s="124">
        <f t="shared" si="48"/>
        <v>0</v>
      </c>
      <c r="Z181" s="124">
        <f t="shared" si="48"/>
        <v>0</v>
      </c>
      <c r="AA181" s="124">
        <f t="shared" si="48"/>
        <v>0</v>
      </c>
      <c r="AB181" s="124">
        <f t="shared" si="48"/>
        <v>0</v>
      </c>
      <c r="AC181" s="124">
        <f t="shared" si="48"/>
        <v>0</v>
      </c>
      <c r="AD181" s="124">
        <f t="shared" si="48"/>
        <v>0</v>
      </c>
      <c r="AE181" s="124">
        <f t="shared" si="48"/>
        <v>0</v>
      </c>
      <c r="AF181" s="124">
        <f t="shared" si="48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6"/>
        <v>0.6</v>
      </c>
      <c r="C182" s="125">
        <v>0.6</v>
      </c>
      <c r="D182" s="124">
        <f t="shared" si="47"/>
        <v>0.6</v>
      </c>
      <c r="E182" s="124">
        <f t="shared" si="47"/>
        <v>0.6</v>
      </c>
      <c r="F182" s="124">
        <f t="shared" si="47"/>
        <v>0.6</v>
      </c>
      <c r="G182" s="124">
        <f t="shared" si="47"/>
        <v>0.6</v>
      </c>
      <c r="H182" s="124">
        <f t="shared" si="47"/>
        <v>0.6</v>
      </c>
      <c r="I182" s="124">
        <f t="shared" si="47"/>
        <v>0.6</v>
      </c>
      <c r="J182" s="124">
        <f t="shared" si="47"/>
        <v>0.6</v>
      </c>
      <c r="K182" s="124">
        <f t="shared" si="47"/>
        <v>0.6</v>
      </c>
      <c r="L182" s="124">
        <f t="shared" si="47"/>
        <v>0.6</v>
      </c>
      <c r="M182" s="124">
        <f t="shared" si="47"/>
        <v>0.6</v>
      </c>
      <c r="N182" s="124">
        <f t="shared" si="47"/>
        <v>0.6</v>
      </c>
      <c r="O182" s="124">
        <f t="shared" si="47"/>
        <v>0.6</v>
      </c>
      <c r="P182" s="124">
        <f t="shared" si="47"/>
        <v>0.6</v>
      </c>
      <c r="Q182" s="124">
        <f t="shared" si="47"/>
        <v>0.6</v>
      </c>
      <c r="R182" s="124">
        <f t="shared" si="47"/>
        <v>0.6</v>
      </c>
      <c r="S182" s="124">
        <f t="shared" si="47"/>
        <v>0.6</v>
      </c>
      <c r="T182" s="124">
        <f t="shared" si="48"/>
        <v>0.6</v>
      </c>
      <c r="U182" s="124">
        <f t="shared" si="48"/>
        <v>0.6</v>
      </c>
      <c r="V182" s="124">
        <f t="shared" si="48"/>
        <v>0.6</v>
      </c>
      <c r="W182" s="124">
        <f t="shared" si="48"/>
        <v>0.6</v>
      </c>
      <c r="X182" s="124">
        <f t="shared" si="48"/>
        <v>0.6</v>
      </c>
      <c r="Y182" s="124">
        <f t="shared" si="48"/>
        <v>0.6</v>
      </c>
      <c r="Z182" s="124">
        <f t="shared" si="48"/>
        <v>0.6</v>
      </c>
      <c r="AA182" s="124">
        <f t="shared" si="48"/>
        <v>0.6</v>
      </c>
      <c r="AB182" s="124">
        <f t="shared" si="48"/>
        <v>0.6</v>
      </c>
      <c r="AC182" s="124">
        <f t="shared" si="48"/>
        <v>0.6</v>
      </c>
      <c r="AD182" s="124">
        <f t="shared" si="48"/>
        <v>0.6</v>
      </c>
      <c r="AE182" s="124">
        <f t="shared" si="48"/>
        <v>0.6</v>
      </c>
      <c r="AF182" s="124">
        <f t="shared" si="48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6"/>
        <v>0.6</v>
      </c>
      <c r="C183" s="125">
        <v>0.6</v>
      </c>
      <c r="D183" s="124">
        <f t="shared" si="47"/>
        <v>0.6</v>
      </c>
      <c r="E183" s="124">
        <f t="shared" si="47"/>
        <v>0.6</v>
      </c>
      <c r="F183" s="124">
        <f t="shared" si="47"/>
        <v>0.6</v>
      </c>
      <c r="G183" s="124">
        <f t="shared" si="47"/>
        <v>0.6</v>
      </c>
      <c r="H183" s="124">
        <f t="shared" si="47"/>
        <v>0.6</v>
      </c>
      <c r="I183" s="124">
        <f t="shared" si="47"/>
        <v>0.6</v>
      </c>
      <c r="J183" s="124">
        <f t="shared" si="47"/>
        <v>0.6</v>
      </c>
      <c r="K183" s="124">
        <f t="shared" si="47"/>
        <v>0.6</v>
      </c>
      <c r="L183" s="124">
        <f t="shared" si="47"/>
        <v>0.6</v>
      </c>
      <c r="M183" s="124">
        <f t="shared" si="47"/>
        <v>0.6</v>
      </c>
      <c r="N183" s="124">
        <f t="shared" si="47"/>
        <v>0.6</v>
      </c>
      <c r="O183" s="124">
        <f t="shared" si="47"/>
        <v>0.6</v>
      </c>
      <c r="P183" s="124">
        <f t="shared" si="47"/>
        <v>0.6</v>
      </c>
      <c r="Q183" s="124">
        <f t="shared" si="47"/>
        <v>0.6</v>
      </c>
      <c r="R183" s="124">
        <f t="shared" si="47"/>
        <v>0.6</v>
      </c>
      <c r="S183" s="124">
        <f t="shared" si="47"/>
        <v>0.6</v>
      </c>
      <c r="T183" s="124">
        <f t="shared" si="48"/>
        <v>0.6</v>
      </c>
      <c r="U183" s="124">
        <f t="shared" si="48"/>
        <v>0.6</v>
      </c>
      <c r="V183" s="124">
        <f t="shared" si="48"/>
        <v>0.6</v>
      </c>
      <c r="W183" s="124">
        <f t="shared" si="48"/>
        <v>0.6</v>
      </c>
      <c r="X183" s="124">
        <f t="shared" si="48"/>
        <v>0.6</v>
      </c>
      <c r="Y183" s="124">
        <f t="shared" si="48"/>
        <v>0.6</v>
      </c>
      <c r="Z183" s="124">
        <f t="shared" si="48"/>
        <v>0.6</v>
      </c>
      <c r="AA183" s="124">
        <f t="shared" si="48"/>
        <v>0.6</v>
      </c>
      <c r="AB183" s="124">
        <f t="shared" si="48"/>
        <v>0.6</v>
      </c>
      <c r="AC183" s="124">
        <f t="shared" si="48"/>
        <v>0.6</v>
      </c>
      <c r="AD183" s="124">
        <f t="shared" si="48"/>
        <v>0.6</v>
      </c>
      <c r="AE183" s="124">
        <f t="shared" si="48"/>
        <v>0.6</v>
      </c>
      <c r="AF183" s="124">
        <f t="shared" si="48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6"/>
        <v>0.35</v>
      </c>
      <c r="C184" s="125">
        <v>0.35</v>
      </c>
      <c r="D184" s="124">
        <f t="shared" si="47"/>
        <v>0.35</v>
      </c>
      <c r="E184" s="124">
        <f t="shared" si="47"/>
        <v>0.35</v>
      </c>
      <c r="F184" s="124">
        <f t="shared" si="47"/>
        <v>0.35</v>
      </c>
      <c r="G184" s="124">
        <f t="shared" si="47"/>
        <v>0.35</v>
      </c>
      <c r="H184" s="124">
        <f t="shared" si="47"/>
        <v>0.35</v>
      </c>
      <c r="I184" s="124">
        <f t="shared" si="47"/>
        <v>0.35</v>
      </c>
      <c r="J184" s="124">
        <f t="shared" si="47"/>
        <v>0.35</v>
      </c>
      <c r="K184" s="124">
        <f t="shared" si="47"/>
        <v>0.35</v>
      </c>
      <c r="L184" s="124">
        <f t="shared" si="47"/>
        <v>0.35</v>
      </c>
      <c r="M184" s="124">
        <f t="shared" si="47"/>
        <v>0.35</v>
      </c>
      <c r="N184" s="124">
        <f t="shared" si="47"/>
        <v>0.35</v>
      </c>
      <c r="O184" s="124">
        <f t="shared" si="47"/>
        <v>0.35</v>
      </c>
      <c r="P184" s="124">
        <f t="shared" si="47"/>
        <v>0.35</v>
      </c>
      <c r="Q184" s="124">
        <f t="shared" si="47"/>
        <v>0.35</v>
      </c>
      <c r="R184" s="124">
        <f t="shared" si="47"/>
        <v>0.35</v>
      </c>
      <c r="S184" s="124">
        <f t="shared" si="47"/>
        <v>0.35</v>
      </c>
      <c r="T184" s="124">
        <f t="shared" si="48"/>
        <v>0.35</v>
      </c>
      <c r="U184" s="124">
        <f t="shared" si="48"/>
        <v>0.35</v>
      </c>
      <c r="V184" s="124">
        <f t="shared" si="48"/>
        <v>0.35</v>
      </c>
      <c r="W184" s="124">
        <f t="shared" si="48"/>
        <v>0.35</v>
      </c>
      <c r="X184" s="124">
        <f t="shared" si="48"/>
        <v>0.35</v>
      </c>
      <c r="Y184" s="124">
        <f t="shared" si="48"/>
        <v>0.35</v>
      </c>
      <c r="Z184" s="124">
        <f t="shared" si="48"/>
        <v>0.35</v>
      </c>
      <c r="AA184" s="124">
        <f t="shared" si="48"/>
        <v>0.35</v>
      </c>
      <c r="AB184" s="124">
        <f t="shared" si="48"/>
        <v>0.35</v>
      </c>
      <c r="AC184" s="124">
        <f t="shared" si="48"/>
        <v>0.35</v>
      </c>
      <c r="AD184" s="124">
        <f t="shared" si="48"/>
        <v>0.35</v>
      </c>
      <c r="AE184" s="124">
        <f t="shared" si="48"/>
        <v>0.35</v>
      </c>
      <c r="AF184" s="124">
        <f t="shared" si="48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6"/>
        <v>0.28999999999999998</v>
      </c>
      <c r="C185" s="125">
        <v>0.28999999999999998</v>
      </c>
      <c r="D185" s="124">
        <f t="shared" si="47"/>
        <v>0.28999999999999998</v>
      </c>
      <c r="E185" s="124">
        <f t="shared" si="47"/>
        <v>0.28999999999999998</v>
      </c>
      <c r="F185" s="124">
        <f t="shared" si="47"/>
        <v>0.28999999999999998</v>
      </c>
      <c r="G185" s="124">
        <f t="shared" si="47"/>
        <v>0.28999999999999998</v>
      </c>
      <c r="H185" s="124">
        <f t="shared" si="47"/>
        <v>0.28999999999999998</v>
      </c>
      <c r="I185" s="124">
        <f t="shared" si="47"/>
        <v>0.28999999999999998</v>
      </c>
      <c r="J185" s="124">
        <f t="shared" si="47"/>
        <v>0.28999999999999998</v>
      </c>
      <c r="K185" s="124">
        <f t="shared" si="47"/>
        <v>0.28999999999999998</v>
      </c>
      <c r="L185" s="124">
        <f t="shared" si="47"/>
        <v>0.28999999999999998</v>
      </c>
      <c r="M185" s="124">
        <f t="shared" si="47"/>
        <v>0.28999999999999998</v>
      </c>
      <c r="N185" s="124">
        <f t="shared" si="47"/>
        <v>0.28999999999999998</v>
      </c>
      <c r="O185" s="124">
        <f t="shared" si="47"/>
        <v>0.28999999999999998</v>
      </c>
      <c r="P185" s="124">
        <f t="shared" si="47"/>
        <v>0.28999999999999998</v>
      </c>
      <c r="Q185" s="124">
        <f t="shared" si="47"/>
        <v>0.28999999999999998</v>
      </c>
      <c r="R185" s="124">
        <f t="shared" si="47"/>
        <v>0.28999999999999998</v>
      </c>
      <c r="S185" s="124">
        <f t="shared" si="47"/>
        <v>0.28999999999999998</v>
      </c>
      <c r="T185" s="124">
        <f t="shared" si="48"/>
        <v>0.28999999999999998</v>
      </c>
      <c r="U185" s="124">
        <f t="shared" si="48"/>
        <v>0.28999999999999998</v>
      </c>
      <c r="V185" s="124">
        <f t="shared" si="48"/>
        <v>0.28999999999999998</v>
      </c>
      <c r="W185" s="124">
        <f t="shared" si="48"/>
        <v>0.28999999999999998</v>
      </c>
      <c r="X185" s="124">
        <f t="shared" si="48"/>
        <v>0.28999999999999998</v>
      </c>
      <c r="Y185" s="124">
        <f t="shared" si="48"/>
        <v>0.28999999999999998</v>
      </c>
      <c r="Z185" s="124">
        <f t="shared" si="48"/>
        <v>0.28999999999999998</v>
      </c>
      <c r="AA185" s="124">
        <f t="shared" si="48"/>
        <v>0.28999999999999998</v>
      </c>
      <c r="AB185" s="124">
        <f t="shared" si="48"/>
        <v>0.28999999999999998</v>
      </c>
      <c r="AC185" s="124">
        <f t="shared" si="48"/>
        <v>0.28999999999999998</v>
      </c>
      <c r="AD185" s="124">
        <f t="shared" si="48"/>
        <v>0.28999999999999998</v>
      </c>
      <c r="AE185" s="124">
        <f t="shared" si="48"/>
        <v>0.28999999999999998</v>
      </c>
      <c r="AF185" s="124">
        <f t="shared" si="48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6"/>
        <v>0.06</v>
      </c>
      <c r="C186" s="125">
        <v>0.06</v>
      </c>
      <c r="D186" s="124">
        <f t="shared" si="47"/>
        <v>0.06</v>
      </c>
      <c r="E186" s="124">
        <f t="shared" si="47"/>
        <v>0.06</v>
      </c>
      <c r="F186" s="124">
        <f t="shared" si="47"/>
        <v>0.06</v>
      </c>
      <c r="G186" s="124">
        <f t="shared" si="47"/>
        <v>0.06</v>
      </c>
      <c r="H186" s="124">
        <f t="shared" si="47"/>
        <v>0.06</v>
      </c>
      <c r="I186" s="124">
        <f t="shared" si="47"/>
        <v>0.06</v>
      </c>
      <c r="J186" s="124">
        <f t="shared" si="47"/>
        <v>0.06</v>
      </c>
      <c r="K186" s="124">
        <f t="shared" si="47"/>
        <v>0.06</v>
      </c>
      <c r="L186" s="124">
        <f t="shared" si="47"/>
        <v>0.06</v>
      </c>
      <c r="M186" s="124">
        <f t="shared" si="47"/>
        <v>0.06</v>
      </c>
      <c r="N186" s="124">
        <f t="shared" si="47"/>
        <v>0.06</v>
      </c>
      <c r="O186" s="124">
        <f t="shared" si="47"/>
        <v>0.06</v>
      </c>
      <c r="P186" s="124">
        <f t="shared" si="47"/>
        <v>0.06</v>
      </c>
      <c r="Q186" s="124">
        <f t="shared" si="47"/>
        <v>0.06</v>
      </c>
      <c r="R186" s="124">
        <f t="shared" si="47"/>
        <v>0.06</v>
      </c>
      <c r="S186" s="124">
        <f t="shared" si="47"/>
        <v>0.06</v>
      </c>
      <c r="T186" s="124">
        <f t="shared" si="48"/>
        <v>0.06</v>
      </c>
      <c r="U186" s="124">
        <f t="shared" si="48"/>
        <v>0.06</v>
      </c>
      <c r="V186" s="124">
        <f t="shared" si="48"/>
        <v>0.06</v>
      </c>
      <c r="W186" s="124">
        <f t="shared" si="48"/>
        <v>0.06</v>
      </c>
      <c r="X186" s="124">
        <f t="shared" si="48"/>
        <v>0.06</v>
      </c>
      <c r="Y186" s="124">
        <f t="shared" si="48"/>
        <v>0.06</v>
      </c>
      <c r="Z186" s="124">
        <f t="shared" si="48"/>
        <v>0.06</v>
      </c>
      <c r="AA186" s="124">
        <f t="shared" si="48"/>
        <v>0.06</v>
      </c>
      <c r="AB186" s="124">
        <f t="shared" si="48"/>
        <v>0.06</v>
      </c>
      <c r="AC186" s="124">
        <f t="shared" si="48"/>
        <v>0.06</v>
      </c>
      <c r="AD186" s="124">
        <f t="shared" si="48"/>
        <v>0.06</v>
      </c>
      <c r="AE186" s="124">
        <f t="shared" si="48"/>
        <v>0.06</v>
      </c>
      <c r="AF186" s="124">
        <f t="shared" si="48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6"/>
        <v>0.11</v>
      </c>
      <c r="C187" s="125">
        <v>0.11</v>
      </c>
      <c r="D187" s="124">
        <f t="shared" si="47"/>
        <v>0.11</v>
      </c>
      <c r="E187" s="124">
        <f t="shared" si="47"/>
        <v>0.11</v>
      </c>
      <c r="F187" s="124">
        <f t="shared" si="47"/>
        <v>0.11</v>
      </c>
      <c r="G187" s="124">
        <f t="shared" si="47"/>
        <v>0.11</v>
      </c>
      <c r="H187" s="124">
        <f t="shared" si="47"/>
        <v>0.11</v>
      </c>
      <c r="I187" s="124">
        <f t="shared" si="47"/>
        <v>0.11</v>
      </c>
      <c r="J187" s="124">
        <f t="shared" si="47"/>
        <v>0.11</v>
      </c>
      <c r="K187" s="124">
        <f t="shared" si="47"/>
        <v>0.11</v>
      </c>
      <c r="L187" s="124">
        <f t="shared" si="47"/>
        <v>0.11</v>
      </c>
      <c r="M187" s="124">
        <f t="shared" si="47"/>
        <v>0.11</v>
      </c>
      <c r="N187" s="124">
        <f t="shared" si="47"/>
        <v>0.11</v>
      </c>
      <c r="O187" s="124">
        <f t="shared" si="47"/>
        <v>0.11</v>
      </c>
      <c r="P187" s="124">
        <f t="shared" si="47"/>
        <v>0.11</v>
      </c>
      <c r="Q187" s="124">
        <f t="shared" si="47"/>
        <v>0.11</v>
      </c>
      <c r="R187" s="124">
        <f t="shared" si="47"/>
        <v>0.11</v>
      </c>
      <c r="S187" s="124">
        <f t="shared" si="47"/>
        <v>0.11</v>
      </c>
      <c r="T187" s="124">
        <f t="shared" si="48"/>
        <v>0.11</v>
      </c>
      <c r="U187" s="124">
        <f t="shared" si="48"/>
        <v>0.11</v>
      </c>
      <c r="V187" s="124">
        <f t="shared" si="48"/>
        <v>0.11</v>
      </c>
      <c r="W187" s="124">
        <f t="shared" si="48"/>
        <v>0.11</v>
      </c>
      <c r="X187" s="124">
        <f t="shared" si="48"/>
        <v>0.11</v>
      </c>
      <c r="Y187" s="124">
        <f t="shared" si="48"/>
        <v>0.11</v>
      </c>
      <c r="Z187" s="124">
        <f t="shared" si="48"/>
        <v>0.11</v>
      </c>
      <c r="AA187" s="124">
        <f t="shared" si="48"/>
        <v>0.11</v>
      </c>
      <c r="AB187" s="124">
        <f t="shared" si="48"/>
        <v>0.11</v>
      </c>
      <c r="AC187" s="124">
        <f t="shared" si="48"/>
        <v>0.11</v>
      </c>
      <c r="AD187" s="124">
        <f t="shared" si="48"/>
        <v>0.11</v>
      </c>
      <c r="AE187" s="124">
        <f t="shared" si="48"/>
        <v>0.11</v>
      </c>
      <c r="AF187" s="124">
        <f t="shared" si="48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6"/>
        <v>0.1</v>
      </c>
      <c r="C188" s="125">
        <v>0.1</v>
      </c>
      <c r="D188" s="124">
        <f t="shared" si="47"/>
        <v>0.1</v>
      </c>
      <c r="E188" s="124">
        <f t="shared" si="47"/>
        <v>0.1</v>
      </c>
      <c r="F188" s="124">
        <f t="shared" si="47"/>
        <v>0.1</v>
      </c>
      <c r="G188" s="124">
        <f t="shared" si="47"/>
        <v>0.1</v>
      </c>
      <c r="H188" s="124">
        <f t="shared" si="47"/>
        <v>0.1</v>
      </c>
      <c r="I188" s="124">
        <f t="shared" si="47"/>
        <v>0.1</v>
      </c>
      <c r="J188" s="124">
        <f t="shared" si="47"/>
        <v>0.1</v>
      </c>
      <c r="K188" s="124">
        <f t="shared" si="47"/>
        <v>0.1</v>
      </c>
      <c r="L188" s="124">
        <f t="shared" si="47"/>
        <v>0.1</v>
      </c>
      <c r="M188" s="124">
        <f t="shared" si="47"/>
        <v>0.1</v>
      </c>
      <c r="N188" s="124">
        <f t="shared" si="47"/>
        <v>0.1</v>
      </c>
      <c r="O188" s="124">
        <f t="shared" si="47"/>
        <v>0.1</v>
      </c>
      <c r="P188" s="124">
        <f t="shared" si="47"/>
        <v>0.1</v>
      </c>
      <c r="Q188" s="124">
        <f t="shared" si="47"/>
        <v>0.1</v>
      </c>
      <c r="R188" s="124">
        <f t="shared" si="47"/>
        <v>0.1</v>
      </c>
      <c r="S188" s="124">
        <f t="shared" si="48"/>
        <v>0.1</v>
      </c>
      <c r="T188" s="124">
        <f t="shared" si="48"/>
        <v>0.1</v>
      </c>
      <c r="U188" s="124">
        <f t="shared" si="48"/>
        <v>0.1</v>
      </c>
      <c r="V188" s="124">
        <f t="shared" si="48"/>
        <v>0.1</v>
      </c>
      <c r="W188" s="124">
        <f t="shared" si="48"/>
        <v>0.1</v>
      </c>
      <c r="X188" s="124">
        <f t="shared" si="48"/>
        <v>0.1</v>
      </c>
      <c r="Y188" s="124">
        <f t="shared" si="48"/>
        <v>0.1</v>
      </c>
      <c r="Z188" s="124">
        <f t="shared" si="48"/>
        <v>0.1</v>
      </c>
      <c r="AA188" s="124">
        <f t="shared" si="48"/>
        <v>0.1</v>
      </c>
      <c r="AB188" s="124">
        <f t="shared" si="48"/>
        <v>0.1</v>
      </c>
      <c r="AC188" s="124">
        <f t="shared" si="48"/>
        <v>0.1</v>
      </c>
      <c r="AD188" s="124">
        <f t="shared" si="48"/>
        <v>0.1</v>
      </c>
      <c r="AE188" s="124">
        <f t="shared" si="48"/>
        <v>0.1</v>
      </c>
      <c r="AF188" s="124">
        <f t="shared" si="48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6"/>
        <v>0.09</v>
      </c>
      <c r="C189" s="125">
        <v>0.09</v>
      </c>
      <c r="D189" s="124">
        <f t="shared" si="47"/>
        <v>0.09</v>
      </c>
      <c r="E189" s="124">
        <f t="shared" si="47"/>
        <v>0.09</v>
      </c>
      <c r="F189" s="124">
        <f t="shared" si="47"/>
        <v>0.09</v>
      </c>
      <c r="G189" s="124">
        <f t="shared" si="47"/>
        <v>0.09</v>
      </c>
      <c r="H189" s="124">
        <f t="shared" si="47"/>
        <v>0.09</v>
      </c>
      <c r="I189" s="124">
        <f t="shared" si="47"/>
        <v>0.09</v>
      </c>
      <c r="J189" s="124">
        <f t="shared" si="47"/>
        <v>0.09</v>
      </c>
      <c r="K189" s="124">
        <f t="shared" si="47"/>
        <v>0.09</v>
      </c>
      <c r="L189" s="124">
        <f t="shared" si="47"/>
        <v>0.09</v>
      </c>
      <c r="M189" s="124">
        <f t="shared" si="47"/>
        <v>0.09</v>
      </c>
      <c r="N189" s="124">
        <f t="shared" si="47"/>
        <v>0.09</v>
      </c>
      <c r="O189" s="124">
        <f t="shared" si="47"/>
        <v>0.09</v>
      </c>
      <c r="P189" s="124">
        <f t="shared" si="47"/>
        <v>0.09</v>
      </c>
      <c r="Q189" s="124">
        <f t="shared" si="47"/>
        <v>0.09</v>
      </c>
      <c r="R189" s="124">
        <f t="shared" si="47"/>
        <v>0.09</v>
      </c>
      <c r="S189" s="124">
        <f t="shared" si="48"/>
        <v>0.09</v>
      </c>
      <c r="T189" s="124">
        <f t="shared" si="48"/>
        <v>0.09</v>
      </c>
      <c r="U189" s="124">
        <f t="shared" si="48"/>
        <v>0.09</v>
      </c>
      <c r="V189" s="124">
        <f t="shared" si="48"/>
        <v>0.09</v>
      </c>
      <c r="W189" s="124">
        <f t="shared" si="48"/>
        <v>0.09</v>
      </c>
      <c r="X189" s="124">
        <f t="shared" si="48"/>
        <v>0.09</v>
      </c>
      <c r="Y189" s="124">
        <f t="shared" si="48"/>
        <v>0.09</v>
      </c>
      <c r="Z189" s="124">
        <f t="shared" si="48"/>
        <v>0.09</v>
      </c>
      <c r="AA189" s="124">
        <f t="shared" si="48"/>
        <v>0.09</v>
      </c>
      <c r="AB189" s="124">
        <f t="shared" si="48"/>
        <v>0.09</v>
      </c>
      <c r="AC189" s="124">
        <f t="shared" si="48"/>
        <v>0.09</v>
      </c>
      <c r="AD189" s="124">
        <f t="shared" si="48"/>
        <v>0.09</v>
      </c>
      <c r="AE189" s="124">
        <f t="shared" si="48"/>
        <v>0.09</v>
      </c>
      <c r="AF189" s="124">
        <f t="shared" si="48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6"/>
        <v>0.04</v>
      </c>
      <c r="C190" s="48">
        <v>0.04</v>
      </c>
      <c r="D190" s="124">
        <f t="shared" si="47"/>
        <v>0.04</v>
      </c>
      <c r="E190" s="124">
        <f t="shared" si="47"/>
        <v>0.04</v>
      </c>
      <c r="F190" s="124">
        <f t="shared" si="47"/>
        <v>0.04</v>
      </c>
      <c r="G190" s="124">
        <f t="shared" si="47"/>
        <v>0.04</v>
      </c>
      <c r="H190" s="124">
        <f t="shared" si="47"/>
        <v>0.04</v>
      </c>
      <c r="I190" s="124">
        <f t="shared" si="47"/>
        <v>0.04</v>
      </c>
      <c r="J190" s="124">
        <f t="shared" si="47"/>
        <v>0.04</v>
      </c>
      <c r="K190" s="124">
        <f t="shared" si="47"/>
        <v>0.04</v>
      </c>
      <c r="L190" s="124">
        <f t="shared" si="47"/>
        <v>0.04</v>
      </c>
      <c r="M190" s="124">
        <f t="shared" si="47"/>
        <v>0.04</v>
      </c>
      <c r="N190" s="124">
        <f t="shared" si="47"/>
        <v>0.04</v>
      </c>
      <c r="O190" s="124">
        <f t="shared" si="47"/>
        <v>0.04</v>
      </c>
      <c r="P190" s="124">
        <f t="shared" si="47"/>
        <v>0.04</v>
      </c>
      <c r="Q190" s="124">
        <f t="shared" si="47"/>
        <v>0.04</v>
      </c>
      <c r="R190" s="124">
        <f t="shared" si="47"/>
        <v>0.04</v>
      </c>
      <c r="S190" s="124">
        <f t="shared" si="48"/>
        <v>0.04</v>
      </c>
      <c r="T190" s="124">
        <f t="shared" si="48"/>
        <v>0.04</v>
      </c>
      <c r="U190" s="124">
        <f t="shared" si="48"/>
        <v>0.04</v>
      </c>
      <c r="V190" s="124">
        <f t="shared" si="48"/>
        <v>0.04</v>
      </c>
      <c r="W190" s="124">
        <f t="shared" si="48"/>
        <v>0.04</v>
      </c>
      <c r="X190" s="124">
        <f t="shared" si="48"/>
        <v>0.04</v>
      </c>
      <c r="Y190" s="124">
        <f t="shared" si="48"/>
        <v>0.04</v>
      </c>
      <c r="Z190" s="124">
        <f t="shared" si="48"/>
        <v>0.04</v>
      </c>
      <c r="AA190" s="124">
        <f t="shared" si="48"/>
        <v>0.04</v>
      </c>
      <c r="AB190" s="124">
        <f t="shared" si="48"/>
        <v>0.04</v>
      </c>
      <c r="AC190" s="124">
        <f t="shared" si="48"/>
        <v>0.04</v>
      </c>
      <c r="AD190" s="124">
        <f t="shared" si="48"/>
        <v>0.04</v>
      </c>
      <c r="AE190" s="124">
        <f t="shared" si="48"/>
        <v>0.04</v>
      </c>
      <c r="AF190" s="124">
        <f t="shared" si="48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6"/>
        <v>2.3E-2</v>
      </c>
      <c r="C191" s="48">
        <v>2.3E-2</v>
      </c>
      <c r="D191" s="124">
        <f>C191</f>
        <v>2.3E-2</v>
      </c>
      <c r="E191" s="124">
        <f t="shared" si="47"/>
        <v>2.3E-2</v>
      </c>
      <c r="F191" s="124">
        <f t="shared" si="47"/>
        <v>2.3E-2</v>
      </c>
      <c r="G191" s="124">
        <f t="shared" si="47"/>
        <v>2.3E-2</v>
      </c>
      <c r="H191" s="124">
        <f t="shared" si="47"/>
        <v>2.3E-2</v>
      </c>
      <c r="I191" s="124">
        <f t="shared" si="47"/>
        <v>2.3E-2</v>
      </c>
      <c r="J191" s="124">
        <f t="shared" si="47"/>
        <v>2.3E-2</v>
      </c>
      <c r="K191" s="124">
        <f t="shared" si="47"/>
        <v>2.3E-2</v>
      </c>
      <c r="L191" s="124">
        <f t="shared" si="47"/>
        <v>2.3E-2</v>
      </c>
      <c r="M191" s="124">
        <f t="shared" si="47"/>
        <v>2.3E-2</v>
      </c>
      <c r="N191" s="124">
        <f t="shared" si="47"/>
        <v>2.3E-2</v>
      </c>
      <c r="O191" s="124">
        <f t="shared" si="47"/>
        <v>2.3E-2</v>
      </c>
      <c r="P191" s="124">
        <f t="shared" si="47"/>
        <v>2.3E-2</v>
      </c>
      <c r="Q191" s="124">
        <f t="shared" si="47"/>
        <v>2.3E-2</v>
      </c>
      <c r="R191" s="124">
        <f t="shared" si="47"/>
        <v>2.3E-2</v>
      </c>
      <c r="S191" s="124">
        <f t="shared" si="48"/>
        <v>2.3E-2</v>
      </c>
      <c r="T191" s="124">
        <f t="shared" si="48"/>
        <v>2.3E-2</v>
      </c>
      <c r="U191" s="124">
        <f t="shared" si="48"/>
        <v>2.3E-2</v>
      </c>
      <c r="V191" s="124">
        <f t="shared" si="48"/>
        <v>2.3E-2</v>
      </c>
      <c r="W191" s="124">
        <f t="shared" si="48"/>
        <v>2.3E-2</v>
      </c>
      <c r="X191" s="124">
        <f t="shared" si="48"/>
        <v>2.3E-2</v>
      </c>
      <c r="Y191" s="124">
        <f t="shared" si="48"/>
        <v>2.3E-2</v>
      </c>
      <c r="Z191" s="124">
        <f t="shared" si="48"/>
        <v>2.3E-2</v>
      </c>
      <c r="AA191" s="124">
        <f t="shared" si="48"/>
        <v>2.3E-2</v>
      </c>
      <c r="AB191" s="124">
        <f t="shared" si="48"/>
        <v>2.3E-2</v>
      </c>
      <c r="AC191" s="124">
        <f t="shared" si="48"/>
        <v>2.3E-2</v>
      </c>
      <c r="AD191" s="124">
        <f t="shared" si="48"/>
        <v>2.3E-2</v>
      </c>
      <c r="AE191" s="124">
        <f t="shared" si="48"/>
        <v>2.3E-2</v>
      </c>
      <c r="AF191" s="124">
        <f t="shared" si="48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9">SUM(C102:C191)</f>
        <v>194.70600000000002</v>
      </c>
      <c r="D192" s="129">
        <f t="shared" si="49"/>
        <v>194.70600000000002</v>
      </c>
      <c r="E192" s="129">
        <f t="shared" si="49"/>
        <v>194.70600000000002</v>
      </c>
      <c r="F192" s="129">
        <f t="shared" si="49"/>
        <v>194.70600000000002</v>
      </c>
      <c r="G192" s="129">
        <f t="shared" si="49"/>
        <v>194.70600000000002</v>
      </c>
      <c r="H192" s="129">
        <f t="shared" si="49"/>
        <v>194.70600000000002</v>
      </c>
      <c r="I192" s="129">
        <f t="shared" si="49"/>
        <v>189.70600000000005</v>
      </c>
      <c r="J192" s="129">
        <f t="shared" si="49"/>
        <v>187.10600000000005</v>
      </c>
      <c r="K192" s="129">
        <f t="shared" si="49"/>
        <v>187.10600000000005</v>
      </c>
      <c r="L192" s="129">
        <f t="shared" si="49"/>
        <v>187.10600000000005</v>
      </c>
      <c r="M192" s="129">
        <f t="shared" si="49"/>
        <v>187.10600000000005</v>
      </c>
      <c r="N192" s="129">
        <f t="shared" si="49"/>
        <v>187.10600000000005</v>
      </c>
      <c r="O192" s="129">
        <f t="shared" si="49"/>
        <v>187.10600000000005</v>
      </c>
      <c r="P192" s="129">
        <f t="shared" si="49"/>
        <v>187.10600000000005</v>
      </c>
      <c r="Q192" s="129">
        <f t="shared" si="49"/>
        <v>187.10600000000005</v>
      </c>
      <c r="R192" s="129">
        <f t="shared" si="49"/>
        <v>187.10600000000005</v>
      </c>
      <c r="S192" s="129">
        <f t="shared" si="49"/>
        <v>187.10600000000005</v>
      </c>
      <c r="T192" s="129">
        <f t="shared" si="49"/>
        <v>187.10600000000005</v>
      </c>
      <c r="U192" s="129">
        <f t="shared" si="49"/>
        <v>187.10600000000005</v>
      </c>
      <c r="V192" s="129">
        <f t="shared" si="49"/>
        <v>187.10600000000005</v>
      </c>
      <c r="W192" s="129">
        <f t="shared" si="49"/>
        <v>187.10600000000005</v>
      </c>
      <c r="X192" s="129">
        <f t="shared" si="49"/>
        <v>187.10600000000005</v>
      </c>
      <c r="Y192" s="129">
        <f t="shared" si="49"/>
        <v>187.10600000000005</v>
      </c>
      <c r="Z192" s="129">
        <f t="shared" si="49"/>
        <v>187.10600000000005</v>
      </c>
      <c r="AA192" s="129">
        <f t="shared" si="49"/>
        <v>187.10600000000005</v>
      </c>
      <c r="AB192" s="129">
        <f t="shared" si="49"/>
        <v>187.10600000000005</v>
      </c>
      <c r="AC192" s="129">
        <f t="shared" si="49"/>
        <v>187.10600000000005</v>
      </c>
      <c r="AD192" s="129">
        <f t="shared" si="49"/>
        <v>187.10600000000005</v>
      </c>
      <c r="AE192" s="129">
        <f t="shared" si="49"/>
        <v>187.10600000000005</v>
      </c>
      <c r="AF192" s="129">
        <f t="shared" si="49"/>
        <v>187.10600000000005</v>
      </c>
      <c r="AG192" s="130">
        <f t="shared" si="49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50">AF194</f>
        <v>0.3</v>
      </c>
      <c r="C194" s="131">
        <v>0.3</v>
      </c>
      <c r="D194" s="131">
        <f t="shared" ref="D194:S199" si="51">C194</f>
        <v>0.3</v>
      </c>
      <c r="E194" s="131">
        <f t="shared" si="51"/>
        <v>0.3</v>
      </c>
      <c r="F194" s="131">
        <f t="shared" si="51"/>
        <v>0.3</v>
      </c>
      <c r="G194" s="131">
        <f t="shared" si="51"/>
        <v>0.3</v>
      </c>
      <c r="H194" s="131">
        <f t="shared" si="51"/>
        <v>0.3</v>
      </c>
      <c r="I194" s="131">
        <f t="shared" si="51"/>
        <v>0.3</v>
      </c>
      <c r="J194" s="131">
        <f t="shared" si="51"/>
        <v>0.3</v>
      </c>
      <c r="K194" s="131">
        <f t="shared" si="51"/>
        <v>0.3</v>
      </c>
      <c r="L194" s="131">
        <f t="shared" si="51"/>
        <v>0.3</v>
      </c>
      <c r="M194" s="131">
        <f t="shared" si="51"/>
        <v>0.3</v>
      </c>
      <c r="N194" s="131">
        <f t="shared" si="51"/>
        <v>0.3</v>
      </c>
      <c r="O194" s="131">
        <f t="shared" si="51"/>
        <v>0.3</v>
      </c>
      <c r="P194" s="131">
        <f t="shared" si="51"/>
        <v>0.3</v>
      </c>
      <c r="Q194" s="131">
        <f t="shared" si="51"/>
        <v>0.3</v>
      </c>
      <c r="R194" s="131">
        <f t="shared" si="51"/>
        <v>0.3</v>
      </c>
      <c r="S194" s="131">
        <f t="shared" si="51"/>
        <v>0.3</v>
      </c>
      <c r="T194" s="131">
        <f t="shared" ref="T194:AF199" si="52">S194</f>
        <v>0.3</v>
      </c>
      <c r="U194" s="131">
        <f t="shared" si="52"/>
        <v>0.3</v>
      </c>
      <c r="V194" s="131">
        <f t="shared" si="52"/>
        <v>0.3</v>
      </c>
      <c r="W194" s="131">
        <f t="shared" si="52"/>
        <v>0.3</v>
      </c>
      <c r="X194" s="131">
        <f t="shared" si="52"/>
        <v>0.3</v>
      </c>
      <c r="Y194" s="131">
        <f t="shared" si="52"/>
        <v>0.3</v>
      </c>
      <c r="Z194" s="131">
        <f t="shared" si="52"/>
        <v>0.3</v>
      </c>
      <c r="AA194" s="131">
        <f t="shared" si="52"/>
        <v>0.3</v>
      </c>
      <c r="AB194" s="131">
        <f t="shared" si="52"/>
        <v>0.3</v>
      </c>
      <c r="AC194" s="131">
        <f t="shared" si="52"/>
        <v>0.3</v>
      </c>
      <c r="AD194" s="131">
        <f t="shared" si="52"/>
        <v>0.3</v>
      </c>
      <c r="AE194" s="131">
        <f t="shared" si="52"/>
        <v>0.3</v>
      </c>
      <c r="AF194" s="131">
        <f t="shared" si="52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50"/>
        <v>0.4</v>
      </c>
      <c r="C195" s="124">
        <v>0.4</v>
      </c>
      <c r="D195" s="124">
        <f t="shared" si="51"/>
        <v>0.4</v>
      </c>
      <c r="E195" s="124">
        <f t="shared" si="51"/>
        <v>0.4</v>
      </c>
      <c r="F195" s="124">
        <f t="shared" si="51"/>
        <v>0.4</v>
      </c>
      <c r="G195" s="124">
        <f t="shared" si="51"/>
        <v>0.4</v>
      </c>
      <c r="H195" s="124">
        <f t="shared" si="51"/>
        <v>0.4</v>
      </c>
      <c r="I195" s="124">
        <f t="shared" si="51"/>
        <v>0.4</v>
      </c>
      <c r="J195" s="124">
        <f t="shared" si="51"/>
        <v>0.4</v>
      </c>
      <c r="K195" s="124">
        <f t="shared" si="51"/>
        <v>0.4</v>
      </c>
      <c r="L195" s="124">
        <f t="shared" si="51"/>
        <v>0.4</v>
      </c>
      <c r="M195" s="124">
        <f t="shared" si="51"/>
        <v>0.4</v>
      </c>
      <c r="N195" s="124">
        <f t="shared" si="51"/>
        <v>0.4</v>
      </c>
      <c r="O195" s="124">
        <f t="shared" si="51"/>
        <v>0.4</v>
      </c>
      <c r="P195" s="124">
        <f t="shared" si="51"/>
        <v>0.4</v>
      </c>
      <c r="Q195" s="124">
        <f t="shared" si="51"/>
        <v>0.4</v>
      </c>
      <c r="R195" s="124">
        <f t="shared" si="51"/>
        <v>0.4</v>
      </c>
      <c r="S195" s="124">
        <f t="shared" si="51"/>
        <v>0.4</v>
      </c>
      <c r="T195" s="124">
        <f t="shared" si="52"/>
        <v>0.4</v>
      </c>
      <c r="U195" s="124">
        <f t="shared" si="52"/>
        <v>0.4</v>
      </c>
      <c r="V195" s="124">
        <f t="shared" si="52"/>
        <v>0.4</v>
      </c>
      <c r="W195" s="124">
        <f>V195</f>
        <v>0.4</v>
      </c>
      <c r="X195" s="124">
        <f>W195</f>
        <v>0.4</v>
      </c>
      <c r="Y195" s="124">
        <f t="shared" si="52"/>
        <v>0.4</v>
      </c>
      <c r="Z195" s="124">
        <f t="shared" si="52"/>
        <v>0.4</v>
      </c>
      <c r="AA195" s="124">
        <f t="shared" si="52"/>
        <v>0.4</v>
      </c>
      <c r="AB195" s="124">
        <f t="shared" si="52"/>
        <v>0.4</v>
      </c>
      <c r="AC195" s="124">
        <f t="shared" si="52"/>
        <v>0.4</v>
      </c>
      <c r="AD195" s="124">
        <f t="shared" si="52"/>
        <v>0.4</v>
      </c>
      <c r="AE195" s="124">
        <f t="shared" si="52"/>
        <v>0.4</v>
      </c>
      <c r="AF195" s="124">
        <f t="shared" si="52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50"/>
        <v>1.5</v>
      </c>
      <c r="C196" s="124">
        <v>1.5</v>
      </c>
      <c r="D196" s="124">
        <f t="shared" si="51"/>
        <v>1.5</v>
      </c>
      <c r="E196" s="124">
        <f t="shared" si="51"/>
        <v>1.5</v>
      </c>
      <c r="F196" s="124">
        <f t="shared" si="51"/>
        <v>1.5</v>
      </c>
      <c r="G196" s="124">
        <f t="shared" si="51"/>
        <v>1.5</v>
      </c>
      <c r="H196" s="124">
        <f t="shared" si="51"/>
        <v>1.5</v>
      </c>
      <c r="I196" s="124">
        <f t="shared" si="51"/>
        <v>1.5</v>
      </c>
      <c r="J196" s="124">
        <f t="shared" si="51"/>
        <v>1.5</v>
      </c>
      <c r="K196" s="124">
        <f t="shared" si="51"/>
        <v>1.5</v>
      </c>
      <c r="L196" s="124">
        <f t="shared" si="51"/>
        <v>1.5</v>
      </c>
      <c r="M196" s="124">
        <f t="shared" si="51"/>
        <v>1.5</v>
      </c>
      <c r="N196" s="124">
        <f t="shared" si="51"/>
        <v>1.5</v>
      </c>
      <c r="O196" s="124">
        <f t="shared" si="51"/>
        <v>1.5</v>
      </c>
      <c r="P196" s="124">
        <f t="shared" si="51"/>
        <v>1.5</v>
      </c>
      <c r="Q196" s="124">
        <f t="shared" si="51"/>
        <v>1.5</v>
      </c>
      <c r="R196" s="124">
        <f t="shared" si="51"/>
        <v>1.5</v>
      </c>
      <c r="S196" s="124">
        <f t="shared" si="51"/>
        <v>1.5</v>
      </c>
      <c r="T196" s="124">
        <f t="shared" si="52"/>
        <v>1.5</v>
      </c>
      <c r="U196" s="124">
        <f t="shared" si="52"/>
        <v>1.5</v>
      </c>
      <c r="V196" s="124">
        <f t="shared" si="52"/>
        <v>1.5</v>
      </c>
      <c r="W196" s="124">
        <f t="shared" si="52"/>
        <v>1.5</v>
      </c>
      <c r="X196" s="124">
        <f t="shared" si="52"/>
        <v>1.5</v>
      </c>
      <c r="Y196" s="124">
        <f t="shared" si="52"/>
        <v>1.5</v>
      </c>
      <c r="Z196" s="124">
        <f t="shared" si="52"/>
        <v>1.5</v>
      </c>
      <c r="AA196" s="124">
        <f t="shared" si="52"/>
        <v>1.5</v>
      </c>
      <c r="AB196" s="124">
        <f t="shared" si="52"/>
        <v>1.5</v>
      </c>
      <c r="AC196" s="124">
        <f t="shared" si="52"/>
        <v>1.5</v>
      </c>
      <c r="AD196" s="124">
        <f t="shared" si="52"/>
        <v>1.5</v>
      </c>
      <c r="AE196" s="124">
        <f t="shared" si="52"/>
        <v>1.5</v>
      </c>
      <c r="AF196" s="124">
        <f t="shared" si="52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50"/>
        <v>0.3</v>
      </c>
      <c r="C197" s="124">
        <v>0.3</v>
      </c>
      <c r="D197" s="124">
        <f t="shared" si="51"/>
        <v>0.3</v>
      </c>
      <c r="E197" s="124">
        <f t="shared" si="51"/>
        <v>0.3</v>
      </c>
      <c r="F197" s="124">
        <f t="shared" si="51"/>
        <v>0.3</v>
      </c>
      <c r="G197" s="124">
        <f t="shared" si="51"/>
        <v>0.3</v>
      </c>
      <c r="H197" s="124">
        <f t="shared" si="51"/>
        <v>0.3</v>
      </c>
      <c r="I197" s="124">
        <f t="shared" si="51"/>
        <v>0.3</v>
      </c>
      <c r="J197" s="124">
        <f t="shared" si="51"/>
        <v>0.3</v>
      </c>
      <c r="K197" s="124">
        <f t="shared" si="51"/>
        <v>0.3</v>
      </c>
      <c r="L197" s="124">
        <f t="shared" si="51"/>
        <v>0.3</v>
      </c>
      <c r="M197" s="124">
        <f t="shared" si="51"/>
        <v>0.3</v>
      </c>
      <c r="N197" s="124">
        <f t="shared" si="51"/>
        <v>0.3</v>
      </c>
      <c r="O197" s="124">
        <f t="shared" si="51"/>
        <v>0.3</v>
      </c>
      <c r="P197" s="124">
        <f t="shared" si="51"/>
        <v>0.3</v>
      </c>
      <c r="Q197" s="124">
        <f t="shared" si="51"/>
        <v>0.3</v>
      </c>
      <c r="R197" s="124">
        <f t="shared" si="51"/>
        <v>0.3</v>
      </c>
      <c r="S197" s="124">
        <f t="shared" si="51"/>
        <v>0.3</v>
      </c>
      <c r="T197" s="124">
        <f t="shared" si="52"/>
        <v>0.3</v>
      </c>
      <c r="U197" s="124">
        <f t="shared" si="52"/>
        <v>0.3</v>
      </c>
      <c r="V197" s="124">
        <f t="shared" si="52"/>
        <v>0.3</v>
      </c>
      <c r="W197" s="124">
        <f t="shared" si="52"/>
        <v>0.3</v>
      </c>
      <c r="X197" s="124">
        <f t="shared" si="52"/>
        <v>0.3</v>
      </c>
      <c r="Y197" s="124">
        <f t="shared" si="52"/>
        <v>0.3</v>
      </c>
      <c r="Z197" s="124">
        <f t="shared" si="52"/>
        <v>0.3</v>
      </c>
      <c r="AA197" s="124">
        <f t="shared" si="52"/>
        <v>0.3</v>
      </c>
      <c r="AB197" s="124">
        <f t="shared" si="52"/>
        <v>0.3</v>
      </c>
      <c r="AC197" s="124">
        <f t="shared" si="52"/>
        <v>0.3</v>
      </c>
      <c r="AD197" s="124">
        <f t="shared" si="52"/>
        <v>0.3</v>
      </c>
      <c r="AE197" s="124">
        <f t="shared" si="52"/>
        <v>0.3</v>
      </c>
      <c r="AF197" s="124">
        <f t="shared" si="52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50"/>
        <v>0.4</v>
      </c>
      <c r="C198" s="124">
        <v>0.4</v>
      </c>
      <c r="D198" s="124">
        <f t="shared" si="51"/>
        <v>0.4</v>
      </c>
      <c r="E198" s="124">
        <f t="shared" si="51"/>
        <v>0.4</v>
      </c>
      <c r="F198" s="124">
        <f t="shared" si="51"/>
        <v>0.4</v>
      </c>
      <c r="G198" s="124">
        <f t="shared" si="51"/>
        <v>0.4</v>
      </c>
      <c r="H198" s="124">
        <f t="shared" si="51"/>
        <v>0.4</v>
      </c>
      <c r="I198" s="124">
        <f t="shared" si="51"/>
        <v>0.4</v>
      </c>
      <c r="J198" s="124">
        <f t="shared" si="51"/>
        <v>0.4</v>
      </c>
      <c r="K198" s="124">
        <f t="shared" si="51"/>
        <v>0.4</v>
      </c>
      <c r="L198" s="124">
        <f t="shared" si="51"/>
        <v>0.4</v>
      </c>
      <c r="M198" s="124">
        <f t="shared" si="51"/>
        <v>0.4</v>
      </c>
      <c r="N198" s="124">
        <f t="shared" si="51"/>
        <v>0.4</v>
      </c>
      <c r="O198" s="124">
        <f t="shared" si="51"/>
        <v>0.4</v>
      </c>
      <c r="P198" s="124">
        <f t="shared" si="51"/>
        <v>0.4</v>
      </c>
      <c r="Q198" s="124">
        <f t="shared" si="51"/>
        <v>0.4</v>
      </c>
      <c r="R198" s="124">
        <f t="shared" si="51"/>
        <v>0.4</v>
      </c>
      <c r="S198" s="124">
        <f t="shared" si="51"/>
        <v>0.4</v>
      </c>
      <c r="T198" s="124">
        <f t="shared" si="52"/>
        <v>0.4</v>
      </c>
      <c r="U198" s="124">
        <f t="shared" si="52"/>
        <v>0.4</v>
      </c>
      <c r="V198" s="124">
        <f t="shared" si="52"/>
        <v>0.4</v>
      </c>
      <c r="W198" s="124">
        <f t="shared" si="52"/>
        <v>0.4</v>
      </c>
      <c r="X198" s="124">
        <f t="shared" si="52"/>
        <v>0.4</v>
      </c>
      <c r="Y198" s="124">
        <f t="shared" si="52"/>
        <v>0.4</v>
      </c>
      <c r="Z198" s="124">
        <f t="shared" si="52"/>
        <v>0.4</v>
      </c>
      <c r="AA198" s="124">
        <f t="shared" si="52"/>
        <v>0.4</v>
      </c>
      <c r="AB198" s="124">
        <f t="shared" si="52"/>
        <v>0.4</v>
      </c>
      <c r="AC198" s="124">
        <f t="shared" si="52"/>
        <v>0.4</v>
      </c>
      <c r="AD198" s="124">
        <f t="shared" si="52"/>
        <v>0.4</v>
      </c>
      <c r="AE198" s="124">
        <f t="shared" si="52"/>
        <v>0.4</v>
      </c>
      <c r="AF198" s="124">
        <f t="shared" si="52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50"/>
        <v>0.64</v>
      </c>
      <c r="C199" s="134">
        <v>0.64</v>
      </c>
      <c r="D199" s="134">
        <f t="shared" si="51"/>
        <v>0.64</v>
      </c>
      <c r="E199" s="134">
        <f t="shared" si="51"/>
        <v>0.64</v>
      </c>
      <c r="F199" s="134">
        <f t="shared" si="51"/>
        <v>0.64</v>
      </c>
      <c r="G199" s="134">
        <f t="shared" si="51"/>
        <v>0.64</v>
      </c>
      <c r="H199" s="134">
        <f t="shared" si="51"/>
        <v>0.64</v>
      </c>
      <c r="I199" s="134">
        <f t="shared" si="51"/>
        <v>0.64</v>
      </c>
      <c r="J199" s="134">
        <f t="shared" si="51"/>
        <v>0.64</v>
      </c>
      <c r="K199" s="134">
        <f t="shared" si="51"/>
        <v>0.64</v>
      </c>
      <c r="L199" s="134">
        <f t="shared" si="51"/>
        <v>0.64</v>
      </c>
      <c r="M199" s="134">
        <f t="shared" si="51"/>
        <v>0.64</v>
      </c>
      <c r="N199" s="134">
        <f t="shared" si="51"/>
        <v>0.64</v>
      </c>
      <c r="O199" s="134">
        <f t="shared" si="51"/>
        <v>0.64</v>
      </c>
      <c r="P199" s="134">
        <f t="shared" si="51"/>
        <v>0.64</v>
      </c>
      <c r="Q199" s="134">
        <f t="shared" si="51"/>
        <v>0.64</v>
      </c>
      <c r="R199" s="134">
        <f t="shared" si="51"/>
        <v>0.64</v>
      </c>
      <c r="S199" s="134">
        <f t="shared" si="51"/>
        <v>0.64</v>
      </c>
      <c r="T199" s="134">
        <f t="shared" si="52"/>
        <v>0.64</v>
      </c>
      <c r="U199" s="134">
        <f t="shared" si="52"/>
        <v>0.64</v>
      </c>
      <c r="V199" s="134">
        <f t="shared" si="52"/>
        <v>0.64</v>
      </c>
      <c r="W199" s="134">
        <f t="shared" si="52"/>
        <v>0.64</v>
      </c>
      <c r="X199" s="134">
        <f t="shared" si="52"/>
        <v>0.64</v>
      </c>
      <c r="Y199" s="134">
        <f t="shared" si="52"/>
        <v>0.64</v>
      </c>
      <c r="Z199" s="134">
        <f t="shared" si="52"/>
        <v>0.64</v>
      </c>
      <c r="AA199" s="134">
        <f t="shared" si="52"/>
        <v>0.64</v>
      </c>
      <c r="AB199" s="134">
        <f t="shared" si="52"/>
        <v>0.64</v>
      </c>
      <c r="AC199" s="134">
        <f t="shared" si="52"/>
        <v>0.64</v>
      </c>
      <c r="AD199" s="134">
        <f t="shared" si="52"/>
        <v>0.64</v>
      </c>
      <c r="AE199" s="134">
        <f t="shared" si="52"/>
        <v>0.64</v>
      </c>
      <c r="AF199" s="134">
        <f t="shared" si="52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3">SUM(D194:D199)</f>
        <v>3.54</v>
      </c>
      <c r="E200" s="137">
        <f t="shared" si="53"/>
        <v>3.54</v>
      </c>
      <c r="F200" s="137">
        <f t="shared" si="53"/>
        <v>3.54</v>
      </c>
      <c r="G200" s="137">
        <f t="shared" si="53"/>
        <v>3.54</v>
      </c>
      <c r="H200" s="137">
        <f t="shared" si="53"/>
        <v>3.54</v>
      </c>
      <c r="I200" s="137">
        <f t="shared" si="53"/>
        <v>3.54</v>
      </c>
      <c r="J200" s="137">
        <f t="shared" si="53"/>
        <v>3.54</v>
      </c>
      <c r="K200" s="137">
        <f t="shared" si="53"/>
        <v>3.54</v>
      </c>
      <c r="L200" s="137">
        <f t="shared" si="53"/>
        <v>3.54</v>
      </c>
      <c r="M200" s="137">
        <f>SUM(M194:M199)</f>
        <v>3.54</v>
      </c>
      <c r="N200" s="137">
        <f t="shared" ref="N200:S200" si="54">SUM(N194:N199)</f>
        <v>3.54</v>
      </c>
      <c r="O200" s="137">
        <f t="shared" si="54"/>
        <v>3.54</v>
      </c>
      <c r="P200" s="137">
        <f t="shared" si="54"/>
        <v>3.54</v>
      </c>
      <c r="Q200" s="137">
        <f t="shared" si="54"/>
        <v>3.54</v>
      </c>
      <c r="R200" s="137">
        <f t="shared" si="54"/>
        <v>3.54</v>
      </c>
      <c r="S200" s="137">
        <f t="shared" si="54"/>
        <v>3.54</v>
      </c>
      <c r="T200" s="137">
        <f>SUM(T194:T199)</f>
        <v>3.54</v>
      </c>
      <c r="U200" s="137">
        <f t="shared" ref="U200:AG200" si="55">SUM(U194:U199)</f>
        <v>3.54</v>
      </c>
      <c r="V200" s="137">
        <f t="shared" si="55"/>
        <v>3.54</v>
      </c>
      <c r="W200" s="137">
        <f t="shared" si="55"/>
        <v>3.54</v>
      </c>
      <c r="X200" s="137">
        <f t="shared" si="55"/>
        <v>3.54</v>
      </c>
      <c r="Y200" s="137">
        <f t="shared" si="55"/>
        <v>3.54</v>
      </c>
      <c r="Z200" s="137">
        <f t="shared" si="55"/>
        <v>3.54</v>
      </c>
      <c r="AA200" s="137">
        <f t="shared" si="55"/>
        <v>3.54</v>
      </c>
      <c r="AB200" s="137">
        <f t="shared" si="55"/>
        <v>3.54</v>
      </c>
      <c r="AC200" s="137">
        <f t="shared" si="55"/>
        <v>3.54</v>
      </c>
      <c r="AD200" s="137">
        <f t="shared" si="55"/>
        <v>3.54</v>
      </c>
      <c r="AE200" s="137">
        <f t="shared" si="55"/>
        <v>3.54</v>
      </c>
      <c r="AF200" s="137">
        <f t="shared" si="55"/>
        <v>3.54</v>
      </c>
      <c r="AG200" s="138">
        <f t="shared" si="55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1398.14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29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2079/01/29)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2079/01/29)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6">B75</f>
        <v>1360.5400000000002</v>
      </c>
      <c r="U214" s="161">
        <f t="shared" si="56"/>
        <v>1322.44</v>
      </c>
      <c r="V214" s="161">
        <f t="shared" si="56"/>
        <v>1274.94</v>
      </c>
      <c r="W214" s="161">
        <f t="shared" si="56"/>
        <v>1240.3400000000001</v>
      </c>
      <c r="X214" s="161">
        <f t="shared" si="56"/>
        <v>1230.0400000000002</v>
      </c>
      <c r="Y214" s="161">
        <f t="shared" si="56"/>
        <v>1234.2400000000002</v>
      </c>
      <c r="Z214" s="161">
        <f t="shared" si="56"/>
        <v>1226.2400000000002</v>
      </c>
      <c r="AA214" s="161">
        <f t="shared" si="56"/>
        <v>1229.94</v>
      </c>
      <c r="AB214" s="161">
        <f t="shared" si="56"/>
        <v>1263.6400000000001</v>
      </c>
      <c r="AC214" s="161">
        <f t="shared" si="56"/>
        <v>1282.24</v>
      </c>
      <c r="AD214" s="161">
        <f t="shared" si="56"/>
        <v>1324.44</v>
      </c>
      <c r="AE214" s="161">
        <f t="shared" si="56"/>
        <v>1378.8400000000001</v>
      </c>
      <c r="AF214" s="161">
        <f t="shared" si="56"/>
        <v>1398.14</v>
      </c>
      <c r="AG214" s="161">
        <f t="shared" si="56"/>
        <v>1432.2400000000002</v>
      </c>
      <c r="AH214" s="161">
        <f t="shared" si="56"/>
        <v>1461.1400000000003</v>
      </c>
      <c r="AI214" s="161">
        <f t="shared" si="56"/>
        <v>1415.14</v>
      </c>
      <c r="AJ214" s="161">
        <f t="shared" si="56"/>
        <v>1382.3400000000001</v>
      </c>
      <c r="AK214" s="161">
        <f t="shared" si="56"/>
        <v>1385.94</v>
      </c>
      <c r="AL214" s="161">
        <f t="shared" si="56"/>
        <v>1355.74</v>
      </c>
      <c r="AM214" s="161">
        <f t="shared" si="56"/>
        <v>1253.3400000000001</v>
      </c>
      <c r="AN214" s="161">
        <f t="shared" si="56"/>
        <v>1251.1399999999999</v>
      </c>
      <c r="AO214" s="161">
        <f t="shared" si="56"/>
        <v>1224.94</v>
      </c>
      <c r="AP214" s="161">
        <f t="shared" si="56"/>
        <v>1251.2400000000002</v>
      </c>
      <c r="AQ214" s="161">
        <f t="shared" si="56"/>
        <v>1283.2400000000002</v>
      </c>
      <c r="AR214" s="161">
        <f t="shared" si="56"/>
        <v>1292.3400000000001</v>
      </c>
      <c r="AS214" s="161">
        <f t="shared" si="56"/>
        <v>1471.94</v>
      </c>
      <c r="AT214" s="161">
        <f t="shared" si="56"/>
        <v>1447.14</v>
      </c>
      <c r="AU214" s="161">
        <f t="shared" si="56"/>
        <v>1388.2400000000002</v>
      </c>
      <c r="AV214" s="161">
        <f t="shared" si="56"/>
        <v>1390.8400000000001</v>
      </c>
      <c r="AW214" s="161">
        <f t="shared" si="56"/>
        <v>1343.54</v>
      </c>
      <c r="AX214" s="161">
        <f t="shared" si="56"/>
        <v>1217.3400000000001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7">C199</f>
        <v>0.64</v>
      </c>
      <c r="C235" s="164">
        <f t="shared" si="57"/>
        <v>0.64</v>
      </c>
      <c r="D235" s="164">
        <f t="shared" si="57"/>
        <v>0.64</v>
      </c>
      <c r="E235" s="164">
        <f t="shared" si="57"/>
        <v>0.64</v>
      </c>
      <c r="F235" s="164">
        <f t="shared" si="57"/>
        <v>0.64</v>
      </c>
      <c r="G235" s="164">
        <f t="shared" si="57"/>
        <v>0.64</v>
      </c>
      <c r="H235" s="164">
        <f t="shared" si="57"/>
        <v>0.64</v>
      </c>
      <c r="I235" s="164">
        <f t="shared" si="57"/>
        <v>0.64</v>
      </c>
      <c r="J235" s="164">
        <f t="shared" si="57"/>
        <v>0.64</v>
      </c>
      <c r="K235" s="164">
        <f t="shared" si="57"/>
        <v>0.64</v>
      </c>
      <c r="L235" s="164">
        <f t="shared" si="57"/>
        <v>0.64</v>
      </c>
      <c r="M235" s="164">
        <f t="shared" si="57"/>
        <v>0.64</v>
      </c>
      <c r="N235" s="164">
        <f t="shared" si="57"/>
        <v>0.64</v>
      </c>
      <c r="O235" s="164">
        <f t="shared" si="57"/>
        <v>0.64</v>
      </c>
      <c r="P235" s="164">
        <f t="shared" si="57"/>
        <v>0.64</v>
      </c>
      <c r="Q235" s="164">
        <f t="shared" si="57"/>
        <v>0.64</v>
      </c>
      <c r="R235" s="164">
        <f t="shared" si="57"/>
        <v>0.64</v>
      </c>
      <c r="S235" s="164">
        <f t="shared" si="57"/>
        <v>0.64</v>
      </c>
      <c r="T235" s="164">
        <f t="shared" si="57"/>
        <v>0.64</v>
      </c>
      <c r="U235" s="164">
        <f t="shared" si="57"/>
        <v>0.64</v>
      </c>
      <c r="V235" s="164">
        <f t="shared" si="57"/>
        <v>0.64</v>
      </c>
      <c r="W235" s="164">
        <f t="shared" si="57"/>
        <v>0.64</v>
      </c>
      <c r="X235" s="164">
        <f t="shared" si="57"/>
        <v>0.64</v>
      </c>
      <c r="Y235" s="164">
        <f t="shared" si="57"/>
        <v>0.64</v>
      </c>
      <c r="Z235" s="164">
        <f t="shared" si="57"/>
        <v>0.64</v>
      </c>
      <c r="AA235" s="164">
        <f t="shared" si="57"/>
        <v>0.64</v>
      </c>
      <c r="AB235" s="164">
        <f t="shared" si="57"/>
        <v>0.64</v>
      </c>
      <c r="AC235" s="164">
        <f t="shared" si="57"/>
        <v>0.64</v>
      </c>
      <c r="AD235" s="164">
        <f t="shared" si="57"/>
        <v>0.64</v>
      </c>
      <c r="AE235" s="164">
        <f t="shared" si="57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8">IF(C203&lt;100,"",C203-520)</f>
        <v/>
      </c>
      <c r="D236" s="109" t="str">
        <f t="shared" si="58"/>
        <v/>
      </c>
      <c r="E236" s="109" t="str">
        <f t="shared" si="58"/>
        <v/>
      </c>
      <c r="F236" s="109" t="str">
        <f t="shared" si="58"/>
        <v/>
      </c>
      <c r="G236" s="109" t="str">
        <f t="shared" si="58"/>
        <v/>
      </c>
      <c r="H236" s="109" t="str">
        <f t="shared" si="58"/>
        <v/>
      </c>
      <c r="I236" s="109" t="str">
        <f t="shared" si="58"/>
        <v/>
      </c>
      <c r="J236" s="109" t="str">
        <f t="shared" si="58"/>
        <v/>
      </c>
      <c r="K236" s="109" t="str">
        <f t="shared" si="58"/>
        <v/>
      </c>
      <c r="L236" s="109" t="str">
        <f t="shared" si="58"/>
        <v/>
      </c>
      <c r="M236" s="109" t="str">
        <f t="shared" si="58"/>
        <v/>
      </c>
      <c r="N236" s="109" t="str">
        <f t="shared" si="58"/>
        <v/>
      </c>
      <c r="O236" s="109" t="str">
        <f t="shared" si="58"/>
        <v/>
      </c>
      <c r="P236" s="109" t="str">
        <f t="shared" si="58"/>
        <v/>
      </c>
      <c r="Q236" s="109" t="str">
        <f t="shared" si="58"/>
        <v/>
      </c>
      <c r="R236" s="109" t="str">
        <f t="shared" si="58"/>
        <v/>
      </c>
      <c r="S236" s="109" t="str">
        <f t="shared" si="58"/>
        <v/>
      </c>
      <c r="T236" s="109" t="str">
        <f t="shared" si="58"/>
        <v/>
      </c>
      <c r="U236" s="109" t="str">
        <f t="shared" si="58"/>
        <v/>
      </c>
      <c r="V236" s="109" t="str">
        <f t="shared" si="58"/>
        <v/>
      </c>
      <c r="W236" s="109" t="str">
        <f t="shared" si="58"/>
        <v/>
      </c>
      <c r="X236" s="109" t="str">
        <f t="shared" si="58"/>
        <v/>
      </c>
      <c r="Y236" s="109" t="str">
        <f t="shared" si="58"/>
        <v/>
      </c>
      <c r="Z236" s="109" t="str">
        <f t="shared" si="58"/>
        <v/>
      </c>
      <c r="AA236" s="109" t="str">
        <f t="shared" si="58"/>
        <v/>
      </c>
      <c r="AB236" s="109" t="str">
        <f t="shared" si="58"/>
        <v/>
      </c>
      <c r="AC236" s="109" t="str">
        <f t="shared" si="58"/>
        <v/>
      </c>
      <c r="AD236" s="109" t="str">
        <f t="shared" si="58"/>
        <v/>
      </c>
      <c r="AE236" s="109" t="str">
        <f t="shared" si="58"/>
        <v/>
      </c>
      <c r="AF236" s="109" t="str">
        <f t="shared" si="58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9">IF(B204&lt;100,"",B204-620)</f>
        <v/>
      </c>
      <c r="C237" s="109" t="str">
        <f t="shared" si="59"/>
        <v/>
      </c>
      <c r="D237" s="109" t="str">
        <f t="shared" si="59"/>
        <v/>
      </c>
      <c r="E237" s="109" t="str">
        <f t="shared" si="59"/>
        <v/>
      </c>
      <c r="F237" s="109" t="str">
        <f t="shared" si="59"/>
        <v/>
      </c>
      <c r="G237" s="109" t="str">
        <f t="shared" si="59"/>
        <v/>
      </c>
      <c r="H237" s="109" t="str">
        <f t="shared" si="59"/>
        <v/>
      </c>
      <c r="I237" s="109" t="str">
        <f t="shared" si="59"/>
        <v/>
      </c>
      <c r="J237" s="109" t="str">
        <f t="shared" si="59"/>
        <v/>
      </c>
      <c r="K237" s="109" t="str">
        <f t="shared" si="59"/>
        <v/>
      </c>
      <c r="L237" s="109" t="str">
        <f t="shared" si="59"/>
        <v/>
      </c>
      <c r="M237" s="109" t="str">
        <f t="shared" si="59"/>
        <v/>
      </c>
      <c r="N237" s="109" t="str">
        <f t="shared" si="59"/>
        <v/>
      </c>
      <c r="O237" s="109" t="str">
        <f t="shared" si="59"/>
        <v/>
      </c>
      <c r="P237" s="109" t="str">
        <f t="shared" si="59"/>
        <v/>
      </c>
      <c r="Q237" s="109" t="str">
        <f t="shared" si="59"/>
        <v/>
      </c>
      <c r="R237" s="109" t="str">
        <f t="shared" si="59"/>
        <v/>
      </c>
      <c r="S237" s="109" t="str">
        <f t="shared" si="59"/>
        <v/>
      </c>
      <c r="T237" s="109" t="str">
        <f t="shared" si="59"/>
        <v/>
      </c>
      <c r="U237" s="109" t="str">
        <f t="shared" si="59"/>
        <v/>
      </c>
      <c r="V237" s="109" t="str">
        <f t="shared" si="59"/>
        <v/>
      </c>
      <c r="W237" s="109" t="str">
        <f t="shared" si="59"/>
        <v/>
      </c>
      <c r="X237" s="109" t="str">
        <f t="shared" si="59"/>
        <v/>
      </c>
      <c r="Y237" s="109" t="str">
        <f t="shared" si="59"/>
        <v/>
      </c>
      <c r="Z237" s="109" t="str">
        <f t="shared" si="59"/>
        <v/>
      </c>
      <c r="AA237" s="109" t="str">
        <f t="shared" si="59"/>
        <v/>
      </c>
      <c r="AB237" s="109" t="str">
        <f t="shared" si="59"/>
        <v/>
      </c>
      <c r="AC237" s="109" t="str">
        <f t="shared" si="59"/>
        <v/>
      </c>
      <c r="AD237" s="109" t="str">
        <f t="shared" si="59"/>
        <v/>
      </c>
      <c r="AE237" s="109" t="str">
        <f t="shared" si="59"/>
        <v/>
      </c>
      <c r="AF237" s="109" t="str">
        <f t="shared" si="59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60">IF(B205&lt;100,"",B205-330)</f>
        <v/>
      </c>
      <c r="C238" s="109" t="str">
        <f t="shared" si="60"/>
        <v/>
      </c>
      <c r="D238" s="109" t="str">
        <f t="shared" si="60"/>
        <v/>
      </c>
      <c r="E238" s="109" t="str">
        <f t="shared" si="60"/>
        <v/>
      </c>
      <c r="F238" s="109" t="str">
        <f t="shared" si="60"/>
        <v/>
      </c>
      <c r="G238" s="109" t="str">
        <f t="shared" si="60"/>
        <v/>
      </c>
      <c r="H238" s="109" t="str">
        <f t="shared" si="60"/>
        <v/>
      </c>
      <c r="I238" s="109" t="str">
        <f t="shared" si="60"/>
        <v/>
      </c>
      <c r="J238" s="109" t="str">
        <f t="shared" si="60"/>
        <v/>
      </c>
      <c r="K238" s="109" t="str">
        <f t="shared" si="60"/>
        <v/>
      </c>
      <c r="L238" s="109" t="str">
        <f t="shared" si="60"/>
        <v/>
      </c>
      <c r="M238" s="109" t="str">
        <f t="shared" si="60"/>
        <v/>
      </c>
      <c r="N238" s="109" t="str">
        <f t="shared" si="60"/>
        <v/>
      </c>
      <c r="O238" s="109" t="str">
        <f t="shared" si="60"/>
        <v/>
      </c>
      <c r="P238" s="109" t="str">
        <f t="shared" si="60"/>
        <v/>
      </c>
      <c r="Q238" s="109" t="str">
        <f t="shared" si="60"/>
        <v/>
      </c>
      <c r="R238" s="109" t="str">
        <f t="shared" si="60"/>
        <v/>
      </c>
      <c r="S238" s="109" t="str">
        <f t="shared" si="60"/>
        <v/>
      </c>
      <c r="T238" s="109" t="str">
        <f t="shared" si="60"/>
        <v/>
      </c>
      <c r="U238" s="109" t="str">
        <f t="shared" si="60"/>
        <v/>
      </c>
      <c r="V238" s="109" t="str">
        <f t="shared" si="60"/>
        <v/>
      </c>
      <c r="W238" s="109" t="str">
        <f t="shared" si="60"/>
        <v/>
      </c>
      <c r="X238" s="109" t="str">
        <f t="shared" si="60"/>
        <v/>
      </c>
      <c r="Y238" s="109" t="str">
        <f t="shared" si="60"/>
        <v/>
      </c>
      <c r="Z238" s="109" t="str">
        <f t="shared" si="60"/>
        <v/>
      </c>
      <c r="AA238" s="109" t="str">
        <f t="shared" si="60"/>
        <v/>
      </c>
      <c r="AB238" s="109" t="str">
        <f t="shared" si="60"/>
        <v/>
      </c>
      <c r="AC238" s="109" t="str">
        <f t="shared" si="60"/>
        <v/>
      </c>
      <c r="AD238" s="109" t="str">
        <f t="shared" si="60"/>
        <v/>
      </c>
      <c r="AE238" s="109" t="str">
        <f t="shared" si="60"/>
        <v/>
      </c>
      <c r="AF238" s="109" t="str">
        <f t="shared" si="60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1">IF(C206&lt;100,"",C206-1500)</f>
        <v/>
      </c>
      <c r="D239" s="109" t="str">
        <f t="shared" si="61"/>
        <v/>
      </c>
      <c r="E239" s="109" t="str">
        <f t="shared" si="61"/>
        <v/>
      </c>
      <c r="F239" s="109" t="str">
        <f t="shared" si="61"/>
        <v/>
      </c>
      <c r="G239" s="109" t="str">
        <f t="shared" si="61"/>
        <v/>
      </c>
      <c r="H239" s="109" t="str">
        <f t="shared" si="61"/>
        <v/>
      </c>
      <c r="I239" s="109" t="str">
        <f t="shared" si="61"/>
        <v/>
      </c>
      <c r="J239" s="109" t="str">
        <f t="shared" si="61"/>
        <v/>
      </c>
      <c r="K239" s="109" t="str">
        <f t="shared" si="61"/>
        <v/>
      </c>
      <c r="L239" s="109" t="str">
        <f t="shared" si="61"/>
        <v/>
      </c>
      <c r="M239" s="109" t="str">
        <f t="shared" si="61"/>
        <v/>
      </c>
      <c r="N239" s="109" t="str">
        <f t="shared" si="61"/>
        <v/>
      </c>
      <c r="O239" s="109" t="str">
        <f t="shared" si="61"/>
        <v/>
      </c>
      <c r="P239" s="109" t="str">
        <f t="shared" si="61"/>
        <v/>
      </c>
      <c r="Q239" s="109" t="str">
        <f t="shared" si="61"/>
        <v/>
      </c>
      <c r="R239" s="109" t="str">
        <f t="shared" si="61"/>
        <v/>
      </c>
      <c r="S239" s="109" t="str">
        <f t="shared" si="61"/>
        <v/>
      </c>
      <c r="T239" s="109" t="str">
        <f t="shared" si="61"/>
        <v/>
      </c>
      <c r="U239" s="109" t="str">
        <f t="shared" si="61"/>
        <v/>
      </c>
      <c r="V239" s="109" t="str">
        <f t="shared" si="61"/>
        <v/>
      </c>
      <c r="W239" s="109" t="str">
        <f t="shared" si="61"/>
        <v/>
      </c>
      <c r="X239" s="109" t="str">
        <f t="shared" si="61"/>
        <v/>
      </c>
      <c r="Y239" s="109" t="str">
        <f t="shared" si="61"/>
        <v/>
      </c>
      <c r="Z239" s="109" t="str">
        <f t="shared" si="61"/>
        <v/>
      </c>
      <c r="AA239" s="109" t="str">
        <f t="shared" si="61"/>
        <v/>
      </c>
      <c r="AB239" s="109" t="str">
        <f t="shared" si="61"/>
        <v/>
      </c>
      <c r="AC239" s="109" t="str">
        <f t="shared" si="61"/>
        <v/>
      </c>
      <c r="AD239" s="109" t="str">
        <f t="shared" si="61"/>
        <v/>
      </c>
      <c r="AE239" s="109" t="str">
        <f t="shared" si="61"/>
        <v/>
      </c>
      <c r="AF239" s="109" t="str">
        <f t="shared" si="61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192:AF192 AG73 U213:AF213 C82:AF82 C94:AF100 B9:AF10 J74:AF74 T11:AF11">
    <cfRule type="expression" dxfId="3140" priority="202">
      <formula>B$9&gt;=20/24</formula>
    </cfRule>
    <cfRule type="expression" dxfId="3139" priority="203">
      <formula>AND(B$9&gt;=14/24,B$9&lt;20/24)</formula>
    </cfRule>
    <cfRule type="expression" dxfId="3138" priority="204">
      <formula>AND(B$9&gt;=8/24,B$9&lt;14/24)</formula>
    </cfRule>
    <cfRule type="expression" dxfId="3137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3136" priority="197">
      <formula>S$9&gt;=20/24</formula>
    </cfRule>
    <cfRule type="expression" dxfId="3135" priority="198">
      <formula>AND(S$9&gt;=14/24,S$9&lt;20/24)</formula>
    </cfRule>
    <cfRule type="expression" dxfId="3134" priority="199">
      <formula>AND(S$9&gt;=8/24,S$9&lt;14/24)</formula>
    </cfRule>
    <cfRule type="expression" dxfId="3133" priority="200">
      <formula>S$9&lt;8/24</formula>
    </cfRule>
  </conditionalFormatting>
  <conditionalFormatting sqref="AG51 J11:AF11 S37:AF37">
    <cfRule type="expression" dxfId="3132" priority="196">
      <formula>J11&gt;$AG11</formula>
    </cfRule>
  </conditionalFormatting>
  <conditionalFormatting sqref="A101:A157 A84:A97 A11:A14 A16:A32 A45:A72 A80:A82 A74:A78 A35:A43 A170:A200">
    <cfRule type="expression" dxfId="3131" priority="195">
      <formula>$AH11=0</formula>
    </cfRule>
  </conditionalFormatting>
  <conditionalFormatting sqref="A98">
    <cfRule type="expression" dxfId="3130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129" priority="192">
      <formula>$AH34=0</formula>
    </cfRule>
  </conditionalFormatting>
  <conditionalFormatting sqref="A83">
    <cfRule type="expression" dxfId="3128" priority="191">
      <formula>$AH83=0</formula>
    </cfRule>
  </conditionalFormatting>
  <conditionalFormatting sqref="A15">
    <cfRule type="expression" dxfId="3127" priority="190">
      <formula>$AH15=0</formula>
    </cfRule>
  </conditionalFormatting>
  <conditionalFormatting sqref="A164:A169">
    <cfRule type="expression" dxfId="3126" priority="189">
      <formula>$AH164=0</formula>
    </cfRule>
  </conditionalFormatting>
  <conditionalFormatting sqref="A158:A163">
    <cfRule type="expression" dxfId="3125" priority="188">
      <formula>$AH158=0</formula>
    </cfRule>
  </conditionalFormatting>
  <conditionalFormatting sqref="A44">
    <cfRule type="expression" dxfId="3124" priority="187">
      <formula>$AH44=0</formula>
    </cfRule>
  </conditionalFormatting>
  <conditionalFormatting sqref="A79">
    <cfRule type="expression" dxfId="3123" priority="186">
      <formula>$AH79=0</formula>
    </cfRule>
  </conditionalFormatting>
  <conditionalFormatting sqref="A73">
    <cfRule type="expression" dxfId="3122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3121" priority="181">
      <formula>C$9&gt;=20/24</formula>
    </cfRule>
    <cfRule type="expression" dxfId="3120" priority="182">
      <formula>AND(C$9&gt;=14/24,C$9&lt;20/24)</formula>
    </cfRule>
    <cfRule type="expression" dxfId="3119" priority="183">
      <formula>AND(C$9&gt;=8/24,C$9&lt;14/24)</formula>
    </cfRule>
    <cfRule type="expression" dxfId="3118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17" priority="209">
      <formula>C$9&gt;=20/24</formula>
    </cfRule>
    <cfRule type="expression" dxfId="3116" priority="210">
      <formula>AND(C$9&gt;=14/24,C$9&lt;20/24)</formula>
    </cfRule>
    <cfRule type="expression" dxfId="3115" priority="211">
      <formula>AND(C$9&gt;=8/24,C$9&lt;14/24)</formula>
    </cfRule>
    <cfRule type="expression" dxfId="3114" priority="212">
      <formula>C$9&lt;8/24</formula>
    </cfRule>
  </conditionalFormatting>
  <conditionalFormatting sqref="A201">
    <cfRule type="expression" dxfId="3113" priority="213">
      <formula>$AH201=0</formula>
    </cfRule>
  </conditionalFormatting>
  <conditionalFormatting sqref="AG213">
    <cfRule type="expression" dxfId="3112" priority="214">
      <formula>B$9&gt;=20/24</formula>
    </cfRule>
    <cfRule type="expression" dxfId="3111" priority="215">
      <formula>AND(B$9&gt;=14/24,B$9&lt;20/24)</formula>
    </cfRule>
    <cfRule type="expression" dxfId="3110" priority="216">
      <formula>AND(B$9&gt;=8/24,B$9&lt;14/24)</formula>
    </cfRule>
    <cfRule type="expression" dxfId="3109" priority="217">
      <formula>B$9&lt;8/24</formula>
    </cfRule>
  </conditionalFormatting>
  <conditionalFormatting sqref="S8">
    <cfRule type="expression" dxfId="3108" priority="175">
      <formula>U$9&gt;=20/24</formula>
    </cfRule>
    <cfRule type="expression" dxfId="3107" priority="176">
      <formula>AND(U$9&gt;=14/24,U$9&lt;20/24)</formula>
    </cfRule>
    <cfRule type="expression" dxfId="3106" priority="177">
      <formula>AND(U$9&gt;=8/24,U$9&lt;14/24)</formula>
    </cfRule>
    <cfRule type="expression" dxfId="3105" priority="178">
      <formula>U$9&lt;8/24</formula>
    </cfRule>
  </conditionalFormatting>
  <conditionalFormatting sqref="AB8">
    <cfRule type="expression" dxfId="3104" priority="171">
      <formula>AD$9&gt;=20/24</formula>
    </cfRule>
    <cfRule type="expression" dxfId="3103" priority="172">
      <formula>AND(AD$9&gt;=14/24,AD$9&lt;20/24)</formula>
    </cfRule>
    <cfRule type="expression" dxfId="3102" priority="173">
      <formula>AND(AD$9&gt;=8/24,AD$9&lt;14/24)</formula>
    </cfRule>
    <cfRule type="expression" dxfId="3101" priority="174">
      <formula>AD$9&lt;8/24</formula>
    </cfRule>
  </conditionalFormatting>
  <conditionalFormatting sqref="AH213:AX213">
    <cfRule type="expression" dxfId="3100" priority="218">
      <formula>AG$9&gt;=20/24</formula>
    </cfRule>
    <cfRule type="expression" dxfId="3099" priority="219">
      <formula>AND(AG$9&gt;=14/24,AG$9&lt;20/24)</formula>
    </cfRule>
    <cfRule type="expression" dxfId="3098" priority="220">
      <formula>AND(AG$9&gt;=8/24,AG$9&lt;14/24)</formula>
    </cfRule>
    <cfRule type="expression" dxfId="3097" priority="221">
      <formula>AG$9&lt;8/24</formula>
    </cfRule>
  </conditionalFormatting>
  <conditionalFormatting sqref="T213">
    <cfRule type="expression" dxfId="3096" priority="222">
      <formula>AX$9&gt;=20/24</formula>
    </cfRule>
    <cfRule type="expression" dxfId="3095" priority="223">
      <formula>AND(AX$9&gt;=14/24,AX$9&lt;20/24)</formula>
    </cfRule>
    <cfRule type="expression" dxfId="3094" priority="224">
      <formula>AND(AX$9&gt;=8/24,AX$9&lt;14/24)</formula>
    </cfRule>
    <cfRule type="expression" dxfId="3093" priority="225">
      <formula>AX$9&lt;8/24</formula>
    </cfRule>
  </conditionalFormatting>
  <conditionalFormatting sqref="A99:A100">
    <cfRule type="expression" dxfId="3092" priority="170">
      <formula>$AH99=0</formula>
    </cfRule>
  </conditionalFormatting>
  <conditionalFormatting sqref="E11:I11 E40:L41 S40:W41 Y40:AF41 E57:AF57 AA36:AF36">
    <cfRule type="expression" dxfId="3091" priority="166">
      <formula>E$9&gt;=20/24</formula>
    </cfRule>
    <cfRule type="expression" dxfId="3090" priority="167">
      <formula>AND(E$9&gt;=14/24,E$9&lt;20/24)</formula>
    </cfRule>
    <cfRule type="expression" dxfId="3089" priority="168">
      <formula>AND(E$9&gt;=8/24,E$9&lt;14/24)</formula>
    </cfRule>
    <cfRule type="expression" dxfId="3088" priority="169">
      <formula>E$9&lt;8/24</formula>
    </cfRule>
  </conditionalFormatting>
  <conditionalFormatting sqref="E39:L39 S39:W39 Y39:AF39">
    <cfRule type="expression" dxfId="3087" priority="162">
      <formula>E$9&gt;=20/24</formula>
    </cfRule>
    <cfRule type="expression" dxfId="3086" priority="163">
      <formula>AND(E$9&gt;=14/24,E$9&lt;20/24)</formula>
    </cfRule>
    <cfRule type="expression" dxfId="3085" priority="164">
      <formula>AND(E$9&gt;=8/24,E$9&lt;14/24)</formula>
    </cfRule>
    <cfRule type="expression" dxfId="3084" priority="165">
      <formula>E$9&lt;8/24</formula>
    </cfRule>
  </conditionalFormatting>
  <conditionalFormatting sqref="E11:I11 E39:L41 S39:W41 Y39:AF41 AA36:AF36">
    <cfRule type="expression" dxfId="3083" priority="161">
      <formula>E11&gt;$AG11</formula>
    </cfRule>
  </conditionalFormatting>
  <conditionalFormatting sqref="M11:N11 C83:AF83 C75:AF81 E58:AE59 C68:AF73 M62:N67 E60:W60 C56:AF56 E61:N61 E12:N14 P11:R11 O11:O14 O61:W67 D53:AF55 C85:AF91 X60:AE67 P12:AF14 M16:AF16 M24:AF26 M18:AF22 AA28:AF31 AF58:AF67">
    <cfRule type="expression" dxfId="3082" priority="157">
      <formula>C$9&gt;=20/24</formula>
    </cfRule>
    <cfRule type="expression" dxfId="3081" priority="158">
      <formula>AND(C$9&gt;=14/24,C$9&lt;20/24)</formula>
    </cfRule>
    <cfRule type="expression" dxfId="3080" priority="159">
      <formula>AND(C$9&gt;=8/24,C$9&lt;14/24)</formula>
    </cfRule>
    <cfRule type="expression" dxfId="3079" priority="160">
      <formula>C$9&lt;8/24</formula>
    </cfRule>
  </conditionalFormatting>
  <conditionalFormatting sqref="AA32:AF32">
    <cfRule type="expression" dxfId="3078" priority="153">
      <formula>AA$9&gt;=20/24</formula>
    </cfRule>
    <cfRule type="expression" dxfId="3077" priority="154">
      <formula>AND(AA$9&gt;=14/24,AA$9&lt;20/24)</formula>
    </cfRule>
    <cfRule type="expression" dxfId="3076" priority="155">
      <formula>AND(AA$9&gt;=8/24,AA$9&lt;14/24)</formula>
    </cfRule>
    <cfRule type="expression" dxfId="3075" priority="156">
      <formula>AA$9&lt;8/24</formula>
    </cfRule>
  </conditionalFormatting>
  <conditionalFormatting sqref="AA35:AF35">
    <cfRule type="expression" dxfId="3074" priority="149">
      <formula>AA$9&gt;=20/24</formula>
    </cfRule>
    <cfRule type="expression" dxfId="3073" priority="150">
      <formula>AND(AA$9&gt;=14/24,AA$9&lt;20/24)</formula>
    </cfRule>
    <cfRule type="expression" dxfId="3072" priority="151">
      <formula>AND(AA$9&gt;=8/24,AA$9&lt;14/24)</formula>
    </cfRule>
    <cfRule type="expression" dxfId="3071" priority="152">
      <formula>AA$9&lt;8/24</formula>
    </cfRule>
  </conditionalFormatting>
  <conditionalFormatting sqref="M11:N11 C38:AF38 E42:L43 M16:N16 AB42:AF43 C51:AF52 C56:AF56 E12:N15 K44:L44 P11:R11 O11:O16 C37:R37 M24:Z27 D53:AF55 AA34:AF35 P12:AF16 M18:AF22 AA24:AF32">
    <cfRule type="expression" dxfId="3070" priority="148">
      <formula>C11&gt;$AG11</formula>
    </cfRule>
  </conditionalFormatting>
  <conditionalFormatting sqref="AA34:AF34">
    <cfRule type="expression" dxfId="3069" priority="144">
      <formula>AA$9&gt;=20/24</formula>
    </cfRule>
    <cfRule type="expression" dxfId="3068" priority="145">
      <formula>AND(AA$9&gt;=14/24,AA$9&lt;20/24)</formula>
    </cfRule>
    <cfRule type="expression" dxfId="3067" priority="146">
      <formula>AND(AA$9&gt;=8/24,AA$9&lt;14/24)</formula>
    </cfRule>
    <cfRule type="expression" dxfId="3066" priority="147">
      <formula>AA$9&lt;8/24</formula>
    </cfRule>
  </conditionalFormatting>
  <conditionalFormatting sqref="E15:AF15">
    <cfRule type="expression" dxfId="3065" priority="140">
      <formula>E$9&gt;=20/24</formula>
    </cfRule>
    <cfRule type="expression" dxfId="3064" priority="141">
      <formula>AND(E$9&gt;=14/24,E$9&lt;20/24)</formula>
    </cfRule>
    <cfRule type="expression" dxfId="3063" priority="142">
      <formula>AND(E$9&gt;=8/24,E$9&lt;14/24)</formula>
    </cfRule>
    <cfRule type="expression" dxfId="3062" priority="143">
      <formula>E$9&lt;8/24</formula>
    </cfRule>
  </conditionalFormatting>
  <conditionalFormatting sqref="AA33:AF33">
    <cfRule type="expression" dxfId="3061" priority="136">
      <formula>AA$9&gt;=20/24</formula>
    </cfRule>
    <cfRule type="expression" dxfId="3060" priority="137">
      <formula>AND(AA$9&gt;=14/24,AA$9&lt;20/24)</formula>
    </cfRule>
    <cfRule type="expression" dxfId="3059" priority="138">
      <formula>AND(AA$9&gt;=8/24,AA$9&lt;14/24)</formula>
    </cfRule>
    <cfRule type="expression" dxfId="3058" priority="139">
      <formula>AA$9&lt;8/24</formula>
    </cfRule>
  </conditionalFormatting>
  <conditionalFormatting sqref="AA33:AF33">
    <cfRule type="expression" dxfId="3057" priority="135">
      <formula>AA33&gt;$AG33</formula>
    </cfRule>
  </conditionalFormatting>
  <conditionalFormatting sqref="S11">
    <cfRule type="expression" dxfId="3056" priority="131">
      <formula>S$9&gt;=20/24</formula>
    </cfRule>
    <cfRule type="expression" dxfId="3055" priority="132">
      <formula>AND(S$9&gt;=14/24,S$9&lt;20/24)</formula>
    </cfRule>
    <cfRule type="expression" dxfId="3054" priority="133">
      <formula>AND(S$9&gt;=8/24,S$9&lt;14/24)</formula>
    </cfRule>
    <cfRule type="expression" dxfId="3053" priority="134">
      <formula>S$9&lt;8/24</formula>
    </cfRule>
  </conditionalFormatting>
  <conditionalFormatting sqref="V42:AA43 AB44:AF50">
    <cfRule type="expression" dxfId="3052" priority="127">
      <formula>V$9&gt;=20/24</formula>
    </cfRule>
    <cfRule type="expression" dxfId="3051" priority="128">
      <formula>AND(V$9&gt;=14/24,V$9&lt;20/24)</formula>
    </cfRule>
    <cfRule type="expression" dxfId="3050" priority="129">
      <formula>AND(V$9&gt;=8/24,V$9&lt;14/24)</formula>
    </cfRule>
    <cfRule type="expression" dxfId="3049" priority="130">
      <formula>V$9&lt;8/24</formula>
    </cfRule>
  </conditionalFormatting>
  <conditionalFormatting sqref="V42:AA43 AB44:AF50">
    <cfRule type="expression" dxfId="3048" priority="126">
      <formula>V42&gt;$AG42</formula>
    </cfRule>
  </conditionalFormatting>
  <conditionalFormatting sqref="M39:R44 R45:R50 O45:Q47 S42:U50 V44:AA50">
    <cfRule type="expression" dxfId="3047" priority="122">
      <formula>M$9&gt;=20/24</formula>
    </cfRule>
    <cfRule type="expression" dxfId="3046" priority="123">
      <formula>AND(M$9&gt;=14/24,M$9&lt;20/24)</formula>
    </cfRule>
    <cfRule type="expression" dxfId="3045" priority="124">
      <formula>AND(M$9&gt;=8/24,M$9&lt;14/24)</formula>
    </cfRule>
    <cfRule type="expression" dxfId="3044" priority="125">
      <formula>M$9&lt;8/24</formula>
    </cfRule>
  </conditionalFormatting>
  <conditionalFormatting sqref="M39:R44 R45:R50 O45:Q47 S42:U50 V44:AA50">
    <cfRule type="expression" dxfId="3043" priority="121">
      <formula>M39&gt;$AG39</formula>
    </cfRule>
  </conditionalFormatting>
  <conditionalFormatting sqref="M27:AF27">
    <cfRule type="expression" dxfId="3042" priority="117">
      <formula>M$9&gt;=20/24</formula>
    </cfRule>
    <cfRule type="expression" dxfId="3041" priority="118">
      <formula>AND(M$9&gt;=14/24,M$9&lt;20/24)</formula>
    </cfRule>
    <cfRule type="expression" dxfId="3040" priority="119">
      <formula>AND(M$9&gt;=8/24,M$9&lt;14/24)</formula>
    </cfRule>
    <cfRule type="expression" dxfId="3039" priority="120">
      <formula>M$9&lt;8/24</formula>
    </cfRule>
  </conditionalFormatting>
  <conditionalFormatting sqref="D11 C74:I74 E16:L16 M17:AF17">
    <cfRule type="expression" dxfId="3038" priority="113">
      <formula>C$9&gt;=20/24</formula>
    </cfRule>
    <cfRule type="expression" dxfId="3037" priority="114">
      <formula>AND(C$9&gt;=14/24,C$9&lt;20/24)</formula>
    </cfRule>
    <cfRule type="expression" dxfId="3036" priority="115">
      <formula>AND(C$9&gt;=8/24,C$9&lt;14/24)</formula>
    </cfRule>
    <cfRule type="expression" dxfId="3035" priority="116">
      <formula>C$9&lt;8/24</formula>
    </cfRule>
  </conditionalFormatting>
  <conditionalFormatting sqref="D11 E16:L16 M17:AF17">
    <cfRule type="expression" dxfId="3034" priority="104">
      <formula>D11&gt;$AG11</formula>
    </cfRule>
  </conditionalFormatting>
  <conditionalFormatting sqref="E44:J45 K45:N45">
    <cfRule type="expression" dxfId="3033" priority="73">
      <formula>E$9&gt;=20/24</formula>
    </cfRule>
    <cfRule type="expression" dxfId="3032" priority="74">
      <formula>AND(E$9&gt;=14/24,E$9&lt;20/24)</formula>
    </cfRule>
    <cfRule type="expression" dxfId="3031" priority="75">
      <formula>AND(E$9&gt;=8/24,E$9&lt;14/24)</formula>
    </cfRule>
    <cfRule type="expression" dxfId="3030" priority="76">
      <formula>E$9&lt;8/24</formula>
    </cfRule>
  </conditionalFormatting>
  <conditionalFormatting sqref="E44:J45 K45:N45">
    <cfRule type="expression" dxfId="3029" priority="72">
      <formula>E44&gt;$AG44</formula>
    </cfRule>
  </conditionalFormatting>
  <conditionalFormatting sqref="X40:X41">
    <cfRule type="expression" dxfId="3028" priority="68">
      <formula>X$9&gt;=20/24</formula>
    </cfRule>
    <cfRule type="expression" dxfId="3027" priority="69">
      <formula>AND(X$9&gt;=14/24,X$9&lt;20/24)</formula>
    </cfRule>
    <cfRule type="expression" dxfId="3026" priority="70">
      <formula>AND(X$9&gt;=8/24,X$9&lt;14/24)</formula>
    </cfRule>
    <cfRule type="expression" dxfId="3025" priority="71">
      <formula>X$9&lt;8/24</formula>
    </cfRule>
  </conditionalFormatting>
  <conditionalFormatting sqref="X39">
    <cfRule type="expression" dxfId="3024" priority="64">
      <formula>X$9&gt;=20/24</formula>
    </cfRule>
    <cfRule type="expression" dxfId="3023" priority="65">
      <formula>AND(X$9&gt;=14/24,X$9&lt;20/24)</formula>
    </cfRule>
    <cfRule type="expression" dxfId="3022" priority="66">
      <formula>AND(X$9&gt;=8/24,X$9&lt;14/24)</formula>
    </cfRule>
    <cfRule type="expression" dxfId="3021" priority="67">
      <formula>X$9&lt;8/24</formula>
    </cfRule>
  </conditionalFormatting>
  <conditionalFormatting sqref="X39:X41">
    <cfRule type="expression" dxfId="3020" priority="63">
      <formula>X39&gt;$AG39</formula>
    </cfRule>
  </conditionalFormatting>
  <conditionalFormatting sqref="B82 B74 B94:B100 B11:C11">
    <cfRule type="expression" dxfId="3019" priority="59">
      <formula>B$9&gt;=20/24</formula>
    </cfRule>
    <cfRule type="expression" dxfId="3018" priority="60">
      <formula>AND(B$9&gt;=14/24,B$9&lt;20/24)</formula>
    </cfRule>
    <cfRule type="expression" dxfId="3017" priority="61">
      <formula>AND(B$9&gt;=8/24,B$9&lt;14/24)</formula>
    </cfRule>
    <cfRule type="expression" dxfId="3016" priority="62">
      <formula>B$9&lt;8/24</formula>
    </cfRule>
  </conditionalFormatting>
  <conditionalFormatting sqref="B37">
    <cfRule type="expression" dxfId="3015" priority="55">
      <formula>B$9&gt;=20/24</formula>
    </cfRule>
    <cfRule type="expression" dxfId="3014" priority="56">
      <formula>AND(B$9&gt;=14/24,B$9&lt;20/24)</formula>
    </cfRule>
    <cfRule type="expression" dxfId="3013" priority="57">
      <formula>AND(B$9&gt;=8/24,B$9&lt;14/24)</formula>
    </cfRule>
    <cfRule type="expression" dxfId="3012" priority="58">
      <formula>B$9&lt;8/24</formula>
    </cfRule>
  </conditionalFormatting>
  <conditionalFormatting sqref="B37 B11:C11">
    <cfRule type="expression" dxfId="3011" priority="54">
      <formula>B11&gt;$AG11</formula>
    </cfRule>
  </conditionalFormatting>
  <conditionalFormatting sqref="B84">
    <cfRule type="expression" dxfId="3010" priority="50">
      <formula>B$9&gt;=20/24</formula>
    </cfRule>
    <cfRule type="expression" dxfId="3009" priority="51">
      <formula>AND(B$9&gt;=14/24,B$9&lt;20/24)</formula>
    </cfRule>
    <cfRule type="expression" dxfId="3008" priority="52">
      <formula>AND(B$9&gt;=8/24,B$9&lt;14/24)</formula>
    </cfRule>
    <cfRule type="expression" dxfId="3007" priority="53">
      <formula>B$9&lt;8/24</formula>
    </cfRule>
  </conditionalFormatting>
  <conditionalFormatting sqref="B40:D41 B57:D57 B36:Z36">
    <cfRule type="expression" dxfId="3006" priority="46">
      <formula>B$9&gt;=20/24</formula>
    </cfRule>
    <cfRule type="expression" dxfId="3005" priority="47">
      <formula>AND(B$9&gt;=14/24,B$9&lt;20/24)</formula>
    </cfRule>
    <cfRule type="expression" dxfId="3004" priority="48">
      <formula>AND(B$9&gt;=8/24,B$9&lt;14/24)</formula>
    </cfRule>
    <cfRule type="expression" dxfId="3003" priority="49">
      <formula>B$9&lt;8/24</formula>
    </cfRule>
  </conditionalFormatting>
  <conditionalFormatting sqref="B39:D39">
    <cfRule type="expression" dxfId="3002" priority="42">
      <formula>B$9&gt;=20/24</formula>
    </cfRule>
    <cfRule type="expression" dxfId="3001" priority="43">
      <formula>AND(B$9&gt;=14/24,B$9&lt;20/24)</formula>
    </cfRule>
    <cfRule type="expression" dxfId="3000" priority="44">
      <formula>AND(B$9&gt;=8/24,B$9&lt;14/24)</formula>
    </cfRule>
    <cfRule type="expression" dxfId="2999" priority="45">
      <formula>B$9&lt;8/24</formula>
    </cfRule>
  </conditionalFormatting>
  <conditionalFormatting sqref="B39:D41 B36:Z36">
    <cfRule type="expression" dxfId="2998" priority="41">
      <formula>B36&gt;$AG36</formula>
    </cfRule>
  </conditionalFormatting>
  <conditionalFormatting sqref="B83 B75:B81 B85:B91 B53:B56 B58:B73 C53:C55 B12:D14 B16:D16 C58:D67 B18:L22 B24:L26 E62:L67 B28:Z31">
    <cfRule type="expression" dxfId="2997" priority="37">
      <formula>B$9&gt;=20/24</formula>
    </cfRule>
    <cfRule type="expression" dxfId="2996" priority="38">
      <formula>AND(B$9&gt;=14/24,B$9&lt;20/24)</formula>
    </cfRule>
    <cfRule type="expression" dxfId="2995" priority="39">
      <formula>AND(B$9&gt;=8/24,B$9&lt;14/24)</formula>
    </cfRule>
    <cfRule type="expression" dxfId="2994" priority="40">
      <formula>B$9&lt;8/24</formula>
    </cfRule>
  </conditionalFormatting>
  <conditionalFormatting sqref="B32:Z32">
    <cfRule type="expression" dxfId="2993" priority="33">
      <formula>B$9&gt;=20/24</formula>
    </cfRule>
    <cfRule type="expression" dxfId="2992" priority="34">
      <formula>AND(B$9&gt;=14/24,B$9&lt;20/24)</formula>
    </cfRule>
    <cfRule type="expression" dxfId="2991" priority="35">
      <formula>AND(B$9&gt;=8/24,B$9&lt;14/24)</formula>
    </cfRule>
    <cfRule type="expression" dxfId="2990" priority="36">
      <formula>B$9&lt;8/24</formula>
    </cfRule>
  </conditionalFormatting>
  <conditionalFormatting sqref="B35:Z35">
    <cfRule type="expression" dxfId="2989" priority="29">
      <formula>B$9&gt;=20/24</formula>
    </cfRule>
    <cfRule type="expression" dxfId="2988" priority="30">
      <formula>AND(B$9&gt;=14/24,B$9&lt;20/24)</formula>
    </cfRule>
    <cfRule type="expression" dxfId="2987" priority="31">
      <formula>AND(B$9&gt;=8/24,B$9&lt;14/24)</formula>
    </cfRule>
    <cfRule type="expression" dxfId="2986" priority="32">
      <formula>B$9&lt;8/24</formula>
    </cfRule>
  </conditionalFormatting>
  <conditionalFormatting sqref="B38 B51:B56 C53:C55 B12:D16 B42:D43 B18:L22 B24:L32 M28:Z32 B34:Z35">
    <cfRule type="expression" dxfId="2985" priority="28">
      <formula>B12&gt;$AG12</formula>
    </cfRule>
  </conditionalFormatting>
  <conditionalFormatting sqref="B34:Z34">
    <cfRule type="expression" dxfId="2984" priority="24">
      <formula>B$9&gt;=20/24</formula>
    </cfRule>
    <cfRule type="expression" dxfId="2983" priority="25">
      <formula>AND(B$9&gt;=14/24,B$9&lt;20/24)</formula>
    </cfRule>
    <cfRule type="expression" dxfId="2982" priority="26">
      <formula>AND(B$9&gt;=8/24,B$9&lt;14/24)</formula>
    </cfRule>
    <cfRule type="expression" dxfId="2981" priority="27">
      <formula>B$9&lt;8/24</formula>
    </cfRule>
  </conditionalFormatting>
  <conditionalFormatting sqref="B15:D15">
    <cfRule type="expression" dxfId="2980" priority="20">
      <formula>B$9&gt;=20/24</formula>
    </cfRule>
    <cfRule type="expression" dxfId="2979" priority="21">
      <formula>AND(B$9&gt;=14/24,B$9&lt;20/24)</formula>
    </cfRule>
    <cfRule type="expression" dxfId="2978" priority="22">
      <formula>AND(B$9&gt;=8/24,B$9&lt;14/24)</formula>
    </cfRule>
    <cfRule type="expression" dxfId="2977" priority="23">
      <formula>B$9&lt;8/24</formula>
    </cfRule>
  </conditionalFormatting>
  <conditionalFormatting sqref="B33:Z33">
    <cfRule type="expression" dxfId="2976" priority="16">
      <formula>B$9&gt;=20/24</formula>
    </cfRule>
    <cfRule type="expression" dxfId="2975" priority="17">
      <formula>AND(B$9&gt;=14/24,B$9&lt;20/24)</formula>
    </cfRule>
    <cfRule type="expression" dxfId="2974" priority="18">
      <formula>AND(B$9&gt;=8/24,B$9&lt;14/24)</formula>
    </cfRule>
    <cfRule type="expression" dxfId="2973" priority="19">
      <formula>B$9&lt;8/24</formula>
    </cfRule>
  </conditionalFormatting>
  <conditionalFormatting sqref="B33:Z33">
    <cfRule type="expression" dxfId="2972" priority="15">
      <formula>B33&gt;$AG33</formula>
    </cfRule>
  </conditionalFormatting>
  <conditionalFormatting sqref="B44:D47 E46:L47 B48:L50 M46:N50 O48:Q50">
    <cfRule type="expression" dxfId="2971" priority="11">
      <formula>B$9&gt;=20/24</formula>
    </cfRule>
    <cfRule type="expression" dxfId="2970" priority="12">
      <formula>AND(B$9&gt;=14/24,B$9&lt;20/24)</formula>
    </cfRule>
    <cfRule type="expression" dxfId="2969" priority="13">
      <formula>AND(B$9&gt;=8/24,B$9&lt;14/24)</formula>
    </cfRule>
    <cfRule type="expression" dxfId="2968" priority="14">
      <formula>B$9&lt;8/24</formula>
    </cfRule>
  </conditionalFormatting>
  <conditionalFormatting sqref="B44:D47 E46:L47 B48:L50 M46:N50 O48:Q50">
    <cfRule type="expression" dxfId="2967" priority="10">
      <formula>B44&gt;$AG44</formula>
    </cfRule>
  </conditionalFormatting>
  <conditionalFormatting sqref="B27:L27">
    <cfRule type="expression" dxfId="2966" priority="6">
      <formula>B$9&gt;=20/24</formula>
    </cfRule>
    <cfRule type="expression" dxfId="2965" priority="7">
      <formula>AND(B$9&gt;=14/24,B$9&lt;20/24)</formula>
    </cfRule>
    <cfRule type="expression" dxfId="2964" priority="8">
      <formula>AND(B$9&gt;=8/24,B$9&lt;14/24)</formula>
    </cfRule>
    <cfRule type="expression" dxfId="2963" priority="9">
      <formula>B$9&lt;8/24</formula>
    </cfRule>
  </conditionalFormatting>
  <conditionalFormatting sqref="B17:L17 B23:AF23">
    <cfRule type="expression" dxfId="2962" priority="2">
      <formula>B$9&gt;=20/24</formula>
    </cfRule>
    <cfRule type="expression" dxfId="2961" priority="3">
      <formula>AND(B$9&gt;=14/24,B$9&lt;20/24)</formula>
    </cfRule>
    <cfRule type="expression" dxfId="2960" priority="4">
      <formula>AND(B$9&gt;=8/24,B$9&lt;14/24)</formula>
    </cfRule>
    <cfRule type="expression" dxfId="2959" priority="5">
      <formula>B$9&lt;8/24</formula>
    </cfRule>
  </conditionalFormatting>
  <conditionalFormatting sqref="B17:L17 B23:AF23">
    <cfRule type="expression" dxfId="2958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5A6AA26E-42B7-4315-9D0F-B7EF9F60DC69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246"/>
  <sheetViews>
    <sheetView zoomScale="90" zoomScaleNormal="90" workbookViewId="0">
      <pane xSplit="1" ySplit="10" topLeftCell="B38" activePane="bottomRight" state="frozen"/>
      <selection activeCell="AF88" sqref="AF88"/>
      <selection pane="topRight" activeCell="AF88" sqref="AF88"/>
      <selection pane="bottomLeft" activeCell="AF88" sqref="AF88"/>
      <selection pane="bottomRight" activeCell="AK15" sqref="AK1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2079/01/30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131</v>
      </c>
      <c r="C5" s="29">
        <f t="shared" si="0"/>
        <v>132</v>
      </c>
      <c r="D5" s="29">
        <f t="shared" si="0"/>
        <v>130.69999999999999</v>
      </c>
      <c r="E5" s="29">
        <f t="shared" si="0"/>
        <v>84.3</v>
      </c>
      <c r="F5" s="29">
        <f t="shared" si="0"/>
        <v>92.1</v>
      </c>
      <c r="G5" s="29">
        <f t="shared" si="0"/>
        <v>87.5</v>
      </c>
      <c r="H5" s="29">
        <f t="shared" si="0"/>
        <v>91.38</v>
      </c>
      <c r="I5" s="29">
        <f t="shared" si="0"/>
        <v>112.57000000000001</v>
      </c>
      <c r="J5" s="29">
        <f t="shared" si="0"/>
        <v>102.85</v>
      </c>
      <c r="K5" s="29">
        <f t="shared" si="0"/>
        <v>74.599999999999994</v>
      </c>
      <c r="L5" s="29">
        <f t="shared" si="0"/>
        <v>59</v>
      </c>
      <c r="M5" s="29">
        <f t="shared" si="0"/>
        <v>62.74</v>
      </c>
      <c r="N5" s="29">
        <f t="shared" si="0"/>
        <v>63.93</v>
      </c>
      <c r="O5" s="29">
        <f t="shared" si="0"/>
        <v>58.2</v>
      </c>
      <c r="P5" s="29">
        <f t="shared" si="0"/>
        <v>57.400000000000006</v>
      </c>
      <c r="Q5" s="29">
        <f t="shared" si="0"/>
        <v>47.3</v>
      </c>
      <c r="R5" s="29">
        <f t="shared" si="0"/>
        <v>79.599999999999994</v>
      </c>
      <c r="S5" s="29">
        <f t="shared" si="0"/>
        <v>24</v>
      </c>
      <c r="T5" s="29">
        <f t="shared" si="0"/>
        <v>8</v>
      </c>
      <c r="U5" s="29">
        <f t="shared" si="0"/>
        <v>-109</v>
      </c>
      <c r="V5" s="29">
        <f t="shared" si="0"/>
        <v>-89</v>
      </c>
      <c r="W5" s="29">
        <f t="shared" si="0"/>
        <v>9</v>
      </c>
      <c r="X5" s="29">
        <f t="shared" si="0"/>
        <v>-30</v>
      </c>
      <c r="Y5" s="29">
        <f t="shared" si="0"/>
        <v>24.5</v>
      </c>
      <c r="Z5" s="29">
        <f t="shared" si="0"/>
        <v>64</v>
      </c>
      <c r="AA5" s="29">
        <f t="shared" si="0"/>
        <v>45</v>
      </c>
      <c r="AB5" s="29">
        <f t="shared" si="0"/>
        <v>51</v>
      </c>
      <c r="AC5" s="29">
        <f t="shared" si="0"/>
        <v>37</v>
      </c>
      <c r="AD5" s="29">
        <f t="shared" si="0"/>
        <v>35</v>
      </c>
      <c r="AE5" s="29">
        <f t="shared" si="0"/>
        <v>38</v>
      </c>
      <c r="AF5" s="29">
        <f>B68</f>
        <v>155.1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1112MW at 4:60hr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Load=945</v>
      </c>
      <c r="B7" s="34">
        <f>B75</f>
        <v>1160.04</v>
      </c>
      <c r="C7" s="34">
        <f t="shared" ref="C7:AF7" si="1">C75</f>
        <v>1176.3400000000001</v>
      </c>
      <c r="D7" s="34">
        <f t="shared" si="1"/>
        <v>1130.54</v>
      </c>
      <c r="E7" s="34">
        <f t="shared" si="1"/>
        <v>1130.1399999999999</v>
      </c>
      <c r="F7" s="34">
        <f t="shared" si="1"/>
        <v>1103.44</v>
      </c>
      <c r="G7" s="34">
        <f t="shared" si="1"/>
        <v>1111.8400000000001</v>
      </c>
      <c r="H7" s="34">
        <f t="shared" si="1"/>
        <v>1067.94</v>
      </c>
      <c r="I7" s="34">
        <f t="shared" si="1"/>
        <v>1009.5200000000001</v>
      </c>
      <c r="J7" s="34">
        <f t="shared" si="1"/>
        <v>1039.71</v>
      </c>
      <c r="K7" s="34">
        <f t="shared" si="1"/>
        <v>1048.0900000000001</v>
      </c>
      <c r="L7" s="34">
        <f t="shared" si="1"/>
        <v>1078.54</v>
      </c>
      <c r="M7" s="34">
        <f t="shared" si="1"/>
        <v>1054.0400000000002</v>
      </c>
      <c r="N7" s="34">
        <f t="shared" si="1"/>
        <v>1047.0800000000002</v>
      </c>
      <c r="O7" s="34">
        <f t="shared" si="1"/>
        <v>1052.47</v>
      </c>
      <c r="P7" s="34">
        <f t="shared" si="1"/>
        <v>1078.44</v>
      </c>
      <c r="Q7" s="34">
        <f t="shared" si="1"/>
        <v>1102.24</v>
      </c>
      <c r="R7" s="34">
        <f t="shared" si="1"/>
        <v>1055.24</v>
      </c>
      <c r="S7" s="34">
        <f t="shared" si="1"/>
        <v>1103.1400000000001</v>
      </c>
      <c r="T7" s="34">
        <f t="shared" si="1"/>
        <v>1021.94</v>
      </c>
      <c r="U7" s="34">
        <f t="shared" si="1"/>
        <v>1026.24</v>
      </c>
      <c r="V7" s="34">
        <f t="shared" si="1"/>
        <v>952.13999999999987</v>
      </c>
      <c r="W7" s="34">
        <f t="shared" si="1"/>
        <v>945.43999999999994</v>
      </c>
      <c r="X7" s="34">
        <f t="shared" si="1"/>
        <v>951.43999999999983</v>
      </c>
      <c r="Y7" s="34">
        <f t="shared" si="1"/>
        <v>967.83999999999992</v>
      </c>
      <c r="Z7" s="34">
        <f t="shared" si="1"/>
        <v>1079.44</v>
      </c>
      <c r="AA7" s="34">
        <f t="shared" si="1"/>
        <v>1188.94</v>
      </c>
      <c r="AB7" s="34">
        <f t="shared" si="1"/>
        <v>1123.44</v>
      </c>
      <c r="AC7" s="34">
        <f t="shared" si="1"/>
        <v>1157.3399999999999</v>
      </c>
      <c r="AD7" s="34">
        <f t="shared" si="1"/>
        <v>1162.44</v>
      </c>
      <c r="AE7" s="34">
        <f t="shared" si="1"/>
        <v>1120.44</v>
      </c>
      <c r="AF7" s="34">
        <f t="shared" si="1"/>
        <v>1103.1400000000001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150</v>
      </c>
      <c r="C11" s="47">
        <v>180</v>
      </c>
      <c r="D11" s="47">
        <v>150</v>
      </c>
      <c r="E11" s="47">
        <v>146</v>
      </c>
      <c r="F11" s="47">
        <v>153</v>
      </c>
      <c r="G11" s="47">
        <v>154</v>
      </c>
      <c r="H11" s="44">
        <v>136</v>
      </c>
      <c r="I11" s="44">
        <v>90</v>
      </c>
      <c r="J11" s="45">
        <v>80</v>
      </c>
      <c r="K11" s="45">
        <v>85</v>
      </c>
      <c r="L11" s="45">
        <v>110</v>
      </c>
      <c r="M11" s="44">
        <v>100</v>
      </c>
      <c r="N11" s="44">
        <v>60</v>
      </c>
      <c r="O11" s="44">
        <v>80</v>
      </c>
      <c r="P11" s="44">
        <v>120</v>
      </c>
      <c r="Q11" s="44">
        <v>155</v>
      </c>
      <c r="R11" s="44">
        <v>100</v>
      </c>
      <c r="S11" s="44">
        <v>150</v>
      </c>
      <c r="T11" s="46">
        <v>130</v>
      </c>
      <c r="U11" s="46">
        <v>130</v>
      </c>
      <c r="V11" s="46">
        <v>180</v>
      </c>
      <c r="W11" s="46">
        <v>180</v>
      </c>
      <c r="X11" s="46">
        <v>180</v>
      </c>
      <c r="Y11" s="46">
        <v>180</v>
      </c>
      <c r="Z11" s="46">
        <v>180</v>
      </c>
      <c r="AA11" s="46">
        <v>304</v>
      </c>
      <c r="AB11" s="46">
        <v>220</v>
      </c>
      <c r="AC11" s="46">
        <v>240</v>
      </c>
      <c r="AD11" s="46">
        <v>240</v>
      </c>
      <c r="AE11" s="46">
        <v>190</v>
      </c>
      <c r="AF11" s="46">
        <v>160</v>
      </c>
      <c r="AG11" s="48">
        <v>456</v>
      </c>
      <c r="AH11" s="49">
        <f>MAX(B11:AF11)</f>
        <v>304</v>
      </c>
      <c r="AI11" s="50">
        <f>MIN(B11:AF11)</f>
        <v>60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46</v>
      </c>
      <c r="C12" s="44">
        <v>46</v>
      </c>
      <c r="D12" s="44">
        <v>46</v>
      </c>
      <c r="E12" s="44">
        <v>46</v>
      </c>
      <c r="F12" s="44">
        <v>46</v>
      </c>
      <c r="G12" s="44">
        <v>46</v>
      </c>
      <c r="H12" s="44">
        <v>46</v>
      </c>
      <c r="I12" s="44">
        <v>40</v>
      </c>
      <c r="J12" s="44">
        <v>40</v>
      </c>
      <c r="K12" s="44">
        <v>40</v>
      </c>
      <c r="L12" s="44">
        <v>40</v>
      </c>
      <c r="M12" s="44">
        <v>40</v>
      </c>
      <c r="N12" s="44">
        <v>40</v>
      </c>
      <c r="O12" s="44">
        <v>35.5</v>
      </c>
      <c r="P12" s="44">
        <v>36</v>
      </c>
      <c r="Q12" s="44">
        <v>36</v>
      </c>
      <c r="R12" s="44">
        <v>36</v>
      </c>
      <c r="S12" s="44">
        <v>36</v>
      </c>
      <c r="T12" s="44">
        <v>36</v>
      </c>
      <c r="U12" s="44">
        <v>36</v>
      </c>
      <c r="V12" s="44">
        <v>31</v>
      </c>
      <c r="W12" s="44">
        <v>31</v>
      </c>
      <c r="X12" s="44">
        <v>31</v>
      </c>
      <c r="Y12" s="44">
        <v>31</v>
      </c>
      <c r="Z12" s="44">
        <v>31</v>
      </c>
      <c r="AA12" s="44">
        <v>31</v>
      </c>
      <c r="AB12" s="44">
        <v>31</v>
      </c>
      <c r="AC12" s="44">
        <v>31</v>
      </c>
      <c r="AD12" s="44">
        <v>31</v>
      </c>
      <c r="AE12" s="44">
        <v>31</v>
      </c>
      <c r="AF12" s="44">
        <v>31</v>
      </c>
      <c r="AG12" s="53">
        <v>60</v>
      </c>
      <c r="AH12" s="49">
        <f t="shared" ref="AH12:AH75" si="2">MAX(B12:AF12)</f>
        <v>46</v>
      </c>
      <c r="AI12" s="50">
        <f t="shared" ref="AI12:AI75" si="3">MIN(B12:AF12)</f>
        <v>31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20</v>
      </c>
      <c r="C13" s="44">
        <v>20</v>
      </c>
      <c r="D13" s="44">
        <v>20</v>
      </c>
      <c r="E13" s="44">
        <v>20</v>
      </c>
      <c r="F13" s="44">
        <v>20</v>
      </c>
      <c r="G13" s="44">
        <v>20.100000000000001</v>
      </c>
      <c r="H13" s="44">
        <v>19.600000000000001</v>
      </c>
      <c r="I13" s="44">
        <v>19.600000000000001</v>
      </c>
      <c r="J13" s="44">
        <v>19.600000000000001</v>
      </c>
      <c r="K13" s="44">
        <v>19.899999999999999</v>
      </c>
      <c r="L13" s="44">
        <v>20.5</v>
      </c>
      <c r="M13" s="44">
        <v>20.5</v>
      </c>
      <c r="N13" s="44">
        <v>20.5</v>
      </c>
      <c r="O13" s="44">
        <v>20.5</v>
      </c>
      <c r="P13" s="44">
        <v>20.5</v>
      </c>
      <c r="Q13" s="44">
        <v>19.2</v>
      </c>
      <c r="R13" s="44">
        <v>17.8</v>
      </c>
      <c r="S13" s="44">
        <v>17.8</v>
      </c>
      <c r="T13" s="44">
        <v>17.8</v>
      </c>
      <c r="U13" s="44">
        <v>17.8</v>
      </c>
      <c r="V13" s="44">
        <v>17.8</v>
      </c>
      <c r="W13" s="44">
        <v>17.8</v>
      </c>
      <c r="X13" s="44">
        <v>17.8</v>
      </c>
      <c r="Y13" s="44">
        <v>17.8</v>
      </c>
      <c r="Z13" s="44">
        <v>17.8</v>
      </c>
      <c r="AA13" s="44">
        <v>17.8</v>
      </c>
      <c r="AB13" s="44">
        <v>18.5</v>
      </c>
      <c r="AC13" s="44">
        <v>18.5</v>
      </c>
      <c r="AD13" s="44">
        <v>18.5</v>
      </c>
      <c r="AE13" s="44">
        <v>18.5</v>
      </c>
      <c r="AF13" s="44">
        <v>18.5</v>
      </c>
      <c r="AG13" s="53">
        <v>52.4</v>
      </c>
      <c r="AH13" s="49">
        <f t="shared" si="2"/>
        <v>20.5</v>
      </c>
      <c r="AI13" s="50">
        <f t="shared" si="3"/>
        <v>17.8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50.2</v>
      </c>
      <c r="C14" s="44">
        <v>50.2</v>
      </c>
      <c r="D14" s="44">
        <v>50.2</v>
      </c>
      <c r="E14" s="44">
        <v>50.7</v>
      </c>
      <c r="F14" s="44">
        <v>50.7</v>
      </c>
      <c r="G14" s="44">
        <v>50.7</v>
      </c>
      <c r="H14" s="44">
        <v>50.4</v>
      </c>
      <c r="I14" s="44">
        <v>50.4</v>
      </c>
      <c r="J14" s="44">
        <v>50.3</v>
      </c>
      <c r="K14" s="44">
        <v>50.3</v>
      </c>
      <c r="L14" s="44">
        <v>50.3</v>
      </c>
      <c r="M14" s="44">
        <v>50.3</v>
      </c>
      <c r="N14" s="44">
        <v>50.3</v>
      </c>
      <c r="O14" s="44">
        <v>50.3</v>
      </c>
      <c r="P14" s="44">
        <v>50.3</v>
      </c>
      <c r="Q14" s="44">
        <v>50.2</v>
      </c>
      <c r="R14" s="44">
        <v>50.4</v>
      </c>
      <c r="S14" s="44">
        <v>50.4</v>
      </c>
      <c r="T14" s="44">
        <v>50.4</v>
      </c>
      <c r="U14" s="44">
        <v>50.4</v>
      </c>
      <c r="V14" s="44">
        <v>50.4</v>
      </c>
      <c r="W14" s="44">
        <v>50.4</v>
      </c>
      <c r="X14" s="44">
        <v>50.4</v>
      </c>
      <c r="Y14" s="44">
        <v>50.4</v>
      </c>
      <c r="Z14" s="44">
        <v>50.4</v>
      </c>
      <c r="AA14" s="44">
        <v>50.4</v>
      </c>
      <c r="AB14" s="44">
        <v>50.2</v>
      </c>
      <c r="AC14" s="44">
        <v>50.2</v>
      </c>
      <c r="AD14" s="44">
        <v>50.2</v>
      </c>
      <c r="AE14" s="44">
        <v>50.2</v>
      </c>
      <c r="AF14" s="44">
        <v>50.2</v>
      </c>
      <c r="AG14" s="53">
        <v>50</v>
      </c>
      <c r="AH14" s="49">
        <f t="shared" si="2"/>
        <v>50.7</v>
      </c>
      <c r="AI14" s="50">
        <f t="shared" si="3"/>
        <v>50.2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27.7</v>
      </c>
      <c r="C15" s="44">
        <v>27.7</v>
      </c>
      <c r="D15" s="44">
        <v>27.7</v>
      </c>
      <c r="E15" s="44">
        <v>28.2</v>
      </c>
      <c r="F15" s="44">
        <v>28.2</v>
      </c>
      <c r="G15" s="44">
        <v>28.2</v>
      </c>
      <c r="H15" s="44">
        <v>28.2</v>
      </c>
      <c r="I15" s="44">
        <v>28.2</v>
      </c>
      <c r="J15" s="44">
        <v>27.7</v>
      </c>
      <c r="K15" s="44">
        <v>27.7</v>
      </c>
      <c r="L15" s="44">
        <v>27.7</v>
      </c>
      <c r="M15" s="44">
        <v>27.7</v>
      </c>
      <c r="N15" s="44">
        <v>27.7</v>
      </c>
      <c r="O15" s="44">
        <v>27.7</v>
      </c>
      <c r="P15" s="44">
        <v>27.7</v>
      </c>
      <c r="Q15" s="44">
        <v>27.2</v>
      </c>
      <c r="R15" s="44">
        <v>27.2</v>
      </c>
      <c r="S15" s="44">
        <v>27.2</v>
      </c>
      <c r="T15" s="44">
        <v>27.2</v>
      </c>
      <c r="U15" s="44">
        <v>27.2</v>
      </c>
      <c r="V15" s="44">
        <v>27.2</v>
      </c>
      <c r="W15" s="44">
        <v>27.2</v>
      </c>
      <c r="X15" s="44">
        <v>27.2</v>
      </c>
      <c r="Y15" s="44">
        <v>27.2</v>
      </c>
      <c r="Z15" s="44">
        <v>27.2</v>
      </c>
      <c r="AA15" s="44">
        <v>27.2</v>
      </c>
      <c r="AB15" s="44">
        <v>26.9</v>
      </c>
      <c r="AC15" s="44">
        <v>26.9</v>
      </c>
      <c r="AD15" s="44">
        <v>26.9</v>
      </c>
      <c r="AE15" s="44">
        <v>26.9</v>
      </c>
      <c r="AF15" s="44">
        <v>26.9</v>
      </c>
      <c r="AG15" s="56">
        <v>45</v>
      </c>
      <c r="AH15" s="49">
        <f t="shared" si="2"/>
        <v>28.2</v>
      </c>
      <c r="AI15" s="50">
        <f t="shared" si="3"/>
        <v>26.9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34</v>
      </c>
      <c r="C16" s="44">
        <v>34</v>
      </c>
      <c r="D16" s="44">
        <v>28</v>
      </c>
      <c r="E16" s="44">
        <v>28</v>
      </c>
      <c r="F16" s="44">
        <v>28</v>
      </c>
      <c r="G16" s="44">
        <v>28</v>
      </c>
      <c r="H16" s="44">
        <v>28</v>
      </c>
      <c r="I16" s="44">
        <v>28</v>
      </c>
      <c r="J16" s="44">
        <v>28</v>
      </c>
      <c r="K16" s="44">
        <v>28</v>
      </c>
      <c r="L16" s="44">
        <v>28</v>
      </c>
      <c r="M16" s="44">
        <v>21</v>
      </c>
      <c r="N16" s="44">
        <v>21</v>
      </c>
      <c r="O16" s="44">
        <v>21</v>
      </c>
      <c r="P16" s="44">
        <v>21</v>
      </c>
      <c r="Q16" s="44">
        <v>21</v>
      </c>
      <c r="R16" s="44">
        <v>21</v>
      </c>
      <c r="S16" s="44">
        <v>21</v>
      </c>
      <c r="T16" s="44">
        <v>21</v>
      </c>
      <c r="U16" s="44">
        <v>21</v>
      </c>
      <c r="V16" s="44">
        <v>21</v>
      </c>
      <c r="W16" s="44">
        <v>21</v>
      </c>
      <c r="X16" s="44">
        <v>21</v>
      </c>
      <c r="Y16" s="44">
        <v>21</v>
      </c>
      <c r="Z16" s="44">
        <v>21</v>
      </c>
      <c r="AA16" s="44">
        <v>21</v>
      </c>
      <c r="AB16" s="44">
        <v>21</v>
      </c>
      <c r="AC16" s="44">
        <v>21</v>
      </c>
      <c r="AD16" s="44">
        <v>21</v>
      </c>
      <c r="AE16" s="44">
        <v>21</v>
      </c>
      <c r="AF16" s="44">
        <v>21</v>
      </c>
      <c r="AG16" s="53">
        <v>45</v>
      </c>
      <c r="AH16" s="49">
        <f t="shared" si="2"/>
        <v>34</v>
      </c>
      <c r="AI16" s="50">
        <f t="shared" si="3"/>
        <v>21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14</v>
      </c>
      <c r="C17" s="44">
        <v>14</v>
      </c>
      <c r="D17" s="44">
        <v>14</v>
      </c>
      <c r="E17" s="44">
        <v>14</v>
      </c>
      <c r="F17" s="44">
        <v>14</v>
      </c>
      <c r="G17" s="44">
        <v>14</v>
      </c>
      <c r="H17" s="44">
        <v>14</v>
      </c>
      <c r="I17" s="44">
        <v>14</v>
      </c>
      <c r="J17" s="44">
        <v>14</v>
      </c>
      <c r="K17" s="44">
        <v>14</v>
      </c>
      <c r="L17" s="44">
        <v>14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14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9.3000000000000007</v>
      </c>
      <c r="C18" s="44">
        <v>9.3000000000000007</v>
      </c>
      <c r="D18" s="44">
        <v>9.3000000000000007</v>
      </c>
      <c r="E18" s="44">
        <v>9.3000000000000007</v>
      </c>
      <c r="F18" s="44">
        <v>9.3000000000000007</v>
      </c>
      <c r="G18" s="44">
        <v>9.3000000000000007</v>
      </c>
      <c r="H18" s="44">
        <v>9.3000000000000007</v>
      </c>
      <c r="I18" s="44">
        <v>9.3000000000000007</v>
      </c>
      <c r="J18" s="44">
        <v>9.3000000000000007</v>
      </c>
      <c r="K18" s="44">
        <v>9.3000000000000007</v>
      </c>
      <c r="L18" s="44">
        <v>9.3000000000000007</v>
      </c>
      <c r="M18" s="44">
        <v>9.3000000000000007</v>
      </c>
      <c r="N18" s="44">
        <v>9.3000000000000007</v>
      </c>
      <c r="O18" s="44">
        <v>9.3000000000000007</v>
      </c>
      <c r="P18" s="44">
        <v>9.3000000000000007</v>
      </c>
      <c r="Q18" s="44">
        <v>9.3000000000000007</v>
      </c>
      <c r="R18" s="44">
        <v>9.3000000000000007</v>
      </c>
      <c r="S18" s="44">
        <v>9.3000000000000007</v>
      </c>
      <c r="T18" s="44">
        <v>9.3000000000000007</v>
      </c>
      <c r="U18" s="44">
        <v>9.3000000000000007</v>
      </c>
      <c r="V18" s="44">
        <v>9.3000000000000007</v>
      </c>
      <c r="W18" s="44">
        <v>9.3000000000000007</v>
      </c>
      <c r="X18" s="44">
        <v>9.3000000000000007</v>
      </c>
      <c r="Y18" s="44">
        <v>9.3000000000000007</v>
      </c>
      <c r="Z18" s="44">
        <v>9.3000000000000007</v>
      </c>
      <c r="AA18" s="44">
        <v>9.3000000000000007</v>
      </c>
      <c r="AB18" s="44">
        <v>9.3000000000000007</v>
      </c>
      <c r="AC18" s="44">
        <v>9.3000000000000007</v>
      </c>
      <c r="AD18" s="44">
        <v>9.3000000000000007</v>
      </c>
      <c r="AE18" s="44">
        <v>9.3000000000000007</v>
      </c>
      <c r="AF18" s="44">
        <v>9.3000000000000007</v>
      </c>
      <c r="AG18" s="53">
        <v>36</v>
      </c>
      <c r="AH18" s="49">
        <f t="shared" si="2"/>
        <v>9.3000000000000007</v>
      </c>
      <c r="AI18" s="50">
        <f t="shared" si="3"/>
        <v>9.3000000000000007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13.2</v>
      </c>
      <c r="C19" s="44">
        <v>13.2</v>
      </c>
      <c r="D19" s="44">
        <v>13.2</v>
      </c>
      <c r="E19" s="44">
        <v>13.2</v>
      </c>
      <c r="F19" s="44">
        <v>13.2</v>
      </c>
      <c r="G19" s="44">
        <v>13.2</v>
      </c>
      <c r="H19" s="44">
        <v>13.2</v>
      </c>
      <c r="I19" s="44">
        <v>13.2</v>
      </c>
      <c r="J19" s="44">
        <v>13.2</v>
      </c>
      <c r="K19" s="44">
        <v>13.2</v>
      </c>
      <c r="L19" s="44">
        <v>13.2</v>
      </c>
      <c r="M19" s="44">
        <v>13.2</v>
      </c>
      <c r="N19" s="44">
        <v>13.2</v>
      </c>
      <c r="O19" s="44">
        <v>13.2</v>
      </c>
      <c r="P19" s="44">
        <v>13.2</v>
      </c>
      <c r="Q19" s="44">
        <v>13.2</v>
      </c>
      <c r="R19" s="44">
        <v>13.2</v>
      </c>
      <c r="S19" s="44">
        <v>13.2</v>
      </c>
      <c r="T19" s="44">
        <v>13.2</v>
      </c>
      <c r="U19" s="44">
        <v>13.2</v>
      </c>
      <c r="V19" s="44">
        <v>13.2</v>
      </c>
      <c r="W19" s="44">
        <v>13.2</v>
      </c>
      <c r="X19" s="44">
        <v>13.2</v>
      </c>
      <c r="Y19" s="44">
        <v>13.2</v>
      </c>
      <c r="Z19" s="44">
        <v>13.2</v>
      </c>
      <c r="AA19" s="44">
        <v>13.2</v>
      </c>
      <c r="AB19" s="44">
        <v>13.2</v>
      </c>
      <c r="AC19" s="44">
        <v>13.2</v>
      </c>
      <c r="AD19" s="44">
        <v>13.2</v>
      </c>
      <c r="AE19" s="44">
        <v>13.2</v>
      </c>
      <c r="AF19" s="44">
        <v>13.2</v>
      </c>
      <c r="AG19" s="53">
        <v>30</v>
      </c>
      <c r="AH19" s="49">
        <f t="shared" si="2"/>
        <v>13.2</v>
      </c>
      <c r="AI19" s="50">
        <f t="shared" si="3"/>
        <v>13.2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13</v>
      </c>
      <c r="C20" s="44">
        <v>13</v>
      </c>
      <c r="D20" s="44">
        <v>13</v>
      </c>
      <c r="E20" s="44">
        <v>13</v>
      </c>
      <c r="F20" s="44">
        <v>13</v>
      </c>
      <c r="G20" s="44">
        <v>13</v>
      </c>
      <c r="H20" s="44">
        <v>13</v>
      </c>
      <c r="I20" s="44">
        <v>13</v>
      </c>
      <c r="J20" s="44">
        <v>13</v>
      </c>
      <c r="K20" s="44">
        <v>12</v>
      </c>
      <c r="L20" s="44">
        <v>12</v>
      </c>
      <c r="M20" s="44">
        <v>12</v>
      </c>
      <c r="N20" s="44">
        <v>12</v>
      </c>
      <c r="O20" s="44">
        <v>12</v>
      </c>
      <c r="P20" s="44">
        <v>12</v>
      </c>
      <c r="Q20" s="44">
        <v>12</v>
      </c>
      <c r="R20" s="44">
        <v>12</v>
      </c>
      <c r="S20" s="44">
        <v>12</v>
      </c>
      <c r="T20" s="44">
        <v>12</v>
      </c>
      <c r="U20" s="44">
        <v>12</v>
      </c>
      <c r="V20" s="44">
        <v>12</v>
      </c>
      <c r="W20" s="44">
        <v>12</v>
      </c>
      <c r="X20" s="44">
        <v>12</v>
      </c>
      <c r="Y20" s="44">
        <v>12</v>
      </c>
      <c r="Z20" s="44">
        <v>12</v>
      </c>
      <c r="AA20" s="44">
        <v>12</v>
      </c>
      <c r="AB20" s="44">
        <v>12</v>
      </c>
      <c r="AC20" s="44">
        <v>12</v>
      </c>
      <c r="AD20" s="44">
        <v>12</v>
      </c>
      <c r="AE20" s="44">
        <v>12</v>
      </c>
      <c r="AF20" s="44">
        <v>12</v>
      </c>
      <c r="AG20" s="53">
        <v>27</v>
      </c>
      <c r="AH20" s="49">
        <f t="shared" si="2"/>
        <v>13</v>
      </c>
      <c r="AI20" s="50">
        <f t="shared" si="3"/>
        <v>12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22.5</v>
      </c>
      <c r="C22" s="44">
        <v>22.5</v>
      </c>
      <c r="D22" s="44">
        <v>22.5</v>
      </c>
      <c r="E22" s="44">
        <v>22.5</v>
      </c>
      <c r="F22" s="44">
        <v>22.5</v>
      </c>
      <c r="G22" s="44">
        <v>22.5</v>
      </c>
      <c r="H22" s="44">
        <v>20.7</v>
      </c>
      <c r="I22" s="44">
        <v>20.7</v>
      </c>
      <c r="J22" s="44">
        <v>20.7</v>
      </c>
      <c r="K22" s="44">
        <v>20.7</v>
      </c>
      <c r="L22" s="44">
        <v>20.7</v>
      </c>
      <c r="M22" s="44">
        <v>20.7</v>
      </c>
      <c r="N22" s="44">
        <v>20.7</v>
      </c>
      <c r="O22" s="44">
        <v>20.7</v>
      </c>
      <c r="P22" s="44">
        <v>20.7</v>
      </c>
      <c r="Q22" s="44">
        <v>22.8</v>
      </c>
      <c r="R22" s="44">
        <v>22.5</v>
      </c>
      <c r="S22" s="44">
        <v>22.5</v>
      </c>
      <c r="T22" s="44">
        <v>22.5</v>
      </c>
      <c r="U22" s="44">
        <v>22.5</v>
      </c>
      <c r="V22" s="44">
        <v>22.5</v>
      </c>
      <c r="W22" s="44">
        <v>22.5</v>
      </c>
      <c r="X22" s="44">
        <v>22.5</v>
      </c>
      <c r="Y22" s="44">
        <v>22.5</v>
      </c>
      <c r="Z22" s="44">
        <v>22.5</v>
      </c>
      <c r="AA22" s="44">
        <v>22.5</v>
      </c>
      <c r="AB22" s="44">
        <v>22.5</v>
      </c>
      <c r="AC22" s="44">
        <v>22.5</v>
      </c>
      <c r="AD22" s="44">
        <v>22.5</v>
      </c>
      <c r="AE22" s="44">
        <v>22.5</v>
      </c>
      <c r="AF22" s="44">
        <v>22.5</v>
      </c>
      <c r="AG22" s="53">
        <v>25</v>
      </c>
      <c r="AH22" s="49">
        <f t="shared" si="2"/>
        <v>22.8</v>
      </c>
      <c r="AI22" s="50">
        <f t="shared" si="3"/>
        <v>20.7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5.5</v>
      </c>
      <c r="C23" s="44">
        <v>5.5</v>
      </c>
      <c r="D23" s="44">
        <v>5.5</v>
      </c>
      <c r="E23" s="44">
        <v>5.5</v>
      </c>
      <c r="F23" s="44">
        <v>5.5</v>
      </c>
      <c r="G23" s="44">
        <v>5.5</v>
      </c>
      <c r="H23" s="44">
        <v>5.5</v>
      </c>
      <c r="I23" s="44">
        <v>5.5</v>
      </c>
      <c r="J23" s="44">
        <v>5.5</v>
      </c>
      <c r="K23" s="44">
        <v>5.5</v>
      </c>
      <c r="L23" s="44">
        <v>5.5</v>
      </c>
      <c r="M23" s="44">
        <v>5.2</v>
      </c>
      <c r="N23" s="44">
        <v>5.2</v>
      </c>
      <c r="O23" s="44">
        <v>5.2</v>
      </c>
      <c r="P23" s="44">
        <v>5.2</v>
      </c>
      <c r="Q23" s="44">
        <v>5.2</v>
      </c>
      <c r="R23" s="44">
        <v>5.2</v>
      </c>
      <c r="S23" s="44">
        <v>5.2</v>
      </c>
      <c r="T23" s="44">
        <v>5.2</v>
      </c>
      <c r="U23" s="44">
        <v>5.2</v>
      </c>
      <c r="V23" s="44">
        <v>5.2</v>
      </c>
      <c r="W23" s="44">
        <v>5.2</v>
      </c>
      <c r="X23" s="44">
        <v>5.2</v>
      </c>
      <c r="Y23" s="44">
        <v>5.2</v>
      </c>
      <c r="Z23" s="44">
        <v>5.2</v>
      </c>
      <c r="AA23" s="44">
        <v>5.2</v>
      </c>
      <c r="AB23" s="44">
        <v>5.2</v>
      </c>
      <c r="AC23" s="44">
        <v>5.2</v>
      </c>
      <c r="AD23" s="44">
        <v>5.2</v>
      </c>
      <c r="AE23" s="44">
        <v>5.2</v>
      </c>
      <c r="AF23" s="44">
        <v>5.2</v>
      </c>
      <c r="AG23" s="53">
        <v>25</v>
      </c>
      <c r="AH23" s="49">
        <f t="shared" si="2"/>
        <v>5.5</v>
      </c>
      <c r="AI23" s="50">
        <f t="shared" si="3"/>
        <v>5.2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22</v>
      </c>
      <c r="C24" s="44">
        <v>22</v>
      </c>
      <c r="D24" s="44">
        <v>22</v>
      </c>
      <c r="E24" s="44">
        <v>23</v>
      </c>
      <c r="F24" s="44">
        <v>23</v>
      </c>
      <c r="G24" s="44">
        <v>23</v>
      </c>
      <c r="H24" s="44">
        <v>19.8</v>
      </c>
      <c r="I24" s="44">
        <v>19.8</v>
      </c>
      <c r="J24" s="44">
        <v>18.8</v>
      </c>
      <c r="K24" s="44">
        <v>18.8</v>
      </c>
      <c r="L24" s="44">
        <v>18.8</v>
      </c>
      <c r="M24" s="44">
        <v>18.8</v>
      </c>
      <c r="N24" s="44">
        <v>18.8</v>
      </c>
      <c r="O24" s="44">
        <v>0</v>
      </c>
      <c r="P24" s="44">
        <v>0</v>
      </c>
      <c r="Q24" s="44">
        <v>0</v>
      </c>
      <c r="R24" s="44">
        <v>12</v>
      </c>
      <c r="S24" s="44">
        <v>12</v>
      </c>
      <c r="T24" s="44">
        <v>12</v>
      </c>
      <c r="U24" s="44">
        <v>12</v>
      </c>
      <c r="V24" s="44">
        <v>12</v>
      </c>
      <c r="W24" s="44">
        <v>12</v>
      </c>
      <c r="X24" s="44">
        <v>12</v>
      </c>
      <c r="Y24" s="44">
        <v>12</v>
      </c>
      <c r="Z24" s="44">
        <v>12</v>
      </c>
      <c r="AA24" s="44">
        <v>12</v>
      </c>
      <c r="AB24" s="44">
        <v>12</v>
      </c>
      <c r="AC24" s="44">
        <v>12</v>
      </c>
      <c r="AD24" s="44">
        <v>11</v>
      </c>
      <c r="AE24" s="44">
        <v>11</v>
      </c>
      <c r="AF24" s="44">
        <v>11</v>
      </c>
      <c r="AG24" s="53">
        <v>25</v>
      </c>
      <c r="AH24" s="49">
        <f t="shared" si="2"/>
        <v>23</v>
      </c>
      <c r="AI24" s="50">
        <f t="shared" si="3"/>
        <v>0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12.5</v>
      </c>
      <c r="C25" s="44">
        <v>12.5</v>
      </c>
      <c r="D25" s="44">
        <v>12.5</v>
      </c>
      <c r="E25" s="44">
        <v>12.5</v>
      </c>
      <c r="F25" s="44">
        <v>12.5</v>
      </c>
      <c r="G25" s="44">
        <v>12.5</v>
      </c>
      <c r="H25" s="44">
        <v>12.5</v>
      </c>
      <c r="I25" s="44">
        <v>12.5</v>
      </c>
      <c r="J25" s="44">
        <v>12.5</v>
      </c>
      <c r="K25" s="44">
        <v>12.5</v>
      </c>
      <c r="L25" s="44">
        <v>12.5</v>
      </c>
      <c r="M25" s="44">
        <v>12.5</v>
      </c>
      <c r="N25" s="44">
        <v>12.5</v>
      </c>
      <c r="O25" s="44">
        <v>12.5</v>
      </c>
      <c r="P25" s="44">
        <v>12.5</v>
      </c>
      <c r="Q25" s="44">
        <v>12.5</v>
      </c>
      <c r="R25" s="44">
        <v>12.5</v>
      </c>
      <c r="S25" s="44">
        <v>12.5</v>
      </c>
      <c r="T25" s="44">
        <v>12.5</v>
      </c>
      <c r="U25" s="44">
        <v>12.5</v>
      </c>
      <c r="V25" s="44">
        <v>12.5</v>
      </c>
      <c r="W25" s="44">
        <v>12.5</v>
      </c>
      <c r="X25" s="44">
        <v>12.5</v>
      </c>
      <c r="Y25" s="44">
        <v>12.5</v>
      </c>
      <c r="Z25" s="44">
        <v>12.5</v>
      </c>
      <c r="AA25" s="44">
        <v>12.5</v>
      </c>
      <c r="AB25" s="44">
        <v>12.5</v>
      </c>
      <c r="AC25" s="44">
        <v>12.5</v>
      </c>
      <c r="AD25" s="44">
        <v>12.5</v>
      </c>
      <c r="AE25" s="44">
        <v>12.5</v>
      </c>
      <c r="AF25" s="44">
        <v>12.5</v>
      </c>
      <c r="AG25" s="53">
        <v>24.2</v>
      </c>
      <c r="AH25" s="49">
        <f t="shared" si="2"/>
        <v>12.5</v>
      </c>
      <c r="AI25" s="50">
        <f t="shared" si="3"/>
        <v>12.5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11.5</v>
      </c>
      <c r="C26" s="44">
        <v>11.5</v>
      </c>
      <c r="D26" s="44">
        <v>11.5</v>
      </c>
      <c r="E26" s="44">
        <v>11.5</v>
      </c>
      <c r="F26" s="44">
        <v>11.5</v>
      </c>
      <c r="G26" s="44">
        <v>11.5</v>
      </c>
      <c r="H26" s="44">
        <v>11.5</v>
      </c>
      <c r="I26" s="44">
        <v>11.5</v>
      </c>
      <c r="J26" s="44">
        <v>11.5</v>
      </c>
      <c r="K26" s="44">
        <v>11.5</v>
      </c>
      <c r="L26" s="44">
        <v>11.5</v>
      </c>
      <c r="M26" s="44">
        <v>11.5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0</v>
      </c>
      <c r="T26" s="44">
        <v>0</v>
      </c>
      <c r="U26" s="44">
        <v>0</v>
      </c>
      <c r="V26" s="44">
        <v>0</v>
      </c>
      <c r="W26" s="44">
        <v>0</v>
      </c>
      <c r="X26" s="44">
        <v>0</v>
      </c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53">
        <v>20</v>
      </c>
      <c r="AH26" s="49">
        <f t="shared" si="2"/>
        <v>11.5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>
        <v>8</v>
      </c>
      <c r="H27" s="44">
        <v>8</v>
      </c>
      <c r="I27" s="44">
        <v>8</v>
      </c>
      <c r="J27" s="44">
        <v>8</v>
      </c>
      <c r="K27" s="44">
        <v>8</v>
      </c>
      <c r="L27" s="44">
        <v>8</v>
      </c>
      <c r="M27" s="44">
        <v>8</v>
      </c>
      <c r="N27" s="44">
        <v>8</v>
      </c>
      <c r="O27" s="44">
        <v>8</v>
      </c>
      <c r="P27" s="44">
        <v>8</v>
      </c>
      <c r="Q27" s="44">
        <v>8</v>
      </c>
      <c r="R27" s="44">
        <v>8</v>
      </c>
      <c r="S27" s="44">
        <v>8</v>
      </c>
      <c r="T27" s="44">
        <v>8</v>
      </c>
      <c r="U27" s="44">
        <v>8</v>
      </c>
      <c r="V27" s="44">
        <v>8</v>
      </c>
      <c r="W27" s="44">
        <v>8</v>
      </c>
      <c r="X27" s="44">
        <v>8</v>
      </c>
      <c r="Y27" s="44">
        <v>8</v>
      </c>
      <c r="Z27" s="44">
        <v>8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9.5</v>
      </c>
      <c r="C28" s="44">
        <v>9.5</v>
      </c>
      <c r="D28" s="44">
        <v>9.5</v>
      </c>
      <c r="E28" s="44">
        <v>9.5</v>
      </c>
      <c r="F28" s="44">
        <v>9.5</v>
      </c>
      <c r="G28" s="44">
        <v>9.5</v>
      </c>
      <c r="H28" s="44">
        <v>9.5</v>
      </c>
      <c r="I28" s="44">
        <v>9.5</v>
      </c>
      <c r="J28" s="44">
        <v>9.5</v>
      </c>
      <c r="K28" s="44">
        <v>9.5</v>
      </c>
      <c r="L28" s="44">
        <v>9.5</v>
      </c>
      <c r="M28" s="44">
        <v>9.5</v>
      </c>
      <c r="N28" s="44">
        <v>9.5</v>
      </c>
      <c r="O28" s="44">
        <v>9.5</v>
      </c>
      <c r="P28" s="44">
        <v>9.5</v>
      </c>
      <c r="Q28" s="44">
        <v>9.5</v>
      </c>
      <c r="R28" s="44">
        <v>9.5</v>
      </c>
      <c r="S28" s="44">
        <v>9.5</v>
      </c>
      <c r="T28" s="44">
        <v>9.5</v>
      </c>
      <c r="U28" s="44">
        <v>9.5</v>
      </c>
      <c r="V28" s="44">
        <v>9.5</v>
      </c>
      <c r="W28" s="44">
        <v>9.5</v>
      </c>
      <c r="X28" s="44">
        <v>9.5</v>
      </c>
      <c r="Y28" s="44">
        <v>9.5</v>
      </c>
      <c r="Z28" s="44">
        <v>9.5</v>
      </c>
      <c r="AA28" s="44">
        <v>9.5</v>
      </c>
      <c r="AB28" s="44">
        <v>9.5</v>
      </c>
      <c r="AC28" s="44">
        <v>9.5</v>
      </c>
      <c r="AD28" s="44">
        <v>9.5</v>
      </c>
      <c r="AE28" s="44">
        <v>9.5</v>
      </c>
      <c r="AF28" s="44">
        <v>9.5</v>
      </c>
      <c r="AG28" s="53">
        <v>22.2</v>
      </c>
      <c r="AH28" s="49">
        <f t="shared" si="2"/>
        <v>9.5</v>
      </c>
      <c r="AI28" s="50">
        <f t="shared" si="3"/>
        <v>9.5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>
        <v>6</v>
      </c>
      <c r="H29" s="44">
        <v>6</v>
      </c>
      <c r="I29" s="44">
        <v>6</v>
      </c>
      <c r="J29" s="44">
        <v>6</v>
      </c>
      <c r="K29" s="44">
        <v>6</v>
      </c>
      <c r="L29" s="44">
        <v>6</v>
      </c>
      <c r="M29" s="44">
        <v>6</v>
      </c>
      <c r="N29" s="44">
        <v>6</v>
      </c>
      <c r="O29" s="44">
        <v>6</v>
      </c>
      <c r="P29" s="44">
        <v>6</v>
      </c>
      <c r="Q29" s="44">
        <v>6</v>
      </c>
      <c r="R29" s="44">
        <v>6</v>
      </c>
      <c r="S29" s="44">
        <v>6</v>
      </c>
      <c r="T29" s="44">
        <v>6</v>
      </c>
      <c r="U29" s="44">
        <v>6</v>
      </c>
      <c r="V29" s="44">
        <v>6</v>
      </c>
      <c r="W29" s="44">
        <v>6</v>
      </c>
      <c r="X29" s="44">
        <v>6</v>
      </c>
      <c r="Y29" s="44">
        <v>6</v>
      </c>
      <c r="Z29" s="44">
        <v>6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5</v>
      </c>
      <c r="C35" s="44">
        <v>5</v>
      </c>
      <c r="D35" s="44">
        <v>5</v>
      </c>
      <c r="E35" s="44">
        <v>5</v>
      </c>
      <c r="F35" s="44">
        <v>5</v>
      </c>
      <c r="G35" s="44">
        <v>5</v>
      </c>
      <c r="H35" s="44">
        <v>5</v>
      </c>
      <c r="I35" s="44">
        <v>5</v>
      </c>
      <c r="J35" s="44">
        <v>5</v>
      </c>
      <c r="K35" s="44">
        <v>5</v>
      </c>
      <c r="L35" s="44">
        <v>5</v>
      </c>
      <c r="M35" s="44">
        <v>5</v>
      </c>
      <c r="N35" s="44">
        <v>5</v>
      </c>
      <c r="O35" s="44">
        <v>5</v>
      </c>
      <c r="P35" s="44">
        <v>5</v>
      </c>
      <c r="Q35" s="44">
        <v>5</v>
      </c>
      <c r="R35" s="44">
        <v>5</v>
      </c>
      <c r="S35" s="44">
        <v>5</v>
      </c>
      <c r="T35" s="44">
        <v>5</v>
      </c>
      <c r="U35" s="44">
        <v>5</v>
      </c>
      <c r="V35" s="44">
        <v>5</v>
      </c>
      <c r="W35" s="44">
        <v>5</v>
      </c>
      <c r="X35" s="44">
        <v>5</v>
      </c>
      <c r="Y35" s="44">
        <v>5</v>
      </c>
      <c r="Z35" s="44">
        <v>5</v>
      </c>
      <c r="AA35" s="44">
        <v>5</v>
      </c>
      <c r="AB35" s="44">
        <v>5</v>
      </c>
      <c r="AC35" s="44">
        <v>5</v>
      </c>
      <c r="AD35" s="44">
        <v>5</v>
      </c>
      <c r="AE35" s="44">
        <v>5</v>
      </c>
      <c r="AF35" s="44">
        <v>5</v>
      </c>
      <c r="AG35" s="58">
        <v>15.33</v>
      </c>
      <c r="AH35" s="49">
        <f t="shared" si="2"/>
        <v>5</v>
      </c>
      <c r="AI35" s="50">
        <f t="shared" si="3"/>
        <v>5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200</v>
      </c>
      <c r="C36" s="55">
        <v>200</v>
      </c>
      <c r="D36" s="55">
        <v>200</v>
      </c>
      <c r="E36" s="55">
        <v>200</v>
      </c>
      <c r="F36" s="55">
        <v>200</v>
      </c>
      <c r="G36" s="55">
        <v>200</v>
      </c>
      <c r="H36" s="55">
        <v>200</v>
      </c>
      <c r="I36" s="55">
        <v>200</v>
      </c>
      <c r="J36" s="55">
        <v>200</v>
      </c>
      <c r="K36" s="55">
        <v>200</v>
      </c>
      <c r="L36" s="55">
        <v>200</v>
      </c>
      <c r="M36" s="55">
        <v>200</v>
      </c>
      <c r="N36" s="55">
        <v>200</v>
      </c>
      <c r="O36" s="55">
        <v>200</v>
      </c>
      <c r="P36" s="55">
        <v>200</v>
      </c>
      <c r="Q36" s="55">
        <v>200</v>
      </c>
      <c r="R36" s="55">
        <v>200</v>
      </c>
      <c r="S36" s="55">
        <v>200</v>
      </c>
      <c r="T36" s="55">
        <v>200</v>
      </c>
      <c r="U36" s="55">
        <v>200</v>
      </c>
      <c r="V36" s="55">
        <v>200</v>
      </c>
      <c r="W36" s="55">
        <v>200</v>
      </c>
      <c r="X36" s="55">
        <v>200</v>
      </c>
      <c r="Y36" s="55">
        <v>200</v>
      </c>
      <c r="Z36" s="55">
        <v>200</v>
      </c>
      <c r="AA36" s="55">
        <v>200</v>
      </c>
      <c r="AB36" s="55">
        <v>200</v>
      </c>
      <c r="AC36" s="55">
        <v>200</v>
      </c>
      <c r="AD36" s="55">
        <v>200</v>
      </c>
      <c r="AE36" s="55">
        <v>200</v>
      </c>
      <c r="AF36" s="55">
        <v>200</v>
      </c>
      <c r="AG36" s="58">
        <v>85</v>
      </c>
      <c r="AH36" s="49">
        <f t="shared" si="2"/>
        <v>200</v>
      </c>
      <c r="AI36" s="50">
        <f t="shared" si="3"/>
        <v>200</v>
      </c>
      <c r="AK36" s="51"/>
    </row>
    <row r="37" spans="1:88" ht="15.75" thickBot="1" x14ac:dyDescent="0.3">
      <c r="A37" s="60" t="s">
        <v>45</v>
      </c>
      <c r="B37" s="61">
        <v>86</v>
      </c>
      <c r="C37" s="61">
        <v>67</v>
      </c>
      <c r="D37" s="61">
        <v>81</v>
      </c>
      <c r="E37" s="61">
        <f>35+40.5</f>
        <v>75.5</v>
      </c>
      <c r="F37" s="61">
        <f>39+38.4</f>
        <v>77.400000000000006</v>
      </c>
      <c r="G37" s="61">
        <f>38.3+38.7</f>
        <v>77</v>
      </c>
      <c r="H37" s="55">
        <f>39.7+37.9</f>
        <v>77.599999999999994</v>
      </c>
      <c r="I37" s="55">
        <f>42+35.7</f>
        <v>77.7</v>
      </c>
      <c r="J37" s="55">
        <f>41.6+39.4</f>
        <v>81</v>
      </c>
      <c r="K37" s="55">
        <v>81</v>
      </c>
      <c r="L37" s="55">
        <v>81</v>
      </c>
      <c r="M37" s="55">
        <f>18.1+39.4</f>
        <v>57.5</v>
      </c>
      <c r="N37" s="55">
        <f>15.5+39.2</f>
        <v>54.7</v>
      </c>
      <c r="O37" s="55">
        <f>14.9+38.3</f>
        <v>53.199999999999996</v>
      </c>
      <c r="P37" s="55">
        <f>14.8+35.8</f>
        <v>50.599999999999994</v>
      </c>
      <c r="Q37" s="55">
        <f>13.8+37.9</f>
        <v>51.7</v>
      </c>
      <c r="R37" s="55">
        <f>28.6+38.5</f>
        <v>67.099999999999994</v>
      </c>
      <c r="S37" s="61">
        <v>79</v>
      </c>
      <c r="T37" s="61">
        <v>80</v>
      </c>
      <c r="U37" s="61">
        <f>28.6+43</f>
        <v>71.599999999999994</v>
      </c>
      <c r="V37" s="61">
        <f>27.8+51.6</f>
        <v>79.400000000000006</v>
      </c>
      <c r="W37" s="61">
        <f>28.2+52.3</f>
        <v>80.5</v>
      </c>
      <c r="X37" s="61">
        <f>28.7+49.6</f>
        <v>78.3</v>
      </c>
      <c r="Y37" s="61">
        <f>29.1+46.6</f>
        <v>75.7</v>
      </c>
      <c r="Z37" s="61">
        <f>29.4+46.2</f>
        <v>75.599999999999994</v>
      </c>
      <c r="AA37" s="61">
        <v>75.599999999999994</v>
      </c>
      <c r="AB37" s="61">
        <v>81.599999999999994</v>
      </c>
      <c r="AC37" s="61">
        <v>84</v>
      </c>
      <c r="AD37" s="61">
        <v>84</v>
      </c>
      <c r="AE37" s="61">
        <v>85</v>
      </c>
      <c r="AF37" s="61">
        <v>85</v>
      </c>
      <c r="AG37" s="58">
        <v>240</v>
      </c>
      <c r="AH37" s="49">
        <f t="shared" si="2"/>
        <v>86</v>
      </c>
      <c r="AI37" s="50">
        <f t="shared" si="3"/>
        <v>50.599999999999994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713.9</v>
      </c>
      <c r="C38" s="63">
        <f t="shared" si="4"/>
        <v>743.9</v>
      </c>
      <c r="D38" s="63">
        <f t="shared" si="4"/>
        <v>707.9</v>
      </c>
      <c r="E38" s="63">
        <f t="shared" si="4"/>
        <v>705.9</v>
      </c>
      <c r="F38" s="63">
        <f t="shared" si="4"/>
        <v>712.9</v>
      </c>
      <c r="G38" s="63">
        <f t="shared" si="4"/>
        <v>714</v>
      </c>
      <c r="H38" s="63">
        <f t="shared" si="4"/>
        <v>690.2</v>
      </c>
      <c r="I38" s="63">
        <f t="shared" si="4"/>
        <v>638.20000000000005</v>
      </c>
      <c r="J38" s="63">
        <f t="shared" si="4"/>
        <v>626.59999999999991</v>
      </c>
      <c r="K38" s="63">
        <f t="shared" si="4"/>
        <v>630.9</v>
      </c>
      <c r="L38" s="63">
        <f t="shared" si="4"/>
        <v>656.5</v>
      </c>
      <c r="M38" s="63">
        <f t="shared" si="4"/>
        <v>625.20000000000005</v>
      </c>
      <c r="N38" s="63">
        <f t="shared" si="4"/>
        <v>585.20000000000005</v>
      </c>
      <c r="O38" s="63">
        <f t="shared" si="4"/>
        <v>581.9</v>
      </c>
      <c r="P38" s="63">
        <f t="shared" si="4"/>
        <v>622.4</v>
      </c>
      <c r="Q38" s="63">
        <f t="shared" si="4"/>
        <v>657.59999999999991</v>
      </c>
      <c r="R38" s="63">
        <f t="shared" si="4"/>
        <v>625.59999999999991</v>
      </c>
      <c r="S38" s="63">
        <f t="shared" si="4"/>
        <v>664.1</v>
      </c>
      <c r="T38" s="63">
        <f t="shared" si="4"/>
        <v>644.1</v>
      </c>
      <c r="U38" s="63">
        <f t="shared" si="4"/>
        <v>644.1</v>
      </c>
      <c r="V38" s="63">
        <f t="shared" si="4"/>
        <v>689.09999999999991</v>
      </c>
      <c r="W38" s="63">
        <f t="shared" si="4"/>
        <v>689.09999999999991</v>
      </c>
      <c r="X38" s="63">
        <f t="shared" si="4"/>
        <v>689.09999999999991</v>
      </c>
      <c r="Y38" s="63">
        <f t="shared" si="4"/>
        <v>689.09999999999991</v>
      </c>
      <c r="Z38" s="63">
        <f t="shared" si="4"/>
        <v>689.09999999999991</v>
      </c>
      <c r="AA38" s="63">
        <f t="shared" si="4"/>
        <v>813.1</v>
      </c>
      <c r="AB38" s="63">
        <f t="shared" si="4"/>
        <v>729.3</v>
      </c>
      <c r="AC38" s="63">
        <f t="shared" si="4"/>
        <v>749.3</v>
      </c>
      <c r="AD38" s="63">
        <f t="shared" si="4"/>
        <v>748.3</v>
      </c>
      <c r="AE38" s="63">
        <f t="shared" si="4"/>
        <v>698.3</v>
      </c>
      <c r="AF38" s="63">
        <f t="shared" si="4"/>
        <v>668.3</v>
      </c>
      <c r="AG38" s="58">
        <f>SUM(AG11:AG37)</f>
        <v>1492.8299999999997</v>
      </c>
      <c r="AH38" s="49">
        <f t="shared" si="2"/>
        <v>813.1</v>
      </c>
      <c r="AI38" s="50">
        <f t="shared" si="3"/>
        <v>581.9</v>
      </c>
      <c r="AK38" s="51"/>
    </row>
    <row r="39" spans="1:88" x14ac:dyDescent="0.25">
      <c r="A39" s="52" t="s">
        <v>47</v>
      </c>
      <c r="B39" s="44">
        <v>70.8</v>
      </c>
      <c r="C39" s="44">
        <v>80.900000000000006</v>
      </c>
      <c r="D39" s="44">
        <v>70</v>
      </c>
      <c r="E39" s="44">
        <v>70.8</v>
      </c>
      <c r="F39" s="44">
        <v>70.900000000000006</v>
      </c>
      <c r="G39" s="44">
        <v>70.900000000000006</v>
      </c>
      <c r="H39" s="44">
        <v>61.4</v>
      </c>
      <c r="I39" s="44">
        <v>55.2</v>
      </c>
      <c r="J39" s="44">
        <v>55.4</v>
      </c>
      <c r="K39" s="44">
        <v>65</v>
      </c>
      <c r="L39" s="44">
        <v>97</v>
      </c>
      <c r="M39" s="44">
        <v>97</v>
      </c>
      <c r="N39" s="44">
        <v>131</v>
      </c>
      <c r="O39" s="44">
        <v>131.5</v>
      </c>
      <c r="P39" s="44">
        <v>131.19999999999999</v>
      </c>
      <c r="Q39" s="44">
        <v>120.9</v>
      </c>
      <c r="R39" s="44">
        <v>111.5</v>
      </c>
      <c r="S39" s="44">
        <v>121.2</v>
      </c>
      <c r="T39" s="44">
        <v>110</v>
      </c>
      <c r="U39" s="44">
        <v>110</v>
      </c>
      <c r="V39" s="44">
        <v>110</v>
      </c>
      <c r="W39" s="44">
        <v>102</v>
      </c>
      <c r="X39" s="44">
        <v>0</v>
      </c>
      <c r="Y39" s="44">
        <v>45.7</v>
      </c>
      <c r="Z39" s="44">
        <v>93.8</v>
      </c>
      <c r="AA39" s="44">
        <v>30.5</v>
      </c>
      <c r="AB39" s="44">
        <v>122.2</v>
      </c>
      <c r="AC39" s="44">
        <v>131.30000000000001</v>
      </c>
      <c r="AD39" s="44">
        <v>131</v>
      </c>
      <c r="AE39" s="44">
        <v>123</v>
      </c>
      <c r="AF39" s="44">
        <v>132</v>
      </c>
      <c r="AG39" s="56">
        <v>144</v>
      </c>
      <c r="AH39" s="49">
        <f t="shared" si="2"/>
        <v>132</v>
      </c>
      <c r="AI39" s="50">
        <f t="shared" si="3"/>
        <v>0</v>
      </c>
      <c r="AK39" s="51"/>
    </row>
    <row r="40" spans="1:88" x14ac:dyDescent="0.25">
      <c r="A40" s="57" t="s">
        <v>48</v>
      </c>
      <c r="B40" s="64">
        <v>43.8</v>
      </c>
      <c r="C40" s="64">
        <v>43.9</v>
      </c>
      <c r="D40" s="64">
        <v>44</v>
      </c>
      <c r="E40" s="64">
        <v>44.5</v>
      </c>
      <c r="F40" s="64">
        <v>50.3</v>
      </c>
      <c r="G40" s="64">
        <v>49.6</v>
      </c>
      <c r="H40" s="64">
        <v>49.9</v>
      </c>
      <c r="I40" s="64">
        <v>45.2</v>
      </c>
      <c r="J40" s="64">
        <v>65.2</v>
      </c>
      <c r="K40" s="64">
        <v>69</v>
      </c>
      <c r="L40" s="64">
        <v>70.099999999999994</v>
      </c>
      <c r="M40" s="44">
        <v>70.8</v>
      </c>
      <c r="N40" s="44">
        <v>71</v>
      </c>
      <c r="O40" s="44">
        <v>70.599999999999994</v>
      </c>
      <c r="P40" s="44">
        <v>71</v>
      </c>
      <c r="Q40" s="44">
        <v>70.599999999999994</v>
      </c>
      <c r="R40" s="44">
        <v>70.3</v>
      </c>
      <c r="S40" s="44">
        <v>65.3</v>
      </c>
      <c r="T40" s="64">
        <v>71</v>
      </c>
      <c r="U40" s="64">
        <v>71</v>
      </c>
      <c r="V40" s="64">
        <v>58.9</v>
      </c>
      <c r="W40" s="64">
        <v>51</v>
      </c>
      <c r="X40" s="64">
        <v>51</v>
      </c>
      <c r="Y40" s="64">
        <v>51</v>
      </c>
      <c r="Z40" s="64">
        <v>70</v>
      </c>
      <c r="AA40" s="64">
        <v>70</v>
      </c>
      <c r="AB40" s="64">
        <v>45.2</v>
      </c>
      <c r="AC40" s="64">
        <v>45.6</v>
      </c>
      <c r="AD40" s="64">
        <v>46</v>
      </c>
      <c r="AE40" s="64">
        <v>71</v>
      </c>
      <c r="AF40" s="64">
        <v>71.8</v>
      </c>
      <c r="AG40" s="58">
        <v>70</v>
      </c>
      <c r="AH40" s="49">
        <f t="shared" si="2"/>
        <v>71.8</v>
      </c>
      <c r="AI40" s="50">
        <f t="shared" si="3"/>
        <v>43.8</v>
      </c>
      <c r="AK40" s="51"/>
    </row>
    <row r="41" spans="1:88" x14ac:dyDescent="0.25">
      <c r="A41" s="57" t="s">
        <v>49</v>
      </c>
      <c r="B41" s="64">
        <v>56.8</v>
      </c>
      <c r="C41" s="64">
        <v>57</v>
      </c>
      <c r="D41" s="64">
        <v>57</v>
      </c>
      <c r="E41" s="64">
        <v>53.7</v>
      </c>
      <c r="F41" s="64">
        <v>54.2</v>
      </c>
      <c r="G41" s="64">
        <v>54.4</v>
      </c>
      <c r="H41" s="64">
        <v>48.8</v>
      </c>
      <c r="I41" s="64">
        <v>49</v>
      </c>
      <c r="J41" s="64">
        <v>49.4</v>
      </c>
      <c r="K41" s="64">
        <v>49.4</v>
      </c>
      <c r="L41" s="64">
        <v>49.4</v>
      </c>
      <c r="M41" s="44">
        <v>55.4</v>
      </c>
      <c r="N41" s="44">
        <v>55.1</v>
      </c>
      <c r="O41" s="44">
        <v>54.9</v>
      </c>
      <c r="P41" s="44">
        <v>55</v>
      </c>
      <c r="Q41" s="44">
        <v>55.1</v>
      </c>
      <c r="R41" s="44">
        <v>55.2</v>
      </c>
      <c r="S41" s="44">
        <v>52.6</v>
      </c>
      <c r="T41" s="64">
        <v>52.5</v>
      </c>
      <c r="U41" s="64">
        <v>62.8</v>
      </c>
      <c r="V41" s="64">
        <v>62.8</v>
      </c>
      <c r="W41" s="64">
        <v>52</v>
      </c>
      <c r="X41" s="64">
        <v>52</v>
      </c>
      <c r="Y41" s="64">
        <v>61.7</v>
      </c>
      <c r="Z41" s="64">
        <v>61.7</v>
      </c>
      <c r="AA41" s="64">
        <v>61</v>
      </c>
      <c r="AB41" s="64">
        <v>51.4</v>
      </c>
      <c r="AC41" s="64">
        <v>49.6</v>
      </c>
      <c r="AD41" s="64">
        <v>60</v>
      </c>
      <c r="AE41" s="64">
        <v>61</v>
      </c>
      <c r="AF41" s="64">
        <v>67.900000000000006</v>
      </c>
      <c r="AG41" s="58">
        <v>69</v>
      </c>
      <c r="AH41" s="49">
        <f t="shared" si="2"/>
        <v>67.900000000000006</v>
      </c>
      <c r="AI41" s="50">
        <f t="shared" si="3"/>
        <v>48.8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60.7</v>
      </c>
      <c r="F42" s="55">
        <v>60.7</v>
      </c>
      <c r="G42" s="55">
        <v>60.7</v>
      </c>
      <c r="H42" s="55">
        <v>60.4</v>
      </c>
      <c r="I42" s="55">
        <v>60.4</v>
      </c>
      <c r="J42" s="55">
        <v>60.4</v>
      </c>
      <c r="K42" s="55">
        <v>60.7</v>
      </c>
      <c r="L42" s="55">
        <v>60.7</v>
      </c>
      <c r="M42" s="44">
        <v>60.4</v>
      </c>
      <c r="N42" s="44">
        <v>60.2</v>
      </c>
      <c r="O42" s="44">
        <v>60.4</v>
      </c>
      <c r="P42" s="44">
        <v>60.4</v>
      </c>
      <c r="Q42" s="44">
        <v>60.4</v>
      </c>
      <c r="R42" s="44">
        <v>60.2</v>
      </c>
      <c r="S42" s="44">
        <v>60.2</v>
      </c>
      <c r="T42" s="44">
        <v>60.2</v>
      </c>
      <c r="U42" s="44">
        <v>60.2</v>
      </c>
      <c r="V42" s="44">
        <v>60.2</v>
      </c>
      <c r="W42" s="44">
        <v>60.2</v>
      </c>
      <c r="X42" s="44">
        <v>60.2</v>
      </c>
      <c r="Y42" s="44">
        <v>60.2</v>
      </c>
      <c r="Z42" s="44">
        <v>60.2</v>
      </c>
      <c r="AA42" s="64">
        <v>60.2</v>
      </c>
      <c r="AB42" s="55">
        <v>60.2</v>
      </c>
      <c r="AC42" s="55">
        <v>60.4</v>
      </c>
      <c r="AD42" s="55">
        <v>60</v>
      </c>
      <c r="AE42" s="55">
        <v>60</v>
      </c>
      <c r="AF42" s="55">
        <v>60</v>
      </c>
      <c r="AG42" s="58">
        <v>60</v>
      </c>
      <c r="AH42" s="49">
        <f t="shared" si="2"/>
        <v>60.7</v>
      </c>
      <c r="AI42" s="50">
        <f t="shared" si="3"/>
        <v>60</v>
      </c>
      <c r="AK42" s="51"/>
    </row>
    <row r="43" spans="1:88" x14ac:dyDescent="0.25">
      <c r="A43" s="57" t="s">
        <v>51</v>
      </c>
      <c r="B43" s="55">
        <v>10</v>
      </c>
      <c r="C43" s="55">
        <v>10</v>
      </c>
      <c r="D43" s="55">
        <v>10</v>
      </c>
      <c r="E43" s="55">
        <v>14.6</v>
      </c>
      <c r="F43" s="55">
        <v>20.9</v>
      </c>
      <c r="G43" s="55">
        <v>20.9</v>
      </c>
      <c r="H43" s="55">
        <v>20.5</v>
      </c>
      <c r="I43" s="55">
        <v>20.9</v>
      </c>
      <c r="J43" s="55">
        <v>20.9</v>
      </c>
      <c r="K43" s="55">
        <v>21</v>
      </c>
      <c r="L43" s="55">
        <v>21</v>
      </c>
      <c r="M43" s="44">
        <v>29</v>
      </c>
      <c r="N43" s="44">
        <v>23.6</v>
      </c>
      <c r="O43" s="44">
        <v>30</v>
      </c>
      <c r="P43" s="44">
        <v>20</v>
      </c>
      <c r="Q43" s="44">
        <v>20</v>
      </c>
      <c r="R43" s="44">
        <v>25</v>
      </c>
      <c r="S43" s="44">
        <v>0</v>
      </c>
      <c r="T43" s="44">
        <v>0</v>
      </c>
      <c r="U43" s="44">
        <v>10</v>
      </c>
      <c r="V43" s="44">
        <v>20</v>
      </c>
      <c r="W43" s="44">
        <v>20</v>
      </c>
      <c r="X43" s="44">
        <v>30</v>
      </c>
      <c r="Y43" s="44">
        <v>30</v>
      </c>
      <c r="Z43" s="44">
        <v>20</v>
      </c>
      <c r="AA43" s="64">
        <v>30</v>
      </c>
      <c r="AB43" s="55">
        <v>20</v>
      </c>
      <c r="AC43" s="55">
        <v>20</v>
      </c>
      <c r="AD43" s="55">
        <v>30</v>
      </c>
      <c r="AE43" s="55">
        <v>22</v>
      </c>
      <c r="AF43" s="55">
        <v>15</v>
      </c>
      <c r="AG43" s="58">
        <v>30</v>
      </c>
      <c r="AH43" s="49">
        <f t="shared" si="2"/>
        <v>30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55">
        <v>0</v>
      </c>
      <c r="G44" s="55">
        <v>0</v>
      </c>
      <c r="H44" s="55">
        <v>0</v>
      </c>
      <c r="I44" s="55">
        <v>0</v>
      </c>
      <c r="J44" s="55">
        <v>0</v>
      </c>
      <c r="K44" s="55">
        <v>0</v>
      </c>
      <c r="L44" s="55">
        <v>0</v>
      </c>
      <c r="M44" s="44">
        <v>8</v>
      </c>
      <c r="N44" s="44">
        <v>9</v>
      </c>
      <c r="O44" s="44">
        <v>10</v>
      </c>
      <c r="P44" s="44">
        <v>10</v>
      </c>
      <c r="Q44" s="44">
        <v>10</v>
      </c>
      <c r="R44" s="44">
        <v>10</v>
      </c>
      <c r="S44" s="44">
        <v>10</v>
      </c>
      <c r="T44" s="44">
        <v>10</v>
      </c>
      <c r="U44" s="44">
        <v>10</v>
      </c>
      <c r="V44" s="44">
        <v>10</v>
      </c>
      <c r="W44" s="44">
        <v>10</v>
      </c>
      <c r="X44" s="44">
        <v>10</v>
      </c>
      <c r="Y44" s="44">
        <v>10</v>
      </c>
      <c r="Z44" s="44">
        <v>10</v>
      </c>
      <c r="AA44" s="44">
        <v>10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58">
        <v>25</v>
      </c>
      <c r="AH44" s="49">
        <f t="shared" si="2"/>
        <v>10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16.600000000000001</v>
      </c>
      <c r="C45" s="64">
        <v>16.600000000000001</v>
      </c>
      <c r="D45" s="64">
        <v>16.600000000000001</v>
      </c>
      <c r="E45" s="64">
        <v>16.600000000000001</v>
      </c>
      <c r="F45" s="64">
        <v>16.600000000000001</v>
      </c>
      <c r="G45" s="64">
        <v>16.600000000000001</v>
      </c>
      <c r="H45" s="64">
        <v>16.600000000000001</v>
      </c>
      <c r="I45" s="64">
        <v>16.600000000000001</v>
      </c>
      <c r="J45" s="64">
        <v>16.600000000000001</v>
      </c>
      <c r="K45" s="64">
        <v>16.600000000000001</v>
      </c>
      <c r="L45" s="64">
        <v>16.600000000000001</v>
      </c>
      <c r="M45" s="64">
        <v>16.600000000000001</v>
      </c>
      <c r="N45" s="44">
        <v>16.600000000000001</v>
      </c>
      <c r="O45" s="44">
        <v>16.600000000000001</v>
      </c>
      <c r="P45" s="44">
        <v>16.600000000000001</v>
      </c>
      <c r="Q45" s="44">
        <v>16.600000000000001</v>
      </c>
      <c r="R45" s="44">
        <v>16.5</v>
      </c>
      <c r="S45" s="44">
        <v>16.5</v>
      </c>
      <c r="T45" s="44">
        <v>16.5</v>
      </c>
      <c r="U45" s="44">
        <v>16.5</v>
      </c>
      <c r="V45" s="44">
        <v>16.5</v>
      </c>
      <c r="W45" s="44">
        <v>16.5</v>
      </c>
      <c r="X45" s="44">
        <v>16.5</v>
      </c>
      <c r="Y45" s="44">
        <v>16.5</v>
      </c>
      <c r="Z45" s="44">
        <v>16.5</v>
      </c>
      <c r="AA45" s="44">
        <v>16.5</v>
      </c>
      <c r="AB45" s="44">
        <v>16.5</v>
      </c>
      <c r="AC45" s="44">
        <v>16.5</v>
      </c>
      <c r="AD45" s="44">
        <v>16.5</v>
      </c>
      <c r="AE45" s="44">
        <v>16.5</v>
      </c>
      <c r="AF45" s="44">
        <v>16.5</v>
      </c>
      <c r="AG45" s="58">
        <v>24</v>
      </c>
      <c r="AH45" s="49">
        <f t="shared" si="2"/>
        <v>16.600000000000001</v>
      </c>
      <c r="AI45" s="50">
        <f t="shared" si="3"/>
        <v>16.5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12</v>
      </c>
      <c r="C47" s="64">
        <v>12</v>
      </c>
      <c r="D47" s="64">
        <v>12</v>
      </c>
      <c r="E47" s="64">
        <v>12</v>
      </c>
      <c r="F47" s="64">
        <v>12</v>
      </c>
      <c r="G47" s="64">
        <v>12</v>
      </c>
      <c r="H47" s="64">
        <v>12</v>
      </c>
      <c r="I47" s="64">
        <v>12</v>
      </c>
      <c r="J47" s="64">
        <v>12</v>
      </c>
      <c r="K47" s="64">
        <v>12</v>
      </c>
      <c r="L47" s="64">
        <v>12</v>
      </c>
      <c r="M47" s="64">
        <v>12</v>
      </c>
      <c r="N47" s="44">
        <v>12</v>
      </c>
      <c r="O47" s="44">
        <v>12</v>
      </c>
      <c r="P47" s="44">
        <v>13</v>
      </c>
      <c r="Q47" s="44">
        <v>13</v>
      </c>
      <c r="R47" s="44">
        <v>13</v>
      </c>
      <c r="S47" s="44">
        <v>13</v>
      </c>
      <c r="T47" s="44">
        <v>13</v>
      </c>
      <c r="U47" s="44">
        <v>13</v>
      </c>
      <c r="V47" s="44">
        <v>13</v>
      </c>
      <c r="W47" s="44">
        <v>13</v>
      </c>
      <c r="X47" s="44">
        <v>13</v>
      </c>
      <c r="Y47" s="44">
        <v>13</v>
      </c>
      <c r="Z47" s="44">
        <v>13</v>
      </c>
      <c r="AA47" s="44">
        <v>13</v>
      </c>
      <c r="AB47" s="44">
        <v>13</v>
      </c>
      <c r="AC47" s="44">
        <v>13</v>
      </c>
      <c r="AD47" s="44">
        <v>13</v>
      </c>
      <c r="AE47" s="44">
        <v>13</v>
      </c>
      <c r="AF47" s="44">
        <v>13</v>
      </c>
      <c r="AG47" s="58">
        <v>14.1</v>
      </c>
      <c r="AH47" s="49">
        <f t="shared" si="2"/>
        <v>13</v>
      </c>
      <c r="AI47" s="50">
        <f t="shared" si="3"/>
        <v>12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7</v>
      </c>
      <c r="C48" s="64">
        <v>7</v>
      </c>
      <c r="D48" s="64">
        <v>7</v>
      </c>
      <c r="E48" s="64">
        <v>7</v>
      </c>
      <c r="F48" s="64">
        <v>7</v>
      </c>
      <c r="G48" s="64">
        <v>7</v>
      </c>
      <c r="H48" s="64">
        <v>7</v>
      </c>
      <c r="I48" s="64">
        <v>7</v>
      </c>
      <c r="J48" s="64">
        <v>7</v>
      </c>
      <c r="K48" s="64">
        <v>7</v>
      </c>
      <c r="L48" s="64">
        <v>7</v>
      </c>
      <c r="M48" s="64">
        <v>7</v>
      </c>
      <c r="N48" s="44">
        <v>7</v>
      </c>
      <c r="O48" s="44">
        <v>7</v>
      </c>
      <c r="P48" s="44">
        <v>7</v>
      </c>
      <c r="Q48" s="44">
        <v>7</v>
      </c>
      <c r="R48" s="44">
        <v>7</v>
      </c>
      <c r="S48" s="44">
        <v>7</v>
      </c>
      <c r="T48" s="44">
        <v>7</v>
      </c>
      <c r="U48" s="44">
        <v>7</v>
      </c>
      <c r="V48" s="44">
        <v>7</v>
      </c>
      <c r="W48" s="44">
        <v>7</v>
      </c>
      <c r="X48" s="44">
        <v>7</v>
      </c>
      <c r="Y48" s="44">
        <v>7</v>
      </c>
      <c r="Z48" s="44">
        <v>7</v>
      </c>
      <c r="AA48" s="44">
        <v>7</v>
      </c>
      <c r="AB48" s="44">
        <v>7</v>
      </c>
      <c r="AC48" s="44">
        <v>7</v>
      </c>
      <c r="AD48" s="44">
        <v>7</v>
      </c>
      <c r="AE48" s="44">
        <v>7</v>
      </c>
      <c r="AF48" s="44">
        <v>7</v>
      </c>
      <c r="AG48" s="58">
        <v>14</v>
      </c>
      <c r="AH48" s="49">
        <f t="shared" si="2"/>
        <v>7</v>
      </c>
      <c r="AI48" s="50">
        <f t="shared" si="3"/>
        <v>7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>
        <v>6</v>
      </c>
      <c r="H49" s="64">
        <v>6</v>
      </c>
      <c r="I49" s="64">
        <v>6</v>
      </c>
      <c r="J49" s="64">
        <v>6</v>
      </c>
      <c r="K49" s="64">
        <v>6</v>
      </c>
      <c r="L49" s="64">
        <v>6</v>
      </c>
      <c r="M49" s="6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4.0999999999999996</v>
      </c>
      <c r="C50" s="64">
        <v>4.0999999999999996</v>
      </c>
      <c r="D50" s="64">
        <v>4.0999999999999996</v>
      </c>
      <c r="E50" s="64">
        <v>4.0999999999999996</v>
      </c>
      <c r="F50" s="64">
        <v>4.0999999999999996</v>
      </c>
      <c r="G50" s="64">
        <v>4.0999999999999996</v>
      </c>
      <c r="H50" s="64">
        <v>4.0999999999999996</v>
      </c>
      <c r="I50" s="64">
        <v>4.0999999999999996</v>
      </c>
      <c r="J50" s="64">
        <v>4.0999999999999996</v>
      </c>
      <c r="K50" s="64">
        <v>4.0999999999999996</v>
      </c>
      <c r="L50" s="64">
        <v>4.0999999999999996</v>
      </c>
      <c r="M50" s="64">
        <v>4.0999999999999996</v>
      </c>
      <c r="N50" s="44">
        <v>4.0999999999999996</v>
      </c>
      <c r="O50" s="44">
        <v>4.0999999999999996</v>
      </c>
      <c r="P50" s="44">
        <v>4.0999999999999996</v>
      </c>
      <c r="Q50" s="44">
        <v>4.0999999999999996</v>
      </c>
      <c r="R50" s="44">
        <v>4.0999999999999996</v>
      </c>
      <c r="S50" s="44">
        <v>4.0999999999999996</v>
      </c>
      <c r="T50" s="44">
        <v>4.0999999999999996</v>
      </c>
      <c r="U50" s="44">
        <v>4.0999999999999996</v>
      </c>
      <c r="V50" s="44">
        <v>4.0999999999999996</v>
      </c>
      <c r="W50" s="44">
        <v>4.0999999999999996</v>
      </c>
      <c r="X50" s="44">
        <v>4.0999999999999996</v>
      </c>
      <c r="Y50" s="44">
        <v>4.0999999999999996</v>
      </c>
      <c r="Z50" s="44">
        <v>4.0999999999999996</v>
      </c>
      <c r="AA50" s="44">
        <v>4.0999999999999996</v>
      </c>
      <c r="AB50" s="44">
        <v>4.0999999999999996</v>
      </c>
      <c r="AC50" s="44">
        <v>4.0999999999999996</v>
      </c>
      <c r="AD50" s="44">
        <v>4.0999999999999996</v>
      </c>
      <c r="AE50" s="44">
        <v>4.0999999999999996</v>
      </c>
      <c r="AF50" s="44">
        <v>4.0999999999999996</v>
      </c>
      <c r="AG50" s="58">
        <v>6.2</v>
      </c>
      <c r="AH50" s="49">
        <f t="shared" si="2"/>
        <v>4.0999999999999996</v>
      </c>
      <c r="AI50" s="50">
        <f t="shared" si="3"/>
        <v>4.0999999999999996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291.04000000000002</v>
      </c>
      <c r="C52" s="63">
        <f t="shared" si="6"/>
        <v>301.44000000000005</v>
      </c>
      <c r="D52" s="63">
        <f t="shared" si="6"/>
        <v>290.64000000000004</v>
      </c>
      <c r="E52" s="63">
        <f t="shared" si="6"/>
        <v>293.54000000000002</v>
      </c>
      <c r="F52" s="63">
        <f t="shared" si="6"/>
        <v>306.24000000000007</v>
      </c>
      <c r="G52" s="63">
        <f t="shared" si="6"/>
        <v>305.74000000000007</v>
      </c>
      <c r="H52" s="63">
        <f t="shared" si="6"/>
        <v>290.24000000000007</v>
      </c>
      <c r="I52" s="63">
        <f t="shared" si="6"/>
        <v>279.94000000000005</v>
      </c>
      <c r="J52" s="63">
        <f t="shared" si="6"/>
        <v>300.54000000000008</v>
      </c>
      <c r="K52" s="63">
        <f t="shared" si="6"/>
        <v>314.34000000000009</v>
      </c>
      <c r="L52" s="63">
        <f t="shared" si="6"/>
        <v>347.44000000000005</v>
      </c>
      <c r="M52" s="63">
        <f t="shared" si="6"/>
        <v>369.84000000000009</v>
      </c>
      <c r="N52" s="63">
        <f t="shared" si="6"/>
        <v>399.1400000000001</v>
      </c>
      <c r="O52" s="63">
        <f t="shared" si="6"/>
        <v>406.64000000000004</v>
      </c>
      <c r="P52" s="63">
        <f t="shared" si="6"/>
        <v>397.84000000000003</v>
      </c>
      <c r="Q52" s="63">
        <f t="shared" si="6"/>
        <v>387.24000000000007</v>
      </c>
      <c r="R52" s="63">
        <f t="shared" si="6"/>
        <v>382.34000000000003</v>
      </c>
      <c r="S52" s="63">
        <f t="shared" si="6"/>
        <v>359.44000000000005</v>
      </c>
      <c r="T52" s="63">
        <f t="shared" si="6"/>
        <v>353.84000000000003</v>
      </c>
      <c r="U52" s="63">
        <f t="shared" si="6"/>
        <v>374.14000000000004</v>
      </c>
      <c r="V52" s="63">
        <f t="shared" si="6"/>
        <v>372.04</v>
      </c>
      <c r="W52" s="63">
        <f t="shared" si="6"/>
        <v>345.34000000000003</v>
      </c>
      <c r="X52" s="63">
        <f>SUM(X39:X51)</f>
        <v>253.33999999999997</v>
      </c>
      <c r="Y52" s="63">
        <f t="shared" si="6"/>
        <v>308.74000000000007</v>
      </c>
      <c r="Z52" s="63">
        <f t="shared" si="6"/>
        <v>365.84000000000003</v>
      </c>
      <c r="AA52" s="63">
        <f t="shared" si="6"/>
        <v>311.84000000000003</v>
      </c>
      <c r="AB52" s="63">
        <f t="shared" si="6"/>
        <v>349.14000000000004</v>
      </c>
      <c r="AC52" s="63">
        <f t="shared" si="6"/>
        <v>357.04</v>
      </c>
      <c r="AD52" s="63">
        <f t="shared" si="6"/>
        <v>377.14000000000004</v>
      </c>
      <c r="AE52" s="63">
        <f t="shared" si="6"/>
        <v>387.14000000000004</v>
      </c>
      <c r="AF52" s="63">
        <f t="shared" si="6"/>
        <v>396.84000000000009</v>
      </c>
      <c r="AG52" s="68">
        <f>SUM(AG39:AG51)</f>
        <v>489.91</v>
      </c>
      <c r="AH52" s="49">
        <f t="shared" si="2"/>
        <v>406.64000000000004</v>
      </c>
      <c r="AI52" s="50">
        <f t="shared" si="3"/>
        <v>253.33999999999997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0</v>
      </c>
      <c r="AA53" s="44">
        <v>0</v>
      </c>
      <c r="AB53" s="44">
        <v>0</v>
      </c>
      <c r="AC53" s="44">
        <v>0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0</v>
      </c>
      <c r="AA54" s="64">
        <v>0</v>
      </c>
      <c r="AB54" s="64">
        <v>0</v>
      </c>
      <c r="AC54" s="64">
        <v>0</v>
      </c>
      <c r="AD54" s="64">
        <v>0</v>
      </c>
      <c r="AE54" s="64">
        <v>0</v>
      </c>
      <c r="AF54" s="64">
        <v>0</v>
      </c>
      <c r="AG54" s="58">
        <v>32</v>
      </c>
      <c r="AH54" s="49">
        <f t="shared" si="2"/>
        <v>0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0</v>
      </c>
      <c r="AA55" s="70">
        <v>0</v>
      </c>
      <c r="AB55" s="70">
        <v>0</v>
      </c>
      <c r="AC55" s="70">
        <v>0</v>
      </c>
      <c r="AD55" s="70">
        <v>0</v>
      </c>
      <c r="AE55" s="70">
        <v>0</v>
      </c>
      <c r="AF55" s="70">
        <v>0</v>
      </c>
      <c r="AG55" s="73">
        <v>14</v>
      </c>
      <c r="AH55" s="49">
        <f t="shared" si="2"/>
        <v>0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0</v>
      </c>
      <c r="P56" s="63">
        <f t="shared" si="7"/>
        <v>0</v>
      </c>
      <c r="Q56" s="63">
        <f t="shared" si="7"/>
        <v>0</v>
      </c>
      <c r="R56" s="63">
        <f t="shared" si="7"/>
        <v>0</v>
      </c>
      <c r="S56" s="63">
        <f t="shared" si="7"/>
        <v>0</v>
      </c>
      <c r="T56" s="63">
        <f t="shared" si="7"/>
        <v>0</v>
      </c>
      <c r="U56" s="63">
        <f t="shared" si="7"/>
        <v>0</v>
      </c>
      <c r="V56" s="63">
        <f t="shared" si="7"/>
        <v>0</v>
      </c>
      <c r="W56" s="63">
        <f t="shared" si="7"/>
        <v>0</v>
      </c>
      <c r="X56" s="63">
        <f t="shared" si="7"/>
        <v>0</v>
      </c>
      <c r="Y56" s="63">
        <f t="shared" si="7"/>
        <v>0</v>
      </c>
      <c r="Z56" s="63">
        <f t="shared" si="7"/>
        <v>0</v>
      </c>
      <c r="AA56" s="63">
        <f t="shared" si="7"/>
        <v>0</v>
      </c>
      <c r="AB56" s="63">
        <f t="shared" si="7"/>
        <v>0</v>
      </c>
      <c r="AC56" s="63">
        <f t="shared" si="7"/>
        <v>0</v>
      </c>
      <c r="AD56" s="63">
        <f t="shared" si="7"/>
        <v>0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0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71</v>
      </c>
      <c r="C57" s="44">
        <v>47</v>
      </c>
      <c r="D57" s="44">
        <v>51</v>
      </c>
      <c r="E57" s="44">
        <v>46</v>
      </c>
      <c r="F57" s="44">
        <v>30</v>
      </c>
      <c r="G57" s="44">
        <v>37</v>
      </c>
      <c r="H57" s="44">
        <v>34.5</v>
      </c>
      <c r="I57" s="44">
        <v>38.380000000000003</v>
      </c>
      <c r="J57" s="44">
        <v>37.770000000000003</v>
      </c>
      <c r="K57" s="44">
        <v>42.55</v>
      </c>
      <c r="L57" s="44">
        <v>32.799999999999997</v>
      </c>
      <c r="M57" s="44">
        <v>34</v>
      </c>
      <c r="N57" s="44">
        <v>34.74</v>
      </c>
      <c r="O57" s="44">
        <v>35.33</v>
      </c>
      <c r="P57" s="44">
        <v>32.4</v>
      </c>
      <c r="Q57" s="44">
        <v>30.6</v>
      </c>
      <c r="R57" s="44">
        <v>27.1</v>
      </c>
      <c r="S57" s="44">
        <v>69.599999999999994</v>
      </c>
      <c r="T57" s="44">
        <v>24</v>
      </c>
      <c r="U57" s="44">
        <v>33</v>
      </c>
      <c r="V57" s="44">
        <v>11</v>
      </c>
      <c r="W57" s="44">
        <v>31</v>
      </c>
      <c r="X57" s="44">
        <v>47</v>
      </c>
      <c r="Y57" s="44">
        <v>5</v>
      </c>
      <c r="Z57" s="44">
        <v>3</v>
      </c>
      <c r="AA57" s="44">
        <v>30</v>
      </c>
      <c r="AB57" s="44">
        <v>30</v>
      </c>
      <c r="AC57" s="44">
        <v>36</v>
      </c>
      <c r="AD57" s="44">
        <v>27</v>
      </c>
      <c r="AE57" s="44">
        <v>21</v>
      </c>
      <c r="AF57" s="44">
        <v>25</v>
      </c>
      <c r="AG57" s="56"/>
      <c r="AH57" s="49">
        <f t="shared" si="2"/>
        <v>71</v>
      </c>
      <c r="AI57" s="50">
        <f t="shared" si="3"/>
        <v>3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51.6</v>
      </c>
      <c r="C59" s="64">
        <v>49</v>
      </c>
      <c r="D59" s="64">
        <v>41</v>
      </c>
      <c r="E59" s="64">
        <v>45</v>
      </c>
      <c r="F59" s="64">
        <v>15</v>
      </c>
      <c r="G59" s="64">
        <v>15</v>
      </c>
      <c r="H59" s="64">
        <v>14</v>
      </c>
      <c r="I59" s="64">
        <v>14</v>
      </c>
      <c r="J59" s="64">
        <v>38.5</v>
      </c>
      <c r="K59" s="64">
        <v>24</v>
      </c>
      <c r="L59" s="64">
        <v>33.799999999999997</v>
      </c>
      <c r="M59" s="64">
        <v>25</v>
      </c>
      <c r="N59" s="64">
        <v>28</v>
      </c>
      <c r="O59" s="64">
        <v>28.6</v>
      </c>
      <c r="P59" s="64">
        <v>25.8</v>
      </c>
      <c r="Q59" s="64">
        <v>26.8</v>
      </c>
      <c r="R59" s="64">
        <v>20.2</v>
      </c>
      <c r="S59" s="64">
        <v>10</v>
      </c>
      <c r="T59" s="64">
        <v>0</v>
      </c>
      <c r="U59" s="64">
        <v>-25</v>
      </c>
      <c r="V59" s="64">
        <v>-120</v>
      </c>
      <c r="W59" s="64">
        <v>-120</v>
      </c>
      <c r="X59" s="64">
        <v>-38</v>
      </c>
      <c r="Y59" s="64">
        <v>-35</v>
      </c>
      <c r="Z59" s="64">
        <v>21.5</v>
      </c>
      <c r="AA59" s="64">
        <v>34</v>
      </c>
      <c r="AB59" s="64">
        <v>15</v>
      </c>
      <c r="AC59" s="64">
        <v>15</v>
      </c>
      <c r="AD59" s="64">
        <v>10</v>
      </c>
      <c r="AE59" s="64">
        <v>14</v>
      </c>
      <c r="AF59" s="64">
        <v>13</v>
      </c>
      <c r="AG59" s="77"/>
      <c r="AH59" s="49">
        <f t="shared" si="2"/>
        <v>51.6</v>
      </c>
      <c r="AI59" s="50">
        <f t="shared" si="3"/>
        <v>-120</v>
      </c>
      <c r="AK59" s="51"/>
    </row>
    <row r="60" spans="1:37" x14ac:dyDescent="0.25">
      <c r="A60" s="57" t="s">
        <v>68</v>
      </c>
      <c r="B60" s="54">
        <v>24.5</v>
      </c>
      <c r="C60" s="54">
        <v>27</v>
      </c>
      <c r="D60" s="54">
        <v>32</v>
      </c>
      <c r="E60" s="54">
        <v>31.7</v>
      </c>
      <c r="F60" s="54">
        <v>31.3</v>
      </c>
      <c r="G60" s="54">
        <v>32.1</v>
      </c>
      <c r="H60" s="54">
        <v>31</v>
      </c>
      <c r="I60" s="54">
        <v>31</v>
      </c>
      <c r="J60" s="54">
        <v>28.3</v>
      </c>
      <c r="K60" s="54">
        <v>28.3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0</v>
      </c>
      <c r="AA60" s="54">
        <v>0</v>
      </c>
      <c r="AB60" s="54">
        <v>0</v>
      </c>
      <c r="AC60" s="54">
        <v>0</v>
      </c>
      <c r="AD60" s="54">
        <v>0</v>
      </c>
      <c r="AE60" s="54">
        <v>0</v>
      </c>
      <c r="AF60" s="54">
        <v>0</v>
      </c>
      <c r="AG60" s="77"/>
      <c r="AH60" s="49">
        <f t="shared" si="2"/>
        <v>32.1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54">
        <v>0</v>
      </c>
      <c r="R61" s="54">
        <v>0</v>
      </c>
      <c r="S61" s="54">
        <v>0</v>
      </c>
      <c r="T61" s="54">
        <v>0</v>
      </c>
      <c r="U61" s="54">
        <v>0</v>
      </c>
      <c r="V61" s="54">
        <v>0</v>
      </c>
      <c r="W61" s="54">
        <v>0</v>
      </c>
      <c r="X61" s="54">
        <v>0</v>
      </c>
      <c r="Y61" s="54">
        <v>0</v>
      </c>
      <c r="Z61" s="5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>
        <v>8</v>
      </c>
      <c r="C62" s="78">
        <v>8</v>
      </c>
      <c r="D62" s="78">
        <v>8</v>
      </c>
      <c r="E62" s="78">
        <v>8</v>
      </c>
      <c r="F62" s="78">
        <v>8</v>
      </c>
      <c r="G62" s="78">
        <v>8</v>
      </c>
      <c r="H62" s="78">
        <v>8</v>
      </c>
      <c r="I62" s="78">
        <v>8</v>
      </c>
      <c r="J62" s="78">
        <v>8</v>
      </c>
      <c r="K62" s="78">
        <v>8</v>
      </c>
      <c r="L62" s="78">
        <v>8</v>
      </c>
      <c r="M62" s="78">
        <v>0</v>
      </c>
      <c r="N62" s="78">
        <v>0</v>
      </c>
      <c r="O62" s="78">
        <v>0</v>
      </c>
      <c r="P62" s="78">
        <v>0</v>
      </c>
      <c r="Q62" s="54">
        <v>0</v>
      </c>
      <c r="R62" s="54">
        <v>0</v>
      </c>
      <c r="S62" s="54">
        <v>0</v>
      </c>
      <c r="T62" s="54">
        <v>0</v>
      </c>
      <c r="U62" s="54">
        <v>0</v>
      </c>
      <c r="V62" s="54">
        <v>0</v>
      </c>
      <c r="W62" s="54">
        <v>0</v>
      </c>
      <c r="X62" s="54">
        <v>0</v>
      </c>
      <c r="Y62" s="54">
        <v>0</v>
      </c>
      <c r="Z62" s="54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  <c r="AF62" s="78">
        <v>0</v>
      </c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54">
        <v>0</v>
      </c>
      <c r="R63" s="54">
        <v>0</v>
      </c>
      <c r="S63" s="54">
        <v>0</v>
      </c>
      <c r="T63" s="54">
        <v>0</v>
      </c>
      <c r="U63" s="54">
        <v>0</v>
      </c>
      <c r="V63" s="54">
        <v>0</v>
      </c>
      <c r="W63" s="54">
        <v>0</v>
      </c>
      <c r="X63" s="54">
        <v>0</v>
      </c>
      <c r="Y63" s="54">
        <v>0</v>
      </c>
      <c r="Z63" s="54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>
        <v>0</v>
      </c>
      <c r="C64" s="54">
        <v>0</v>
      </c>
      <c r="D64" s="54">
        <v>0</v>
      </c>
      <c r="E64" s="54">
        <v>0</v>
      </c>
      <c r="F64" s="54">
        <v>0</v>
      </c>
      <c r="G64" s="54">
        <v>0</v>
      </c>
      <c r="H64" s="54">
        <v>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>
        <v>0</v>
      </c>
      <c r="C65" s="54">
        <v>0</v>
      </c>
      <c r="D65" s="54">
        <v>0</v>
      </c>
      <c r="E65" s="54">
        <v>0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>
        <v>0</v>
      </c>
      <c r="C66" s="80">
        <v>0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  <c r="I66" s="80">
        <v>0</v>
      </c>
      <c r="J66" s="80">
        <v>0</v>
      </c>
      <c r="K66" s="80">
        <v>0</v>
      </c>
      <c r="L66" s="80">
        <v>0</v>
      </c>
      <c r="M66" s="80">
        <v>0</v>
      </c>
      <c r="N66" s="80">
        <v>0</v>
      </c>
      <c r="O66" s="80">
        <v>0</v>
      </c>
      <c r="P66" s="80">
        <v>0</v>
      </c>
      <c r="Q66" s="54">
        <v>0</v>
      </c>
      <c r="R66" s="54">
        <v>0</v>
      </c>
      <c r="S66" s="54">
        <v>0</v>
      </c>
      <c r="T66" s="54">
        <v>0</v>
      </c>
      <c r="U66" s="54">
        <v>0</v>
      </c>
      <c r="V66" s="54">
        <v>0</v>
      </c>
      <c r="W66" s="54">
        <v>0</v>
      </c>
      <c r="X66" s="54">
        <v>0</v>
      </c>
      <c r="Y66" s="54">
        <v>0</v>
      </c>
      <c r="Z66" s="54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>
        <v>0</v>
      </c>
      <c r="C67" s="80">
        <v>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  <c r="I67" s="80">
        <v>0</v>
      </c>
      <c r="J67" s="80">
        <v>0</v>
      </c>
      <c r="K67" s="80">
        <v>0</v>
      </c>
      <c r="L67" s="80">
        <v>0</v>
      </c>
      <c r="M67" s="80">
        <v>0</v>
      </c>
      <c r="N67" s="80">
        <v>0</v>
      </c>
      <c r="O67" s="80">
        <v>0</v>
      </c>
      <c r="P67" s="80">
        <v>0</v>
      </c>
      <c r="Q67" s="54">
        <v>0</v>
      </c>
      <c r="R67" s="54">
        <v>0</v>
      </c>
      <c r="S67" s="54">
        <v>0</v>
      </c>
      <c r="T67" s="54">
        <v>0</v>
      </c>
      <c r="U67" s="54">
        <v>0</v>
      </c>
      <c r="V67" s="54">
        <v>0</v>
      </c>
      <c r="W67" s="54">
        <v>0</v>
      </c>
      <c r="X67" s="54">
        <v>0</v>
      </c>
      <c r="Y67" s="54">
        <v>0</v>
      </c>
      <c r="Z67" s="54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155.1</v>
      </c>
      <c r="C68" s="63">
        <f t="shared" si="8"/>
        <v>131</v>
      </c>
      <c r="D68" s="63">
        <f t="shared" si="8"/>
        <v>132</v>
      </c>
      <c r="E68" s="63">
        <f t="shared" si="8"/>
        <v>130.69999999999999</v>
      </c>
      <c r="F68" s="63">
        <f t="shared" si="8"/>
        <v>84.3</v>
      </c>
      <c r="G68" s="63">
        <f t="shared" si="8"/>
        <v>92.1</v>
      </c>
      <c r="H68" s="63">
        <f t="shared" si="8"/>
        <v>87.5</v>
      </c>
      <c r="I68" s="63">
        <f t="shared" si="8"/>
        <v>91.38</v>
      </c>
      <c r="J68" s="63">
        <f t="shared" si="8"/>
        <v>112.57000000000001</v>
      </c>
      <c r="K68" s="63">
        <f t="shared" si="8"/>
        <v>102.85</v>
      </c>
      <c r="L68" s="63">
        <f t="shared" si="8"/>
        <v>74.599999999999994</v>
      </c>
      <c r="M68" s="63">
        <f t="shared" si="8"/>
        <v>59</v>
      </c>
      <c r="N68" s="63">
        <f t="shared" si="8"/>
        <v>62.74</v>
      </c>
      <c r="O68" s="63">
        <f t="shared" si="8"/>
        <v>63.93</v>
      </c>
      <c r="P68" s="63">
        <f t="shared" si="8"/>
        <v>58.2</v>
      </c>
      <c r="Q68" s="63">
        <f t="shared" si="8"/>
        <v>57.400000000000006</v>
      </c>
      <c r="R68" s="63">
        <f t="shared" si="8"/>
        <v>47.3</v>
      </c>
      <c r="S68" s="63">
        <f t="shared" si="8"/>
        <v>79.599999999999994</v>
      </c>
      <c r="T68" s="63">
        <f t="shared" si="8"/>
        <v>24</v>
      </c>
      <c r="U68" s="63">
        <f t="shared" si="8"/>
        <v>8</v>
      </c>
      <c r="V68" s="63">
        <f>SUM(V57:V67)</f>
        <v>-109</v>
      </c>
      <c r="W68" s="63">
        <f t="shared" si="8"/>
        <v>-89</v>
      </c>
      <c r="X68" s="63">
        <f t="shared" si="8"/>
        <v>9</v>
      </c>
      <c r="Y68" s="63">
        <f t="shared" si="8"/>
        <v>-30</v>
      </c>
      <c r="Z68" s="63">
        <f t="shared" si="8"/>
        <v>24.5</v>
      </c>
      <c r="AA68" s="63">
        <f t="shared" si="8"/>
        <v>64</v>
      </c>
      <c r="AB68" s="63">
        <f t="shared" si="8"/>
        <v>45</v>
      </c>
      <c r="AC68" s="63">
        <f t="shared" si="8"/>
        <v>51</v>
      </c>
      <c r="AD68" s="63">
        <f t="shared" si="8"/>
        <v>37</v>
      </c>
      <c r="AE68" s="63">
        <f t="shared" si="8"/>
        <v>35</v>
      </c>
      <c r="AF68" s="63">
        <f t="shared" si="8"/>
        <v>38</v>
      </c>
      <c r="AG68" s="68">
        <f>SUM(AG57:AG67)</f>
        <v>0</v>
      </c>
      <c r="AH68" s="49">
        <f t="shared" si="2"/>
        <v>155.1</v>
      </c>
      <c r="AI68" s="50">
        <f t="shared" si="3"/>
        <v>-109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68"/>
      <c r="AH74" s="49">
        <f t="shared" si="2"/>
        <v>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1160.04</v>
      </c>
      <c r="C75" s="83">
        <f t="shared" si="10"/>
        <v>1176.3400000000001</v>
      </c>
      <c r="D75" s="83">
        <f t="shared" si="10"/>
        <v>1130.54</v>
      </c>
      <c r="E75" s="83">
        <f t="shared" si="10"/>
        <v>1130.1399999999999</v>
      </c>
      <c r="F75" s="83">
        <f t="shared" si="10"/>
        <v>1103.44</v>
      </c>
      <c r="G75" s="83">
        <f t="shared" si="10"/>
        <v>1111.8400000000001</v>
      </c>
      <c r="H75" s="83">
        <f t="shared" si="10"/>
        <v>1067.94</v>
      </c>
      <c r="I75" s="83">
        <f t="shared" si="10"/>
        <v>1009.5200000000001</v>
      </c>
      <c r="J75" s="83">
        <f t="shared" si="10"/>
        <v>1039.71</v>
      </c>
      <c r="K75" s="83">
        <f t="shared" si="10"/>
        <v>1048.0900000000001</v>
      </c>
      <c r="L75" s="83">
        <f t="shared" si="10"/>
        <v>1078.54</v>
      </c>
      <c r="M75" s="83">
        <f t="shared" si="10"/>
        <v>1054.0400000000002</v>
      </c>
      <c r="N75" s="83">
        <f t="shared" si="10"/>
        <v>1047.0800000000002</v>
      </c>
      <c r="O75" s="83">
        <f t="shared" si="10"/>
        <v>1052.47</v>
      </c>
      <c r="P75" s="83">
        <f t="shared" si="10"/>
        <v>1078.44</v>
      </c>
      <c r="Q75" s="83">
        <f t="shared" si="10"/>
        <v>1102.24</v>
      </c>
      <c r="R75" s="83">
        <f t="shared" si="10"/>
        <v>1055.24</v>
      </c>
      <c r="S75" s="83">
        <f t="shared" si="10"/>
        <v>1103.1400000000001</v>
      </c>
      <c r="T75" s="83">
        <f t="shared" si="10"/>
        <v>1021.94</v>
      </c>
      <c r="U75" s="83">
        <f t="shared" si="10"/>
        <v>1026.24</v>
      </c>
      <c r="V75" s="83">
        <f t="shared" si="10"/>
        <v>952.13999999999987</v>
      </c>
      <c r="W75" s="83">
        <f t="shared" si="10"/>
        <v>945.43999999999994</v>
      </c>
      <c r="X75" s="83">
        <f t="shared" si="10"/>
        <v>951.43999999999983</v>
      </c>
      <c r="Y75" s="83">
        <f t="shared" si="10"/>
        <v>967.83999999999992</v>
      </c>
      <c r="Z75" s="83">
        <f t="shared" si="10"/>
        <v>1079.44</v>
      </c>
      <c r="AA75" s="83">
        <f t="shared" si="10"/>
        <v>1188.94</v>
      </c>
      <c r="AB75" s="83">
        <f t="shared" si="10"/>
        <v>1123.44</v>
      </c>
      <c r="AC75" s="83">
        <f t="shared" si="10"/>
        <v>1157.3399999999999</v>
      </c>
      <c r="AD75" s="83">
        <f t="shared" si="10"/>
        <v>1162.44</v>
      </c>
      <c r="AE75" s="83">
        <f t="shared" si="10"/>
        <v>1120.44</v>
      </c>
      <c r="AF75" s="83">
        <f t="shared" si="10"/>
        <v>1103.1400000000001</v>
      </c>
      <c r="AG75" s="68">
        <f>AG72+AG68+AG56+AG52+AG38+AG74</f>
        <v>2144.14</v>
      </c>
      <c r="AH75" s="49">
        <f t="shared" si="2"/>
        <v>1188.94</v>
      </c>
      <c r="AI75" s="50">
        <f t="shared" si="3"/>
        <v>945.43999999999994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2361.9299999999998</v>
      </c>
      <c r="C83" s="63">
        <f t="shared" si="14"/>
        <v>2378.23</v>
      </c>
      <c r="D83" s="63">
        <f t="shared" si="14"/>
        <v>2332.4299999999998</v>
      </c>
      <c r="E83" s="63">
        <f t="shared" si="14"/>
        <v>2332.0299999999997</v>
      </c>
      <c r="F83" s="63">
        <f t="shared" si="14"/>
        <v>2305.33</v>
      </c>
      <c r="G83" s="63">
        <f t="shared" si="14"/>
        <v>2313.73</v>
      </c>
      <c r="H83" s="63">
        <f t="shared" si="14"/>
        <v>2269.83</v>
      </c>
      <c r="I83" s="63">
        <f t="shared" si="14"/>
        <v>2211.41</v>
      </c>
      <c r="J83" s="63">
        <f t="shared" si="14"/>
        <v>2241.6</v>
      </c>
      <c r="K83" s="63">
        <f t="shared" si="14"/>
        <v>2249.98</v>
      </c>
      <c r="L83" s="63">
        <f t="shared" si="14"/>
        <v>2280.4299999999998</v>
      </c>
      <c r="M83" s="63">
        <f t="shared" si="14"/>
        <v>2255.9300000000003</v>
      </c>
      <c r="N83" s="63">
        <f t="shared" si="14"/>
        <v>2248.9700000000003</v>
      </c>
      <c r="O83" s="63">
        <f t="shared" si="14"/>
        <v>2254.3599999999997</v>
      </c>
      <c r="P83" s="63">
        <f t="shared" si="14"/>
        <v>2280.33</v>
      </c>
      <c r="Q83" s="63">
        <f t="shared" si="14"/>
        <v>2304.13</v>
      </c>
      <c r="R83" s="63">
        <f t="shared" si="14"/>
        <v>2257.13</v>
      </c>
      <c r="S83" s="63">
        <f t="shared" si="14"/>
        <v>2305.0299999999997</v>
      </c>
      <c r="T83" s="63">
        <f t="shared" si="14"/>
        <v>2223.83</v>
      </c>
      <c r="U83" s="63">
        <f t="shared" si="14"/>
        <v>2228.13</v>
      </c>
      <c r="V83" s="63">
        <f t="shared" si="14"/>
        <v>2154.0299999999997</v>
      </c>
      <c r="W83" s="63">
        <f t="shared" si="14"/>
        <v>2147.33</v>
      </c>
      <c r="X83" s="63">
        <f t="shared" si="14"/>
        <v>2153.33</v>
      </c>
      <c r="Y83" s="63">
        <f t="shared" si="14"/>
        <v>2169.7299999999996</v>
      </c>
      <c r="Z83" s="63">
        <f t="shared" si="14"/>
        <v>2281.33</v>
      </c>
      <c r="AA83" s="63">
        <f t="shared" si="14"/>
        <v>2390.83</v>
      </c>
      <c r="AB83" s="63">
        <f t="shared" si="14"/>
        <v>2325.33</v>
      </c>
      <c r="AC83" s="63">
        <f t="shared" si="14"/>
        <v>2359.2299999999996</v>
      </c>
      <c r="AD83" s="63">
        <f t="shared" si="14"/>
        <v>2364.33</v>
      </c>
      <c r="AE83" s="63">
        <f t="shared" si="14"/>
        <v>2322.33</v>
      </c>
      <c r="AF83" s="63">
        <f t="shared" si="14"/>
        <v>2305.0299999999997</v>
      </c>
      <c r="AG83" s="68">
        <f t="shared" si="14"/>
        <v>4360.08</v>
      </c>
      <c r="AH83" s="49">
        <f t="shared" si="11"/>
        <v>2390.83</v>
      </c>
      <c r="AI83" s="50">
        <f t="shared" si="12"/>
        <v>2147.33</v>
      </c>
    </row>
    <row r="84" spans="1:37" x14ac:dyDescent="0.25">
      <c r="A84" s="88" t="s">
        <v>89</v>
      </c>
      <c r="B84" s="89">
        <v>50.040999999999997</v>
      </c>
      <c r="C84" s="89">
        <v>50</v>
      </c>
      <c r="D84" s="89">
        <v>50</v>
      </c>
      <c r="E84" s="89">
        <v>49.93</v>
      </c>
      <c r="F84" s="89">
        <v>49.97</v>
      </c>
      <c r="G84" s="89">
        <v>49.99</v>
      </c>
      <c r="H84" s="89">
        <v>49.96</v>
      </c>
      <c r="I84" s="89">
        <v>50.04</v>
      </c>
      <c r="J84" s="89">
        <v>50.04</v>
      </c>
      <c r="K84" s="89">
        <v>49.98</v>
      </c>
      <c r="L84" s="89">
        <v>50.03</v>
      </c>
      <c r="M84" s="89">
        <v>50.1</v>
      </c>
      <c r="N84" s="89">
        <v>50.064</v>
      </c>
      <c r="O84" s="89">
        <v>50.06</v>
      </c>
      <c r="P84" s="89">
        <v>50.058999999999997</v>
      </c>
      <c r="Q84" s="89">
        <v>50.05</v>
      </c>
      <c r="R84" s="89">
        <v>50.03</v>
      </c>
      <c r="S84" s="89">
        <v>50.006</v>
      </c>
      <c r="T84" s="89">
        <v>49.96</v>
      </c>
      <c r="U84" s="89">
        <v>49.8</v>
      </c>
      <c r="V84" s="89">
        <v>50.058</v>
      </c>
      <c r="W84" s="89">
        <v>50.052999999999997</v>
      </c>
      <c r="X84" s="89">
        <v>49.954999999999998</v>
      </c>
      <c r="Y84" s="89">
        <v>49.948</v>
      </c>
      <c r="Z84" s="89">
        <v>50.023000000000003</v>
      </c>
      <c r="AA84" s="89">
        <v>49.954999999999998</v>
      </c>
      <c r="AB84" s="89">
        <v>50.064</v>
      </c>
      <c r="AC84" s="89">
        <v>50.030999999999999</v>
      </c>
      <c r="AD84" s="89">
        <v>49.98</v>
      </c>
      <c r="AE84" s="89">
        <v>49.988</v>
      </c>
      <c r="AF84" s="89">
        <v>50.048000000000002</v>
      </c>
      <c r="AG84" s="90"/>
      <c r="AH84" s="49">
        <f t="shared" si="11"/>
        <v>50.1</v>
      </c>
      <c r="AI84" s="50">
        <f t="shared" si="12"/>
        <v>49.8</v>
      </c>
    </row>
    <row r="85" spans="1:37" x14ac:dyDescent="0.25">
      <c r="A85" s="91" t="s">
        <v>90</v>
      </c>
      <c r="B85" s="64">
        <v>127</v>
      </c>
      <c r="C85" s="64">
        <v>127</v>
      </c>
      <c r="D85" s="64">
        <v>127</v>
      </c>
      <c r="E85" s="64">
        <v>127.7</v>
      </c>
      <c r="F85" s="64">
        <v>127.6</v>
      </c>
      <c r="G85" s="64">
        <v>127.3</v>
      </c>
      <c r="H85" s="64">
        <v>128.5</v>
      </c>
      <c r="I85" s="64">
        <v>129</v>
      </c>
      <c r="J85" s="64">
        <v>127.7</v>
      </c>
      <c r="K85" s="64">
        <v>127.7</v>
      </c>
      <c r="L85" s="64">
        <v>126.8</v>
      </c>
      <c r="M85" s="64">
        <v>127.2</v>
      </c>
      <c r="N85" s="64">
        <v>125.5</v>
      </c>
      <c r="O85" s="64">
        <v>125.9</v>
      </c>
      <c r="P85" s="64">
        <v>125.5</v>
      </c>
      <c r="Q85" s="64">
        <v>127.1</v>
      </c>
      <c r="R85" s="64">
        <v>127.8</v>
      </c>
      <c r="S85" s="64">
        <v>128</v>
      </c>
      <c r="T85" s="64">
        <v>128</v>
      </c>
      <c r="U85" s="64">
        <v>127.1</v>
      </c>
      <c r="V85" s="64">
        <v>129.1</v>
      </c>
      <c r="W85" s="64">
        <v>127.1</v>
      </c>
      <c r="X85" s="64">
        <v>129.1</v>
      </c>
      <c r="Y85" s="64">
        <v>127.7</v>
      </c>
      <c r="Z85" s="64">
        <v>125.6</v>
      </c>
      <c r="AA85" s="64">
        <v>125.9</v>
      </c>
      <c r="AB85" s="64">
        <v>127.5</v>
      </c>
      <c r="AC85" s="64">
        <v>126.6</v>
      </c>
      <c r="AD85" s="64">
        <v>126.6</v>
      </c>
      <c r="AE85" s="64">
        <v>128</v>
      </c>
      <c r="AF85" s="64">
        <v>128</v>
      </c>
      <c r="AG85" s="93"/>
      <c r="AH85" s="49">
        <f t="shared" si="11"/>
        <v>129.1</v>
      </c>
      <c r="AI85" s="50">
        <f t="shared" si="12"/>
        <v>125.5</v>
      </c>
    </row>
    <row r="86" spans="1:37" x14ac:dyDescent="0.25">
      <c r="A86" s="91" t="s">
        <v>91</v>
      </c>
      <c r="B86" s="64">
        <v>131</v>
      </c>
      <c r="C86" s="64">
        <v>131</v>
      </c>
      <c r="D86" s="64">
        <v>131</v>
      </c>
      <c r="E86" s="64">
        <v>131.5</v>
      </c>
      <c r="F86" s="64">
        <v>132</v>
      </c>
      <c r="G86" s="64">
        <v>131.1</v>
      </c>
      <c r="H86" s="64">
        <v>132</v>
      </c>
      <c r="I86" s="64">
        <v>131.9</v>
      </c>
      <c r="J86" s="64">
        <v>130.9</v>
      </c>
      <c r="K86" s="64">
        <v>130.9</v>
      </c>
      <c r="L86" s="64">
        <v>129.9</v>
      </c>
      <c r="M86" s="64">
        <v>129.9</v>
      </c>
      <c r="N86" s="64">
        <v>128.80000000000001</v>
      </c>
      <c r="O86" s="64">
        <v>129.19999999999999</v>
      </c>
      <c r="P86" s="64">
        <v>129.6</v>
      </c>
      <c r="Q86" s="64">
        <v>131</v>
      </c>
      <c r="R86" s="64">
        <v>131.1</v>
      </c>
      <c r="S86" s="64">
        <v>131.30000000000001</v>
      </c>
      <c r="T86" s="64">
        <v>131</v>
      </c>
      <c r="U86" s="64">
        <v>130.5</v>
      </c>
      <c r="V86" s="64">
        <v>130.9</v>
      </c>
      <c r="W86" s="64">
        <v>129.5</v>
      </c>
      <c r="X86" s="64">
        <v>131.1</v>
      </c>
      <c r="Y86" s="64">
        <v>131</v>
      </c>
      <c r="Z86" s="64">
        <v>128.5</v>
      </c>
      <c r="AA86" s="64">
        <v>128.9</v>
      </c>
      <c r="AB86" s="64">
        <v>130.30000000000001</v>
      </c>
      <c r="AC86" s="64">
        <v>129.9</v>
      </c>
      <c r="AD86" s="64">
        <v>129.9</v>
      </c>
      <c r="AE86" s="64">
        <v>131</v>
      </c>
      <c r="AF86" s="64">
        <v>131</v>
      </c>
      <c r="AG86" s="93"/>
      <c r="AH86" s="49">
        <f t="shared" si="11"/>
        <v>132</v>
      </c>
      <c r="AI86" s="50">
        <f t="shared" si="12"/>
        <v>128.5</v>
      </c>
    </row>
    <row r="87" spans="1:37" x14ac:dyDescent="0.25">
      <c r="A87" s="91" t="s">
        <v>92</v>
      </c>
      <c r="B87" s="64">
        <v>130</v>
      </c>
      <c r="C87" s="64">
        <v>130</v>
      </c>
      <c r="D87" s="64">
        <v>130</v>
      </c>
      <c r="E87" s="64">
        <v>130.69999999999999</v>
      </c>
      <c r="F87" s="64">
        <v>131</v>
      </c>
      <c r="G87" s="64">
        <v>130.5</v>
      </c>
      <c r="H87" s="64">
        <v>30.5</v>
      </c>
      <c r="I87" s="64">
        <v>130.9</v>
      </c>
      <c r="J87" s="64">
        <v>131.9</v>
      </c>
      <c r="K87" s="64">
        <v>131.9</v>
      </c>
      <c r="L87" s="64">
        <v>130.9</v>
      </c>
      <c r="M87" s="64">
        <v>129.69999999999999</v>
      </c>
      <c r="N87" s="64">
        <v>128.19999999999999</v>
      </c>
      <c r="O87" s="64">
        <v>127.8</v>
      </c>
      <c r="P87" s="64">
        <v>128.19999999999999</v>
      </c>
      <c r="Q87" s="64">
        <v>130.5</v>
      </c>
      <c r="R87" s="64">
        <v>130.4</v>
      </c>
      <c r="S87" s="64">
        <v>129.5</v>
      </c>
      <c r="T87" s="64">
        <v>130</v>
      </c>
      <c r="U87" s="64">
        <v>131</v>
      </c>
      <c r="V87" s="64">
        <v>132.30000000000001</v>
      </c>
      <c r="W87" s="64">
        <v>132</v>
      </c>
      <c r="X87" s="64">
        <v>132</v>
      </c>
      <c r="Y87" s="64">
        <v>130.5</v>
      </c>
      <c r="Z87" s="64">
        <v>127.8</v>
      </c>
      <c r="AA87" s="64">
        <v>127.8</v>
      </c>
      <c r="AB87" s="64">
        <v>129.9</v>
      </c>
      <c r="AC87" s="64">
        <v>129</v>
      </c>
      <c r="AD87" s="64">
        <v>129</v>
      </c>
      <c r="AE87" s="64">
        <v>130</v>
      </c>
      <c r="AF87" s="64">
        <v>130</v>
      </c>
      <c r="AG87" s="93"/>
      <c r="AH87" s="49">
        <f t="shared" si="11"/>
        <v>132.30000000000001</v>
      </c>
      <c r="AI87" s="50">
        <f t="shared" si="12"/>
        <v>30.5</v>
      </c>
    </row>
    <row r="88" spans="1:37" x14ac:dyDescent="0.25">
      <c r="A88" s="94" t="s">
        <v>93</v>
      </c>
      <c r="B88" s="64">
        <v>133</v>
      </c>
      <c r="C88" s="64">
        <v>133</v>
      </c>
      <c r="D88" s="64">
        <v>133</v>
      </c>
      <c r="E88" s="64">
        <v>132.30000000000001</v>
      </c>
      <c r="F88" s="64">
        <v>133.30000000000001</v>
      </c>
      <c r="G88" s="64">
        <v>132</v>
      </c>
      <c r="H88" s="64">
        <v>132</v>
      </c>
      <c r="I88" s="64">
        <v>132</v>
      </c>
      <c r="J88" s="64">
        <v>134.5</v>
      </c>
      <c r="K88" s="64">
        <v>134.5</v>
      </c>
      <c r="L88" s="64">
        <v>133</v>
      </c>
      <c r="M88" s="64">
        <v>130.80000000000001</v>
      </c>
      <c r="N88" s="64">
        <v>129.9</v>
      </c>
      <c r="O88" s="64">
        <v>129.6</v>
      </c>
      <c r="P88" s="64">
        <v>132.19999999999999</v>
      </c>
      <c r="Q88" s="64">
        <v>133.69999999999999</v>
      </c>
      <c r="R88" s="64">
        <v>133.80000000000001</v>
      </c>
      <c r="S88" s="64">
        <v>134.4</v>
      </c>
      <c r="T88" s="64">
        <v>134</v>
      </c>
      <c r="U88" s="64">
        <v>134.69999999999999</v>
      </c>
      <c r="V88" s="64">
        <v>135.69999999999999</v>
      </c>
      <c r="W88" s="64">
        <v>135.30000000000001</v>
      </c>
      <c r="X88" s="64">
        <v>135.19999999999999</v>
      </c>
      <c r="Y88" s="64">
        <v>133.6</v>
      </c>
      <c r="Z88" s="64">
        <v>131</v>
      </c>
      <c r="AA88" s="64">
        <v>130.69999999999999</v>
      </c>
      <c r="AB88" s="64">
        <v>132.9</v>
      </c>
      <c r="AC88" s="64">
        <v>132.1</v>
      </c>
      <c r="AD88" s="64">
        <v>132.1</v>
      </c>
      <c r="AE88" s="64">
        <v>133</v>
      </c>
      <c r="AF88" s="64">
        <v>133</v>
      </c>
      <c r="AG88" s="93"/>
      <c r="AH88" s="49">
        <f t="shared" si="11"/>
        <v>135.69999999999999</v>
      </c>
      <c r="AI88" s="50">
        <f t="shared" si="12"/>
        <v>129.6</v>
      </c>
    </row>
    <row r="89" spans="1:37" x14ac:dyDescent="0.25">
      <c r="A89" s="94" t="s">
        <v>94</v>
      </c>
      <c r="B89" s="95">
        <v>134</v>
      </c>
      <c r="C89" s="95">
        <v>134</v>
      </c>
      <c r="D89" s="95">
        <v>134</v>
      </c>
      <c r="E89" s="95">
        <v>132.6</v>
      </c>
      <c r="F89" s="95">
        <v>133.5</v>
      </c>
      <c r="G89" s="95">
        <v>134.30000000000001</v>
      </c>
      <c r="H89" s="95">
        <v>135.19999999999999</v>
      </c>
      <c r="I89" s="95">
        <v>133.6</v>
      </c>
      <c r="J89" s="95">
        <v>132.6</v>
      </c>
      <c r="K89" s="95">
        <v>132.6</v>
      </c>
      <c r="L89" s="95">
        <v>129.6</v>
      </c>
      <c r="M89" s="95">
        <v>132.5</v>
      </c>
      <c r="N89" s="95">
        <v>135.19999999999999</v>
      </c>
      <c r="O89" s="95">
        <v>132.80000000000001</v>
      </c>
      <c r="P89" s="95">
        <v>130.69999999999999</v>
      </c>
      <c r="Q89" s="95">
        <v>130.80000000000001</v>
      </c>
      <c r="R89" s="95">
        <v>130.9</v>
      </c>
      <c r="S89" s="95">
        <v>133.6</v>
      </c>
      <c r="T89" s="95">
        <v>134</v>
      </c>
      <c r="U89" s="95">
        <v>135.19999999999999</v>
      </c>
      <c r="V89" s="95">
        <v>134.6</v>
      </c>
      <c r="W89" s="95">
        <v>134.5</v>
      </c>
      <c r="X89" s="95">
        <v>130</v>
      </c>
      <c r="Y89" s="95">
        <v>134.4</v>
      </c>
      <c r="Z89" s="95">
        <v>134.6</v>
      </c>
      <c r="AA89" s="95">
        <v>136</v>
      </c>
      <c r="AB89" s="95">
        <v>130.69999999999999</v>
      </c>
      <c r="AC89" s="95">
        <v>134.1</v>
      </c>
      <c r="AD89" s="95">
        <v>134.1</v>
      </c>
      <c r="AE89" s="95">
        <v>132</v>
      </c>
      <c r="AF89" s="95">
        <v>132</v>
      </c>
      <c r="AG89" s="96"/>
      <c r="AH89" s="49">
        <f t="shared" si="11"/>
        <v>136</v>
      </c>
      <c r="AI89" s="50">
        <f t="shared" si="12"/>
        <v>129.6</v>
      </c>
    </row>
    <row r="90" spans="1:37" x14ac:dyDescent="0.25">
      <c r="A90" s="91" t="s">
        <v>95</v>
      </c>
      <c r="B90" s="64">
        <v>137</v>
      </c>
      <c r="C90" s="64">
        <v>137</v>
      </c>
      <c r="D90" s="64">
        <v>137</v>
      </c>
      <c r="E90" s="64">
        <v>139.80000000000001</v>
      </c>
      <c r="F90" s="64">
        <v>137.80000000000001</v>
      </c>
      <c r="G90" s="64">
        <v>133.6</v>
      </c>
      <c r="H90" s="64">
        <v>133.1</v>
      </c>
      <c r="I90" s="64">
        <v>132.4</v>
      </c>
      <c r="J90" s="64">
        <v>132.5</v>
      </c>
      <c r="K90" s="64">
        <v>132.5</v>
      </c>
      <c r="L90" s="64">
        <v>134.69999999999999</v>
      </c>
      <c r="M90" s="64">
        <v>133.6</v>
      </c>
      <c r="N90" s="64">
        <v>132.6</v>
      </c>
      <c r="O90" s="64">
        <v>130.9</v>
      </c>
      <c r="P90" s="64">
        <v>125.4</v>
      </c>
      <c r="Q90" s="64">
        <v>134.19999999999999</v>
      </c>
      <c r="R90" s="64">
        <v>134.9</v>
      </c>
      <c r="S90" s="64">
        <v>130.6</v>
      </c>
      <c r="T90" s="64">
        <v>134</v>
      </c>
      <c r="U90" s="64">
        <v>136.19999999999999</v>
      </c>
      <c r="V90" s="64">
        <v>136.19999999999999</v>
      </c>
      <c r="W90" s="64">
        <v>129.4</v>
      </c>
      <c r="X90" s="64">
        <v>135.9</v>
      </c>
      <c r="Y90" s="64">
        <v>134</v>
      </c>
      <c r="Z90" s="64">
        <v>131.6</v>
      </c>
      <c r="AA90" s="64">
        <v>130</v>
      </c>
      <c r="AB90" s="64">
        <v>120.8</v>
      </c>
      <c r="AC90" s="64">
        <v>130.19999999999999</v>
      </c>
      <c r="AD90" s="64">
        <v>130.19999999999999</v>
      </c>
      <c r="AE90" s="64">
        <v>129</v>
      </c>
      <c r="AF90" s="64">
        <v>129</v>
      </c>
      <c r="AG90" s="93"/>
      <c r="AH90" s="49">
        <f t="shared" si="11"/>
        <v>139.80000000000001</v>
      </c>
      <c r="AI90" s="50">
        <f t="shared" si="12"/>
        <v>120.8</v>
      </c>
    </row>
    <row r="91" spans="1:37" ht="15.75" thickBot="1" x14ac:dyDescent="0.3">
      <c r="A91" s="91" t="s">
        <v>96</v>
      </c>
      <c r="B91" s="97">
        <v>66</v>
      </c>
      <c r="C91" s="97">
        <v>66</v>
      </c>
      <c r="D91" s="97">
        <v>66</v>
      </c>
      <c r="E91" s="97">
        <v>66.3</v>
      </c>
      <c r="F91" s="97">
        <v>66.3</v>
      </c>
      <c r="G91" s="97">
        <v>66</v>
      </c>
      <c r="H91" s="97">
        <v>66.3</v>
      </c>
      <c r="I91" s="97">
        <v>66.400000000000006</v>
      </c>
      <c r="J91" s="97">
        <v>65.8</v>
      </c>
      <c r="K91" s="97">
        <v>65.8</v>
      </c>
      <c r="L91" s="97">
        <v>65.8</v>
      </c>
      <c r="M91" s="97">
        <v>65.7</v>
      </c>
      <c r="N91" s="97">
        <v>65.2</v>
      </c>
      <c r="O91" s="97">
        <v>65.400000000000006</v>
      </c>
      <c r="P91" s="97">
        <v>65.400000000000006</v>
      </c>
      <c r="Q91" s="97">
        <v>66.3</v>
      </c>
      <c r="R91" s="97">
        <v>66.400000000000006</v>
      </c>
      <c r="S91" s="97">
        <v>66.5</v>
      </c>
      <c r="T91" s="97">
        <v>66.400000000000006</v>
      </c>
      <c r="U91" s="97">
        <v>66.2</v>
      </c>
      <c r="V91" s="97">
        <v>65.400000000000006</v>
      </c>
      <c r="W91" s="97">
        <v>64.7</v>
      </c>
      <c r="X91" s="97">
        <v>65.2</v>
      </c>
      <c r="Y91" s="97">
        <v>66.3</v>
      </c>
      <c r="Z91" s="97">
        <v>65.2</v>
      </c>
      <c r="AA91" s="97">
        <v>65.2</v>
      </c>
      <c r="AB91" s="97">
        <v>66</v>
      </c>
      <c r="AC91" s="97">
        <v>65.900000000000006</v>
      </c>
      <c r="AD91" s="97">
        <v>65.900000000000006</v>
      </c>
      <c r="AE91" s="97">
        <v>66.599999999999994</v>
      </c>
      <c r="AF91" s="97">
        <v>66.599999999999994</v>
      </c>
      <c r="AG91" s="98"/>
      <c r="AH91" s="49">
        <f t="shared" si="11"/>
        <v>66.599999999999994</v>
      </c>
      <c r="AI91" s="50">
        <f t="shared" si="12"/>
        <v>64.7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162.33999999999997</v>
      </c>
      <c r="C93" s="102">
        <f t="shared" si="15"/>
        <v>163.73999999999998</v>
      </c>
      <c r="D93" s="102">
        <f t="shared" si="15"/>
        <v>150.23999999999998</v>
      </c>
      <c r="E93" s="102">
        <f t="shared" si="15"/>
        <v>146.13999999999999</v>
      </c>
      <c r="F93" s="102">
        <f t="shared" si="15"/>
        <v>149.94</v>
      </c>
      <c r="G93" s="102">
        <f t="shared" si="15"/>
        <v>174.54</v>
      </c>
      <c r="H93" s="102">
        <f t="shared" si="15"/>
        <v>190.23999999999995</v>
      </c>
      <c r="I93" s="102">
        <f t="shared" si="15"/>
        <v>196.83999999999997</v>
      </c>
      <c r="J93" s="102">
        <f t="shared" si="15"/>
        <v>204.23999999999998</v>
      </c>
      <c r="K93" s="102">
        <f t="shared" si="15"/>
        <v>202.84</v>
      </c>
      <c r="L93" s="102">
        <f t="shared" si="15"/>
        <v>221.44</v>
      </c>
      <c r="M93" s="102">
        <f t="shared" si="15"/>
        <v>237.53999999999996</v>
      </c>
      <c r="N93" s="102">
        <f t="shared" si="15"/>
        <v>233.13999999999996</v>
      </c>
      <c r="O93" s="102">
        <f t="shared" si="15"/>
        <v>221.33999999999997</v>
      </c>
      <c r="P93" s="102">
        <f t="shared" si="15"/>
        <v>207.03999999999996</v>
      </c>
      <c r="Q93" s="102">
        <f>SUM(Q15,Q18,Q21:Q22,Q42,Q44:Q45,Q47,Q49,Q94:Q97,Q103,Q109,Q115,Q124,Q126,Q138,Q145,Q148:Q149,Q156,Q158,Q160,Q164:Q166,Q168:Q170,Q175,Q181:Q182,Q184:Q186,Q194,Q199)</f>
        <v>196.73999999999998</v>
      </c>
      <c r="R93" s="102">
        <f>SUM(R15,R18,R21:R22,R42,R44:R45,R47,R49,R94:R97,R103,R109,R115,R124,R126,R138,R145,R148:R149,R156,R158,R160,R164:R166,R168:R170,R175,R181:R182,R184:R186,R194,R199)</f>
        <v>188.73999999999995</v>
      </c>
      <c r="S93" s="102">
        <f t="shared" si="15"/>
        <v>190.13999999999996</v>
      </c>
      <c r="T93" s="102">
        <f t="shared" si="15"/>
        <v>196.43999999999997</v>
      </c>
      <c r="U93" s="102">
        <f t="shared" si="15"/>
        <v>199.83999999999997</v>
      </c>
      <c r="V93" s="102">
        <f t="shared" si="15"/>
        <v>205.43999999999997</v>
      </c>
      <c r="W93" s="102">
        <f>SUM(W15,W18,W21:W22,W42,W44:W45,W47,W49,W94:W97,W103,W109,W115,W124,W126,W138,W145,W148:W149,W156,W158,W160,W164:W166,W168:W170,W175,W181:W182,W184:W186,W194,W199)</f>
        <v>206.93999999999994</v>
      </c>
      <c r="X93" s="102">
        <f>SUM(X15,X18,X21:X22,X42,X44:X45,X47,X49,X94:X97,X103,X109,X115,X124,X126,X138,X145,X148:X149,X156,X158,X160,X164:X166,X168:X170,X175,X181:X182,X184:X186,X194,X199)</f>
        <v>214.54</v>
      </c>
      <c r="Y93" s="102">
        <f t="shared" si="15"/>
        <v>240.43999999999994</v>
      </c>
      <c r="Z93" s="102">
        <f t="shared" si="15"/>
        <v>280.94</v>
      </c>
      <c r="AA93" s="102">
        <f t="shared" si="15"/>
        <v>310.44000000000005</v>
      </c>
      <c r="AB93" s="102">
        <f t="shared" si="15"/>
        <v>282.04000000000002</v>
      </c>
      <c r="AC93" s="102">
        <f t="shared" si="15"/>
        <v>266.74</v>
      </c>
      <c r="AD93" s="102">
        <f>SUM(AD15,AD18,AD21:AD22,AD42,AD44:AD45,AD47,AD49,AD94:AD97,AD103,AD109,AD115,AD124,AD126,AD138,AD145,AD148:AD149,AD156,AD158,AD160,AD164:AD166,AD168:AD170,AD175,AD181:AD182,AD184:AD186,AD194,AD199)</f>
        <v>253.03999999999996</v>
      </c>
      <c r="AE93" s="102">
        <f>SUM(AE15,AE18,AE21:AE22,AE42,AE44:AE45,AE47,AE49,AE94:AE97,AE103,AE109,AE115,AE124,AE126,AE138,AE145,AE148:AE149,AE156,AE158,AE160,AE164:AE166,AE168:AE170,AE175,AE181:AE182,AE184:AE186,AE194,AE199)</f>
        <v>203.73999999999998</v>
      </c>
      <c r="AF93" s="102">
        <f t="shared" si="15"/>
        <v>172.53999999999996</v>
      </c>
      <c r="AG93" s="104"/>
      <c r="AH93" s="49">
        <f>MAX(C93:AF93)</f>
        <v>310.44000000000005</v>
      </c>
      <c r="AI93" s="50">
        <f>MIN(C93:AF93)</f>
        <v>146.13999999999999</v>
      </c>
    </row>
    <row r="94" spans="1:37" x14ac:dyDescent="0.25">
      <c r="A94" s="105" t="s">
        <v>98</v>
      </c>
      <c r="B94" s="106">
        <v>41</v>
      </c>
      <c r="C94" s="106">
        <v>29.8</v>
      </c>
      <c r="D94" s="106">
        <v>34.799999999999997</v>
      </c>
      <c r="E94" s="106">
        <v>35.700000000000003</v>
      </c>
      <c r="F94" s="106">
        <v>42.6</v>
      </c>
      <c r="G94" s="106">
        <v>53.9</v>
      </c>
      <c r="H94" s="106">
        <v>41.9</v>
      </c>
      <c r="I94" s="106">
        <v>42.7</v>
      </c>
      <c r="J94" s="106">
        <v>50.7</v>
      </c>
      <c r="K94" s="106">
        <v>49</v>
      </c>
      <c r="L94" s="106">
        <v>48.8</v>
      </c>
      <c r="M94" s="106">
        <v>63.8</v>
      </c>
      <c r="N94" s="106">
        <v>82.5</v>
      </c>
      <c r="O94" s="106">
        <v>78.099999999999994</v>
      </c>
      <c r="P94" s="106">
        <v>65.7</v>
      </c>
      <c r="Q94" s="106">
        <v>55.4</v>
      </c>
      <c r="R94" s="106">
        <v>49.7</v>
      </c>
      <c r="S94" s="106">
        <v>23.6</v>
      </c>
      <c r="T94" s="106">
        <v>31</v>
      </c>
      <c r="U94" s="106">
        <v>45.6</v>
      </c>
      <c r="V94" s="106">
        <v>64</v>
      </c>
      <c r="W94" s="106">
        <v>64.5</v>
      </c>
      <c r="X94" s="106">
        <v>29.8</v>
      </c>
      <c r="Y94" s="106">
        <v>52</v>
      </c>
      <c r="Z94" s="106">
        <v>69.599999999999994</v>
      </c>
      <c r="AA94" s="106">
        <v>62</v>
      </c>
      <c r="AB94" s="106">
        <v>66.900000000000006</v>
      </c>
      <c r="AC94" s="106">
        <v>65.2</v>
      </c>
      <c r="AD94" s="106">
        <v>70.599999999999994</v>
      </c>
      <c r="AE94" s="106">
        <v>49.4</v>
      </c>
      <c r="AF94" s="106">
        <v>55</v>
      </c>
      <c r="AG94" s="109">
        <v>75</v>
      </c>
      <c r="AH94" s="49">
        <f t="shared" ref="AH94:AH100" si="16">IF(ABS(MAX(C94:AF94))&gt;ABS(MIN(C94:AF94)),MAX(C94:AF94),MIN(C94:AF94))</f>
        <v>82.5</v>
      </c>
      <c r="AI94" s="110">
        <f t="shared" ref="AI94:AI100" si="17">INDEX($C$9:$AF$9,1,MATCH(AH94,C94:AF94,0))</f>
        <v>0.375</v>
      </c>
    </row>
    <row r="95" spans="1:37" x14ac:dyDescent="0.25">
      <c r="A95" s="111" t="s">
        <v>99</v>
      </c>
      <c r="B95" s="112">
        <v>-96</v>
      </c>
      <c r="C95" s="112">
        <v>-90.7</v>
      </c>
      <c r="D95" s="112">
        <v>-101</v>
      </c>
      <c r="E95" s="112">
        <f>-47-51</f>
        <v>-98</v>
      </c>
      <c r="F95" s="112">
        <f>-49.5-53.1</f>
        <v>-102.6</v>
      </c>
      <c r="G95" s="112">
        <f>-43.3-46.7</f>
        <v>-90</v>
      </c>
      <c r="H95" s="112">
        <f>-35.7-38.7</f>
        <v>-74.400000000000006</v>
      </c>
      <c r="I95" s="112">
        <f>-31.2-34.5</f>
        <v>-65.7</v>
      </c>
      <c r="J95" s="112">
        <f>-31.4-34.7</f>
        <v>-66.099999999999994</v>
      </c>
      <c r="K95" s="112">
        <f t="shared" ref="K95" si="18">-31.4-34.7</f>
        <v>-66.099999999999994</v>
      </c>
      <c r="L95" s="112">
        <f>-29-31.3</f>
        <v>-60.3</v>
      </c>
      <c r="M95" s="112">
        <v>-56</v>
      </c>
      <c r="N95" s="112">
        <v>-62</v>
      </c>
      <c r="O95" s="112">
        <v>-63.1</v>
      </c>
      <c r="P95" s="112">
        <v>-73</v>
      </c>
      <c r="Q95" s="112">
        <f>-37.1-40.6</f>
        <v>-77.7</v>
      </c>
      <c r="R95" s="112">
        <f>-36-39.4</f>
        <v>-75.400000000000006</v>
      </c>
      <c r="S95" s="112">
        <f>-34-37</f>
        <v>-71</v>
      </c>
      <c r="T95" s="112">
        <v>-46</v>
      </c>
      <c r="U95" s="112">
        <v>-60</v>
      </c>
      <c r="V95" s="112">
        <f>-32-35</f>
        <v>-67</v>
      </c>
      <c r="W95" s="112">
        <f>-33-35</f>
        <v>-68</v>
      </c>
      <c r="X95" s="112">
        <f>-14.5-16.1</f>
        <v>-30.6</v>
      </c>
      <c r="Y95" s="112">
        <f>-25-27</f>
        <v>-52</v>
      </c>
      <c r="Z95" s="112">
        <f>-26-28.8</f>
        <v>-54.8</v>
      </c>
      <c r="AA95" s="112">
        <v>-35</v>
      </c>
      <c r="AB95" s="112">
        <v>-47.9</v>
      </c>
      <c r="AC95" s="112">
        <v>-52.8</v>
      </c>
      <c r="AD95" s="112">
        <v>-62.6</v>
      </c>
      <c r="AE95" s="112">
        <v>-59.5</v>
      </c>
      <c r="AF95" s="112">
        <v>-75</v>
      </c>
      <c r="AG95" s="109">
        <v>240</v>
      </c>
      <c r="AH95" s="49">
        <f t="shared" si="16"/>
        <v>-102.6</v>
      </c>
      <c r="AI95" s="110">
        <f t="shared" si="17"/>
        <v>0.16666666666666699</v>
      </c>
    </row>
    <row r="96" spans="1:37" x14ac:dyDescent="0.25">
      <c r="A96" s="111" t="s">
        <v>100</v>
      </c>
      <c r="B96" s="112">
        <v>3.8</v>
      </c>
      <c r="C96" s="112">
        <v>2.9</v>
      </c>
      <c r="D96" s="112">
        <v>2</v>
      </c>
      <c r="E96" s="112">
        <v>2.2999999999999998</v>
      </c>
      <c r="F96" s="112">
        <v>2.8</v>
      </c>
      <c r="G96" s="112">
        <v>6.3</v>
      </c>
      <c r="H96" s="112">
        <v>7.2</v>
      </c>
      <c r="I96" s="112">
        <v>10.4</v>
      </c>
      <c r="J96" s="112">
        <v>9.8000000000000007</v>
      </c>
      <c r="K96" s="112">
        <v>9.8000000000000007</v>
      </c>
      <c r="L96" s="112">
        <v>9.4</v>
      </c>
      <c r="M96" s="112">
        <v>9.1999999999999993</v>
      </c>
      <c r="N96" s="112">
        <v>8.1</v>
      </c>
      <c r="O96" s="112">
        <v>0</v>
      </c>
      <c r="P96" s="112">
        <v>-2.1</v>
      </c>
      <c r="Q96" s="112">
        <v>-3.4</v>
      </c>
      <c r="R96" s="112">
        <v>3.5</v>
      </c>
      <c r="S96" s="112">
        <v>6.2</v>
      </c>
      <c r="T96" s="112">
        <v>8.4</v>
      </c>
      <c r="U96" s="112">
        <v>6.3</v>
      </c>
      <c r="V96" s="112">
        <v>-4.5</v>
      </c>
      <c r="W96" s="112">
        <v>-4.3</v>
      </c>
      <c r="X96" s="112">
        <v>-5.2</v>
      </c>
      <c r="Y96" s="112">
        <v>7.2</v>
      </c>
      <c r="Z96" s="112">
        <v>7.1</v>
      </c>
      <c r="AA96" s="112">
        <v>9</v>
      </c>
      <c r="AB96" s="112">
        <v>7.7</v>
      </c>
      <c r="AC96" s="112">
        <v>6.8</v>
      </c>
      <c r="AD96" s="112">
        <v>5.2</v>
      </c>
      <c r="AE96" s="112">
        <v>3.4</v>
      </c>
      <c r="AF96" s="112">
        <v>0</v>
      </c>
      <c r="AG96" s="109">
        <v>60</v>
      </c>
      <c r="AH96" s="49">
        <f t="shared" si="16"/>
        <v>10.4</v>
      </c>
      <c r="AI96" s="110">
        <f t="shared" si="17"/>
        <v>0.25</v>
      </c>
    </row>
    <row r="97" spans="1:37" x14ac:dyDescent="0.25">
      <c r="A97" s="113" t="s">
        <v>101</v>
      </c>
      <c r="B97" s="114">
        <v>20.7</v>
      </c>
      <c r="C97" s="114">
        <v>28.9</v>
      </c>
      <c r="D97" s="114">
        <v>21.6</v>
      </c>
      <c r="E97" s="114">
        <v>12.5</v>
      </c>
      <c r="F97" s="114">
        <v>13.5</v>
      </c>
      <c r="G97" s="114">
        <v>10.7</v>
      </c>
      <c r="H97" s="114">
        <v>24</v>
      </c>
      <c r="I97" s="114">
        <v>17.899999999999999</v>
      </c>
      <c r="J97" s="114">
        <v>18.8</v>
      </c>
      <c r="K97" s="114">
        <v>18.8</v>
      </c>
      <c r="L97" s="114">
        <v>32.200000000000003</v>
      </c>
      <c r="M97" s="114">
        <v>21.5</v>
      </c>
      <c r="N97" s="114">
        <v>4.7</v>
      </c>
      <c r="O97" s="114">
        <v>5.3</v>
      </c>
      <c r="P97" s="114">
        <v>14.4</v>
      </c>
      <c r="Q97" s="114">
        <v>18.8</v>
      </c>
      <c r="R97" s="114">
        <v>7.9</v>
      </c>
      <c r="S97" s="114">
        <v>28.3</v>
      </c>
      <c r="T97" s="114">
        <v>0</v>
      </c>
      <c r="U97" s="114">
        <v>4.9000000000000004</v>
      </c>
      <c r="V97" s="114">
        <v>9.9</v>
      </c>
      <c r="W97" s="114">
        <v>11.7</v>
      </c>
      <c r="X97" s="114">
        <v>17.5</v>
      </c>
      <c r="Y97" s="114">
        <v>30.2</v>
      </c>
      <c r="Z97" s="114">
        <v>56</v>
      </c>
      <c r="AA97" s="114">
        <v>71.400000000000006</v>
      </c>
      <c r="AB97" s="114">
        <v>62.6</v>
      </c>
      <c r="AC97" s="114">
        <v>54.6</v>
      </c>
      <c r="AD97" s="114">
        <v>47.3</v>
      </c>
      <c r="AE97" s="114">
        <v>17.899999999999999</v>
      </c>
      <c r="AF97" s="114">
        <v>0</v>
      </c>
      <c r="AG97" s="116">
        <v>120</v>
      </c>
      <c r="AH97" s="49">
        <f t="shared" si="16"/>
        <v>71.400000000000006</v>
      </c>
      <c r="AI97" s="110">
        <f t="shared" si="17"/>
        <v>0.8125</v>
      </c>
    </row>
    <row r="98" spans="1:37" x14ac:dyDescent="0.25">
      <c r="A98" s="113" t="s">
        <v>102</v>
      </c>
      <c r="B98" s="114">
        <v>42.9</v>
      </c>
      <c r="C98" s="114">
        <v>52.5</v>
      </c>
      <c r="D98" s="114">
        <v>49.6</v>
      </c>
      <c r="E98" s="114">
        <v>34.5</v>
      </c>
      <c r="F98" s="114">
        <v>40.4</v>
      </c>
      <c r="G98" s="114">
        <v>27.5</v>
      </c>
      <c r="H98" s="114">
        <v>35.5</v>
      </c>
      <c r="I98" s="114">
        <v>30.4</v>
      </c>
      <c r="J98" s="114">
        <v>30.2</v>
      </c>
      <c r="K98" s="114">
        <v>30.2</v>
      </c>
      <c r="L98" s="114">
        <v>44.9</v>
      </c>
      <c r="M98" s="114">
        <v>28</v>
      </c>
      <c r="N98" s="114">
        <v>19.3</v>
      </c>
      <c r="O98" s="114">
        <v>19.100000000000001</v>
      </c>
      <c r="P98" s="114">
        <v>30.3</v>
      </c>
      <c r="Q98" s="114">
        <v>35.700000000000003</v>
      </c>
      <c r="R98" s="114">
        <v>25</v>
      </c>
      <c r="S98" s="114">
        <v>37.799999999999997</v>
      </c>
      <c r="T98" s="114">
        <v>49</v>
      </c>
      <c r="U98" s="114">
        <v>33.299999999999997</v>
      </c>
      <c r="V98" s="114">
        <v>7.2</v>
      </c>
      <c r="W98" s="114">
        <v>15</v>
      </c>
      <c r="X98" s="114">
        <v>54.3</v>
      </c>
      <c r="Y98" s="114">
        <v>52</v>
      </c>
      <c r="Z98" s="114">
        <v>26.8</v>
      </c>
      <c r="AA98" s="114">
        <v>55</v>
      </c>
      <c r="AB98" s="114">
        <v>41</v>
      </c>
      <c r="AC98" s="114">
        <v>48.4</v>
      </c>
      <c r="AD98" s="114">
        <v>43</v>
      </c>
      <c r="AE98" s="114">
        <v>50</v>
      </c>
      <c r="AF98" s="114">
        <v>43.2</v>
      </c>
      <c r="AG98" s="116"/>
      <c r="AH98" s="49">
        <f t="shared" si="16"/>
        <v>55</v>
      </c>
      <c r="AI98" s="110">
        <f t="shared" si="17"/>
        <v>0.8125</v>
      </c>
    </row>
    <row r="99" spans="1:37" x14ac:dyDescent="0.25">
      <c r="A99" s="113" t="s">
        <v>103</v>
      </c>
      <c r="B99" s="114">
        <v>47.9</v>
      </c>
      <c r="C99" s="114">
        <v>62.5</v>
      </c>
      <c r="D99" s="114">
        <v>56.4</v>
      </c>
      <c r="E99" s="114">
        <v>55</v>
      </c>
      <c r="F99" s="114">
        <v>51.9</v>
      </c>
      <c r="G99" s="114">
        <v>34.299999999999997</v>
      </c>
      <c r="H99" s="114">
        <v>45.7</v>
      </c>
      <c r="I99" s="114">
        <v>42.1</v>
      </c>
      <c r="J99" s="114">
        <v>43.3</v>
      </c>
      <c r="K99" s="114">
        <v>43.3</v>
      </c>
      <c r="L99" s="114">
        <v>50.5</v>
      </c>
      <c r="M99" s="114">
        <v>41.2</v>
      </c>
      <c r="N99" s="114">
        <v>17.2</v>
      </c>
      <c r="O99" s="114">
        <v>28.3</v>
      </c>
      <c r="P99" s="114">
        <v>45.8</v>
      </c>
      <c r="Q99" s="114">
        <v>54.3</v>
      </c>
      <c r="R99" s="114">
        <v>59.2</v>
      </c>
      <c r="S99" s="114">
        <v>78.3</v>
      </c>
      <c r="T99" s="114">
        <v>68</v>
      </c>
      <c r="U99" s="114">
        <v>55.1</v>
      </c>
      <c r="V99" s="114">
        <v>30</v>
      </c>
      <c r="W99" s="114">
        <v>7</v>
      </c>
      <c r="X99" s="114">
        <v>48.4</v>
      </c>
      <c r="Y99" s="114">
        <v>39</v>
      </c>
      <c r="Z99" s="114">
        <v>8.9</v>
      </c>
      <c r="AA99" s="114">
        <v>8.6999999999999993</v>
      </c>
      <c r="AB99" s="114">
        <v>31.4</v>
      </c>
      <c r="AC99" s="114">
        <v>29.8</v>
      </c>
      <c r="AD99" s="114">
        <v>23</v>
      </c>
      <c r="AE99" s="114">
        <v>66.5</v>
      </c>
      <c r="AF99" s="114">
        <v>65.2</v>
      </c>
      <c r="AG99" s="100"/>
      <c r="AH99" s="49">
        <f t="shared" si="16"/>
        <v>78.3</v>
      </c>
      <c r="AI99" s="110">
        <f t="shared" si="17"/>
        <v>0.58333333333333304</v>
      </c>
    </row>
    <row r="100" spans="1:37" ht="15.75" thickBot="1" x14ac:dyDescent="0.3">
      <c r="A100" s="117" t="s">
        <v>104</v>
      </c>
      <c r="B100" s="95">
        <v>52.3</v>
      </c>
      <c r="C100" s="95">
        <v>51.6</v>
      </c>
      <c r="D100" s="95">
        <v>40.799999999999997</v>
      </c>
      <c r="E100" s="95">
        <v>41.8</v>
      </c>
      <c r="F100" s="95">
        <v>39.200000000000003</v>
      </c>
      <c r="G100" s="95">
        <v>34</v>
      </c>
      <c r="H100" s="95">
        <v>33.6</v>
      </c>
      <c r="I100" s="95">
        <v>27.5</v>
      </c>
      <c r="J100" s="95">
        <v>26</v>
      </c>
      <c r="K100" s="95">
        <v>26</v>
      </c>
      <c r="L100" s="95">
        <v>21.9</v>
      </c>
      <c r="M100" s="95">
        <v>35.1</v>
      </c>
      <c r="N100" s="95">
        <v>37.9</v>
      </c>
      <c r="O100" s="95">
        <v>40.700000000000003</v>
      </c>
      <c r="P100" s="95">
        <v>45.6</v>
      </c>
      <c r="Q100" s="95">
        <v>48.9</v>
      </c>
      <c r="R100" s="95">
        <v>41.3</v>
      </c>
      <c r="S100" s="95">
        <v>34</v>
      </c>
      <c r="T100" s="95">
        <v>31</v>
      </c>
      <c r="U100" s="95">
        <v>31.3</v>
      </c>
      <c r="V100" s="95">
        <v>22</v>
      </c>
      <c r="W100" s="95">
        <v>23</v>
      </c>
      <c r="X100" s="95">
        <v>25</v>
      </c>
      <c r="Y100" s="95">
        <v>35</v>
      </c>
      <c r="Z100" s="95">
        <v>51.2</v>
      </c>
      <c r="AA100" s="95">
        <v>59</v>
      </c>
      <c r="AB100" s="95">
        <v>55.3</v>
      </c>
      <c r="AC100" s="95">
        <v>54</v>
      </c>
      <c r="AD100" s="95">
        <v>54.2</v>
      </c>
      <c r="AE100" s="95">
        <v>48.7</v>
      </c>
      <c r="AF100" s="95">
        <v>45.7</v>
      </c>
      <c r="AG100" s="100"/>
      <c r="AH100" s="49">
        <f t="shared" si="16"/>
        <v>59</v>
      </c>
      <c r="AI100" s="110">
        <f t="shared" si="17"/>
        <v>0.8125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9">AF102</f>
        <v>9.9</v>
      </c>
      <c r="C102" s="48">
        <v>9.9</v>
      </c>
      <c r="D102" s="122">
        <f t="shared" ref="D102:S107" si="20">C102</f>
        <v>9.9</v>
      </c>
      <c r="E102" s="122">
        <f t="shared" si="20"/>
        <v>9.9</v>
      </c>
      <c r="F102" s="122">
        <f t="shared" si="20"/>
        <v>9.9</v>
      </c>
      <c r="G102" s="122">
        <f t="shared" si="20"/>
        <v>9.9</v>
      </c>
      <c r="H102" s="122">
        <f t="shared" si="20"/>
        <v>9.9</v>
      </c>
      <c r="I102" s="122">
        <f t="shared" si="20"/>
        <v>9.9</v>
      </c>
      <c r="J102" s="122">
        <f t="shared" si="20"/>
        <v>9.9</v>
      </c>
      <c r="K102" s="122">
        <f t="shared" si="20"/>
        <v>9.9</v>
      </c>
      <c r="L102" s="122">
        <f t="shared" si="20"/>
        <v>9.9</v>
      </c>
      <c r="M102" s="122">
        <f t="shared" si="20"/>
        <v>9.9</v>
      </c>
      <c r="N102" s="122">
        <f t="shared" si="20"/>
        <v>9.9</v>
      </c>
      <c r="O102" s="122">
        <f t="shared" si="20"/>
        <v>9.9</v>
      </c>
      <c r="P102" s="122">
        <f t="shared" si="20"/>
        <v>9.9</v>
      </c>
      <c r="Q102" s="122">
        <f t="shared" si="20"/>
        <v>9.9</v>
      </c>
      <c r="R102" s="122">
        <f t="shared" si="20"/>
        <v>9.9</v>
      </c>
      <c r="S102" s="122">
        <f t="shared" si="20"/>
        <v>9.9</v>
      </c>
      <c r="T102" s="122">
        <f t="shared" ref="T102:AF107" si="21">S102</f>
        <v>9.9</v>
      </c>
      <c r="U102" s="122">
        <f t="shared" si="21"/>
        <v>9.9</v>
      </c>
      <c r="V102" s="122">
        <f t="shared" si="21"/>
        <v>9.9</v>
      </c>
      <c r="W102" s="122">
        <f t="shared" si="21"/>
        <v>9.9</v>
      </c>
      <c r="X102" s="122">
        <f t="shared" si="21"/>
        <v>9.9</v>
      </c>
      <c r="Y102" s="122">
        <f t="shared" si="21"/>
        <v>9.9</v>
      </c>
      <c r="Z102" s="122">
        <f t="shared" si="21"/>
        <v>9.9</v>
      </c>
      <c r="AA102" s="122">
        <f t="shared" si="21"/>
        <v>9.9</v>
      </c>
      <c r="AB102" s="122">
        <f t="shared" si="21"/>
        <v>9.9</v>
      </c>
      <c r="AC102" s="122">
        <f t="shared" si="21"/>
        <v>9.9</v>
      </c>
      <c r="AD102" s="122">
        <f t="shared" si="21"/>
        <v>9.9</v>
      </c>
      <c r="AE102" s="122">
        <f t="shared" si="21"/>
        <v>9.9</v>
      </c>
      <c r="AF102" s="122">
        <f t="shared" si="21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9"/>
        <v>9.6</v>
      </c>
      <c r="C103" s="125">
        <v>9.6</v>
      </c>
      <c r="D103" s="124">
        <f t="shared" si="20"/>
        <v>9.6</v>
      </c>
      <c r="E103" s="124">
        <f t="shared" si="20"/>
        <v>9.6</v>
      </c>
      <c r="F103" s="124">
        <f t="shared" si="20"/>
        <v>9.6</v>
      </c>
      <c r="G103" s="124">
        <f t="shared" si="20"/>
        <v>9.6</v>
      </c>
      <c r="H103" s="124">
        <f t="shared" si="20"/>
        <v>9.6</v>
      </c>
      <c r="I103" s="124">
        <f t="shared" si="20"/>
        <v>9.6</v>
      </c>
      <c r="J103" s="124">
        <f t="shared" si="20"/>
        <v>9.6</v>
      </c>
      <c r="K103" s="124">
        <f t="shared" si="20"/>
        <v>9.6</v>
      </c>
      <c r="L103" s="124">
        <f t="shared" si="20"/>
        <v>9.6</v>
      </c>
      <c r="M103" s="124">
        <f t="shared" si="20"/>
        <v>9.6</v>
      </c>
      <c r="N103" s="124">
        <f t="shared" si="20"/>
        <v>9.6</v>
      </c>
      <c r="O103" s="124">
        <f t="shared" si="20"/>
        <v>9.6</v>
      </c>
      <c r="P103" s="124">
        <f t="shared" si="20"/>
        <v>9.6</v>
      </c>
      <c r="Q103" s="124">
        <f t="shared" si="20"/>
        <v>9.6</v>
      </c>
      <c r="R103" s="124">
        <f t="shared" si="20"/>
        <v>9.6</v>
      </c>
      <c r="S103" s="124">
        <f t="shared" si="20"/>
        <v>9.6</v>
      </c>
      <c r="T103" s="124">
        <f t="shared" si="21"/>
        <v>9.6</v>
      </c>
      <c r="U103" s="124">
        <f t="shared" si="21"/>
        <v>9.6</v>
      </c>
      <c r="V103" s="124">
        <f t="shared" si="21"/>
        <v>9.6</v>
      </c>
      <c r="W103" s="124">
        <f t="shared" si="21"/>
        <v>9.6</v>
      </c>
      <c r="X103" s="124">
        <f t="shared" si="21"/>
        <v>9.6</v>
      </c>
      <c r="Y103" s="124">
        <f t="shared" si="21"/>
        <v>9.6</v>
      </c>
      <c r="Z103" s="124">
        <f t="shared" si="21"/>
        <v>9.6</v>
      </c>
      <c r="AA103" s="124">
        <f t="shared" si="21"/>
        <v>9.6</v>
      </c>
      <c r="AB103" s="124">
        <f t="shared" si="21"/>
        <v>9.6</v>
      </c>
      <c r="AC103" s="124">
        <f t="shared" si="21"/>
        <v>9.6</v>
      </c>
      <c r="AD103" s="124">
        <f t="shared" si="21"/>
        <v>9.6</v>
      </c>
      <c r="AE103" s="124">
        <f t="shared" si="21"/>
        <v>9.6</v>
      </c>
      <c r="AF103" s="124">
        <f t="shared" si="21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9"/>
        <v>9.98</v>
      </c>
      <c r="C104" s="125">
        <v>9.98</v>
      </c>
      <c r="D104" s="124">
        <f t="shared" si="20"/>
        <v>9.98</v>
      </c>
      <c r="E104" s="124">
        <f t="shared" si="20"/>
        <v>9.98</v>
      </c>
      <c r="F104" s="124">
        <f t="shared" si="20"/>
        <v>9.98</v>
      </c>
      <c r="G104" s="124">
        <f t="shared" si="20"/>
        <v>9.98</v>
      </c>
      <c r="H104" s="124">
        <f t="shared" si="20"/>
        <v>9.98</v>
      </c>
      <c r="I104" s="124">
        <f t="shared" si="20"/>
        <v>9.98</v>
      </c>
      <c r="J104" s="124">
        <f t="shared" si="20"/>
        <v>9.98</v>
      </c>
      <c r="K104" s="124">
        <f t="shared" si="20"/>
        <v>9.98</v>
      </c>
      <c r="L104" s="124">
        <f t="shared" si="20"/>
        <v>9.98</v>
      </c>
      <c r="M104" s="124">
        <f t="shared" si="20"/>
        <v>9.98</v>
      </c>
      <c r="N104" s="124">
        <f t="shared" si="20"/>
        <v>9.98</v>
      </c>
      <c r="O104" s="124">
        <f t="shared" si="20"/>
        <v>9.98</v>
      </c>
      <c r="P104" s="124">
        <f t="shared" si="20"/>
        <v>9.98</v>
      </c>
      <c r="Q104" s="124">
        <f t="shared" si="20"/>
        <v>9.98</v>
      </c>
      <c r="R104" s="124">
        <f t="shared" si="20"/>
        <v>9.98</v>
      </c>
      <c r="S104" s="124">
        <f t="shared" si="20"/>
        <v>9.98</v>
      </c>
      <c r="T104" s="124">
        <f t="shared" si="21"/>
        <v>9.98</v>
      </c>
      <c r="U104" s="124">
        <f t="shared" si="21"/>
        <v>9.98</v>
      </c>
      <c r="V104" s="124">
        <f t="shared" si="21"/>
        <v>9.98</v>
      </c>
      <c r="W104" s="124">
        <f t="shared" si="21"/>
        <v>9.98</v>
      </c>
      <c r="X104" s="124">
        <f t="shared" si="21"/>
        <v>9.98</v>
      </c>
      <c r="Y104" s="124">
        <f t="shared" si="21"/>
        <v>9.98</v>
      </c>
      <c r="Z104" s="124">
        <f t="shared" si="21"/>
        <v>9.98</v>
      </c>
      <c r="AA104" s="124">
        <f t="shared" si="21"/>
        <v>9.98</v>
      </c>
      <c r="AB104" s="124">
        <f t="shared" si="21"/>
        <v>9.98</v>
      </c>
      <c r="AC104" s="124">
        <f t="shared" si="21"/>
        <v>9.98</v>
      </c>
      <c r="AD104" s="124">
        <f t="shared" si="21"/>
        <v>9.98</v>
      </c>
      <c r="AE104" s="124">
        <f t="shared" si="21"/>
        <v>9.98</v>
      </c>
      <c r="AF104" s="124">
        <f t="shared" si="21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9"/>
        <v>9.1</v>
      </c>
      <c r="C105" s="125">
        <v>9.1</v>
      </c>
      <c r="D105" s="124">
        <f t="shared" si="20"/>
        <v>9.1</v>
      </c>
      <c r="E105" s="124">
        <f t="shared" si="20"/>
        <v>9.1</v>
      </c>
      <c r="F105" s="124">
        <f t="shared" si="20"/>
        <v>9.1</v>
      </c>
      <c r="G105" s="124">
        <f t="shared" si="20"/>
        <v>9.1</v>
      </c>
      <c r="H105" s="124">
        <f t="shared" si="20"/>
        <v>9.1</v>
      </c>
      <c r="I105" s="124">
        <f t="shared" si="20"/>
        <v>9.1</v>
      </c>
      <c r="J105" s="124">
        <f t="shared" si="20"/>
        <v>9.1</v>
      </c>
      <c r="K105" s="124">
        <f t="shared" si="20"/>
        <v>9.1</v>
      </c>
      <c r="L105" s="124">
        <f t="shared" si="20"/>
        <v>9.1</v>
      </c>
      <c r="M105" s="124">
        <f t="shared" si="20"/>
        <v>9.1</v>
      </c>
      <c r="N105" s="124">
        <f t="shared" si="20"/>
        <v>9.1</v>
      </c>
      <c r="O105" s="124">
        <f t="shared" si="20"/>
        <v>9.1</v>
      </c>
      <c r="P105" s="124">
        <f t="shared" si="20"/>
        <v>9.1</v>
      </c>
      <c r="Q105" s="124">
        <f t="shared" si="20"/>
        <v>9.1</v>
      </c>
      <c r="R105" s="124">
        <f t="shared" si="20"/>
        <v>9.1</v>
      </c>
      <c r="S105" s="124">
        <f t="shared" si="20"/>
        <v>9.1</v>
      </c>
      <c r="T105" s="124">
        <f t="shared" si="21"/>
        <v>9.1</v>
      </c>
      <c r="U105" s="124">
        <f t="shared" si="21"/>
        <v>9.1</v>
      </c>
      <c r="V105" s="124">
        <f t="shared" si="21"/>
        <v>9.1</v>
      </c>
      <c r="W105" s="124">
        <f t="shared" si="21"/>
        <v>9.1</v>
      </c>
      <c r="X105" s="124">
        <f t="shared" si="21"/>
        <v>9.1</v>
      </c>
      <c r="Y105" s="124">
        <f t="shared" si="21"/>
        <v>9.1</v>
      </c>
      <c r="Z105" s="124">
        <f t="shared" si="21"/>
        <v>9.1</v>
      </c>
      <c r="AA105" s="124">
        <f t="shared" si="21"/>
        <v>9.1</v>
      </c>
      <c r="AB105" s="124">
        <f t="shared" si="21"/>
        <v>9.1</v>
      </c>
      <c r="AC105" s="124">
        <f t="shared" si="21"/>
        <v>9.1</v>
      </c>
      <c r="AD105" s="124">
        <f t="shared" si="21"/>
        <v>9.1</v>
      </c>
      <c r="AE105" s="124">
        <f t="shared" si="21"/>
        <v>9.1</v>
      </c>
      <c r="AF105" s="124">
        <f t="shared" si="21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9"/>
        <v>9.18</v>
      </c>
      <c r="C106" s="125">
        <v>9.18</v>
      </c>
      <c r="D106" s="124">
        <f t="shared" si="20"/>
        <v>9.18</v>
      </c>
      <c r="E106" s="124">
        <f t="shared" si="20"/>
        <v>9.18</v>
      </c>
      <c r="F106" s="124">
        <f t="shared" si="20"/>
        <v>9.18</v>
      </c>
      <c r="G106" s="124">
        <f t="shared" si="20"/>
        <v>9.18</v>
      </c>
      <c r="H106" s="124">
        <f t="shared" si="20"/>
        <v>9.18</v>
      </c>
      <c r="I106" s="124">
        <f t="shared" si="20"/>
        <v>9.18</v>
      </c>
      <c r="J106" s="124">
        <f t="shared" si="20"/>
        <v>9.18</v>
      </c>
      <c r="K106" s="124">
        <f t="shared" si="20"/>
        <v>9.18</v>
      </c>
      <c r="L106" s="124">
        <f t="shared" si="20"/>
        <v>9.18</v>
      </c>
      <c r="M106" s="124">
        <f t="shared" si="20"/>
        <v>9.18</v>
      </c>
      <c r="N106" s="124">
        <f t="shared" si="20"/>
        <v>9.18</v>
      </c>
      <c r="O106" s="124">
        <f t="shared" si="20"/>
        <v>9.18</v>
      </c>
      <c r="P106" s="124">
        <f t="shared" si="20"/>
        <v>9.18</v>
      </c>
      <c r="Q106" s="124">
        <f t="shared" si="20"/>
        <v>9.18</v>
      </c>
      <c r="R106" s="124">
        <f t="shared" si="20"/>
        <v>9.18</v>
      </c>
      <c r="S106" s="124">
        <f t="shared" si="20"/>
        <v>9.18</v>
      </c>
      <c r="T106" s="124">
        <f t="shared" si="21"/>
        <v>9.18</v>
      </c>
      <c r="U106" s="124">
        <f t="shared" si="21"/>
        <v>9.18</v>
      </c>
      <c r="V106" s="124">
        <f t="shared" si="21"/>
        <v>9.18</v>
      </c>
      <c r="W106" s="124">
        <f t="shared" si="21"/>
        <v>9.18</v>
      </c>
      <c r="X106" s="124">
        <f t="shared" si="21"/>
        <v>9.18</v>
      </c>
      <c r="Y106" s="124">
        <f t="shared" si="21"/>
        <v>9.18</v>
      </c>
      <c r="Z106" s="124">
        <f t="shared" si="21"/>
        <v>9.18</v>
      </c>
      <c r="AA106" s="124">
        <f t="shared" si="21"/>
        <v>9.18</v>
      </c>
      <c r="AB106" s="124">
        <f t="shared" si="21"/>
        <v>9.18</v>
      </c>
      <c r="AC106" s="124">
        <f t="shared" si="21"/>
        <v>9.18</v>
      </c>
      <c r="AD106" s="124">
        <f t="shared" si="21"/>
        <v>9.18</v>
      </c>
      <c r="AE106" s="124">
        <f t="shared" si="21"/>
        <v>9.18</v>
      </c>
      <c r="AF106" s="124">
        <f t="shared" si="21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9"/>
        <v>7</v>
      </c>
      <c r="C107" s="125">
        <v>7</v>
      </c>
      <c r="D107" s="124">
        <f t="shared" si="20"/>
        <v>7</v>
      </c>
      <c r="E107" s="124">
        <f t="shared" si="20"/>
        <v>7</v>
      </c>
      <c r="F107" s="124">
        <f t="shared" si="20"/>
        <v>7</v>
      </c>
      <c r="G107" s="124">
        <f t="shared" si="20"/>
        <v>7</v>
      </c>
      <c r="H107" s="124">
        <f t="shared" si="20"/>
        <v>7</v>
      </c>
      <c r="I107" s="124">
        <f t="shared" si="20"/>
        <v>7</v>
      </c>
      <c r="J107" s="124">
        <f t="shared" si="20"/>
        <v>7</v>
      </c>
      <c r="K107" s="124">
        <f t="shared" si="20"/>
        <v>7</v>
      </c>
      <c r="L107" s="124">
        <f t="shared" si="20"/>
        <v>7</v>
      </c>
      <c r="M107" s="124">
        <f t="shared" si="20"/>
        <v>7</v>
      </c>
      <c r="N107" s="124">
        <f t="shared" si="20"/>
        <v>7</v>
      </c>
      <c r="O107" s="124">
        <f t="shared" si="20"/>
        <v>7</v>
      </c>
      <c r="P107" s="124">
        <f t="shared" si="20"/>
        <v>7</v>
      </c>
      <c r="Q107" s="124">
        <f t="shared" si="20"/>
        <v>7</v>
      </c>
      <c r="R107" s="124">
        <f t="shared" si="20"/>
        <v>7</v>
      </c>
      <c r="S107" s="124">
        <f t="shared" si="20"/>
        <v>7</v>
      </c>
      <c r="T107" s="124">
        <f t="shared" si="21"/>
        <v>7</v>
      </c>
      <c r="U107" s="124">
        <f t="shared" si="21"/>
        <v>7</v>
      </c>
      <c r="V107" s="124">
        <f t="shared" si="21"/>
        <v>7</v>
      </c>
      <c r="W107" s="124">
        <f t="shared" si="21"/>
        <v>7</v>
      </c>
      <c r="X107" s="124">
        <f t="shared" si="21"/>
        <v>7</v>
      </c>
      <c r="Y107" s="124">
        <f t="shared" si="21"/>
        <v>7</v>
      </c>
      <c r="Z107" s="124">
        <f t="shared" si="21"/>
        <v>7</v>
      </c>
      <c r="AA107" s="124">
        <f t="shared" si="21"/>
        <v>7</v>
      </c>
      <c r="AB107" s="124">
        <f t="shared" si="21"/>
        <v>7</v>
      </c>
      <c r="AC107" s="124">
        <f t="shared" si="21"/>
        <v>7</v>
      </c>
      <c r="AD107" s="124">
        <f t="shared" si="21"/>
        <v>7</v>
      </c>
      <c r="AE107" s="124">
        <f t="shared" si="21"/>
        <v>7</v>
      </c>
      <c r="AF107" s="124">
        <f t="shared" si="21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2">C109</f>
        <v>2.25</v>
      </c>
      <c r="E109" s="124">
        <f t="shared" si="22"/>
        <v>2.25</v>
      </c>
      <c r="F109" s="124">
        <f t="shared" si="22"/>
        <v>2.25</v>
      </c>
      <c r="G109" s="124">
        <f t="shared" si="22"/>
        <v>2.25</v>
      </c>
      <c r="H109" s="124">
        <f t="shared" si="22"/>
        <v>2.25</v>
      </c>
      <c r="I109" s="124">
        <f t="shared" si="22"/>
        <v>2.25</v>
      </c>
      <c r="J109" s="124">
        <f t="shared" si="22"/>
        <v>2.25</v>
      </c>
      <c r="K109" s="124">
        <f t="shared" si="22"/>
        <v>2.25</v>
      </c>
      <c r="L109" s="124">
        <f t="shared" si="22"/>
        <v>2.25</v>
      </c>
      <c r="M109" s="124">
        <f t="shared" si="22"/>
        <v>2.25</v>
      </c>
      <c r="N109" s="124">
        <f t="shared" si="22"/>
        <v>2.25</v>
      </c>
      <c r="O109" s="124">
        <f t="shared" si="22"/>
        <v>2.25</v>
      </c>
      <c r="P109" s="124">
        <f t="shared" si="22"/>
        <v>2.25</v>
      </c>
      <c r="Q109" s="124">
        <f t="shared" si="22"/>
        <v>2.25</v>
      </c>
      <c r="R109" s="124">
        <f t="shared" si="22"/>
        <v>2.25</v>
      </c>
      <c r="S109" s="124">
        <f t="shared" si="22"/>
        <v>2.25</v>
      </c>
      <c r="T109" s="124">
        <f t="shared" ref="T109:AF110" si="23">S109</f>
        <v>2.25</v>
      </c>
      <c r="U109" s="124">
        <f t="shared" si="23"/>
        <v>2.25</v>
      </c>
      <c r="V109" s="124">
        <f t="shared" si="23"/>
        <v>2.25</v>
      </c>
      <c r="W109" s="124">
        <f t="shared" si="23"/>
        <v>2.25</v>
      </c>
      <c r="X109" s="124">
        <f t="shared" si="23"/>
        <v>2.25</v>
      </c>
      <c r="Y109" s="124">
        <f t="shared" si="23"/>
        <v>2.25</v>
      </c>
      <c r="Z109" s="124">
        <f t="shared" si="23"/>
        <v>2.25</v>
      </c>
      <c r="AA109" s="124">
        <f t="shared" si="23"/>
        <v>2.25</v>
      </c>
      <c r="AB109" s="124">
        <f t="shared" si="23"/>
        <v>2.25</v>
      </c>
      <c r="AC109" s="124">
        <f t="shared" si="23"/>
        <v>2.25</v>
      </c>
      <c r="AD109" s="124">
        <f t="shared" si="23"/>
        <v>2.25</v>
      </c>
      <c r="AE109" s="124">
        <f t="shared" si="23"/>
        <v>2.25</v>
      </c>
      <c r="AF109" s="124">
        <f t="shared" si="23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2"/>
        <v>1.64</v>
      </c>
      <c r="E110" s="124">
        <f t="shared" si="22"/>
        <v>1.64</v>
      </c>
      <c r="F110" s="124">
        <f t="shared" si="22"/>
        <v>1.64</v>
      </c>
      <c r="G110" s="124">
        <f t="shared" si="22"/>
        <v>1.64</v>
      </c>
      <c r="H110" s="124">
        <f t="shared" si="22"/>
        <v>1.64</v>
      </c>
      <c r="I110" s="124">
        <f t="shared" si="22"/>
        <v>1.64</v>
      </c>
      <c r="J110" s="124">
        <f t="shared" si="22"/>
        <v>1.64</v>
      </c>
      <c r="K110" s="124">
        <f t="shared" si="22"/>
        <v>1.64</v>
      </c>
      <c r="L110" s="124">
        <f t="shared" si="22"/>
        <v>1.64</v>
      </c>
      <c r="M110" s="124">
        <f t="shared" si="22"/>
        <v>1.64</v>
      </c>
      <c r="N110" s="124">
        <f t="shared" si="22"/>
        <v>1.64</v>
      </c>
      <c r="O110" s="124">
        <f t="shared" si="22"/>
        <v>1.64</v>
      </c>
      <c r="P110" s="124">
        <f t="shared" si="22"/>
        <v>1.64</v>
      </c>
      <c r="Q110" s="124">
        <f t="shared" si="22"/>
        <v>1.64</v>
      </c>
      <c r="R110" s="124">
        <f t="shared" si="22"/>
        <v>1.64</v>
      </c>
      <c r="S110" s="124">
        <f t="shared" si="22"/>
        <v>1.64</v>
      </c>
      <c r="T110" s="124">
        <f t="shared" si="23"/>
        <v>1.64</v>
      </c>
      <c r="U110" s="124">
        <f t="shared" si="23"/>
        <v>1.64</v>
      </c>
      <c r="V110" s="124">
        <f t="shared" si="23"/>
        <v>1.64</v>
      </c>
      <c r="W110" s="124">
        <f t="shared" si="23"/>
        <v>1.64</v>
      </c>
      <c r="X110" s="124">
        <f t="shared" si="23"/>
        <v>1.64</v>
      </c>
      <c r="Y110" s="124">
        <f t="shared" si="23"/>
        <v>1.64</v>
      </c>
      <c r="Z110" s="124">
        <f t="shared" si="23"/>
        <v>1.64</v>
      </c>
      <c r="AA110" s="124">
        <f t="shared" si="23"/>
        <v>1.64</v>
      </c>
      <c r="AB110" s="124">
        <f t="shared" si="23"/>
        <v>1.64</v>
      </c>
      <c r="AC110" s="124">
        <f t="shared" si="23"/>
        <v>1.64</v>
      </c>
      <c r="AD110" s="124">
        <f t="shared" si="23"/>
        <v>1.64</v>
      </c>
      <c r="AE110" s="124">
        <f t="shared" si="23"/>
        <v>1.64</v>
      </c>
      <c r="AF110" s="124">
        <f t="shared" si="23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4">AF112</f>
        <v>1.62</v>
      </c>
      <c r="C112" s="125">
        <v>1.62</v>
      </c>
      <c r="D112" s="124">
        <f t="shared" ref="D112:S119" si="25">C112</f>
        <v>1.62</v>
      </c>
      <c r="E112" s="124">
        <f t="shared" si="25"/>
        <v>1.62</v>
      </c>
      <c r="F112" s="124">
        <f t="shared" si="25"/>
        <v>1.62</v>
      </c>
      <c r="G112" s="124">
        <f t="shared" si="25"/>
        <v>1.62</v>
      </c>
      <c r="H112" s="124">
        <f t="shared" si="25"/>
        <v>1.62</v>
      </c>
      <c r="I112" s="124">
        <f t="shared" si="25"/>
        <v>1.62</v>
      </c>
      <c r="J112" s="124">
        <f t="shared" si="25"/>
        <v>1.62</v>
      </c>
      <c r="K112" s="124">
        <f t="shared" si="25"/>
        <v>1.62</v>
      </c>
      <c r="L112" s="124">
        <f t="shared" si="25"/>
        <v>1.62</v>
      </c>
      <c r="M112" s="124">
        <f t="shared" si="25"/>
        <v>1.62</v>
      </c>
      <c r="N112" s="124">
        <f t="shared" si="25"/>
        <v>1.62</v>
      </c>
      <c r="O112" s="124">
        <f t="shared" si="25"/>
        <v>1.62</v>
      </c>
      <c r="P112" s="124">
        <f t="shared" si="25"/>
        <v>1.62</v>
      </c>
      <c r="Q112" s="124">
        <f t="shared" si="25"/>
        <v>1.62</v>
      </c>
      <c r="R112" s="124">
        <f t="shared" si="25"/>
        <v>1.62</v>
      </c>
      <c r="S112" s="124">
        <f t="shared" si="25"/>
        <v>1.62</v>
      </c>
      <c r="T112" s="124">
        <f t="shared" ref="T112:AF127" si="26">S112</f>
        <v>1.62</v>
      </c>
      <c r="U112" s="124">
        <f t="shared" si="26"/>
        <v>1.62</v>
      </c>
      <c r="V112" s="124">
        <f t="shared" si="26"/>
        <v>1.62</v>
      </c>
      <c r="W112" s="124">
        <f t="shared" si="26"/>
        <v>1.62</v>
      </c>
      <c r="X112" s="124">
        <f t="shared" si="26"/>
        <v>1.62</v>
      </c>
      <c r="Y112" s="124">
        <f t="shared" si="26"/>
        <v>1.62</v>
      </c>
      <c r="Z112" s="124">
        <f t="shared" si="26"/>
        <v>1.62</v>
      </c>
      <c r="AA112" s="124">
        <f t="shared" si="26"/>
        <v>1.62</v>
      </c>
      <c r="AB112" s="124">
        <f t="shared" si="26"/>
        <v>1.62</v>
      </c>
      <c r="AC112" s="124">
        <f t="shared" si="26"/>
        <v>1.62</v>
      </c>
      <c r="AD112" s="124">
        <f t="shared" si="26"/>
        <v>1.62</v>
      </c>
      <c r="AE112" s="124">
        <f t="shared" si="26"/>
        <v>1.62</v>
      </c>
      <c r="AF112" s="124">
        <f t="shared" si="26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4"/>
        <v>8.36</v>
      </c>
      <c r="C113" s="125">
        <v>8.36</v>
      </c>
      <c r="D113" s="124">
        <f t="shared" si="25"/>
        <v>8.36</v>
      </c>
      <c r="E113" s="124">
        <f t="shared" si="25"/>
        <v>8.36</v>
      </c>
      <c r="F113" s="124">
        <f t="shared" si="25"/>
        <v>8.36</v>
      </c>
      <c r="G113" s="124">
        <f t="shared" si="25"/>
        <v>8.36</v>
      </c>
      <c r="H113" s="124">
        <f t="shared" si="25"/>
        <v>8.36</v>
      </c>
      <c r="I113" s="124">
        <f t="shared" si="25"/>
        <v>8.36</v>
      </c>
      <c r="J113" s="124">
        <f t="shared" si="25"/>
        <v>8.36</v>
      </c>
      <c r="K113" s="124">
        <f t="shared" si="25"/>
        <v>8.36</v>
      </c>
      <c r="L113" s="124">
        <f t="shared" si="25"/>
        <v>8.36</v>
      </c>
      <c r="M113" s="124">
        <f t="shared" si="25"/>
        <v>8.36</v>
      </c>
      <c r="N113" s="124">
        <f t="shared" si="25"/>
        <v>8.36</v>
      </c>
      <c r="O113" s="124">
        <f t="shared" si="25"/>
        <v>8.36</v>
      </c>
      <c r="P113" s="124">
        <f t="shared" si="25"/>
        <v>8.36</v>
      </c>
      <c r="Q113" s="124">
        <f t="shared" si="25"/>
        <v>8.36</v>
      </c>
      <c r="R113" s="124">
        <f t="shared" si="25"/>
        <v>8.36</v>
      </c>
      <c r="S113" s="124">
        <f t="shared" si="25"/>
        <v>8.36</v>
      </c>
      <c r="T113" s="124">
        <f t="shared" si="26"/>
        <v>8.36</v>
      </c>
      <c r="U113" s="124">
        <f t="shared" si="26"/>
        <v>8.36</v>
      </c>
      <c r="V113" s="124">
        <f t="shared" si="26"/>
        <v>8.36</v>
      </c>
      <c r="W113" s="124">
        <f t="shared" si="26"/>
        <v>8.36</v>
      </c>
      <c r="X113" s="124">
        <f t="shared" si="26"/>
        <v>8.36</v>
      </c>
      <c r="Y113" s="124">
        <f t="shared" si="26"/>
        <v>8.36</v>
      </c>
      <c r="Z113" s="124">
        <f t="shared" si="26"/>
        <v>8.36</v>
      </c>
      <c r="AA113" s="124">
        <f t="shared" si="26"/>
        <v>8.36</v>
      </c>
      <c r="AB113" s="124">
        <f t="shared" si="26"/>
        <v>8.36</v>
      </c>
      <c r="AC113" s="124">
        <f t="shared" si="26"/>
        <v>8.36</v>
      </c>
      <c r="AD113" s="124">
        <f t="shared" si="26"/>
        <v>8.36</v>
      </c>
      <c r="AE113" s="124">
        <f t="shared" si="26"/>
        <v>8.36</v>
      </c>
      <c r="AF113" s="124">
        <f t="shared" si="26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4"/>
        <v>5.4</v>
      </c>
      <c r="C114" s="125">
        <v>8</v>
      </c>
      <c r="D114" s="124">
        <f t="shared" si="25"/>
        <v>8</v>
      </c>
      <c r="E114" s="124">
        <f t="shared" si="25"/>
        <v>8</v>
      </c>
      <c r="F114" s="124">
        <f t="shared" si="25"/>
        <v>8</v>
      </c>
      <c r="G114" s="124">
        <f t="shared" si="25"/>
        <v>8</v>
      </c>
      <c r="H114" s="124">
        <f t="shared" si="25"/>
        <v>8</v>
      </c>
      <c r="I114" s="124">
        <f t="shared" si="25"/>
        <v>8</v>
      </c>
      <c r="J114" s="124">
        <v>5.4</v>
      </c>
      <c r="K114" s="124">
        <f t="shared" si="25"/>
        <v>5.4</v>
      </c>
      <c r="L114" s="124">
        <f t="shared" si="25"/>
        <v>5.4</v>
      </c>
      <c r="M114" s="124">
        <f t="shared" si="25"/>
        <v>5.4</v>
      </c>
      <c r="N114" s="124">
        <f t="shared" si="25"/>
        <v>5.4</v>
      </c>
      <c r="O114" s="124">
        <f t="shared" si="25"/>
        <v>5.4</v>
      </c>
      <c r="P114" s="124">
        <f t="shared" si="25"/>
        <v>5.4</v>
      </c>
      <c r="Q114" s="124">
        <f t="shared" si="25"/>
        <v>5.4</v>
      </c>
      <c r="R114" s="124">
        <f t="shared" si="25"/>
        <v>5.4</v>
      </c>
      <c r="S114" s="124">
        <f t="shared" si="25"/>
        <v>5.4</v>
      </c>
      <c r="T114" s="124">
        <f t="shared" si="26"/>
        <v>5.4</v>
      </c>
      <c r="U114" s="124">
        <f t="shared" si="26"/>
        <v>5.4</v>
      </c>
      <c r="V114" s="124">
        <f t="shared" si="26"/>
        <v>5.4</v>
      </c>
      <c r="W114" s="124">
        <f t="shared" si="26"/>
        <v>5.4</v>
      </c>
      <c r="X114" s="124">
        <f t="shared" si="26"/>
        <v>5.4</v>
      </c>
      <c r="Y114" s="124">
        <f t="shared" si="26"/>
        <v>5.4</v>
      </c>
      <c r="Z114" s="124">
        <f t="shared" si="26"/>
        <v>5.4</v>
      </c>
      <c r="AA114" s="124">
        <f t="shared" si="26"/>
        <v>5.4</v>
      </c>
      <c r="AB114" s="124">
        <f t="shared" si="26"/>
        <v>5.4</v>
      </c>
      <c r="AC114" s="124">
        <f t="shared" si="26"/>
        <v>5.4</v>
      </c>
      <c r="AD114" s="124">
        <f t="shared" si="26"/>
        <v>5.4</v>
      </c>
      <c r="AE114" s="124">
        <f t="shared" si="26"/>
        <v>5.4</v>
      </c>
      <c r="AF114" s="124">
        <f t="shared" si="26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4"/>
        <v>6.57</v>
      </c>
      <c r="C115" s="125">
        <v>6.57</v>
      </c>
      <c r="D115" s="124">
        <f t="shared" si="25"/>
        <v>6.57</v>
      </c>
      <c r="E115" s="124">
        <f t="shared" si="25"/>
        <v>6.57</v>
      </c>
      <c r="F115" s="124">
        <f t="shared" si="25"/>
        <v>6.57</v>
      </c>
      <c r="G115" s="124">
        <f t="shared" si="25"/>
        <v>6.57</v>
      </c>
      <c r="H115" s="124">
        <f t="shared" si="25"/>
        <v>6.57</v>
      </c>
      <c r="I115" s="124">
        <f t="shared" si="25"/>
        <v>6.57</v>
      </c>
      <c r="J115" s="124">
        <f t="shared" si="25"/>
        <v>6.57</v>
      </c>
      <c r="K115" s="124">
        <f t="shared" si="25"/>
        <v>6.57</v>
      </c>
      <c r="L115" s="124">
        <f t="shared" si="25"/>
        <v>6.57</v>
      </c>
      <c r="M115" s="124">
        <f t="shared" si="25"/>
        <v>6.57</v>
      </c>
      <c r="N115" s="124">
        <f t="shared" si="25"/>
        <v>6.57</v>
      </c>
      <c r="O115" s="124">
        <f t="shared" si="25"/>
        <v>6.57</v>
      </c>
      <c r="P115" s="124">
        <f t="shared" si="25"/>
        <v>6.57</v>
      </c>
      <c r="Q115" s="124">
        <f t="shared" si="25"/>
        <v>6.57</v>
      </c>
      <c r="R115" s="124">
        <f t="shared" si="25"/>
        <v>6.57</v>
      </c>
      <c r="S115" s="124">
        <f t="shared" si="25"/>
        <v>6.57</v>
      </c>
      <c r="T115" s="124">
        <f t="shared" si="26"/>
        <v>6.57</v>
      </c>
      <c r="U115" s="124">
        <f t="shared" si="26"/>
        <v>6.57</v>
      </c>
      <c r="V115" s="124">
        <f t="shared" si="26"/>
        <v>6.57</v>
      </c>
      <c r="W115" s="124">
        <f t="shared" si="26"/>
        <v>6.57</v>
      </c>
      <c r="X115" s="124">
        <f t="shared" si="26"/>
        <v>6.57</v>
      </c>
      <c r="Y115" s="124">
        <f t="shared" si="26"/>
        <v>6.57</v>
      </c>
      <c r="Z115" s="124">
        <f t="shared" si="26"/>
        <v>6.57</v>
      </c>
      <c r="AA115" s="124">
        <f t="shared" si="26"/>
        <v>6.57</v>
      </c>
      <c r="AB115" s="124">
        <f t="shared" si="26"/>
        <v>6.57</v>
      </c>
      <c r="AC115" s="124">
        <f t="shared" si="26"/>
        <v>6.57</v>
      </c>
      <c r="AD115" s="124">
        <f t="shared" si="26"/>
        <v>6.57</v>
      </c>
      <c r="AE115" s="124">
        <f t="shared" si="26"/>
        <v>6.57</v>
      </c>
      <c r="AF115" s="124">
        <f t="shared" si="26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4"/>
        <v>3.43</v>
      </c>
      <c r="C116" s="125">
        <v>3.43</v>
      </c>
      <c r="D116" s="124">
        <f t="shared" si="25"/>
        <v>3.43</v>
      </c>
      <c r="E116" s="124">
        <f t="shared" si="25"/>
        <v>3.43</v>
      </c>
      <c r="F116" s="124">
        <f t="shared" si="25"/>
        <v>3.43</v>
      </c>
      <c r="G116" s="124">
        <f t="shared" si="25"/>
        <v>3.43</v>
      </c>
      <c r="H116" s="124">
        <f t="shared" si="25"/>
        <v>3.43</v>
      </c>
      <c r="I116" s="124">
        <f t="shared" si="25"/>
        <v>3.43</v>
      </c>
      <c r="J116" s="124">
        <f t="shared" si="25"/>
        <v>3.43</v>
      </c>
      <c r="K116" s="124">
        <f t="shared" si="25"/>
        <v>3.43</v>
      </c>
      <c r="L116" s="124">
        <f t="shared" si="25"/>
        <v>3.43</v>
      </c>
      <c r="M116" s="124">
        <f t="shared" si="25"/>
        <v>3.43</v>
      </c>
      <c r="N116" s="124">
        <f t="shared" si="25"/>
        <v>3.43</v>
      </c>
      <c r="O116" s="124">
        <f t="shared" si="25"/>
        <v>3.43</v>
      </c>
      <c r="P116" s="124">
        <f t="shared" si="25"/>
        <v>3.43</v>
      </c>
      <c r="Q116" s="124">
        <f t="shared" si="25"/>
        <v>3.43</v>
      </c>
      <c r="R116" s="124">
        <f t="shared" si="25"/>
        <v>3.43</v>
      </c>
      <c r="S116" s="124">
        <f t="shared" si="25"/>
        <v>3.43</v>
      </c>
      <c r="T116" s="124">
        <f t="shared" si="26"/>
        <v>3.43</v>
      </c>
      <c r="U116" s="124">
        <f t="shared" si="26"/>
        <v>3.43</v>
      </c>
      <c r="V116" s="124">
        <f t="shared" si="26"/>
        <v>3.43</v>
      </c>
      <c r="W116" s="124">
        <f t="shared" si="26"/>
        <v>3.43</v>
      </c>
      <c r="X116" s="124">
        <f t="shared" si="26"/>
        <v>3.43</v>
      </c>
      <c r="Y116" s="124">
        <f t="shared" si="26"/>
        <v>3.43</v>
      </c>
      <c r="Z116" s="124">
        <f t="shared" si="26"/>
        <v>3.43</v>
      </c>
      <c r="AA116" s="124">
        <f t="shared" si="26"/>
        <v>3.43</v>
      </c>
      <c r="AB116" s="124">
        <f t="shared" si="26"/>
        <v>3.43</v>
      </c>
      <c r="AC116" s="124">
        <f t="shared" si="26"/>
        <v>3.43</v>
      </c>
      <c r="AD116" s="124">
        <f t="shared" si="26"/>
        <v>3.43</v>
      </c>
      <c r="AE116" s="124">
        <f t="shared" si="26"/>
        <v>3.43</v>
      </c>
      <c r="AF116" s="124">
        <f t="shared" si="26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4"/>
        <v>2.96</v>
      </c>
      <c r="C117" s="125">
        <v>2.96</v>
      </c>
      <c r="D117" s="124">
        <f t="shared" si="25"/>
        <v>2.96</v>
      </c>
      <c r="E117" s="124">
        <f t="shared" si="25"/>
        <v>2.96</v>
      </c>
      <c r="F117" s="124">
        <f t="shared" si="25"/>
        <v>2.96</v>
      </c>
      <c r="G117" s="124">
        <f t="shared" si="25"/>
        <v>2.96</v>
      </c>
      <c r="H117" s="124">
        <f t="shared" si="25"/>
        <v>2.96</v>
      </c>
      <c r="I117" s="124">
        <f t="shared" si="25"/>
        <v>2.96</v>
      </c>
      <c r="J117" s="124">
        <f t="shared" si="25"/>
        <v>2.96</v>
      </c>
      <c r="K117" s="124">
        <f t="shared" si="25"/>
        <v>2.96</v>
      </c>
      <c r="L117" s="124">
        <f t="shared" si="25"/>
        <v>2.96</v>
      </c>
      <c r="M117" s="124">
        <f t="shared" si="25"/>
        <v>2.96</v>
      </c>
      <c r="N117" s="124">
        <f t="shared" si="25"/>
        <v>2.96</v>
      </c>
      <c r="O117" s="124">
        <f t="shared" si="25"/>
        <v>2.96</v>
      </c>
      <c r="P117" s="124">
        <f t="shared" si="25"/>
        <v>2.96</v>
      </c>
      <c r="Q117" s="124">
        <f t="shared" si="25"/>
        <v>2.96</v>
      </c>
      <c r="R117" s="124">
        <f t="shared" si="25"/>
        <v>2.96</v>
      </c>
      <c r="S117" s="124">
        <f t="shared" si="25"/>
        <v>2.96</v>
      </c>
      <c r="T117" s="124">
        <f t="shared" si="26"/>
        <v>2.96</v>
      </c>
      <c r="U117" s="124">
        <f t="shared" si="26"/>
        <v>2.96</v>
      </c>
      <c r="V117" s="124">
        <f t="shared" si="26"/>
        <v>2.96</v>
      </c>
      <c r="W117" s="124">
        <f t="shared" si="26"/>
        <v>2.96</v>
      </c>
      <c r="X117" s="124">
        <f t="shared" si="26"/>
        <v>2.96</v>
      </c>
      <c r="Y117" s="124">
        <f t="shared" si="26"/>
        <v>2.96</v>
      </c>
      <c r="Z117" s="124">
        <f t="shared" si="26"/>
        <v>2.96</v>
      </c>
      <c r="AA117" s="124">
        <f t="shared" si="26"/>
        <v>2.96</v>
      </c>
      <c r="AB117" s="124">
        <f t="shared" si="26"/>
        <v>2.96</v>
      </c>
      <c r="AC117" s="124">
        <f t="shared" si="26"/>
        <v>2.96</v>
      </c>
      <c r="AD117" s="124">
        <f t="shared" si="26"/>
        <v>2.96</v>
      </c>
      <c r="AE117" s="124">
        <f t="shared" si="26"/>
        <v>2.96</v>
      </c>
      <c r="AF117" s="124">
        <f t="shared" si="26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4"/>
        <v>8</v>
      </c>
      <c r="C118" s="125">
        <v>8</v>
      </c>
      <c r="D118" s="124">
        <f t="shared" si="25"/>
        <v>8</v>
      </c>
      <c r="E118" s="124">
        <f t="shared" si="25"/>
        <v>8</v>
      </c>
      <c r="F118" s="124">
        <f t="shared" si="25"/>
        <v>8</v>
      </c>
      <c r="G118" s="124">
        <f t="shared" si="25"/>
        <v>8</v>
      </c>
      <c r="H118" s="124">
        <f t="shared" si="25"/>
        <v>8</v>
      </c>
      <c r="I118" s="124">
        <f t="shared" si="25"/>
        <v>8</v>
      </c>
      <c r="J118" s="124">
        <f t="shared" si="25"/>
        <v>8</v>
      </c>
      <c r="K118" s="124">
        <f t="shared" si="25"/>
        <v>8</v>
      </c>
      <c r="L118" s="124">
        <f t="shared" si="25"/>
        <v>8</v>
      </c>
      <c r="M118" s="124">
        <f t="shared" si="25"/>
        <v>8</v>
      </c>
      <c r="N118" s="124">
        <f t="shared" si="25"/>
        <v>8</v>
      </c>
      <c r="O118" s="124">
        <f t="shared" si="25"/>
        <v>8</v>
      </c>
      <c r="P118" s="124">
        <f t="shared" si="25"/>
        <v>8</v>
      </c>
      <c r="Q118" s="124">
        <f t="shared" si="25"/>
        <v>8</v>
      </c>
      <c r="R118" s="124">
        <f t="shared" si="25"/>
        <v>8</v>
      </c>
      <c r="S118" s="124">
        <f t="shared" si="25"/>
        <v>8</v>
      </c>
      <c r="T118" s="124">
        <f t="shared" si="26"/>
        <v>8</v>
      </c>
      <c r="U118" s="124">
        <f t="shared" si="26"/>
        <v>8</v>
      </c>
      <c r="V118" s="124">
        <f t="shared" si="26"/>
        <v>8</v>
      </c>
      <c r="W118" s="124">
        <f t="shared" si="26"/>
        <v>8</v>
      </c>
      <c r="X118" s="124">
        <f t="shared" si="26"/>
        <v>8</v>
      </c>
      <c r="Y118" s="124">
        <f t="shared" si="26"/>
        <v>8</v>
      </c>
      <c r="Z118" s="124">
        <f t="shared" si="26"/>
        <v>8</v>
      </c>
      <c r="AA118" s="124">
        <f t="shared" si="26"/>
        <v>8</v>
      </c>
      <c r="AB118" s="124">
        <f t="shared" si="26"/>
        <v>8</v>
      </c>
      <c r="AC118" s="124">
        <f t="shared" si="26"/>
        <v>8</v>
      </c>
      <c r="AD118" s="124">
        <f t="shared" si="26"/>
        <v>8</v>
      </c>
      <c r="AE118" s="124">
        <f t="shared" si="26"/>
        <v>8</v>
      </c>
      <c r="AF118" s="124">
        <f t="shared" si="26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4"/>
        <v>7</v>
      </c>
      <c r="C119" s="125">
        <v>7</v>
      </c>
      <c r="D119" s="124">
        <f>C119</f>
        <v>7</v>
      </c>
      <c r="E119" s="124">
        <f t="shared" si="25"/>
        <v>7</v>
      </c>
      <c r="F119" s="124">
        <f t="shared" si="25"/>
        <v>7</v>
      </c>
      <c r="G119" s="124">
        <f t="shared" si="25"/>
        <v>7</v>
      </c>
      <c r="H119" s="124">
        <f t="shared" si="25"/>
        <v>7</v>
      </c>
      <c r="I119" s="124">
        <f t="shared" si="25"/>
        <v>7</v>
      </c>
      <c r="J119" s="124">
        <f t="shared" si="25"/>
        <v>7</v>
      </c>
      <c r="K119" s="124">
        <f t="shared" si="25"/>
        <v>7</v>
      </c>
      <c r="L119" s="124">
        <f t="shared" si="25"/>
        <v>7</v>
      </c>
      <c r="M119" s="124">
        <f t="shared" si="25"/>
        <v>7</v>
      </c>
      <c r="N119" s="124">
        <f t="shared" si="25"/>
        <v>7</v>
      </c>
      <c r="O119" s="124">
        <f t="shared" si="25"/>
        <v>7</v>
      </c>
      <c r="P119" s="124">
        <f t="shared" si="25"/>
        <v>7</v>
      </c>
      <c r="Q119" s="124">
        <f t="shared" si="25"/>
        <v>7</v>
      </c>
      <c r="R119" s="124">
        <f t="shared" si="25"/>
        <v>7</v>
      </c>
      <c r="S119" s="124">
        <f t="shared" si="25"/>
        <v>7</v>
      </c>
      <c r="T119" s="124">
        <f t="shared" si="26"/>
        <v>7</v>
      </c>
      <c r="U119" s="124">
        <f t="shared" si="26"/>
        <v>7</v>
      </c>
      <c r="V119" s="124">
        <f t="shared" si="26"/>
        <v>7</v>
      </c>
      <c r="W119" s="124">
        <f t="shared" si="26"/>
        <v>7</v>
      </c>
      <c r="X119" s="124">
        <f t="shared" si="26"/>
        <v>7</v>
      </c>
      <c r="Y119" s="124">
        <f t="shared" si="26"/>
        <v>7</v>
      </c>
      <c r="Z119" s="124">
        <f t="shared" si="26"/>
        <v>7</v>
      </c>
      <c r="AA119" s="124">
        <f t="shared" si="26"/>
        <v>7</v>
      </c>
      <c r="AB119" s="124">
        <f t="shared" si="26"/>
        <v>7</v>
      </c>
      <c r="AC119" s="124">
        <f t="shared" si="26"/>
        <v>7</v>
      </c>
      <c r="AD119" s="124">
        <f t="shared" si="26"/>
        <v>7</v>
      </c>
      <c r="AE119" s="124">
        <f t="shared" si="26"/>
        <v>7</v>
      </c>
      <c r="AF119" s="124">
        <f t="shared" si="26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4"/>
        <v>3.47</v>
      </c>
      <c r="C120" s="125">
        <v>3.47</v>
      </c>
      <c r="D120" s="124">
        <f t="shared" ref="D120:S129" si="27">C120</f>
        <v>3.47</v>
      </c>
      <c r="E120" s="124">
        <f t="shared" si="27"/>
        <v>3.47</v>
      </c>
      <c r="F120" s="124">
        <f t="shared" si="27"/>
        <v>3.47</v>
      </c>
      <c r="G120" s="124">
        <f t="shared" si="27"/>
        <v>3.47</v>
      </c>
      <c r="H120" s="124">
        <f t="shared" si="27"/>
        <v>3.47</v>
      </c>
      <c r="I120" s="124">
        <f t="shared" si="27"/>
        <v>3.47</v>
      </c>
      <c r="J120" s="124">
        <f t="shared" si="27"/>
        <v>3.47</v>
      </c>
      <c r="K120" s="124">
        <f t="shared" si="27"/>
        <v>3.47</v>
      </c>
      <c r="L120" s="124">
        <f t="shared" si="27"/>
        <v>3.47</v>
      </c>
      <c r="M120" s="124">
        <f t="shared" si="27"/>
        <v>3.47</v>
      </c>
      <c r="N120" s="124">
        <f t="shared" si="27"/>
        <v>3.47</v>
      </c>
      <c r="O120" s="124">
        <f t="shared" si="27"/>
        <v>3.47</v>
      </c>
      <c r="P120" s="124">
        <f t="shared" si="27"/>
        <v>3.47</v>
      </c>
      <c r="Q120" s="124">
        <f t="shared" si="27"/>
        <v>3.47</v>
      </c>
      <c r="R120" s="124">
        <f t="shared" si="27"/>
        <v>3.47</v>
      </c>
      <c r="S120" s="124">
        <f t="shared" si="27"/>
        <v>3.47</v>
      </c>
      <c r="T120" s="124">
        <f t="shared" si="26"/>
        <v>3.47</v>
      </c>
      <c r="U120" s="124">
        <f t="shared" si="26"/>
        <v>3.47</v>
      </c>
      <c r="V120" s="124">
        <f t="shared" si="26"/>
        <v>3.47</v>
      </c>
      <c r="W120" s="124">
        <f t="shared" si="26"/>
        <v>3.47</v>
      </c>
      <c r="X120" s="124">
        <f t="shared" si="26"/>
        <v>3.47</v>
      </c>
      <c r="Y120" s="124">
        <f t="shared" si="26"/>
        <v>3.47</v>
      </c>
      <c r="Z120" s="124">
        <f t="shared" si="26"/>
        <v>3.47</v>
      </c>
      <c r="AA120" s="124">
        <f t="shared" si="26"/>
        <v>3.47</v>
      </c>
      <c r="AB120" s="124">
        <f t="shared" si="26"/>
        <v>3.47</v>
      </c>
      <c r="AC120" s="124">
        <f t="shared" si="26"/>
        <v>3.47</v>
      </c>
      <c r="AD120" s="124">
        <f t="shared" si="26"/>
        <v>3.47</v>
      </c>
      <c r="AE120" s="124">
        <f t="shared" si="26"/>
        <v>3.47</v>
      </c>
      <c r="AF120" s="124">
        <f t="shared" si="26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4"/>
        <v>2.1</v>
      </c>
      <c r="C121" s="125">
        <v>2.1</v>
      </c>
      <c r="D121" s="124">
        <f t="shared" si="27"/>
        <v>2.1</v>
      </c>
      <c r="E121" s="124">
        <f t="shared" si="27"/>
        <v>2.1</v>
      </c>
      <c r="F121" s="124">
        <f t="shared" si="27"/>
        <v>2.1</v>
      </c>
      <c r="G121" s="124">
        <f t="shared" si="27"/>
        <v>2.1</v>
      </c>
      <c r="H121" s="124">
        <f t="shared" si="27"/>
        <v>2.1</v>
      </c>
      <c r="I121" s="124">
        <f t="shared" si="27"/>
        <v>2.1</v>
      </c>
      <c r="J121" s="124">
        <f t="shared" si="27"/>
        <v>2.1</v>
      </c>
      <c r="K121" s="124">
        <f t="shared" si="27"/>
        <v>2.1</v>
      </c>
      <c r="L121" s="124">
        <f t="shared" si="27"/>
        <v>2.1</v>
      </c>
      <c r="M121" s="124">
        <f t="shared" si="27"/>
        <v>2.1</v>
      </c>
      <c r="N121" s="124">
        <f t="shared" si="27"/>
        <v>2.1</v>
      </c>
      <c r="O121" s="124">
        <f t="shared" si="27"/>
        <v>2.1</v>
      </c>
      <c r="P121" s="124">
        <f t="shared" si="27"/>
        <v>2.1</v>
      </c>
      <c r="Q121" s="124">
        <f t="shared" si="27"/>
        <v>2.1</v>
      </c>
      <c r="R121" s="124">
        <f t="shared" si="27"/>
        <v>2.1</v>
      </c>
      <c r="S121" s="124">
        <f t="shared" si="27"/>
        <v>2.1</v>
      </c>
      <c r="T121" s="124">
        <f t="shared" si="26"/>
        <v>2.1</v>
      </c>
      <c r="U121" s="124">
        <f t="shared" si="26"/>
        <v>2.1</v>
      </c>
      <c r="V121" s="124">
        <f t="shared" si="26"/>
        <v>2.1</v>
      </c>
      <c r="W121" s="124">
        <f t="shared" si="26"/>
        <v>2.1</v>
      </c>
      <c r="X121" s="124">
        <f t="shared" si="26"/>
        <v>2.1</v>
      </c>
      <c r="Y121" s="124">
        <f t="shared" si="26"/>
        <v>2.1</v>
      </c>
      <c r="Z121" s="124">
        <f t="shared" si="26"/>
        <v>2.1</v>
      </c>
      <c r="AA121" s="124">
        <f t="shared" si="26"/>
        <v>2.1</v>
      </c>
      <c r="AB121" s="124">
        <f t="shared" si="26"/>
        <v>2.1</v>
      </c>
      <c r="AC121" s="124">
        <f t="shared" si="26"/>
        <v>2.1</v>
      </c>
      <c r="AD121" s="124">
        <f t="shared" si="26"/>
        <v>2.1</v>
      </c>
      <c r="AE121" s="124">
        <f t="shared" si="26"/>
        <v>2.1</v>
      </c>
      <c r="AF121" s="124">
        <f t="shared" si="26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4"/>
        <v>9.3000000000000007</v>
      </c>
      <c r="C122" s="125">
        <v>9.3000000000000007</v>
      </c>
      <c r="D122" s="124">
        <f t="shared" si="27"/>
        <v>9.3000000000000007</v>
      </c>
      <c r="E122" s="124">
        <f t="shared" si="27"/>
        <v>9.3000000000000007</v>
      </c>
      <c r="F122" s="124">
        <f t="shared" si="27"/>
        <v>9.3000000000000007</v>
      </c>
      <c r="G122" s="124">
        <f t="shared" si="27"/>
        <v>9.3000000000000007</v>
      </c>
      <c r="H122" s="124">
        <f t="shared" si="27"/>
        <v>9.3000000000000007</v>
      </c>
      <c r="I122" s="124">
        <f t="shared" si="27"/>
        <v>9.3000000000000007</v>
      </c>
      <c r="J122" s="124">
        <f t="shared" si="27"/>
        <v>9.3000000000000007</v>
      </c>
      <c r="K122" s="124">
        <f t="shared" si="27"/>
        <v>9.3000000000000007</v>
      </c>
      <c r="L122" s="124">
        <f t="shared" si="27"/>
        <v>9.3000000000000007</v>
      </c>
      <c r="M122" s="124">
        <f t="shared" si="27"/>
        <v>9.3000000000000007</v>
      </c>
      <c r="N122" s="124">
        <f t="shared" si="27"/>
        <v>9.3000000000000007</v>
      </c>
      <c r="O122" s="124">
        <f t="shared" si="27"/>
        <v>9.3000000000000007</v>
      </c>
      <c r="P122" s="124">
        <f t="shared" si="27"/>
        <v>9.3000000000000007</v>
      </c>
      <c r="Q122" s="124">
        <f t="shared" si="27"/>
        <v>9.3000000000000007</v>
      </c>
      <c r="R122" s="124">
        <f t="shared" si="27"/>
        <v>9.3000000000000007</v>
      </c>
      <c r="S122" s="124">
        <f t="shared" si="27"/>
        <v>9.3000000000000007</v>
      </c>
      <c r="T122" s="124">
        <f t="shared" si="26"/>
        <v>9.3000000000000007</v>
      </c>
      <c r="U122" s="124">
        <f t="shared" si="26"/>
        <v>9.3000000000000007</v>
      </c>
      <c r="V122" s="124">
        <f t="shared" si="26"/>
        <v>9.3000000000000007</v>
      </c>
      <c r="W122" s="124">
        <f t="shared" si="26"/>
        <v>9.3000000000000007</v>
      </c>
      <c r="X122" s="124">
        <f t="shared" si="26"/>
        <v>9.3000000000000007</v>
      </c>
      <c r="Y122" s="124">
        <f t="shared" si="26"/>
        <v>9.3000000000000007</v>
      </c>
      <c r="Z122" s="124">
        <f t="shared" si="26"/>
        <v>9.3000000000000007</v>
      </c>
      <c r="AA122" s="124">
        <f t="shared" si="26"/>
        <v>9.3000000000000007</v>
      </c>
      <c r="AB122" s="124">
        <f t="shared" si="26"/>
        <v>9.3000000000000007</v>
      </c>
      <c r="AC122" s="124">
        <f t="shared" si="26"/>
        <v>9.3000000000000007</v>
      </c>
      <c r="AD122" s="124">
        <f t="shared" si="26"/>
        <v>9.3000000000000007</v>
      </c>
      <c r="AE122" s="124">
        <f t="shared" si="26"/>
        <v>9.3000000000000007</v>
      </c>
      <c r="AF122" s="124">
        <f t="shared" si="26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4"/>
        <v>0</v>
      </c>
      <c r="C123" s="125">
        <v>0</v>
      </c>
      <c r="D123" s="124">
        <f t="shared" si="27"/>
        <v>0</v>
      </c>
      <c r="E123" s="124">
        <f t="shared" si="27"/>
        <v>0</v>
      </c>
      <c r="F123" s="124">
        <f t="shared" si="27"/>
        <v>0</v>
      </c>
      <c r="G123" s="124">
        <f t="shared" si="27"/>
        <v>0</v>
      </c>
      <c r="H123" s="124">
        <f t="shared" si="27"/>
        <v>0</v>
      </c>
      <c r="I123" s="124">
        <f t="shared" si="27"/>
        <v>0</v>
      </c>
      <c r="J123" s="124">
        <f t="shared" si="27"/>
        <v>0</v>
      </c>
      <c r="K123" s="124">
        <f t="shared" si="27"/>
        <v>0</v>
      </c>
      <c r="L123" s="124">
        <f t="shared" si="27"/>
        <v>0</v>
      </c>
      <c r="M123" s="124">
        <f t="shared" si="27"/>
        <v>0</v>
      </c>
      <c r="N123" s="124">
        <f t="shared" si="27"/>
        <v>0</v>
      </c>
      <c r="O123" s="124">
        <f t="shared" si="27"/>
        <v>0</v>
      </c>
      <c r="P123" s="124">
        <f t="shared" si="27"/>
        <v>0</v>
      </c>
      <c r="Q123" s="124">
        <f t="shared" si="27"/>
        <v>0</v>
      </c>
      <c r="R123" s="124">
        <f t="shared" si="27"/>
        <v>0</v>
      </c>
      <c r="S123" s="124">
        <f t="shared" si="27"/>
        <v>0</v>
      </c>
      <c r="T123" s="124">
        <f t="shared" si="26"/>
        <v>0</v>
      </c>
      <c r="U123" s="124">
        <f t="shared" si="26"/>
        <v>0</v>
      </c>
      <c r="V123" s="124">
        <f t="shared" si="26"/>
        <v>0</v>
      </c>
      <c r="W123" s="124">
        <f t="shared" si="26"/>
        <v>0</v>
      </c>
      <c r="X123" s="124">
        <f t="shared" si="26"/>
        <v>0</v>
      </c>
      <c r="Y123" s="124">
        <f t="shared" si="26"/>
        <v>0</v>
      </c>
      <c r="Z123" s="124">
        <f t="shared" si="26"/>
        <v>0</v>
      </c>
      <c r="AA123" s="124">
        <f t="shared" si="26"/>
        <v>0</v>
      </c>
      <c r="AB123" s="124">
        <f t="shared" si="26"/>
        <v>0</v>
      </c>
      <c r="AC123" s="124">
        <f t="shared" si="26"/>
        <v>0</v>
      </c>
      <c r="AD123" s="124">
        <f t="shared" si="26"/>
        <v>0</v>
      </c>
      <c r="AE123" s="124">
        <f t="shared" si="26"/>
        <v>0</v>
      </c>
      <c r="AF123" s="124">
        <f t="shared" si="26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4"/>
        <v>0</v>
      </c>
      <c r="C124" s="125">
        <v>0</v>
      </c>
      <c r="D124" s="124">
        <f t="shared" si="27"/>
        <v>0</v>
      </c>
      <c r="E124" s="124">
        <f t="shared" si="27"/>
        <v>0</v>
      </c>
      <c r="F124" s="124">
        <f t="shared" si="27"/>
        <v>0</v>
      </c>
      <c r="G124" s="124">
        <f t="shared" si="27"/>
        <v>0</v>
      </c>
      <c r="H124" s="124">
        <f t="shared" si="27"/>
        <v>0</v>
      </c>
      <c r="I124" s="124">
        <f t="shared" si="27"/>
        <v>0</v>
      </c>
      <c r="J124" s="124">
        <f t="shared" si="27"/>
        <v>0</v>
      </c>
      <c r="K124" s="124">
        <f t="shared" si="27"/>
        <v>0</v>
      </c>
      <c r="L124" s="124">
        <f t="shared" si="27"/>
        <v>0</v>
      </c>
      <c r="M124" s="124">
        <f t="shared" si="27"/>
        <v>0</v>
      </c>
      <c r="N124" s="124">
        <f t="shared" si="27"/>
        <v>0</v>
      </c>
      <c r="O124" s="124">
        <f t="shared" si="27"/>
        <v>0</v>
      </c>
      <c r="P124" s="124">
        <f t="shared" si="27"/>
        <v>0</v>
      </c>
      <c r="Q124" s="124">
        <f t="shared" si="27"/>
        <v>0</v>
      </c>
      <c r="R124" s="124">
        <f t="shared" si="27"/>
        <v>0</v>
      </c>
      <c r="S124" s="124">
        <f t="shared" si="27"/>
        <v>0</v>
      </c>
      <c r="T124" s="124">
        <f t="shared" si="26"/>
        <v>0</v>
      </c>
      <c r="U124" s="124">
        <f t="shared" si="26"/>
        <v>0</v>
      </c>
      <c r="V124" s="124">
        <f t="shared" si="26"/>
        <v>0</v>
      </c>
      <c r="W124" s="124">
        <f t="shared" si="26"/>
        <v>0</v>
      </c>
      <c r="X124" s="124">
        <f t="shared" si="26"/>
        <v>0</v>
      </c>
      <c r="Y124" s="124">
        <f t="shared" si="26"/>
        <v>0</v>
      </c>
      <c r="Z124" s="124">
        <f t="shared" si="26"/>
        <v>0</v>
      </c>
      <c r="AA124" s="124">
        <f t="shared" si="26"/>
        <v>0</v>
      </c>
      <c r="AB124" s="124">
        <f t="shared" si="26"/>
        <v>0</v>
      </c>
      <c r="AC124" s="124">
        <f t="shared" si="26"/>
        <v>0</v>
      </c>
      <c r="AD124" s="124">
        <f t="shared" si="26"/>
        <v>0</v>
      </c>
      <c r="AE124" s="124">
        <f t="shared" si="26"/>
        <v>0</v>
      </c>
      <c r="AF124" s="124">
        <f t="shared" si="26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4"/>
        <v>;/</v>
      </c>
      <c r="C125" s="125">
        <v>5</v>
      </c>
      <c r="D125" s="124">
        <f t="shared" si="27"/>
        <v>5</v>
      </c>
      <c r="E125" s="124">
        <f t="shared" si="27"/>
        <v>5</v>
      </c>
      <c r="F125" s="124">
        <f t="shared" si="27"/>
        <v>5</v>
      </c>
      <c r="G125" s="124">
        <f t="shared" si="27"/>
        <v>5</v>
      </c>
      <c r="H125" s="124">
        <f t="shared" si="27"/>
        <v>5</v>
      </c>
      <c r="I125" s="124" t="s">
        <v>220</v>
      </c>
      <c r="J125" s="124" t="str">
        <f t="shared" si="27"/>
        <v>;/</v>
      </c>
      <c r="K125" s="124" t="str">
        <f t="shared" si="27"/>
        <v>;/</v>
      </c>
      <c r="L125" s="124" t="str">
        <f t="shared" si="27"/>
        <v>;/</v>
      </c>
      <c r="M125" s="124" t="str">
        <f t="shared" si="27"/>
        <v>;/</v>
      </c>
      <c r="N125" s="124" t="str">
        <f t="shared" si="27"/>
        <v>;/</v>
      </c>
      <c r="O125" s="124" t="str">
        <f t="shared" si="27"/>
        <v>;/</v>
      </c>
      <c r="P125" s="124" t="str">
        <f t="shared" si="27"/>
        <v>;/</v>
      </c>
      <c r="Q125" s="124" t="str">
        <f t="shared" si="27"/>
        <v>;/</v>
      </c>
      <c r="R125" s="124" t="str">
        <f t="shared" si="27"/>
        <v>;/</v>
      </c>
      <c r="S125" s="124" t="str">
        <f t="shared" si="27"/>
        <v>;/</v>
      </c>
      <c r="T125" s="124" t="str">
        <f t="shared" si="26"/>
        <v>;/</v>
      </c>
      <c r="U125" s="124" t="str">
        <f t="shared" si="26"/>
        <v>;/</v>
      </c>
      <c r="V125" s="124" t="str">
        <f t="shared" si="26"/>
        <v>;/</v>
      </c>
      <c r="W125" s="124" t="str">
        <f t="shared" si="26"/>
        <v>;/</v>
      </c>
      <c r="X125" s="124" t="str">
        <f t="shared" si="26"/>
        <v>;/</v>
      </c>
      <c r="Y125" s="124" t="str">
        <f t="shared" si="26"/>
        <v>;/</v>
      </c>
      <c r="Z125" s="124" t="str">
        <f t="shared" si="26"/>
        <v>;/</v>
      </c>
      <c r="AA125" s="124" t="str">
        <f t="shared" si="26"/>
        <v>;/</v>
      </c>
      <c r="AB125" s="124" t="str">
        <f t="shared" si="26"/>
        <v>;/</v>
      </c>
      <c r="AC125" s="124" t="str">
        <f t="shared" si="26"/>
        <v>;/</v>
      </c>
      <c r="AD125" s="124" t="str">
        <f t="shared" si="26"/>
        <v>;/</v>
      </c>
      <c r="AE125" s="124" t="str">
        <f t="shared" si="26"/>
        <v>;/</v>
      </c>
      <c r="AF125" s="124" t="str">
        <f t="shared" si="26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4"/>
        <v>1</v>
      </c>
      <c r="C126" s="125">
        <v>1</v>
      </c>
      <c r="D126" s="124">
        <f t="shared" si="27"/>
        <v>1</v>
      </c>
      <c r="E126" s="124">
        <f t="shared" si="27"/>
        <v>1</v>
      </c>
      <c r="F126" s="124">
        <f t="shared" si="27"/>
        <v>1</v>
      </c>
      <c r="G126" s="124">
        <f t="shared" si="27"/>
        <v>1</v>
      </c>
      <c r="H126" s="124">
        <f t="shared" si="27"/>
        <v>1</v>
      </c>
      <c r="I126" s="124">
        <f t="shared" si="27"/>
        <v>1</v>
      </c>
      <c r="J126" s="124">
        <f t="shared" si="27"/>
        <v>1</v>
      </c>
      <c r="K126" s="124">
        <f t="shared" si="27"/>
        <v>1</v>
      </c>
      <c r="L126" s="124">
        <f t="shared" si="27"/>
        <v>1</v>
      </c>
      <c r="M126" s="124">
        <f t="shared" si="27"/>
        <v>1</v>
      </c>
      <c r="N126" s="124">
        <f t="shared" si="27"/>
        <v>1</v>
      </c>
      <c r="O126" s="124">
        <f t="shared" si="27"/>
        <v>1</v>
      </c>
      <c r="P126" s="124">
        <f t="shared" si="27"/>
        <v>1</v>
      </c>
      <c r="Q126" s="124">
        <f t="shared" si="27"/>
        <v>1</v>
      </c>
      <c r="R126" s="124">
        <f t="shared" si="27"/>
        <v>1</v>
      </c>
      <c r="S126" s="124">
        <f t="shared" si="27"/>
        <v>1</v>
      </c>
      <c r="T126" s="124">
        <f t="shared" si="26"/>
        <v>1</v>
      </c>
      <c r="U126" s="124">
        <f t="shared" si="26"/>
        <v>1</v>
      </c>
      <c r="V126" s="124">
        <f t="shared" si="26"/>
        <v>1</v>
      </c>
      <c r="W126" s="124">
        <f t="shared" si="26"/>
        <v>1</v>
      </c>
      <c r="X126" s="124">
        <f t="shared" si="26"/>
        <v>1</v>
      </c>
      <c r="Y126" s="124">
        <f t="shared" si="26"/>
        <v>1</v>
      </c>
      <c r="Z126" s="124">
        <f t="shared" si="26"/>
        <v>1</v>
      </c>
      <c r="AA126" s="124">
        <f t="shared" si="26"/>
        <v>1</v>
      </c>
      <c r="AB126" s="124">
        <f t="shared" si="26"/>
        <v>1</v>
      </c>
      <c r="AC126" s="124">
        <f t="shared" si="26"/>
        <v>1</v>
      </c>
      <c r="AD126" s="124">
        <f t="shared" si="26"/>
        <v>1</v>
      </c>
      <c r="AE126" s="124">
        <f t="shared" si="26"/>
        <v>1</v>
      </c>
      <c r="AF126" s="124">
        <f t="shared" si="26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4"/>
        <v>1.58</v>
      </c>
      <c r="C127" s="125">
        <v>1.58</v>
      </c>
      <c r="D127" s="124">
        <f t="shared" si="27"/>
        <v>1.58</v>
      </c>
      <c r="E127" s="124">
        <f t="shared" si="27"/>
        <v>1.58</v>
      </c>
      <c r="F127" s="124">
        <f t="shared" si="27"/>
        <v>1.58</v>
      </c>
      <c r="G127" s="124">
        <f t="shared" si="27"/>
        <v>1.58</v>
      </c>
      <c r="H127" s="124">
        <f t="shared" si="27"/>
        <v>1.58</v>
      </c>
      <c r="I127" s="124">
        <f t="shared" si="27"/>
        <v>1.58</v>
      </c>
      <c r="J127" s="124">
        <f t="shared" si="27"/>
        <v>1.58</v>
      </c>
      <c r="K127" s="124">
        <f t="shared" si="27"/>
        <v>1.58</v>
      </c>
      <c r="L127" s="124">
        <f t="shared" si="27"/>
        <v>1.58</v>
      </c>
      <c r="M127" s="124">
        <f t="shared" si="27"/>
        <v>1.58</v>
      </c>
      <c r="N127" s="124">
        <f t="shared" si="27"/>
        <v>1.58</v>
      </c>
      <c r="O127" s="124">
        <f t="shared" si="27"/>
        <v>1.58</v>
      </c>
      <c r="P127" s="124">
        <f t="shared" si="27"/>
        <v>1.58</v>
      </c>
      <c r="Q127" s="124">
        <f t="shared" si="27"/>
        <v>1.58</v>
      </c>
      <c r="R127" s="124">
        <f t="shared" si="27"/>
        <v>1.58</v>
      </c>
      <c r="S127" s="124">
        <f t="shared" si="27"/>
        <v>1.58</v>
      </c>
      <c r="T127" s="124">
        <f t="shared" si="26"/>
        <v>1.58</v>
      </c>
      <c r="U127" s="124">
        <f t="shared" si="26"/>
        <v>1.58</v>
      </c>
      <c r="V127" s="124">
        <f t="shared" si="26"/>
        <v>1.58</v>
      </c>
      <c r="W127" s="124">
        <f t="shared" si="26"/>
        <v>1.58</v>
      </c>
      <c r="X127" s="124">
        <f t="shared" si="26"/>
        <v>1.58</v>
      </c>
      <c r="Y127" s="124">
        <f t="shared" si="26"/>
        <v>1.58</v>
      </c>
      <c r="Z127" s="124">
        <f t="shared" si="26"/>
        <v>1.58</v>
      </c>
      <c r="AA127" s="124">
        <f t="shared" si="26"/>
        <v>1.58</v>
      </c>
      <c r="AB127" s="124">
        <f t="shared" si="26"/>
        <v>1.58</v>
      </c>
      <c r="AC127" s="124">
        <f t="shared" si="26"/>
        <v>1.58</v>
      </c>
      <c r="AD127" s="124">
        <f t="shared" si="26"/>
        <v>1.58</v>
      </c>
      <c r="AE127" s="124">
        <f t="shared" si="26"/>
        <v>1.58</v>
      </c>
      <c r="AF127" s="124">
        <f t="shared" si="26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4"/>
        <v>1.46</v>
      </c>
      <c r="C128" s="125">
        <v>1.46</v>
      </c>
      <c r="D128" s="124">
        <f t="shared" si="27"/>
        <v>1.46</v>
      </c>
      <c r="E128" s="124">
        <f t="shared" si="27"/>
        <v>1.46</v>
      </c>
      <c r="F128" s="124">
        <f t="shared" si="27"/>
        <v>1.46</v>
      </c>
      <c r="G128" s="124">
        <f t="shared" si="27"/>
        <v>1.46</v>
      </c>
      <c r="H128" s="124">
        <f t="shared" si="27"/>
        <v>1.46</v>
      </c>
      <c r="I128" s="124">
        <f t="shared" si="27"/>
        <v>1.46</v>
      </c>
      <c r="J128" s="124">
        <f t="shared" si="27"/>
        <v>1.46</v>
      </c>
      <c r="K128" s="124">
        <f t="shared" si="27"/>
        <v>1.46</v>
      </c>
      <c r="L128" s="124">
        <f t="shared" si="27"/>
        <v>1.46</v>
      </c>
      <c r="M128" s="124">
        <f t="shared" si="27"/>
        <v>1.46</v>
      </c>
      <c r="N128" s="124">
        <f t="shared" si="27"/>
        <v>1.46</v>
      </c>
      <c r="O128" s="124">
        <f t="shared" si="27"/>
        <v>1.46</v>
      </c>
      <c r="P128" s="124">
        <f t="shared" si="27"/>
        <v>1.46</v>
      </c>
      <c r="Q128" s="124">
        <f t="shared" si="27"/>
        <v>1.46</v>
      </c>
      <c r="R128" s="124">
        <f t="shared" si="27"/>
        <v>1.46</v>
      </c>
      <c r="S128" s="124">
        <f t="shared" si="27"/>
        <v>1.46</v>
      </c>
      <c r="T128" s="124">
        <f t="shared" ref="T128:AF129" si="28">S128</f>
        <v>1.46</v>
      </c>
      <c r="U128" s="124">
        <f t="shared" si="28"/>
        <v>1.46</v>
      </c>
      <c r="V128" s="124">
        <f t="shared" si="28"/>
        <v>1.46</v>
      </c>
      <c r="W128" s="124">
        <f t="shared" si="28"/>
        <v>1.46</v>
      </c>
      <c r="X128" s="124">
        <f t="shared" si="28"/>
        <v>1.46</v>
      </c>
      <c r="Y128" s="124">
        <f t="shared" si="28"/>
        <v>1.46</v>
      </c>
      <c r="Z128" s="124">
        <f t="shared" si="28"/>
        <v>1.46</v>
      </c>
      <c r="AA128" s="124">
        <f t="shared" si="28"/>
        <v>1.46</v>
      </c>
      <c r="AB128" s="124">
        <f t="shared" si="28"/>
        <v>1.46</v>
      </c>
      <c r="AC128" s="124">
        <f t="shared" si="28"/>
        <v>1.46</v>
      </c>
      <c r="AD128" s="124">
        <f t="shared" si="28"/>
        <v>1.46</v>
      </c>
      <c r="AE128" s="124">
        <f t="shared" si="28"/>
        <v>1.46</v>
      </c>
      <c r="AF128" s="124">
        <f t="shared" si="28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4"/>
        <v>1.48</v>
      </c>
      <c r="C129" s="125">
        <v>1.48</v>
      </c>
      <c r="D129" s="124">
        <f t="shared" si="27"/>
        <v>1.48</v>
      </c>
      <c r="E129" s="124">
        <f t="shared" si="27"/>
        <v>1.48</v>
      </c>
      <c r="F129" s="124">
        <f t="shared" si="27"/>
        <v>1.48</v>
      </c>
      <c r="G129" s="124">
        <f t="shared" si="27"/>
        <v>1.48</v>
      </c>
      <c r="H129" s="124">
        <f t="shared" si="27"/>
        <v>1.48</v>
      </c>
      <c r="I129" s="124">
        <f t="shared" si="27"/>
        <v>1.48</v>
      </c>
      <c r="J129" s="124">
        <f t="shared" si="27"/>
        <v>1.48</v>
      </c>
      <c r="K129" s="124">
        <f t="shared" si="27"/>
        <v>1.48</v>
      </c>
      <c r="L129" s="124">
        <f t="shared" si="27"/>
        <v>1.48</v>
      </c>
      <c r="M129" s="124">
        <f t="shared" si="27"/>
        <v>1.48</v>
      </c>
      <c r="N129" s="124">
        <f t="shared" si="27"/>
        <v>1.48</v>
      </c>
      <c r="O129" s="124">
        <f t="shared" si="27"/>
        <v>1.48</v>
      </c>
      <c r="P129" s="124">
        <f t="shared" si="27"/>
        <v>1.48</v>
      </c>
      <c r="Q129" s="124">
        <f t="shared" si="27"/>
        <v>1.48</v>
      </c>
      <c r="R129" s="124">
        <f t="shared" si="27"/>
        <v>1.48</v>
      </c>
      <c r="S129" s="124">
        <f t="shared" si="27"/>
        <v>1.48</v>
      </c>
      <c r="T129" s="124">
        <f t="shared" si="28"/>
        <v>1.48</v>
      </c>
      <c r="U129" s="124">
        <f t="shared" si="28"/>
        <v>1.48</v>
      </c>
      <c r="V129" s="124">
        <f t="shared" si="28"/>
        <v>1.48</v>
      </c>
      <c r="W129" s="124">
        <f t="shared" si="28"/>
        <v>1.48</v>
      </c>
      <c r="X129" s="124">
        <f t="shared" si="28"/>
        <v>1.48</v>
      </c>
      <c r="Y129" s="124">
        <f t="shared" si="28"/>
        <v>1.48</v>
      </c>
      <c r="Z129" s="124">
        <f t="shared" si="28"/>
        <v>1.48</v>
      </c>
      <c r="AA129" s="124">
        <f t="shared" si="28"/>
        <v>1.48</v>
      </c>
      <c r="AB129" s="124">
        <f t="shared" si="28"/>
        <v>1.48</v>
      </c>
      <c r="AC129" s="124">
        <f t="shared" si="28"/>
        <v>1.48</v>
      </c>
      <c r="AD129" s="124">
        <f t="shared" si="28"/>
        <v>1.48</v>
      </c>
      <c r="AE129" s="124">
        <f t="shared" si="28"/>
        <v>1.48</v>
      </c>
      <c r="AF129" s="124">
        <f t="shared" si="28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9">AF131</f>
        <v>2.2000000000000002</v>
      </c>
      <c r="C131" s="125">
        <v>2.2000000000000002</v>
      </c>
      <c r="D131" s="124">
        <f t="shared" ref="D131:S138" si="30">C131</f>
        <v>2.2000000000000002</v>
      </c>
      <c r="E131" s="124">
        <f t="shared" si="30"/>
        <v>2.2000000000000002</v>
      </c>
      <c r="F131" s="124">
        <f t="shared" si="30"/>
        <v>2.2000000000000002</v>
      </c>
      <c r="G131" s="124">
        <f t="shared" si="30"/>
        <v>2.2000000000000002</v>
      </c>
      <c r="H131" s="124">
        <f t="shared" si="30"/>
        <v>2.2000000000000002</v>
      </c>
      <c r="I131" s="124">
        <f t="shared" si="30"/>
        <v>2.2000000000000002</v>
      </c>
      <c r="J131" s="124">
        <f t="shared" si="30"/>
        <v>2.2000000000000002</v>
      </c>
      <c r="K131" s="124">
        <f t="shared" si="30"/>
        <v>2.2000000000000002</v>
      </c>
      <c r="L131" s="124">
        <f t="shared" si="30"/>
        <v>2.2000000000000002</v>
      </c>
      <c r="M131" s="124">
        <f t="shared" si="30"/>
        <v>2.2000000000000002</v>
      </c>
      <c r="N131" s="124">
        <f t="shared" si="30"/>
        <v>2.2000000000000002</v>
      </c>
      <c r="O131" s="124">
        <f t="shared" si="30"/>
        <v>2.2000000000000002</v>
      </c>
      <c r="P131" s="124">
        <f t="shared" si="30"/>
        <v>2.2000000000000002</v>
      </c>
      <c r="Q131" s="124">
        <f t="shared" si="30"/>
        <v>2.2000000000000002</v>
      </c>
      <c r="R131" s="124">
        <f t="shared" si="30"/>
        <v>2.2000000000000002</v>
      </c>
      <c r="S131" s="124">
        <f t="shared" si="30"/>
        <v>2.2000000000000002</v>
      </c>
      <c r="T131" s="124">
        <f t="shared" ref="T131:AF138" si="31">S131</f>
        <v>2.2000000000000002</v>
      </c>
      <c r="U131" s="124">
        <f t="shared" si="31"/>
        <v>2.2000000000000002</v>
      </c>
      <c r="V131" s="124">
        <f t="shared" si="31"/>
        <v>2.2000000000000002</v>
      </c>
      <c r="W131" s="124">
        <f t="shared" si="31"/>
        <v>2.2000000000000002</v>
      </c>
      <c r="X131" s="124">
        <f t="shared" si="31"/>
        <v>2.2000000000000002</v>
      </c>
      <c r="Y131" s="124">
        <f t="shared" si="31"/>
        <v>2.2000000000000002</v>
      </c>
      <c r="Z131" s="124">
        <f t="shared" si="31"/>
        <v>2.2000000000000002</v>
      </c>
      <c r="AA131" s="124">
        <f t="shared" si="31"/>
        <v>2.2000000000000002</v>
      </c>
      <c r="AB131" s="124">
        <f t="shared" si="31"/>
        <v>2.2000000000000002</v>
      </c>
      <c r="AC131" s="124">
        <f t="shared" si="31"/>
        <v>2.2000000000000002</v>
      </c>
      <c r="AD131" s="124">
        <f t="shared" si="31"/>
        <v>2.2000000000000002</v>
      </c>
      <c r="AE131" s="124">
        <f t="shared" si="31"/>
        <v>2.2000000000000002</v>
      </c>
      <c r="AF131" s="124">
        <f t="shared" si="31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9"/>
        <v>2</v>
      </c>
      <c r="C132" s="125">
        <v>2</v>
      </c>
      <c r="D132" s="124">
        <f t="shared" si="30"/>
        <v>2</v>
      </c>
      <c r="E132" s="124">
        <f t="shared" si="30"/>
        <v>2</v>
      </c>
      <c r="F132" s="124">
        <f t="shared" si="30"/>
        <v>2</v>
      </c>
      <c r="G132" s="124">
        <f t="shared" si="30"/>
        <v>2</v>
      </c>
      <c r="H132" s="124">
        <f t="shared" si="30"/>
        <v>2</v>
      </c>
      <c r="I132" s="124">
        <f t="shared" si="30"/>
        <v>2</v>
      </c>
      <c r="J132" s="124">
        <f t="shared" si="30"/>
        <v>2</v>
      </c>
      <c r="K132" s="124">
        <f t="shared" si="30"/>
        <v>2</v>
      </c>
      <c r="L132" s="124">
        <f t="shared" si="30"/>
        <v>2</v>
      </c>
      <c r="M132" s="124">
        <f t="shared" si="30"/>
        <v>2</v>
      </c>
      <c r="N132" s="124">
        <f t="shared" si="30"/>
        <v>2</v>
      </c>
      <c r="O132" s="124">
        <f t="shared" si="30"/>
        <v>2</v>
      </c>
      <c r="P132" s="124">
        <f t="shared" si="30"/>
        <v>2</v>
      </c>
      <c r="Q132" s="124">
        <f t="shared" si="30"/>
        <v>2</v>
      </c>
      <c r="R132" s="124">
        <f t="shared" si="30"/>
        <v>2</v>
      </c>
      <c r="S132" s="124">
        <f t="shared" si="30"/>
        <v>2</v>
      </c>
      <c r="T132" s="124">
        <f t="shared" si="31"/>
        <v>2</v>
      </c>
      <c r="U132" s="124">
        <f t="shared" si="31"/>
        <v>2</v>
      </c>
      <c r="V132" s="124">
        <f t="shared" si="31"/>
        <v>2</v>
      </c>
      <c r="W132" s="124">
        <f t="shared" si="31"/>
        <v>2</v>
      </c>
      <c r="X132" s="124">
        <f t="shared" si="31"/>
        <v>2</v>
      </c>
      <c r="Y132" s="124">
        <f t="shared" si="31"/>
        <v>2</v>
      </c>
      <c r="Z132" s="124">
        <f t="shared" si="31"/>
        <v>2</v>
      </c>
      <c r="AA132" s="124">
        <f t="shared" si="31"/>
        <v>2</v>
      </c>
      <c r="AB132" s="124">
        <f t="shared" si="31"/>
        <v>2</v>
      </c>
      <c r="AC132" s="124">
        <f t="shared" si="31"/>
        <v>2</v>
      </c>
      <c r="AD132" s="124">
        <f t="shared" si="31"/>
        <v>2</v>
      </c>
      <c r="AE132" s="124">
        <f t="shared" si="31"/>
        <v>2</v>
      </c>
      <c r="AF132" s="124">
        <f t="shared" si="31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9"/>
        <v>1.25</v>
      </c>
      <c r="C133" s="125">
        <v>1.25</v>
      </c>
      <c r="D133" s="124">
        <f t="shared" si="30"/>
        <v>1.25</v>
      </c>
      <c r="E133" s="124">
        <f t="shared" si="30"/>
        <v>1.25</v>
      </c>
      <c r="F133" s="124">
        <f t="shared" si="30"/>
        <v>1.25</v>
      </c>
      <c r="G133" s="124">
        <f t="shared" si="30"/>
        <v>1.25</v>
      </c>
      <c r="H133" s="124">
        <f t="shared" si="30"/>
        <v>1.25</v>
      </c>
      <c r="I133" s="124">
        <f t="shared" si="30"/>
        <v>1.25</v>
      </c>
      <c r="J133" s="124">
        <f t="shared" si="30"/>
        <v>1.25</v>
      </c>
      <c r="K133" s="124">
        <f t="shared" si="30"/>
        <v>1.25</v>
      </c>
      <c r="L133" s="124">
        <f t="shared" si="30"/>
        <v>1.25</v>
      </c>
      <c r="M133" s="124">
        <f t="shared" si="30"/>
        <v>1.25</v>
      </c>
      <c r="N133" s="124">
        <f t="shared" si="30"/>
        <v>1.25</v>
      </c>
      <c r="O133" s="124">
        <f t="shared" si="30"/>
        <v>1.25</v>
      </c>
      <c r="P133" s="124">
        <f t="shared" si="30"/>
        <v>1.25</v>
      </c>
      <c r="Q133" s="124">
        <f t="shared" si="30"/>
        <v>1.25</v>
      </c>
      <c r="R133" s="124">
        <f t="shared" si="30"/>
        <v>1.25</v>
      </c>
      <c r="S133" s="124">
        <f t="shared" si="30"/>
        <v>1.25</v>
      </c>
      <c r="T133" s="124">
        <f t="shared" si="31"/>
        <v>1.25</v>
      </c>
      <c r="U133" s="124">
        <f t="shared" si="31"/>
        <v>1.25</v>
      </c>
      <c r="V133" s="124">
        <f t="shared" si="31"/>
        <v>1.25</v>
      </c>
      <c r="W133" s="124">
        <f t="shared" si="31"/>
        <v>1.25</v>
      </c>
      <c r="X133" s="124">
        <f t="shared" si="31"/>
        <v>1.25</v>
      </c>
      <c r="Y133" s="124">
        <f t="shared" si="31"/>
        <v>1.25</v>
      </c>
      <c r="Z133" s="124">
        <f t="shared" si="31"/>
        <v>1.25</v>
      </c>
      <c r="AA133" s="124">
        <f t="shared" si="31"/>
        <v>1.25</v>
      </c>
      <c r="AB133" s="124">
        <f t="shared" si="31"/>
        <v>1.25</v>
      </c>
      <c r="AC133" s="124">
        <f t="shared" si="31"/>
        <v>1.25</v>
      </c>
      <c r="AD133" s="124">
        <f t="shared" si="31"/>
        <v>1.25</v>
      </c>
      <c r="AE133" s="124">
        <f t="shared" si="31"/>
        <v>1.25</v>
      </c>
      <c r="AF133" s="124">
        <f t="shared" si="31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9"/>
        <v>1.1499999999999999</v>
      </c>
      <c r="C134" s="125">
        <v>1.1499999999999999</v>
      </c>
      <c r="D134" s="124">
        <f t="shared" si="30"/>
        <v>1.1499999999999999</v>
      </c>
      <c r="E134" s="124">
        <f t="shared" si="30"/>
        <v>1.1499999999999999</v>
      </c>
      <c r="F134" s="124">
        <f t="shared" si="30"/>
        <v>1.1499999999999999</v>
      </c>
      <c r="G134" s="124">
        <f t="shared" si="30"/>
        <v>1.1499999999999999</v>
      </c>
      <c r="H134" s="124">
        <f t="shared" si="30"/>
        <v>1.1499999999999999</v>
      </c>
      <c r="I134" s="124">
        <f t="shared" si="30"/>
        <v>1.1499999999999999</v>
      </c>
      <c r="J134" s="124">
        <f t="shared" si="30"/>
        <v>1.1499999999999999</v>
      </c>
      <c r="K134" s="124">
        <f t="shared" si="30"/>
        <v>1.1499999999999999</v>
      </c>
      <c r="L134" s="124">
        <f t="shared" si="30"/>
        <v>1.1499999999999999</v>
      </c>
      <c r="M134" s="124">
        <f t="shared" si="30"/>
        <v>1.1499999999999999</v>
      </c>
      <c r="N134" s="124">
        <f t="shared" si="30"/>
        <v>1.1499999999999999</v>
      </c>
      <c r="O134" s="124">
        <f t="shared" si="30"/>
        <v>1.1499999999999999</v>
      </c>
      <c r="P134" s="124">
        <f t="shared" si="30"/>
        <v>1.1499999999999999</v>
      </c>
      <c r="Q134" s="124">
        <f t="shared" si="30"/>
        <v>1.1499999999999999</v>
      </c>
      <c r="R134" s="124">
        <f t="shared" si="30"/>
        <v>1.1499999999999999</v>
      </c>
      <c r="S134" s="124">
        <f t="shared" si="30"/>
        <v>1.1499999999999999</v>
      </c>
      <c r="T134" s="124">
        <f t="shared" si="31"/>
        <v>1.1499999999999999</v>
      </c>
      <c r="U134" s="124">
        <f t="shared" si="31"/>
        <v>1.1499999999999999</v>
      </c>
      <c r="V134" s="124">
        <f t="shared" si="31"/>
        <v>1.1499999999999999</v>
      </c>
      <c r="W134" s="124">
        <f t="shared" si="31"/>
        <v>1.1499999999999999</v>
      </c>
      <c r="X134" s="124">
        <f t="shared" si="31"/>
        <v>1.1499999999999999</v>
      </c>
      <c r="Y134" s="124">
        <f t="shared" si="31"/>
        <v>1.1499999999999999</v>
      </c>
      <c r="Z134" s="124">
        <f t="shared" si="31"/>
        <v>1.1499999999999999</v>
      </c>
      <c r="AA134" s="124">
        <f t="shared" si="31"/>
        <v>1.1499999999999999</v>
      </c>
      <c r="AB134" s="124">
        <f t="shared" si="31"/>
        <v>1.1499999999999999</v>
      </c>
      <c r="AC134" s="124">
        <f t="shared" si="31"/>
        <v>1.1499999999999999</v>
      </c>
      <c r="AD134" s="124">
        <f t="shared" si="31"/>
        <v>1.1499999999999999</v>
      </c>
      <c r="AE134" s="124">
        <f t="shared" si="31"/>
        <v>1.1499999999999999</v>
      </c>
      <c r="AF134" s="124">
        <f t="shared" si="31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9"/>
        <v>2.133</v>
      </c>
      <c r="C135" s="125">
        <v>2.133</v>
      </c>
      <c r="D135" s="124">
        <f t="shared" si="30"/>
        <v>2.133</v>
      </c>
      <c r="E135" s="124">
        <f t="shared" si="30"/>
        <v>2.133</v>
      </c>
      <c r="F135" s="124">
        <f t="shared" si="30"/>
        <v>2.133</v>
      </c>
      <c r="G135" s="124">
        <f t="shared" si="30"/>
        <v>2.133</v>
      </c>
      <c r="H135" s="124">
        <f t="shared" si="30"/>
        <v>2.133</v>
      </c>
      <c r="I135" s="124">
        <f t="shared" si="30"/>
        <v>2.133</v>
      </c>
      <c r="J135" s="124">
        <f t="shared" si="30"/>
        <v>2.133</v>
      </c>
      <c r="K135" s="124">
        <f t="shared" si="30"/>
        <v>2.133</v>
      </c>
      <c r="L135" s="124">
        <f t="shared" si="30"/>
        <v>2.133</v>
      </c>
      <c r="M135" s="124">
        <f t="shared" si="30"/>
        <v>2.133</v>
      </c>
      <c r="N135" s="124">
        <f t="shared" si="30"/>
        <v>2.133</v>
      </c>
      <c r="O135" s="124">
        <f t="shared" si="30"/>
        <v>2.133</v>
      </c>
      <c r="P135" s="124">
        <f t="shared" si="30"/>
        <v>2.133</v>
      </c>
      <c r="Q135" s="124">
        <f t="shared" si="30"/>
        <v>2.133</v>
      </c>
      <c r="R135" s="124">
        <f t="shared" si="30"/>
        <v>2.133</v>
      </c>
      <c r="S135" s="124">
        <f t="shared" si="30"/>
        <v>2.133</v>
      </c>
      <c r="T135" s="124">
        <f t="shared" si="31"/>
        <v>2.133</v>
      </c>
      <c r="U135" s="124">
        <f t="shared" si="31"/>
        <v>2.133</v>
      </c>
      <c r="V135" s="124">
        <f t="shared" si="31"/>
        <v>2.133</v>
      </c>
      <c r="W135" s="124">
        <f t="shared" si="31"/>
        <v>2.133</v>
      </c>
      <c r="X135" s="124">
        <f t="shared" si="31"/>
        <v>2.133</v>
      </c>
      <c r="Y135" s="124">
        <f t="shared" si="31"/>
        <v>2.133</v>
      </c>
      <c r="Z135" s="124">
        <f t="shared" si="31"/>
        <v>2.133</v>
      </c>
      <c r="AA135" s="124">
        <f t="shared" si="31"/>
        <v>2.133</v>
      </c>
      <c r="AB135" s="124">
        <f t="shared" si="31"/>
        <v>2.133</v>
      </c>
      <c r="AC135" s="124">
        <f t="shared" si="31"/>
        <v>2.133</v>
      </c>
      <c r="AD135" s="124">
        <f t="shared" si="31"/>
        <v>2.133</v>
      </c>
      <c r="AE135" s="124">
        <f t="shared" si="31"/>
        <v>2.133</v>
      </c>
      <c r="AF135" s="124">
        <f t="shared" si="31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9"/>
        <v>2.09</v>
      </c>
      <c r="C136" s="125">
        <v>2.09</v>
      </c>
      <c r="D136" s="124">
        <f t="shared" si="30"/>
        <v>2.09</v>
      </c>
      <c r="E136" s="124">
        <f t="shared" si="30"/>
        <v>2.09</v>
      </c>
      <c r="F136" s="124">
        <f t="shared" si="30"/>
        <v>2.09</v>
      </c>
      <c r="G136" s="124">
        <f t="shared" si="30"/>
        <v>2.09</v>
      </c>
      <c r="H136" s="124">
        <f t="shared" si="30"/>
        <v>2.09</v>
      </c>
      <c r="I136" s="124">
        <f t="shared" si="30"/>
        <v>2.09</v>
      </c>
      <c r="J136" s="124">
        <f t="shared" si="30"/>
        <v>2.09</v>
      </c>
      <c r="K136" s="124">
        <f t="shared" si="30"/>
        <v>2.09</v>
      </c>
      <c r="L136" s="124">
        <f t="shared" si="30"/>
        <v>2.09</v>
      </c>
      <c r="M136" s="124">
        <f t="shared" si="30"/>
        <v>2.09</v>
      </c>
      <c r="N136" s="124">
        <f t="shared" si="30"/>
        <v>2.09</v>
      </c>
      <c r="O136" s="124">
        <f t="shared" si="30"/>
        <v>2.09</v>
      </c>
      <c r="P136" s="124">
        <f t="shared" si="30"/>
        <v>2.09</v>
      </c>
      <c r="Q136" s="124">
        <f t="shared" si="30"/>
        <v>2.09</v>
      </c>
      <c r="R136" s="124">
        <f t="shared" si="30"/>
        <v>2.09</v>
      </c>
      <c r="S136" s="124">
        <f t="shared" si="30"/>
        <v>2.09</v>
      </c>
      <c r="T136" s="124">
        <f t="shared" si="31"/>
        <v>2.09</v>
      </c>
      <c r="U136" s="124">
        <f t="shared" si="31"/>
        <v>2.09</v>
      </c>
      <c r="V136" s="124">
        <f t="shared" si="31"/>
        <v>2.09</v>
      </c>
      <c r="W136" s="124">
        <f t="shared" si="31"/>
        <v>2.09</v>
      </c>
      <c r="X136" s="124">
        <f t="shared" si="31"/>
        <v>2.09</v>
      </c>
      <c r="Y136" s="124">
        <f t="shared" si="31"/>
        <v>2.09</v>
      </c>
      <c r="Z136" s="124">
        <f t="shared" si="31"/>
        <v>2.09</v>
      </c>
      <c r="AA136" s="124">
        <f t="shared" si="31"/>
        <v>2.09</v>
      </c>
      <c r="AB136" s="124">
        <f t="shared" si="31"/>
        <v>2.09</v>
      </c>
      <c r="AC136" s="124">
        <f t="shared" si="31"/>
        <v>2.09</v>
      </c>
      <c r="AD136" s="124">
        <f t="shared" si="31"/>
        <v>2.09</v>
      </c>
      <c r="AE136" s="124">
        <f t="shared" si="31"/>
        <v>2.09</v>
      </c>
      <c r="AF136" s="124">
        <f t="shared" si="31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9"/>
        <v>1.1399999999999999</v>
      </c>
      <c r="C137" s="125">
        <v>1.1399999999999999</v>
      </c>
      <c r="D137" s="124">
        <f t="shared" si="30"/>
        <v>1.1399999999999999</v>
      </c>
      <c r="E137" s="124">
        <f t="shared" si="30"/>
        <v>1.1399999999999999</v>
      </c>
      <c r="F137" s="124">
        <f t="shared" si="30"/>
        <v>1.1399999999999999</v>
      </c>
      <c r="G137" s="124">
        <f t="shared" si="30"/>
        <v>1.1399999999999999</v>
      </c>
      <c r="H137" s="124">
        <f t="shared" si="30"/>
        <v>1.1399999999999999</v>
      </c>
      <c r="I137" s="124">
        <f t="shared" si="30"/>
        <v>1.1399999999999999</v>
      </c>
      <c r="J137" s="124">
        <f t="shared" si="30"/>
        <v>1.1399999999999999</v>
      </c>
      <c r="K137" s="124">
        <f t="shared" si="30"/>
        <v>1.1399999999999999</v>
      </c>
      <c r="L137" s="124">
        <f t="shared" si="30"/>
        <v>1.1399999999999999</v>
      </c>
      <c r="M137" s="124">
        <f t="shared" si="30"/>
        <v>1.1399999999999999</v>
      </c>
      <c r="N137" s="124">
        <f t="shared" si="30"/>
        <v>1.1399999999999999</v>
      </c>
      <c r="O137" s="124">
        <f t="shared" si="30"/>
        <v>1.1399999999999999</v>
      </c>
      <c r="P137" s="124">
        <f t="shared" si="30"/>
        <v>1.1399999999999999</v>
      </c>
      <c r="Q137" s="124">
        <f t="shared" si="30"/>
        <v>1.1399999999999999</v>
      </c>
      <c r="R137" s="124">
        <f t="shared" si="30"/>
        <v>1.1399999999999999</v>
      </c>
      <c r="S137" s="124">
        <f t="shared" si="30"/>
        <v>1.1399999999999999</v>
      </c>
      <c r="T137" s="124">
        <f t="shared" si="31"/>
        <v>1.1399999999999999</v>
      </c>
      <c r="U137" s="124">
        <f t="shared" si="31"/>
        <v>1.1399999999999999</v>
      </c>
      <c r="V137" s="124">
        <f t="shared" si="31"/>
        <v>1.1399999999999999</v>
      </c>
      <c r="W137" s="124">
        <f t="shared" si="31"/>
        <v>1.1399999999999999</v>
      </c>
      <c r="X137" s="124">
        <f t="shared" si="31"/>
        <v>1.1399999999999999</v>
      </c>
      <c r="Y137" s="124">
        <f t="shared" si="31"/>
        <v>1.1399999999999999</v>
      </c>
      <c r="Z137" s="124">
        <f t="shared" si="31"/>
        <v>1.1399999999999999</v>
      </c>
      <c r="AA137" s="124">
        <f t="shared" si="31"/>
        <v>1.1399999999999999</v>
      </c>
      <c r="AB137" s="124">
        <f t="shared" si="31"/>
        <v>1.1399999999999999</v>
      </c>
      <c r="AC137" s="124">
        <f t="shared" si="31"/>
        <v>1.1399999999999999</v>
      </c>
      <c r="AD137" s="124">
        <f t="shared" si="31"/>
        <v>1.1399999999999999</v>
      </c>
      <c r="AE137" s="124">
        <f t="shared" si="31"/>
        <v>1.1399999999999999</v>
      </c>
      <c r="AF137" s="124">
        <f t="shared" si="31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9"/>
        <v>0.82</v>
      </c>
      <c r="C138" s="125">
        <v>0.82</v>
      </c>
      <c r="D138" s="124">
        <f t="shared" si="30"/>
        <v>0.82</v>
      </c>
      <c r="E138" s="124">
        <f t="shared" si="30"/>
        <v>0.82</v>
      </c>
      <c r="F138" s="124">
        <f t="shared" si="30"/>
        <v>0.82</v>
      </c>
      <c r="G138" s="124">
        <f t="shared" si="30"/>
        <v>0.82</v>
      </c>
      <c r="H138" s="124">
        <f t="shared" si="30"/>
        <v>0.82</v>
      </c>
      <c r="I138" s="124">
        <f t="shared" si="30"/>
        <v>0.82</v>
      </c>
      <c r="J138" s="124">
        <f t="shared" si="30"/>
        <v>0.82</v>
      </c>
      <c r="K138" s="124">
        <f t="shared" si="30"/>
        <v>0.82</v>
      </c>
      <c r="L138" s="124">
        <f t="shared" si="30"/>
        <v>0.82</v>
      </c>
      <c r="M138" s="124">
        <f t="shared" si="30"/>
        <v>0.82</v>
      </c>
      <c r="N138" s="124">
        <f t="shared" si="30"/>
        <v>0.82</v>
      </c>
      <c r="O138" s="124">
        <f t="shared" si="30"/>
        <v>0.82</v>
      </c>
      <c r="P138" s="124">
        <f t="shared" si="30"/>
        <v>0.82</v>
      </c>
      <c r="Q138" s="124">
        <f t="shared" si="30"/>
        <v>0.82</v>
      </c>
      <c r="R138" s="124">
        <f t="shared" si="30"/>
        <v>0.82</v>
      </c>
      <c r="S138" s="124">
        <f t="shared" si="30"/>
        <v>0.82</v>
      </c>
      <c r="T138" s="124">
        <f t="shared" si="31"/>
        <v>0.82</v>
      </c>
      <c r="U138" s="124">
        <f t="shared" si="31"/>
        <v>0.82</v>
      </c>
      <c r="V138" s="124">
        <f t="shared" si="31"/>
        <v>0.82</v>
      </c>
      <c r="W138" s="124">
        <f t="shared" si="31"/>
        <v>0.82</v>
      </c>
      <c r="X138" s="124">
        <f t="shared" si="31"/>
        <v>0.82</v>
      </c>
      <c r="Y138" s="124">
        <f t="shared" si="31"/>
        <v>0.82</v>
      </c>
      <c r="Z138" s="124">
        <f t="shared" si="31"/>
        <v>0.82</v>
      </c>
      <c r="AA138" s="124">
        <f t="shared" si="31"/>
        <v>0.82</v>
      </c>
      <c r="AB138" s="124">
        <f t="shared" si="31"/>
        <v>0.82</v>
      </c>
      <c r="AC138" s="124">
        <f t="shared" si="31"/>
        <v>0.82</v>
      </c>
      <c r="AD138" s="124">
        <f t="shared" si="31"/>
        <v>0.82</v>
      </c>
      <c r="AE138" s="124">
        <f t="shared" si="31"/>
        <v>0.82</v>
      </c>
      <c r="AF138" s="124">
        <f t="shared" si="31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2">AF140</f>
        <v>2</v>
      </c>
      <c r="C140" s="125">
        <v>2</v>
      </c>
      <c r="D140" s="124">
        <f t="shared" ref="D140:S146" si="33">C140</f>
        <v>2</v>
      </c>
      <c r="E140" s="124">
        <f t="shared" si="33"/>
        <v>2</v>
      </c>
      <c r="F140" s="124">
        <f t="shared" si="33"/>
        <v>2</v>
      </c>
      <c r="G140" s="124">
        <f t="shared" si="33"/>
        <v>2</v>
      </c>
      <c r="H140" s="124">
        <f t="shared" si="33"/>
        <v>2</v>
      </c>
      <c r="I140" s="124">
        <f t="shared" si="33"/>
        <v>2</v>
      </c>
      <c r="J140" s="124">
        <f t="shared" si="33"/>
        <v>2</v>
      </c>
      <c r="K140" s="124">
        <f t="shared" si="33"/>
        <v>2</v>
      </c>
      <c r="L140" s="124">
        <f t="shared" si="33"/>
        <v>2</v>
      </c>
      <c r="M140" s="124">
        <f t="shared" si="33"/>
        <v>2</v>
      </c>
      <c r="N140" s="124">
        <f t="shared" si="33"/>
        <v>2</v>
      </c>
      <c r="O140" s="124">
        <f t="shared" si="33"/>
        <v>2</v>
      </c>
      <c r="P140" s="124">
        <f t="shared" si="33"/>
        <v>2</v>
      </c>
      <c r="Q140" s="124">
        <f t="shared" si="33"/>
        <v>2</v>
      </c>
      <c r="R140" s="124">
        <f t="shared" si="33"/>
        <v>2</v>
      </c>
      <c r="S140" s="124">
        <f t="shared" si="33"/>
        <v>2</v>
      </c>
      <c r="T140" s="124">
        <f t="shared" ref="T140:AF146" si="34">S140</f>
        <v>2</v>
      </c>
      <c r="U140" s="124">
        <f t="shared" si="34"/>
        <v>2</v>
      </c>
      <c r="V140" s="124">
        <f t="shared" si="34"/>
        <v>2</v>
      </c>
      <c r="W140" s="124">
        <f t="shared" si="34"/>
        <v>2</v>
      </c>
      <c r="X140" s="124">
        <f t="shared" si="34"/>
        <v>2</v>
      </c>
      <c r="Y140" s="124">
        <f t="shared" si="34"/>
        <v>2</v>
      </c>
      <c r="Z140" s="124">
        <f t="shared" si="34"/>
        <v>2</v>
      </c>
      <c r="AA140" s="124">
        <f t="shared" si="34"/>
        <v>2</v>
      </c>
      <c r="AB140" s="124">
        <f t="shared" si="34"/>
        <v>2</v>
      </c>
      <c r="AC140" s="124">
        <f t="shared" si="34"/>
        <v>2</v>
      </c>
      <c r="AD140" s="124">
        <f t="shared" si="34"/>
        <v>2</v>
      </c>
      <c r="AE140" s="124">
        <f t="shared" si="34"/>
        <v>2</v>
      </c>
      <c r="AF140" s="124">
        <f t="shared" si="34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2"/>
        <v>5.61</v>
      </c>
      <c r="C141" s="125">
        <v>5.61</v>
      </c>
      <c r="D141" s="124">
        <f t="shared" si="33"/>
        <v>5.61</v>
      </c>
      <c r="E141" s="124">
        <f t="shared" si="33"/>
        <v>5.61</v>
      </c>
      <c r="F141" s="124">
        <f t="shared" si="33"/>
        <v>5.61</v>
      </c>
      <c r="G141" s="124">
        <f t="shared" si="33"/>
        <v>5.61</v>
      </c>
      <c r="H141" s="124">
        <f t="shared" si="33"/>
        <v>5.61</v>
      </c>
      <c r="I141" s="124">
        <f t="shared" si="33"/>
        <v>5.61</v>
      </c>
      <c r="J141" s="124">
        <f t="shared" si="33"/>
        <v>5.61</v>
      </c>
      <c r="K141" s="124">
        <f t="shared" si="33"/>
        <v>5.61</v>
      </c>
      <c r="L141" s="124">
        <f t="shared" si="33"/>
        <v>5.61</v>
      </c>
      <c r="M141" s="124">
        <f t="shared" si="33"/>
        <v>5.61</v>
      </c>
      <c r="N141" s="124">
        <f t="shared" si="33"/>
        <v>5.61</v>
      </c>
      <c r="O141" s="124">
        <f t="shared" si="33"/>
        <v>5.61</v>
      </c>
      <c r="P141" s="124">
        <f t="shared" si="33"/>
        <v>5.61</v>
      </c>
      <c r="Q141" s="124">
        <f t="shared" si="33"/>
        <v>5.61</v>
      </c>
      <c r="R141" s="124">
        <f t="shared" si="33"/>
        <v>5.61</v>
      </c>
      <c r="S141" s="124">
        <f t="shared" si="33"/>
        <v>5.61</v>
      </c>
      <c r="T141" s="124">
        <f t="shared" si="34"/>
        <v>5.61</v>
      </c>
      <c r="U141" s="124">
        <f t="shared" si="34"/>
        <v>5.61</v>
      </c>
      <c r="V141" s="124">
        <f t="shared" si="34"/>
        <v>5.61</v>
      </c>
      <c r="W141" s="124">
        <f t="shared" si="34"/>
        <v>5.61</v>
      </c>
      <c r="X141" s="124">
        <f t="shared" si="34"/>
        <v>5.61</v>
      </c>
      <c r="Y141" s="124">
        <f t="shared" si="34"/>
        <v>5.61</v>
      </c>
      <c r="Z141" s="124">
        <f t="shared" si="34"/>
        <v>5.61</v>
      </c>
      <c r="AA141" s="124">
        <f t="shared" si="34"/>
        <v>5.61</v>
      </c>
      <c r="AB141" s="124">
        <f t="shared" si="34"/>
        <v>5.61</v>
      </c>
      <c r="AC141" s="124">
        <f t="shared" si="34"/>
        <v>5.61</v>
      </c>
      <c r="AD141" s="124">
        <f t="shared" si="34"/>
        <v>5.61</v>
      </c>
      <c r="AE141" s="124">
        <f t="shared" si="34"/>
        <v>5.61</v>
      </c>
      <c r="AF141" s="124">
        <f t="shared" si="34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2"/>
        <v>1.25</v>
      </c>
      <c r="C142" s="125">
        <v>1.25</v>
      </c>
      <c r="D142" s="124">
        <f t="shared" si="33"/>
        <v>1.25</v>
      </c>
      <c r="E142" s="124">
        <f t="shared" si="33"/>
        <v>1.25</v>
      </c>
      <c r="F142" s="124">
        <f t="shared" si="33"/>
        <v>1.25</v>
      </c>
      <c r="G142" s="124">
        <f t="shared" si="33"/>
        <v>1.25</v>
      </c>
      <c r="H142" s="124">
        <f t="shared" si="33"/>
        <v>1.25</v>
      </c>
      <c r="I142" s="124">
        <f t="shared" si="33"/>
        <v>1.25</v>
      </c>
      <c r="J142" s="124">
        <f t="shared" si="33"/>
        <v>1.25</v>
      </c>
      <c r="K142" s="124">
        <f t="shared" si="33"/>
        <v>1.25</v>
      </c>
      <c r="L142" s="124">
        <f t="shared" si="33"/>
        <v>1.25</v>
      </c>
      <c r="M142" s="124">
        <f t="shared" si="33"/>
        <v>1.25</v>
      </c>
      <c r="N142" s="124">
        <f t="shared" si="33"/>
        <v>1.25</v>
      </c>
      <c r="O142" s="124">
        <f t="shared" si="33"/>
        <v>1.25</v>
      </c>
      <c r="P142" s="124">
        <f t="shared" si="33"/>
        <v>1.25</v>
      </c>
      <c r="Q142" s="124">
        <f t="shared" si="33"/>
        <v>1.25</v>
      </c>
      <c r="R142" s="124">
        <f t="shared" si="33"/>
        <v>1.25</v>
      </c>
      <c r="S142" s="124">
        <f t="shared" si="33"/>
        <v>1.25</v>
      </c>
      <c r="T142" s="124">
        <f t="shared" si="34"/>
        <v>1.25</v>
      </c>
      <c r="U142" s="124">
        <f t="shared" si="34"/>
        <v>1.25</v>
      </c>
      <c r="V142" s="124">
        <f t="shared" si="34"/>
        <v>1.25</v>
      </c>
      <c r="W142" s="124">
        <f t="shared" si="34"/>
        <v>1.25</v>
      </c>
      <c r="X142" s="124">
        <f t="shared" si="34"/>
        <v>1.25</v>
      </c>
      <c r="Y142" s="124">
        <f t="shared" si="34"/>
        <v>1.25</v>
      </c>
      <c r="Z142" s="124">
        <f t="shared" si="34"/>
        <v>1.25</v>
      </c>
      <c r="AA142" s="124">
        <f t="shared" si="34"/>
        <v>1.25</v>
      </c>
      <c r="AB142" s="124">
        <f t="shared" si="34"/>
        <v>1.25</v>
      </c>
      <c r="AC142" s="124">
        <f t="shared" si="34"/>
        <v>1.25</v>
      </c>
      <c r="AD142" s="124">
        <f t="shared" si="34"/>
        <v>1.25</v>
      </c>
      <c r="AE142" s="124">
        <f t="shared" si="34"/>
        <v>1.25</v>
      </c>
      <c r="AF142" s="124">
        <f t="shared" si="34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2"/>
        <v>1.25</v>
      </c>
      <c r="C143" s="125">
        <v>1.25</v>
      </c>
      <c r="D143" s="124">
        <f t="shared" si="33"/>
        <v>1.25</v>
      </c>
      <c r="E143" s="124">
        <f t="shared" si="33"/>
        <v>1.25</v>
      </c>
      <c r="F143" s="124">
        <f t="shared" si="33"/>
        <v>1.25</v>
      </c>
      <c r="G143" s="124">
        <f t="shared" si="33"/>
        <v>1.25</v>
      </c>
      <c r="H143" s="124">
        <f t="shared" si="33"/>
        <v>1.25</v>
      </c>
      <c r="I143" s="124">
        <f t="shared" si="33"/>
        <v>1.25</v>
      </c>
      <c r="J143" s="124">
        <f t="shared" si="33"/>
        <v>1.25</v>
      </c>
      <c r="K143" s="124">
        <f t="shared" si="33"/>
        <v>1.25</v>
      </c>
      <c r="L143" s="124">
        <f t="shared" si="33"/>
        <v>1.25</v>
      </c>
      <c r="M143" s="124">
        <f t="shared" si="33"/>
        <v>1.25</v>
      </c>
      <c r="N143" s="124">
        <f t="shared" si="33"/>
        <v>1.25</v>
      </c>
      <c r="O143" s="124">
        <f t="shared" si="33"/>
        <v>1.25</v>
      </c>
      <c r="P143" s="124">
        <f t="shared" si="33"/>
        <v>1.25</v>
      </c>
      <c r="Q143" s="124">
        <f t="shared" si="33"/>
        <v>1.25</v>
      </c>
      <c r="R143" s="124">
        <f t="shared" si="33"/>
        <v>1.25</v>
      </c>
      <c r="S143" s="124">
        <f t="shared" si="33"/>
        <v>1.25</v>
      </c>
      <c r="T143" s="124">
        <f t="shared" si="34"/>
        <v>1.25</v>
      </c>
      <c r="U143" s="124">
        <f t="shared" si="34"/>
        <v>1.25</v>
      </c>
      <c r="V143" s="124">
        <f t="shared" si="34"/>
        <v>1.25</v>
      </c>
      <c r="W143" s="124">
        <f t="shared" si="34"/>
        <v>1.25</v>
      </c>
      <c r="X143" s="124">
        <f t="shared" si="34"/>
        <v>1.25</v>
      </c>
      <c r="Y143" s="124">
        <f t="shared" si="34"/>
        <v>1.25</v>
      </c>
      <c r="Z143" s="124">
        <f t="shared" si="34"/>
        <v>1.25</v>
      </c>
      <c r="AA143" s="124">
        <f t="shared" si="34"/>
        <v>1.25</v>
      </c>
      <c r="AB143" s="124">
        <f t="shared" si="34"/>
        <v>1.25</v>
      </c>
      <c r="AC143" s="124">
        <f t="shared" si="34"/>
        <v>1.25</v>
      </c>
      <c r="AD143" s="124">
        <f t="shared" si="34"/>
        <v>1.25</v>
      </c>
      <c r="AE143" s="124">
        <f t="shared" si="34"/>
        <v>1.25</v>
      </c>
      <c r="AF143" s="124">
        <f t="shared" si="34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2"/>
        <v>1.46</v>
      </c>
      <c r="C144" s="125">
        <v>1.46</v>
      </c>
      <c r="D144" s="124">
        <f t="shared" si="33"/>
        <v>1.46</v>
      </c>
      <c r="E144" s="124">
        <f t="shared" si="33"/>
        <v>1.46</v>
      </c>
      <c r="F144" s="124">
        <f t="shared" si="33"/>
        <v>1.46</v>
      </c>
      <c r="G144" s="124">
        <f t="shared" si="33"/>
        <v>1.46</v>
      </c>
      <c r="H144" s="124">
        <f t="shared" si="33"/>
        <v>1.46</v>
      </c>
      <c r="I144" s="124">
        <f t="shared" si="33"/>
        <v>1.46</v>
      </c>
      <c r="J144" s="124">
        <f t="shared" si="33"/>
        <v>1.46</v>
      </c>
      <c r="K144" s="124">
        <f t="shared" si="33"/>
        <v>1.46</v>
      </c>
      <c r="L144" s="124">
        <f t="shared" si="33"/>
        <v>1.46</v>
      </c>
      <c r="M144" s="124">
        <f t="shared" si="33"/>
        <v>1.46</v>
      </c>
      <c r="N144" s="124">
        <f t="shared" si="33"/>
        <v>1.46</v>
      </c>
      <c r="O144" s="124">
        <f t="shared" si="33"/>
        <v>1.46</v>
      </c>
      <c r="P144" s="124">
        <f t="shared" si="33"/>
        <v>1.46</v>
      </c>
      <c r="Q144" s="124">
        <f t="shared" si="33"/>
        <v>1.46</v>
      </c>
      <c r="R144" s="124">
        <f t="shared" si="33"/>
        <v>1.46</v>
      </c>
      <c r="S144" s="124">
        <f t="shared" si="33"/>
        <v>1.46</v>
      </c>
      <c r="T144" s="124">
        <f t="shared" si="34"/>
        <v>1.46</v>
      </c>
      <c r="U144" s="124">
        <f t="shared" si="34"/>
        <v>1.46</v>
      </c>
      <c r="V144" s="124">
        <f t="shared" si="34"/>
        <v>1.46</v>
      </c>
      <c r="W144" s="124">
        <f t="shared" si="34"/>
        <v>1.46</v>
      </c>
      <c r="X144" s="124">
        <f t="shared" si="34"/>
        <v>1.46</v>
      </c>
      <c r="Y144" s="124">
        <f t="shared" si="34"/>
        <v>1.46</v>
      </c>
      <c r="Z144" s="124">
        <f t="shared" si="34"/>
        <v>1.46</v>
      </c>
      <c r="AA144" s="124">
        <f t="shared" si="34"/>
        <v>1.46</v>
      </c>
      <c r="AB144" s="124">
        <f t="shared" si="34"/>
        <v>1.46</v>
      </c>
      <c r="AC144" s="124">
        <f t="shared" si="34"/>
        <v>1.46</v>
      </c>
      <c r="AD144" s="124">
        <f t="shared" si="34"/>
        <v>1.46</v>
      </c>
      <c r="AE144" s="124">
        <f t="shared" si="34"/>
        <v>1.46</v>
      </c>
      <c r="AF144" s="124">
        <f t="shared" si="34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2"/>
        <v>3</v>
      </c>
      <c r="C145" s="125">
        <v>3</v>
      </c>
      <c r="D145" s="124">
        <f t="shared" si="33"/>
        <v>3</v>
      </c>
      <c r="E145" s="124">
        <f t="shared" si="33"/>
        <v>3</v>
      </c>
      <c r="F145" s="124">
        <f t="shared" si="33"/>
        <v>3</v>
      </c>
      <c r="G145" s="124">
        <f t="shared" si="33"/>
        <v>3</v>
      </c>
      <c r="H145" s="124">
        <f t="shared" si="33"/>
        <v>3</v>
      </c>
      <c r="I145" s="124">
        <f t="shared" si="33"/>
        <v>3</v>
      </c>
      <c r="J145" s="124">
        <f t="shared" si="33"/>
        <v>3</v>
      </c>
      <c r="K145" s="124">
        <f t="shared" si="33"/>
        <v>3</v>
      </c>
      <c r="L145" s="124">
        <f t="shared" si="33"/>
        <v>3</v>
      </c>
      <c r="M145" s="124">
        <f t="shared" si="33"/>
        <v>3</v>
      </c>
      <c r="N145" s="124">
        <f t="shared" si="33"/>
        <v>3</v>
      </c>
      <c r="O145" s="124">
        <f t="shared" si="33"/>
        <v>3</v>
      </c>
      <c r="P145" s="124">
        <f t="shared" si="33"/>
        <v>3</v>
      </c>
      <c r="Q145" s="124">
        <f t="shared" si="33"/>
        <v>3</v>
      </c>
      <c r="R145" s="124">
        <f t="shared" si="33"/>
        <v>3</v>
      </c>
      <c r="S145" s="124">
        <f t="shared" si="33"/>
        <v>3</v>
      </c>
      <c r="T145" s="124">
        <f t="shared" si="34"/>
        <v>3</v>
      </c>
      <c r="U145" s="124">
        <f t="shared" si="34"/>
        <v>3</v>
      </c>
      <c r="V145" s="124">
        <f t="shared" si="34"/>
        <v>3</v>
      </c>
      <c r="W145" s="124">
        <f t="shared" si="34"/>
        <v>3</v>
      </c>
      <c r="X145" s="124">
        <f t="shared" si="34"/>
        <v>3</v>
      </c>
      <c r="Y145" s="124">
        <f t="shared" si="34"/>
        <v>3</v>
      </c>
      <c r="Z145" s="124">
        <f t="shared" si="34"/>
        <v>3</v>
      </c>
      <c r="AA145" s="124">
        <f t="shared" si="34"/>
        <v>3</v>
      </c>
      <c r="AB145" s="124">
        <f t="shared" si="34"/>
        <v>3</v>
      </c>
      <c r="AC145" s="124">
        <f t="shared" si="34"/>
        <v>3</v>
      </c>
      <c r="AD145" s="124">
        <f t="shared" si="34"/>
        <v>3</v>
      </c>
      <c r="AE145" s="124">
        <f t="shared" si="34"/>
        <v>3</v>
      </c>
      <c r="AF145" s="124">
        <f t="shared" si="34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2"/>
        <v>3.3</v>
      </c>
      <c r="C146" s="125">
        <v>3.3</v>
      </c>
      <c r="D146" s="124">
        <f t="shared" si="33"/>
        <v>3.3</v>
      </c>
      <c r="E146" s="124">
        <f t="shared" si="33"/>
        <v>3.3</v>
      </c>
      <c r="F146" s="124">
        <f t="shared" si="33"/>
        <v>3.3</v>
      </c>
      <c r="G146" s="124">
        <f t="shared" si="33"/>
        <v>3.3</v>
      </c>
      <c r="H146" s="124">
        <f t="shared" si="33"/>
        <v>3.3</v>
      </c>
      <c r="I146" s="124">
        <f t="shared" si="33"/>
        <v>3.3</v>
      </c>
      <c r="J146" s="124">
        <f t="shared" si="33"/>
        <v>3.3</v>
      </c>
      <c r="K146" s="124">
        <f t="shared" si="33"/>
        <v>3.3</v>
      </c>
      <c r="L146" s="124">
        <f t="shared" si="33"/>
        <v>3.3</v>
      </c>
      <c r="M146" s="124">
        <f t="shared" si="33"/>
        <v>3.3</v>
      </c>
      <c r="N146" s="124">
        <f t="shared" si="33"/>
        <v>3.3</v>
      </c>
      <c r="O146" s="124">
        <f t="shared" si="33"/>
        <v>3.3</v>
      </c>
      <c r="P146" s="124">
        <f t="shared" si="33"/>
        <v>3.3</v>
      </c>
      <c r="Q146" s="124">
        <f t="shared" si="33"/>
        <v>3.3</v>
      </c>
      <c r="R146" s="124">
        <f t="shared" si="33"/>
        <v>3.3</v>
      </c>
      <c r="S146" s="124">
        <f t="shared" si="33"/>
        <v>3.3</v>
      </c>
      <c r="T146" s="124">
        <f t="shared" si="34"/>
        <v>3.3</v>
      </c>
      <c r="U146" s="124">
        <f t="shared" si="34"/>
        <v>3.3</v>
      </c>
      <c r="V146" s="124">
        <f t="shared" si="34"/>
        <v>3.3</v>
      </c>
      <c r="W146" s="124">
        <f t="shared" si="34"/>
        <v>3.3</v>
      </c>
      <c r="X146" s="124">
        <f t="shared" si="34"/>
        <v>3.3</v>
      </c>
      <c r="Y146" s="124">
        <f t="shared" si="34"/>
        <v>3.3</v>
      </c>
      <c r="Z146" s="124">
        <f t="shared" si="34"/>
        <v>3.3</v>
      </c>
      <c r="AA146" s="124">
        <f t="shared" si="34"/>
        <v>3.3</v>
      </c>
      <c r="AB146" s="124">
        <f t="shared" si="34"/>
        <v>3.3</v>
      </c>
      <c r="AC146" s="124">
        <f t="shared" si="34"/>
        <v>3.3</v>
      </c>
      <c r="AD146" s="124">
        <f t="shared" si="34"/>
        <v>3.3</v>
      </c>
      <c r="AE146" s="124">
        <f t="shared" si="34"/>
        <v>3.3</v>
      </c>
      <c r="AF146" s="124">
        <f t="shared" si="34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5">C148</f>
        <v>1.76</v>
      </c>
      <c r="E148" s="124">
        <f t="shared" si="35"/>
        <v>1.76</v>
      </c>
      <c r="F148" s="124">
        <f t="shared" si="35"/>
        <v>1.76</v>
      </c>
      <c r="G148" s="124">
        <f t="shared" si="35"/>
        <v>1.76</v>
      </c>
      <c r="H148" s="124">
        <f t="shared" si="35"/>
        <v>1.76</v>
      </c>
      <c r="I148" s="124">
        <f t="shared" si="35"/>
        <v>1.76</v>
      </c>
      <c r="J148" s="124">
        <f t="shared" si="35"/>
        <v>1.76</v>
      </c>
      <c r="K148" s="124">
        <f t="shared" si="35"/>
        <v>1.76</v>
      </c>
      <c r="L148" s="124">
        <f t="shared" si="35"/>
        <v>1.76</v>
      </c>
      <c r="M148" s="124">
        <f t="shared" si="35"/>
        <v>1.76</v>
      </c>
      <c r="N148" s="124">
        <f t="shared" si="35"/>
        <v>1.76</v>
      </c>
      <c r="O148" s="124">
        <f t="shared" si="35"/>
        <v>1.76</v>
      </c>
      <c r="P148" s="124">
        <f t="shared" si="35"/>
        <v>1.76</v>
      </c>
      <c r="Q148" s="124">
        <f t="shared" si="35"/>
        <v>1.76</v>
      </c>
      <c r="R148" s="124">
        <f t="shared" si="35"/>
        <v>1.76</v>
      </c>
      <c r="S148" s="124">
        <f t="shared" si="35"/>
        <v>1.76</v>
      </c>
      <c r="T148" s="124">
        <f t="shared" ref="T148:AF149" si="36">S148</f>
        <v>1.76</v>
      </c>
      <c r="U148" s="124">
        <f t="shared" si="36"/>
        <v>1.76</v>
      </c>
      <c r="V148" s="124">
        <f t="shared" si="36"/>
        <v>1.76</v>
      </c>
      <c r="W148" s="124">
        <f t="shared" si="36"/>
        <v>1.76</v>
      </c>
      <c r="X148" s="124">
        <f t="shared" si="36"/>
        <v>1.76</v>
      </c>
      <c r="Y148" s="124">
        <f t="shared" si="36"/>
        <v>1.76</v>
      </c>
      <c r="Z148" s="124">
        <f t="shared" si="36"/>
        <v>1.76</v>
      </c>
      <c r="AA148" s="124">
        <f t="shared" si="36"/>
        <v>1.76</v>
      </c>
      <c r="AB148" s="124">
        <f t="shared" si="36"/>
        <v>1.76</v>
      </c>
      <c r="AC148" s="124">
        <f t="shared" si="36"/>
        <v>1.76</v>
      </c>
      <c r="AD148" s="124">
        <f t="shared" si="36"/>
        <v>1.76</v>
      </c>
      <c r="AE148" s="124">
        <f t="shared" si="36"/>
        <v>1.76</v>
      </c>
      <c r="AF148" s="124">
        <f t="shared" si="36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5"/>
        <v>0</v>
      </c>
      <c r="E149" s="124">
        <f t="shared" si="35"/>
        <v>0</v>
      </c>
      <c r="F149" s="124">
        <f t="shared" si="35"/>
        <v>0</v>
      </c>
      <c r="G149" s="124">
        <f t="shared" si="35"/>
        <v>0</v>
      </c>
      <c r="H149" s="124">
        <f t="shared" si="35"/>
        <v>0</v>
      </c>
      <c r="I149" s="124">
        <f t="shared" si="35"/>
        <v>0</v>
      </c>
      <c r="J149" s="124">
        <f t="shared" si="35"/>
        <v>0</v>
      </c>
      <c r="K149" s="124">
        <f t="shared" si="35"/>
        <v>0</v>
      </c>
      <c r="L149" s="124">
        <f t="shared" si="35"/>
        <v>0</v>
      </c>
      <c r="M149" s="124">
        <f t="shared" si="35"/>
        <v>0</v>
      </c>
      <c r="N149" s="124">
        <f t="shared" si="35"/>
        <v>0</v>
      </c>
      <c r="O149" s="124">
        <f t="shared" si="35"/>
        <v>0</v>
      </c>
      <c r="P149" s="124">
        <f t="shared" si="35"/>
        <v>0</v>
      </c>
      <c r="Q149" s="124">
        <f t="shared" si="35"/>
        <v>0</v>
      </c>
      <c r="R149" s="124">
        <f t="shared" si="35"/>
        <v>0</v>
      </c>
      <c r="S149" s="124">
        <f t="shared" si="35"/>
        <v>0</v>
      </c>
      <c r="T149" s="124">
        <f t="shared" si="36"/>
        <v>0</v>
      </c>
      <c r="U149" s="124">
        <f t="shared" si="36"/>
        <v>0</v>
      </c>
      <c r="V149" s="124">
        <f t="shared" si="36"/>
        <v>0</v>
      </c>
      <c r="W149" s="124">
        <f t="shared" si="36"/>
        <v>0</v>
      </c>
      <c r="X149" s="124">
        <f t="shared" si="36"/>
        <v>0</v>
      </c>
      <c r="Y149" s="124">
        <f t="shared" si="36"/>
        <v>0</v>
      </c>
      <c r="Z149" s="124">
        <f t="shared" si="36"/>
        <v>0</v>
      </c>
      <c r="AA149" s="124">
        <f t="shared" si="36"/>
        <v>0</v>
      </c>
      <c r="AB149" s="124">
        <f t="shared" si="36"/>
        <v>0</v>
      </c>
      <c r="AC149" s="124">
        <f t="shared" si="36"/>
        <v>0</v>
      </c>
      <c r="AD149" s="124">
        <f t="shared" si="36"/>
        <v>0</v>
      </c>
      <c r="AE149" s="124">
        <f t="shared" si="36"/>
        <v>0</v>
      </c>
      <c r="AF149" s="124">
        <f t="shared" si="36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7">C151</f>
        <v>0.1</v>
      </c>
      <c r="E151" s="124">
        <f t="shared" si="37"/>
        <v>0.1</v>
      </c>
      <c r="F151" s="124">
        <f t="shared" si="37"/>
        <v>0.1</v>
      </c>
      <c r="G151" s="124">
        <f t="shared" si="37"/>
        <v>0.1</v>
      </c>
      <c r="H151" s="124">
        <f t="shared" si="37"/>
        <v>0.1</v>
      </c>
      <c r="I151" s="124">
        <f t="shared" si="37"/>
        <v>0.1</v>
      </c>
      <c r="J151" s="124">
        <f t="shared" si="37"/>
        <v>0.1</v>
      </c>
      <c r="K151" s="124">
        <f t="shared" si="37"/>
        <v>0.1</v>
      </c>
      <c r="L151" s="124">
        <f t="shared" si="37"/>
        <v>0.1</v>
      </c>
      <c r="M151" s="124">
        <f t="shared" si="37"/>
        <v>0.1</v>
      </c>
      <c r="N151" s="124">
        <f t="shared" si="37"/>
        <v>0.1</v>
      </c>
      <c r="O151" s="124">
        <f t="shared" si="37"/>
        <v>0.1</v>
      </c>
      <c r="P151" s="124">
        <f t="shared" si="37"/>
        <v>0.1</v>
      </c>
      <c r="Q151" s="124">
        <f t="shared" si="37"/>
        <v>0.1</v>
      </c>
      <c r="R151" s="124">
        <f t="shared" si="37"/>
        <v>0.1</v>
      </c>
      <c r="S151" s="124">
        <f t="shared" si="37"/>
        <v>0.1</v>
      </c>
      <c r="T151" s="124">
        <f t="shared" ref="T151:AF154" si="38">S151</f>
        <v>0.1</v>
      </c>
      <c r="U151" s="124">
        <f t="shared" si="38"/>
        <v>0.1</v>
      </c>
      <c r="V151" s="124">
        <f t="shared" si="38"/>
        <v>0.1</v>
      </c>
      <c r="W151" s="124">
        <f t="shared" si="38"/>
        <v>0.1</v>
      </c>
      <c r="X151" s="124">
        <f t="shared" si="38"/>
        <v>0.1</v>
      </c>
      <c r="Y151" s="124">
        <f t="shared" si="38"/>
        <v>0.1</v>
      </c>
      <c r="Z151" s="124">
        <f t="shared" si="38"/>
        <v>0.1</v>
      </c>
      <c r="AA151" s="124">
        <f t="shared" si="38"/>
        <v>0.1</v>
      </c>
      <c r="AB151" s="124">
        <f t="shared" si="38"/>
        <v>0.1</v>
      </c>
      <c r="AC151" s="124">
        <f t="shared" si="38"/>
        <v>0.1</v>
      </c>
      <c r="AD151" s="124">
        <f t="shared" si="38"/>
        <v>0.1</v>
      </c>
      <c r="AE151" s="124">
        <f t="shared" si="38"/>
        <v>0.1</v>
      </c>
      <c r="AF151" s="124">
        <f t="shared" si="38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7"/>
        <v>2.0499999999999998</v>
      </c>
      <c r="E152" s="124">
        <f t="shared" si="37"/>
        <v>2.0499999999999998</v>
      </c>
      <c r="F152" s="124">
        <f t="shared" si="37"/>
        <v>2.0499999999999998</v>
      </c>
      <c r="G152" s="124">
        <f t="shared" si="37"/>
        <v>2.0499999999999998</v>
      </c>
      <c r="H152" s="124">
        <f t="shared" si="37"/>
        <v>2.0499999999999998</v>
      </c>
      <c r="I152" s="124">
        <f t="shared" si="37"/>
        <v>2.0499999999999998</v>
      </c>
      <c r="J152" s="124">
        <f t="shared" si="37"/>
        <v>2.0499999999999998</v>
      </c>
      <c r="K152" s="124">
        <f t="shared" si="37"/>
        <v>2.0499999999999998</v>
      </c>
      <c r="L152" s="124">
        <f t="shared" si="37"/>
        <v>2.0499999999999998</v>
      </c>
      <c r="M152" s="124">
        <f t="shared" si="37"/>
        <v>2.0499999999999998</v>
      </c>
      <c r="N152" s="124">
        <f t="shared" si="37"/>
        <v>2.0499999999999998</v>
      </c>
      <c r="O152" s="124">
        <f t="shared" si="37"/>
        <v>2.0499999999999998</v>
      </c>
      <c r="P152" s="124">
        <f t="shared" si="37"/>
        <v>2.0499999999999998</v>
      </c>
      <c r="Q152" s="124">
        <f t="shared" si="37"/>
        <v>2.0499999999999998</v>
      </c>
      <c r="R152" s="124">
        <f t="shared" si="37"/>
        <v>2.0499999999999998</v>
      </c>
      <c r="S152" s="124">
        <f t="shared" si="37"/>
        <v>2.0499999999999998</v>
      </c>
      <c r="T152" s="124">
        <f t="shared" si="38"/>
        <v>2.0499999999999998</v>
      </c>
      <c r="U152" s="124">
        <f t="shared" si="38"/>
        <v>2.0499999999999998</v>
      </c>
      <c r="V152" s="124">
        <f t="shared" si="38"/>
        <v>2.0499999999999998</v>
      </c>
      <c r="W152" s="124">
        <f t="shared" si="38"/>
        <v>2.0499999999999998</v>
      </c>
      <c r="X152" s="124">
        <f t="shared" si="38"/>
        <v>2.0499999999999998</v>
      </c>
      <c r="Y152" s="124">
        <f t="shared" si="38"/>
        <v>2.0499999999999998</v>
      </c>
      <c r="Z152" s="124">
        <f t="shared" si="38"/>
        <v>2.0499999999999998</v>
      </c>
      <c r="AA152" s="124">
        <f t="shared" si="38"/>
        <v>2.0499999999999998</v>
      </c>
      <c r="AB152" s="124">
        <f t="shared" si="38"/>
        <v>2.0499999999999998</v>
      </c>
      <c r="AC152" s="124">
        <f t="shared" si="38"/>
        <v>2.0499999999999998</v>
      </c>
      <c r="AD152" s="124">
        <f t="shared" si="38"/>
        <v>2.0499999999999998</v>
      </c>
      <c r="AE152" s="124">
        <f t="shared" si="38"/>
        <v>2.0499999999999998</v>
      </c>
      <c r="AF152" s="124">
        <f t="shared" si="38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7"/>
        <v>2.7</v>
      </c>
      <c r="E153" s="124">
        <f t="shared" si="37"/>
        <v>2.7</v>
      </c>
      <c r="F153" s="124">
        <f t="shared" si="37"/>
        <v>2.7</v>
      </c>
      <c r="G153" s="124">
        <f t="shared" si="37"/>
        <v>2.7</v>
      </c>
      <c r="H153" s="124">
        <f t="shared" si="37"/>
        <v>2.7</v>
      </c>
      <c r="I153" s="124">
        <f t="shared" si="37"/>
        <v>2.7</v>
      </c>
      <c r="J153" s="124">
        <f t="shared" si="37"/>
        <v>2.7</v>
      </c>
      <c r="K153" s="124">
        <f t="shared" si="37"/>
        <v>2.7</v>
      </c>
      <c r="L153" s="124">
        <f t="shared" si="37"/>
        <v>2.7</v>
      </c>
      <c r="M153" s="124">
        <f t="shared" si="37"/>
        <v>2.7</v>
      </c>
      <c r="N153" s="124">
        <f t="shared" si="37"/>
        <v>2.7</v>
      </c>
      <c r="O153" s="124">
        <f t="shared" si="37"/>
        <v>2.7</v>
      </c>
      <c r="P153" s="124">
        <f t="shared" si="37"/>
        <v>2.7</v>
      </c>
      <c r="Q153" s="124">
        <f t="shared" si="37"/>
        <v>2.7</v>
      </c>
      <c r="R153" s="124">
        <f t="shared" si="37"/>
        <v>2.7</v>
      </c>
      <c r="S153" s="124">
        <f t="shared" si="37"/>
        <v>2.7</v>
      </c>
      <c r="T153" s="124">
        <f t="shared" si="38"/>
        <v>2.7</v>
      </c>
      <c r="U153" s="124">
        <f t="shared" si="38"/>
        <v>2.7</v>
      </c>
      <c r="V153" s="124">
        <f t="shared" si="38"/>
        <v>2.7</v>
      </c>
      <c r="W153" s="124">
        <f t="shared" si="38"/>
        <v>2.7</v>
      </c>
      <c r="X153" s="124">
        <f t="shared" si="38"/>
        <v>2.7</v>
      </c>
      <c r="Y153" s="124">
        <f t="shared" si="38"/>
        <v>2.7</v>
      </c>
      <c r="Z153" s="124">
        <f t="shared" si="38"/>
        <v>2.7</v>
      </c>
      <c r="AA153" s="124">
        <f t="shared" si="38"/>
        <v>2.7</v>
      </c>
      <c r="AB153" s="124">
        <f t="shared" si="38"/>
        <v>2.7</v>
      </c>
      <c r="AC153" s="124">
        <f t="shared" si="38"/>
        <v>2.7</v>
      </c>
      <c r="AD153" s="124">
        <f t="shared" si="38"/>
        <v>2.7</v>
      </c>
      <c r="AE153" s="124">
        <f t="shared" si="38"/>
        <v>2.7</v>
      </c>
      <c r="AF153" s="124">
        <f t="shared" si="38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7"/>
        <v>2.15</v>
      </c>
      <c r="E154" s="124">
        <f t="shared" si="37"/>
        <v>2.15</v>
      </c>
      <c r="F154" s="124">
        <f t="shared" si="37"/>
        <v>2.15</v>
      </c>
      <c r="G154" s="124">
        <f t="shared" si="37"/>
        <v>2.15</v>
      </c>
      <c r="H154" s="124">
        <f t="shared" si="37"/>
        <v>2.15</v>
      </c>
      <c r="I154" s="124">
        <f t="shared" si="37"/>
        <v>2.15</v>
      </c>
      <c r="J154" s="124">
        <f t="shared" si="37"/>
        <v>2.15</v>
      </c>
      <c r="K154" s="124">
        <f t="shared" si="37"/>
        <v>2.15</v>
      </c>
      <c r="L154" s="124">
        <f t="shared" si="37"/>
        <v>2.15</v>
      </c>
      <c r="M154" s="124">
        <f t="shared" si="37"/>
        <v>2.15</v>
      </c>
      <c r="N154" s="124">
        <f t="shared" si="37"/>
        <v>2.15</v>
      </c>
      <c r="O154" s="124">
        <f t="shared" si="37"/>
        <v>2.15</v>
      </c>
      <c r="P154" s="124">
        <f t="shared" si="37"/>
        <v>2.15</v>
      </c>
      <c r="Q154" s="124">
        <f t="shared" si="37"/>
        <v>2.15</v>
      </c>
      <c r="R154" s="124">
        <f t="shared" si="37"/>
        <v>2.15</v>
      </c>
      <c r="S154" s="124">
        <f t="shared" si="37"/>
        <v>2.15</v>
      </c>
      <c r="T154" s="124">
        <f t="shared" si="38"/>
        <v>2.15</v>
      </c>
      <c r="U154" s="124">
        <f t="shared" si="38"/>
        <v>2.15</v>
      </c>
      <c r="V154" s="124">
        <f t="shared" si="38"/>
        <v>2.15</v>
      </c>
      <c r="W154" s="124">
        <f t="shared" si="38"/>
        <v>2.15</v>
      </c>
      <c r="X154" s="124">
        <f t="shared" si="38"/>
        <v>2.15</v>
      </c>
      <c r="Y154" s="124">
        <f t="shared" si="38"/>
        <v>2.15</v>
      </c>
      <c r="Z154" s="124">
        <f t="shared" si="38"/>
        <v>2.15</v>
      </c>
      <c r="AA154" s="124">
        <f t="shared" si="38"/>
        <v>2.15</v>
      </c>
      <c r="AB154" s="124">
        <f t="shared" si="38"/>
        <v>2.15</v>
      </c>
      <c r="AC154" s="124">
        <f t="shared" si="38"/>
        <v>2.15</v>
      </c>
      <c r="AD154" s="124">
        <f t="shared" si="38"/>
        <v>2.15</v>
      </c>
      <c r="AE154" s="124">
        <f t="shared" si="38"/>
        <v>2.15</v>
      </c>
      <c r="AF154" s="124">
        <f t="shared" si="38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9">AF156</f>
        <v>0.9</v>
      </c>
      <c r="C156" s="125">
        <v>0.9</v>
      </c>
      <c r="D156" s="124">
        <f t="shared" ref="D156:S168" si="40">C156</f>
        <v>0.9</v>
      </c>
      <c r="E156" s="124">
        <f t="shared" si="40"/>
        <v>0.9</v>
      </c>
      <c r="F156" s="124">
        <f t="shared" si="40"/>
        <v>0.9</v>
      </c>
      <c r="G156" s="124">
        <f t="shared" si="40"/>
        <v>0.9</v>
      </c>
      <c r="H156" s="124">
        <f t="shared" si="40"/>
        <v>0.9</v>
      </c>
      <c r="I156" s="124">
        <f t="shared" si="40"/>
        <v>0.9</v>
      </c>
      <c r="J156" s="124">
        <f t="shared" si="40"/>
        <v>0.9</v>
      </c>
      <c r="K156" s="124">
        <f t="shared" si="40"/>
        <v>0.9</v>
      </c>
      <c r="L156" s="124">
        <f t="shared" si="40"/>
        <v>0.9</v>
      </c>
      <c r="M156" s="124">
        <f t="shared" si="40"/>
        <v>0.9</v>
      </c>
      <c r="N156" s="124">
        <f t="shared" si="40"/>
        <v>0.9</v>
      </c>
      <c r="O156" s="124">
        <f t="shared" si="40"/>
        <v>0.9</v>
      </c>
      <c r="P156" s="124">
        <f t="shared" si="40"/>
        <v>0.9</v>
      </c>
      <c r="Q156" s="124">
        <f t="shared" si="40"/>
        <v>0.9</v>
      </c>
      <c r="R156" s="124">
        <f t="shared" si="40"/>
        <v>0.9</v>
      </c>
      <c r="S156" s="124">
        <f t="shared" si="40"/>
        <v>0.9</v>
      </c>
      <c r="T156" s="124">
        <f t="shared" ref="S156:AF168" si="41">S156</f>
        <v>0.9</v>
      </c>
      <c r="U156" s="124">
        <f t="shared" si="41"/>
        <v>0.9</v>
      </c>
      <c r="V156" s="124">
        <f t="shared" si="41"/>
        <v>0.9</v>
      </c>
      <c r="W156" s="124">
        <f t="shared" si="41"/>
        <v>0.9</v>
      </c>
      <c r="X156" s="124">
        <f t="shared" si="41"/>
        <v>0.9</v>
      </c>
      <c r="Y156" s="124">
        <f t="shared" si="41"/>
        <v>0.9</v>
      </c>
      <c r="Z156" s="124">
        <f t="shared" si="41"/>
        <v>0.9</v>
      </c>
      <c r="AA156" s="124">
        <f t="shared" si="41"/>
        <v>0.9</v>
      </c>
      <c r="AB156" s="124">
        <f t="shared" si="41"/>
        <v>0.9</v>
      </c>
      <c r="AC156" s="124">
        <f t="shared" si="41"/>
        <v>0.9</v>
      </c>
      <c r="AD156" s="124">
        <f t="shared" si="41"/>
        <v>0.9</v>
      </c>
      <c r="AE156" s="124">
        <f t="shared" si="41"/>
        <v>0.9</v>
      </c>
      <c r="AF156" s="124">
        <f t="shared" si="41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9"/>
        <v>1.08</v>
      </c>
      <c r="C157" s="125">
        <v>1.08</v>
      </c>
      <c r="D157" s="124">
        <f t="shared" si="40"/>
        <v>1.08</v>
      </c>
      <c r="E157" s="124">
        <f t="shared" si="40"/>
        <v>1.08</v>
      </c>
      <c r="F157" s="124">
        <f t="shared" si="40"/>
        <v>1.08</v>
      </c>
      <c r="G157" s="124">
        <f t="shared" si="40"/>
        <v>1.08</v>
      </c>
      <c r="H157" s="124">
        <f t="shared" si="40"/>
        <v>1.08</v>
      </c>
      <c r="I157" s="124">
        <f t="shared" si="40"/>
        <v>1.08</v>
      </c>
      <c r="J157" s="124">
        <f t="shared" si="40"/>
        <v>1.08</v>
      </c>
      <c r="K157" s="124">
        <f t="shared" si="40"/>
        <v>1.08</v>
      </c>
      <c r="L157" s="124">
        <f t="shared" si="40"/>
        <v>1.08</v>
      </c>
      <c r="M157" s="124">
        <f t="shared" si="40"/>
        <v>1.08</v>
      </c>
      <c r="N157" s="124">
        <f t="shared" si="40"/>
        <v>1.08</v>
      </c>
      <c r="O157" s="124">
        <f t="shared" si="40"/>
        <v>1.08</v>
      </c>
      <c r="P157" s="124">
        <f t="shared" si="40"/>
        <v>1.08</v>
      </c>
      <c r="Q157" s="124">
        <f t="shared" si="40"/>
        <v>1.08</v>
      </c>
      <c r="R157" s="124">
        <f t="shared" si="40"/>
        <v>1.08</v>
      </c>
      <c r="S157" s="124">
        <f t="shared" si="40"/>
        <v>1.08</v>
      </c>
      <c r="T157" s="124">
        <f t="shared" si="41"/>
        <v>1.08</v>
      </c>
      <c r="U157" s="124">
        <f t="shared" si="41"/>
        <v>1.08</v>
      </c>
      <c r="V157" s="124">
        <f t="shared" si="41"/>
        <v>1.08</v>
      </c>
      <c r="W157" s="124">
        <f t="shared" si="41"/>
        <v>1.08</v>
      </c>
      <c r="X157" s="124">
        <f t="shared" si="41"/>
        <v>1.08</v>
      </c>
      <c r="Y157" s="124">
        <f t="shared" si="41"/>
        <v>1.08</v>
      </c>
      <c r="Z157" s="124">
        <f t="shared" si="41"/>
        <v>1.08</v>
      </c>
      <c r="AA157" s="124">
        <f t="shared" si="41"/>
        <v>1.08</v>
      </c>
      <c r="AB157" s="124">
        <f t="shared" si="41"/>
        <v>1.08</v>
      </c>
      <c r="AC157" s="124">
        <f t="shared" si="41"/>
        <v>1.08</v>
      </c>
      <c r="AD157" s="124">
        <f t="shared" si="41"/>
        <v>1.08</v>
      </c>
      <c r="AE157" s="124">
        <f t="shared" si="41"/>
        <v>1.08</v>
      </c>
      <c r="AF157" s="124">
        <f t="shared" si="41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9"/>
        <v>2.37</v>
      </c>
      <c r="C158" s="125">
        <v>2.37</v>
      </c>
      <c r="D158" s="124">
        <f t="shared" si="40"/>
        <v>2.37</v>
      </c>
      <c r="E158" s="124">
        <f t="shared" si="40"/>
        <v>2.37</v>
      </c>
      <c r="F158" s="124">
        <f t="shared" si="40"/>
        <v>2.37</v>
      </c>
      <c r="G158" s="124">
        <f t="shared" si="40"/>
        <v>2.37</v>
      </c>
      <c r="H158" s="124">
        <f t="shared" si="40"/>
        <v>2.37</v>
      </c>
      <c r="I158" s="124">
        <f t="shared" si="40"/>
        <v>2.37</v>
      </c>
      <c r="J158" s="124">
        <f t="shared" si="40"/>
        <v>2.37</v>
      </c>
      <c r="K158" s="124">
        <f t="shared" si="40"/>
        <v>2.37</v>
      </c>
      <c r="L158" s="124">
        <f t="shared" si="40"/>
        <v>2.37</v>
      </c>
      <c r="M158" s="124">
        <f t="shared" si="40"/>
        <v>2.37</v>
      </c>
      <c r="N158" s="124">
        <f t="shared" si="40"/>
        <v>2.37</v>
      </c>
      <c r="O158" s="124">
        <f t="shared" si="40"/>
        <v>2.37</v>
      </c>
      <c r="P158" s="124">
        <f t="shared" si="40"/>
        <v>2.37</v>
      </c>
      <c r="Q158" s="124">
        <f t="shared" si="40"/>
        <v>2.37</v>
      </c>
      <c r="R158" s="124">
        <f t="shared" si="40"/>
        <v>2.37</v>
      </c>
      <c r="S158" s="124">
        <f t="shared" si="40"/>
        <v>2.37</v>
      </c>
      <c r="T158" s="124">
        <f t="shared" si="41"/>
        <v>2.37</v>
      </c>
      <c r="U158" s="124">
        <f t="shared" si="41"/>
        <v>2.37</v>
      </c>
      <c r="V158" s="124">
        <f t="shared" si="41"/>
        <v>2.37</v>
      </c>
      <c r="W158" s="124">
        <f t="shared" si="41"/>
        <v>2.37</v>
      </c>
      <c r="X158" s="124">
        <f t="shared" si="41"/>
        <v>2.37</v>
      </c>
      <c r="Y158" s="124">
        <f t="shared" si="41"/>
        <v>2.37</v>
      </c>
      <c r="Z158" s="124">
        <f t="shared" si="41"/>
        <v>2.37</v>
      </c>
      <c r="AA158" s="124">
        <f t="shared" si="41"/>
        <v>2.37</v>
      </c>
      <c r="AB158" s="124">
        <f t="shared" si="41"/>
        <v>2.37</v>
      </c>
      <c r="AC158" s="124">
        <f t="shared" si="41"/>
        <v>2.37</v>
      </c>
      <c r="AD158" s="124">
        <f t="shared" si="41"/>
        <v>2.37</v>
      </c>
      <c r="AE158" s="124">
        <f t="shared" si="41"/>
        <v>2.37</v>
      </c>
      <c r="AF158" s="124">
        <f t="shared" si="41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9"/>
        <v>1.81</v>
      </c>
      <c r="C159" s="125">
        <v>1.81</v>
      </c>
      <c r="D159" s="124">
        <f t="shared" si="40"/>
        <v>1.81</v>
      </c>
      <c r="E159" s="124">
        <f t="shared" si="40"/>
        <v>1.81</v>
      </c>
      <c r="F159" s="124">
        <f t="shared" si="40"/>
        <v>1.81</v>
      </c>
      <c r="G159" s="124">
        <f t="shared" si="40"/>
        <v>1.81</v>
      </c>
      <c r="H159" s="124">
        <f t="shared" si="40"/>
        <v>1.81</v>
      </c>
      <c r="I159" s="124">
        <f t="shared" si="40"/>
        <v>1.81</v>
      </c>
      <c r="J159" s="124">
        <f t="shared" si="40"/>
        <v>1.81</v>
      </c>
      <c r="K159" s="124">
        <f t="shared" si="40"/>
        <v>1.81</v>
      </c>
      <c r="L159" s="124">
        <f t="shared" si="40"/>
        <v>1.81</v>
      </c>
      <c r="M159" s="124">
        <f t="shared" si="40"/>
        <v>1.81</v>
      </c>
      <c r="N159" s="124">
        <f t="shared" si="40"/>
        <v>1.81</v>
      </c>
      <c r="O159" s="124">
        <f t="shared" si="40"/>
        <v>1.81</v>
      </c>
      <c r="P159" s="124">
        <f t="shared" si="40"/>
        <v>1.81</v>
      </c>
      <c r="Q159" s="124">
        <f t="shared" si="40"/>
        <v>1.81</v>
      </c>
      <c r="R159" s="124">
        <f t="shared" si="40"/>
        <v>1.81</v>
      </c>
      <c r="S159" s="124">
        <f t="shared" si="40"/>
        <v>1.81</v>
      </c>
      <c r="T159" s="124">
        <f t="shared" si="41"/>
        <v>1.81</v>
      </c>
      <c r="U159" s="124">
        <f t="shared" si="41"/>
        <v>1.81</v>
      </c>
      <c r="V159" s="124">
        <f t="shared" si="41"/>
        <v>1.81</v>
      </c>
      <c r="W159" s="124">
        <f t="shared" si="41"/>
        <v>1.81</v>
      </c>
      <c r="X159" s="124">
        <f t="shared" si="41"/>
        <v>1.81</v>
      </c>
      <c r="Y159" s="124">
        <f t="shared" si="41"/>
        <v>1.81</v>
      </c>
      <c r="Z159" s="124">
        <f t="shared" si="41"/>
        <v>1.81</v>
      </c>
      <c r="AA159" s="124">
        <f t="shared" si="41"/>
        <v>1.81</v>
      </c>
      <c r="AB159" s="124">
        <f t="shared" si="41"/>
        <v>1.81</v>
      </c>
      <c r="AC159" s="124">
        <f t="shared" si="41"/>
        <v>1.81</v>
      </c>
      <c r="AD159" s="124">
        <f t="shared" si="41"/>
        <v>1.81</v>
      </c>
      <c r="AE159" s="124">
        <f t="shared" si="41"/>
        <v>1.81</v>
      </c>
      <c r="AF159" s="124">
        <f t="shared" si="41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9"/>
        <v>1.0900000000000001</v>
      </c>
      <c r="C160" s="125">
        <v>1.0900000000000001</v>
      </c>
      <c r="D160" s="124">
        <f t="shared" si="40"/>
        <v>1.0900000000000001</v>
      </c>
      <c r="E160" s="124">
        <f t="shared" si="40"/>
        <v>1.0900000000000001</v>
      </c>
      <c r="F160" s="124">
        <f t="shared" si="40"/>
        <v>1.0900000000000001</v>
      </c>
      <c r="G160" s="124">
        <f t="shared" si="40"/>
        <v>1.0900000000000001</v>
      </c>
      <c r="H160" s="124">
        <f t="shared" si="40"/>
        <v>1.0900000000000001</v>
      </c>
      <c r="I160" s="124">
        <f t="shared" si="40"/>
        <v>1.0900000000000001</v>
      </c>
      <c r="J160" s="124">
        <f t="shared" si="40"/>
        <v>1.0900000000000001</v>
      </c>
      <c r="K160" s="124">
        <f t="shared" si="40"/>
        <v>1.0900000000000001</v>
      </c>
      <c r="L160" s="124">
        <f t="shared" si="40"/>
        <v>1.0900000000000001</v>
      </c>
      <c r="M160" s="124">
        <f t="shared" si="40"/>
        <v>1.0900000000000001</v>
      </c>
      <c r="N160" s="124">
        <f t="shared" si="40"/>
        <v>1.0900000000000001</v>
      </c>
      <c r="O160" s="124">
        <f t="shared" si="40"/>
        <v>1.0900000000000001</v>
      </c>
      <c r="P160" s="124">
        <f t="shared" si="40"/>
        <v>1.0900000000000001</v>
      </c>
      <c r="Q160" s="124">
        <f t="shared" si="40"/>
        <v>1.0900000000000001</v>
      </c>
      <c r="R160" s="124">
        <f t="shared" si="40"/>
        <v>1.0900000000000001</v>
      </c>
      <c r="S160" s="124">
        <f t="shared" si="40"/>
        <v>1.0900000000000001</v>
      </c>
      <c r="T160" s="124">
        <f t="shared" si="41"/>
        <v>1.0900000000000001</v>
      </c>
      <c r="U160" s="124">
        <f t="shared" si="41"/>
        <v>1.0900000000000001</v>
      </c>
      <c r="V160" s="124">
        <f t="shared" si="41"/>
        <v>1.0900000000000001</v>
      </c>
      <c r="W160" s="124">
        <f t="shared" si="41"/>
        <v>1.0900000000000001</v>
      </c>
      <c r="X160" s="124">
        <f t="shared" si="41"/>
        <v>1.0900000000000001</v>
      </c>
      <c r="Y160" s="124">
        <f t="shared" si="41"/>
        <v>1.0900000000000001</v>
      </c>
      <c r="Z160" s="124">
        <f t="shared" si="41"/>
        <v>1.0900000000000001</v>
      </c>
      <c r="AA160" s="124">
        <f t="shared" si="41"/>
        <v>1.0900000000000001</v>
      </c>
      <c r="AB160" s="124">
        <f t="shared" si="41"/>
        <v>1.0900000000000001</v>
      </c>
      <c r="AC160" s="124">
        <f t="shared" si="41"/>
        <v>1.0900000000000001</v>
      </c>
      <c r="AD160" s="124">
        <f t="shared" si="41"/>
        <v>1.0900000000000001</v>
      </c>
      <c r="AE160" s="124">
        <f t="shared" si="41"/>
        <v>1.0900000000000001</v>
      </c>
      <c r="AF160" s="124">
        <f t="shared" si="41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9"/>
        <v>1.58</v>
      </c>
      <c r="C161" s="125">
        <v>1.58</v>
      </c>
      <c r="D161" s="124">
        <f t="shared" si="40"/>
        <v>1.58</v>
      </c>
      <c r="E161" s="124">
        <f t="shared" si="40"/>
        <v>1.58</v>
      </c>
      <c r="F161" s="124">
        <f t="shared" si="40"/>
        <v>1.58</v>
      </c>
      <c r="G161" s="124">
        <f t="shared" si="40"/>
        <v>1.58</v>
      </c>
      <c r="H161" s="124">
        <f t="shared" si="40"/>
        <v>1.58</v>
      </c>
      <c r="I161" s="124">
        <f t="shared" si="40"/>
        <v>1.58</v>
      </c>
      <c r="J161" s="124">
        <f t="shared" si="40"/>
        <v>1.58</v>
      </c>
      <c r="K161" s="124">
        <f t="shared" si="40"/>
        <v>1.58</v>
      </c>
      <c r="L161" s="124">
        <f t="shared" si="40"/>
        <v>1.58</v>
      </c>
      <c r="M161" s="124">
        <f t="shared" si="40"/>
        <v>1.58</v>
      </c>
      <c r="N161" s="124">
        <f t="shared" si="40"/>
        <v>1.58</v>
      </c>
      <c r="O161" s="124">
        <f t="shared" si="40"/>
        <v>1.58</v>
      </c>
      <c r="P161" s="124">
        <f t="shared" si="40"/>
        <v>1.58</v>
      </c>
      <c r="Q161" s="124">
        <f t="shared" si="40"/>
        <v>1.58</v>
      </c>
      <c r="R161" s="124">
        <f t="shared" si="40"/>
        <v>1.58</v>
      </c>
      <c r="S161" s="124">
        <f t="shared" si="40"/>
        <v>1.58</v>
      </c>
      <c r="T161" s="124">
        <f t="shared" si="41"/>
        <v>1.58</v>
      </c>
      <c r="U161" s="124">
        <f t="shared" si="41"/>
        <v>1.58</v>
      </c>
      <c r="V161" s="124">
        <f t="shared" si="41"/>
        <v>1.58</v>
      </c>
      <c r="W161" s="124">
        <f t="shared" si="41"/>
        <v>1.58</v>
      </c>
      <c r="X161" s="124">
        <f t="shared" si="41"/>
        <v>1.58</v>
      </c>
      <c r="Y161" s="124">
        <f t="shared" si="41"/>
        <v>1.58</v>
      </c>
      <c r="Z161" s="124">
        <f t="shared" si="41"/>
        <v>1.58</v>
      </c>
      <c r="AA161" s="124">
        <f t="shared" si="41"/>
        <v>1.58</v>
      </c>
      <c r="AB161" s="124">
        <f t="shared" si="41"/>
        <v>1.58</v>
      </c>
      <c r="AC161" s="124">
        <f t="shared" si="41"/>
        <v>1.58</v>
      </c>
      <c r="AD161" s="124">
        <f t="shared" si="41"/>
        <v>1.58</v>
      </c>
      <c r="AE161" s="124">
        <f t="shared" si="41"/>
        <v>1.58</v>
      </c>
      <c r="AF161" s="124">
        <f t="shared" si="41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9"/>
        <v>2</v>
      </c>
      <c r="C162" s="125">
        <v>2</v>
      </c>
      <c r="D162" s="124">
        <f t="shared" si="40"/>
        <v>2</v>
      </c>
      <c r="E162" s="124">
        <f t="shared" si="40"/>
        <v>2</v>
      </c>
      <c r="F162" s="124">
        <f t="shared" si="40"/>
        <v>2</v>
      </c>
      <c r="G162" s="124">
        <f t="shared" si="40"/>
        <v>2</v>
      </c>
      <c r="H162" s="124">
        <f t="shared" si="40"/>
        <v>2</v>
      </c>
      <c r="I162" s="124">
        <f t="shared" si="40"/>
        <v>2</v>
      </c>
      <c r="J162" s="124">
        <f t="shared" si="40"/>
        <v>2</v>
      </c>
      <c r="K162" s="124">
        <f t="shared" si="40"/>
        <v>2</v>
      </c>
      <c r="L162" s="124">
        <f t="shared" si="40"/>
        <v>2</v>
      </c>
      <c r="M162" s="124">
        <f t="shared" si="40"/>
        <v>2</v>
      </c>
      <c r="N162" s="124">
        <f t="shared" si="40"/>
        <v>2</v>
      </c>
      <c r="O162" s="124">
        <f t="shared" si="40"/>
        <v>2</v>
      </c>
      <c r="P162" s="124">
        <f t="shared" si="40"/>
        <v>2</v>
      </c>
      <c r="Q162" s="124">
        <f t="shared" si="40"/>
        <v>2</v>
      </c>
      <c r="R162" s="124">
        <f t="shared" si="40"/>
        <v>2</v>
      </c>
      <c r="S162" s="124">
        <f t="shared" si="40"/>
        <v>2</v>
      </c>
      <c r="T162" s="124">
        <f t="shared" si="41"/>
        <v>2</v>
      </c>
      <c r="U162" s="124">
        <f t="shared" si="41"/>
        <v>2</v>
      </c>
      <c r="V162" s="124">
        <f t="shared" si="41"/>
        <v>2</v>
      </c>
      <c r="W162" s="124">
        <f t="shared" si="41"/>
        <v>2</v>
      </c>
      <c r="X162" s="124">
        <f t="shared" si="41"/>
        <v>2</v>
      </c>
      <c r="Y162" s="124">
        <f t="shared" si="41"/>
        <v>2</v>
      </c>
      <c r="Z162" s="124">
        <f t="shared" si="41"/>
        <v>2</v>
      </c>
      <c r="AA162" s="124">
        <f t="shared" si="41"/>
        <v>2</v>
      </c>
      <c r="AB162" s="124">
        <f t="shared" si="41"/>
        <v>2</v>
      </c>
      <c r="AC162" s="124">
        <f t="shared" si="41"/>
        <v>2</v>
      </c>
      <c r="AD162" s="124">
        <f t="shared" si="41"/>
        <v>2</v>
      </c>
      <c r="AE162" s="124">
        <f t="shared" si="41"/>
        <v>2</v>
      </c>
      <c r="AF162" s="124">
        <f t="shared" si="41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9"/>
        <v>0.47</v>
      </c>
      <c r="C163" s="125">
        <v>0.47</v>
      </c>
      <c r="D163" s="124">
        <f t="shared" si="40"/>
        <v>0.47</v>
      </c>
      <c r="E163" s="124">
        <f t="shared" si="40"/>
        <v>0.47</v>
      </c>
      <c r="F163" s="124">
        <f t="shared" si="40"/>
        <v>0.47</v>
      </c>
      <c r="G163" s="124">
        <f t="shared" si="40"/>
        <v>0.47</v>
      </c>
      <c r="H163" s="124">
        <f t="shared" si="40"/>
        <v>0.47</v>
      </c>
      <c r="I163" s="124">
        <f t="shared" si="40"/>
        <v>0.47</v>
      </c>
      <c r="J163" s="124">
        <f t="shared" si="40"/>
        <v>0.47</v>
      </c>
      <c r="K163" s="124">
        <f t="shared" si="40"/>
        <v>0.47</v>
      </c>
      <c r="L163" s="124">
        <f t="shared" si="40"/>
        <v>0.47</v>
      </c>
      <c r="M163" s="124">
        <f t="shared" si="40"/>
        <v>0.47</v>
      </c>
      <c r="N163" s="124">
        <f t="shared" si="40"/>
        <v>0.47</v>
      </c>
      <c r="O163" s="124">
        <f t="shared" si="40"/>
        <v>0.47</v>
      </c>
      <c r="P163" s="124">
        <f t="shared" si="40"/>
        <v>0.47</v>
      </c>
      <c r="Q163" s="124">
        <f t="shared" si="40"/>
        <v>0.47</v>
      </c>
      <c r="R163" s="124">
        <f t="shared" si="40"/>
        <v>0.47</v>
      </c>
      <c r="S163" s="124">
        <f t="shared" si="40"/>
        <v>0.47</v>
      </c>
      <c r="T163" s="124">
        <f t="shared" si="41"/>
        <v>0.47</v>
      </c>
      <c r="U163" s="124">
        <f t="shared" si="41"/>
        <v>0.47</v>
      </c>
      <c r="V163" s="124">
        <f t="shared" si="41"/>
        <v>0.47</v>
      </c>
      <c r="W163" s="124">
        <f t="shared" si="41"/>
        <v>0.47</v>
      </c>
      <c r="X163" s="124">
        <f t="shared" si="41"/>
        <v>0.47</v>
      </c>
      <c r="Y163" s="124">
        <f t="shared" si="41"/>
        <v>0.47</v>
      </c>
      <c r="Z163" s="124">
        <f t="shared" si="41"/>
        <v>0.47</v>
      </c>
      <c r="AA163" s="124">
        <f t="shared" si="41"/>
        <v>0.47</v>
      </c>
      <c r="AB163" s="124">
        <f t="shared" si="41"/>
        <v>0.47</v>
      </c>
      <c r="AC163" s="124">
        <f t="shared" si="41"/>
        <v>0.47</v>
      </c>
      <c r="AD163" s="124">
        <f t="shared" si="41"/>
        <v>0.47</v>
      </c>
      <c r="AE163" s="124">
        <f t="shared" si="41"/>
        <v>0.47</v>
      </c>
      <c r="AF163" s="124">
        <f t="shared" si="41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9"/>
        <v>0</v>
      </c>
      <c r="C164" s="125">
        <v>0</v>
      </c>
      <c r="D164" s="124">
        <f t="shared" si="40"/>
        <v>0</v>
      </c>
      <c r="E164" s="124">
        <f t="shared" si="40"/>
        <v>0</v>
      </c>
      <c r="F164" s="124">
        <f t="shared" si="40"/>
        <v>0</v>
      </c>
      <c r="G164" s="124">
        <f t="shared" si="40"/>
        <v>0</v>
      </c>
      <c r="H164" s="124">
        <f t="shared" si="40"/>
        <v>0</v>
      </c>
      <c r="I164" s="124">
        <f t="shared" si="40"/>
        <v>0</v>
      </c>
      <c r="J164" s="124">
        <f t="shared" si="40"/>
        <v>0</v>
      </c>
      <c r="K164" s="124">
        <f t="shared" si="40"/>
        <v>0</v>
      </c>
      <c r="L164" s="124">
        <f t="shared" si="40"/>
        <v>0</v>
      </c>
      <c r="M164" s="124">
        <f t="shared" si="40"/>
        <v>0</v>
      </c>
      <c r="N164" s="124">
        <f t="shared" si="40"/>
        <v>0</v>
      </c>
      <c r="O164" s="124">
        <f t="shared" si="40"/>
        <v>0</v>
      </c>
      <c r="P164" s="124">
        <f t="shared" si="40"/>
        <v>0</v>
      </c>
      <c r="Q164" s="124">
        <f t="shared" si="40"/>
        <v>0</v>
      </c>
      <c r="R164" s="124">
        <f t="shared" si="40"/>
        <v>0</v>
      </c>
      <c r="S164" s="124">
        <f t="shared" si="40"/>
        <v>0</v>
      </c>
      <c r="T164" s="124">
        <f t="shared" si="41"/>
        <v>0</v>
      </c>
      <c r="U164" s="124">
        <f t="shared" si="41"/>
        <v>0</v>
      </c>
      <c r="V164" s="124">
        <f t="shared" si="41"/>
        <v>0</v>
      </c>
      <c r="W164" s="124">
        <f t="shared" si="41"/>
        <v>0</v>
      </c>
      <c r="X164" s="124">
        <f t="shared" si="41"/>
        <v>0</v>
      </c>
      <c r="Y164" s="124">
        <f t="shared" si="41"/>
        <v>0</v>
      </c>
      <c r="Z164" s="124">
        <f t="shared" si="41"/>
        <v>0</v>
      </c>
      <c r="AA164" s="124">
        <f t="shared" si="41"/>
        <v>0</v>
      </c>
      <c r="AB164" s="124">
        <f t="shared" si="41"/>
        <v>0</v>
      </c>
      <c r="AC164" s="124">
        <f t="shared" si="41"/>
        <v>0</v>
      </c>
      <c r="AD164" s="124">
        <f t="shared" si="41"/>
        <v>0</v>
      </c>
      <c r="AE164" s="124">
        <f t="shared" si="41"/>
        <v>0</v>
      </c>
      <c r="AF164" s="124">
        <f t="shared" si="41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9"/>
        <v>0</v>
      </c>
      <c r="C165" s="125">
        <v>0</v>
      </c>
      <c r="D165" s="124">
        <f t="shared" si="40"/>
        <v>0</v>
      </c>
      <c r="E165" s="124">
        <f t="shared" si="40"/>
        <v>0</v>
      </c>
      <c r="F165" s="124">
        <f t="shared" si="40"/>
        <v>0</v>
      </c>
      <c r="G165" s="124">
        <f t="shared" si="40"/>
        <v>0</v>
      </c>
      <c r="H165" s="124">
        <f t="shared" si="40"/>
        <v>0</v>
      </c>
      <c r="I165" s="124">
        <f t="shared" si="40"/>
        <v>0</v>
      </c>
      <c r="J165" s="124">
        <f t="shared" si="40"/>
        <v>0</v>
      </c>
      <c r="K165" s="124">
        <f t="shared" si="40"/>
        <v>0</v>
      </c>
      <c r="L165" s="124">
        <f t="shared" si="40"/>
        <v>0</v>
      </c>
      <c r="M165" s="124">
        <f t="shared" si="40"/>
        <v>0</v>
      </c>
      <c r="N165" s="124">
        <f t="shared" si="40"/>
        <v>0</v>
      </c>
      <c r="O165" s="124">
        <f t="shared" si="40"/>
        <v>0</v>
      </c>
      <c r="P165" s="124">
        <f t="shared" si="40"/>
        <v>0</v>
      </c>
      <c r="Q165" s="124">
        <f t="shared" si="40"/>
        <v>0</v>
      </c>
      <c r="R165" s="124">
        <f t="shared" si="40"/>
        <v>0</v>
      </c>
      <c r="S165" s="124">
        <f t="shared" si="41"/>
        <v>0</v>
      </c>
      <c r="T165" s="124">
        <f t="shared" si="41"/>
        <v>0</v>
      </c>
      <c r="U165" s="124">
        <f t="shared" si="41"/>
        <v>0</v>
      </c>
      <c r="V165" s="124">
        <f t="shared" si="41"/>
        <v>0</v>
      </c>
      <c r="W165" s="124">
        <f t="shared" si="41"/>
        <v>0</v>
      </c>
      <c r="X165" s="124">
        <f t="shared" si="41"/>
        <v>0</v>
      </c>
      <c r="Y165" s="124">
        <f t="shared" si="41"/>
        <v>0</v>
      </c>
      <c r="Z165" s="124">
        <f t="shared" si="41"/>
        <v>0</v>
      </c>
      <c r="AA165" s="124">
        <f t="shared" si="41"/>
        <v>0</v>
      </c>
      <c r="AB165" s="124">
        <f t="shared" si="41"/>
        <v>0</v>
      </c>
      <c r="AC165" s="124">
        <f t="shared" si="41"/>
        <v>0</v>
      </c>
      <c r="AD165" s="124">
        <f t="shared" si="41"/>
        <v>0</v>
      </c>
      <c r="AE165" s="124">
        <f t="shared" si="41"/>
        <v>0</v>
      </c>
      <c r="AF165" s="124">
        <f t="shared" si="41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9"/>
        <v>0.8</v>
      </c>
      <c r="C166" s="125">
        <v>0.8</v>
      </c>
      <c r="D166" s="124">
        <f t="shared" si="40"/>
        <v>0.8</v>
      </c>
      <c r="E166" s="124">
        <f t="shared" si="40"/>
        <v>0.8</v>
      </c>
      <c r="F166" s="124">
        <f t="shared" si="40"/>
        <v>0.8</v>
      </c>
      <c r="G166" s="124">
        <f t="shared" si="40"/>
        <v>0.8</v>
      </c>
      <c r="H166" s="124">
        <f t="shared" si="40"/>
        <v>0.8</v>
      </c>
      <c r="I166" s="124">
        <f t="shared" si="40"/>
        <v>0.8</v>
      </c>
      <c r="J166" s="124">
        <f t="shared" si="40"/>
        <v>0.8</v>
      </c>
      <c r="K166" s="124">
        <f t="shared" si="40"/>
        <v>0.8</v>
      </c>
      <c r="L166" s="124">
        <f t="shared" si="40"/>
        <v>0.8</v>
      </c>
      <c r="M166" s="124">
        <f t="shared" si="40"/>
        <v>0.8</v>
      </c>
      <c r="N166" s="124">
        <f t="shared" si="40"/>
        <v>0.8</v>
      </c>
      <c r="O166" s="124">
        <f t="shared" si="40"/>
        <v>0.8</v>
      </c>
      <c r="P166" s="124">
        <f t="shared" si="40"/>
        <v>0.8</v>
      </c>
      <c r="Q166" s="124">
        <f t="shared" si="40"/>
        <v>0.8</v>
      </c>
      <c r="R166" s="124">
        <f t="shared" si="40"/>
        <v>0.8</v>
      </c>
      <c r="S166" s="124">
        <f t="shared" si="41"/>
        <v>0.8</v>
      </c>
      <c r="T166" s="124">
        <f t="shared" si="41"/>
        <v>0.8</v>
      </c>
      <c r="U166" s="124">
        <f t="shared" si="41"/>
        <v>0.8</v>
      </c>
      <c r="V166" s="124">
        <f t="shared" si="41"/>
        <v>0.8</v>
      </c>
      <c r="W166" s="124">
        <f t="shared" si="41"/>
        <v>0.8</v>
      </c>
      <c r="X166" s="124">
        <f t="shared" si="41"/>
        <v>0.8</v>
      </c>
      <c r="Y166" s="124">
        <f t="shared" si="41"/>
        <v>0.8</v>
      </c>
      <c r="Z166" s="124">
        <f t="shared" si="41"/>
        <v>0.8</v>
      </c>
      <c r="AA166" s="124">
        <f t="shared" si="41"/>
        <v>0.8</v>
      </c>
      <c r="AB166" s="124">
        <f t="shared" si="41"/>
        <v>0.8</v>
      </c>
      <c r="AC166" s="124">
        <f t="shared" si="41"/>
        <v>0.8</v>
      </c>
      <c r="AD166" s="124">
        <f t="shared" si="41"/>
        <v>0.8</v>
      </c>
      <c r="AE166" s="124">
        <f t="shared" si="41"/>
        <v>0.8</v>
      </c>
      <c r="AF166" s="124">
        <f t="shared" si="41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9"/>
        <v>1.5</v>
      </c>
      <c r="C167" s="125">
        <v>1.5</v>
      </c>
      <c r="D167" s="124">
        <f t="shared" si="40"/>
        <v>1.5</v>
      </c>
      <c r="E167" s="124">
        <f t="shared" si="40"/>
        <v>1.5</v>
      </c>
      <c r="F167" s="124">
        <f t="shared" si="40"/>
        <v>1.5</v>
      </c>
      <c r="G167" s="124">
        <f t="shared" si="40"/>
        <v>1.5</v>
      </c>
      <c r="H167" s="124">
        <f t="shared" si="40"/>
        <v>1.5</v>
      </c>
      <c r="I167" s="124">
        <f t="shared" si="40"/>
        <v>1.5</v>
      </c>
      <c r="J167" s="124">
        <f t="shared" si="40"/>
        <v>1.5</v>
      </c>
      <c r="K167" s="124">
        <f t="shared" si="40"/>
        <v>1.5</v>
      </c>
      <c r="L167" s="124">
        <f t="shared" si="40"/>
        <v>1.5</v>
      </c>
      <c r="M167" s="124">
        <f t="shared" si="40"/>
        <v>1.5</v>
      </c>
      <c r="N167" s="124">
        <f t="shared" si="40"/>
        <v>1.5</v>
      </c>
      <c r="O167" s="124">
        <f t="shared" si="40"/>
        <v>1.5</v>
      </c>
      <c r="P167" s="124">
        <f t="shared" si="40"/>
        <v>1.5</v>
      </c>
      <c r="Q167" s="124">
        <f t="shared" si="40"/>
        <v>1.5</v>
      </c>
      <c r="R167" s="124">
        <f t="shared" si="40"/>
        <v>1.5</v>
      </c>
      <c r="S167" s="124">
        <f t="shared" si="41"/>
        <v>1.5</v>
      </c>
      <c r="T167" s="124">
        <f t="shared" si="41"/>
        <v>1.5</v>
      </c>
      <c r="U167" s="124">
        <f t="shared" si="41"/>
        <v>1.5</v>
      </c>
      <c r="V167" s="124">
        <f t="shared" si="41"/>
        <v>1.5</v>
      </c>
      <c r="W167" s="124">
        <f t="shared" si="41"/>
        <v>1.5</v>
      </c>
      <c r="X167" s="124">
        <f t="shared" si="41"/>
        <v>1.5</v>
      </c>
      <c r="Y167" s="124">
        <f t="shared" si="41"/>
        <v>1.5</v>
      </c>
      <c r="Z167" s="124">
        <f t="shared" si="41"/>
        <v>1.5</v>
      </c>
      <c r="AA167" s="124">
        <f t="shared" si="41"/>
        <v>1.5</v>
      </c>
      <c r="AB167" s="124">
        <f t="shared" si="41"/>
        <v>1.5</v>
      </c>
      <c r="AC167" s="124">
        <f t="shared" si="41"/>
        <v>1.5</v>
      </c>
      <c r="AD167" s="124">
        <f t="shared" si="41"/>
        <v>1.5</v>
      </c>
      <c r="AE167" s="124">
        <f t="shared" si="41"/>
        <v>1.5</v>
      </c>
      <c r="AF167" s="124">
        <f t="shared" si="41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9"/>
        <v>1</v>
      </c>
      <c r="C168" s="125">
        <v>1</v>
      </c>
      <c r="D168" s="124">
        <f t="shared" si="40"/>
        <v>1</v>
      </c>
      <c r="E168" s="124">
        <f t="shared" si="40"/>
        <v>1</v>
      </c>
      <c r="F168" s="124">
        <f t="shared" si="40"/>
        <v>1</v>
      </c>
      <c r="G168" s="124">
        <f t="shared" si="40"/>
        <v>1</v>
      </c>
      <c r="H168" s="124">
        <f t="shared" si="40"/>
        <v>1</v>
      </c>
      <c r="I168" s="124">
        <f t="shared" si="40"/>
        <v>1</v>
      </c>
      <c r="J168" s="124">
        <f t="shared" si="40"/>
        <v>1</v>
      </c>
      <c r="K168" s="124">
        <f t="shared" si="40"/>
        <v>1</v>
      </c>
      <c r="L168" s="124">
        <f t="shared" si="40"/>
        <v>1</v>
      </c>
      <c r="M168" s="124">
        <f t="shared" si="40"/>
        <v>1</v>
      </c>
      <c r="N168" s="124">
        <f t="shared" si="40"/>
        <v>1</v>
      </c>
      <c r="O168" s="124">
        <f t="shared" si="40"/>
        <v>1</v>
      </c>
      <c r="P168" s="124">
        <f t="shared" si="40"/>
        <v>1</v>
      </c>
      <c r="Q168" s="124">
        <f t="shared" si="40"/>
        <v>1</v>
      </c>
      <c r="R168" s="124">
        <f t="shared" si="40"/>
        <v>1</v>
      </c>
      <c r="S168" s="124">
        <f t="shared" si="41"/>
        <v>1</v>
      </c>
      <c r="T168" s="124">
        <f t="shared" si="41"/>
        <v>1</v>
      </c>
      <c r="U168" s="124">
        <f t="shared" si="41"/>
        <v>1</v>
      </c>
      <c r="V168" s="124">
        <f t="shared" si="41"/>
        <v>1</v>
      </c>
      <c r="W168" s="124">
        <f t="shared" si="41"/>
        <v>1</v>
      </c>
      <c r="X168" s="124">
        <f t="shared" si="41"/>
        <v>1</v>
      </c>
      <c r="Y168" s="124">
        <f t="shared" si="41"/>
        <v>1</v>
      </c>
      <c r="Z168" s="124">
        <f t="shared" si="41"/>
        <v>1</v>
      </c>
      <c r="AA168" s="124">
        <f t="shared" si="41"/>
        <v>1</v>
      </c>
      <c r="AB168" s="124">
        <f t="shared" si="41"/>
        <v>1</v>
      </c>
      <c r="AC168" s="124">
        <f t="shared" si="41"/>
        <v>1</v>
      </c>
      <c r="AD168" s="124">
        <f t="shared" si="41"/>
        <v>1</v>
      </c>
      <c r="AE168" s="124">
        <f t="shared" si="41"/>
        <v>1</v>
      </c>
      <c r="AF168" s="124">
        <f t="shared" si="41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2">AF170</f>
        <v>1</v>
      </c>
      <c r="C170" s="125">
        <v>1</v>
      </c>
      <c r="D170" s="124">
        <f t="shared" ref="D170:S177" si="43">C170</f>
        <v>1</v>
      </c>
      <c r="E170" s="124">
        <f t="shared" si="43"/>
        <v>1</v>
      </c>
      <c r="F170" s="124">
        <f t="shared" si="43"/>
        <v>1</v>
      </c>
      <c r="G170" s="124">
        <f t="shared" si="43"/>
        <v>1</v>
      </c>
      <c r="H170" s="124">
        <f t="shared" si="43"/>
        <v>1</v>
      </c>
      <c r="I170" s="124">
        <f t="shared" si="43"/>
        <v>1</v>
      </c>
      <c r="J170" s="124">
        <f t="shared" si="43"/>
        <v>1</v>
      </c>
      <c r="K170" s="124">
        <f t="shared" si="43"/>
        <v>1</v>
      </c>
      <c r="L170" s="124">
        <f t="shared" si="43"/>
        <v>1</v>
      </c>
      <c r="M170" s="124">
        <f t="shared" si="43"/>
        <v>1</v>
      </c>
      <c r="N170" s="124">
        <f t="shared" si="43"/>
        <v>1</v>
      </c>
      <c r="O170" s="124">
        <f t="shared" si="43"/>
        <v>1</v>
      </c>
      <c r="P170" s="124">
        <f t="shared" si="43"/>
        <v>1</v>
      </c>
      <c r="Q170" s="124">
        <f t="shared" si="43"/>
        <v>1</v>
      </c>
      <c r="R170" s="124">
        <f t="shared" si="43"/>
        <v>1</v>
      </c>
      <c r="S170" s="124">
        <f t="shared" si="43"/>
        <v>1</v>
      </c>
      <c r="T170" s="124">
        <f t="shared" ref="S170:AF177" si="44">S170</f>
        <v>1</v>
      </c>
      <c r="U170" s="124">
        <f t="shared" si="44"/>
        <v>1</v>
      </c>
      <c r="V170" s="124">
        <f t="shared" si="44"/>
        <v>1</v>
      </c>
      <c r="W170" s="124">
        <f t="shared" si="44"/>
        <v>1</v>
      </c>
      <c r="X170" s="124">
        <f t="shared" si="44"/>
        <v>1</v>
      </c>
      <c r="Y170" s="124">
        <f t="shared" si="44"/>
        <v>1</v>
      </c>
      <c r="Z170" s="124">
        <f t="shared" si="44"/>
        <v>1</v>
      </c>
      <c r="AA170" s="124">
        <f t="shared" si="44"/>
        <v>1</v>
      </c>
      <c r="AB170" s="124">
        <f t="shared" si="44"/>
        <v>1</v>
      </c>
      <c r="AC170" s="124">
        <f t="shared" si="44"/>
        <v>1</v>
      </c>
      <c r="AD170" s="124">
        <f t="shared" si="44"/>
        <v>1</v>
      </c>
      <c r="AE170" s="124">
        <f t="shared" si="44"/>
        <v>1</v>
      </c>
      <c r="AF170" s="124">
        <f t="shared" si="44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2"/>
        <v>0.42</v>
      </c>
      <c r="C171" s="125">
        <v>0.42</v>
      </c>
      <c r="D171" s="124">
        <f t="shared" si="43"/>
        <v>0.42</v>
      </c>
      <c r="E171" s="124">
        <f t="shared" si="43"/>
        <v>0.42</v>
      </c>
      <c r="F171" s="124">
        <f t="shared" si="43"/>
        <v>0.42</v>
      </c>
      <c r="G171" s="124">
        <f t="shared" si="43"/>
        <v>0.42</v>
      </c>
      <c r="H171" s="124">
        <f t="shared" si="43"/>
        <v>0.42</v>
      </c>
      <c r="I171" s="124">
        <f t="shared" si="43"/>
        <v>0.42</v>
      </c>
      <c r="J171" s="124">
        <f t="shared" si="43"/>
        <v>0.42</v>
      </c>
      <c r="K171" s="124">
        <f t="shared" si="43"/>
        <v>0.42</v>
      </c>
      <c r="L171" s="124">
        <f t="shared" si="43"/>
        <v>0.42</v>
      </c>
      <c r="M171" s="124">
        <f t="shared" si="43"/>
        <v>0.42</v>
      </c>
      <c r="N171" s="124">
        <f t="shared" si="43"/>
        <v>0.42</v>
      </c>
      <c r="O171" s="124">
        <f t="shared" si="43"/>
        <v>0.42</v>
      </c>
      <c r="P171" s="124">
        <f t="shared" si="43"/>
        <v>0.42</v>
      </c>
      <c r="Q171" s="124">
        <f t="shared" si="43"/>
        <v>0.42</v>
      </c>
      <c r="R171" s="124">
        <f t="shared" si="43"/>
        <v>0.42</v>
      </c>
      <c r="S171" s="124">
        <f t="shared" si="44"/>
        <v>0.42</v>
      </c>
      <c r="T171" s="124">
        <f t="shared" si="44"/>
        <v>0.42</v>
      </c>
      <c r="U171" s="124">
        <f t="shared" si="44"/>
        <v>0.42</v>
      </c>
      <c r="V171" s="124">
        <f t="shared" si="44"/>
        <v>0.42</v>
      </c>
      <c r="W171" s="124">
        <f t="shared" si="44"/>
        <v>0.42</v>
      </c>
      <c r="X171" s="124">
        <f t="shared" si="44"/>
        <v>0.42</v>
      </c>
      <c r="Y171" s="124">
        <f t="shared" si="44"/>
        <v>0.42</v>
      </c>
      <c r="Z171" s="124">
        <f t="shared" si="44"/>
        <v>0.42</v>
      </c>
      <c r="AA171" s="124">
        <f t="shared" si="44"/>
        <v>0.42</v>
      </c>
      <c r="AB171" s="124">
        <f t="shared" si="44"/>
        <v>0.42</v>
      </c>
      <c r="AC171" s="124">
        <f t="shared" si="44"/>
        <v>0.42</v>
      </c>
      <c r="AD171" s="124">
        <f t="shared" si="44"/>
        <v>0.42</v>
      </c>
      <c r="AE171" s="124">
        <f t="shared" si="44"/>
        <v>0.42</v>
      </c>
      <c r="AF171" s="124">
        <f t="shared" si="44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2"/>
        <v>0.46</v>
      </c>
      <c r="C172" s="125">
        <v>0.46</v>
      </c>
      <c r="D172" s="124">
        <f t="shared" si="43"/>
        <v>0.46</v>
      </c>
      <c r="E172" s="124">
        <f t="shared" si="43"/>
        <v>0.46</v>
      </c>
      <c r="F172" s="124">
        <f t="shared" si="43"/>
        <v>0.46</v>
      </c>
      <c r="G172" s="124">
        <f t="shared" si="43"/>
        <v>0.46</v>
      </c>
      <c r="H172" s="124">
        <f t="shared" si="43"/>
        <v>0.46</v>
      </c>
      <c r="I172" s="124">
        <f t="shared" si="43"/>
        <v>0.46</v>
      </c>
      <c r="J172" s="124">
        <f t="shared" si="43"/>
        <v>0.46</v>
      </c>
      <c r="K172" s="124">
        <f t="shared" si="43"/>
        <v>0.46</v>
      </c>
      <c r="L172" s="124">
        <f t="shared" si="43"/>
        <v>0.46</v>
      </c>
      <c r="M172" s="124">
        <f t="shared" si="43"/>
        <v>0.46</v>
      </c>
      <c r="N172" s="124">
        <f t="shared" si="43"/>
        <v>0.46</v>
      </c>
      <c r="O172" s="124">
        <f t="shared" si="43"/>
        <v>0.46</v>
      </c>
      <c r="P172" s="124">
        <f t="shared" si="43"/>
        <v>0.46</v>
      </c>
      <c r="Q172" s="124">
        <f t="shared" si="43"/>
        <v>0.46</v>
      </c>
      <c r="R172" s="124">
        <f t="shared" si="43"/>
        <v>0.46</v>
      </c>
      <c r="S172" s="124">
        <f t="shared" si="44"/>
        <v>0.46</v>
      </c>
      <c r="T172" s="124">
        <f t="shared" si="44"/>
        <v>0.46</v>
      </c>
      <c r="U172" s="124">
        <f t="shared" si="44"/>
        <v>0.46</v>
      </c>
      <c r="V172" s="124">
        <f t="shared" si="44"/>
        <v>0.46</v>
      </c>
      <c r="W172" s="124">
        <f t="shared" si="44"/>
        <v>0.46</v>
      </c>
      <c r="X172" s="124">
        <f t="shared" si="44"/>
        <v>0.46</v>
      </c>
      <c r="Y172" s="124">
        <f t="shared" si="44"/>
        <v>0.46</v>
      </c>
      <c r="Z172" s="124">
        <f t="shared" si="44"/>
        <v>0.46</v>
      </c>
      <c r="AA172" s="124">
        <f t="shared" si="44"/>
        <v>0.46</v>
      </c>
      <c r="AB172" s="124">
        <f t="shared" si="44"/>
        <v>0.46</v>
      </c>
      <c r="AC172" s="124">
        <f t="shared" si="44"/>
        <v>0.46</v>
      </c>
      <c r="AD172" s="124">
        <f t="shared" si="44"/>
        <v>0.46</v>
      </c>
      <c r="AE172" s="124">
        <f t="shared" si="44"/>
        <v>0.46</v>
      </c>
      <c r="AF172" s="124">
        <f t="shared" si="44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2"/>
        <v>0.85</v>
      </c>
      <c r="C173" s="125">
        <v>0.85</v>
      </c>
      <c r="D173" s="124">
        <f t="shared" si="43"/>
        <v>0.85</v>
      </c>
      <c r="E173" s="124">
        <f t="shared" si="43"/>
        <v>0.85</v>
      </c>
      <c r="F173" s="124">
        <f t="shared" si="43"/>
        <v>0.85</v>
      </c>
      <c r="G173" s="124">
        <f t="shared" si="43"/>
        <v>0.85</v>
      </c>
      <c r="H173" s="124">
        <f t="shared" si="43"/>
        <v>0.85</v>
      </c>
      <c r="I173" s="124">
        <f t="shared" si="43"/>
        <v>0.85</v>
      </c>
      <c r="J173" s="124">
        <f t="shared" si="43"/>
        <v>0.85</v>
      </c>
      <c r="K173" s="124">
        <f t="shared" si="43"/>
        <v>0.85</v>
      </c>
      <c r="L173" s="124">
        <f t="shared" si="43"/>
        <v>0.85</v>
      </c>
      <c r="M173" s="124">
        <f t="shared" si="43"/>
        <v>0.85</v>
      </c>
      <c r="N173" s="124">
        <f t="shared" si="43"/>
        <v>0.85</v>
      </c>
      <c r="O173" s="124">
        <f t="shared" si="43"/>
        <v>0.85</v>
      </c>
      <c r="P173" s="124">
        <f t="shared" si="43"/>
        <v>0.85</v>
      </c>
      <c r="Q173" s="124">
        <f t="shared" si="43"/>
        <v>0.85</v>
      </c>
      <c r="R173" s="124">
        <f t="shared" si="43"/>
        <v>0.85</v>
      </c>
      <c r="S173" s="124">
        <f t="shared" si="44"/>
        <v>0.85</v>
      </c>
      <c r="T173" s="124">
        <f t="shared" si="44"/>
        <v>0.85</v>
      </c>
      <c r="U173" s="124">
        <f t="shared" si="44"/>
        <v>0.85</v>
      </c>
      <c r="V173" s="124">
        <f t="shared" si="44"/>
        <v>0.85</v>
      </c>
      <c r="W173" s="124">
        <f t="shared" si="44"/>
        <v>0.85</v>
      </c>
      <c r="X173" s="124">
        <f t="shared" si="44"/>
        <v>0.85</v>
      </c>
      <c r="Y173" s="124">
        <f t="shared" si="44"/>
        <v>0.85</v>
      </c>
      <c r="Z173" s="124">
        <f t="shared" si="44"/>
        <v>0.85</v>
      </c>
      <c r="AA173" s="124">
        <f t="shared" si="44"/>
        <v>0.85</v>
      </c>
      <c r="AB173" s="124">
        <f t="shared" si="44"/>
        <v>0.85</v>
      </c>
      <c r="AC173" s="124">
        <f t="shared" si="44"/>
        <v>0.85</v>
      </c>
      <c r="AD173" s="124">
        <f t="shared" si="44"/>
        <v>0.85</v>
      </c>
      <c r="AE173" s="124">
        <f t="shared" si="44"/>
        <v>0.85</v>
      </c>
      <c r="AF173" s="124">
        <f t="shared" si="44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2"/>
        <v>0.9</v>
      </c>
      <c r="C174" s="125">
        <v>0.9</v>
      </c>
      <c r="D174" s="124">
        <f t="shared" si="43"/>
        <v>0.9</v>
      </c>
      <c r="E174" s="124">
        <f t="shared" si="43"/>
        <v>0.9</v>
      </c>
      <c r="F174" s="124">
        <f t="shared" si="43"/>
        <v>0.9</v>
      </c>
      <c r="G174" s="124">
        <f t="shared" si="43"/>
        <v>0.9</v>
      </c>
      <c r="H174" s="124">
        <f t="shared" si="43"/>
        <v>0.9</v>
      </c>
      <c r="I174" s="124">
        <f t="shared" si="43"/>
        <v>0.9</v>
      </c>
      <c r="J174" s="124">
        <f t="shared" si="43"/>
        <v>0.9</v>
      </c>
      <c r="K174" s="124">
        <f t="shared" si="43"/>
        <v>0.9</v>
      </c>
      <c r="L174" s="124">
        <f t="shared" si="43"/>
        <v>0.9</v>
      </c>
      <c r="M174" s="124">
        <f t="shared" si="43"/>
        <v>0.9</v>
      </c>
      <c r="N174" s="124">
        <f t="shared" si="43"/>
        <v>0.9</v>
      </c>
      <c r="O174" s="124">
        <f t="shared" si="43"/>
        <v>0.9</v>
      </c>
      <c r="P174" s="124">
        <f t="shared" si="43"/>
        <v>0.9</v>
      </c>
      <c r="Q174" s="124">
        <f t="shared" si="43"/>
        <v>0.9</v>
      </c>
      <c r="R174" s="124">
        <f t="shared" si="43"/>
        <v>0.9</v>
      </c>
      <c r="S174" s="124">
        <f t="shared" si="44"/>
        <v>0.9</v>
      </c>
      <c r="T174" s="124">
        <f t="shared" si="44"/>
        <v>0.9</v>
      </c>
      <c r="U174" s="124">
        <f t="shared" si="44"/>
        <v>0.9</v>
      </c>
      <c r="V174" s="124">
        <f t="shared" si="44"/>
        <v>0.9</v>
      </c>
      <c r="W174" s="124">
        <f t="shared" si="44"/>
        <v>0.9</v>
      </c>
      <c r="X174" s="124">
        <f t="shared" si="44"/>
        <v>0.9</v>
      </c>
      <c r="Y174" s="124">
        <f t="shared" si="44"/>
        <v>0.9</v>
      </c>
      <c r="Z174" s="124">
        <f t="shared" si="44"/>
        <v>0.9</v>
      </c>
      <c r="AA174" s="124">
        <f t="shared" si="44"/>
        <v>0.9</v>
      </c>
      <c r="AB174" s="124">
        <f t="shared" si="44"/>
        <v>0.9</v>
      </c>
      <c r="AC174" s="124">
        <f t="shared" si="44"/>
        <v>0.9</v>
      </c>
      <c r="AD174" s="124">
        <f t="shared" si="44"/>
        <v>0.9</v>
      </c>
      <c r="AE174" s="124">
        <f t="shared" si="44"/>
        <v>0.9</v>
      </c>
      <c r="AF174" s="124">
        <f t="shared" si="44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2"/>
        <v>0.44</v>
      </c>
      <c r="C175" s="125">
        <v>0.44</v>
      </c>
      <c r="D175" s="124">
        <f t="shared" si="43"/>
        <v>0.44</v>
      </c>
      <c r="E175" s="124">
        <f t="shared" si="43"/>
        <v>0.44</v>
      </c>
      <c r="F175" s="124">
        <f t="shared" si="43"/>
        <v>0.44</v>
      </c>
      <c r="G175" s="124">
        <f t="shared" si="43"/>
        <v>0.44</v>
      </c>
      <c r="H175" s="124">
        <f t="shared" si="43"/>
        <v>0.44</v>
      </c>
      <c r="I175" s="124">
        <f t="shared" si="43"/>
        <v>0.44</v>
      </c>
      <c r="J175" s="124">
        <f t="shared" si="43"/>
        <v>0.44</v>
      </c>
      <c r="K175" s="124">
        <f t="shared" si="43"/>
        <v>0.44</v>
      </c>
      <c r="L175" s="124">
        <f t="shared" si="43"/>
        <v>0.44</v>
      </c>
      <c r="M175" s="124">
        <f t="shared" si="43"/>
        <v>0.44</v>
      </c>
      <c r="N175" s="124">
        <f t="shared" si="43"/>
        <v>0.44</v>
      </c>
      <c r="O175" s="124">
        <f t="shared" si="43"/>
        <v>0.44</v>
      </c>
      <c r="P175" s="124">
        <f t="shared" si="43"/>
        <v>0.44</v>
      </c>
      <c r="Q175" s="124">
        <f t="shared" si="43"/>
        <v>0.44</v>
      </c>
      <c r="R175" s="124">
        <f t="shared" si="43"/>
        <v>0.44</v>
      </c>
      <c r="S175" s="124">
        <f t="shared" si="44"/>
        <v>0.44</v>
      </c>
      <c r="T175" s="124">
        <f t="shared" si="44"/>
        <v>0.44</v>
      </c>
      <c r="U175" s="124">
        <f t="shared" si="44"/>
        <v>0.44</v>
      </c>
      <c r="V175" s="124">
        <f t="shared" si="44"/>
        <v>0.44</v>
      </c>
      <c r="W175" s="124">
        <f t="shared" si="44"/>
        <v>0.44</v>
      </c>
      <c r="X175" s="124">
        <f t="shared" si="44"/>
        <v>0.44</v>
      </c>
      <c r="Y175" s="124">
        <f t="shared" si="44"/>
        <v>0.44</v>
      </c>
      <c r="Z175" s="124">
        <f t="shared" si="44"/>
        <v>0.44</v>
      </c>
      <c r="AA175" s="124">
        <f t="shared" si="44"/>
        <v>0.44</v>
      </c>
      <c r="AB175" s="124">
        <f t="shared" si="44"/>
        <v>0.44</v>
      </c>
      <c r="AC175" s="124">
        <f t="shared" si="44"/>
        <v>0.44</v>
      </c>
      <c r="AD175" s="124">
        <f t="shared" si="44"/>
        <v>0.44</v>
      </c>
      <c r="AE175" s="124">
        <f t="shared" si="44"/>
        <v>0.44</v>
      </c>
      <c r="AF175" s="124">
        <f t="shared" si="44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2"/>
        <v>2.1</v>
      </c>
      <c r="C176" s="125">
        <v>2.1</v>
      </c>
      <c r="D176" s="124">
        <f t="shared" si="43"/>
        <v>2.1</v>
      </c>
      <c r="E176" s="124">
        <f t="shared" si="43"/>
        <v>2.1</v>
      </c>
      <c r="F176" s="124">
        <f t="shared" si="43"/>
        <v>2.1</v>
      </c>
      <c r="G176" s="124">
        <f t="shared" si="43"/>
        <v>2.1</v>
      </c>
      <c r="H176" s="124">
        <f t="shared" si="43"/>
        <v>2.1</v>
      </c>
      <c r="I176" s="124">
        <f t="shared" si="43"/>
        <v>2.1</v>
      </c>
      <c r="J176" s="124">
        <f t="shared" si="43"/>
        <v>2.1</v>
      </c>
      <c r="K176" s="124">
        <f t="shared" si="43"/>
        <v>2.1</v>
      </c>
      <c r="L176" s="124">
        <f t="shared" si="43"/>
        <v>2.1</v>
      </c>
      <c r="M176" s="124">
        <f t="shared" si="43"/>
        <v>2.1</v>
      </c>
      <c r="N176" s="124">
        <f t="shared" si="43"/>
        <v>2.1</v>
      </c>
      <c r="O176" s="124">
        <f t="shared" si="43"/>
        <v>2.1</v>
      </c>
      <c r="P176" s="124">
        <f t="shared" si="43"/>
        <v>2.1</v>
      </c>
      <c r="Q176" s="124">
        <f t="shared" si="43"/>
        <v>2.1</v>
      </c>
      <c r="R176" s="124">
        <f t="shared" si="43"/>
        <v>2.1</v>
      </c>
      <c r="S176" s="124">
        <f t="shared" si="44"/>
        <v>2.1</v>
      </c>
      <c r="T176" s="124">
        <f t="shared" si="44"/>
        <v>2.1</v>
      </c>
      <c r="U176" s="124">
        <f t="shared" si="44"/>
        <v>2.1</v>
      </c>
      <c r="V176" s="124">
        <f t="shared" si="44"/>
        <v>2.1</v>
      </c>
      <c r="W176" s="124">
        <f t="shared" si="44"/>
        <v>2.1</v>
      </c>
      <c r="X176" s="124">
        <f t="shared" si="44"/>
        <v>2.1</v>
      </c>
      <c r="Y176" s="124">
        <f t="shared" si="44"/>
        <v>2.1</v>
      </c>
      <c r="Z176" s="124">
        <f t="shared" si="44"/>
        <v>2.1</v>
      </c>
      <c r="AA176" s="124">
        <f t="shared" si="44"/>
        <v>2.1</v>
      </c>
      <c r="AB176" s="124">
        <f t="shared" si="44"/>
        <v>2.1</v>
      </c>
      <c r="AC176" s="124">
        <f t="shared" si="44"/>
        <v>2.1</v>
      </c>
      <c r="AD176" s="124">
        <f t="shared" si="44"/>
        <v>2.1</v>
      </c>
      <c r="AE176" s="124">
        <f t="shared" si="44"/>
        <v>2.1</v>
      </c>
      <c r="AF176" s="124">
        <f t="shared" si="44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2"/>
        <v>0.9</v>
      </c>
      <c r="C177" s="125">
        <v>0.9</v>
      </c>
      <c r="D177" s="124">
        <f t="shared" si="43"/>
        <v>0.9</v>
      </c>
      <c r="E177" s="124">
        <f t="shared" si="43"/>
        <v>0.9</v>
      </c>
      <c r="F177" s="124">
        <f t="shared" si="43"/>
        <v>0.9</v>
      </c>
      <c r="G177" s="124">
        <f t="shared" si="43"/>
        <v>0.9</v>
      </c>
      <c r="H177" s="124">
        <f t="shared" si="43"/>
        <v>0.9</v>
      </c>
      <c r="I177" s="124">
        <f t="shared" si="43"/>
        <v>0.9</v>
      </c>
      <c r="J177" s="124">
        <f t="shared" si="43"/>
        <v>0.9</v>
      </c>
      <c r="K177" s="124">
        <f t="shared" si="43"/>
        <v>0.9</v>
      </c>
      <c r="L177" s="124">
        <f t="shared" si="43"/>
        <v>0.9</v>
      </c>
      <c r="M177" s="124">
        <f t="shared" si="43"/>
        <v>0.9</v>
      </c>
      <c r="N177" s="124">
        <f t="shared" si="43"/>
        <v>0.9</v>
      </c>
      <c r="O177" s="124">
        <f t="shared" si="43"/>
        <v>0.9</v>
      </c>
      <c r="P177" s="124">
        <f t="shared" si="43"/>
        <v>0.9</v>
      </c>
      <c r="Q177" s="124">
        <f t="shared" si="43"/>
        <v>0.9</v>
      </c>
      <c r="R177" s="124">
        <f t="shared" si="43"/>
        <v>0.9</v>
      </c>
      <c r="S177" s="124">
        <f t="shared" si="44"/>
        <v>0.9</v>
      </c>
      <c r="T177" s="124">
        <f t="shared" si="44"/>
        <v>0.9</v>
      </c>
      <c r="U177" s="124">
        <f t="shared" si="44"/>
        <v>0.9</v>
      </c>
      <c r="V177" s="124">
        <f t="shared" si="44"/>
        <v>0.9</v>
      </c>
      <c r="W177" s="124">
        <f t="shared" si="44"/>
        <v>0.9</v>
      </c>
      <c r="X177" s="124">
        <f t="shared" si="44"/>
        <v>0.9</v>
      </c>
      <c r="Y177" s="124">
        <f t="shared" si="44"/>
        <v>0.9</v>
      </c>
      <c r="Z177" s="124">
        <f t="shared" si="44"/>
        <v>0.9</v>
      </c>
      <c r="AA177" s="124">
        <f t="shared" si="44"/>
        <v>0.9</v>
      </c>
      <c r="AB177" s="124">
        <f t="shared" si="44"/>
        <v>0.9</v>
      </c>
      <c r="AC177" s="124">
        <f t="shared" si="44"/>
        <v>0.9</v>
      </c>
      <c r="AD177" s="124">
        <f t="shared" si="44"/>
        <v>0.9</v>
      </c>
      <c r="AE177" s="124">
        <f t="shared" si="44"/>
        <v>0.9</v>
      </c>
      <c r="AF177" s="124">
        <f t="shared" si="44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5">AF179</f>
        <v>0.57999999999999996</v>
      </c>
      <c r="C179" s="125">
        <v>0.57999999999999996</v>
      </c>
      <c r="D179" s="124">
        <f t="shared" ref="D179:S191" si="46">C179</f>
        <v>0.57999999999999996</v>
      </c>
      <c r="E179" s="124">
        <f t="shared" si="46"/>
        <v>0.57999999999999996</v>
      </c>
      <c r="F179" s="124">
        <f t="shared" si="46"/>
        <v>0.57999999999999996</v>
      </c>
      <c r="G179" s="124">
        <f t="shared" si="46"/>
        <v>0.57999999999999996</v>
      </c>
      <c r="H179" s="124">
        <f t="shared" si="46"/>
        <v>0.57999999999999996</v>
      </c>
      <c r="I179" s="124">
        <f t="shared" si="46"/>
        <v>0.57999999999999996</v>
      </c>
      <c r="J179" s="124">
        <f t="shared" si="46"/>
        <v>0.57999999999999996</v>
      </c>
      <c r="K179" s="124">
        <f t="shared" si="46"/>
        <v>0.57999999999999996</v>
      </c>
      <c r="L179" s="124">
        <f t="shared" si="46"/>
        <v>0.57999999999999996</v>
      </c>
      <c r="M179" s="124">
        <f t="shared" si="46"/>
        <v>0.57999999999999996</v>
      </c>
      <c r="N179" s="124">
        <f t="shared" si="46"/>
        <v>0.57999999999999996</v>
      </c>
      <c r="O179" s="124">
        <f t="shared" si="46"/>
        <v>0.57999999999999996</v>
      </c>
      <c r="P179" s="124">
        <f t="shared" si="46"/>
        <v>0.57999999999999996</v>
      </c>
      <c r="Q179" s="124">
        <f t="shared" si="46"/>
        <v>0.57999999999999996</v>
      </c>
      <c r="R179" s="124">
        <f t="shared" si="46"/>
        <v>0.57999999999999996</v>
      </c>
      <c r="S179" s="124">
        <f t="shared" si="46"/>
        <v>0.57999999999999996</v>
      </c>
      <c r="T179" s="124">
        <f t="shared" ref="S179:AF191" si="47">S179</f>
        <v>0.57999999999999996</v>
      </c>
      <c r="U179" s="124">
        <f t="shared" si="47"/>
        <v>0.57999999999999996</v>
      </c>
      <c r="V179" s="124">
        <f t="shared" si="47"/>
        <v>0.57999999999999996</v>
      </c>
      <c r="W179" s="124">
        <f t="shared" si="47"/>
        <v>0.57999999999999996</v>
      </c>
      <c r="X179" s="124">
        <f t="shared" si="47"/>
        <v>0.57999999999999996</v>
      </c>
      <c r="Y179" s="124">
        <f t="shared" si="47"/>
        <v>0.57999999999999996</v>
      </c>
      <c r="Z179" s="124">
        <f t="shared" si="47"/>
        <v>0.57999999999999996</v>
      </c>
      <c r="AA179" s="124">
        <f t="shared" si="47"/>
        <v>0.57999999999999996</v>
      </c>
      <c r="AB179" s="124">
        <f t="shared" si="47"/>
        <v>0.57999999999999996</v>
      </c>
      <c r="AC179" s="124">
        <f t="shared" si="47"/>
        <v>0.57999999999999996</v>
      </c>
      <c r="AD179" s="124">
        <f t="shared" si="47"/>
        <v>0.57999999999999996</v>
      </c>
      <c r="AE179" s="124">
        <f t="shared" si="47"/>
        <v>0.57999999999999996</v>
      </c>
      <c r="AF179" s="124">
        <f t="shared" si="47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5"/>
        <v>0.8</v>
      </c>
      <c r="C180" s="125">
        <v>0.8</v>
      </c>
      <c r="D180" s="124">
        <f t="shared" si="46"/>
        <v>0.8</v>
      </c>
      <c r="E180" s="124">
        <f t="shared" si="46"/>
        <v>0.8</v>
      </c>
      <c r="F180" s="124">
        <f t="shared" si="46"/>
        <v>0.8</v>
      </c>
      <c r="G180" s="124">
        <f t="shared" si="46"/>
        <v>0.8</v>
      </c>
      <c r="H180" s="124">
        <f t="shared" si="46"/>
        <v>0.8</v>
      </c>
      <c r="I180" s="124">
        <f t="shared" si="46"/>
        <v>0.8</v>
      </c>
      <c r="J180" s="124">
        <f t="shared" si="46"/>
        <v>0.8</v>
      </c>
      <c r="K180" s="124">
        <f t="shared" si="46"/>
        <v>0.8</v>
      </c>
      <c r="L180" s="124">
        <f t="shared" si="46"/>
        <v>0.8</v>
      </c>
      <c r="M180" s="124">
        <f t="shared" si="46"/>
        <v>0.8</v>
      </c>
      <c r="N180" s="124">
        <f t="shared" si="46"/>
        <v>0.8</v>
      </c>
      <c r="O180" s="124">
        <f t="shared" si="46"/>
        <v>0.8</v>
      </c>
      <c r="P180" s="124">
        <f t="shared" si="46"/>
        <v>0.8</v>
      </c>
      <c r="Q180" s="124">
        <f t="shared" si="46"/>
        <v>0.8</v>
      </c>
      <c r="R180" s="124">
        <f t="shared" si="46"/>
        <v>0.8</v>
      </c>
      <c r="S180" s="124">
        <f t="shared" si="46"/>
        <v>0.8</v>
      </c>
      <c r="T180" s="124">
        <f t="shared" si="47"/>
        <v>0.8</v>
      </c>
      <c r="U180" s="124">
        <f t="shared" si="47"/>
        <v>0.8</v>
      </c>
      <c r="V180" s="124">
        <f t="shared" si="47"/>
        <v>0.8</v>
      </c>
      <c r="W180" s="124">
        <f t="shared" si="47"/>
        <v>0.8</v>
      </c>
      <c r="X180" s="124">
        <f t="shared" si="47"/>
        <v>0.8</v>
      </c>
      <c r="Y180" s="124">
        <f t="shared" si="47"/>
        <v>0.8</v>
      </c>
      <c r="Z180" s="124">
        <f t="shared" si="47"/>
        <v>0.8</v>
      </c>
      <c r="AA180" s="124">
        <f t="shared" si="47"/>
        <v>0.8</v>
      </c>
      <c r="AB180" s="124">
        <f t="shared" si="47"/>
        <v>0.8</v>
      </c>
      <c r="AC180" s="124">
        <f t="shared" si="47"/>
        <v>0.8</v>
      </c>
      <c r="AD180" s="124">
        <f t="shared" si="47"/>
        <v>0.8</v>
      </c>
      <c r="AE180" s="124">
        <f t="shared" si="47"/>
        <v>0.8</v>
      </c>
      <c r="AF180" s="124">
        <f t="shared" si="47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5"/>
        <v>0</v>
      </c>
      <c r="C181" s="125">
        <v>0</v>
      </c>
      <c r="D181" s="124">
        <f t="shared" si="46"/>
        <v>0</v>
      </c>
      <c r="E181" s="124">
        <f t="shared" si="46"/>
        <v>0</v>
      </c>
      <c r="F181" s="124">
        <f t="shared" si="46"/>
        <v>0</v>
      </c>
      <c r="G181" s="124">
        <f t="shared" si="46"/>
        <v>0</v>
      </c>
      <c r="H181" s="124">
        <f t="shared" si="46"/>
        <v>0</v>
      </c>
      <c r="I181" s="124">
        <f t="shared" si="46"/>
        <v>0</v>
      </c>
      <c r="J181" s="124">
        <f t="shared" si="46"/>
        <v>0</v>
      </c>
      <c r="K181" s="124">
        <f t="shared" si="46"/>
        <v>0</v>
      </c>
      <c r="L181" s="124">
        <f t="shared" si="46"/>
        <v>0</v>
      </c>
      <c r="M181" s="124">
        <f t="shared" si="46"/>
        <v>0</v>
      </c>
      <c r="N181" s="124">
        <f t="shared" si="46"/>
        <v>0</v>
      </c>
      <c r="O181" s="124">
        <f t="shared" si="46"/>
        <v>0</v>
      </c>
      <c r="P181" s="124">
        <f t="shared" si="46"/>
        <v>0</v>
      </c>
      <c r="Q181" s="124">
        <f t="shared" si="46"/>
        <v>0</v>
      </c>
      <c r="R181" s="124">
        <f t="shared" si="46"/>
        <v>0</v>
      </c>
      <c r="S181" s="124">
        <f t="shared" si="46"/>
        <v>0</v>
      </c>
      <c r="T181" s="124">
        <f t="shared" si="47"/>
        <v>0</v>
      </c>
      <c r="U181" s="124">
        <f t="shared" si="47"/>
        <v>0</v>
      </c>
      <c r="V181" s="124">
        <f t="shared" si="47"/>
        <v>0</v>
      </c>
      <c r="W181" s="124">
        <f t="shared" si="47"/>
        <v>0</v>
      </c>
      <c r="X181" s="124">
        <f t="shared" si="47"/>
        <v>0</v>
      </c>
      <c r="Y181" s="124">
        <f t="shared" si="47"/>
        <v>0</v>
      </c>
      <c r="Z181" s="124">
        <f t="shared" si="47"/>
        <v>0</v>
      </c>
      <c r="AA181" s="124">
        <f t="shared" si="47"/>
        <v>0</v>
      </c>
      <c r="AB181" s="124">
        <f t="shared" si="47"/>
        <v>0</v>
      </c>
      <c r="AC181" s="124">
        <f t="shared" si="47"/>
        <v>0</v>
      </c>
      <c r="AD181" s="124">
        <f t="shared" si="47"/>
        <v>0</v>
      </c>
      <c r="AE181" s="124">
        <f t="shared" si="47"/>
        <v>0</v>
      </c>
      <c r="AF181" s="124">
        <f t="shared" si="47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5"/>
        <v>0.6</v>
      </c>
      <c r="C182" s="125">
        <v>0.6</v>
      </c>
      <c r="D182" s="124">
        <f t="shared" si="46"/>
        <v>0.6</v>
      </c>
      <c r="E182" s="124">
        <f t="shared" si="46"/>
        <v>0.6</v>
      </c>
      <c r="F182" s="124">
        <f t="shared" si="46"/>
        <v>0.6</v>
      </c>
      <c r="G182" s="124">
        <f t="shared" si="46"/>
        <v>0.6</v>
      </c>
      <c r="H182" s="124">
        <f t="shared" si="46"/>
        <v>0.6</v>
      </c>
      <c r="I182" s="124">
        <f t="shared" si="46"/>
        <v>0.6</v>
      </c>
      <c r="J182" s="124">
        <f t="shared" si="46"/>
        <v>0.6</v>
      </c>
      <c r="K182" s="124">
        <f t="shared" si="46"/>
        <v>0.6</v>
      </c>
      <c r="L182" s="124">
        <f t="shared" si="46"/>
        <v>0.6</v>
      </c>
      <c r="M182" s="124">
        <f t="shared" si="46"/>
        <v>0.6</v>
      </c>
      <c r="N182" s="124">
        <f t="shared" si="46"/>
        <v>0.6</v>
      </c>
      <c r="O182" s="124">
        <f t="shared" si="46"/>
        <v>0.6</v>
      </c>
      <c r="P182" s="124">
        <f t="shared" si="46"/>
        <v>0.6</v>
      </c>
      <c r="Q182" s="124">
        <f t="shared" si="46"/>
        <v>0.6</v>
      </c>
      <c r="R182" s="124">
        <f t="shared" si="46"/>
        <v>0.6</v>
      </c>
      <c r="S182" s="124">
        <f t="shared" si="46"/>
        <v>0.6</v>
      </c>
      <c r="T182" s="124">
        <f t="shared" si="47"/>
        <v>0.6</v>
      </c>
      <c r="U182" s="124">
        <f t="shared" si="47"/>
        <v>0.6</v>
      </c>
      <c r="V182" s="124">
        <f t="shared" si="47"/>
        <v>0.6</v>
      </c>
      <c r="W182" s="124">
        <f t="shared" si="47"/>
        <v>0.6</v>
      </c>
      <c r="X182" s="124">
        <f t="shared" si="47"/>
        <v>0.6</v>
      </c>
      <c r="Y182" s="124">
        <f t="shared" si="47"/>
        <v>0.6</v>
      </c>
      <c r="Z182" s="124">
        <f t="shared" si="47"/>
        <v>0.6</v>
      </c>
      <c r="AA182" s="124">
        <f t="shared" si="47"/>
        <v>0.6</v>
      </c>
      <c r="AB182" s="124">
        <f t="shared" si="47"/>
        <v>0.6</v>
      </c>
      <c r="AC182" s="124">
        <f t="shared" si="47"/>
        <v>0.6</v>
      </c>
      <c r="AD182" s="124">
        <f t="shared" si="47"/>
        <v>0.6</v>
      </c>
      <c r="AE182" s="124">
        <f t="shared" si="47"/>
        <v>0.6</v>
      </c>
      <c r="AF182" s="124">
        <f t="shared" si="47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5"/>
        <v>0.6</v>
      </c>
      <c r="C183" s="125">
        <v>0.6</v>
      </c>
      <c r="D183" s="124">
        <f t="shared" si="46"/>
        <v>0.6</v>
      </c>
      <c r="E183" s="124">
        <f t="shared" si="46"/>
        <v>0.6</v>
      </c>
      <c r="F183" s="124">
        <f t="shared" si="46"/>
        <v>0.6</v>
      </c>
      <c r="G183" s="124">
        <f t="shared" si="46"/>
        <v>0.6</v>
      </c>
      <c r="H183" s="124">
        <f t="shared" si="46"/>
        <v>0.6</v>
      </c>
      <c r="I183" s="124">
        <f t="shared" si="46"/>
        <v>0.6</v>
      </c>
      <c r="J183" s="124">
        <f t="shared" si="46"/>
        <v>0.6</v>
      </c>
      <c r="K183" s="124">
        <f t="shared" si="46"/>
        <v>0.6</v>
      </c>
      <c r="L183" s="124">
        <f t="shared" si="46"/>
        <v>0.6</v>
      </c>
      <c r="M183" s="124">
        <f t="shared" si="46"/>
        <v>0.6</v>
      </c>
      <c r="N183" s="124">
        <f t="shared" si="46"/>
        <v>0.6</v>
      </c>
      <c r="O183" s="124">
        <f t="shared" si="46"/>
        <v>0.6</v>
      </c>
      <c r="P183" s="124">
        <f t="shared" si="46"/>
        <v>0.6</v>
      </c>
      <c r="Q183" s="124">
        <f t="shared" si="46"/>
        <v>0.6</v>
      </c>
      <c r="R183" s="124">
        <f t="shared" si="46"/>
        <v>0.6</v>
      </c>
      <c r="S183" s="124">
        <f t="shared" si="46"/>
        <v>0.6</v>
      </c>
      <c r="T183" s="124">
        <f t="shared" si="47"/>
        <v>0.6</v>
      </c>
      <c r="U183" s="124">
        <f t="shared" si="47"/>
        <v>0.6</v>
      </c>
      <c r="V183" s="124">
        <f t="shared" si="47"/>
        <v>0.6</v>
      </c>
      <c r="W183" s="124">
        <f t="shared" si="47"/>
        <v>0.6</v>
      </c>
      <c r="X183" s="124">
        <f t="shared" si="47"/>
        <v>0.6</v>
      </c>
      <c r="Y183" s="124">
        <f t="shared" si="47"/>
        <v>0.6</v>
      </c>
      <c r="Z183" s="124">
        <f t="shared" si="47"/>
        <v>0.6</v>
      </c>
      <c r="AA183" s="124">
        <f t="shared" si="47"/>
        <v>0.6</v>
      </c>
      <c r="AB183" s="124">
        <f t="shared" si="47"/>
        <v>0.6</v>
      </c>
      <c r="AC183" s="124">
        <f t="shared" si="47"/>
        <v>0.6</v>
      </c>
      <c r="AD183" s="124">
        <f t="shared" si="47"/>
        <v>0.6</v>
      </c>
      <c r="AE183" s="124">
        <f t="shared" si="47"/>
        <v>0.6</v>
      </c>
      <c r="AF183" s="124">
        <f t="shared" si="47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5"/>
        <v>0.35</v>
      </c>
      <c r="C184" s="125">
        <v>0.35</v>
      </c>
      <c r="D184" s="124">
        <f t="shared" si="46"/>
        <v>0.35</v>
      </c>
      <c r="E184" s="124">
        <f t="shared" si="46"/>
        <v>0.35</v>
      </c>
      <c r="F184" s="124">
        <f t="shared" si="46"/>
        <v>0.35</v>
      </c>
      <c r="G184" s="124">
        <f t="shared" si="46"/>
        <v>0.35</v>
      </c>
      <c r="H184" s="124">
        <f t="shared" si="46"/>
        <v>0.35</v>
      </c>
      <c r="I184" s="124">
        <f t="shared" si="46"/>
        <v>0.35</v>
      </c>
      <c r="J184" s="124">
        <f t="shared" si="46"/>
        <v>0.35</v>
      </c>
      <c r="K184" s="124">
        <f t="shared" si="46"/>
        <v>0.35</v>
      </c>
      <c r="L184" s="124">
        <f t="shared" si="46"/>
        <v>0.35</v>
      </c>
      <c r="M184" s="124">
        <f t="shared" si="46"/>
        <v>0.35</v>
      </c>
      <c r="N184" s="124">
        <f t="shared" si="46"/>
        <v>0.35</v>
      </c>
      <c r="O184" s="124">
        <f t="shared" si="46"/>
        <v>0.35</v>
      </c>
      <c r="P184" s="124">
        <f t="shared" si="46"/>
        <v>0.35</v>
      </c>
      <c r="Q184" s="124">
        <f t="shared" si="46"/>
        <v>0.35</v>
      </c>
      <c r="R184" s="124">
        <f t="shared" si="46"/>
        <v>0.35</v>
      </c>
      <c r="S184" s="124">
        <f t="shared" si="46"/>
        <v>0.35</v>
      </c>
      <c r="T184" s="124">
        <f t="shared" si="47"/>
        <v>0.35</v>
      </c>
      <c r="U184" s="124">
        <f t="shared" si="47"/>
        <v>0.35</v>
      </c>
      <c r="V184" s="124">
        <f t="shared" si="47"/>
        <v>0.35</v>
      </c>
      <c r="W184" s="124">
        <f t="shared" si="47"/>
        <v>0.35</v>
      </c>
      <c r="X184" s="124">
        <f t="shared" si="47"/>
        <v>0.35</v>
      </c>
      <c r="Y184" s="124">
        <f t="shared" si="47"/>
        <v>0.35</v>
      </c>
      <c r="Z184" s="124">
        <f t="shared" si="47"/>
        <v>0.35</v>
      </c>
      <c r="AA184" s="124">
        <f t="shared" si="47"/>
        <v>0.35</v>
      </c>
      <c r="AB184" s="124">
        <f t="shared" si="47"/>
        <v>0.35</v>
      </c>
      <c r="AC184" s="124">
        <f t="shared" si="47"/>
        <v>0.35</v>
      </c>
      <c r="AD184" s="124">
        <f t="shared" si="47"/>
        <v>0.35</v>
      </c>
      <c r="AE184" s="124">
        <f t="shared" si="47"/>
        <v>0.35</v>
      </c>
      <c r="AF184" s="124">
        <f t="shared" si="47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5"/>
        <v>0.28999999999999998</v>
      </c>
      <c r="C185" s="125">
        <v>0.28999999999999998</v>
      </c>
      <c r="D185" s="124">
        <f t="shared" si="46"/>
        <v>0.28999999999999998</v>
      </c>
      <c r="E185" s="124">
        <f t="shared" si="46"/>
        <v>0.28999999999999998</v>
      </c>
      <c r="F185" s="124">
        <f t="shared" si="46"/>
        <v>0.28999999999999998</v>
      </c>
      <c r="G185" s="124">
        <f t="shared" si="46"/>
        <v>0.28999999999999998</v>
      </c>
      <c r="H185" s="124">
        <f t="shared" si="46"/>
        <v>0.28999999999999998</v>
      </c>
      <c r="I185" s="124">
        <f t="shared" si="46"/>
        <v>0.28999999999999998</v>
      </c>
      <c r="J185" s="124">
        <f t="shared" si="46"/>
        <v>0.28999999999999998</v>
      </c>
      <c r="K185" s="124">
        <f t="shared" si="46"/>
        <v>0.28999999999999998</v>
      </c>
      <c r="L185" s="124">
        <f t="shared" si="46"/>
        <v>0.28999999999999998</v>
      </c>
      <c r="M185" s="124">
        <f t="shared" si="46"/>
        <v>0.28999999999999998</v>
      </c>
      <c r="N185" s="124">
        <f t="shared" si="46"/>
        <v>0.28999999999999998</v>
      </c>
      <c r="O185" s="124">
        <f t="shared" si="46"/>
        <v>0.28999999999999998</v>
      </c>
      <c r="P185" s="124">
        <f t="shared" si="46"/>
        <v>0.28999999999999998</v>
      </c>
      <c r="Q185" s="124">
        <f t="shared" si="46"/>
        <v>0.28999999999999998</v>
      </c>
      <c r="R185" s="124">
        <f t="shared" si="46"/>
        <v>0.28999999999999998</v>
      </c>
      <c r="S185" s="124">
        <f t="shared" si="46"/>
        <v>0.28999999999999998</v>
      </c>
      <c r="T185" s="124">
        <f t="shared" si="47"/>
        <v>0.28999999999999998</v>
      </c>
      <c r="U185" s="124">
        <f t="shared" si="47"/>
        <v>0.28999999999999998</v>
      </c>
      <c r="V185" s="124">
        <f t="shared" si="47"/>
        <v>0.28999999999999998</v>
      </c>
      <c r="W185" s="124">
        <f t="shared" si="47"/>
        <v>0.28999999999999998</v>
      </c>
      <c r="X185" s="124">
        <f t="shared" si="47"/>
        <v>0.28999999999999998</v>
      </c>
      <c r="Y185" s="124">
        <f t="shared" si="47"/>
        <v>0.28999999999999998</v>
      </c>
      <c r="Z185" s="124">
        <f t="shared" si="47"/>
        <v>0.28999999999999998</v>
      </c>
      <c r="AA185" s="124">
        <f t="shared" si="47"/>
        <v>0.28999999999999998</v>
      </c>
      <c r="AB185" s="124">
        <f t="shared" si="47"/>
        <v>0.28999999999999998</v>
      </c>
      <c r="AC185" s="124">
        <f t="shared" si="47"/>
        <v>0.28999999999999998</v>
      </c>
      <c r="AD185" s="124">
        <f t="shared" si="47"/>
        <v>0.28999999999999998</v>
      </c>
      <c r="AE185" s="124">
        <f t="shared" si="47"/>
        <v>0.28999999999999998</v>
      </c>
      <c r="AF185" s="124">
        <f t="shared" si="47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5"/>
        <v>0.06</v>
      </c>
      <c r="C186" s="125">
        <v>0.06</v>
      </c>
      <c r="D186" s="124">
        <f t="shared" si="46"/>
        <v>0.06</v>
      </c>
      <c r="E186" s="124">
        <f t="shared" si="46"/>
        <v>0.06</v>
      </c>
      <c r="F186" s="124">
        <f t="shared" si="46"/>
        <v>0.06</v>
      </c>
      <c r="G186" s="124">
        <f t="shared" si="46"/>
        <v>0.06</v>
      </c>
      <c r="H186" s="124">
        <f t="shared" si="46"/>
        <v>0.06</v>
      </c>
      <c r="I186" s="124">
        <f t="shared" si="46"/>
        <v>0.06</v>
      </c>
      <c r="J186" s="124">
        <f t="shared" si="46"/>
        <v>0.06</v>
      </c>
      <c r="K186" s="124">
        <f t="shared" si="46"/>
        <v>0.06</v>
      </c>
      <c r="L186" s="124">
        <f t="shared" si="46"/>
        <v>0.06</v>
      </c>
      <c r="M186" s="124">
        <f t="shared" si="46"/>
        <v>0.06</v>
      </c>
      <c r="N186" s="124">
        <f t="shared" si="46"/>
        <v>0.06</v>
      </c>
      <c r="O186" s="124">
        <f t="shared" si="46"/>
        <v>0.06</v>
      </c>
      <c r="P186" s="124">
        <f t="shared" si="46"/>
        <v>0.06</v>
      </c>
      <c r="Q186" s="124">
        <f t="shared" si="46"/>
        <v>0.06</v>
      </c>
      <c r="R186" s="124">
        <f t="shared" si="46"/>
        <v>0.06</v>
      </c>
      <c r="S186" s="124">
        <f t="shared" si="46"/>
        <v>0.06</v>
      </c>
      <c r="T186" s="124">
        <f t="shared" si="47"/>
        <v>0.06</v>
      </c>
      <c r="U186" s="124">
        <f t="shared" si="47"/>
        <v>0.06</v>
      </c>
      <c r="V186" s="124">
        <f t="shared" si="47"/>
        <v>0.06</v>
      </c>
      <c r="W186" s="124">
        <f t="shared" si="47"/>
        <v>0.06</v>
      </c>
      <c r="X186" s="124">
        <f t="shared" si="47"/>
        <v>0.06</v>
      </c>
      <c r="Y186" s="124">
        <f t="shared" si="47"/>
        <v>0.06</v>
      </c>
      <c r="Z186" s="124">
        <f t="shared" si="47"/>
        <v>0.06</v>
      </c>
      <c r="AA186" s="124">
        <f t="shared" si="47"/>
        <v>0.06</v>
      </c>
      <c r="AB186" s="124">
        <f t="shared" si="47"/>
        <v>0.06</v>
      </c>
      <c r="AC186" s="124">
        <f t="shared" si="47"/>
        <v>0.06</v>
      </c>
      <c r="AD186" s="124">
        <f t="shared" si="47"/>
        <v>0.06</v>
      </c>
      <c r="AE186" s="124">
        <f t="shared" si="47"/>
        <v>0.06</v>
      </c>
      <c r="AF186" s="124">
        <f t="shared" si="47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5"/>
        <v>0.11</v>
      </c>
      <c r="C187" s="125">
        <v>0.11</v>
      </c>
      <c r="D187" s="124">
        <f t="shared" si="46"/>
        <v>0.11</v>
      </c>
      <c r="E187" s="124">
        <f t="shared" si="46"/>
        <v>0.11</v>
      </c>
      <c r="F187" s="124">
        <f t="shared" si="46"/>
        <v>0.11</v>
      </c>
      <c r="G187" s="124">
        <f t="shared" si="46"/>
        <v>0.11</v>
      </c>
      <c r="H187" s="124">
        <f t="shared" si="46"/>
        <v>0.11</v>
      </c>
      <c r="I187" s="124">
        <f t="shared" si="46"/>
        <v>0.11</v>
      </c>
      <c r="J187" s="124">
        <f t="shared" si="46"/>
        <v>0.11</v>
      </c>
      <c r="K187" s="124">
        <f t="shared" si="46"/>
        <v>0.11</v>
      </c>
      <c r="L187" s="124">
        <f t="shared" si="46"/>
        <v>0.11</v>
      </c>
      <c r="M187" s="124">
        <f t="shared" si="46"/>
        <v>0.11</v>
      </c>
      <c r="N187" s="124">
        <f t="shared" si="46"/>
        <v>0.11</v>
      </c>
      <c r="O187" s="124">
        <f t="shared" si="46"/>
        <v>0.11</v>
      </c>
      <c r="P187" s="124">
        <f t="shared" si="46"/>
        <v>0.11</v>
      </c>
      <c r="Q187" s="124">
        <f t="shared" si="46"/>
        <v>0.11</v>
      </c>
      <c r="R187" s="124">
        <f t="shared" si="46"/>
        <v>0.11</v>
      </c>
      <c r="S187" s="124">
        <f t="shared" si="46"/>
        <v>0.11</v>
      </c>
      <c r="T187" s="124">
        <f t="shared" si="47"/>
        <v>0.11</v>
      </c>
      <c r="U187" s="124">
        <f t="shared" si="47"/>
        <v>0.11</v>
      </c>
      <c r="V187" s="124">
        <f t="shared" si="47"/>
        <v>0.11</v>
      </c>
      <c r="W187" s="124">
        <f t="shared" si="47"/>
        <v>0.11</v>
      </c>
      <c r="X187" s="124">
        <f t="shared" si="47"/>
        <v>0.11</v>
      </c>
      <c r="Y187" s="124">
        <f t="shared" si="47"/>
        <v>0.11</v>
      </c>
      <c r="Z187" s="124">
        <f t="shared" si="47"/>
        <v>0.11</v>
      </c>
      <c r="AA187" s="124">
        <f t="shared" si="47"/>
        <v>0.11</v>
      </c>
      <c r="AB187" s="124">
        <f t="shared" si="47"/>
        <v>0.11</v>
      </c>
      <c r="AC187" s="124">
        <f t="shared" si="47"/>
        <v>0.11</v>
      </c>
      <c r="AD187" s="124">
        <f t="shared" si="47"/>
        <v>0.11</v>
      </c>
      <c r="AE187" s="124">
        <f t="shared" si="47"/>
        <v>0.11</v>
      </c>
      <c r="AF187" s="124">
        <f t="shared" si="47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5"/>
        <v>0.1</v>
      </c>
      <c r="C188" s="125">
        <v>0.1</v>
      </c>
      <c r="D188" s="124">
        <f t="shared" si="46"/>
        <v>0.1</v>
      </c>
      <c r="E188" s="124">
        <f t="shared" si="46"/>
        <v>0.1</v>
      </c>
      <c r="F188" s="124">
        <f t="shared" si="46"/>
        <v>0.1</v>
      </c>
      <c r="G188" s="124">
        <f t="shared" si="46"/>
        <v>0.1</v>
      </c>
      <c r="H188" s="124">
        <f t="shared" si="46"/>
        <v>0.1</v>
      </c>
      <c r="I188" s="124">
        <f t="shared" si="46"/>
        <v>0.1</v>
      </c>
      <c r="J188" s="124">
        <f t="shared" si="46"/>
        <v>0.1</v>
      </c>
      <c r="K188" s="124">
        <f t="shared" si="46"/>
        <v>0.1</v>
      </c>
      <c r="L188" s="124">
        <f t="shared" si="46"/>
        <v>0.1</v>
      </c>
      <c r="M188" s="124">
        <f t="shared" si="46"/>
        <v>0.1</v>
      </c>
      <c r="N188" s="124">
        <f t="shared" si="46"/>
        <v>0.1</v>
      </c>
      <c r="O188" s="124">
        <f t="shared" si="46"/>
        <v>0.1</v>
      </c>
      <c r="P188" s="124">
        <f t="shared" si="46"/>
        <v>0.1</v>
      </c>
      <c r="Q188" s="124">
        <f t="shared" si="46"/>
        <v>0.1</v>
      </c>
      <c r="R188" s="124">
        <f t="shared" si="46"/>
        <v>0.1</v>
      </c>
      <c r="S188" s="124">
        <f t="shared" si="47"/>
        <v>0.1</v>
      </c>
      <c r="T188" s="124">
        <f t="shared" si="47"/>
        <v>0.1</v>
      </c>
      <c r="U188" s="124">
        <f t="shared" si="47"/>
        <v>0.1</v>
      </c>
      <c r="V188" s="124">
        <f t="shared" si="47"/>
        <v>0.1</v>
      </c>
      <c r="W188" s="124">
        <f t="shared" si="47"/>
        <v>0.1</v>
      </c>
      <c r="X188" s="124">
        <f t="shared" si="47"/>
        <v>0.1</v>
      </c>
      <c r="Y188" s="124">
        <f t="shared" si="47"/>
        <v>0.1</v>
      </c>
      <c r="Z188" s="124">
        <f t="shared" si="47"/>
        <v>0.1</v>
      </c>
      <c r="AA188" s="124">
        <f t="shared" si="47"/>
        <v>0.1</v>
      </c>
      <c r="AB188" s="124">
        <f t="shared" si="47"/>
        <v>0.1</v>
      </c>
      <c r="AC188" s="124">
        <f t="shared" si="47"/>
        <v>0.1</v>
      </c>
      <c r="AD188" s="124">
        <f t="shared" si="47"/>
        <v>0.1</v>
      </c>
      <c r="AE188" s="124">
        <f t="shared" si="47"/>
        <v>0.1</v>
      </c>
      <c r="AF188" s="124">
        <f t="shared" si="47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5"/>
        <v>0.09</v>
      </c>
      <c r="C189" s="125">
        <v>0.09</v>
      </c>
      <c r="D189" s="124">
        <f t="shared" si="46"/>
        <v>0.09</v>
      </c>
      <c r="E189" s="124">
        <f t="shared" si="46"/>
        <v>0.09</v>
      </c>
      <c r="F189" s="124">
        <f t="shared" si="46"/>
        <v>0.09</v>
      </c>
      <c r="G189" s="124">
        <f t="shared" si="46"/>
        <v>0.09</v>
      </c>
      <c r="H189" s="124">
        <f t="shared" si="46"/>
        <v>0.09</v>
      </c>
      <c r="I189" s="124">
        <f t="shared" si="46"/>
        <v>0.09</v>
      </c>
      <c r="J189" s="124">
        <f t="shared" si="46"/>
        <v>0.09</v>
      </c>
      <c r="K189" s="124">
        <f t="shared" si="46"/>
        <v>0.09</v>
      </c>
      <c r="L189" s="124">
        <f t="shared" si="46"/>
        <v>0.09</v>
      </c>
      <c r="M189" s="124">
        <f t="shared" si="46"/>
        <v>0.09</v>
      </c>
      <c r="N189" s="124">
        <f t="shared" si="46"/>
        <v>0.09</v>
      </c>
      <c r="O189" s="124">
        <f t="shared" si="46"/>
        <v>0.09</v>
      </c>
      <c r="P189" s="124">
        <f t="shared" si="46"/>
        <v>0.09</v>
      </c>
      <c r="Q189" s="124">
        <f t="shared" si="46"/>
        <v>0.09</v>
      </c>
      <c r="R189" s="124">
        <f t="shared" si="46"/>
        <v>0.09</v>
      </c>
      <c r="S189" s="124">
        <f t="shared" si="47"/>
        <v>0.09</v>
      </c>
      <c r="T189" s="124">
        <f t="shared" si="47"/>
        <v>0.09</v>
      </c>
      <c r="U189" s="124">
        <f t="shared" si="47"/>
        <v>0.09</v>
      </c>
      <c r="V189" s="124">
        <f t="shared" si="47"/>
        <v>0.09</v>
      </c>
      <c r="W189" s="124">
        <f t="shared" si="47"/>
        <v>0.09</v>
      </c>
      <c r="X189" s="124">
        <f t="shared" si="47"/>
        <v>0.09</v>
      </c>
      <c r="Y189" s="124">
        <f t="shared" si="47"/>
        <v>0.09</v>
      </c>
      <c r="Z189" s="124">
        <f t="shared" si="47"/>
        <v>0.09</v>
      </c>
      <c r="AA189" s="124">
        <f t="shared" si="47"/>
        <v>0.09</v>
      </c>
      <c r="AB189" s="124">
        <f t="shared" si="47"/>
        <v>0.09</v>
      </c>
      <c r="AC189" s="124">
        <f t="shared" si="47"/>
        <v>0.09</v>
      </c>
      <c r="AD189" s="124">
        <f t="shared" si="47"/>
        <v>0.09</v>
      </c>
      <c r="AE189" s="124">
        <f t="shared" si="47"/>
        <v>0.09</v>
      </c>
      <c r="AF189" s="124">
        <f t="shared" si="47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5"/>
        <v>0.04</v>
      </c>
      <c r="C190" s="48">
        <v>0.04</v>
      </c>
      <c r="D190" s="124">
        <f t="shared" si="46"/>
        <v>0.04</v>
      </c>
      <c r="E190" s="124">
        <f t="shared" si="46"/>
        <v>0.04</v>
      </c>
      <c r="F190" s="124">
        <f t="shared" si="46"/>
        <v>0.04</v>
      </c>
      <c r="G190" s="124">
        <f t="shared" si="46"/>
        <v>0.04</v>
      </c>
      <c r="H190" s="124">
        <f t="shared" si="46"/>
        <v>0.04</v>
      </c>
      <c r="I190" s="124">
        <f t="shared" si="46"/>
        <v>0.04</v>
      </c>
      <c r="J190" s="124">
        <f t="shared" si="46"/>
        <v>0.04</v>
      </c>
      <c r="K190" s="124">
        <f t="shared" si="46"/>
        <v>0.04</v>
      </c>
      <c r="L190" s="124">
        <f t="shared" si="46"/>
        <v>0.04</v>
      </c>
      <c r="M190" s="124">
        <f t="shared" si="46"/>
        <v>0.04</v>
      </c>
      <c r="N190" s="124">
        <f t="shared" si="46"/>
        <v>0.04</v>
      </c>
      <c r="O190" s="124">
        <f t="shared" si="46"/>
        <v>0.04</v>
      </c>
      <c r="P190" s="124">
        <f t="shared" si="46"/>
        <v>0.04</v>
      </c>
      <c r="Q190" s="124">
        <f t="shared" si="46"/>
        <v>0.04</v>
      </c>
      <c r="R190" s="124">
        <f t="shared" si="46"/>
        <v>0.04</v>
      </c>
      <c r="S190" s="124">
        <f t="shared" si="47"/>
        <v>0.04</v>
      </c>
      <c r="T190" s="124">
        <f t="shared" si="47"/>
        <v>0.04</v>
      </c>
      <c r="U190" s="124">
        <f t="shared" si="47"/>
        <v>0.04</v>
      </c>
      <c r="V190" s="124">
        <f t="shared" si="47"/>
        <v>0.04</v>
      </c>
      <c r="W190" s="124">
        <f t="shared" si="47"/>
        <v>0.04</v>
      </c>
      <c r="X190" s="124">
        <f t="shared" si="47"/>
        <v>0.04</v>
      </c>
      <c r="Y190" s="124">
        <f t="shared" si="47"/>
        <v>0.04</v>
      </c>
      <c r="Z190" s="124">
        <f t="shared" si="47"/>
        <v>0.04</v>
      </c>
      <c r="AA190" s="124">
        <f t="shared" si="47"/>
        <v>0.04</v>
      </c>
      <c r="AB190" s="124">
        <f t="shared" si="47"/>
        <v>0.04</v>
      </c>
      <c r="AC190" s="124">
        <f t="shared" si="47"/>
        <v>0.04</v>
      </c>
      <c r="AD190" s="124">
        <f t="shared" si="47"/>
        <v>0.04</v>
      </c>
      <c r="AE190" s="124">
        <f t="shared" si="47"/>
        <v>0.04</v>
      </c>
      <c r="AF190" s="124">
        <f t="shared" si="47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5"/>
        <v>2.3E-2</v>
      </c>
      <c r="C191" s="48">
        <v>2.3E-2</v>
      </c>
      <c r="D191" s="124">
        <f>C191</f>
        <v>2.3E-2</v>
      </c>
      <c r="E191" s="124">
        <f t="shared" si="46"/>
        <v>2.3E-2</v>
      </c>
      <c r="F191" s="124">
        <f t="shared" si="46"/>
        <v>2.3E-2</v>
      </c>
      <c r="G191" s="124">
        <f t="shared" si="46"/>
        <v>2.3E-2</v>
      </c>
      <c r="H191" s="124">
        <f t="shared" si="46"/>
        <v>2.3E-2</v>
      </c>
      <c r="I191" s="124">
        <f t="shared" si="46"/>
        <v>2.3E-2</v>
      </c>
      <c r="J191" s="124">
        <f t="shared" si="46"/>
        <v>2.3E-2</v>
      </c>
      <c r="K191" s="124">
        <f t="shared" si="46"/>
        <v>2.3E-2</v>
      </c>
      <c r="L191" s="124">
        <f t="shared" si="46"/>
        <v>2.3E-2</v>
      </c>
      <c r="M191" s="124">
        <f t="shared" si="46"/>
        <v>2.3E-2</v>
      </c>
      <c r="N191" s="124">
        <f t="shared" si="46"/>
        <v>2.3E-2</v>
      </c>
      <c r="O191" s="124">
        <f t="shared" si="46"/>
        <v>2.3E-2</v>
      </c>
      <c r="P191" s="124">
        <f t="shared" si="46"/>
        <v>2.3E-2</v>
      </c>
      <c r="Q191" s="124">
        <f t="shared" si="46"/>
        <v>2.3E-2</v>
      </c>
      <c r="R191" s="124">
        <f t="shared" si="46"/>
        <v>2.3E-2</v>
      </c>
      <c r="S191" s="124">
        <f t="shared" si="47"/>
        <v>2.3E-2</v>
      </c>
      <c r="T191" s="124">
        <f t="shared" si="47"/>
        <v>2.3E-2</v>
      </c>
      <c r="U191" s="124">
        <f t="shared" si="47"/>
        <v>2.3E-2</v>
      </c>
      <c r="V191" s="124">
        <f t="shared" si="47"/>
        <v>2.3E-2</v>
      </c>
      <c r="W191" s="124">
        <f t="shared" si="47"/>
        <v>2.3E-2</v>
      </c>
      <c r="X191" s="124">
        <f t="shared" si="47"/>
        <v>2.3E-2</v>
      </c>
      <c r="Y191" s="124">
        <f t="shared" si="47"/>
        <v>2.3E-2</v>
      </c>
      <c r="Z191" s="124">
        <f t="shared" si="47"/>
        <v>2.3E-2</v>
      </c>
      <c r="AA191" s="124">
        <f t="shared" si="47"/>
        <v>2.3E-2</v>
      </c>
      <c r="AB191" s="124">
        <f t="shared" si="47"/>
        <v>2.3E-2</v>
      </c>
      <c r="AC191" s="124">
        <f t="shared" si="47"/>
        <v>2.3E-2</v>
      </c>
      <c r="AD191" s="124">
        <f t="shared" si="47"/>
        <v>2.3E-2</v>
      </c>
      <c r="AE191" s="124">
        <f t="shared" si="47"/>
        <v>2.3E-2</v>
      </c>
      <c r="AF191" s="124">
        <f t="shared" si="47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8">SUM(C102:C191)</f>
        <v>194.70600000000002</v>
      </c>
      <c r="D192" s="129">
        <f t="shared" si="48"/>
        <v>194.70600000000002</v>
      </c>
      <c r="E192" s="129">
        <f t="shared" si="48"/>
        <v>194.70600000000002</v>
      </c>
      <c r="F192" s="129">
        <f t="shared" si="48"/>
        <v>194.70600000000002</v>
      </c>
      <c r="G192" s="129">
        <f t="shared" si="48"/>
        <v>194.70600000000002</v>
      </c>
      <c r="H192" s="129">
        <f t="shared" si="48"/>
        <v>194.70600000000002</v>
      </c>
      <c r="I192" s="129">
        <f t="shared" si="48"/>
        <v>189.70600000000005</v>
      </c>
      <c r="J192" s="129">
        <f t="shared" si="48"/>
        <v>187.10600000000005</v>
      </c>
      <c r="K192" s="129">
        <f t="shared" si="48"/>
        <v>187.10600000000005</v>
      </c>
      <c r="L192" s="129">
        <f t="shared" si="48"/>
        <v>187.10600000000005</v>
      </c>
      <c r="M192" s="129">
        <f t="shared" si="48"/>
        <v>187.10600000000005</v>
      </c>
      <c r="N192" s="129">
        <f t="shared" si="48"/>
        <v>187.10600000000005</v>
      </c>
      <c r="O192" s="129">
        <f t="shared" si="48"/>
        <v>187.10600000000005</v>
      </c>
      <c r="P192" s="129">
        <f t="shared" si="48"/>
        <v>187.10600000000005</v>
      </c>
      <c r="Q192" s="129">
        <f t="shared" si="48"/>
        <v>187.10600000000005</v>
      </c>
      <c r="R192" s="129">
        <f t="shared" si="48"/>
        <v>187.10600000000005</v>
      </c>
      <c r="S192" s="129">
        <f t="shared" si="48"/>
        <v>187.10600000000005</v>
      </c>
      <c r="T192" s="129">
        <f t="shared" si="48"/>
        <v>187.10600000000005</v>
      </c>
      <c r="U192" s="129">
        <f t="shared" si="48"/>
        <v>187.10600000000005</v>
      </c>
      <c r="V192" s="129">
        <f t="shared" si="48"/>
        <v>187.10600000000005</v>
      </c>
      <c r="W192" s="129">
        <f t="shared" si="48"/>
        <v>187.10600000000005</v>
      </c>
      <c r="X192" s="129">
        <f t="shared" si="48"/>
        <v>187.10600000000005</v>
      </c>
      <c r="Y192" s="129">
        <f t="shared" si="48"/>
        <v>187.10600000000005</v>
      </c>
      <c r="Z192" s="129">
        <f t="shared" si="48"/>
        <v>187.10600000000005</v>
      </c>
      <c r="AA192" s="129">
        <f t="shared" si="48"/>
        <v>187.10600000000005</v>
      </c>
      <c r="AB192" s="129">
        <f t="shared" si="48"/>
        <v>187.10600000000005</v>
      </c>
      <c r="AC192" s="129">
        <f t="shared" si="48"/>
        <v>187.10600000000005</v>
      </c>
      <c r="AD192" s="129">
        <f t="shared" si="48"/>
        <v>187.10600000000005</v>
      </c>
      <c r="AE192" s="129">
        <f t="shared" si="48"/>
        <v>187.10600000000005</v>
      </c>
      <c r="AF192" s="129">
        <f t="shared" si="48"/>
        <v>187.10600000000005</v>
      </c>
      <c r="AG192" s="130">
        <f t="shared" si="48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9">AF194</f>
        <v>0.3</v>
      </c>
      <c r="C194" s="131">
        <v>0.3</v>
      </c>
      <c r="D194" s="131">
        <f t="shared" ref="D194:S199" si="50">C194</f>
        <v>0.3</v>
      </c>
      <c r="E194" s="131">
        <f t="shared" si="50"/>
        <v>0.3</v>
      </c>
      <c r="F194" s="131">
        <f t="shared" si="50"/>
        <v>0.3</v>
      </c>
      <c r="G194" s="131">
        <f t="shared" si="50"/>
        <v>0.3</v>
      </c>
      <c r="H194" s="131">
        <f t="shared" si="50"/>
        <v>0.3</v>
      </c>
      <c r="I194" s="131">
        <f t="shared" si="50"/>
        <v>0.3</v>
      </c>
      <c r="J194" s="131">
        <f t="shared" si="50"/>
        <v>0.3</v>
      </c>
      <c r="K194" s="131">
        <f t="shared" si="50"/>
        <v>0.3</v>
      </c>
      <c r="L194" s="131">
        <f t="shared" si="50"/>
        <v>0.3</v>
      </c>
      <c r="M194" s="131">
        <f t="shared" si="50"/>
        <v>0.3</v>
      </c>
      <c r="N194" s="131">
        <f t="shared" si="50"/>
        <v>0.3</v>
      </c>
      <c r="O194" s="131">
        <f t="shared" si="50"/>
        <v>0.3</v>
      </c>
      <c r="P194" s="131">
        <f t="shared" si="50"/>
        <v>0.3</v>
      </c>
      <c r="Q194" s="131">
        <f t="shared" si="50"/>
        <v>0.3</v>
      </c>
      <c r="R194" s="131">
        <f t="shared" si="50"/>
        <v>0.3</v>
      </c>
      <c r="S194" s="131">
        <f t="shared" si="50"/>
        <v>0.3</v>
      </c>
      <c r="T194" s="131">
        <f t="shared" ref="T194:AF199" si="51">S194</f>
        <v>0.3</v>
      </c>
      <c r="U194" s="131">
        <f t="shared" si="51"/>
        <v>0.3</v>
      </c>
      <c r="V194" s="131">
        <f t="shared" si="51"/>
        <v>0.3</v>
      </c>
      <c r="W194" s="131">
        <f t="shared" si="51"/>
        <v>0.3</v>
      </c>
      <c r="X194" s="131">
        <f t="shared" si="51"/>
        <v>0.3</v>
      </c>
      <c r="Y194" s="131">
        <f t="shared" si="51"/>
        <v>0.3</v>
      </c>
      <c r="Z194" s="131">
        <f t="shared" si="51"/>
        <v>0.3</v>
      </c>
      <c r="AA194" s="131">
        <f t="shared" si="51"/>
        <v>0.3</v>
      </c>
      <c r="AB194" s="131">
        <f t="shared" si="51"/>
        <v>0.3</v>
      </c>
      <c r="AC194" s="131">
        <f t="shared" si="51"/>
        <v>0.3</v>
      </c>
      <c r="AD194" s="131">
        <f t="shared" si="51"/>
        <v>0.3</v>
      </c>
      <c r="AE194" s="131">
        <f t="shared" si="51"/>
        <v>0.3</v>
      </c>
      <c r="AF194" s="131">
        <f t="shared" si="51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9"/>
        <v>0.4</v>
      </c>
      <c r="C195" s="124">
        <v>0.4</v>
      </c>
      <c r="D195" s="124">
        <f t="shared" si="50"/>
        <v>0.4</v>
      </c>
      <c r="E195" s="124">
        <f t="shared" si="50"/>
        <v>0.4</v>
      </c>
      <c r="F195" s="124">
        <f t="shared" si="50"/>
        <v>0.4</v>
      </c>
      <c r="G195" s="124">
        <f t="shared" si="50"/>
        <v>0.4</v>
      </c>
      <c r="H195" s="124">
        <f t="shared" si="50"/>
        <v>0.4</v>
      </c>
      <c r="I195" s="124">
        <f t="shared" si="50"/>
        <v>0.4</v>
      </c>
      <c r="J195" s="124">
        <f t="shared" si="50"/>
        <v>0.4</v>
      </c>
      <c r="K195" s="124">
        <f t="shared" si="50"/>
        <v>0.4</v>
      </c>
      <c r="L195" s="124">
        <f t="shared" si="50"/>
        <v>0.4</v>
      </c>
      <c r="M195" s="124">
        <f t="shared" si="50"/>
        <v>0.4</v>
      </c>
      <c r="N195" s="124">
        <f t="shared" si="50"/>
        <v>0.4</v>
      </c>
      <c r="O195" s="124">
        <f t="shared" si="50"/>
        <v>0.4</v>
      </c>
      <c r="P195" s="124">
        <f t="shared" si="50"/>
        <v>0.4</v>
      </c>
      <c r="Q195" s="124">
        <f t="shared" si="50"/>
        <v>0.4</v>
      </c>
      <c r="R195" s="124">
        <f t="shared" si="50"/>
        <v>0.4</v>
      </c>
      <c r="S195" s="124">
        <f t="shared" si="50"/>
        <v>0.4</v>
      </c>
      <c r="T195" s="124">
        <f t="shared" si="51"/>
        <v>0.4</v>
      </c>
      <c r="U195" s="124">
        <f t="shared" si="51"/>
        <v>0.4</v>
      </c>
      <c r="V195" s="124">
        <f t="shared" si="51"/>
        <v>0.4</v>
      </c>
      <c r="W195" s="124">
        <f>V195</f>
        <v>0.4</v>
      </c>
      <c r="X195" s="124">
        <f>W195</f>
        <v>0.4</v>
      </c>
      <c r="Y195" s="124">
        <f t="shared" si="51"/>
        <v>0.4</v>
      </c>
      <c r="Z195" s="124">
        <f t="shared" si="51"/>
        <v>0.4</v>
      </c>
      <c r="AA195" s="124">
        <f t="shared" si="51"/>
        <v>0.4</v>
      </c>
      <c r="AB195" s="124">
        <f t="shared" si="51"/>
        <v>0.4</v>
      </c>
      <c r="AC195" s="124">
        <f t="shared" si="51"/>
        <v>0.4</v>
      </c>
      <c r="AD195" s="124">
        <f t="shared" si="51"/>
        <v>0.4</v>
      </c>
      <c r="AE195" s="124">
        <f t="shared" si="51"/>
        <v>0.4</v>
      </c>
      <c r="AF195" s="124">
        <f t="shared" si="51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9"/>
        <v>1.5</v>
      </c>
      <c r="C196" s="124">
        <v>1.5</v>
      </c>
      <c r="D196" s="124">
        <f t="shared" si="50"/>
        <v>1.5</v>
      </c>
      <c r="E196" s="124">
        <f t="shared" si="50"/>
        <v>1.5</v>
      </c>
      <c r="F196" s="124">
        <f t="shared" si="50"/>
        <v>1.5</v>
      </c>
      <c r="G196" s="124">
        <f t="shared" si="50"/>
        <v>1.5</v>
      </c>
      <c r="H196" s="124">
        <f t="shared" si="50"/>
        <v>1.5</v>
      </c>
      <c r="I196" s="124">
        <f t="shared" si="50"/>
        <v>1.5</v>
      </c>
      <c r="J196" s="124">
        <f t="shared" si="50"/>
        <v>1.5</v>
      </c>
      <c r="K196" s="124">
        <f t="shared" si="50"/>
        <v>1.5</v>
      </c>
      <c r="L196" s="124">
        <f t="shared" si="50"/>
        <v>1.5</v>
      </c>
      <c r="M196" s="124">
        <f t="shared" si="50"/>
        <v>1.5</v>
      </c>
      <c r="N196" s="124">
        <f t="shared" si="50"/>
        <v>1.5</v>
      </c>
      <c r="O196" s="124">
        <f t="shared" si="50"/>
        <v>1.5</v>
      </c>
      <c r="P196" s="124">
        <f t="shared" si="50"/>
        <v>1.5</v>
      </c>
      <c r="Q196" s="124">
        <f t="shared" si="50"/>
        <v>1.5</v>
      </c>
      <c r="R196" s="124">
        <f t="shared" si="50"/>
        <v>1.5</v>
      </c>
      <c r="S196" s="124">
        <f t="shared" si="50"/>
        <v>1.5</v>
      </c>
      <c r="T196" s="124">
        <f t="shared" si="51"/>
        <v>1.5</v>
      </c>
      <c r="U196" s="124">
        <f t="shared" si="51"/>
        <v>1.5</v>
      </c>
      <c r="V196" s="124">
        <f t="shared" si="51"/>
        <v>1.5</v>
      </c>
      <c r="W196" s="124">
        <f t="shared" si="51"/>
        <v>1.5</v>
      </c>
      <c r="X196" s="124">
        <f t="shared" si="51"/>
        <v>1.5</v>
      </c>
      <c r="Y196" s="124">
        <f t="shared" si="51"/>
        <v>1.5</v>
      </c>
      <c r="Z196" s="124">
        <f t="shared" si="51"/>
        <v>1.5</v>
      </c>
      <c r="AA196" s="124">
        <f t="shared" si="51"/>
        <v>1.5</v>
      </c>
      <c r="AB196" s="124">
        <f t="shared" si="51"/>
        <v>1.5</v>
      </c>
      <c r="AC196" s="124">
        <f t="shared" si="51"/>
        <v>1.5</v>
      </c>
      <c r="AD196" s="124">
        <f t="shared" si="51"/>
        <v>1.5</v>
      </c>
      <c r="AE196" s="124">
        <f t="shared" si="51"/>
        <v>1.5</v>
      </c>
      <c r="AF196" s="124">
        <f t="shared" si="51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9"/>
        <v>0.3</v>
      </c>
      <c r="C197" s="124">
        <v>0.3</v>
      </c>
      <c r="D197" s="124">
        <f t="shared" si="50"/>
        <v>0.3</v>
      </c>
      <c r="E197" s="124">
        <f t="shared" si="50"/>
        <v>0.3</v>
      </c>
      <c r="F197" s="124">
        <f t="shared" si="50"/>
        <v>0.3</v>
      </c>
      <c r="G197" s="124">
        <f t="shared" si="50"/>
        <v>0.3</v>
      </c>
      <c r="H197" s="124">
        <f t="shared" si="50"/>
        <v>0.3</v>
      </c>
      <c r="I197" s="124">
        <f t="shared" si="50"/>
        <v>0.3</v>
      </c>
      <c r="J197" s="124">
        <f t="shared" si="50"/>
        <v>0.3</v>
      </c>
      <c r="K197" s="124">
        <f t="shared" si="50"/>
        <v>0.3</v>
      </c>
      <c r="L197" s="124">
        <f t="shared" si="50"/>
        <v>0.3</v>
      </c>
      <c r="M197" s="124">
        <f t="shared" si="50"/>
        <v>0.3</v>
      </c>
      <c r="N197" s="124">
        <f t="shared" si="50"/>
        <v>0.3</v>
      </c>
      <c r="O197" s="124">
        <f t="shared" si="50"/>
        <v>0.3</v>
      </c>
      <c r="P197" s="124">
        <f t="shared" si="50"/>
        <v>0.3</v>
      </c>
      <c r="Q197" s="124">
        <f t="shared" si="50"/>
        <v>0.3</v>
      </c>
      <c r="R197" s="124">
        <f t="shared" si="50"/>
        <v>0.3</v>
      </c>
      <c r="S197" s="124">
        <f t="shared" si="50"/>
        <v>0.3</v>
      </c>
      <c r="T197" s="124">
        <f t="shared" si="51"/>
        <v>0.3</v>
      </c>
      <c r="U197" s="124">
        <f t="shared" si="51"/>
        <v>0.3</v>
      </c>
      <c r="V197" s="124">
        <f t="shared" si="51"/>
        <v>0.3</v>
      </c>
      <c r="W197" s="124">
        <f t="shared" si="51"/>
        <v>0.3</v>
      </c>
      <c r="X197" s="124">
        <f t="shared" si="51"/>
        <v>0.3</v>
      </c>
      <c r="Y197" s="124">
        <f t="shared" si="51"/>
        <v>0.3</v>
      </c>
      <c r="Z197" s="124">
        <f t="shared" si="51"/>
        <v>0.3</v>
      </c>
      <c r="AA197" s="124">
        <f t="shared" si="51"/>
        <v>0.3</v>
      </c>
      <c r="AB197" s="124">
        <f t="shared" si="51"/>
        <v>0.3</v>
      </c>
      <c r="AC197" s="124">
        <f t="shared" si="51"/>
        <v>0.3</v>
      </c>
      <c r="AD197" s="124">
        <f t="shared" si="51"/>
        <v>0.3</v>
      </c>
      <c r="AE197" s="124">
        <f t="shared" si="51"/>
        <v>0.3</v>
      </c>
      <c r="AF197" s="124">
        <f t="shared" si="51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9"/>
        <v>0.4</v>
      </c>
      <c r="C198" s="124">
        <v>0.4</v>
      </c>
      <c r="D198" s="124">
        <f t="shared" si="50"/>
        <v>0.4</v>
      </c>
      <c r="E198" s="124">
        <f t="shared" si="50"/>
        <v>0.4</v>
      </c>
      <c r="F198" s="124">
        <f t="shared" si="50"/>
        <v>0.4</v>
      </c>
      <c r="G198" s="124">
        <f t="shared" si="50"/>
        <v>0.4</v>
      </c>
      <c r="H198" s="124">
        <f t="shared" si="50"/>
        <v>0.4</v>
      </c>
      <c r="I198" s="124">
        <f t="shared" si="50"/>
        <v>0.4</v>
      </c>
      <c r="J198" s="124">
        <f t="shared" si="50"/>
        <v>0.4</v>
      </c>
      <c r="K198" s="124">
        <f t="shared" si="50"/>
        <v>0.4</v>
      </c>
      <c r="L198" s="124">
        <f t="shared" si="50"/>
        <v>0.4</v>
      </c>
      <c r="M198" s="124">
        <f t="shared" si="50"/>
        <v>0.4</v>
      </c>
      <c r="N198" s="124">
        <f t="shared" si="50"/>
        <v>0.4</v>
      </c>
      <c r="O198" s="124">
        <f t="shared" si="50"/>
        <v>0.4</v>
      </c>
      <c r="P198" s="124">
        <f t="shared" si="50"/>
        <v>0.4</v>
      </c>
      <c r="Q198" s="124">
        <f t="shared" si="50"/>
        <v>0.4</v>
      </c>
      <c r="R198" s="124">
        <f t="shared" si="50"/>
        <v>0.4</v>
      </c>
      <c r="S198" s="124">
        <f t="shared" si="50"/>
        <v>0.4</v>
      </c>
      <c r="T198" s="124">
        <f t="shared" si="51"/>
        <v>0.4</v>
      </c>
      <c r="U198" s="124">
        <f t="shared" si="51"/>
        <v>0.4</v>
      </c>
      <c r="V198" s="124">
        <f t="shared" si="51"/>
        <v>0.4</v>
      </c>
      <c r="W198" s="124">
        <f t="shared" si="51"/>
        <v>0.4</v>
      </c>
      <c r="X198" s="124">
        <f t="shared" si="51"/>
        <v>0.4</v>
      </c>
      <c r="Y198" s="124">
        <f t="shared" si="51"/>
        <v>0.4</v>
      </c>
      <c r="Z198" s="124">
        <f t="shared" si="51"/>
        <v>0.4</v>
      </c>
      <c r="AA198" s="124">
        <f t="shared" si="51"/>
        <v>0.4</v>
      </c>
      <c r="AB198" s="124">
        <f t="shared" si="51"/>
        <v>0.4</v>
      </c>
      <c r="AC198" s="124">
        <f t="shared" si="51"/>
        <v>0.4</v>
      </c>
      <c r="AD198" s="124">
        <f t="shared" si="51"/>
        <v>0.4</v>
      </c>
      <c r="AE198" s="124">
        <f t="shared" si="51"/>
        <v>0.4</v>
      </c>
      <c r="AF198" s="124">
        <f t="shared" si="51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9"/>
        <v>0.64</v>
      </c>
      <c r="C199" s="134">
        <v>0.64</v>
      </c>
      <c r="D199" s="134">
        <f t="shared" si="50"/>
        <v>0.64</v>
      </c>
      <c r="E199" s="134">
        <f t="shared" si="50"/>
        <v>0.64</v>
      </c>
      <c r="F199" s="134">
        <f t="shared" si="50"/>
        <v>0.64</v>
      </c>
      <c r="G199" s="134">
        <f t="shared" si="50"/>
        <v>0.64</v>
      </c>
      <c r="H199" s="134">
        <f t="shared" si="50"/>
        <v>0.64</v>
      </c>
      <c r="I199" s="134">
        <f t="shared" si="50"/>
        <v>0.64</v>
      </c>
      <c r="J199" s="134">
        <f t="shared" si="50"/>
        <v>0.64</v>
      </c>
      <c r="K199" s="134">
        <f t="shared" si="50"/>
        <v>0.64</v>
      </c>
      <c r="L199" s="134">
        <f t="shared" si="50"/>
        <v>0.64</v>
      </c>
      <c r="M199" s="134">
        <f t="shared" si="50"/>
        <v>0.64</v>
      </c>
      <c r="N199" s="134">
        <f t="shared" si="50"/>
        <v>0.64</v>
      </c>
      <c r="O199" s="134">
        <f t="shared" si="50"/>
        <v>0.64</v>
      </c>
      <c r="P199" s="134">
        <f t="shared" si="50"/>
        <v>0.64</v>
      </c>
      <c r="Q199" s="134">
        <f t="shared" si="50"/>
        <v>0.64</v>
      </c>
      <c r="R199" s="134">
        <f t="shared" si="50"/>
        <v>0.64</v>
      </c>
      <c r="S199" s="134">
        <f t="shared" si="50"/>
        <v>0.64</v>
      </c>
      <c r="T199" s="134">
        <f t="shared" si="51"/>
        <v>0.64</v>
      </c>
      <c r="U199" s="134">
        <f t="shared" si="51"/>
        <v>0.64</v>
      </c>
      <c r="V199" s="134">
        <f t="shared" si="51"/>
        <v>0.64</v>
      </c>
      <c r="W199" s="134">
        <f t="shared" si="51"/>
        <v>0.64</v>
      </c>
      <c r="X199" s="134">
        <f t="shared" si="51"/>
        <v>0.64</v>
      </c>
      <c r="Y199" s="134">
        <f t="shared" si="51"/>
        <v>0.64</v>
      </c>
      <c r="Z199" s="134">
        <f t="shared" si="51"/>
        <v>0.64</v>
      </c>
      <c r="AA199" s="134">
        <f t="shared" si="51"/>
        <v>0.64</v>
      </c>
      <c r="AB199" s="134">
        <f t="shared" si="51"/>
        <v>0.64</v>
      </c>
      <c r="AC199" s="134">
        <f t="shared" si="51"/>
        <v>0.64</v>
      </c>
      <c r="AD199" s="134">
        <f t="shared" si="51"/>
        <v>0.64</v>
      </c>
      <c r="AE199" s="134">
        <f t="shared" si="51"/>
        <v>0.64</v>
      </c>
      <c r="AF199" s="134">
        <f t="shared" si="51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2">SUM(D194:D199)</f>
        <v>3.54</v>
      </c>
      <c r="E200" s="137">
        <f t="shared" si="52"/>
        <v>3.54</v>
      </c>
      <c r="F200" s="137">
        <f t="shared" si="52"/>
        <v>3.54</v>
      </c>
      <c r="G200" s="137">
        <f t="shared" si="52"/>
        <v>3.54</v>
      </c>
      <c r="H200" s="137">
        <f t="shared" si="52"/>
        <v>3.54</v>
      </c>
      <c r="I200" s="137">
        <f t="shared" si="52"/>
        <v>3.54</v>
      </c>
      <c r="J200" s="137">
        <f t="shared" si="52"/>
        <v>3.54</v>
      </c>
      <c r="K200" s="137">
        <f t="shared" si="52"/>
        <v>3.54</v>
      </c>
      <c r="L200" s="137">
        <f t="shared" si="52"/>
        <v>3.54</v>
      </c>
      <c r="M200" s="137">
        <f>SUM(M194:M199)</f>
        <v>3.54</v>
      </c>
      <c r="N200" s="137">
        <f t="shared" ref="N200:S200" si="53">SUM(N194:N199)</f>
        <v>3.54</v>
      </c>
      <c r="O200" s="137">
        <f t="shared" si="53"/>
        <v>3.54</v>
      </c>
      <c r="P200" s="137">
        <f t="shared" si="53"/>
        <v>3.54</v>
      </c>
      <c r="Q200" s="137">
        <f t="shared" si="53"/>
        <v>3.54</v>
      </c>
      <c r="R200" s="137">
        <f t="shared" si="53"/>
        <v>3.54</v>
      </c>
      <c r="S200" s="137">
        <f t="shared" si="53"/>
        <v>3.54</v>
      </c>
      <c r="T200" s="137">
        <f>SUM(T194:T199)</f>
        <v>3.54</v>
      </c>
      <c r="U200" s="137">
        <f t="shared" ref="U200:AG200" si="54">SUM(U194:U199)</f>
        <v>3.54</v>
      </c>
      <c r="V200" s="137">
        <f t="shared" si="54"/>
        <v>3.54</v>
      </c>
      <c r="W200" s="137">
        <f t="shared" si="54"/>
        <v>3.54</v>
      </c>
      <c r="X200" s="137">
        <f t="shared" si="54"/>
        <v>3.54</v>
      </c>
      <c r="Y200" s="137">
        <f t="shared" si="54"/>
        <v>3.54</v>
      </c>
      <c r="Z200" s="137">
        <f t="shared" si="54"/>
        <v>3.54</v>
      </c>
      <c r="AA200" s="137">
        <f t="shared" si="54"/>
        <v>3.54</v>
      </c>
      <c r="AB200" s="137">
        <f t="shared" si="54"/>
        <v>3.54</v>
      </c>
      <c r="AC200" s="137">
        <f t="shared" si="54"/>
        <v>3.54</v>
      </c>
      <c r="AD200" s="137">
        <f t="shared" si="54"/>
        <v>3.54</v>
      </c>
      <c r="AE200" s="137">
        <f t="shared" si="54"/>
        <v>3.54</v>
      </c>
      <c r="AF200" s="137">
        <f t="shared" si="54"/>
        <v>3.54</v>
      </c>
      <c r="AG200" s="138">
        <f t="shared" si="54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1111.8400000000001</v>
      </c>
      <c r="C209" s="152">
        <f>INDEX(G9:N9,1,MATCH(MAX(G75:N75),G75:N75,0))</f>
        <v>0.20833333333333301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30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2079/01/30)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2079/01/30)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5">B75</f>
        <v>1160.04</v>
      </c>
      <c r="U214" s="161">
        <f t="shared" si="55"/>
        <v>1176.3400000000001</v>
      </c>
      <c r="V214" s="161">
        <f t="shared" si="55"/>
        <v>1130.54</v>
      </c>
      <c r="W214" s="161">
        <f t="shared" si="55"/>
        <v>1130.1399999999999</v>
      </c>
      <c r="X214" s="161">
        <f t="shared" si="55"/>
        <v>1103.44</v>
      </c>
      <c r="Y214" s="161">
        <f t="shared" si="55"/>
        <v>1111.8400000000001</v>
      </c>
      <c r="Z214" s="161">
        <f t="shared" si="55"/>
        <v>1067.94</v>
      </c>
      <c r="AA214" s="161">
        <f t="shared" si="55"/>
        <v>1009.5200000000001</v>
      </c>
      <c r="AB214" s="161">
        <f t="shared" si="55"/>
        <v>1039.71</v>
      </c>
      <c r="AC214" s="161">
        <f t="shared" si="55"/>
        <v>1048.0900000000001</v>
      </c>
      <c r="AD214" s="161">
        <f t="shared" si="55"/>
        <v>1078.54</v>
      </c>
      <c r="AE214" s="161">
        <f t="shared" si="55"/>
        <v>1054.0400000000002</v>
      </c>
      <c r="AF214" s="161">
        <f t="shared" si="55"/>
        <v>1047.0800000000002</v>
      </c>
      <c r="AG214" s="161">
        <f t="shared" si="55"/>
        <v>1052.47</v>
      </c>
      <c r="AH214" s="161">
        <f t="shared" si="55"/>
        <v>1078.44</v>
      </c>
      <c r="AI214" s="161">
        <f t="shared" si="55"/>
        <v>1102.24</v>
      </c>
      <c r="AJ214" s="161">
        <f t="shared" si="55"/>
        <v>1055.24</v>
      </c>
      <c r="AK214" s="161">
        <f t="shared" si="55"/>
        <v>1103.1400000000001</v>
      </c>
      <c r="AL214" s="161">
        <f t="shared" si="55"/>
        <v>1021.94</v>
      </c>
      <c r="AM214" s="161">
        <f t="shared" si="55"/>
        <v>1026.24</v>
      </c>
      <c r="AN214" s="161">
        <f t="shared" si="55"/>
        <v>952.13999999999987</v>
      </c>
      <c r="AO214" s="161">
        <f t="shared" si="55"/>
        <v>945.43999999999994</v>
      </c>
      <c r="AP214" s="161">
        <f t="shared" si="55"/>
        <v>951.43999999999983</v>
      </c>
      <c r="AQ214" s="161">
        <f t="shared" si="55"/>
        <v>967.83999999999992</v>
      </c>
      <c r="AR214" s="161">
        <f t="shared" si="55"/>
        <v>1079.44</v>
      </c>
      <c r="AS214" s="161">
        <f t="shared" si="55"/>
        <v>1188.94</v>
      </c>
      <c r="AT214" s="161">
        <f t="shared" si="55"/>
        <v>1123.44</v>
      </c>
      <c r="AU214" s="161">
        <f t="shared" si="55"/>
        <v>1157.3399999999999</v>
      </c>
      <c r="AV214" s="161">
        <f t="shared" si="55"/>
        <v>1162.44</v>
      </c>
      <c r="AW214" s="161">
        <f t="shared" si="55"/>
        <v>1120.44</v>
      </c>
      <c r="AX214" s="161">
        <f t="shared" si="55"/>
        <v>1103.1400000000001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6">C199</f>
        <v>0.64</v>
      </c>
      <c r="C235" s="164">
        <f t="shared" si="56"/>
        <v>0.64</v>
      </c>
      <c r="D235" s="164">
        <f t="shared" si="56"/>
        <v>0.64</v>
      </c>
      <c r="E235" s="164">
        <f t="shared" si="56"/>
        <v>0.64</v>
      </c>
      <c r="F235" s="164">
        <f t="shared" si="56"/>
        <v>0.64</v>
      </c>
      <c r="G235" s="164">
        <f t="shared" si="56"/>
        <v>0.64</v>
      </c>
      <c r="H235" s="164">
        <f t="shared" si="56"/>
        <v>0.64</v>
      </c>
      <c r="I235" s="164">
        <f t="shared" si="56"/>
        <v>0.64</v>
      </c>
      <c r="J235" s="164">
        <f t="shared" si="56"/>
        <v>0.64</v>
      </c>
      <c r="K235" s="164">
        <f t="shared" si="56"/>
        <v>0.64</v>
      </c>
      <c r="L235" s="164">
        <f t="shared" si="56"/>
        <v>0.64</v>
      </c>
      <c r="M235" s="164">
        <f t="shared" si="56"/>
        <v>0.64</v>
      </c>
      <c r="N235" s="164">
        <f t="shared" si="56"/>
        <v>0.64</v>
      </c>
      <c r="O235" s="164">
        <f t="shared" si="56"/>
        <v>0.64</v>
      </c>
      <c r="P235" s="164">
        <f t="shared" si="56"/>
        <v>0.64</v>
      </c>
      <c r="Q235" s="164">
        <f t="shared" si="56"/>
        <v>0.64</v>
      </c>
      <c r="R235" s="164">
        <f t="shared" si="56"/>
        <v>0.64</v>
      </c>
      <c r="S235" s="164">
        <f t="shared" si="56"/>
        <v>0.64</v>
      </c>
      <c r="T235" s="164">
        <f t="shared" si="56"/>
        <v>0.64</v>
      </c>
      <c r="U235" s="164">
        <f t="shared" si="56"/>
        <v>0.64</v>
      </c>
      <c r="V235" s="164">
        <f t="shared" si="56"/>
        <v>0.64</v>
      </c>
      <c r="W235" s="164">
        <f t="shared" si="56"/>
        <v>0.64</v>
      </c>
      <c r="X235" s="164">
        <f t="shared" si="56"/>
        <v>0.64</v>
      </c>
      <c r="Y235" s="164">
        <f t="shared" si="56"/>
        <v>0.64</v>
      </c>
      <c r="Z235" s="164">
        <f t="shared" si="56"/>
        <v>0.64</v>
      </c>
      <c r="AA235" s="164">
        <f t="shared" si="56"/>
        <v>0.64</v>
      </c>
      <c r="AB235" s="164">
        <f t="shared" si="56"/>
        <v>0.64</v>
      </c>
      <c r="AC235" s="164">
        <f t="shared" si="56"/>
        <v>0.64</v>
      </c>
      <c r="AD235" s="164">
        <f t="shared" si="56"/>
        <v>0.64</v>
      </c>
      <c r="AE235" s="164">
        <f t="shared" si="56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7">IF(C203&lt;100,"",C203-520)</f>
        <v/>
      </c>
      <c r="D236" s="109" t="str">
        <f t="shared" si="57"/>
        <v/>
      </c>
      <c r="E236" s="109" t="str">
        <f t="shared" si="57"/>
        <v/>
      </c>
      <c r="F236" s="109" t="str">
        <f t="shared" si="57"/>
        <v/>
      </c>
      <c r="G236" s="109" t="str">
        <f t="shared" si="57"/>
        <v/>
      </c>
      <c r="H236" s="109" t="str">
        <f t="shared" si="57"/>
        <v/>
      </c>
      <c r="I236" s="109" t="str">
        <f t="shared" si="57"/>
        <v/>
      </c>
      <c r="J236" s="109" t="str">
        <f t="shared" si="57"/>
        <v/>
      </c>
      <c r="K236" s="109" t="str">
        <f t="shared" si="57"/>
        <v/>
      </c>
      <c r="L236" s="109" t="str">
        <f t="shared" si="57"/>
        <v/>
      </c>
      <c r="M236" s="109" t="str">
        <f t="shared" si="57"/>
        <v/>
      </c>
      <c r="N236" s="109" t="str">
        <f t="shared" si="57"/>
        <v/>
      </c>
      <c r="O236" s="109" t="str">
        <f t="shared" si="57"/>
        <v/>
      </c>
      <c r="P236" s="109" t="str">
        <f t="shared" si="57"/>
        <v/>
      </c>
      <c r="Q236" s="109" t="str">
        <f t="shared" si="57"/>
        <v/>
      </c>
      <c r="R236" s="109" t="str">
        <f t="shared" si="57"/>
        <v/>
      </c>
      <c r="S236" s="109" t="str">
        <f t="shared" si="57"/>
        <v/>
      </c>
      <c r="T236" s="109" t="str">
        <f t="shared" si="57"/>
        <v/>
      </c>
      <c r="U236" s="109" t="str">
        <f t="shared" si="57"/>
        <v/>
      </c>
      <c r="V236" s="109" t="str">
        <f t="shared" si="57"/>
        <v/>
      </c>
      <c r="W236" s="109" t="str">
        <f t="shared" si="57"/>
        <v/>
      </c>
      <c r="X236" s="109" t="str">
        <f t="shared" si="57"/>
        <v/>
      </c>
      <c r="Y236" s="109" t="str">
        <f t="shared" si="57"/>
        <v/>
      </c>
      <c r="Z236" s="109" t="str">
        <f t="shared" si="57"/>
        <v/>
      </c>
      <c r="AA236" s="109" t="str">
        <f t="shared" si="57"/>
        <v/>
      </c>
      <c r="AB236" s="109" t="str">
        <f t="shared" si="57"/>
        <v/>
      </c>
      <c r="AC236" s="109" t="str">
        <f t="shared" si="57"/>
        <v/>
      </c>
      <c r="AD236" s="109" t="str">
        <f t="shared" si="57"/>
        <v/>
      </c>
      <c r="AE236" s="109" t="str">
        <f t="shared" si="57"/>
        <v/>
      </c>
      <c r="AF236" s="109" t="str">
        <f t="shared" si="57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8">IF(B204&lt;100,"",B204-620)</f>
        <v/>
      </c>
      <c r="C237" s="109" t="str">
        <f t="shared" si="58"/>
        <v/>
      </c>
      <c r="D237" s="109" t="str">
        <f t="shared" si="58"/>
        <v/>
      </c>
      <c r="E237" s="109" t="str">
        <f t="shared" si="58"/>
        <v/>
      </c>
      <c r="F237" s="109" t="str">
        <f t="shared" si="58"/>
        <v/>
      </c>
      <c r="G237" s="109" t="str">
        <f t="shared" si="58"/>
        <v/>
      </c>
      <c r="H237" s="109" t="str">
        <f t="shared" si="58"/>
        <v/>
      </c>
      <c r="I237" s="109" t="str">
        <f t="shared" si="58"/>
        <v/>
      </c>
      <c r="J237" s="109" t="str">
        <f t="shared" si="58"/>
        <v/>
      </c>
      <c r="K237" s="109" t="str">
        <f t="shared" si="58"/>
        <v/>
      </c>
      <c r="L237" s="109" t="str">
        <f t="shared" si="58"/>
        <v/>
      </c>
      <c r="M237" s="109" t="str">
        <f t="shared" si="58"/>
        <v/>
      </c>
      <c r="N237" s="109" t="str">
        <f t="shared" si="58"/>
        <v/>
      </c>
      <c r="O237" s="109" t="str">
        <f t="shared" si="58"/>
        <v/>
      </c>
      <c r="P237" s="109" t="str">
        <f t="shared" si="58"/>
        <v/>
      </c>
      <c r="Q237" s="109" t="str">
        <f t="shared" si="58"/>
        <v/>
      </c>
      <c r="R237" s="109" t="str">
        <f t="shared" si="58"/>
        <v/>
      </c>
      <c r="S237" s="109" t="str">
        <f t="shared" si="58"/>
        <v/>
      </c>
      <c r="T237" s="109" t="str">
        <f t="shared" si="58"/>
        <v/>
      </c>
      <c r="U237" s="109" t="str">
        <f t="shared" si="58"/>
        <v/>
      </c>
      <c r="V237" s="109" t="str">
        <f t="shared" si="58"/>
        <v/>
      </c>
      <c r="W237" s="109" t="str">
        <f t="shared" si="58"/>
        <v/>
      </c>
      <c r="X237" s="109" t="str">
        <f t="shared" si="58"/>
        <v/>
      </c>
      <c r="Y237" s="109" t="str">
        <f t="shared" si="58"/>
        <v/>
      </c>
      <c r="Z237" s="109" t="str">
        <f t="shared" si="58"/>
        <v/>
      </c>
      <c r="AA237" s="109" t="str">
        <f t="shared" si="58"/>
        <v/>
      </c>
      <c r="AB237" s="109" t="str">
        <f t="shared" si="58"/>
        <v/>
      </c>
      <c r="AC237" s="109" t="str">
        <f t="shared" si="58"/>
        <v/>
      </c>
      <c r="AD237" s="109" t="str">
        <f t="shared" si="58"/>
        <v/>
      </c>
      <c r="AE237" s="109" t="str">
        <f t="shared" si="58"/>
        <v/>
      </c>
      <c r="AF237" s="109" t="str">
        <f t="shared" si="58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9">IF(B205&lt;100,"",B205-330)</f>
        <v/>
      </c>
      <c r="C238" s="109" t="str">
        <f t="shared" si="59"/>
        <v/>
      </c>
      <c r="D238" s="109" t="str">
        <f t="shared" si="59"/>
        <v/>
      </c>
      <c r="E238" s="109" t="str">
        <f t="shared" si="59"/>
        <v/>
      </c>
      <c r="F238" s="109" t="str">
        <f t="shared" si="59"/>
        <v/>
      </c>
      <c r="G238" s="109" t="str">
        <f t="shared" si="59"/>
        <v/>
      </c>
      <c r="H238" s="109" t="str">
        <f t="shared" si="59"/>
        <v/>
      </c>
      <c r="I238" s="109" t="str">
        <f t="shared" si="59"/>
        <v/>
      </c>
      <c r="J238" s="109" t="str">
        <f t="shared" si="59"/>
        <v/>
      </c>
      <c r="K238" s="109" t="str">
        <f t="shared" si="59"/>
        <v/>
      </c>
      <c r="L238" s="109" t="str">
        <f t="shared" si="59"/>
        <v/>
      </c>
      <c r="M238" s="109" t="str">
        <f t="shared" si="59"/>
        <v/>
      </c>
      <c r="N238" s="109" t="str">
        <f t="shared" si="59"/>
        <v/>
      </c>
      <c r="O238" s="109" t="str">
        <f t="shared" si="59"/>
        <v/>
      </c>
      <c r="P238" s="109" t="str">
        <f t="shared" si="59"/>
        <v/>
      </c>
      <c r="Q238" s="109" t="str">
        <f t="shared" si="59"/>
        <v/>
      </c>
      <c r="R238" s="109" t="str">
        <f t="shared" si="59"/>
        <v/>
      </c>
      <c r="S238" s="109" t="str">
        <f t="shared" si="59"/>
        <v/>
      </c>
      <c r="T238" s="109" t="str">
        <f t="shared" si="59"/>
        <v/>
      </c>
      <c r="U238" s="109" t="str">
        <f t="shared" si="59"/>
        <v/>
      </c>
      <c r="V238" s="109" t="str">
        <f t="shared" si="59"/>
        <v/>
      </c>
      <c r="W238" s="109" t="str">
        <f t="shared" si="59"/>
        <v/>
      </c>
      <c r="X238" s="109" t="str">
        <f t="shared" si="59"/>
        <v/>
      </c>
      <c r="Y238" s="109" t="str">
        <f t="shared" si="59"/>
        <v/>
      </c>
      <c r="Z238" s="109" t="str">
        <f t="shared" si="59"/>
        <v/>
      </c>
      <c r="AA238" s="109" t="str">
        <f t="shared" si="59"/>
        <v/>
      </c>
      <c r="AB238" s="109" t="str">
        <f t="shared" si="59"/>
        <v/>
      </c>
      <c r="AC238" s="109" t="str">
        <f t="shared" si="59"/>
        <v/>
      </c>
      <c r="AD238" s="109" t="str">
        <f t="shared" si="59"/>
        <v/>
      </c>
      <c r="AE238" s="109" t="str">
        <f t="shared" si="59"/>
        <v/>
      </c>
      <c r="AF238" s="109" t="str">
        <f t="shared" si="59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60">IF(C206&lt;100,"",C206-1500)</f>
        <v/>
      </c>
      <c r="D239" s="109" t="str">
        <f t="shared" si="60"/>
        <v/>
      </c>
      <c r="E239" s="109" t="str">
        <f t="shared" si="60"/>
        <v/>
      </c>
      <c r="F239" s="109" t="str">
        <f t="shared" si="60"/>
        <v/>
      </c>
      <c r="G239" s="109" t="str">
        <f t="shared" si="60"/>
        <v/>
      </c>
      <c r="H239" s="109" t="str">
        <f t="shared" si="60"/>
        <v/>
      </c>
      <c r="I239" s="109" t="str">
        <f t="shared" si="60"/>
        <v/>
      </c>
      <c r="J239" s="109" t="str">
        <f t="shared" si="60"/>
        <v/>
      </c>
      <c r="K239" s="109" t="str">
        <f t="shared" si="60"/>
        <v/>
      </c>
      <c r="L239" s="109" t="str">
        <f t="shared" si="60"/>
        <v/>
      </c>
      <c r="M239" s="109" t="str">
        <f t="shared" si="60"/>
        <v/>
      </c>
      <c r="N239" s="109" t="str">
        <f t="shared" si="60"/>
        <v/>
      </c>
      <c r="O239" s="109" t="str">
        <f t="shared" si="60"/>
        <v/>
      </c>
      <c r="P239" s="109" t="str">
        <f t="shared" si="60"/>
        <v/>
      </c>
      <c r="Q239" s="109" t="str">
        <f t="shared" si="60"/>
        <v/>
      </c>
      <c r="R239" s="109" t="str">
        <f t="shared" si="60"/>
        <v/>
      </c>
      <c r="S239" s="109" t="str">
        <f t="shared" si="60"/>
        <v/>
      </c>
      <c r="T239" s="109" t="str">
        <f t="shared" si="60"/>
        <v/>
      </c>
      <c r="U239" s="109" t="str">
        <f t="shared" si="60"/>
        <v/>
      </c>
      <c r="V239" s="109" t="str">
        <f t="shared" si="60"/>
        <v/>
      </c>
      <c r="W239" s="109" t="str">
        <f t="shared" si="60"/>
        <v/>
      </c>
      <c r="X239" s="109" t="str">
        <f t="shared" si="60"/>
        <v/>
      </c>
      <c r="Y239" s="109" t="str">
        <f t="shared" si="60"/>
        <v/>
      </c>
      <c r="Z239" s="109" t="str">
        <f t="shared" si="60"/>
        <v/>
      </c>
      <c r="AA239" s="109" t="str">
        <f t="shared" si="60"/>
        <v/>
      </c>
      <c r="AB239" s="109" t="str">
        <f t="shared" si="60"/>
        <v/>
      </c>
      <c r="AC239" s="109" t="str">
        <f t="shared" si="60"/>
        <v/>
      </c>
      <c r="AD239" s="109" t="str">
        <f t="shared" si="60"/>
        <v/>
      </c>
      <c r="AE239" s="109" t="str">
        <f t="shared" si="60"/>
        <v/>
      </c>
      <c r="AF239" s="109" t="str">
        <f t="shared" si="60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11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956" priority="207">
      <formula>B$9&gt;=20/24</formula>
    </cfRule>
    <cfRule type="expression" dxfId="2955" priority="208">
      <formula>AND(B$9&gt;=14/24,B$9&lt;20/24)</formula>
    </cfRule>
    <cfRule type="expression" dxfId="2954" priority="209">
      <formula>AND(B$9&gt;=8/24,B$9&lt;14/24)</formula>
    </cfRule>
    <cfRule type="expression" dxfId="2953" priority="210">
      <formula>B$9&lt;8/24</formula>
    </cfRule>
  </conditionalFormatting>
  <conditionalFormatting sqref="AL4:AL6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952" priority="202">
      <formula>S$9&gt;=20/24</formula>
    </cfRule>
    <cfRule type="expression" dxfId="2951" priority="203">
      <formula>AND(S$9&gt;=14/24,S$9&lt;20/24)</formula>
    </cfRule>
    <cfRule type="expression" dxfId="2950" priority="204">
      <formula>AND(S$9&gt;=8/24,S$9&lt;14/24)</formula>
    </cfRule>
    <cfRule type="expression" dxfId="2949" priority="205">
      <formula>S$9&lt;8/24</formula>
    </cfRule>
  </conditionalFormatting>
  <conditionalFormatting sqref="AG51 J11:AF11 S37:AF37">
    <cfRule type="expression" dxfId="2948" priority="201">
      <formula>J11&gt;$AG11</formula>
    </cfRule>
  </conditionalFormatting>
  <conditionalFormatting sqref="A101:A157 A84:A97 A11:A14 A16:A32 A45:A72 A80:A82 A74:A78 A35:A43 A170:A200">
    <cfRule type="expression" dxfId="2947" priority="200">
      <formula>$AH11=0</formula>
    </cfRule>
  </conditionalFormatting>
  <conditionalFormatting sqref="A98">
    <cfRule type="expression" dxfId="2946" priority="199">
      <formula>$AH98=0</formula>
    </cfRule>
  </conditionalFormatting>
  <conditionalFormatting sqref="AL32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945" priority="197">
      <formula>$AH34=0</formula>
    </cfRule>
  </conditionalFormatting>
  <conditionalFormatting sqref="A83">
    <cfRule type="expression" dxfId="2944" priority="196">
      <formula>$AH83=0</formula>
    </cfRule>
  </conditionalFormatting>
  <conditionalFormatting sqref="A15">
    <cfRule type="expression" dxfId="2943" priority="195">
      <formula>$AH15=0</formula>
    </cfRule>
  </conditionalFormatting>
  <conditionalFormatting sqref="A164:A169">
    <cfRule type="expression" dxfId="2942" priority="194">
      <formula>$AH164=0</formula>
    </cfRule>
  </conditionalFormatting>
  <conditionalFormatting sqref="A158:A163">
    <cfRule type="expression" dxfId="2941" priority="193">
      <formula>$AH158=0</formula>
    </cfRule>
  </conditionalFormatting>
  <conditionalFormatting sqref="A44">
    <cfRule type="expression" dxfId="2940" priority="192">
      <formula>$AH44=0</formula>
    </cfRule>
  </conditionalFormatting>
  <conditionalFormatting sqref="A79">
    <cfRule type="expression" dxfId="2939" priority="191">
      <formula>$AH79=0</formula>
    </cfRule>
  </conditionalFormatting>
  <conditionalFormatting sqref="A73">
    <cfRule type="expression" dxfId="2938" priority="190">
      <formula>$AH73=0</formula>
    </cfRule>
  </conditionalFormatting>
  <conditionalFormatting sqref="AL34:AL35 AL7:AL31">
    <cfRule type="iconSet" priority="213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937" priority="186">
      <formula>C$9&gt;=20/24</formula>
    </cfRule>
    <cfRule type="expression" dxfId="2936" priority="187">
      <formula>AND(C$9&gt;=14/24,C$9&lt;20/24)</formula>
    </cfRule>
    <cfRule type="expression" dxfId="2935" priority="188">
      <formula>AND(C$9&gt;=8/24,C$9&lt;14/24)</formula>
    </cfRule>
    <cfRule type="expression" dxfId="2934" priority="189">
      <formula>C$9&lt;8/24</formula>
    </cfRule>
  </conditionalFormatting>
  <conditionalFormatting sqref="AL33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933" priority="214">
      <formula>C$9&gt;=20/24</formula>
    </cfRule>
    <cfRule type="expression" dxfId="2932" priority="215">
      <formula>AND(C$9&gt;=14/24,C$9&lt;20/24)</formula>
    </cfRule>
    <cfRule type="expression" dxfId="2931" priority="216">
      <formula>AND(C$9&gt;=8/24,C$9&lt;14/24)</formula>
    </cfRule>
    <cfRule type="expression" dxfId="2930" priority="217">
      <formula>C$9&lt;8/24</formula>
    </cfRule>
  </conditionalFormatting>
  <conditionalFormatting sqref="A201">
    <cfRule type="expression" dxfId="2929" priority="218">
      <formula>$AH201=0</formula>
    </cfRule>
  </conditionalFormatting>
  <conditionalFormatting sqref="AG213">
    <cfRule type="expression" dxfId="2928" priority="219">
      <formula>B$9&gt;=20/24</formula>
    </cfRule>
    <cfRule type="expression" dxfId="2927" priority="220">
      <formula>AND(B$9&gt;=14/24,B$9&lt;20/24)</formula>
    </cfRule>
    <cfRule type="expression" dxfId="2926" priority="221">
      <formula>AND(B$9&gt;=8/24,B$9&lt;14/24)</formula>
    </cfRule>
    <cfRule type="expression" dxfId="2925" priority="222">
      <formula>B$9&lt;8/24</formula>
    </cfRule>
  </conditionalFormatting>
  <conditionalFormatting sqref="S8">
    <cfRule type="expression" dxfId="2924" priority="180">
      <formula>U$9&gt;=20/24</formula>
    </cfRule>
    <cfRule type="expression" dxfId="2923" priority="181">
      <formula>AND(U$9&gt;=14/24,U$9&lt;20/24)</formula>
    </cfRule>
    <cfRule type="expression" dxfId="2922" priority="182">
      <formula>AND(U$9&gt;=8/24,U$9&lt;14/24)</formula>
    </cfRule>
    <cfRule type="expression" dxfId="2921" priority="183">
      <formula>U$9&lt;8/24</formula>
    </cfRule>
  </conditionalFormatting>
  <conditionalFormatting sqref="AB8">
    <cfRule type="expression" dxfId="2920" priority="176">
      <formula>AD$9&gt;=20/24</formula>
    </cfRule>
    <cfRule type="expression" dxfId="2919" priority="177">
      <formula>AND(AD$9&gt;=14/24,AD$9&lt;20/24)</formula>
    </cfRule>
    <cfRule type="expression" dxfId="2918" priority="178">
      <formula>AND(AD$9&gt;=8/24,AD$9&lt;14/24)</formula>
    </cfRule>
    <cfRule type="expression" dxfId="2917" priority="179">
      <formula>AD$9&lt;8/24</formula>
    </cfRule>
  </conditionalFormatting>
  <conditionalFormatting sqref="AH213:AX213">
    <cfRule type="expression" dxfId="2916" priority="223">
      <formula>AG$9&gt;=20/24</formula>
    </cfRule>
    <cfRule type="expression" dxfId="2915" priority="224">
      <formula>AND(AG$9&gt;=14/24,AG$9&lt;20/24)</formula>
    </cfRule>
    <cfRule type="expression" dxfId="2914" priority="225">
      <formula>AND(AG$9&gt;=8/24,AG$9&lt;14/24)</formula>
    </cfRule>
    <cfRule type="expression" dxfId="2913" priority="226">
      <formula>AG$9&lt;8/24</formula>
    </cfRule>
  </conditionalFormatting>
  <conditionalFormatting sqref="T213">
    <cfRule type="expression" dxfId="2912" priority="227">
      <formula>AX$9&gt;=20/24</formula>
    </cfRule>
    <cfRule type="expression" dxfId="2911" priority="228">
      <formula>AND(AX$9&gt;=14/24,AX$9&lt;20/24)</formula>
    </cfRule>
    <cfRule type="expression" dxfId="2910" priority="229">
      <formula>AND(AX$9&gt;=8/24,AX$9&lt;14/24)</formula>
    </cfRule>
    <cfRule type="expression" dxfId="2909" priority="230">
      <formula>AX$9&lt;8/24</formula>
    </cfRule>
  </conditionalFormatting>
  <conditionalFormatting sqref="A99:A100">
    <cfRule type="expression" dxfId="2908" priority="175">
      <formula>$AH99=0</formula>
    </cfRule>
  </conditionalFormatting>
  <conditionalFormatting sqref="H11:I11 E40:L41 T40:AF41 C57:AF57 AA36:AF36">
    <cfRule type="expression" dxfId="2907" priority="171">
      <formula>C$9&gt;=20/24</formula>
    </cfRule>
    <cfRule type="expression" dxfId="2906" priority="172">
      <formula>AND(C$9&gt;=14/24,C$9&lt;20/24)</formula>
    </cfRule>
    <cfRule type="expression" dxfId="2905" priority="173">
      <formula>AND(C$9&gt;=8/24,C$9&lt;14/24)</formula>
    </cfRule>
    <cfRule type="expression" dxfId="2904" priority="174">
      <formula>C$9&lt;8/24</formula>
    </cfRule>
  </conditionalFormatting>
  <conditionalFormatting sqref="E39:L39 T39:AF39">
    <cfRule type="expression" dxfId="2903" priority="167">
      <formula>E$9&gt;=20/24</formula>
    </cfRule>
    <cfRule type="expression" dxfId="2902" priority="168">
      <formula>AND(E$9&gt;=14/24,E$9&lt;20/24)</formula>
    </cfRule>
    <cfRule type="expression" dxfId="2901" priority="169">
      <formula>AND(E$9&gt;=8/24,E$9&lt;14/24)</formula>
    </cfRule>
    <cfRule type="expression" dxfId="2900" priority="170">
      <formula>E$9&lt;8/24</formula>
    </cfRule>
  </conditionalFormatting>
  <conditionalFormatting sqref="H11:I11 E39:L41 T39:AF41 AA36:AF36">
    <cfRule type="expression" dxfId="2899" priority="166">
      <formula>E11&gt;$AG11</formula>
    </cfRule>
  </conditionalFormatting>
  <conditionalFormatting sqref="M11:P11 C83:AF83 C75:AF81 C58:E59 C68:AF73 M64:M66 N62:O67 E61:E63 D60:E60 C56:AF56 J58:T59 J62:M63 J61:O61 J60:Q60 F58:I63 E67:M67 H12:P14 P61:Q67 Q11:S14 R60:T67 H36:Z36 E53:AF55 T12:AF14 AA16:AF16 AA28:AF31 AA24:AF26 AA18:AF22 U58:AF67 E85:AF91">
    <cfRule type="expression" dxfId="2898" priority="162">
      <formula>C$9&gt;=20/24</formula>
    </cfRule>
    <cfRule type="expression" dxfId="2897" priority="163">
      <formula>AND(C$9&gt;=14/24,C$9&lt;20/24)</formula>
    </cfRule>
    <cfRule type="expression" dxfId="2896" priority="164">
      <formula>AND(C$9&gt;=8/24,C$9&lt;14/24)</formula>
    </cfRule>
    <cfRule type="expression" dxfId="2895" priority="165">
      <formula>C$9&lt;8/24</formula>
    </cfRule>
  </conditionalFormatting>
  <conditionalFormatting sqref="AA32:AF32">
    <cfRule type="expression" dxfId="2894" priority="158">
      <formula>AA$9&gt;=20/24</formula>
    </cfRule>
    <cfRule type="expression" dxfId="2893" priority="159">
      <formula>AND(AA$9&gt;=14/24,AA$9&lt;20/24)</formula>
    </cfRule>
    <cfRule type="expression" dxfId="2892" priority="160">
      <formula>AND(AA$9&gt;=8/24,AA$9&lt;14/24)</formula>
    </cfRule>
    <cfRule type="expression" dxfId="2891" priority="161">
      <formula>AA$9&lt;8/24</formula>
    </cfRule>
  </conditionalFormatting>
  <conditionalFormatting sqref="AA35:AF35">
    <cfRule type="expression" dxfId="2890" priority="154">
      <formula>AA$9&gt;=20/24</formula>
    </cfRule>
    <cfRule type="expression" dxfId="2889" priority="155">
      <formula>AND(AA$9&gt;=14/24,AA$9&lt;20/24)</formula>
    </cfRule>
    <cfRule type="expression" dxfId="2888" priority="156">
      <formula>AND(AA$9&gt;=8/24,AA$9&lt;14/24)</formula>
    </cfRule>
    <cfRule type="expression" dxfId="2887" priority="157">
      <formula>AA$9&lt;8/24</formula>
    </cfRule>
  </conditionalFormatting>
  <conditionalFormatting sqref="E42:F43 M11:P11 C38:AF38 F44 AB42:AF43 C51:AF52 C56:AF56 G42:L44 H12:P15 H36:R37 Q11:S15 S36:Z36 T12:AB15 AA16:AB16 E53:AF55 AA34:AF35 AA24:AF32 AC12:AF16 AA18:AF22">
    <cfRule type="expression" dxfId="2886" priority="153">
      <formula>C11&gt;$AG11</formula>
    </cfRule>
  </conditionalFormatting>
  <conditionalFormatting sqref="AA34:AF34">
    <cfRule type="expression" dxfId="2885" priority="149">
      <formula>AA$9&gt;=20/24</formula>
    </cfRule>
    <cfRule type="expression" dxfId="2884" priority="150">
      <formula>AND(AA$9&gt;=14/24,AA$9&lt;20/24)</formula>
    </cfRule>
    <cfRule type="expression" dxfId="2883" priority="151">
      <formula>AND(AA$9&gt;=8/24,AA$9&lt;14/24)</formula>
    </cfRule>
    <cfRule type="expression" dxfId="2882" priority="152">
      <formula>AA$9&lt;8/24</formula>
    </cfRule>
  </conditionalFormatting>
  <conditionalFormatting sqref="H15:AF15">
    <cfRule type="expression" dxfId="2881" priority="145">
      <formula>H$9&gt;=20/24</formula>
    </cfRule>
    <cfRule type="expression" dxfId="2880" priority="146">
      <formula>AND(H$9&gt;=14/24,H$9&lt;20/24)</formula>
    </cfRule>
    <cfRule type="expression" dxfId="2879" priority="147">
      <formula>AND(H$9&gt;=8/24,H$9&lt;14/24)</formula>
    </cfRule>
    <cfRule type="expression" dxfId="2878" priority="148">
      <formula>H$9&lt;8/24</formula>
    </cfRule>
  </conditionalFormatting>
  <conditionalFormatting sqref="AA33:AF33">
    <cfRule type="expression" dxfId="2877" priority="141">
      <formula>AA$9&gt;=20/24</formula>
    </cfRule>
    <cfRule type="expression" dxfId="2876" priority="142">
      <formula>AND(AA$9&gt;=14/24,AA$9&lt;20/24)</formula>
    </cfRule>
    <cfRule type="expression" dxfId="2875" priority="143">
      <formula>AND(AA$9&gt;=8/24,AA$9&lt;14/24)</formula>
    </cfRule>
    <cfRule type="expression" dxfId="2874" priority="144">
      <formula>AA$9&lt;8/24</formula>
    </cfRule>
  </conditionalFormatting>
  <conditionalFormatting sqref="AA33:AF33">
    <cfRule type="expression" dxfId="2873" priority="140">
      <formula>AA33&gt;$AG33</formula>
    </cfRule>
  </conditionalFormatting>
  <conditionalFormatting sqref="AA42:AA43 AB44:AF44">
    <cfRule type="expression" dxfId="2872" priority="132">
      <formula>AA$9&gt;=20/24</formula>
    </cfRule>
    <cfRule type="expression" dxfId="2871" priority="133">
      <formula>AND(AA$9&gt;=14/24,AA$9&lt;20/24)</formula>
    </cfRule>
    <cfRule type="expression" dxfId="2870" priority="134">
      <formula>AND(AA$9&gt;=8/24,AA$9&lt;14/24)</formula>
    </cfRule>
    <cfRule type="expression" dxfId="2869" priority="135">
      <formula>AA$9&lt;8/24</formula>
    </cfRule>
  </conditionalFormatting>
  <conditionalFormatting sqref="AA42:AA43 AB44:AF44">
    <cfRule type="expression" dxfId="2868" priority="131">
      <formula>AA42&gt;$AG42</formula>
    </cfRule>
  </conditionalFormatting>
  <conditionalFormatting sqref="M39:R42 AA44:AA50 N43:R50 S39:S50 T42:Z50 AB45:AF50">
    <cfRule type="expression" dxfId="2867" priority="127">
      <formula>M$9&gt;=20/24</formula>
    </cfRule>
    <cfRule type="expression" dxfId="2866" priority="128">
      <formula>AND(M$9&gt;=14/24,M$9&lt;20/24)</formula>
    </cfRule>
    <cfRule type="expression" dxfId="2865" priority="129">
      <formula>AND(M$9&gt;=8/24,M$9&lt;14/24)</formula>
    </cfRule>
    <cfRule type="expression" dxfId="2864" priority="130">
      <formula>M$9&lt;8/24</formula>
    </cfRule>
  </conditionalFormatting>
  <conditionalFormatting sqref="M39:R42 AA44:AA50 N43:R50 S39:S50 T42:Z50 AB45:AF50">
    <cfRule type="expression" dxfId="2863" priority="126">
      <formula>M39&gt;$AG39</formula>
    </cfRule>
  </conditionalFormatting>
  <conditionalFormatting sqref="AA27:AF27">
    <cfRule type="expression" dxfId="2862" priority="122">
      <formula>AA$9&gt;=20/24</formula>
    </cfRule>
    <cfRule type="expression" dxfId="2861" priority="123">
      <formula>AND(AA$9&gt;=14/24,AA$9&lt;20/24)</formula>
    </cfRule>
    <cfRule type="expression" dxfId="2860" priority="124">
      <formula>AND(AA$9&gt;=8/24,AA$9&lt;14/24)</formula>
    </cfRule>
    <cfRule type="expression" dxfId="2859" priority="125">
      <formula>AA$9&lt;8/24</formula>
    </cfRule>
  </conditionalFormatting>
  <conditionalFormatting sqref="C74:I74 C11:G11 H17:Q22 H24:Q31 M23:Q23 R17:R31 H16:R16 S16:Z31 AA17:AF17 AA23:AF23">
    <cfRule type="expression" dxfId="2858" priority="118">
      <formula>C$9&gt;=20/24</formula>
    </cfRule>
    <cfRule type="expression" dxfId="2857" priority="119">
      <formula>AND(C$9&gt;=14/24,C$9&lt;20/24)</formula>
    </cfRule>
    <cfRule type="expression" dxfId="2856" priority="120">
      <formula>AND(C$9&gt;=8/24,C$9&lt;14/24)</formula>
    </cfRule>
    <cfRule type="expression" dxfId="2855" priority="121">
      <formula>C$9&lt;8/24</formula>
    </cfRule>
  </conditionalFormatting>
  <conditionalFormatting sqref="H32:Z32">
    <cfRule type="expression" dxfId="2854" priority="114">
      <formula>H$9&gt;=20/24</formula>
    </cfRule>
    <cfRule type="expression" dxfId="2853" priority="115">
      <formula>AND(H$9&gt;=14/24,H$9&lt;20/24)</formula>
    </cfRule>
    <cfRule type="expression" dxfId="2852" priority="116">
      <formula>AND(H$9&gt;=8/24,H$9&lt;14/24)</formula>
    </cfRule>
    <cfRule type="expression" dxfId="2851" priority="117">
      <formula>H$9&lt;8/24</formula>
    </cfRule>
  </conditionalFormatting>
  <conditionalFormatting sqref="H35:Z35">
    <cfRule type="expression" dxfId="2850" priority="110">
      <formula>H$9&gt;=20/24</formula>
    </cfRule>
    <cfRule type="expression" dxfId="2849" priority="111">
      <formula>AND(H$9&gt;=14/24,H$9&lt;20/24)</formula>
    </cfRule>
    <cfRule type="expression" dxfId="2848" priority="112">
      <formula>AND(H$9&gt;=8/24,H$9&lt;14/24)</formula>
    </cfRule>
    <cfRule type="expression" dxfId="2847" priority="113">
      <formula>H$9&lt;8/24</formula>
    </cfRule>
  </conditionalFormatting>
  <conditionalFormatting sqref="C11:G11 H17:Q22 H24:Q32 M23:Q23 R17:R32 H16:R16 H34:Z35 S16:Z32 AA17:AF17 AA23:AF23">
    <cfRule type="expression" dxfId="2846" priority="109">
      <formula>C11&gt;$AG11</formula>
    </cfRule>
  </conditionalFormatting>
  <conditionalFormatting sqref="H34:Z34">
    <cfRule type="expression" dxfId="2845" priority="105">
      <formula>H$9&gt;=20/24</formula>
    </cfRule>
    <cfRule type="expression" dxfId="2844" priority="106">
      <formula>AND(H$9&gt;=14/24,H$9&lt;20/24)</formula>
    </cfRule>
    <cfRule type="expression" dxfId="2843" priority="107">
      <formula>AND(H$9&gt;=8/24,H$9&lt;14/24)</formula>
    </cfRule>
    <cfRule type="expression" dxfId="2842" priority="108">
      <formula>H$9&lt;8/24</formula>
    </cfRule>
  </conditionalFormatting>
  <conditionalFormatting sqref="H33:Z33">
    <cfRule type="expression" dxfId="2841" priority="97">
      <formula>H$9&gt;=20/24</formula>
    </cfRule>
    <cfRule type="expression" dxfId="2840" priority="98">
      <formula>AND(H$9&gt;=14/24,H$9&lt;20/24)</formula>
    </cfRule>
    <cfRule type="expression" dxfId="2839" priority="99">
      <formula>AND(H$9&gt;=8/24,H$9&lt;14/24)</formula>
    </cfRule>
    <cfRule type="expression" dxfId="2838" priority="100">
      <formula>H$9&lt;8/24</formula>
    </cfRule>
  </conditionalFormatting>
  <conditionalFormatting sqref="H33:Z33">
    <cfRule type="expression" dxfId="2837" priority="96">
      <formula>H33&gt;$AG33</formula>
    </cfRule>
  </conditionalFormatting>
  <conditionalFormatting sqref="C40:D41">
    <cfRule type="expression" dxfId="2836" priority="92">
      <formula>C$9&gt;=20/24</formula>
    </cfRule>
    <cfRule type="expression" dxfId="2835" priority="93">
      <formula>AND(C$9&gt;=14/24,C$9&lt;20/24)</formula>
    </cfRule>
    <cfRule type="expression" dxfId="2834" priority="94">
      <formula>AND(C$9&gt;=8/24,C$9&lt;14/24)</formula>
    </cfRule>
    <cfRule type="expression" dxfId="2833" priority="95">
      <formula>C$9&lt;8/24</formula>
    </cfRule>
  </conditionalFormatting>
  <conditionalFormatting sqref="C39:D39">
    <cfRule type="expression" dxfId="2832" priority="88">
      <formula>C$9&gt;=20/24</formula>
    </cfRule>
    <cfRule type="expression" dxfId="2831" priority="89">
      <formula>AND(C$9&gt;=14/24,C$9&lt;20/24)</formula>
    </cfRule>
    <cfRule type="expression" dxfId="2830" priority="90">
      <formula>AND(C$9&gt;=8/24,C$9&lt;14/24)</formula>
    </cfRule>
    <cfRule type="expression" dxfId="2829" priority="91">
      <formula>C$9&lt;8/24</formula>
    </cfRule>
  </conditionalFormatting>
  <conditionalFormatting sqref="C39:D41">
    <cfRule type="expression" dxfId="2828" priority="87">
      <formula>C39&gt;$AG39</formula>
    </cfRule>
  </conditionalFormatting>
  <conditionalFormatting sqref="E64:L66">
    <cfRule type="expression" dxfId="2827" priority="83">
      <formula>E$9&gt;=20/24</formula>
    </cfRule>
    <cfRule type="expression" dxfId="2826" priority="84">
      <formula>AND(E$9&gt;=14/24,E$9&lt;20/24)</formula>
    </cfRule>
    <cfRule type="expression" dxfId="2825" priority="85">
      <formula>AND(E$9&gt;=8/24,E$9&lt;14/24)</formula>
    </cfRule>
    <cfRule type="expression" dxfId="2824" priority="86">
      <formula>E$9&lt;8/24</formula>
    </cfRule>
  </conditionalFormatting>
  <conditionalFormatting sqref="D42:D43">
    <cfRule type="expression" dxfId="2823" priority="82">
      <formula>D42&gt;$AG42</formula>
    </cfRule>
  </conditionalFormatting>
  <conditionalFormatting sqref="E44:E50 F45:M50">
    <cfRule type="expression" dxfId="2822" priority="78">
      <formula>E$9&gt;=20/24</formula>
    </cfRule>
    <cfRule type="expression" dxfId="2821" priority="79">
      <formula>AND(E$9&gt;=14/24,E$9&lt;20/24)</formula>
    </cfRule>
    <cfRule type="expression" dxfId="2820" priority="80">
      <formula>AND(E$9&gt;=8/24,E$9&lt;14/24)</formula>
    </cfRule>
    <cfRule type="expression" dxfId="2819" priority="81">
      <formula>E$9&lt;8/24</formula>
    </cfRule>
  </conditionalFormatting>
  <conditionalFormatting sqref="E44:E50 F45:M50">
    <cfRule type="expression" dxfId="2818" priority="77">
      <formula>E44&gt;$AG44</formula>
    </cfRule>
  </conditionalFormatting>
  <conditionalFormatting sqref="B82 B74 B94:B100 B11">
    <cfRule type="expression" dxfId="2817" priority="64">
      <formula>B$9&gt;=20/24</formula>
    </cfRule>
    <cfRule type="expression" dxfId="2816" priority="65">
      <formula>AND(B$9&gt;=14/24,B$9&lt;20/24)</formula>
    </cfRule>
    <cfRule type="expression" dxfId="2815" priority="66">
      <formula>AND(B$9&gt;=8/24,B$9&lt;14/24)</formula>
    </cfRule>
    <cfRule type="expression" dxfId="2814" priority="67">
      <formula>B$9&lt;8/24</formula>
    </cfRule>
  </conditionalFormatting>
  <conditionalFormatting sqref="B37:G37">
    <cfRule type="expression" dxfId="2813" priority="60">
      <formula>B$9&gt;=20/24</formula>
    </cfRule>
    <cfRule type="expression" dxfId="2812" priority="61">
      <formula>AND(B$9&gt;=14/24,B$9&lt;20/24)</formula>
    </cfRule>
    <cfRule type="expression" dxfId="2811" priority="62">
      <formula>AND(B$9&gt;=8/24,B$9&lt;14/24)</formula>
    </cfRule>
    <cfRule type="expression" dxfId="2810" priority="63">
      <formula>B$9&lt;8/24</formula>
    </cfRule>
  </conditionalFormatting>
  <conditionalFormatting sqref="B11 B37:G37">
    <cfRule type="expression" dxfId="2809" priority="59">
      <formula>B11&gt;$AG11</formula>
    </cfRule>
  </conditionalFormatting>
  <conditionalFormatting sqref="B84">
    <cfRule type="expression" dxfId="2808" priority="55">
      <formula>B$9&gt;=20/24</formula>
    </cfRule>
    <cfRule type="expression" dxfId="2807" priority="56">
      <formula>AND(B$9&gt;=14/24,B$9&lt;20/24)</formula>
    </cfRule>
    <cfRule type="expression" dxfId="2806" priority="57">
      <formula>AND(B$9&gt;=8/24,B$9&lt;14/24)</formula>
    </cfRule>
    <cfRule type="expression" dxfId="2805" priority="58">
      <formula>B$9&lt;8/24</formula>
    </cfRule>
  </conditionalFormatting>
  <conditionalFormatting sqref="B40:B41 B57 B36:G36">
    <cfRule type="expression" dxfId="2804" priority="51">
      <formula>B$9&gt;=20/24</formula>
    </cfRule>
    <cfRule type="expression" dxfId="2803" priority="52">
      <formula>AND(B$9&gt;=14/24,B$9&lt;20/24)</formula>
    </cfRule>
    <cfRule type="expression" dxfId="2802" priority="53">
      <formula>AND(B$9&gt;=8/24,B$9&lt;14/24)</formula>
    </cfRule>
    <cfRule type="expression" dxfId="2801" priority="54">
      <formula>B$9&lt;8/24</formula>
    </cfRule>
  </conditionalFormatting>
  <conditionalFormatting sqref="B39">
    <cfRule type="expression" dxfId="2800" priority="47">
      <formula>B$9&gt;=20/24</formula>
    </cfRule>
    <cfRule type="expression" dxfId="2799" priority="48">
      <formula>AND(B$9&gt;=14/24,B$9&lt;20/24)</formula>
    </cfRule>
    <cfRule type="expression" dxfId="2798" priority="49">
      <formula>AND(B$9&gt;=8/24,B$9&lt;14/24)</formula>
    </cfRule>
    <cfRule type="expression" dxfId="2797" priority="50">
      <formula>B$9&lt;8/24</formula>
    </cfRule>
  </conditionalFormatting>
  <conditionalFormatting sqref="B39:B41 B36:G36">
    <cfRule type="expression" dxfId="2796" priority="46">
      <formula>B36&gt;$AG36</formula>
    </cfRule>
  </conditionalFormatting>
  <conditionalFormatting sqref="B83 B75:B81 B53:B56 B58:B73 C60:C67 C53:D55 D61:D67 B85:D91 B12:G14 B16:G16 B28:G31 B18:G22 B24:G26">
    <cfRule type="expression" dxfId="2795" priority="42">
      <formula>B$9&gt;=20/24</formula>
    </cfRule>
    <cfRule type="expression" dxfId="2794" priority="43">
      <formula>AND(B$9&gt;=14/24,B$9&lt;20/24)</formula>
    </cfRule>
    <cfRule type="expression" dxfId="2793" priority="44">
      <formula>AND(B$9&gt;=8/24,B$9&lt;14/24)</formula>
    </cfRule>
    <cfRule type="expression" dxfId="2792" priority="45">
      <formula>B$9&lt;8/24</formula>
    </cfRule>
  </conditionalFormatting>
  <conditionalFormatting sqref="B32:G32">
    <cfRule type="expression" dxfId="2791" priority="38">
      <formula>B$9&gt;=20/24</formula>
    </cfRule>
    <cfRule type="expression" dxfId="2790" priority="39">
      <formula>AND(B$9&gt;=14/24,B$9&lt;20/24)</formula>
    </cfRule>
    <cfRule type="expression" dxfId="2789" priority="40">
      <formula>AND(B$9&gt;=8/24,B$9&lt;14/24)</formula>
    </cfRule>
    <cfRule type="expression" dxfId="2788" priority="41">
      <formula>B$9&lt;8/24</formula>
    </cfRule>
  </conditionalFormatting>
  <conditionalFormatting sqref="B35:G35">
    <cfRule type="expression" dxfId="2787" priority="34">
      <formula>B$9&gt;=20/24</formula>
    </cfRule>
    <cfRule type="expression" dxfId="2786" priority="35">
      <formula>AND(B$9&gt;=14/24,B$9&lt;20/24)</formula>
    </cfRule>
    <cfRule type="expression" dxfId="2785" priority="36">
      <formula>AND(B$9&gt;=8/24,B$9&lt;14/24)</formula>
    </cfRule>
    <cfRule type="expression" dxfId="2784" priority="37">
      <formula>B$9&lt;8/24</formula>
    </cfRule>
  </conditionalFormatting>
  <conditionalFormatting sqref="B38 B51:B56 B42:C43 C53:D55 B34:G35 B12:G16 B18:G22 B24:G32">
    <cfRule type="expression" dxfId="2783" priority="33">
      <formula>B12&gt;$AG12</formula>
    </cfRule>
  </conditionalFormatting>
  <conditionalFormatting sqref="B34:G34">
    <cfRule type="expression" dxfId="2782" priority="29">
      <formula>B$9&gt;=20/24</formula>
    </cfRule>
    <cfRule type="expression" dxfId="2781" priority="30">
      <formula>AND(B$9&gt;=14/24,B$9&lt;20/24)</formula>
    </cfRule>
    <cfRule type="expression" dxfId="2780" priority="31">
      <formula>AND(B$9&gt;=8/24,B$9&lt;14/24)</formula>
    </cfRule>
    <cfRule type="expression" dxfId="2779" priority="32">
      <formula>B$9&lt;8/24</formula>
    </cfRule>
  </conditionalFormatting>
  <conditionalFormatting sqref="B15:G15">
    <cfRule type="expression" dxfId="2778" priority="25">
      <formula>B$9&gt;=20/24</formula>
    </cfRule>
    <cfRule type="expression" dxfId="2777" priority="26">
      <formula>AND(B$9&gt;=14/24,B$9&lt;20/24)</formula>
    </cfRule>
    <cfRule type="expression" dxfId="2776" priority="27">
      <formula>AND(B$9&gt;=8/24,B$9&lt;14/24)</formula>
    </cfRule>
    <cfRule type="expression" dxfId="2775" priority="28">
      <formula>B$9&lt;8/24</formula>
    </cfRule>
  </conditionalFormatting>
  <conditionalFormatting sqref="B33:G33">
    <cfRule type="expression" dxfId="2774" priority="21">
      <formula>B$9&gt;=20/24</formula>
    </cfRule>
    <cfRule type="expression" dxfId="2773" priority="22">
      <formula>AND(B$9&gt;=14/24,B$9&lt;20/24)</formula>
    </cfRule>
    <cfRule type="expression" dxfId="2772" priority="23">
      <formula>AND(B$9&gt;=8/24,B$9&lt;14/24)</formula>
    </cfRule>
    <cfRule type="expression" dxfId="2771" priority="24">
      <formula>B$9&lt;8/24</formula>
    </cfRule>
  </conditionalFormatting>
  <conditionalFormatting sqref="B33:G33">
    <cfRule type="expression" dxfId="2770" priority="20">
      <formula>B33&gt;$AG33</formula>
    </cfRule>
  </conditionalFormatting>
  <conditionalFormatting sqref="B44:D50">
    <cfRule type="expression" dxfId="2769" priority="16">
      <formula>B$9&gt;=20/24</formula>
    </cfRule>
    <cfRule type="expression" dxfId="2768" priority="17">
      <formula>AND(B$9&gt;=14/24,B$9&lt;20/24)</formula>
    </cfRule>
    <cfRule type="expression" dxfId="2767" priority="18">
      <formula>AND(B$9&gt;=8/24,B$9&lt;14/24)</formula>
    </cfRule>
    <cfRule type="expression" dxfId="2766" priority="19">
      <formula>B$9&lt;8/24</formula>
    </cfRule>
  </conditionalFormatting>
  <conditionalFormatting sqref="B44:D50">
    <cfRule type="expression" dxfId="2765" priority="15">
      <formula>B44&gt;$AG44</formula>
    </cfRule>
  </conditionalFormatting>
  <conditionalFormatting sqref="B27:G27">
    <cfRule type="expression" dxfId="2764" priority="11">
      <formula>B$9&gt;=20/24</formula>
    </cfRule>
    <cfRule type="expression" dxfId="2763" priority="12">
      <formula>AND(B$9&gt;=14/24,B$9&lt;20/24)</formula>
    </cfRule>
    <cfRule type="expression" dxfId="2762" priority="13">
      <formula>AND(B$9&gt;=8/24,B$9&lt;14/24)</formula>
    </cfRule>
    <cfRule type="expression" dxfId="2761" priority="14">
      <formula>B$9&lt;8/24</formula>
    </cfRule>
  </conditionalFormatting>
  <conditionalFormatting sqref="B17:G17 B23:L23">
    <cfRule type="expression" dxfId="2760" priority="7">
      <formula>B$9&gt;=20/24</formula>
    </cfRule>
    <cfRule type="expression" dxfId="2759" priority="8">
      <formula>AND(B$9&gt;=14/24,B$9&lt;20/24)</formula>
    </cfRule>
    <cfRule type="expression" dxfId="2758" priority="9">
      <formula>AND(B$9&gt;=8/24,B$9&lt;14/24)</formula>
    </cfRule>
    <cfRule type="expression" dxfId="2757" priority="10">
      <formula>B$9&lt;8/24</formula>
    </cfRule>
  </conditionalFormatting>
  <conditionalFormatting sqref="B17:G17 B23:L23">
    <cfRule type="expression" dxfId="2756" priority="6">
      <formula>B17&gt;$AG17</formula>
    </cfRule>
  </conditionalFormatting>
  <conditionalFormatting sqref="M43:M44">
    <cfRule type="expression" dxfId="2755" priority="2">
      <formula>M$9&gt;=20/24</formula>
    </cfRule>
    <cfRule type="expression" dxfId="2754" priority="3">
      <formula>AND(M$9&gt;=14/24,M$9&lt;20/24)</formula>
    </cfRule>
    <cfRule type="expression" dxfId="2753" priority="4">
      <formula>AND(M$9&gt;=8/24,M$9&lt;14/24)</formula>
    </cfRule>
    <cfRule type="expression" dxfId="2752" priority="5">
      <formula>M$9&lt;8/24</formula>
    </cfRule>
  </conditionalFormatting>
  <conditionalFormatting sqref="M43:M44">
    <cfRule type="expression" dxfId="2751" priority="1">
      <formula>M43&gt;$AG43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5" id="{C449C14C-6853-4D4E-BBF4-65E04A91202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W25" sqref="W25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str">
        <f ca="1">"2079/"&amp;"01/"&amp;INT(MID(CELL("filename",D6),FIND("]",CELL("filename",D6))+1,200))</f>
        <v>2079/01/31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80</v>
      </c>
      <c r="C5" s="29">
        <f t="shared" si="0"/>
        <v>-19</v>
      </c>
      <c r="D5" s="29">
        <f t="shared" si="0"/>
        <v>-51.620000000000005</v>
      </c>
      <c r="E5" s="29">
        <f t="shared" si="0"/>
        <v>-51.8</v>
      </c>
      <c r="F5" s="29">
        <f t="shared" si="0"/>
        <v>-90.5</v>
      </c>
      <c r="G5" s="29">
        <f t="shared" si="0"/>
        <v>-110.9</v>
      </c>
      <c r="H5" s="29">
        <f t="shared" si="0"/>
        <v>-112</v>
      </c>
      <c r="I5" s="29">
        <f t="shared" si="0"/>
        <v>-115.8</v>
      </c>
      <c r="J5" s="29">
        <f t="shared" si="0"/>
        <v>-131.80000000000001</v>
      </c>
      <c r="K5" s="29">
        <f t="shared" si="0"/>
        <v>24.89</v>
      </c>
      <c r="L5" s="29">
        <f t="shared" si="0"/>
        <v>28.8</v>
      </c>
      <c r="M5" s="29">
        <f t="shared" si="0"/>
        <v>23.18</v>
      </c>
      <c r="N5" s="29">
        <f t="shared" si="0"/>
        <v>39.799999999999997</v>
      </c>
      <c r="O5" s="29">
        <f t="shared" si="0"/>
        <v>48.8</v>
      </c>
      <c r="P5" s="29">
        <f t="shared" si="0"/>
        <v>9</v>
      </c>
      <c r="Q5" s="29">
        <f t="shared" si="0"/>
        <v>53</v>
      </c>
      <c r="R5" s="29">
        <f t="shared" si="0"/>
        <v>36.9</v>
      </c>
      <c r="S5" s="29">
        <f t="shared" si="0"/>
        <v>82.5</v>
      </c>
      <c r="T5" s="29">
        <f t="shared" si="0"/>
        <v>143.15</v>
      </c>
      <c r="U5" s="29">
        <f t="shared" si="0"/>
        <v>80.449999999999989</v>
      </c>
      <c r="V5" s="29">
        <f t="shared" si="0"/>
        <v>108.82999999999998</v>
      </c>
      <c r="W5" s="29">
        <f t="shared" si="0"/>
        <v>99.95</v>
      </c>
      <c r="X5" s="29">
        <f t="shared" si="0"/>
        <v>116.8</v>
      </c>
      <c r="Y5" s="29">
        <f t="shared" si="0"/>
        <v>142</v>
      </c>
      <c r="Z5" s="29">
        <f t="shared" si="0"/>
        <v>156.1</v>
      </c>
      <c r="AA5" s="29">
        <f t="shared" si="0"/>
        <v>163.55000000000001</v>
      </c>
      <c r="AB5" s="29">
        <f t="shared" si="0"/>
        <v>143.34</v>
      </c>
      <c r="AC5" s="29">
        <f t="shared" si="0"/>
        <v>113</v>
      </c>
      <c r="AD5" s="29">
        <f t="shared" si="0"/>
        <v>87</v>
      </c>
      <c r="AE5" s="29">
        <f t="shared" si="0"/>
        <v>88</v>
      </c>
      <c r="AF5" s="29">
        <f>B68</f>
        <v>51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1107MW at 9:00hr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Load=921</v>
      </c>
      <c r="B7" s="34">
        <f>B75</f>
        <v>1099.54</v>
      </c>
      <c r="C7" s="34">
        <f t="shared" ref="C7:AF7" si="1">C75</f>
        <v>1097.6399999999999</v>
      </c>
      <c r="D7" s="34">
        <f t="shared" si="1"/>
        <v>1034.1399999999999</v>
      </c>
      <c r="E7" s="34">
        <f t="shared" si="1"/>
        <v>962.52000000000021</v>
      </c>
      <c r="F7" s="34">
        <f t="shared" si="1"/>
        <v>935.34000000000015</v>
      </c>
      <c r="G7" s="34">
        <f t="shared" si="1"/>
        <v>920.6400000000001</v>
      </c>
      <c r="H7" s="34">
        <f t="shared" si="1"/>
        <v>928.54</v>
      </c>
      <c r="I7" s="34">
        <f t="shared" si="1"/>
        <v>943.04</v>
      </c>
      <c r="J7" s="34">
        <f t="shared" si="1"/>
        <v>973.04</v>
      </c>
      <c r="K7" s="34">
        <f t="shared" si="1"/>
        <v>977.44</v>
      </c>
      <c r="L7" s="34">
        <f t="shared" si="1"/>
        <v>1004.4300000000001</v>
      </c>
      <c r="M7" s="34">
        <f t="shared" si="1"/>
        <v>1045.24</v>
      </c>
      <c r="N7" s="34">
        <f t="shared" si="1"/>
        <v>1106.6200000000001</v>
      </c>
      <c r="O7" s="34">
        <f t="shared" si="1"/>
        <v>1064.44</v>
      </c>
      <c r="P7" s="34">
        <f t="shared" si="1"/>
        <v>1048.7400000000002</v>
      </c>
      <c r="Q7" s="34">
        <f t="shared" si="1"/>
        <v>1100.44</v>
      </c>
      <c r="R7" s="34">
        <f t="shared" si="1"/>
        <v>1152.24</v>
      </c>
      <c r="S7" s="34">
        <f t="shared" si="1"/>
        <v>1168.44</v>
      </c>
      <c r="T7" s="34">
        <f t="shared" si="1"/>
        <v>1174.04</v>
      </c>
      <c r="U7" s="34">
        <f t="shared" si="1"/>
        <v>1158.3900000000001</v>
      </c>
      <c r="V7" s="34">
        <f t="shared" si="1"/>
        <v>1125.69</v>
      </c>
      <c r="W7" s="34">
        <f t="shared" si="1"/>
        <v>1188.0900000000001</v>
      </c>
      <c r="X7" s="34">
        <f t="shared" si="1"/>
        <v>1209.21</v>
      </c>
      <c r="Y7" s="34">
        <f t="shared" si="1"/>
        <v>1236.0600000000002</v>
      </c>
      <c r="Z7" s="34">
        <f t="shared" si="1"/>
        <v>1360.56</v>
      </c>
      <c r="AA7" s="34">
        <f t="shared" si="1"/>
        <v>1399.06</v>
      </c>
      <c r="AB7" s="34">
        <f t="shared" si="1"/>
        <v>1422.29</v>
      </c>
      <c r="AC7" s="34">
        <f t="shared" si="1"/>
        <v>1426.58</v>
      </c>
      <c r="AD7" s="34">
        <f t="shared" si="1"/>
        <v>1383.84</v>
      </c>
      <c r="AE7" s="34">
        <f t="shared" si="1"/>
        <v>1287.44</v>
      </c>
      <c r="AF7" s="34">
        <f t="shared" si="1"/>
        <v>1261.44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130</v>
      </c>
      <c r="C11" s="47">
        <v>115</v>
      </c>
      <c r="D11" s="47">
        <v>160</v>
      </c>
      <c r="E11" s="44">
        <v>150</v>
      </c>
      <c r="F11" s="44">
        <v>115</v>
      </c>
      <c r="G11" s="44">
        <v>135</v>
      </c>
      <c r="H11" s="44">
        <v>155</v>
      </c>
      <c r="I11" s="44">
        <v>170</v>
      </c>
      <c r="J11" s="45">
        <v>180</v>
      </c>
      <c r="K11" s="45">
        <v>200</v>
      </c>
      <c r="L11" s="45">
        <v>113</v>
      </c>
      <c r="M11" s="44">
        <v>130</v>
      </c>
      <c r="N11" s="44">
        <v>160</v>
      </c>
      <c r="O11" s="44">
        <v>140</v>
      </c>
      <c r="P11" s="44">
        <v>140</v>
      </c>
      <c r="Q11" s="44">
        <v>220</v>
      </c>
      <c r="R11" s="44">
        <v>220</v>
      </c>
      <c r="S11" s="46">
        <v>240</v>
      </c>
      <c r="T11" s="46">
        <v>200</v>
      </c>
      <c r="U11" s="46">
        <v>150</v>
      </c>
      <c r="V11" s="46">
        <v>180</v>
      </c>
      <c r="W11" s="46">
        <v>220</v>
      </c>
      <c r="X11" s="46">
        <v>250</v>
      </c>
      <c r="Y11" s="46">
        <v>260</v>
      </c>
      <c r="Z11" s="46">
        <v>320</v>
      </c>
      <c r="AA11" s="46">
        <v>320</v>
      </c>
      <c r="AB11" s="46">
        <v>300</v>
      </c>
      <c r="AC11" s="46">
        <v>320</v>
      </c>
      <c r="AD11" s="46">
        <v>320</v>
      </c>
      <c r="AE11" s="46">
        <v>250</v>
      </c>
      <c r="AF11" s="46">
        <v>220</v>
      </c>
      <c r="AG11" s="48">
        <v>456</v>
      </c>
      <c r="AH11" s="49">
        <f>MAX(B11:AF11)</f>
        <v>320</v>
      </c>
      <c r="AI11" s="50">
        <f>MIN(B11:AF11)</f>
        <v>113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31</v>
      </c>
      <c r="C12" s="44">
        <v>31</v>
      </c>
      <c r="D12" s="44">
        <v>31</v>
      </c>
      <c r="E12" s="44">
        <v>31</v>
      </c>
      <c r="F12" s="44">
        <v>31</v>
      </c>
      <c r="G12" s="44">
        <v>31</v>
      </c>
      <c r="H12" s="44">
        <v>31</v>
      </c>
      <c r="I12" s="44">
        <v>31</v>
      </c>
      <c r="J12" s="44">
        <v>31</v>
      </c>
      <c r="K12" s="44">
        <v>31</v>
      </c>
      <c r="L12" s="44">
        <v>31</v>
      </c>
      <c r="M12" s="44">
        <v>31</v>
      </c>
      <c r="N12" s="44">
        <v>32</v>
      </c>
      <c r="O12" s="44">
        <v>32</v>
      </c>
      <c r="P12" s="44">
        <v>32</v>
      </c>
      <c r="Q12" s="44">
        <v>32</v>
      </c>
      <c r="R12" s="44">
        <v>32</v>
      </c>
      <c r="S12" s="44">
        <v>32</v>
      </c>
      <c r="T12" s="44">
        <v>32</v>
      </c>
      <c r="U12" s="44">
        <v>32</v>
      </c>
      <c r="V12" s="44">
        <v>32</v>
      </c>
      <c r="W12" s="44">
        <v>32</v>
      </c>
      <c r="X12" s="44">
        <v>32</v>
      </c>
      <c r="Y12" s="44">
        <v>32</v>
      </c>
      <c r="Z12" s="44">
        <v>32</v>
      </c>
      <c r="AA12" s="44">
        <v>32</v>
      </c>
      <c r="AB12" s="44">
        <v>31</v>
      </c>
      <c r="AC12" s="44">
        <v>31</v>
      </c>
      <c r="AD12" s="44">
        <v>31</v>
      </c>
      <c r="AE12" s="44">
        <v>31</v>
      </c>
      <c r="AF12" s="44">
        <v>31</v>
      </c>
      <c r="AG12" s="53">
        <v>60</v>
      </c>
      <c r="AH12" s="49">
        <f t="shared" ref="AH12:AH75" si="2">MAX(B12:AF12)</f>
        <v>32</v>
      </c>
      <c r="AI12" s="50">
        <f t="shared" ref="AI12:AI75" si="3">MIN(B12:AF12)</f>
        <v>31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18.5</v>
      </c>
      <c r="C13" s="44">
        <v>18.5</v>
      </c>
      <c r="D13" s="44">
        <v>18.5</v>
      </c>
      <c r="E13" s="44">
        <v>18.3</v>
      </c>
      <c r="F13" s="44">
        <v>20.3</v>
      </c>
      <c r="G13" s="44">
        <v>20.3</v>
      </c>
      <c r="H13" s="44">
        <v>20.3</v>
      </c>
      <c r="I13" s="44">
        <v>20.2</v>
      </c>
      <c r="J13" s="44">
        <v>20.2</v>
      </c>
      <c r="K13" s="44">
        <v>20.2</v>
      </c>
      <c r="L13" s="44">
        <v>20.3</v>
      </c>
      <c r="M13" s="44">
        <v>20.3</v>
      </c>
      <c r="N13" s="44">
        <v>20.3</v>
      </c>
      <c r="O13" s="44">
        <v>26.2</v>
      </c>
      <c r="P13" s="44">
        <v>26.2</v>
      </c>
      <c r="Q13" s="44">
        <v>21.2</v>
      </c>
      <c r="R13" s="44">
        <v>21.2</v>
      </c>
      <c r="S13" s="44">
        <v>21.4</v>
      </c>
      <c r="T13" s="44">
        <v>21.4</v>
      </c>
      <c r="U13" s="44">
        <v>21.4</v>
      </c>
      <c r="V13" s="44">
        <v>21.4</v>
      </c>
      <c r="W13" s="44">
        <v>19.420000000000002</v>
      </c>
      <c r="X13" s="44">
        <v>19.420000000000002</v>
      </c>
      <c r="Y13" s="44">
        <v>19.420000000000002</v>
      </c>
      <c r="Z13" s="44">
        <v>19.420000000000002</v>
      </c>
      <c r="AA13" s="44">
        <v>19.420000000000002</v>
      </c>
      <c r="AB13" s="44">
        <v>19.399999999999999</v>
      </c>
      <c r="AC13" s="44">
        <v>19.399999999999999</v>
      </c>
      <c r="AD13" s="44">
        <v>19.399999999999999</v>
      </c>
      <c r="AE13" s="44">
        <v>19.399999999999999</v>
      </c>
      <c r="AF13" s="44">
        <v>19.399999999999999</v>
      </c>
      <c r="AG13" s="53">
        <v>52.4</v>
      </c>
      <c r="AH13" s="49">
        <f t="shared" si="2"/>
        <v>26.2</v>
      </c>
      <c r="AI13" s="50">
        <f t="shared" si="3"/>
        <v>18.3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50.7</v>
      </c>
      <c r="C14" s="44">
        <v>50.7</v>
      </c>
      <c r="D14" s="44">
        <v>50.7</v>
      </c>
      <c r="E14" s="44">
        <v>50.1</v>
      </c>
      <c r="F14" s="44">
        <v>50.2</v>
      </c>
      <c r="G14" s="44">
        <v>50.3</v>
      </c>
      <c r="H14" s="44">
        <v>50.4</v>
      </c>
      <c r="I14" s="44">
        <v>50.2</v>
      </c>
      <c r="J14" s="44">
        <v>50.2</v>
      </c>
      <c r="K14" s="44">
        <v>50.1</v>
      </c>
      <c r="L14" s="44">
        <v>50.3</v>
      </c>
      <c r="M14" s="44">
        <v>50.3</v>
      </c>
      <c r="N14" s="44">
        <v>50.3</v>
      </c>
      <c r="O14" s="44">
        <v>0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0</v>
      </c>
      <c r="W14" s="44">
        <v>0</v>
      </c>
      <c r="X14" s="44">
        <v>0</v>
      </c>
      <c r="Y14" s="44">
        <v>0</v>
      </c>
      <c r="Z14" s="44">
        <v>0</v>
      </c>
      <c r="AA14" s="44">
        <v>0</v>
      </c>
      <c r="AB14" s="44">
        <v>50.7</v>
      </c>
      <c r="AC14" s="44">
        <v>50.7</v>
      </c>
      <c r="AD14" s="44">
        <v>50.7</v>
      </c>
      <c r="AE14" s="44">
        <v>50.7</v>
      </c>
      <c r="AF14" s="44">
        <v>50.7</v>
      </c>
      <c r="AG14" s="53">
        <v>50</v>
      </c>
      <c r="AH14" s="49">
        <f t="shared" si="2"/>
        <v>50.7</v>
      </c>
      <c r="AI14" s="50">
        <f t="shared" si="3"/>
        <v>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29</v>
      </c>
      <c r="C15" s="44">
        <v>29</v>
      </c>
      <c r="D15" s="44">
        <v>29</v>
      </c>
      <c r="E15" s="44">
        <v>29.4</v>
      </c>
      <c r="F15" s="44">
        <v>29.3</v>
      </c>
      <c r="G15" s="44">
        <v>29.4</v>
      </c>
      <c r="H15" s="44">
        <v>29.5</v>
      </c>
      <c r="I15" s="44">
        <v>29.4</v>
      </c>
      <c r="J15" s="44">
        <v>29.4</v>
      </c>
      <c r="K15" s="44">
        <v>29.4</v>
      </c>
      <c r="L15" s="44">
        <v>29.4</v>
      </c>
      <c r="M15" s="44">
        <v>29.4</v>
      </c>
      <c r="N15" s="44">
        <v>29.4</v>
      </c>
      <c r="O15" s="44">
        <v>29.4</v>
      </c>
      <c r="P15" s="44">
        <v>29.4</v>
      </c>
      <c r="Q15" s="44">
        <v>28.5</v>
      </c>
      <c r="R15" s="44">
        <v>28.5</v>
      </c>
      <c r="S15" s="44">
        <v>29.3</v>
      </c>
      <c r="T15" s="44">
        <v>29.3</v>
      </c>
      <c r="U15" s="44">
        <v>29.3</v>
      </c>
      <c r="V15" s="44">
        <v>29.3</v>
      </c>
      <c r="W15" s="44">
        <v>29.3</v>
      </c>
      <c r="X15" s="44">
        <v>29.3</v>
      </c>
      <c r="Y15" s="44">
        <v>29.3</v>
      </c>
      <c r="Z15" s="44">
        <v>29.3</v>
      </c>
      <c r="AA15" s="44">
        <v>29.3</v>
      </c>
      <c r="AB15" s="44">
        <v>29.1</v>
      </c>
      <c r="AC15" s="44">
        <v>29.1</v>
      </c>
      <c r="AD15" s="44">
        <v>31</v>
      </c>
      <c r="AE15" s="44">
        <v>31</v>
      </c>
      <c r="AF15" s="44">
        <v>32.299999999999997</v>
      </c>
      <c r="AG15" s="56">
        <v>45</v>
      </c>
      <c r="AH15" s="49">
        <f t="shared" si="2"/>
        <v>32.299999999999997</v>
      </c>
      <c r="AI15" s="50">
        <f t="shared" si="3"/>
        <v>28.5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21</v>
      </c>
      <c r="C16" s="44">
        <v>21</v>
      </c>
      <c r="D16" s="44">
        <v>21</v>
      </c>
      <c r="E16" s="44">
        <v>21</v>
      </c>
      <c r="F16" s="44">
        <v>21</v>
      </c>
      <c r="G16" s="44">
        <v>21</v>
      </c>
      <c r="H16" s="44">
        <v>21</v>
      </c>
      <c r="I16" s="44">
        <v>24</v>
      </c>
      <c r="J16" s="44">
        <v>21</v>
      </c>
      <c r="K16" s="44">
        <v>21</v>
      </c>
      <c r="L16" s="44">
        <v>21</v>
      </c>
      <c r="M16" s="44">
        <v>21</v>
      </c>
      <c r="N16" s="44">
        <v>21</v>
      </c>
      <c r="O16" s="44">
        <v>21</v>
      </c>
      <c r="P16" s="44">
        <v>21</v>
      </c>
      <c r="Q16" s="44">
        <v>21</v>
      </c>
      <c r="R16" s="44">
        <v>21</v>
      </c>
      <c r="S16" s="44">
        <v>21</v>
      </c>
      <c r="T16" s="44">
        <v>21</v>
      </c>
      <c r="U16" s="44">
        <v>21</v>
      </c>
      <c r="V16" s="44">
        <v>21</v>
      </c>
      <c r="W16" s="44">
        <v>21</v>
      </c>
      <c r="X16" s="44">
        <v>21</v>
      </c>
      <c r="Y16" s="44">
        <v>21</v>
      </c>
      <c r="Z16" s="44">
        <v>21</v>
      </c>
      <c r="AA16" s="44">
        <v>21</v>
      </c>
      <c r="AB16" s="44">
        <v>28</v>
      </c>
      <c r="AC16" s="44">
        <v>28</v>
      </c>
      <c r="AD16" s="44">
        <v>28</v>
      </c>
      <c r="AE16" s="44">
        <v>28</v>
      </c>
      <c r="AF16" s="44">
        <v>28</v>
      </c>
      <c r="AG16" s="53">
        <v>45</v>
      </c>
      <c r="AH16" s="49">
        <f t="shared" si="2"/>
        <v>28</v>
      </c>
      <c r="AI16" s="50">
        <f t="shared" si="3"/>
        <v>21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>
        <v>12.5</v>
      </c>
      <c r="G17" s="44">
        <v>12.5</v>
      </c>
      <c r="H17" s="44">
        <v>12.5</v>
      </c>
      <c r="I17" s="44">
        <v>12.5</v>
      </c>
      <c r="J17" s="44">
        <v>12.5</v>
      </c>
      <c r="K17" s="44">
        <v>12.5</v>
      </c>
      <c r="L17" s="44">
        <v>12.5</v>
      </c>
      <c r="M17" s="44">
        <v>12.5</v>
      </c>
      <c r="N17" s="44">
        <v>12.5</v>
      </c>
      <c r="O17" s="44">
        <v>12.5</v>
      </c>
      <c r="P17" s="44">
        <v>12.5</v>
      </c>
      <c r="Q17" s="44">
        <v>12.5</v>
      </c>
      <c r="R17" s="44">
        <v>12.5</v>
      </c>
      <c r="S17" s="44">
        <v>12.5</v>
      </c>
      <c r="T17" s="44">
        <v>12.5</v>
      </c>
      <c r="U17" s="44">
        <v>12.5</v>
      </c>
      <c r="V17" s="44">
        <v>12.5</v>
      </c>
      <c r="W17" s="44">
        <v>12.5</v>
      </c>
      <c r="X17" s="44">
        <v>12.5</v>
      </c>
      <c r="Y17" s="44">
        <v>12.5</v>
      </c>
      <c r="Z17" s="44">
        <v>12.5</v>
      </c>
      <c r="AA17" s="44">
        <v>12.5</v>
      </c>
      <c r="AB17" s="44">
        <v>12.5</v>
      </c>
      <c r="AC17" s="44">
        <v>12.5</v>
      </c>
      <c r="AD17" s="44">
        <v>12.5</v>
      </c>
      <c r="AE17" s="44">
        <v>12.5</v>
      </c>
      <c r="AF17" s="44">
        <v>12.5</v>
      </c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9.3000000000000007</v>
      </c>
      <c r="C18" s="44">
        <v>9.3000000000000007</v>
      </c>
      <c r="D18" s="44">
        <v>9.3000000000000007</v>
      </c>
      <c r="E18" s="44">
        <v>9.3000000000000007</v>
      </c>
      <c r="F18" s="44">
        <v>9.3000000000000007</v>
      </c>
      <c r="G18" s="44">
        <v>9.3000000000000007</v>
      </c>
      <c r="H18" s="44">
        <v>9.3000000000000007</v>
      </c>
      <c r="I18" s="44">
        <v>9.3000000000000007</v>
      </c>
      <c r="J18" s="44">
        <v>9.3000000000000007</v>
      </c>
      <c r="K18" s="44">
        <v>9.3000000000000007</v>
      </c>
      <c r="L18" s="44">
        <v>9.3000000000000007</v>
      </c>
      <c r="M18" s="44">
        <v>9.3000000000000007</v>
      </c>
      <c r="N18" s="44">
        <v>9.3000000000000007</v>
      </c>
      <c r="O18" s="44">
        <v>9.3000000000000007</v>
      </c>
      <c r="P18" s="44">
        <v>9.3000000000000007</v>
      </c>
      <c r="Q18" s="44">
        <v>9.3000000000000007</v>
      </c>
      <c r="R18" s="44">
        <v>9.3000000000000007</v>
      </c>
      <c r="S18" s="44">
        <v>9.3000000000000007</v>
      </c>
      <c r="T18" s="44">
        <v>9.3000000000000007</v>
      </c>
      <c r="U18" s="44">
        <v>9.3000000000000007</v>
      </c>
      <c r="V18" s="44">
        <v>9.3000000000000007</v>
      </c>
      <c r="W18" s="44">
        <v>9.3000000000000007</v>
      </c>
      <c r="X18" s="44">
        <v>9.3000000000000007</v>
      </c>
      <c r="Y18" s="44">
        <v>9.3000000000000007</v>
      </c>
      <c r="Z18" s="44">
        <v>9.3000000000000007</v>
      </c>
      <c r="AA18" s="44">
        <v>9.3000000000000007</v>
      </c>
      <c r="AB18" s="44">
        <v>13.2</v>
      </c>
      <c r="AC18" s="44">
        <v>13.2</v>
      </c>
      <c r="AD18" s="44">
        <v>13.2</v>
      </c>
      <c r="AE18" s="44">
        <v>13.2</v>
      </c>
      <c r="AF18" s="44">
        <v>13.2</v>
      </c>
      <c r="AG18" s="53">
        <v>36</v>
      </c>
      <c r="AH18" s="49">
        <f t="shared" si="2"/>
        <v>13.2</v>
      </c>
      <c r="AI18" s="50">
        <f t="shared" si="3"/>
        <v>9.3000000000000007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24</v>
      </c>
      <c r="C19" s="44">
        <v>18.600000000000001</v>
      </c>
      <c r="D19" s="44">
        <v>18.600000000000001</v>
      </c>
      <c r="E19" s="44">
        <v>18.600000000000001</v>
      </c>
      <c r="F19" s="44">
        <v>18.600000000000001</v>
      </c>
      <c r="G19" s="44">
        <v>18.600000000000001</v>
      </c>
      <c r="H19" s="44">
        <v>18.600000000000001</v>
      </c>
      <c r="I19" s="44">
        <v>18.600000000000001</v>
      </c>
      <c r="J19" s="44">
        <v>18.600000000000001</v>
      </c>
      <c r="K19" s="44">
        <v>18.600000000000001</v>
      </c>
      <c r="L19" s="44">
        <v>18.600000000000001</v>
      </c>
      <c r="M19" s="44">
        <v>18.600000000000001</v>
      </c>
      <c r="N19" s="44">
        <v>18.600000000000001</v>
      </c>
      <c r="O19" s="44">
        <v>13.3</v>
      </c>
      <c r="P19" s="44">
        <v>13.3</v>
      </c>
      <c r="Q19" s="44">
        <v>13.3</v>
      </c>
      <c r="R19" s="44">
        <v>13.3</v>
      </c>
      <c r="S19" s="44">
        <v>13.3</v>
      </c>
      <c r="T19" s="44">
        <v>13.3</v>
      </c>
      <c r="U19" s="44">
        <v>13.3</v>
      </c>
      <c r="V19" s="44">
        <v>13.3</v>
      </c>
      <c r="W19" s="44">
        <v>13.3</v>
      </c>
      <c r="X19" s="44">
        <v>13.3</v>
      </c>
      <c r="Y19" s="44">
        <v>13.3</v>
      </c>
      <c r="Z19" s="44">
        <v>13.3</v>
      </c>
      <c r="AA19" s="44">
        <v>13.3</v>
      </c>
      <c r="AB19" s="44">
        <v>13.3</v>
      </c>
      <c r="AC19" s="44">
        <v>13.3</v>
      </c>
      <c r="AD19" s="44">
        <v>13.3</v>
      </c>
      <c r="AE19" s="44">
        <v>13.3</v>
      </c>
      <c r="AF19" s="44">
        <v>13.3</v>
      </c>
      <c r="AG19" s="53">
        <v>30</v>
      </c>
      <c r="AH19" s="49">
        <f t="shared" si="2"/>
        <v>24</v>
      </c>
      <c r="AI19" s="50">
        <f t="shared" si="3"/>
        <v>13.3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12</v>
      </c>
      <c r="C20" s="44">
        <v>12</v>
      </c>
      <c r="D20" s="44">
        <v>12</v>
      </c>
      <c r="E20" s="44">
        <v>12</v>
      </c>
      <c r="F20" s="44">
        <v>12</v>
      </c>
      <c r="G20" s="44">
        <v>12</v>
      </c>
      <c r="H20" s="44">
        <v>12</v>
      </c>
      <c r="I20" s="44">
        <v>12</v>
      </c>
      <c r="J20" s="44">
        <v>12</v>
      </c>
      <c r="K20" s="44">
        <v>12</v>
      </c>
      <c r="L20" s="44">
        <v>12</v>
      </c>
      <c r="M20" s="44">
        <v>12</v>
      </c>
      <c r="N20" s="44">
        <v>12</v>
      </c>
      <c r="O20" s="44">
        <v>12</v>
      </c>
      <c r="P20" s="44">
        <v>12</v>
      </c>
      <c r="Q20" s="44">
        <v>12</v>
      </c>
      <c r="R20" s="44">
        <v>12</v>
      </c>
      <c r="S20" s="44">
        <v>12</v>
      </c>
      <c r="T20" s="44">
        <v>12</v>
      </c>
      <c r="U20" s="44">
        <v>12</v>
      </c>
      <c r="V20" s="44">
        <v>12</v>
      </c>
      <c r="W20" s="44">
        <v>12</v>
      </c>
      <c r="X20" s="44">
        <v>12</v>
      </c>
      <c r="Y20" s="44">
        <v>12</v>
      </c>
      <c r="Z20" s="44">
        <v>12</v>
      </c>
      <c r="AA20" s="44">
        <v>12</v>
      </c>
      <c r="AB20" s="44">
        <v>12</v>
      </c>
      <c r="AC20" s="44">
        <v>12</v>
      </c>
      <c r="AD20" s="44">
        <v>12</v>
      </c>
      <c r="AE20" s="44">
        <v>12</v>
      </c>
      <c r="AF20" s="44">
        <v>12</v>
      </c>
      <c r="AG20" s="53">
        <v>27</v>
      </c>
      <c r="AH20" s="49">
        <f t="shared" si="2"/>
        <v>12</v>
      </c>
      <c r="AI20" s="50">
        <f t="shared" si="3"/>
        <v>12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>
        <v>3.5</v>
      </c>
      <c r="H21" s="44">
        <v>3.5</v>
      </c>
      <c r="I21" s="44">
        <v>3.5</v>
      </c>
      <c r="J21" s="44">
        <v>3.5</v>
      </c>
      <c r="K21" s="44">
        <v>3.5</v>
      </c>
      <c r="L21" s="44">
        <v>3.5</v>
      </c>
      <c r="M21" s="44">
        <v>3.5</v>
      </c>
      <c r="N21" s="44">
        <v>3.5</v>
      </c>
      <c r="O21" s="44">
        <v>3.5</v>
      </c>
      <c r="P21" s="44">
        <v>3.5</v>
      </c>
      <c r="Q21" s="44">
        <v>3.5</v>
      </c>
      <c r="R21" s="44">
        <v>3.5</v>
      </c>
      <c r="S21" s="44">
        <v>3.5</v>
      </c>
      <c r="T21" s="44">
        <v>3.5</v>
      </c>
      <c r="U21" s="44">
        <v>3.5</v>
      </c>
      <c r="V21" s="44">
        <v>3.5</v>
      </c>
      <c r="W21" s="44">
        <v>3.5</v>
      </c>
      <c r="X21" s="44">
        <v>3.5</v>
      </c>
      <c r="Y21" s="44">
        <v>3.5</v>
      </c>
      <c r="Z21" s="44">
        <v>3.5</v>
      </c>
      <c r="AA21" s="44">
        <v>3.5</v>
      </c>
      <c r="AB21" s="44">
        <v>3.5</v>
      </c>
      <c r="AC21" s="44">
        <v>3.5</v>
      </c>
      <c r="AD21" s="44">
        <v>3.5</v>
      </c>
      <c r="AE21" s="44">
        <v>3.5</v>
      </c>
      <c r="AF21" s="44">
        <v>3.5</v>
      </c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22.5</v>
      </c>
      <c r="C22" s="44">
        <v>22.5</v>
      </c>
      <c r="D22" s="44">
        <v>22.5</v>
      </c>
      <c r="E22" s="44">
        <v>22.5</v>
      </c>
      <c r="F22" s="44">
        <v>22.5</v>
      </c>
      <c r="G22" s="44">
        <v>22.5</v>
      </c>
      <c r="H22" s="44">
        <v>22.5</v>
      </c>
      <c r="I22" s="44">
        <v>22.5</v>
      </c>
      <c r="J22" s="44">
        <v>22.5</v>
      </c>
      <c r="K22" s="44">
        <v>22.5</v>
      </c>
      <c r="L22" s="44">
        <v>22.5</v>
      </c>
      <c r="M22" s="44">
        <v>22.5</v>
      </c>
      <c r="N22" s="44">
        <v>22.5</v>
      </c>
      <c r="O22" s="44">
        <v>22.5</v>
      </c>
      <c r="P22" s="44">
        <v>22.5</v>
      </c>
      <c r="Q22" s="44">
        <v>22.8</v>
      </c>
      <c r="R22" s="44">
        <v>22.8</v>
      </c>
      <c r="S22" s="44">
        <v>22.8</v>
      </c>
      <c r="T22" s="44">
        <v>22.8</v>
      </c>
      <c r="U22" s="44">
        <v>22.8</v>
      </c>
      <c r="V22" s="44">
        <v>22.8</v>
      </c>
      <c r="W22" s="44">
        <v>22.8</v>
      </c>
      <c r="X22" s="44">
        <v>22.8</v>
      </c>
      <c r="Y22" s="44">
        <v>22.8</v>
      </c>
      <c r="Z22" s="44">
        <v>22.8</v>
      </c>
      <c r="AA22" s="44">
        <v>22.8</v>
      </c>
      <c r="AB22" s="44">
        <v>22.8</v>
      </c>
      <c r="AC22" s="44">
        <v>22.8</v>
      </c>
      <c r="AD22" s="44">
        <v>22.8</v>
      </c>
      <c r="AE22" s="44">
        <v>22.8</v>
      </c>
      <c r="AF22" s="44">
        <v>22.8</v>
      </c>
      <c r="AG22" s="53">
        <v>25</v>
      </c>
      <c r="AH22" s="49">
        <f t="shared" si="2"/>
        <v>22.8</v>
      </c>
      <c r="AI22" s="50">
        <f t="shared" si="3"/>
        <v>22.5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5.2</v>
      </c>
      <c r="C23" s="44">
        <v>5.2</v>
      </c>
      <c r="D23" s="44">
        <v>5.2</v>
      </c>
      <c r="E23" s="44">
        <v>5.2</v>
      </c>
      <c r="F23" s="44">
        <v>5.2</v>
      </c>
      <c r="G23" s="44">
        <v>5.2</v>
      </c>
      <c r="H23" s="44">
        <v>5.2</v>
      </c>
      <c r="I23" s="44">
        <v>5.2</v>
      </c>
      <c r="J23" s="44">
        <v>5.2</v>
      </c>
      <c r="K23" s="44">
        <v>5.2</v>
      </c>
      <c r="L23" s="44">
        <v>5.2</v>
      </c>
      <c r="M23" s="44">
        <v>5.2</v>
      </c>
      <c r="N23" s="44">
        <v>5.2</v>
      </c>
      <c r="O23" s="44">
        <v>5.2</v>
      </c>
      <c r="P23" s="44">
        <v>5.2</v>
      </c>
      <c r="Q23" s="44">
        <v>5.2</v>
      </c>
      <c r="R23" s="44">
        <v>5.2</v>
      </c>
      <c r="S23" s="44">
        <v>5.2</v>
      </c>
      <c r="T23" s="44">
        <v>5.2</v>
      </c>
      <c r="U23" s="44">
        <v>5.2</v>
      </c>
      <c r="V23" s="44">
        <v>5.2</v>
      </c>
      <c r="W23" s="44">
        <v>5.2</v>
      </c>
      <c r="X23" s="44">
        <v>5.2</v>
      </c>
      <c r="Y23" s="44">
        <v>5.2</v>
      </c>
      <c r="Z23" s="44">
        <v>5.2</v>
      </c>
      <c r="AA23" s="44">
        <v>5.2</v>
      </c>
      <c r="AB23" s="44">
        <v>5.2</v>
      </c>
      <c r="AC23" s="44">
        <v>5.2</v>
      </c>
      <c r="AD23" s="44">
        <v>5.2</v>
      </c>
      <c r="AE23" s="44">
        <v>5.2</v>
      </c>
      <c r="AF23" s="44">
        <v>5.2</v>
      </c>
      <c r="AG23" s="53">
        <v>25</v>
      </c>
      <c r="AH23" s="49">
        <f t="shared" si="2"/>
        <v>5.2</v>
      </c>
      <c r="AI23" s="50">
        <f t="shared" si="3"/>
        <v>5.2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11</v>
      </c>
      <c r="C24" s="44">
        <v>11</v>
      </c>
      <c r="D24" s="44">
        <v>11</v>
      </c>
      <c r="E24" s="44">
        <v>11</v>
      </c>
      <c r="F24" s="44">
        <v>11</v>
      </c>
      <c r="G24" s="44">
        <v>11</v>
      </c>
      <c r="H24" s="44">
        <v>11</v>
      </c>
      <c r="I24" s="44">
        <v>11</v>
      </c>
      <c r="J24" s="44">
        <v>11</v>
      </c>
      <c r="K24" s="44">
        <v>11</v>
      </c>
      <c r="L24" s="44">
        <v>11</v>
      </c>
      <c r="M24" s="44">
        <v>11</v>
      </c>
      <c r="N24" s="44">
        <v>11</v>
      </c>
      <c r="O24" s="44">
        <v>11</v>
      </c>
      <c r="P24" s="44">
        <v>11</v>
      </c>
      <c r="Q24" s="44">
        <v>12</v>
      </c>
      <c r="R24" s="44">
        <v>12</v>
      </c>
      <c r="S24" s="44">
        <v>12</v>
      </c>
      <c r="T24" s="44">
        <v>12</v>
      </c>
      <c r="U24" s="44">
        <v>12</v>
      </c>
      <c r="V24" s="44">
        <v>12</v>
      </c>
      <c r="W24" s="44">
        <v>12</v>
      </c>
      <c r="X24" s="44">
        <v>12</v>
      </c>
      <c r="Y24" s="44">
        <v>12</v>
      </c>
      <c r="Z24" s="44">
        <v>12</v>
      </c>
      <c r="AA24" s="44">
        <v>12</v>
      </c>
      <c r="AB24" s="44">
        <v>12</v>
      </c>
      <c r="AC24" s="44">
        <v>12</v>
      </c>
      <c r="AD24" s="44">
        <v>12</v>
      </c>
      <c r="AE24" s="44">
        <v>12</v>
      </c>
      <c r="AF24" s="44">
        <v>12</v>
      </c>
      <c r="AG24" s="53">
        <v>25</v>
      </c>
      <c r="AH24" s="49">
        <f t="shared" si="2"/>
        <v>12</v>
      </c>
      <c r="AI24" s="50">
        <f t="shared" si="3"/>
        <v>11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12.5</v>
      </c>
      <c r="C25" s="44">
        <v>12.5</v>
      </c>
      <c r="D25" s="44">
        <v>12.5</v>
      </c>
      <c r="E25" s="44">
        <v>12.5</v>
      </c>
      <c r="F25" s="44">
        <v>12.5</v>
      </c>
      <c r="G25" s="44">
        <v>12.5</v>
      </c>
      <c r="H25" s="44">
        <v>12.5</v>
      </c>
      <c r="I25" s="44">
        <v>12.5</v>
      </c>
      <c r="J25" s="44">
        <v>12.5</v>
      </c>
      <c r="K25" s="44">
        <v>12.5</v>
      </c>
      <c r="L25" s="44">
        <v>12.5</v>
      </c>
      <c r="M25" s="44">
        <v>12.5</v>
      </c>
      <c r="N25" s="44">
        <v>12.5</v>
      </c>
      <c r="O25" s="44">
        <v>12.5</v>
      </c>
      <c r="P25" s="44">
        <v>12.5</v>
      </c>
      <c r="Q25" s="44">
        <v>12.5</v>
      </c>
      <c r="R25" s="44">
        <v>12.5</v>
      </c>
      <c r="S25" s="44">
        <v>12.5</v>
      </c>
      <c r="T25" s="44">
        <v>12.5</v>
      </c>
      <c r="U25" s="44">
        <v>12.5</v>
      </c>
      <c r="V25" s="44">
        <v>12.5</v>
      </c>
      <c r="W25" s="44">
        <v>12.5</v>
      </c>
      <c r="X25" s="44">
        <v>12.5</v>
      </c>
      <c r="Y25" s="44">
        <v>12.5</v>
      </c>
      <c r="Z25" s="44">
        <v>12.5</v>
      </c>
      <c r="AA25" s="44">
        <v>12.5</v>
      </c>
      <c r="AB25" s="44">
        <v>12.5</v>
      </c>
      <c r="AC25" s="44">
        <v>12.5</v>
      </c>
      <c r="AD25" s="44">
        <v>12.5</v>
      </c>
      <c r="AE25" s="44">
        <v>12.5</v>
      </c>
      <c r="AF25" s="44">
        <v>12.5</v>
      </c>
      <c r="AG25" s="53">
        <v>24.2</v>
      </c>
      <c r="AH25" s="49">
        <f t="shared" si="2"/>
        <v>12.5</v>
      </c>
      <c r="AI25" s="50">
        <f t="shared" si="3"/>
        <v>12.5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0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10</v>
      </c>
      <c r="V26" s="44">
        <v>10</v>
      </c>
      <c r="W26" s="44">
        <v>5</v>
      </c>
      <c r="X26" s="44">
        <v>5</v>
      </c>
      <c r="Y26" s="44">
        <v>5</v>
      </c>
      <c r="Z26" s="44">
        <v>5</v>
      </c>
      <c r="AA26" s="44">
        <v>5</v>
      </c>
      <c r="AB26" s="44">
        <v>5</v>
      </c>
      <c r="AC26" s="44">
        <v>5</v>
      </c>
      <c r="AD26" s="44">
        <v>5</v>
      </c>
      <c r="AE26" s="44">
        <v>5</v>
      </c>
      <c r="AF26" s="44">
        <v>5</v>
      </c>
      <c r="AG26" s="53">
        <v>20</v>
      </c>
      <c r="AH26" s="49">
        <f t="shared" si="2"/>
        <v>10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>
        <v>8</v>
      </c>
      <c r="H27" s="44">
        <v>8</v>
      </c>
      <c r="I27" s="44">
        <v>8</v>
      </c>
      <c r="J27" s="44">
        <v>8</v>
      </c>
      <c r="K27" s="44">
        <v>8</v>
      </c>
      <c r="L27" s="44">
        <v>8</v>
      </c>
      <c r="M27" s="44">
        <v>8</v>
      </c>
      <c r="N27" s="44">
        <v>8</v>
      </c>
      <c r="O27" s="44">
        <v>8</v>
      </c>
      <c r="P27" s="44">
        <v>8</v>
      </c>
      <c r="Q27" s="44">
        <v>8</v>
      </c>
      <c r="R27" s="44">
        <v>8</v>
      </c>
      <c r="S27" s="44">
        <v>8</v>
      </c>
      <c r="T27" s="44">
        <v>8</v>
      </c>
      <c r="U27" s="44">
        <v>8</v>
      </c>
      <c r="V27" s="44">
        <v>8</v>
      </c>
      <c r="W27" s="44">
        <v>8</v>
      </c>
      <c r="X27" s="44">
        <v>8</v>
      </c>
      <c r="Y27" s="44">
        <v>8</v>
      </c>
      <c r="Z27" s="44">
        <v>8</v>
      </c>
      <c r="AA27" s="44">
        <v>8</v>
      </c>
      <c r="AB27" s="44">
        <v>8</v>
      </c>
      <c r="AC27" s="44">
        <v>8</v>
      </c>
      <c r="AD27" s="44">
        <v>8</v>
      </c>
      <c r="AE27" s="44">
        <v>8</v>
      </c>
      <c r="AF27" s="44">
        <v>8</v>
      </c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9.5</v>
      </c>
      <c r="C28" s="44">
        <v>9.5</v>
      </c>
      <c r="D28" s="44">
        <v>9.5</v>
      </c>
      <c r="E28" s="44">
        <v>9.5</v>
      </c>
      <c r="F28" s="44">
        <v>9.5</v>
      </c>
      <c r="G28" s="44">
        <v>9.5</v>
      </c>
      <c r="H28" s="44">
        <v>9.5</v>
      </c>
      <c r="I28" s="44">
        <v>9.5</v>
      </c>
      <c r="J28" s="44">
        <v>9.5</v>
      </c>
      <c r="K28" s="44">
        <v>9.5</v>
      </c>
      <c r="L28" s="44">
        <v>9.5</v>
      </c>
      <c r="M28" s="44">
        <v>9.5</v>
      </c>
      <c r="N28" s="44">
        <v>9.5</v>
      </c>
      <c r="O28" s="44">
        <v>9.5</v>
      </c>
      <c r="P28" s="44">
        <v>9.5</v>
      </c>
      <c r="Q28" s="44">
        <v>9.5</v>
      </c>
      <c r="R28" s="44">
        <v>9.5</v>
      </c>
      <c r="S28" s="44">
        <v>9.5</v>
      </c>
      <c r="T28" s="44">
        <v>9.5</v>
      </c>
      <c r="U28" s="44">
        <v>9.5</v>
      </c>
      <c r="V28" s="44">
        <v>9.5</v>
      </c>
      <c r="W28" s="44">
        <v>9.5</v>
      </c>
      <c r="X28" s="44">
        <v>9.5</v>
      </c>
      <c r="Y28" s="44">
        <v>9.5</v>
      </c>
      <c r="Z28" s="44">
        <v>9.5</v>
      </c>
      <c r="AA28" s="44">
        <v>9.5</v>
      </c>
      <c r="AB28" s="44">
        <v>9.5</v>
      </c>
      <c r="AC28" s="44">
        <v>9.5</v>
      </c>
      <c r="AD28" s="44">
        <v>9.5</v>
      </c>
      <c r="AE28" s="44">
        <v>9.5</v>
      </c>
      <c r="AF28" s="44">
        <v>9.5</v>
      </c>
      <c r="AG28" s="53">
        <v>22.2</v>
      </c>
      <c r="AH28" s="49">
        <f t="shared" si="2"/>
        <v>9.5</v>
      </c>
      <c r="AI28" s="50">
        <f t="shared" si="3"/>
        <v>9.5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>
        <v>6</v>
      </c>
      <c r="H29" s="44">
        <v>6</v>
      </c>
      <c r="I29" s="44">
        <v>6</v>
      </c>
      <c r="J29" s="44">
        <v>6</v>
      </c>
      <c r="K29" s="44">
        <v>6</v>
      </c>
      <c r="L29" s="44">
        <v>6</v>
      </c>
      <c r="M29" s="44">
        <v>6</v>
      </c>
      <c r="N29" s="44">
        <v>6</v>
      </c>
      <c r="O29" s="44">
        <v>6</v>
      </c>
      <c r="P29" s="44">
        <v>6</v>
      </c>
      <c r="Q29" s="44">
        <v>6</v>
      </c>
      <c r="R29" s="44">
        <v>6</v>
      </c>
      <c r="S29" s="44">
        <v>6</v>
      </c>
      <c r="T29" s="44">
        <v>6</v>
      </c>
      <c r="U29" s="44">
        <v>6</v>
      </c>
      <c r="V29" s="44">
        <v>6</v>
      </c>
      <c r="W29" s="44">
        <v>6</v>
      </c>
      <c r="X29" s="44">
        <v>6</v>
      </c>
      <c r="Y29" s="44">
        <v>6</v>
      </c>
      <c r="Z29" s="44">
        <v>6</v>
      </c>
      <c r="AA29" s="44">
        <v>6</v>
      </c>
      <c r="AB29" s="44">
        <v>6</v>
      </c>
      <c r="AC29" s="44">
        <v>6</v>
      </c>
      <c r="AD29" s="44">
        <v>6</v>
      </c>
      <c r="AE29" s="44">
        <v>6</v>
      </c>
      <c r="AF29" s="44">
        <v>6</v>
      </c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>
        <v>12</v>
      </c>
      <c r="H30" s="44">
        <v>12</v>
      </c>
      <c r="I30" s="44">
        <v>12</v>
      </c>
      <c r="J30" s="44">
        <v>12</v>
      </c>
      <c r="K30" s="44">
        <v>12</v>
      </c>
      <c r="L30" s="44">
        <v>12</v>
      </c>
      <c r="M30" s="44">
        <v>12</v>
      </c>
      <c r="N30" s="44">
        <v>12</v>
      </c>
      <c r="O30" s="44">
        <v>12</v>
      </c>
      <c r="P30" s="44">
        <v>12</v>
      </c>
      <c r="Q30" s="44">
        <v>12</v>
      </c>
      <c r="R30" s="44">
        <v>12</v>
      </c>
      <c r="S30" s="44">
        <v>12</v>
      </c>
      <c r="T30" s="44">
        <v>12</v>
      </c>
      <c r="U30" s="44">
        <v>12</v>
      </c>
      <c r="V30" s="44">
        <v>12</v>
      </c>
      <c r="W30" s="44">
        <v>12</v>
      </c>
      <c r="X30" s="44">
        <v>12</v>
      </c>
      <c r="Y30" s="44">
        <v>12</v>
      </c>
      <c r="Z30" s="44">
        <v>12</v>
      </c>
      <c r="AA30" s="44">
        <v>12</v>
      </c>
      <c r="AB30" s="44">
        <v>12</v>
      </c>
      <c r="AC30" s="44">
        <v>12</v>
      </c>
      <c r="AD30" s="44">
        <v>12</v>
      </c>
      <c r="AE30" s="44">
        <v>12</v>
      </c>
      <c r="AF30" s="44">
        <v>12</v>
      </c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>
        <v>6</v>
      </c>
      <c r="H31" s="44">
        <v>6</v>
      </c>
      <c r="I31" s="44">
        <v>6</v>
      </c>
      <c r="J31" s="44">
        <v>6</v>
      </c>
      <c r="K31" s="44">
        <v>6</v>
      </c>
      <c r="L31" s="44">
        <v>6</v>
      </c>
      <c r="M31" s="44">
        <v>6</v>
      </c>
      <c r="N31" s="44">
        <v>6</v>
      </c>
      <c r="O31" s="44">
        <v>6</v>
      </c>
      <c r="P31" s="44">
        <v>6</v>
      </c>
      <c r="Q31" s="44">
        <v>6</v>
      </c>
      <c r="R31" s="44">
        <v>6</v>
      </c>
      <c r="S31" s="44">
        <v>6</v>
      </c>
      <c r="T31" s="44">
        <v>6</v>
      </c>
      <c r="U31" s="44">
        <v>6</v>
      </c>
      <c r="V31" s="44">
        <v>6</v>
      </c>
      <c r="W31" s="44">
        <v>6</v>
      </c>
      <c r="X31" s="44">
        <v>6</v>
      </c>
      <c r="Y31" s="44">
        <v>6</v>
      </c>
      <c r="Z31" s="44">
        <v>6</v>
      </c>
      <c r="AA31" s="44">
        <v>6</v>
      </c>
      <c r="AB31" s="44">
        <v>6</v>
      </c>
      <c r="AC31" s="44">
        <v>6</v>
      </c>
      <c r="AD31" s="44">
        <v>6</v>
      </c>
      <c r="AE31" s="44">
        <v>6</v>
      </c>
      <c r="AF31" s="44">
        <v>6</v>
      </c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>
        <v>5</v>
      </c>
      <c r="H32" s="44">
        <v>5</v>
      </c>
      <c r="I32" s="44">
        <v>5</v>
      </c>
      <c r="J32" s="44">
        <v>5</v>
      </c>
      <c r="K32" s="44">
        <v>5</v>
      </c>
      <c r="L32" s="44">
        <v>5</v>
      </c>
      <c r="M32" s="44">
        <v>5</v>
      </c>
      <c r="N32" s="44">
        <v>5</v>
      </c>
      <c r="O32" s="44">
        <v>5</v>
      </c>
      <c r="P32" s="44">
        <v>5</v>
      </c>
      <c r="Q32" s="44">
        <v>5</v>
      </c>
      <c r="R32" s="44">
        <v>5</v>
      </c>
      <c r="S32" s="44">
        <v>5</v>
      </c>
      <c r="T32" s="44">
        <v>5</v>
      </c>
      <c r="U32" s="44">
        <v>5</v>
      </c>
      <c r="V32" s="44">
        <v>5</v>
      </c>
      <c r="W32" s="44">
        <v>5</v>
      </c>
      <c r="X32" s="44">
        <v>5</v>
      </c>
      <c r="Y32" s="44">
        <v>5</v>
      </c>
      <c r="Z32" s="44">
        <v>5</v>
      </c>
      <c r="AA32" s="44">
        <v>5</v>
      </c>
      <c r="AB32" s="44">
        <v>5</v>
      </c>
      <c r="AC32" s="44">
        <v>5</v>
      </c>
      <c r="AD32" s="44">
        <v>5</v>
      </c>
      <c r="AE32" s="44">
        <v>5</v>
      </c>
      <c r="AF32" s="44">
        <v>5</v>
      </c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>
        <v>2.5</v>
      </c>
      <c r="H33" s="44">
        <v>2.5</v>
      </c>
      <c r="I33" s="44">
        <v>2.5</v>
      </c>
      <c r="J33" s="44">
        <v>2.5</v>
      </c>
      <c r="K33" s="44">
        <v>2.5</v>
      </c>
      <c r="L33" s="44">
        <v>2.5</v>
      </c>
      <c r="M33" s="44">
        <v>2.5</v>
      </c>
      <c r="N33" s="44">
        <v>2.5</v>
      </c>
      <c r="O33" s="44">
        <v>2.5</v>
      </c>
      <c r="P33" s="44">
        <v>2.5</v>
      </c>
      <c r="Q33" s="44">
        <v>2.5</v>
      </c>
      <c r="R33" s="44">
        <v>2.5</v>
      </c>
      <c r="S33" s="44">
        <v>2.5</v>
      </c>
      <c r="T33" s="44">
        <v>2.5</v>
      </c>
      <c r="U33" s="44">
        <v>2.5</v>
      </c>
      <c r="V33" s="44">
        <v>2.5</v>
      </c>
      <c r="W33" s="44">
        <v>2.5</v>
      </c>
      <c r="X33" s="44">
        <v>2.5</v>
      </c>
      <c r="Y33" s="44">
        <v>2.5</v>
      </c>
      <c r="Z33" s="44">
        <v>2.5</v>
      </c>
      <c r="AA33" s="44">
        <v>2.5</v>
      </c>
      <c r="AB33" s="44">
        <v>2.5</v>
      </c>
      <c r="AC33" s="44">
        <v>2.5</v>
      </c>
      <c r="AD33" s="44">
        <v>2.5</v>
      </c>
      <c r="AE33" s="44">
        <v>2.5</v>
      </c>
      <c r="AF33" s="44">
        <v>2.5</v>
      </c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>
        <v>5</v>
      </c>
      <c r="H34" s="44">
        <v>5</v>
      </c>
      <c r="I34" s="44">
        <v>5</v>
      </c>
      <c r="J34" s="44">
        <v>5</v>
      </c>
      <c r="K34" s="44">
        <v>5</v>
      </c>
      <c r="L34" s="44">
        <v>5</v>
      </c>
      <c r="M34" s="44">
        <v>5</v>
      </c>
      <c r="N34" s="44">
        <v>5</v>
      </c>
      <c r="O34" s="44">
        <v>5</v>
      </c>
      <c r="P34" s="44">
        <v>5</v>
      </c>
      <c r="Q34" s="44">
        <v>5</v>
      </c>
      <c r="R34" s="44">
        <v>5</v>
      </c>
      <c r="S34" s="44">
        <v>5</v>
      </c>
      <c r="T34" s="44">
        <v>5</v>
      </c>
      <c r="U34" s="44">
        <v>5</v>
      </c>
      <c r="V34" s="44">
        <v>5</v>
      </c>
      <c r="W34" s="44">
        <v>5</v>
      </c>
      <c r="X34" s="44">
        <v>5</v>
      </c>
      <c r="Y34" s="44">
        <v>5</v>
      </c>
      <c r="Z34" s="44">
        <v>5</v>
      </c>
      <c r="AA34" s="44">
        <v>5</v>
      </c>
      <c r="AB34" s="44">
        <v>5</v>
      </c>
      <c r="AC34" s="44">
        <v>5</v>
      </c>
      <c r="AD34" s="44">
        <v>5</v>
      </c>
      <c r="AE34" s="44">
        <v>5</v>
      </c>
      <c r="AF34" s="44">
        <v>5</v>
      </c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5</v>
      </c>
      <c r="C35" s="44">
        <v>5</v>
      </c>
      <c r="D35" s="44">
        <v>5</v>
      </c>
      <c r="E35" s="44">
        <v>5</v>
      </c>
      <c r="F35" s="44">
        <v>5</v>
      </c>
      <c r="G35" s="44">
        <v>5</v>
      </c>
      <c r="H35" s="44">
        <v>5</v>
      </c>
      <c r="I35" s="44">
        <v>5</v>
      </c>
      <c r="J35" s="44">
        <v>5</v>
      </c>
      <c r="K35" s="44">
        <v>5</v>
      </c>
      <c r="L35" s="44">
        <v>5</v>
      </c>
      <c r="M35" s="44">
        <v>5</v>
      </c>
      <c r="N35" s="44">
        <v>5</v>
      </c>
      <c r="O35" s="44">
        <v>5</v>
      </c>
      <c r="P35" s="44">
        <v>5</v>
      </c>
      <c r="Q35" s="44">
        <v>5</v>
      </c>
      <c r="R35" s="44">
        <v>5</v>
      </c>
      <c r="S35" s="44">
        <v>5</v>
      </c>
      <c r="T35" s="44">
        <v>5</v>
      </c>
      <c r="U35" s="44">
        <v>5</v>
      </c>
      <c r="V35" s="44">
        <v>5</v>
      </c>
      <c r="W35" s="44">
        <v>5</v>
      </c>
      <c r="X35" s="44">
        <v>5</v>
      </c>
      <c r="Y35" s="44">
        <v>5</v>
      </c>
      <c r="Z35" s="44">
        <v>5</v>
      </c>
      <c r="AA35" s="44">
        <v>5</v>
      </c>
      <c r="AB35" s="44">
        <v>5</v>
      </c>
      <c r="AC35" s="44">
        <v>5</v>
      </c>
      <c r="AD35" s="44">
        <v>5</v>
      </c>
      <c r="AE35" s="44">
        <v>5</v>
      </c>
      <c r="AF35" s="44">
        <v>5</v>
      </c>
      <c r="AG35" s="58">
        <v>15.33</v>
      </c>
      <c r="AH35" s="49">
        <f t="shared" si="2"/>
        <v>5</v>
      </c>
      <c r="AI35" s="50">
        <f t="shared" si="3"/>
        <v>5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200</v>
      </c>
      <c r="C36" s="55">
        <v>200</v>
      </c>
      <c r="D36" s="55">
        <v>200</v>
      </c>
      <c r="E36" s="55">
        <v>200</v>
      </c>
      <c r="F36" s="55">
        <v>200</v>
      </c>
      <c r="G36" s="55">
        <v>200</v>
      </c>
      <c r="H36" s="55">
        <v>200</v>
      </c>
      <c r="I36" s="55">
        <v>200</v>
      </c>
      <c r="J36" s="55">
        <v>200</v>
      </c>
      <c r="K36" s="55">
        <v>200</v>
      </c>
      <c r="L36" s="55">
        <v>200</v>
      </c>
      <c r="M36" s="55">
        <v>200</v>
      </c>
      <c r="N36" s="55">
        <v>200</v>
      </c>
      <c r="O36" s="55">
        <v>200</v>
      </c>
      <c r="P36" s="55">
        <v>200</v>
      </c>
      <c r="Q36" s="55">
        <v>200</v>
      </c>
      <c r="R36" s="55">
        <v>200</v>
      </c>
      <c r="S36" s="55">
        <v>200</v>
      </c>
      <c r="T36" s="55">
        <v>200</v>
      </c>
      <c r="U36" s="55">
        <v>200</v>
      </c>
      <c r="V36" s="55">
        <v>200</v>
      </c>
      <c r="W36" s="55">
        <v>200</v>
      </c>
      <c r="X36" s="55">
        <v>200</v>
      </c>
      <c r="Y36" s="55">
        <v>200</v>
      </c>
      <c r="Z36" s="55">
        <v>200</v>
      </c>
      <c r="AA36" s="55">
        <v>200</v>
      </c>
      <c r="AB36" s="55">
        <v>200</v>
      </c>
      <c r="AC36" s="55">
        <v>200</v>
      </c>
      <c r="AD36" s="55">
        <v>200</v>
      </c>
      <c r="AE36" s="55">
        <v>200</v>
      </c>
      <c r="AF36" s="55">
        <v>200</v>
      </c>
      <c r="AG36" s="58">
        <v>85</v>
      </c>
      <c r="AH36" s="49">
        <f t="shared" si="2"/>
        <v>200</v>
      </c>
      <c r="AI36" s="50">
        <f t="shared" si="3"/>
        <v>200</v>
      </c>
      <c r="AK36" s="51"/>
    </row>
    <row r="37" spans="1:88" ht="15.75" thickBot="1" x14ac:dyDescent="0.3">
      <c r="A37" s="60" t="s">
        <v>45</v>
      </c>
      <c r="B37" s="61">
        <v>83</v>
      </c>
      <c r="C37" s="61">
        <v>83</v>
      </c>
      <c r="D37" s="61">
        <v>83</v>
      </c>
      <c r="E37" s="55">
        <v>83</v>
      </c>
      <c r="F37" s="55">
        <v>84</v>
      </c>
      <c r="G37" s="55">
        <v>84</v>
      </c>
      <c r="H37" s="55">
        <v>80.099999999999994</v>
      </c>
      <c r="I37" s="55">
        <v>78.099999999999994</v>
      </c>
      <c r="J37" s="55">
        <v>79</v>
      </c>
      <c r="K37" s="55">
        <v>81.8</v>
      </c>
      <c r="L37" s="55">
        <v>82.9</v>
      </c>
      <c r="M37" s="55">
        <f>35.1+43</f>
        <v>78.099999999999994</v>
      </c>
      <c r="N37" s="55">
        <f>34.1+39.8</f>
        <v>73.900000000000006</v>
      </c>
      <c r="O37" s="55">
        <f>32.9+49.6</f>
        <v>82.5</v>
      </c>
      <c r="P37" s="55">
        <f>32.8+43.7</f>
        <v>76.5</v>
      </c>
      <c r="Q37" s="55">
        <f>33.2+41.8</f>
        <v>75</v>
      </c>
      <c r="R37" s="55">
        <v>74</v>
      </c>
      <c r="S37" s="61">
        <f>30.7+38.9</f>
        <v>69.599999999999994</v>
      </c>
      <c r="T37" s="61">
        <v>73.2</v>
      </c>
      <c r="U37" s="61">
        <v>73.3</v>
      </c>
      <c r="V37" s="61">
        <v>73</v>
      </c>
      <c r="W37" s="61">
        <f>25.6+45.7</f>
        <v>71.300000000000011</v>
      </c>
      <c r="X37" s="61">
        <v>68.7</v>
      </c>
      <c r="Y37" s="61">
        <v>68.3</v>
      </c>
      <c r="Z37" s="61">
        <v>65.400000000000006</v>
      </c>
      <c r="AA37" s="61">
        <v>69</v>
      </c>
      <c r="AB37" s="61">
        <v>68.5</v>
      </c>
      <c r="AC37" s="61">
        <v>68.400000000000006</v>
      </c>
      <c r="AD37" s="61">
        <v>73</v>
      </c>
      <c r="AE37" s="61">
        <v>74</v>
      </c>
      <c r="AF37" s="61">
        <v>74</v>
      </c>
      <c r="AG37" s="58">
        <v>240</v>
      </c>
      <c r="AH37" s="49">
        <f t="shared" si="2"/>
        <v>84</v>
      </c>
      <c r="AI37" s="50">
        <f t="shared" si="3"/>
        <v>65.400000000000006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651.70000000000005</v>
      </c>
      <c r="C38" s="63">
        <f t="shared" si="4"/>
        <v>631.29999999999995</v>
      </c>
      <c r="D38" s="63">
        <f t="shared" si="4"/>
        <v>676.3</v>
      </c>
      <c r="E38" s="63">
        <f t="shared" si="4"/>
        <v>665.90000000000009</v>
      </c>
      <c r="F38" s="63">
        <f t="shared" si="4"/>
        <v>632.90000000000009</v>
      </c>
      <c r="G38" s="63">
        <f t="shared" si="4"/>
        <v>653.1</v>
      </c>
      <c r="H38" s="63">
        <f t="shared" si="4"/>
        <v>673.3</v>
      </c>
      <c r="I38" s="63">
        <f t="shared" si="4"/>
        <v>690.9</v>
      </c>
      <c r="J38" s="63">
        <f t="shared" si="4"/>
        <v>697.9</v>
      </c>
      <c r="K38" s="63">
        <f t="shared" si="4"/>
        <v>717.8</v>
      </c>
      <c r="L38" s="63">
        <f t="shared" si="4"/>
        <v>631.1</v>
      </c>
      <c r="M38" s="63">
        <f t="shared" si="4"/>
        <v>648.1</v>
      </c>
      <c r="N38" s="63">
        <f t="shared" si="4"/>
        <v>679.1</v>
      </c>
      <c r="O38" s="63">
        <f t="shared" si="4"/>
        <v>609.40000000000009</v>
      </c>
      <c r="P38" s="63">
        <f t="shared" si="4"/>
        <v>609.40000000000009</v>
      </c>
      <c r="Q38" s="63">
        <f t="shared" si="4"/>
        <v>684.8</v>
      </c>
      <c r="R38" s="63">
        <f t="shared" si="4"/>
        <v>684.8</v>
      </c>
      <c r="S38" s="63">
        <f t="shared" si="4"/>
        <v>705.8</v>
      </c>
      <c r="T38" s="63">
        <f t="shared" si="4"/>
        <v>665.8</v>
      </c>
      <c r="U38" s="63">
        <f t="shared" si="4"/>
        <v>625.80000000000007</v>
      </c>
      <c r="V38" s="63">
        <f t="shared" si="4"/>
        <v>655.8</v>
      </c>
      <c r="W38" s="63">
        <f t="shared" si="4"/>
        <v>688.82</v>
      </c>
      <c r="X38" s="63">
        <f t="shared" si="4"/>
        <v>718.82</v>
      </c>
      <c r="Y38" s="63">
        <f t="shared" si="4"/>
        <v>728.82</v>
      </c>
      <c r="Z38" s="63">
        <f t="shared" si="4"/>
        <v>788.82</v>
      </c>
      <c r="AA38" s="63">
        <f t="shared" si="4"/>
        <v>788.82</v>
      </c>
      <c r="AB38" s="63">
        <f t="shared" si="4"/>
        <v>829.2</v>
      </c>
      <c r="AC38" s="63">
        <f t="shared" si="4"/>
        <v>849.19999999999993</v>
      </c>
      <c r="AD38" s="63">
        <f t="shared" si="4"/>
        <v>851.09999999999991</v>
      </c>
      <c r="AE38" s="63">
        <f t="shared" si="4"/>
        <v>781.09999999999991</v>
      </c>
      <c r="AF38" s="63">
        <f t="shared" si="4"/>
        <v>752.4</v>
      </c>
      <c r="AG38" s="58">
        <f>SUM(AG11:AG37)</f>
        <v>1492.8299999999997</v>
      </c>
      <c r="AH38" s="49">
        <f t="shared" si="2"/>
        <v>851.09999999999991</v>
      </c>
      <c r="AI38" s="50">
        <f t="shared" si="3"/>
        <v>609.40000000000009</v>
      </c>
      <c r="AK38" s="51"/>
    </row>
    <row r="39" spans="1:88" x14ac:dyDescent="0.25">
      <c r="A39" s="52" t="s">
        <v>47</v>
      </c>
      <c r="B39" s="44">
        <v>132</v>
      </c>
      <c r="C39" s="44">
        <v>121</v>
      </c>
      <c r="D39" s="44">
        <v>110</v>
      </c>
      <c r="E39" s="44">
        <v>106.2</v>
      </c>
      <c r="F39" s="44">
        <v>110.8</v>
      </c>
      <c r="G39" s="44">
        <v>115</v>
      </c>
      <c r="H39" s="44">
        <v>111.4</v>
      </c>
      <c r="I39" s="44">
        <v>110.9</v>
      </c>
      <c r="J39" s="44">
        <v>131.30000000000001</v>
      </c>
      <c r="K39" s="44">
        <v>131.1</v>
      </c>
      <c r="L39" s="44">
        <v>111</v>
      </c>
      <c r="M39" s="44">
        <v>121.2</v>
      </c>
      <c r="N39" s="44">
        <v>133.30000000000001</v>
      </c>
      <c r="O39" s="44">
        <v>145.19999999999999</v>
      </c>
      <c r="P39" s="44">
        <v>135</v>
      </c>
      <c r="Q39" s="44">
        <v>145.1</v>
      </c>
      <c r="R39" s="44">
        <v>141</v>
      </c>
      <c r="S39" s="44">
        <v>141.19999999999999</v>
      </c>
      <c r="T39" s="44">
        <v>141.19999999999999</v>
      </c>
      <c r="U39" s="44">
        <v>145.30000000000001</v>
      </c>
      <c r="V39" s="44">
        <v>145.30000000000001</v>
      </c>
      <c r="W39" s="44">
        <v>145.1</v>
      </c>
      <c r="X39" s="44">
        <v>145.1</v>
      </c>
      <c r="Y39" s="44">
        <v>145.1</v>
      </c>
      <c r="Z39" s="44">
        <v>145.1</v>
      </c>
      <c r="AA39" s="44">
        <v>145.1</v>
      </c>
      <c r="AB39" s="44">
        <v>145.19999999999999</v>
      </c>
      <c r="AC39" s="44">
        <v>144.80000000000001</v>
      </c>
      <c r="AD39" s="44">
        <v>145.19999999999999</v>
      </c>
      <c r="AE39" s="44">
        <v>145</v>
      </c>
      <c r="AF39" s="44">
        <v>145.19999999999999</v>
      </c>
      <c r="AG39" s="56">
        <v>144</v>
      </c>
      <c r="AH39" s="49">
        <f t="shared" si="2"/>
        <v>145.30000000000001</v>
      </c>
      <c r="AI39" s="50">
        <f t="shared" si="3"/>
        <v>106.2</v>
      </c>
      <c r="AK39" s="51"/>
    </row>
    <row r="40" spans="1:88" x14ac:dyDescent="0.25">
      <c r="A40" s="57" t="s">
        <v>48</v>
      </c>
      <c r="B40" s="64">
        <v>69</v>
      </c>
      <c r="C40" s="64">
        <v>69</v>
      </c>
      <c r="D40" s="64">
        <v>65</v>
      </c>
      <c r="E40" s="64">
        <v>55.2</v>
      </c>
      <c r="F40" s="64">
        <v>56</v>
      </c>
      <c r="G40" s="64">
        <v>55.5</v>
      </c>
      <c r="H40" s="64">
        <v>55.6</v>
      </c>
      <c r="I40" s="64">
        <v>55.3</v>
      </c>
      <c r="J40" s="64">
        <v>58.8</v>
      </c>
      <c r="K40" s="64">
        <v>58.1</v>
      </c>
      <c r="L40" s="64">
        <v>51.9</v>
      </c>
      <c r="M40" s="44">
        <v>51.8</v>
      </c>
      <c r="N40" s="44">
        <v>67.7</v>
      </c>
      <c r="O40" s="44">
        <v>68.8</v>
      </c>
      <c r="P40" s="44">
        <v>59.1</v>
      </c>
      <c r="Q40" s="44">
        <v>60.2</v>
      </c>
      <c r="R40" s="44">
        <v>70</v>
      </c>
      <c r="S40" s="64">
        <v>71.7</v>
      </c>
      <c r="T40" s="64">
        <v>71.7</v>
      </c>
      <c r="U40" s="64">
        <v>35.5</v>
      </c>
      <c r="V40" s="64">
        <v>35.5</v>
      </c>
      <c r="W40" s="64">
        <v>36</v>
      </c>
      <c r="X40" s="64">
        <v>36</v>
      </c>
      <c r="Y40" s="64">
        <v>36</v>
      </c>
      <c r="Z40" s="64">
        <v>36</v>
      </c>
      <c r="AA40" s="64">
        <v>36</v>
      </c>
      <c r="AB40" s="64">
        <v>54.2</v>
      </c>
      <c r="AC40" s="64">
        <v>60.3</v>
      </c>
      <c r="AD40" s="64">
        <v>66</v>
      </c>
      <c r="AE40" s="64">
        <v>65.599999999999994</v>
      </c>
      <c r="AF40" s="64">
        <v>64.5</v>
      </c>
      <c r="AG40" s="58">
        <v>70</v>
      </c>
      <c r="AH40" s="49">
        <f t="shared" si="2"/>
        <v>71.7</v>
      </c>
      <c r="AI40" s="50">
        <f t="shared" si="3"/>
        <v>35.5</v>
      </c>
      <c r="AK40" s="51"/>
    </row>
    <row r="41" spans="1:88" x14ac:dyDescent="0.25">
      <c r="A41" s="57" t="s">
        <v>49</v>
      </c>
      <c r="B41" s="64">
        <v>68</v>
      </c>
      <c r="C41" s="64">
        <v>68.5</v>
      </c>
      <c r="D41" s="64">
        <v>69</v>
      </c>
      <c r="E41" s="64">
        <v>54</v>
      </c>
      <c r="F41" s="64">
        <v>56.6</v>
      </c>
      <c r="G41" s="64">
        <v>57</v>
      </c>
      <c r="H41" s="64">
        <v>68.3</v>
      </c>
      <c r="I41" s="64">
        <v>67.400000000000006</v>
      </c>
      <c r="J41" s="64">
        <v>60.3</v>
      </c>
      <c r="K41" s="64">
        <v>60.4</v>
      </c>
      <c r="L41" s="64">
        <v>53</v>
      </c>
      <c r="M41" s="44">
        <v>53.5</v>
      </c>
      <c r="N41" s="44">
        <v>66.5</v>
      </c>
      <c r="O41" s="44">
        <v>67.599999999999994</v>
      </c>
      <c r="P41" s="44">
        <v>62</v>
      </c>
      <c r="Q41" s="44">
        <v>66.900000000000006</v>
      </c>
      <c r="R41" s="44">
        <v>69</v>
      </c>
      <c r="S41" s="64">
        <v>69.5</v>
      </c>
      <c r="T41" s="64">
        <v>69.5</v>
      </c>
      <c r="U41" s="64">
        <v>69.5</v>
      </c>
      <c r="V41" s="64">
        <v>69.5</v>
      </c>
      <c r="W41" s="64">
        <v>70</v>
      </c>
      <c r="X41" s="64">
        <v>70</v>
      </c>
      <c r="Y41" s="64">
        <v>70</v>
      </c>
      <c r="Z41" s="64">
        <v>70</v>
      </c>
      <c r="AA41" s="64">
        <v>70</v>
      </c>
      <c r="AB41" s="64">
        <v>69.2</v>
      </c>
      <c r="AC41" s="64">
        <v>60.4</v>
      </c>
      <c r="AD41" s="64">
        <v>65.2</v>
      </c>
      <c r="AE41" s="64">
        <v>65.400000000000006</v>
      </c>
      <c r="AF41" s="64">
        <v>68</v>
      </c>
      <c r="AG41" s="58">
        <v>69</v>
      </c>
      <c r="AH41" s="49">
        <f t="shared" si="2"/>
        <v>70</v>
      </c>
      <c r="AI41" s="50">
        <f t="shared" si="3"/>
        <v>53</v>
      </c>
      <c r="AK41" s="51"/>
    </row>
    <row r="42" spans="1:88" x14ac:dyDescent="0.25">
      <c r="A42" s="57" t="s">
        <v>50</v>
      </c>
      <c r="B42" s="55">
        <v>60.7</v>
      </c>
      <c r="C42" s="55">
        <v>60.7</v>
      </c>
      <c r="D42" s="55">
        <v>60.7</v>
      </c>
      <c r="E42" s="55">
        <v>60.7</v>
      </c>
      <c r="F42" s="55">
        <v>60.7</v>
      </c>
      <c r="G42" s="55">
        <v>60.4</v>
      </c>
      <c r="H42" s="55">
        <v>60.7</v>
      </c>
      <c r="I42" s="55">
        <v>60.4</v>
      </c>
      <c r="J42" s="55">
        <v>60.4</v>
      </c>
      <c r="K42" s="55">
        <v>60.4</v>
      </c>
      <c r="L42" s="55">
        <v>60.4</v>
      </c>
      <c r="M42" s="44">
        <v>60.2</v>
      </c>
      <c r="N42" s="44">
        <v>60.2</v>
      </c>
      <c r="O42" s="44">
        <v>60.2</v>
      </c>
      <c r="P42" s="44">
        <v>60.4</v>
      </c>
      <c r="Q42" s="44">
        <v>60.4</v>
      </c>
      <c r="R42" s="44">
        <v>60.4</v>
      </c>
      <c r="S42" s="44">
        <v>60.2</v>
      </c>
      <c r="T42" s="44">
        <v>60.2</v>
      </c>
      <c r="U42" s="44">
        <v>60.2</v>
      </c>
      <c r="V42" s="44">
        <v>60.2</v>
      </c>
      <c r="W42" s="64">
        <v>60.4</v>
      </c>
      <c r="X42" s="64">
        <v>60.4</v>
      </c>
      <c r="Y42" s="64">
        <v>60.4</v>
      </c>
      <c r="Z42" s="64">
        <v>60.4</v>
      </c>
      <c r="AA42" s="64">
        <v>60.4</v>
      </c>
      <c r="AB42" s="55">
        <v>60.4</v>
      </c>
      <c r="AC42" s="55">
        <v>69.3</v>
      </c>
      <c r="AD42" s="55">
        <v>60.4</v>
      </c>
      <c r="AE42" s="55">
        <v>60.4</v>
      </c>
      <c r="AF42" s="55">
        <v>60.4</v>
      </c>
      <c r="AG42" s="58">
        <v>60</v>
      </c>
      <c r="AH42" s="49">
        <f t="shared" si="2"/>
        <v>69.3</v>
      </c>
      <c r="AI42" s="50">
        <f t="shared" si="3"/>
        <v>60.2</v>
      </c>
      <c r="AK42" s="51"/>
    </row>
    <row r="43" spans="1:88" x14ac:dyDescent="0.25">
      <c r="A43" s="57" t="s">
        <v>51</v>
      </c>
      <c r="B43" s="55">
        <v>15</v>
      </c>
      <c r="C43" s="55">
        <v>15</v>
      </c>
      <c r="D43" s="55">
        <v>20</v>
      </c>
      <c r="E43" s="55">
        <v>20</v>
      </c>
      <c r="F43" s="55">
        <v>18</v>
      </c>
      <c r="G43" s="55">
        <v>18</v>
      </c>
      <c r="H43" s="55">
        <v>18</v>
      </c>
      <c r="I43" s="55">
        <v>18</v>
      </c>
      <c r="J43" s="55">
        <v>28</v>
      </c>
      <c r="K43" s="55">
        <v>29.3</v>
      </c>
      <c r="L43" s="55">
        <v>20</v>
      </c>
      <c r="M43" s="44">
        <v>19.5</v>
      </c>
      <c r="N43" s="44">
        <v>15</v>
      </c>
      <c r="O43" s="44">
        <v>10</v>
      </c>
      <c r="P43" s="44">
        <v>10</v>
      </c>
      <c r="Q43" s="44">
        <v>10</v>
      </c>
      <c r="R43" s="44">
        <v>10</v>
      </c>
      <c r="S43" s="44">
        <v>20.2</v>
      </c>
      <c r="T43" s="44">
        <v>20.2</v>
      </c>
      <c r="U43" s="44">
        <v>16</v>
      </c>
      <c r="V43" s="44">
        <v>16</v>
      </c>
      <c r="W43" s="44">
        <v>16</v>
      </c>
      <c r="X43" s="44">
        <v>16</v>
      </c>
      <c r="Y43" s="44">
        <v>16</v>
      </c>
      <c r="Z43" s="44">
        <v>16</v>
      </c>
      <c r="AA43" s="64">
        <v>30</v>
      </c>
      <c r="AB43" s="64">
        <v>30</v>
      </c>
      <c r="AC43" s="64">
        <v>30</v>
      </c>
      <c r="AD43" s="64">
        <v>30</v>
      </c>
      <c r="AE43" s="55">
        <v>30</v>
      </c>
      <c r="AF43" s="55">
        <v>30</v>
      </c>
      <c r="AG43" s="58">
        <v>30</v>
      </c>
      <c r="AH43" s="49">
        <f t="shared" si="2"/>
        <v>30</v>
      </c>
      <c r="AI43" s="50">
        <f t="shared" si="3"/>
        <v>10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44">
        <v>10</v>
      </c>
      <c r="N44" s="44">
        <v>10</v>
      </c>
      <c r="O44" s="44">
        <v>10</v>
      </c>
      <c r="P44" s="44">
        <v>10</v>
      </c>
      <c r="Q44" s="44">
        <v>10</v>
      </c>
      <c r="R44" s="44">
        <v>10</v>
      </c>
      <c r="S44" s="44">
        <v>10</v>
      </c>
      <c r="T44" s="44">
        <v>10</v>
      </c>
      <c r="U44" s="44">
        <v>10</v>
      </c>
      <c r="V44" s="44">
        <v>10</v>
      </c>
      <c r="W44" s="44">
        <v>10</v>
      </c>
      <c r="X44" s="44">
        <v>10</v>
      </c>
      <c r="Y44" s="44">
        <v>10</v>
      </c>
      <c r="Z44" s="44">
        <v>0</v>
      </c>
      <c r="AA44" s="44">
        <v>0</v>
      </c>
      <c r="AB44" s="44">
        <v>0</v>
      </c>
      <c r="AC44" s="44">
        <v>0</v>
      </c>
      <c r="AD44" s="44">
        <v>0</v>
      </c>
      <c r="AE44" s="64">
        <v>0</v>
      </c>
      <c r="AF44" s="64">
        <v>0</v>
      </c>
      <c r="AG44" s="58">
        <v>25</v>
      </c>
      <c r="AH44" s="49">
        <f t="shared" si="2"/>
        <v>10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16.5</v>
      </c>
      <c r="C45" s="64">
        <v>16.5</v>
      </c>
      <c r="D45" s="64">
        <v>16.5</v>
      </c>
      <c r="E45" s="64">
        <v>16.5</v>
      </c>
      <c r="F45" s="64">
        <v>16.5</v>
      </c>
      <c r="G45" s="64">
        <v>16.5</v>
      </c>
      <c r="H45" s="64">
        <v>16.5</v>
      </c>
      <c r="I45" s="64">
        <v>16.5</v>
      </c>
      <c r="J45" s="64">
        <v>16.5</v>
      </c>
      <c r="K45" s="64">
        <v>16.5</v>
      </c>
      <c r="L45" s="64">
        <v>16.5</v>
      </c>
      <c r="M45" s="64">
        <v>16.5</v>
      </c>
      <c r="N45" s="44">
        <v>16</v>
      </c>
      <c r="O45" s="44">
        <v>16</v>
      </c>
      <c r="P45" s="44">
        <v>16.3</v>
      </c>
      <c r="Q45" s="44">
        <v>16.3</v>
      </c>
      <c r="R45" s="44">
        <v>16.3</v>
      </c>
      <c r="S45" s="44">
        <v>16.3</v>
      </c>
      <c r="T45" s="44">
        <v>16.3</v>
      </c>
      <c r="U45" s="44">
        <v>16.3</v>
      </c>
      <c r="V45" s="44">
        <v>16.3</v>
      </c>
      <c r="W45" s="44">
        <v>16.3</v>
      </c>
      <c r="X45" s="44">
        <v>16.3</v>
      </c>
      <c r="Y45" s="44">
        <v>16.3</v>
      </c>
      <c r="Z45" s="44">
        <v>16.3</v>
      </c>
      <c r="AA45" s="44">
        <v>16.3</v>
      </c>
      <c r="AB45" s="44">
        <v>16.3</v>
      </c>
      <c r="AC45" s="44">
        <v>16.3</v>
      </c>
      <c r="AD45" s="44">
        <v>16.3</v>
      </c>
      <c r="AE45" s="44">
        <v>16.3</v>
      </c>
      <c r="AF45" s="44">
        <v>16.3</v>
      </c>
      <c r="AG45" s="58">
        <v>24</v>
      </c>
      <c r="AH45" s="49">
        <f t="shared" si="2"/>
        <v>16.5</v>
      </c>
      <c r="AI45" s="50">
        <f t="shared" si="3"/>
        <v>16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44">
        <v>0</v>
      </c>
      <c r="O46" s="44">
        <v>0</v>
      </c>
      <c r="P46" s="44">
        <v>0</v>
      </c>
      <c r="Q46" s="44">
        <v>0</v>
      </c>
      <c r="R46" s="44">
        <v>0</v>
      </c>
      <c r="S46" s="44">
        <v>0</v>
      </c>
      <c r="T46" s="44">
        <v>0</v>
      </c>
      <c r="U46" s="44">
        <v>0</v>
      </c>
      <c r="V46" s="44">
        <v>0</v>
      </c>
      <c r="W46" s="44">
        <v>0</v>
      </c>
      <c r="X46" s="44">
        <v>0</v>
      </c>
      <c r="Y46" s="44">
        <v>0</v>
      </c>
      <c r="Z46" s="44">
        <v>0</v>
      </c>
      <c r="AA46" s="44">
        <v>0</v>
      </c>
      <c r="AB46" s="44">
        <v>0</v>
      </c>
      <c r="AC46" s="44">
        <v>0</v>
      </c>
      <c r="AD46" s="44">
        <v>0</v>
      </c>
      <c r="AE46" s="44">
        <v>0</v>
      </c>
      <c r="AF46" s="44">
        <v>0</v>
      </c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13</v>
      </c>
      <c r="C47" s="64">
        <v>13</v>
      </c>
      <c r="D47" s="64">
        <v>13</v>
      </c>
      <c r="E47" s="64">
        <v>13</v>
      </c>
      <c r="F47" s="64">
        <v>13</v>
      </c>
      <c r="G47" s="64">
        <v>13</v>
      </c>
      <c r="H47" s="64">
        <v>13</v>
      </c>
      <c r="I47" s="64">
        <v>13</v>
      </c>
      <c r="J47" s="64">
        <v>13</v>
      </c>
      <c r="K47" s="64">
        <v>13</v>
      </c>
      <c r="L47" s="64">
        <v>13</v>
      </c>
      <c r="M47" s="64">
        <v>13</v>
      </c>
      <c r="N47" s="44">
        <v>13</v>
      </c>
      <c r="O47" s="44">
        <v>13</v>
      </c>
      <c r="P47" s="44">
        <v>13</v>
      </c>
      <c r="Q47" s="44">
        <v>13</v>
      </c>
      <c r="R47" s="44">
        <v>13</v>
      </c>
      <c r="S47" s="44">
        <v>13</v>
      </c>
      <c r="T47" s="44">
        <v>13</v>
      </c>
      <c r="U47" s="44">
        <v>13</v>
      </c>
      <c r="V47" s="44">
        <v>13</v>
      </c>
      <c r="W47" s="44">
        <v>13</v>
      </c>
      <c r="X47" s="44">
        <v>13</v>
      </c>
      <c r="Y47" s="44">
        <v>13</v>
      </c>
      <c r="Z47" s="44">
        <v>13</v>
      </c>
      <c r="AA47" s="44">
        <v>13</v>
      </c>
      <c r="AB47" s="44">
        <v>13</v>
      </c>
      <c r="AC47" s="44">
        <v>13</v>
      </c>
      <c r="AD47" s="44">
        <v>13</v>
      </c>
      <c r="AE47" s="44">
        <v>13</v>
      </c>
      <c r="AF47" s="44">
        <v>13</v>
      </c>
      <c r="AG47" s="58">
        <v>14.1</v>
      </c>
      <c r="AH47" s="49">
        <f t="shared" si="2"/>
        <v>13</v>
      </c>
      <c r="AI47" s="50">
        <f t="shared" si="3"/>
        <v>13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9</v>
      </c>
      <c r="C48" s="64">
        <v>9</v>
      </c>
      <c r="D48" s="64">
        <v>9</v>
      </c>
      <c r="E48" s="64">
        <v>9</v>
      </c>
      <c r="F48" s="64">
        <v>9</v>
      </c>
      <c r="G48" s="64">
        <v>9</v>
      </c>
      <c r="H48" s="64">
        <v>9</v>
      </c>
      <c r="I48" s="64">
        <v>9</v>
      </c>
      <c r="J48" s="64">
        <v>9</v>
      </c>
      <c r="K48" s="64">
        <v>9</v>
      </c>
      <c r="L48" s="64">
        <v>9</v>
      </c>
      <c r="M48" s="64">
        <v>9</v>
      </c>
      <c r="N48" s="44">
        <v>9</v>
      </c>
      <c r="O48" s="44">
        <v>10.8</v>
      </c>
      <c r="P48" s="44">
        <v>11.1</v>
      </c>
      <c r="Q48" s="44">
        <v>11.1</v>
      </c>
      <c r="R48" s="44">
        <v>11.1</v>
      </c>
      <c r="S48" s="44">
        <v>10</v>
      </c>
      <c r="T48" s="44">
        <v>10</v>
      </c>
      <c r="U48" s="44">
        <v>10</v>
      </c>
      <c r="V48" s="44">
        <v>10</v>
      </c>
      <c r="W48" s="44">
        <v>10</v>
      </c>
      <c r="X48" s="44">
        <v>10</v>
      </c>
      <c r="Y48" s="44">
        <v>10</v>
      </c>
      <c r="Z48" s="44">
        <v>10</v>
      </c>
      <c r="AA48" s="44">
        <v>10</v>
      </c>
      <c r="AB48" s="44">
        <v>10</v>
      </c>
      <c r="AC48" s="44">
        <v>10</v>
      </c>
      <c r="AD48" s="44">
        <v>10</v>
      </c>
      <c r="AE48" s="44">
        <v>10</v>
      </c>
      <c r="AF48" s="44">
        <v>10</v>
      </c>
      <c r="AG48" s="58">
        <v>14</v>
      </c>
      <c r="AH48" s="49">
        <f t="shared" si="2"/>
        <v>11.1</v>
      </c>
      <c r="AI48" s="50">
        <f t="shared" si="3"/>
        <v>9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>
        <v>6</v>
      </c>
      <c r="H49" s="64">
        <v>6</v>
      </c>
      <c r="I49" s="64">
        <v>6</v>
      </c>
      <c r="J49" s="64">
        <v>6</v>
      </c>
      <c r="K49" s="64">
        <v>6</v>
      </c>
      <c r="L49" s="64">
        <v>6</v>
      </c>
      <c r="M49" s="64">
        <v>6</v>
      </c>
      <c r="N49" s="44">
        <v>6</v>
      </c>
      <c r="O49" s="44">
        <v>6</v>
      </c>
      <c r="P49" s="44">
        <v>6</v>
      </c>
      <c r="Q49" s="44">
        <v>6</v>
      </c>
      <c r="R49" s="44">
        <v>6</v>
      </c>
      <c r="S49" s="44">
        <v>6</v>
      </c>
      <c r="T49" s="44">
        <v>6</v>
      </c>
      <c r="U49" s="44">
        <v>6</v>
      </c>
      <c r="V49" s="44">
        <v>6</v>
      </c>
      <c r="W49" s="44">
        <v>6</v>
      </c>
      <c r="X49" s="44">
        <v>6</v>
      </c>
      <c r="Y49" s="44">
        <v>6</v>
      </c>
      <c r="Z49" s="44">
        <v>6</v>
      </c>
      <c r="AA49" s="44">
        <v>6</v>
      </c>
      <c r="AB49" s="44">
        <v>6</v>
      </c>
      <c r="AC49" s="44">
        <v>6</v>
      </c>
      <c r="AD49" s="44">
        <v>6</v>
      </c>
      <c r="AE49" s="44">
        <v>6</v>
      </c>
      <c r="AF49" s="44">
        <v>6</v>
      </c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4.0999999999999996</v>
      </c>
      <c r="C50" s="64">
        <v>4.0999999999999996</v>
      </c>
      <c r="D50" s="64">
        <v>4.0999999999999996</v>
      </c>
      <c r="E50" s="64">
        <v>4.0999999999999996</v>
      </c>
      <c r="F50" s="64">
        <v>4.0999999999999996</v>
      </c>
      <c r="G50" s="64">
        <v>4.0999999999999996</v>
      </c>
      <c r="H50" s="64">
        <v>4.0999999999999996</v>
      </c>
      <c r="I50" s="64">
        <v>4.0999999999999996</v>
      </c>
      <c r="J50" s="64">
        <v>4.0999999999999996</v>
      </c>
      <c r="K50" s="64">
        <v>4.0999999999999996</v>
      </c>
      <c r="L50" s="64">
        <v>4.0999999999999996</v>
      </c>
      <c r="M50" s="64">
        <v>4.0999999999999996</v>
      </c>
      <c r="N50" s="44">
        <v>4.0999999999999996</v>
      </c>
      <c r="O50" s="44">
        <v>4.0999999999999996</v>
      </c>
      <c r="P50" s="44">
        <v>4.0999999999999996</v>
      </c>
      <c r="Q50" s="44">
        <v>4.0999999999999996</v>
      </c>
      <c r="R50" s="44">
        <v>4.0999999999999996</v>
      </c>
      <c r="S50" s="44">
        <v>4.0999999999999996</v>
      </c>
      <c r="T50" s="44">
        <v>4.0999999999999996</v>
      </c>
      <c r="U50" s="44">
        <v>4.0999999999999996</v>
      </c>
      <c r="V50" s="44">
        <v>4.0999999999999996</v>
      </c>
      <c r="W50" s="44">
        <v>4.0999999999999996</v>
      </c>
      <c r="X50" s="44">
        <v>4.0999999999999996</v>
      </c>
      <c r="Y50" s="44">
        <v>4.0999999999999996</v>
      </c>
      <c r="Z50" s="44">
        <v>4.0999999999999996</v>
      </c>
      <c r="AA50" s="44">
        <v>4.0999999999999996</v>
      </c>
      <c r="AB50" s="44">
        <v>4.0999999999999996</v>
      </c>
      <c r="AC50" s="44">
        <v>4.0999999999999996</v>
      </c>
      <c r="AD50" s="44">
        <v>4.0999999999999996</v>
      </c>
      <c r="AE50" s="44">
        <v>4.0999999999999996</v>
      </c>
      <c r="AF50" s="44">
        <v>4.0999999999999996</v>
      </c>
      <c r="AG50" s="58">
        <v>6.2</v>
      </c>
      <c r="AH50" s="49">
        <f t="shared" si="2"/>
        <v>4.0999999999999996</v>
      </c>
      <c r="AI50" s="50">
        <f t="shared" si="3"/>
        <v>4.0999999999999996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396.84000000000003</v>
      </c>
      <c r="C52" s="63">
        <f t="shared" si="6"/>
        <v>386.34000000000003</v>
      </c>
      <c r="D52" s="63">
        <f t="shared" si="6"/>
        <v>376.84000000000003</v>
      </c>
      <c r="E52" s="63">
        <f t="shared" si="6"/>
        <v>348.24000000000007</v>
      </c>
      <c r="F52" s="63">
        <f t="shared" si="6"/>
        <v>354.24000000000007</v>
      </c>
      <c r="G52" s="63">
        <f t="shared" si="6"/>
        <v>358.04</v>
      </c>
      <c r="H52" s="63">
        <f t="shared" si="6"/>
        <v>366.14000000000004</v>
      </c>
      <c r="I52" s="63">
        <f t="shared" si="6"/>
        <v>364.14000000000004</v>
      </c>
      <c r="J52" s="63">
        <f t="shared" si="6"/>
        <v>390.94000000000005</v>
      </c>
      <c r="K52" s="63">
        <f t="shared" si="6"/>
        <v>391.44000000000005</v>
      </c>
      <c r="L52" s="63">
        <f t="shared" si="6"/>
        <v>348.44000000000005</v>
      </c>
      <c r="M52" s="63">
        <f t="shared" si="6"/>
        <v>368.34000000000003</v>
      </c>
      <c r="N52" s="63">
        <f t="shared" si="6"/>
        <v>404.34000000000003</v>
      </c>
      <c r="O52" s="63">
        <f t="shared" si="6"/>
        <v>415.24000000000007</v>
      </c>
      <c r="P52" s="63">
        <f t="shared" si="6"/>
        <v>390.54000000000008</v>
      </c>
      <c r="Q52" s="63">
        <f t="shared" si="6"/>
        <v>406.6400000000001</v>
      </c>
      <c r="R52" s="63">
        <f t="shared" si="6"/>
        <v>414.44000000000005</v>
      </c>
      <c r="S52" s="63">
        <f t="shared" si="6"/>
        <v>425.74</v>
      </c>
      <c r="T52" s="63">
        <f t="shared" si="6"/>
        <v>425.74</v>
      </c>
      <c r="U52" s="63">
        <f t="shared" si="6"/>
        <v>389.44000000000005</v>
      </c>
      <c r="V52" s="63">
        <f t="shared" si="6"/>
        <v>389.44000000000005</v>
      </c>
      <c r="W52" s="63">
        <f t="shared" si="6"/>
        <v>390.44000000000005</v>
      </c>
      <c r="X52" s="63">
        <f>SUM(X39:X51)</f>
        <v>390.44000000000005</v>
      </c>
      <c r="Y52" s="63">
        <f t="shared" si="6"/>
        <v>390.44000000000005</v>
      </c>
      <c r="Z52" s="63">
        <f t="shared" si="6"/>
        <v>380.44000000000005</v>
      </c>
      <c r="AA52" s="63">
        <f t="shared" si="6"/>
        <v>394.44000000000005</v>
      </c>
      <c r="AB52" s="63">
        <f t="shared" si="6"/>
        <v>411.94</v>
      </c>
      <c r="AC52" s="63">
        <f t="shared" si="6"/>
        <v>417.74000000000007</v>
      </c>
      <c r="AD52" s="63">
        <f t="shared" si="6"/>
        <v>419.74</v>
      </c>
      <c r="AE52" s="63">
        <f t="shared" si="6"/>
        <v>419.34000000000003</v>
      </c>
      <c r="AF52" s="63">
        <f t="shared" si="6"/>
        <v>421.04</v>
      </c>
      <c r="AG52" s="68">
        <f>SUM(AG39:AG51)</f>
        <v>489.91</v>
      </c>
      <c r="AH52" s="49">
        <f t="shared" si="2"/>
        <v>425.74</v>
      </c>
      <c r="AI52" s="50">
        <f t="shared" si="3"/>
        <v>348.24000000000007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v>0</v>
      </c>
      <c r="L53" s="44">
        <v>0</v>
      </c>
      <c r="M53" s="44">
        <v>0</v>
      </c>
      <c r="N53" s="44">
        <v>0</v>
      </c>
      <c r="O53" s="44">
        <v>0</v>
      </c>
      <c r="P53" s="44">
        <v>0</v>
      </c>
      <c r="Q53" s="44">
        <v>0</v>
      </c>
      <c r="R53" s="44">
        <v>0</v>
      </c>
      <c r="S53" s="44">
        <v>0</v>
      </c>
      <c r="T53" s="44">
        <v>0</v>
      </c>
      <c r="U53" s="44">
        <v>0</v>
      </c>
      <c r="V53" s="44">
        <v>0</v>
      </c>
      <c r="W53" s="44">
        <v>0</v>
      </c>
      <c r="X53" s="44">
        <v>0</v>
      </c>
      <c r="Y53" s="44">
        <v>0</v>
      </c>
      <c r="Z53" s="44">
        <v>30</v>
      </c>
      <c r="AA53" s="44">
        <v>40</v>
      </c>
      <c r="AB53" s="44">
        <v>10</v>
      </c>
      <c r="AC53" s="44">
        <v>10</v>
      </c>
      <c r="AD53" s="44">
        <v>0</v>
      </c>
      <c r="AE53" s="44">
        <v>0</v>
      </c>
      <c r="AF53" s="44">
        <v>0</v>
      </c>
      <c r="AG53" s="56">
        <v>60</v>
      </c>
      <c r="AH53" s="49">
        <f t="shared" si="2"/>
        <v>40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14.1</v>
      </c>
      <c r="AA54" s="64">
        <v>14.4</v>
      </c>
      <c r="AB54" s="64">
        <v>5.6</v>
      </c>
      <c r="AC54" s="64">
        <v>4.5999999999999996</v>
      </c>
      <c r="AD54" s="64">
        <v>0</v>
      </c>
      <c r="AE54" s="64">
        <v>0</v>
      </c>
      <c r="AF54" s="64">
        <v>0</v>
      </c>
      <c r="AG54" s="58">
        <v>32</v>
      </c>
      <c r="AH54" s="49">
        <f t="shared" si="2"/>
        <v>14.4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>
        <v>0</v>
      </c>
      <c r="H55" s="70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O55" s="70">
        <v>0</v>
      </c>
      <c r="P55" s="70">
        <v>0</v>
      </c>
      <c r="Q55" s="70">
        <v>0</v>
      </c>
      <c r="R55" s="70">
        <v>0</v>
      </c>
      <c r="S55" s="70">
        <v>0</v>
      </c>
      <c r="T55" s="70">
        <v>0</v>
      </c>
      <c r="U55" s="70">
        <v>0</v>
      </c>
      <c r="V55" s="70">
        <v>0</v>
      </c>
      <c r="W55" s="70">
        <v>0</v>
      </c>
      <c r="X55" s="70">
        <v>0</v>
      </c>
      <c r="Y55" s="70">
        <v>0</v>
      </c>
      <c r="Z55" s="70">
        <v>5.2</v>
      </c>
      <c r="AA55" s="70">
        <v>5.3</v>
      </c>
      <c r="AB55" s="70">
        <v>2</v>
      </c>
      <c r="AC55" s="70">
        <v>1.7</v>
      </c>
      <c r="AD55" s="70">
        <v>0</v>
      </c>
      <c r="AE55" s="70">
        <v>0</v>
      </c>
      <c r="AF55" s="70">
        <v>0</v>
      </c>
      <c r="AG55" s="73">
        <v>14</v>
      </c>
      <c r="AH55" s="49">
        <f t="shared" si="2"/>
        <v>5.3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0</v>
      </c>
      <c r="P56" s="63">
        <f t="shared" si="7"/>
        <v>0</v>
      </c>
      <c r="Q56" s="63">
        <f t="shared" si="7"/>
        <v>0</v>
      </c>
      <c r="R56" s="63">
        <f t="shared" si="7"/>
        <v>0</v>
      </c>
      <c r="S56" s="63">
        <f t="shared" si="7"/>
        <v>0</v>
      </c>
      <c r="T56" s="63">
        <f t="shared" si="7"/>
        <v>0</v>
      </c>
      <c r="U56" s="63">
        <f t="shared" si="7"/>
        <v>0</v>
      </c>
      <c r="V56" s="63">
        <f t="shared" si="7"/>
        <v>0</v>
      </c>
      <c r="W56" s="63">
        <f t="shared" si="7"/>
        <v>0</v>
      </c>
      <c r="X56" s="63">
        <f t="shared" si="7"/>
        <v>0</v>
      </c>
      <c r="Y56" s="63">
        <f t="shared" si="7"/>
        <v>0</v>
      </c>
      <c r="Z56" s="63">
        <f t="shared" si="7"/>
        <v>49.300000000000004</v>
      </c>
      <c r="AA56" s="63">
        <f t="shared" si="7"/>
        <v>59.699999999999996</v>
      </c>
      <c r="AB56" s="63">
        <f t="shared" si="7"/>
        <v>17.600000000000001</v>
      </c>
      <c r="AC56" s="63">
        <f t="shared" si="7"/>
        <v>16.3</v>
      </c>
      <c r="AD56" s="63">
        <f t="shared" si="7"/>
        <v>0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59.699999999999996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37</v>
      </c>
      <c r="C57" s="44">
        <v>35</v>
      </c>
      <c r="D57" s="44">
        <v>18</v>
      </c>
      <c r="E57" s="44">
        <v>17.38</v>
      </c>
      <c r="F57" s="44">
        <v>16.2</v>
      </c>
      <c r="G57" s="44">
        <v>17.5</v>
      </c>
      <c r="H57" s="44">
        <v>15</v>
      </c>
      <c r="I57" s="44">
        <v>10</v>
      </c>
      <c r="J57" s="44">
        <v>-20</v>
      </c>
      <c r="K57" s="44">
        <v>-28.5</v>
      </c>
      <c r="L57" s="44">
        <v>3.19</v>
      </c>
      <c r="M57" s="44">
        <v>6</v>
      </c>
      <c r="N57" s="44">
        <v>12.18</v>
      </c>
      <c r="O57" s="44">
        <v>18.7</v>
      </c>
      <c r="P57" s="44">
        <v>19.600000000000001</v>
      </c>
      <c r="Q57" s="44">
        <v>21</v>
      </c>
      <c r="R57" s="44">
        <v>19</v>
      </c>
      <c r="S57" s="44">
        <v>20.5</v>
      </c>
      <c r="T57" s="44">
        <v>16</v>
      </c>
      <c r="U57" s="44">
        <v>34.15</v>
      </c>
      <c r="V57" s="44">
        <v>34.15</v>
      </c>
      <c r="W57" s="44">
        <v>33.729999999999997</v>
      </c>
      <c r="X57" s="44">
        <v>32.450000000000003</v>
      </c>
      <c r="Y57" s="44">
        <v>34</v>
      </c>
      <c r="Z57" s="44">
        <v>32</v>
      </c>
      <c r="AA57" s="44">
        <v>59</v>
      </c>
      <c r="AB57" s="44">
        <v>66.95</v>
      </c>
      <c r="AC57" s="44">
        <v>64.34</v>
      </c>
      <c r="AD57" s="44">
        <v>65</v>
      </c>
      <c r="AE57" s="44">
        <v>36</v>
      </c>
      <c r="AF57" s="44">
        <v>39</v>
      </c>
      <c r="AG57" s="56"/>
      <c r="AH57" s="49">
        <f t="shared" si="2"/>
        <v>66.95</v>
      </c>
      <c r="AI57" s="50">
        <f t="shared" si="3"/>
        <v>-28.5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0</v>
      </c>
      <c r="AE58" s="64">
        <v>0</v>
      </c>
      <c r="AF58" s="64">
        <v>0</v>
      </c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14</v>
      </c>
      <c r="C59" s="64">
        <v>45</v>
      </c>
      <c r="D59" s="64">
        <v>-37</v>
      </c>
      <c r="E59" s="64">
        <v>-69</v>
      </c>
      <c r="F59" s="64">
        <v>-68</v>
      </c>
      <c r="G59" s="64">
        <v>-108</v>
      </c>
      <c r="H59" s="64">
        <v>-125.9</v>
      </c>
      <c r="I59" s="64">
        <v>-122</v>
      </c>
      <c r="J59" s="64">
        <v>-95.8</v>
      </c>
      <c r="K59" s="64">
        <v>-103.3</v>
      </c>
      <c r="L59" s="64">
        <v>21.7</v>
      </c>
      <c r="M59" s="64">
        <v>22.8</v>
      </c>
      <c r="N59" s="64">
        <v>11</v>
      </c>
      <c r="O59" s="64">
        <v>21.1</v>
      </c>
      <c r="P59" s="64">
        <v>29.2</v>
      </c>
      <c r="Q59" s="64">
        <v>-12</v>
      </c>
      <c r="R59" s="64">
        <v>34</v>
      </c>
      <c r="S59" s="64">
        <v>16.399999999999999</v>
      </c>
      <c r="T59" s="64">
        <v>66.5</v>
      </c>
      <c r="U59" s="64">
        <v>109</v>
      </c>
      <c r="V59" s="64">
        <v>46.3</v>
      </c>
      <c r="W59" s="64">
        <v>75.099999999999994</v>
      </c>
      <c r="X59" s="64">
        <v>67.5</v>
      </c>
      <c r="Y59" s="64">
        <v>82.8</v>
      </c>
      <c r="Z59" s="64">
        <v>90</v>
      </c>
      <c r="AA59" s="64">
        <v>78.7</v>
      </c>
      <c r="AB59" s="64">
        <v>76.7</v>
      </c>
      <c r="AC59" s="64">
        <v>58.5</v>
      </c>
      <c r="AD59" s="64">
        <v>48</v>
      </c>
      <c r="AE59" s="64">
        <v>51</v>
      </c>
      <c r="AF59" s="64">
        <v>49</v>
      </c>
      <c r="AG59" s="77"/>
      <c r="AH59" s="49">
        <f t="shared" si="2"/>
        <v>109</v>
      </c>
      <c r="AI59" s="50">
        <f t="shared" si="3"/>
        <v>-125.9</v>
      </c>
      <c r="AK59" s="51"/>
    </row>
    <row r="60" spans="1:37" x14ac:dyDescent="0.25">
      <c r="A60" s="57" t="s">
        <v>68</v>
      </c>
      <c r="B60" s="54">
        <v>0</v>
      </c>
      <c r="C60" s="54">
        <v>0</v>
      </c>
      <c r="D60" s="54">
        <v>0</v>
      </c>
      <c r="E60" s="54">
        <v>0</v>
      </c>
      <c r="F60" s="54">
        <v>0</v>
      </c>
      <c r="G60" s="54">
        <v>0</v>
      </c>
      <c r="H60" s="54">
        <v>0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0</v>
      </c>
      <c r="O60" s="54">
        <v>0</v>
      </c>
      <c r="P60" s="54">
        <v>0</v>
      </c>
      <c r="Q60" s="54">
        <v>0</v>
      </c>
      <c r="R60" s="54">
        <v>0</v>
      </c>
      <c r="S60" s="54">
        <v>0</v>
      </c>
      <c r="T60" s="54">
        <v>0</v>
      </c>
      <c r="U60" s="54">
        <v>0</v>
      </c>
      <c r="V60" s="54">
        <v>0</v>
      </c>
      <c r="W60" s="54">
        <v>0</v>
      </c>
      <c r="X60" s="54">
        <v>0</v>
      </c>
      <c r="Y60" s="54">
        <v>0</v>
      </c>
      <c r="Z60" s="54">
        <v>20</v>
      </c>
      <c r="AA60" s="54">
        <v>18.399999999999999</v>
      </c>
      <c r="AB60" s="54">
        <v>19.899999999999999</v>
      </c>
      <c r="AC60" s="54">
        <v>20.5</v>
      </c>
      <c r="AD60" s="54">
        <v>0</v>
      </c>
      <c r="AE60" s="54">
        <v>0</v>
      </c>
      <c r="AF60" s="54">
        <v>0</v>
      </c>
      <c r="AG60" s="77"/>
      <c r="AH60" s="49">
        <f t="shared" si="2"/>
        <v>20.5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v>0</v>
      </c>
      <c r="L61" s="44">
        <v>0</v>
      </c>
      <c r="M61" s="44">
        <v>0</v>
      </c>
      <c r="N61" s="44">
        <v>0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44">
        <v>0</v>
      </c>
      <c r="C62" s="44">
        <v>0</v>
      </c>
      <c r="D62" s="44">
        <v>0</v>
      </c>
      <c r="E62" s="44">
        <v>0</v>
      </c>
      <c r="F62" s="44">
        <v>0</v>
      </c>
      <c r="G62" s="44">
        <v>0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  <c r="AF62" s="78">
        <v>0</v>
      </c>
      <c r="AG62" s="77"/>
      <c r="AH62" s="49">
        <f t="shared" si="2"/>
        <v>0</v>
      </c>
      <c r="AI62" s="50">
        <f t="shared" si="3"/>
        <v>0</v>
      </c>
      <c r="AK62" s="51"/>
    </row>
    <row r="63" spans="1:37" x14ac:dyDescent="0.25">
      <c r="A63" s="57" t="s">
        <v>71</v>
      </c>
      <c r="B63" s="44">
        <v>0</v>
      </c>
      <c r="C63" s="44">
        <v>0</v>
      </c>
      <c r="D63" s="44">
        <v>0</v>
      </c>
      <c r="E63" s="44">
        <v>0</v>
      </c>
      <c r="F63" s="44">
        <v>0</v>
      </c>
      <c r="G63" s="44">
        <v>0</v>
      </c>
      <c r="H63" s="44">
        <v>0</v>
      </c>
      <c r="I63" s="44">
        <v>0</v>
      </c>
      <c r="J63" s="44">
        <v>0</v>
      </c>
      <c r="K63" s="44">
        <v>0</v>
      </c>
      <c r="L63" s="44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  <c r="AF63" s="78">
        <v>0</v>
      </c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44">
        <v>0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54">
        <v>0</v>
      </c>
      <c r="N64" s="54">
        <v>0</v>
      </c>
      <c r="O64" s="54">
        <v>0</v>
      </c>
      <c r="P64" s="54">
        <v>0</v>
      </c>
      <c r="Q64" s="54">
        <v>0</v>
      </c>
      <c r="R64" s="54">
        <v>0</v>
      </c>
      <c r="S64" s="54">
        <v>0</v>
      </c>
      <c r="T64" s="54">
        <v>0</v>
      </c>
      <c r="U64" s="54">
        <v>0</v>
      </c>
      <c r="V64" s="54">
        <v>0</v>
      </c>
      <c r="W64" s="54">
        <v>0</v>
      </c>
      <c r="X64" s="54">
        <v>0</v>
      </c>
      <c r="Y64" s="54">
        <v>0</v>
      </c>
      <c r="Z64" s="54">
        <v>0</v>
      </c>
      <c r="AA64" s="54">
        <v>0</v>
      </c>
      <c r="AB64" s="54">
        <v>0</v>
      </c>
      <c r="AC64" s="54">
        <v>0</v>
      </c>
      <c r="AD64" s="54">
        <v>0</v>
      </c>
      <c r="AE64" s="54">
        <v>0</v>
      </c>
      <c r="AF64" s="54">
        <v>0</v>
      </c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44">
        <v>0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54">
        <v>0</v>
      </c>
      <c r="S65" s="54">
        <v>0</v>
      </c>
      <c r="T65" s="54">
        <v>0</v>
      </c>
      <c r="U65" s="54">
        <v>0</v>
      </c>
      <c r="V65" s="54">
        <v>0</v>
      </c>
      <c r="W65" s="54">
        <v>0</v>
      </c>
      <c r="X65" s="54">
        <v>0</v>
      </c>
      <c r="Y65" s="54">
        <v>0</v>
      </c>
      <c r="Z65" s="54">
        <v>0</v>
      </c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54">
        <v>0</v>
      </c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44">
        <v>0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80">
        <v>0</v>
      </c>
      <c r="N66" s="80">
        <v>0</v>
      </c>
      <c r="O66" s="80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80">
        <v>0</v>
      </c>
      <c r="AC66" s="80">
        <v>0</v>
      </c>
      <c r="AD66" s="80">
        <v>0</v>
      </c>
      <c r="AE66" s="80">
        <v>0</v>
      </c>
      <c r="AF66" s="80">
        <v>0</v>
      </c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44">
        <v>0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80">
        <v>0</v>
      </c>
      <c r="N67" s="80">
        <v>0</v>
      </c>
      <c r="O67" s="80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0</v>
      </c>
      <c r="Z67" s="80">
        <v>0</v>
      </c>
      <c r="AA67" s="80">
        <v>0</v>
      </c>
      <c r="AB67" s="80">
        <v>0</v>
      </c>
      <c r="AC67" s="80">
        <v>0</v>
      </c>
      <c r="AD67" s="80">
        <v>0</v>
      </c>
      <c r="AE67" s="80">
        <v>0</v>
      </c>
      <c r="AF67" s="80">
        <v>0</v>
      </c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51</v>
      </c>
      <c r="C68" s="63">
        <f t="shared" si="8"/>
        <v>80</v>
      </c>
      <c r="D68" s="63">
        <f t="shared" si="8"/>
        <v>-19</v>
      </c>
      <c r="E68" s="63">
        <f t="shared" si="8"/>
        <v>-51.620000000000005</v>
      </c>
      <c r="F68" s="63">
        <f t="shared" si="8"/>
        <v>-51.8</v>
      </c>
      <c r="G68" s="63">
        <f t="shared" si="8"/>
        <v>-90.5</v>
      </c>
      <c r="H68" s="63">
        <f t="shared" si="8"/>
        <v>-110.9</v>
      </c>
      <c r="I68" s="63">
        <f t="shared" si="8"/>
        <v>-112</v>
      </c>
      <c r="J68" s="63">
        <f t="shared" si="8"/>
        <v>-115.8</v>
      </c>
      <c r="K68" s="63">
        <f t="shared" si="8"/>
        <v>-131.80000000000001</v>
      </c>
      <c r="L68" s="63">
        <f t="shared" si="8"/>
        <v>24.89</v>
      </c>
      <c r="M68" s="63">
        <f t="shared" si="8"/>
        <v>28.8</v>
      </c>
      <c r="N68" s="63">
        <f t="shared" si="8"/>
        <v>23.18</v>
      </c>
      <c r="O68" s="63">
        <f t="shared" si="8"/>
        <v>39.799999999999997</v>
      </c>
      <c r="P68" s="63">
        <f t="shared" si="8"/>
        <v>48.8</v>
      </c>
      <c r="Q68" s="63">
        <f t="shared" si="8"/>
        <v>9</v>
      </c>
      <c r="R68" s="63">
        <f t="shared" si="8"/>
        <v>53</v>
      </c>
      <c r="S68" s="63">
        <f t="shared" si="8"/>
        <v>36.9</v>
      </c>
      <c r="T68" s="63">
        <f t="shared" si="8"/>
        <v>82.5</v>
      </c>
      <c r="U68" s="63">
        <f t="shared" si="8"/>
        <v>143.15</v>
      </c>
      <c r="V68" s="63">
        <f>SUM(V57:V67)</f>
        <v>80.449999999999989</v>
      </c>
      <c r="W68" s="63">
        <f t="shared" si="8"/>
        <v>108.82999999999998</v>
      </c>
      <c r="X68" s="63">
        <f t="shared" si="8"/>
        <v>99.95</v>
      </c>
      <c r="Y68" s="63">
        <f t="shared" si="8"/>
        <v>116.8</v>
      </c>
      <c r="Z68" s="63">
        <f t="shared" si="8"/>
        <v>142</v>
      </c>
      <c r="AA68" s="63">
        <f t="shared" si="8"/>
        <v>156.1</v>
      </c>
      <c r="AB68" s="63">
        <f t="shared" si="8"/>
        <v>163.55000000000001</v>
      </c>
      <c r="AC68" s="63">
        <f t="shared" si="8"/>
        <v>143.34</v>
      </c>
      <c r="AD68" s="63">
        <f t="shared" si="8"/>
        <v>113</v>
      </c>
      <c r="AE68" s="63">
        <f t="shared" si="8"/>
        <v>87</v>
      </c>
      <c r="AF68" s="63">
        <f t="shared" si="8"/>
        <v>88</v>
      </c>
      <c r="AG68" s="68">
        <f>SUM(AG57:AG67)</f>
        <v>0</v>
      </c>
      <c r="AH68" s="49">
        <f t="shared" si="2"/>
        <v>163.55000000000001</v>
      </c>
      <c r="AI68" s="50">
        <f t="shared" si="3"/>
        <v>-131.80000000000001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68"/>
      <c r="AH74" s="49">
        <f t="shared" si="2"/>
        <v>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1099.54</v>
      </c>
      <c r="C75" s="83">
        <f t="shared" si="10"/>
        <v>1097.6399999999999</v>
      </c>
      <c r="D75" s="83">
        <f t="shared" si="10"/>
        <v>1034.1399999999999</v>
      </c>
      <c r="E75" s="83">
        <f t="shared" si="10"/>
        <v>962.52000000000021</v>
      </c>
      <c r="F75" s="83">
        <f t="shared" si="10"/>
        <v>935.34000000000015</v>
      </c>
      <c r="G75" s="83">
        <f t="shared" si="10"/>
        <v>920.6400000000001</v>
      </c>
      <c r="H75" s="83">
        <f t="shared" si="10"/>
        <v>928.54</v>
      </c>
      <c r="I75" s="83">
        <f t="shared" si="10"/>
        <v>943.04</v>
      </c>
      <c r="J75" s="83">
        <f t="shared" si="10"/>
        <v>973.04</v>
      </c>
      <c r="K75" s="83">
        <f t="shared" si="10"/>
        <v>977.44</v>
      </c>
      <c r="L75" s="83">
        <f t="shared" si="10"/>
        <v>1004.4300000000001</v>
      </c>
      <c r="M75" s="83">
        <f t="shared" si="10"/>
        <v>1045.24</v>
      </c>
      <c r="N75" s="83">
        <f t="shared" si="10"/>
        <v>1106.6200000000001</v>
      </c>
      <c r="O75" s="83">
        <f t="shared" si="10"/>
        <v>1064.44</v>
      </c>
      <c r="P75" s="83">
        <f t="shared" si="10"/>
        <v>1048.7400000000002</v>
      </c>
      <c r="Q75" s="83">
        <f t="shared" si="10"/>
        <v>1100.44</v>
      </c>
      <c r="R75" s="83">
        <f t="shared" si="10"/>
        <v>1152.24</v>
      </c>
      <c r="S75" s="83">
        <f t="shared" si="10"/>
        <v>1168.44</v>
      </c>
      <c r="T75" s="83">
        <f t="shared" si="10"/>
        <v>1174.04</v>
      </c>
      <c r="U75" s="83">
        <f t="shared" si="10"/>
        <v>1158.3900000000001</v>
      </c>
      <c r="V75" s="83">
        <f t="shared" si="10"/>
        <v>1125.69</v>
      </c>
      <c r="W75" s="83">
        <f t="shared" si="10"/>
        <v>1188.0900000000001</v>
      </c>
      <c r="X75" s="83">
        <f t="shared" si="10"/>
        <v>1209.21</v>
      </c>
      <c r="Y75" s="83">
        <f t="shared" si="10"/>
        <v>1236.0600000000002</v>
      </c>
      <c r="Z75" s="83">
        <f t="shared" si="10"/>
        <v>1360.56</v>
      </c>
      <c r="AA75" s="83">
        <f t="shared" si="10"/>
        <v>1399.06</v>
      </c>
      <c r="AB75" s="83">
        <f t="shared" si="10"/>
        <v>1422.29</v>
      </c>
      <c r="AC75" s="83">
        <f t="shared" si="10"/>
        <v>1426.58</v>
      </c>
      <c r="AD75" s="83">
        <f t="shared" si="10"/>
        <v>1383.84</v>
      </c>
      <c r="AE75" s="83">
        <f t="shared" si="10"/>
        <v>1287.44</v>
      </c>
      <c r="AF75" s="83">
        <f t="shared" si="10"/>
        <v>1261.44</v>
      </c>
      <c r="AG75" s="68">
        <f>AG72+AG68+AG56+AG52+AG38+AG74</f>
        <v>2144.14</v>
      </c>
      <c r="AH75" s="49">
        <f t="shared" si="2"/>
        <v>1426.58</v>
      </c>
      <c r="AI75" s="50">
        <f t="shared" si="3"/>
        <v>920.6400000000001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2301.4299999999998</v>
      </c>
      <c r="C83" s="63">
        <f t="shared" si="14"/>
        <v>2299.5299999999997</v>
      </c>
      <c r="D83" s="63">
        <f t="shared" si="14"/>
        <v>2236.0299999999997</v>
      </c>
      <c r="E83" s="63">
        <f t="shared" si="14"/>
        <v>2164.41</v>
      </c>
      <c r="F83" s="63">
        <f t="shared" si="14"/>
        <v>2137.23</v>
      </c>
      <c r="G83" s="63">
        <f t="shared" si="14"/>
        <v>2122.5299999999997</v>
      </c>
      <c r="H83" s="63">
        <f t="shared" si="14"/>
        <v>2130.4299999999998</v>
      </c>
      <c r="I83" s="63">
        <f t="shared" si="14"/>
        <v>2144.9299999999998</v>
      </c>
      <c r="J83" s="63">
        <f t="shared" si="14"/>
        <v>2174.9299999999998</v>
      </c>
      <c r="K83" s="63">
        <f t="shared" si="14"/>
        <v>2179.33</v>
      </c>
      <c r="L83" s="63">
        <f t="shared" si="14"/>
        <v>2206.3199999999997</v>
      </c>
      <c r="M83" s="63">
        <f t="shared" si="14"/>
        <v>2247.13</v>
      </c>
      <c r="N83" s="63">
        <f t="shared" si="14"/>
        <v>2308.5100000000002</v>
      </c>
      <c r="O83" s="63">
        <f t="shared" si="14"/>
        <v>2266.33</v>
      </c>
      <c r="P83" s="63">
        <f t="shared" si="14"/>
        <v>2250.63</v>
      </c>
      <c r="Q83" s="63">
        <f t="shared" si="14"/>
        <v>2302.33</v>
      </c>
      <c r="R83" s="63">
        <f t="shared" si="14"/>
        <v>2354.13</v>
      </c>
      <c r="S83" s="63">
        <f t="shared" si="14"/>
        <v>2370.33</v>
      </c>
      <c r="T83" s="63">
        <f t="shared" si="14"/>
        <v>2375.9299999999998</v>
      </c>
      <c r="U83" s="63">
        <f t="shared" si="14"/>
        <v>2360.2799999999997</v>
      </c>
      <c r="V83" s="63">
        <f t="shared" si="14"/>
        <v>2327.58</v>
      </c>
      <c r="W83" s="63">
        <f t="shared" si="14"/>
        <v>2389.98</v>
      </c>
      <c r="X83" s="63">
        <f t="shared" si="14"/>
        <v>2411.1</v>
      </c>
      <c r="Y83" s="63">
        <f t="shared" si="14"/>
        <v>2437.9499999999998</v>
      </c>
      <c r="Z83" s="63">
        <f t="shared" si="14"/>
        <v>2562.4499999999998</v>
      </c>
      <c r="AA83" s="63">
        <f t="shared" si="14"/>
        <v>2600.9499999999998</v>
      </c>
      <c r="AB83" s="63">
        <f t="shared" si="14"/>
        <v>2624.18</v>
      </c>
      <c r="AC83" s="63">
        <f t="shared" si="14"/>
        <v>2628.47</v>
      </c>
      <c r="AD83" s="63">
        <f t="shared" si="14"/>
        <v>2585.7299999999996</v>
      </c>
      <c r="AE83" s="63">
        <f t="shared" si="14"/>
        <v>2489.33</v>
      </c>
      <c r="AF83" s="63">
        <f t="shared" si="14"/>
        <v>2463.33</v>
      </c>
      <c r="AG83" s="68">
        <f t="shared" si="14"/>
        <v>4360.08</v>
      </c>
      <c r="AH83" s="49">
        <f t="shared" si="11"/>
        <v>2628.47</v>
      </c>
      <c r="AI83" s="50">
        <f t="shared" si="12"/>
        <v>2122.5299999999997</v>
      </c>
    </row>
    <row r="84" spans="1:37" x14ac:dyDescent="0.25">
      <c r="A84" s="88" t="s">
        <v>89</v>
      </c>
      <c r="B84" s="89">
        <v>50.021000000000001</v>
      </c>
      <c r="C84" s="89">
        <v>50.021000000000001</v>
      </c>
      <c r="D84" s="89">
        <v>50.04</v>
      </c>
      <c r="E84" s="89">
        <v>50.045000000000002</v>
      </c>
      <c r="F84" s="89">
        <v>50.02</v>
      </c>
      <c r="G84" s="89">
        <v>49.98</v>
      </c>
      <c r="H84" s="89">
        <v>50.036999999999999</v>
      </c>
      <c r="I84" s="89">
        <v>50.037999999999997</v>
      </c>
      <c r="J84" s="89">
        <v>50.072000000000003</v>
      </c>
      <c r="K84" s="89">
        <v>50.15</v>
      </c>
      <c r="L84" s="89">
        <v>50.106999999999999</v>
      </c>
      <c r="M84" s="89">
        <v>50.1</v>
      </c>
      <c r="N84" s="89">
        <v>50.058999999999997</v>
      </c>
      <c r="O84" s="89">
        <v>50.079000000000001</v>
      </c>
      <c r="P84" s="89">
        <v>50.017000000000003</v>
      </c>
      <c r="Q84" s="89">
        <v>49.98</v>
      </c>
      <c r="R84" s="89">
        <v>49.975999999999999</v>
      </c>
      <c r="S84" s="89">
        <v>50.018000000000001</v>
      </c>
      <c r="T84" s="89">
        <v>49.927</v>
      </c>
      <c r="U84" s="89">
        <v>50.033999999999999</v>
      </c>
      <c r="V84" s="89">
        <v>50.026000000000003</v>
      </c>
      <c r="W84" s="89">
        <v>50.052999999999997</v>
      </c>
      <c r="X84" s="89">
        <v>50.023000000000003</v>
      </c>
      <c r="Y84" s="89">
        <v>50.058999999999997</v>
      </c>
      <c r="Z84" s="89">
        <v>50.023000000000003</v>
      </c>
      <c r="AA84" s="89">
        <v>50.036999999999999</v>
      </c>
      <c r="AB84" s="89">
        <v>50.033999999999999</v>
      </c>
      <c r="AC84" s="89">
        <v>49.975000000000001</v>
      </c>
      <c r="AD84" s="89">
        <v>50.02</v>
      </c>
      <c r="AE84" s="89">
        <v>50.03</v>
      </c>
      <c r="AF84" s="89">
        <v>49.99</v>
      </c>
      <c r="AG84" s="90"/>
      <c r="AH84" s="49">
        <f t="shared" si="11"/>
        <v>50.15</v>
      </c>
      <c r="AI84" s="50">
        <f t="shared" si="12"/>
        <v>49.927</v>
      </c>
    </row>
    <row r="85" spans="1:37" x14ac:dyDescent="0.25">
      <c r="A85" s="91" t="s">
        <v>90</v>
      </c>
      <c r="B85" s="64">
        <v>127</v>
      </c>
      <c r="C85" s="64">
        <v>127</v>
      </c>
      <c r="D85" s="64">
        <v>130</v>
      </c>
      <c r="E85" s="64">
        <v>129.5</v>
      </c>
      <c r="F85" s="64">
        <v>129.6</v>
      </c>
      <c r="G85" s="64">
        <v>129.69999999999999</v>
      </c>
      <c r="H85" s="64">
        <v>128.5</v>
      </c>
      <c r="I85" s="64">
        <v>128.30000000000001</v>
      </c>
      <c r="J85" s="64">
        <v>126.6</v>
      </c>
      <c r="K85" s="64">
        <v>127.8</v>
      </c>
      <c r="L85" s="64">
        <v>126.8</v>
      </c>
      <c r="M85" s="64">
        <v>126.2</v>
      </c>
      <c r="N85" s="64">
        <v>125.5</v>
      </c>
      <c r="O85" s="64">
        <v>124.7</v>
      </c>
      <c r="P85" s="64">
        <v>126.8</v>
      </c>
      <c r="Q85" s="64">
        <v>125.8</v>
      </c>
      <c r="R85" s="64">
        <v>124.4</v>
      </c>
      <c r="S85" s="64">
        <v>125.1</v>
      </c>
      <c r="T85" s="64">
        <v>125.3</v>
      </c>
      <c r="U85" s="64">
        <v>125.4</v>
      </c>
      <c r="V85" s="64">
        <v>127.1</v>
      </c>
      <c r="W85" s="64">
        <v>126.1</v>
      </c>
      <c r="X85" s="64">
        <v>125.9</v>
      </c>
      <c r="Y85" s="64">
        <v>125.8</v>
      </c>
      <c r="Z85" s="64">
        <v>125.5</v>
      </c>
      <c r="AA85" s="64">
        <v>126.6</v>
      </c>
      <c r="AB85" s="64">
        <v>125.9</v>
      </c>
      <c r="AC85" s="64">
        <v>124.8</v>
      </c>
      <c r="AD85" s="64">
        <v>125.4</v>
      </c>
      <c r="AE85" s="64">
        <v>125.6</v>
      </c>
      <c r="AF85" s="64">
        <v>125.6</v>
      </c>
      <c r="AG85" s="93"/>
      <c r="AH85" s="49">
        <f t="shared" si="11"/>
        <v>130</v>
      </c>
      <c r="AI85" s="50">
        <f t="shared" si="12"/>
        <v>124.4</v>
      </c>
    </row>
    <row r="86" spans="1:37" x14ac:dyDescent="0.25">
      <c r="A86" s="91" t="s">
        <v>91</v>
      </c>
      <c r="B86" s="64">
        <v>131</v>
      </c>
      <c r="C86" s="64">
        <v>131</v>
      </c>
      <c r="D86" s="64">
        <v>132</v>
      </c>
      <c r="E86" s="64">
        <v>132.9</v>
      </c>
      <c r="F86" s="64">
        <v>133.1</v>
      </c>
      <c r="G86" s="64">
        <v>132.9</v>
      </c>
      <c r="H86" s="64">
        <v>131.5</v>
      </c>
      <c r="I86" s="64">
        <v>131.30000000000001</v>
      </c>
      <c r="J86" s="64">
        <v>129.9</v>
      </c>
      <c r="K86" s="64">
        <v>130.30000000000001</v>
      </c>
      <c r="L86" s="64">
        <v>129.6</v>
      </c>
      <c r="M86" s="64">
        <v>128.9</v>
      </c>
      <c r="N86" s="64">
        <v>128.69999999999999</v>
      </c>
      <c r="O86" s="64">
        <v>127.7</v>
      </c>
      <c r="P86" s="64">
        <v>130.1</v>
      </c>
      <c r="Q86" s="64">
        <v>129</v>
      </c>
      <c r="R86" s="64">
        <v>128.19999999999999</v>
      </c>
      <c r="S86" s="64">
        <v>128.69999999999999</v>
      </c>
      <c r="T86" s="64">
        <v>129.1</v>
      </c>
      <c r="U86" s="64">
        <v>129.1</v>
      </c>
      <c r="V86" s="64">
        <v>130.19999999999999</v>
      </c>
      <c r="W86" s="64">
        <v>129.30000000000001</v>
      </c>
      <c r="X86" s="64">
        <v>128.80000000000001</v>
      </c>
      <c r="Y86" s="64">
        <v>128.9</v>
      </c>
      <c r="Z86" s="64">
        <v>128.69999999999999</v>
      </c>
      <c r="AA86" s="64">
        <v>129.69999999999999</v>
      </c>
      <c r="AB86" s="64">
        <v>129.30000000000001</v>
      </c>
      <c r="AC86" s="64">
        <v>128.4</v>
      </c>
      <c r="AD86" s="64">
        <v>129</v>
      </c>
      <c r="AE86" s="64">
        <v>129.69999999999999</v>
      </c>
      <c r="AF86" s="64">
        <v>129.69999999999999</v>
      </c>
      <c r="AG86" s="93"/>
      <c r="AH86" s="49">
        <f t="shared" si="11"/>
        <v>133.1</v>
      </c>
      <c r="AI86" s="50">
        <f t="shared" si="12"/>
        <v>127.7</v>
      </c>
    </row>
    <row r="87" spans="1:37" x14ac:dyDescent="0.25">
      <c r="A87" s="91" t="s">
        <v>92</v>
      </c>
      <c r="B87" s="64">
        <v>130</v>
      </c>
      <c r="C87" s="64">
        <v>130</v>
      </c>
      <c r="D87" s="64">
        <v>131</v>
      </c>
      <c r="E87" s="64">
        <v>131</v>
      </c>
      <c r="F87" s="64">
        <v>130.9</v>
      </c>
      <c r="G87" s="64">
        <v>129.9</v>
      </c>
      <c r="H87" s="64">
        <v>130.9</v>
      </c>
      <c r="I87" s="64">
        <v>129.9</v>
      </c>
      <c r="J87" s="64">
        <v>129.19999999999999</v>
      </c>
      <c r="K87" s="64">
        <v>128.80000000000001</v>
      </c>
      <c r="L87" s="64">
        <v>127.7</v>
      </c>
      <c r="M87" s="64">
        <v>129.6</v>
      </c>
      <c r="N87" s="64">
        <v>130</v>
      </c>
      <c r="O87" s="64">
        <v>129.69999999999999</v>
      </c>
      <c r="P87" s="64">
        <v>131</v>
      </c>
      <c r="Q87" s="64">
        <v>129.4</v>
      </c>
      <c r="R87" s="64">
        <v>129.69999999999999</v>
      </c>
      <c r="S87" s="64">
        <v>127.7</v>
      </c>
      <c r="T87" s="64">
        <v>127.3</v>
      </c>
      <c r="U87" s="64">
        <v>128.6</v>
      </c>
      <c r="V87" s="64">
        <v>127.5</v>
      </c>
      <c r="W87" s="64">
        <v>128.30000000000001</v>
      </c>
      <c r="X87" s="64">
        <v>128.9</v>
      </c>
      <c r="Y87" s="64">
        <v>128.19999999999999</v>
      </c>
      <c r="Z87" s="64">
        <v>129.69999999999999</v>
      </c>
      <c r="AA87" s="64">
        <v>128.4</v>
      </c>
      <c r="AB87" s="64">
        <v>130.1</v>
      </c>
      <c r="AC87" s="64">
        <v>129.9</v>
      </c>
      <c r="AD87" s="64">
        <v>130</v>
      </c>
      <c r="AE87" s="64">
        <v>130.69999999999999</v>
      </c>
      <c r="AF87" s="64">
        <v>130.69999999999999</v>
      </c>
      <c r="AG87" s="93"/>
      <c r="AH87" s="49">
        <f t="shared" si="11"/>
        <v>131</v>
      </c>
      <c r="AI87" s="50">
        <f t="shared" si="12"/>
        <v>127.3</v>
      </c>
    </row>
    <row r="88" spans="1:37" x14ac:dyDescent="0.25">
      <c r="A88" s="94" t="s">
        <v>93</v>
      </c>
      <c r="B88" s="64">
        <v>133</v>
      </c>
      <c r="C88" s="64">
        <v>133</v>
      </c>
      <c r="D88" s="64">
        <v>133</v>
      </c>
      <c r="E88" s="64">
        <v>133.19999999999999</v>
      </c>
      <c r="F88" s="64">
        <v>133.4</v>
      </c>
      <c r="G88" s="64">
        <v>132.6</v>
      </c>
      <c r="H88" s="64">
        <v>133.4</v>
      </c>
      <c r="I88" s="64">
        <v>132.1</v>
      </c>
      <c r="J88" s="64">
        <v>131.19999999999999</v>
      </c>
      <c r="K88" s="64">
        <v>131</v>
      </c>
      <c r="L88" s="64">
        <v>129.4</v>
      </c>
      <c r="M88" s="64">
        <v>132.30000000000001</v>
      </c>
      <c r="N88" s="64">
        <v>132.6</v>
      </c>
      <c r="O88" s="64">
        <v>132.80000000000001</v>
      </c>
      <c r="P88" s="64">
        <v>135.9</v>
      </c>
      <c r="Q88" s="64">
        <v>132.1</v>
      </c>
      <c r="R88" s="64">
        <v>129.69999999999999</v>
      </c>
      <c r="S88" s="64">
        <v>130.19999999999999</v>
      </c>
      <c r="T88" s="64">
        <v>129.69999999999999</v>
      </c>
      <c r="U88" s="64">
        <v>130.69999999999999</v>
      </c>
      <c r="V88" s="64">
        <v>129.80000000000001</v>
      </c>
      <c r="W88" s="64">
        <v>132.30000000000001</v>
      </c>
      <c r="X88" s="64">
        <v>132.6</v>
      </c>
      <c r="Y88" s="64">
        <v>132</v>
      </c>
      <c r="Z88" s="64">
        <v>132.80000000000001</v>
      </c>
      <c r="AA88" s="64">
        <v>131.19999999999999</v>
      </c>
      <c r="AB88" s="64">
        <v>134.80000000000001</v>
      </c>
      <c r="AC88" s="64">
        <v>134.30000000000001</v>
      </c>
      <c r="AD88" s="64">
        <v>133</v>
      </c>
      <c r="AE88" s="64">
        <v>134</v>
      </c>
      <c r="AF88" s="64">
        <v>134</v>
      </c>
      <c r="AG88" s="93"/>
      <c r="AH88" s="49">
        <f t="shared" si="11"/>
        <v>135.9</v>
      </c>
      <c r="AI88" s="50">
        <f t="shared" si="12"/>
        <v>129.4</v>
      </c>
    </row>
    <row r="89" spans="1:37" x14ac:dyDescent="0.25">
      <c r="A89" s="94" t="s">
        <v>94</v>
      </c>
      <c r="B89" s="95">
        <v>134</v>
      </c>
      <c r="C89" s="95">
        <v>134</v>
      </c>
      <c r="D89" s="95">
        <v>134</v>
      </c>
      <c r="E89" s="95">
        <v>131.1</v>
      </c>
      <c r="F89" s="95">
        <v>133.69999999999999</v>
      </c>
      <c r="G89" s="95">
        <v>135.30000000000001</v>
      </c>
      <c r="H89" s="95">
        <v>133.69999999999999</v>
      </c>
      <c r="I89" s="95">
        <v>134.6</v>
      </c>
      <c r="J89" s="95">
        <v>132.9</v>
      </c>
      <c r="K89" s="95">
        <v>133.4</v>
      </c>
      <c r="L89" s="95">
        <v>132.6</v>
      </c>
      <c r="M89" s="95">
        <v>133.1</v>
      </c>
      <c r="N89" s="95">
        <v>135</v>
      </c>
      <c r="O89" s="95">
        <v>131.69999999999999</v>
      </c>
      <c r="P89" s="95">
        <v>132.6</v>
      </c>
      <c r="Q89" s="95">
        <v>133.80000000000001</v>
      </c>
      <c r="R89" s="95">
        <v>131.1</v>
      </c>
      <c r="S89" s="95">
        <v>131.9</v>
      </c>
      <c r="T89" s="95">
        <v>134.6</v>
      </c>
      <c r="U89" s="95">
        <v>135.6</v>
      </c>
      <c r="V89" s="95">
        <v>131.69999999999999</v>
      </c>
      <c r="W89" s="95">
        <v>131.80000000000001</v>
      </c>
      <c r="X89" s="95">
        <v>129.9</v>
      </c>
      <c r="Y89" s="95">
        <v>133.5</v>
      </c>
      <c r="Z89" s="95">
        <v>136.69999999999999</v>
      </c>
      <c r="AA89" s="95">
        <v>134.80000000000001</v>
      </c>
      <c r="AB89" s="95">
        <v>133.80000000000001</v>
      </c>
      <c r="AC89" s="95">
        <v>134.30000000000001</v>
      </c>
      <c r="AD89" s="95">
        <v>136</v>
      </c>
      <c r="AE89" s="95">
        <v>132.5</v>
      </c>
      <c r="AF89" s="95">
        <v>132.5</v>
      </c>
      <c r="AG89" s="96"/>
      <c r="AH89" s="49">
        <f t="shared" si="11"/>
        <v>136.69999999999999</v>
      </c>
      <c r="AI89" s="50">
        <f t="shared" si="12"/>
        <v>129.9</v>
      </c>
    </row>
    <row r="90" spans="1:37" x14ac:dyDescent="0.25">
      <c r="A90" s="91" t="s">
        <v>95</v>
      </c>
      <c r="B90" s="64">
        <v>133</v>
      </c>
      <c r="C90" s="64">
        <v>133</v>
      </c>
      <c r="D90" s="64">
        <v>131</v>
      </c>
      <c r="E90" s="64">
        <v>129.5</v>
      </c>
      <c r="F90" s="64">
        <v>133.30000000000001</v>
      </c>
      <c r="G90" s="64">
        <v>138.1</v>
      </c>
      <c r="H90" s="64">
        <v>133.30000000000001</v>
      </c>
      <c r="I90" s="64">
        <v>135.30000000000001</v>
      </c>
      <c r="J90" s="64">
        <v>132.69999999999999</v>
      </c>
      <c r="K90" s="64">
        <v>134.9</v>
      </c>
      <c r="L90" s="64">
        <v>130.19999999999999</v>
      </c>
      <c r="M90" s="64">
        <v>134.30000000000001</v>
      </c>
      <c r="N90" s="64">
        <v>135.19999999999999</v>
      </c>
      <c r="O90" s="64">
        <v>130.19999999999999</v>
      </c>
      <c r="P90" s="64">
        <v>130</v>
      </c>
      <c r="Q90" s="64">
        <v>129.6</v>
      </c>
      <c r="R90" s="64">
        <v>125.1</v>
      </c>
      <c r="S90" s="64">
        <v>125.4</v>
      </c>
      <c r="T90" s="64">
        <v>130.69999999999999</v>
      </c>
      <c r="U90" s="64">
        <v>134.80000000000001</v>
      </c>
      <c r="V90" s="64">
        <v>128.69999999999999</v>
      </c>
      <c r="W90" s="64">
        <v>127.8</v>
      </c>
      <c r="X90" s="64">
        <v>125.3</v>
      </c>
      <c r="Y90" s="64">
        <v>131.80000000000001</v>
      </c>
      <c r="Z90" s="64">
        <v>138.19999999999999</v>
      </c>
      <c r="AA90" s="64">
        <v>133.4</v>
      </c>
      <c r="AB90" s="64">
        <v>124.5</v>
      </c>
      <c r="AC90" s="64">
        <v>126.2</v>
      </c>
      <c r="AD90" s="64">
        <v>126</v>
      </c>
      <c r="AE90" s="64">
        <v>127.5</v>
      </c>
      <c r="AF90" s="64">
        <v>127.5</v>
      </c>
      <c r="AG90" s="93"/>
      <c r="AH90" s="49">
        <f t="shared" si="11"/>
        <v>138.19999999999999</v>
      </c>
      <c r="AI90" s="50">
        <f t="shared" si="12"/>
        <v>124.5</v>
      </c>
    </row>
    <row r="91" spans="1:37" ht="15.75" thickBot="1" x14ac:dyDescent="0.3">
      <c r="A91" s="91" t="s">
        <v>96</v>
      </c>
      <c r="B91" s="97">
        <v>66</v>
      </c>
      <c r="C91" s="97">
        <v>66</v>
      </c>
      <c r="D91" s="97">
        <v>67</v>
      </c>
      <c r="E91" s="97">
        <v>67.5</v>
      </c>
      <c r="F91" s="97">
        <v>67.599999999999994</v>
      </c>
      <c r="G91" s="97">
        <v>67.5</v>
      </c>
      <c r="H91" s="97">
        <v>67.599999999999994</v>
      </c>
      <c r="I91" s="97">
        <v>66.7</v>
      </c>
      <c r="J91" s="97">
        <v>65.900000000000006</v>
      </c>
      <c r="K91" s="97">
        <v>66.2</v>
      </c>
      <c r="L91" s="97">
        <v>65.599999999999994</v>
      </c>
      <c r="M91" s="97">
        <v>65.2</v>
      </c>
      <c r="N91" s="97">
        <v>64.900000000000006</v>
      </c>
      <c r="O91" s="97">
        <v>64.5</v>
      </c>
      <c r="P91" s="97">
        <v>65.599999999999994</v>
      </c>
      <c r="Q91" s="97">
        <v>65.2</v>
      </c>
      <c r="R91" s="97">
        <v>64.900000000000006</v>
      </c>
      <c r="S91" s="97">
        <v>65</v>
      </c>
      <c r="T91" s="97">
        <v>65.099999999999994</v>
      </c>
      <c r="U91" s="97">
        <v>64.900000000000006</v>
      </c>
      <c r="V91" s="97">
        <v>65.8</v>
      </c>
      <c r="W91" s="97">
        <v>65.2</v>
      </c>
      <c r="X91" s="97">
        <v>65.099999999999994</v>
      </c>
      <c r="Y91" s="97">
        <v>65.3</v>
      </c>
      <c r="Z91" s="97">
        <v>65.3</v>
      </c>
      <c r="AA91" s="97">
        <v>65.599999999999994</v>
      </c>
      <c r="AB91" s="97">
        <v>65.5</v>
      </c>
      <c r="AC91" s="97">
        <v>64.7</v>
      </c>
      <c r="AD91" s="97">
        <v>65.400000000000006</v>
      </c>
      <c r="AE91" s="97">
        <v>65.7</v>
      </c>
      <c r="AF91" s="97">
        <v>65.7</v>
      </c>
      <c r="AG91" s="98"/>
      <c r="AH91" s="49">
        <f t="shared" si="11"/>
        <v>67.599999999999994</v>
      </c>
      <c r="AI91" s="50">
        <f t="shared" si="12"/>
        <v>64.5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158.13999999999999</v>
      </c>
      <c r="C93" s="102">
        <f t="shared" si="15"/>
        <v>153.33999999999997</v>
      </c>
      <c r="D93" s="102">
        <f t="shared" si="15"/>
        <v>142.33999999999997</v>
      </c>
      <c r="E93" s="102">
        <f t="shared" si="15"/>
        <v>139.13999999999999</v>
      </c>
      <c r="F93" s="102">
        <f t="shared" si="15"/>
        <v>141.63999999999999</v>
      </c>
      <c r="G93" s="102">
        <f t="shared" si="15"/>
        <v>162.43999999999997</v>
      </c>
      <c r="H93" s="102">
        <f t="shared" si="15"/>
        <v>141.83999999999997</v>
      </c>
      <c r="I93" s="102">
        <f t="shared" si="15"/>
        <v>198.93999999999997</v>
      </c>
      <c r="J93" s="102">
        <f t="shared" si="15"/>
        <v>214.53999999999996</v>
      </c>
      <c r="K93" s="102">
        <f t="shared" si="15"/>
        <v>221.23999999999998</v>
      </c>
      <c r="L93" s="102">
        <f t="shared" si="15"/>
        <v>231.03999999999996</v>
      </c>
      <c r="M93" s="102">
        <f t="shared" si="15"/>
        <v>254.83999999999997</v>
      </c>
      <c r="N93" s="102">
        <f t="shared" si="15"/>
        <v>258.24000000000007</v>
      </c>
      <c r="O93" s="102">
        <f t="shared" si="15"/>
        <v>251.64</v>
      </c>
      <c r="P93" s="102">
        <f t="shared" si="15"/>
        <v>241.84</v>
      </c>
      <c r="Q93" s="102">
        <f t="shared" si="15"/>
        <v>237.23999999999995</v>
      </c>
      <c r="R93" s="102">
        <f t="shared" si="15"/>
        <v>231.64</v>
      </c>
      <c r="S93" s="102">
        <f t="shared" si="15"/>
        <v>232.34</v>
      </c>
      <c r="T93" s="102">
        <f t="shared" si="15"/>
        <v>238.44000000000003</v>
      </c>
      <c r="U93" s="102">
        <f t="shared" si="15"/>
        <v>243.94000000000003</v>
      </c>
      <c r="V93" s="102">
        <f t="shared" si="15"/>
        <v>246.74</v>
      </c>
      <c r="W93" s="102">
        <f>SUM(W15,W18,W21:W22,W42,W44:W45,W47,W49,W94:W97,W103,W109,W115,W124,W126,W138,W145,W148:W149,W156,W158,W160,W164:W166,W168:W170,W175,W181:W182,W184:W186,W194,W199)</f>
        <v>253.74</v>
      </c>
      <c r="X93" s="102">
        <f>SUM(X15,X18,X21:X22,X42,X44:X45,X47,X49,X94:X97,X103,X109,X115,X124,X126,X138,X145,X148:X149,X156,X158,X160,X164:X166,X168:X170,X175,X181:X182,X184:X186,X194,X199)</f>
        <v>264.24</v>
      </c>
      <c r="Y93" s="102">
        <f t="shared" si="15"/>
        <v>286.54000000000008</v>
      </c>
      <c r="Z93" s="102">
        <f t="shared" si="15"/>
        <v>315.54000000000008</v>
      </c>
      <c r="AA93" s="102">
        <f t="shared" si="15"/>
        <v>329.04000000000008</v>
      </c>
      <c r="AB93" s="102">
        <f t="shared" si="15"/>
        <v>311.64000000000004</v>
      </c>
      <c r="AC93" s="102">
        <f t="shared" si="15"/>
        <v>307.24</v>
      </c>
      <c r="AD93" s="102">
        <f t="shared" si="15"/>
        <v>279.04000000000002</v>
      </c>
      <c r="AE93" s="102">
        <f t="shared" si="15"/>
        <v>230.04</v>
      </c>
      <c r="AF93" s="102">
        <f t="shared" si="15"/>
        <v>171.33999999999997</v>
      </c>
      <c r="AG93" s="104"/>
      <c r="AH93" s="49">
        <f>MAX(C93:AF93)</f>
        <v>329.04000000000008</v>
      </c>
      <c r="AI93" s="50">
        <f>MIN(C93:AF93)</f>
        <v>139.13999999999999</v>
      </c>
    </row>
    <row r="94" spans="1:37" x14ac:dyDescent="0.25">
      <c r="A94" s="105" t="s">
        <v>98</v>
      </c>
      <c r="B94" s="106">
        <v>64.400000000000006</v>
      </c>
      <c r="C94" s="106">
        <v>55.2</v>
      </c>
      <c r="D94" s="106">
        <v>40</v>
      </c>
      <c r="E94" s="106">
        <v>47.4</v>
      </c>
      <c r="F94" s="106">
        <v>51</v>
      </c>
      <c r="G94" s="106">
        <v>51.6</v>
      </c>
      <c r="H94" s="106">
        <v>51</v>
      </c>
      <c r="I94" s="106">
        <v>64.599999999999994</v>
      </c>
      <c r="J94" s="106">
        <v>58.5</v>
      </c>
      <c r="K94" s="106">
        <v>58.7</v>
      </c>
      <c r="L94" s="106">
        <v>50.6</v>
      </c>
      <c r="M94" s="106">
        <v>52.6</v>
      </c>
      <c r="N94" s="106">
        <v>48</v>
      </c>
      <c r="O94" s="106">
        <v>38.5</v>
      </c>
      <c r="P94" s="106">
        <v>26.5</v>
      </c>
      <c r="Q94" s="106">
        <v>17.2</v>
      </c>
      <c r="R94" s="106">
        <v>12.5</v>
      </c>
      <c r="S94" s="106">
        <v>5.6</v>
      </c>
      <c r="T94" s="106">
        <v>10.3</v>
      </c>
      <c r="U94" s="106">
        <v>9.3000000000000007</v>
      </c>
      <c r="V94" s="106">
        <v>24.4</v>
      </c>
      <c r="W94" s="106">
        <v>7.8</v>
      </c>
      <c r="X94" s="106">
        <v>4.2</v>
      </c>
      <c r="Y94" s="106">
        <v>5.9</v>
      </c>
      <c r="Z94" s="106">
        <v>17.600000000000001</v>
      </c>
      <c r="AA94" s="106">
        <v>16.3</v>
      </c>
      <c r="AB94" s="106">
        <v>50.5</v>
      </c>
      <c r="AC94" s="106">
        <v>51.3</v>
      </c>
      <c r="AD94" s="106">
        <v>40</v>
      </c>
      <c r="AE94" s="106">
        <v>39</v>
      </c>
      <c r="AF94" s="106">
        <v>40</v>
      </c>
      <c r="AG94" s="109">
        <v>75</v>
      </c>
      <c r="AH94" s="49">
        <f t="shared" ref="AH94:AH100" si="16">IF(ABS(MAX(C94:AF94))&gt;ABS(MIN(C94:AF94)),MAX(C94:AF94),MIN(C94:AF94))</f>
        <v>64.599999999999994</v>
      </c>
      <c r="AI94" s="110">
        <f t="shared" ref="AI94:AI100" si="17">INDEX($C$9:$AF$9,1,MATCH(AH94,C94:AF94,0))</f>
        <v>0.25</v>
      </c>
    </row>
    <row r="95" spans="1:37" x14ac:dyDescent="0.25">
      <c r="A95" s="111" t="s">
        <v>99</v>
      </c>
      <c r="B95" s="112">
        <v>-93</v>
      </c>
      <c r="C95" s="112">
        <v>-99</v>
      </c>
      <c r="D95" s="112">
        <v>-92</v>
      </c>
      <c r="E95" s="112">
        <v>-93</v>
      </c>
      <c r="F95" s="112">
        <v>-89</v>
      </c>
      <c r="G95" s="112">
        <v>-80.400000000000006</v>
      </c>
      <c r="H95" s="112">
        <v>-89</v>
      </c>
      <c r="I95" s="112">
        <v>-64.400000000000006</v>
      </c>
      <c r="J95" s="112">
        <v>-62.9</v>
      </c>
      <c r="K95" s="112">
        <v>-60.4</v>
      </c>
      <c r="L95" s="112">
        <v>-49.3</v>
      </c>
      <c r="M95" s="112">
        <v>-42</v>
      </c>
      <c r="N95" s="112">
        <v>-37</v>
      </c>
      <c r="O95" s="112">
        <v>-31</v>
      </c>
      <c r="P95" s="112">
        <v>-22.7</v>
      </c>
      <c r="Q95" s="112">
        <f>-24-26.1</f>
        <v>-50.1</v>
      </c>
      <c r="R95" s="112">
        <v>-57.3</v>
      </c>
      <c r="S95" s="112">
        <v>-56</v>
      </c>
      <c r="T95" s="112">
        <f>-24-26</f>
        <v>-50</v>
      </c>
      <c r="U95" s="112">
        <v>-48</v>
      </c>
      <c r="V95" s="112">
        <f>-22-24</f>
        <v>-46</v>
      </c>
      <c r="W95" s="112">
        <v>-44</v>
      </c>
      <c r="X95" s="112">
        <f>-17.4-19.4</f>
        <v>-36.799999999999997</v>
      </c>
      <c r="Y95" s="112">
        <f>-14-16</f>
        <v>-30</v>
      </c>
      <c r="Z95" s="112">
        <f>-6.4-12.5</f>
        <v>-18.899999999999999</v>
      </c>
      <c r="AA95" s="112">
        <v>-7</v>
      </c>
      <c r="AB95" s="112">
        <v>-29.9</v>
      </c>
      <c r="AC95" s="112">
        <v>-31.4</v>
      </c>
      <c r="AD95" s="112">
        <v>-48</v>
      </c>
      <c r="AE95" s="112">
        <v>-68</v>
      </c>
      <c r="AF95" s="112">
        <v>-90</v>
      </c>
      <c r="AG95" s="109">
        <v>240</v>
      </c>
      <c r="AH95" s="49">
        <f t="shared" si="16"/>
        <v>-99</v>
      </c>
      <c r="AI95" s="110">
        <f t="shared" si="17"/>
        <v>4.1666666666666664E-2</v>
      </c>
    </row>
    <row r="96" spans="1:37" x14ac:dyDescent="0.25">
      <c r="A96" s="111" t="s">
        <v>100</v>
      </c>
      <c r="B96" s="112">
        <v>-2.6</v>
      </c>
      <c r="C96" s="112">
        <v>-2.4</v>
      </c>
      <c r="D96" s="112">
        <v>-1</v>
      </c>
      <c r="E96" s="112">
        <v>-1.1000000000000001</v>
      </c>
      <c r="F96" s="112">
        <v>-0.8</v>
      </c>
      <c r="G96" s="112">
        <v>0</v>
      </c>
      <c r="H96" s="112">
        <v>-0.8</v>
      </c>
      <c r="I96" s="112">
        <v>3.3</v>
      </c>
      <c r="J96" s="112">
        <v>3.9</v>
      </c>
      <c r="K96" s="112">
        <v>4.3</v>
      </c>
      <c r="L96" s="112">
        <v>5.8</v>
      </c>
      <c r="M96" s="112">
        <v>7.4</v>
      </c>
      <c r="N96" s="112">
        <v>7.9</v>
      </c>
      <c r="O96" s="112">
        <v>8.6</v>
      </c>
      <c r="P96" s="112">
        <v>9.5</v>
      </c>
      <c r="Q96" s="112">
        <v>5.7</v>
      </c>
      <c r="R96" s="112">
        <v>5.0999999999999996</v>
      </c>
      <c r="S96" s="112">
        <v>5.3</v>
      </c>
      <c r="T96" s="112">
        <v>5.9</v>
      </c>
      <c r="U96" s="112">
        <v>6.8</v>
      </c>
      <c r="V96" s="112">
        <v>8</v>
      </c>
      <c r="W96" s="112">
        <v>8.1</v>
      </c>
      <c r="X96" s="112">
        <v>8.9</v>
      </c>
      <c r="Y96" s="112">
        <v>16.3</v>
      </c>
      <c r="Z96" s="112">
        <v>26.8</v>
      </c>
      <c r="AA96" s="112">
        <v>34.1</v>
      </c>
      <c r="AB96" s="112">
        <v>13.7</v>
      </c>
      <c r="AC96" s="112">
        <v>7.1</v>
      </c>
      <c r="AD96" s="112">
        <v>5</v>
      </c>
      <c r="AE96" s="112">
        <v>1</v>
      </c>
      <c r="AF96" s="112">
        <v>-3</v>
      </c>
      <c r="AG96" s="109">
        <v>60</v>
      </c>
      <c r="AH96" s="49">
        <f t="shared" si="16"/>
        <v>34.1</v>
      </c>
      <c r="AI96" s="110">
        <f t="shared" si="17"/>
        <v>0.8125</v>
      </c>
    </row>
    <row r="97" spans="1:37" x14ac:dyDescent="0.25">
      <c r="A97" s="113" t="s">
        <v>101</v>
      </c>
      <c r="B97" s="114">
        <v>-6</v>
      </c>
      <c r="C97" s="114">
        <v>4.2</v>
      </c>
      <c r="D97" s="114">
        <v>0</v>
      </c>
      <c r="E97" s="114">
        <v>-9.9</v>
      </c>
      <c r="F97" s="114">
        <v>-15.2</v>
      </c>
      <c r="G97" s="114">
        <v>-4.2</v>
      </c>
      <c r="H97" s="114">
        <v>-15.2</v>
      </c>
      <c r="I97" s="114">
        <v>0</v>
      </c>
      <c r="J97" s="114">
        <v>19.600000000000001</v>
      </c>
      <c r="K97" s="114">
        <v>23.2</v>
      </c>
      <c r="L97" s="114">
        <v>28.5</v>
      </c>
      <c r="M97" s="114">
        <v>31.6</v>
      </c>
      <c r="N97" s="114">
        <v>34.6</v>
      </c>
      <c r="O97" s="114">
        <v>30.8</v>
      </c>
      <c r="P97" s="114">
        <v>23.3</v>
      </c>
      <c r="Q97" s="114">
        <v>59.8</v>
      </c>
      <c r="R97" s="114">
        <v>66.7</v>
      </c>
      <c r="S97" s="114">
        <v>72.2</v>
      </c>
      <c r="T97" s="114">
        <v>67</v>
      </c>
      <c r="U97" s="114">
        <v>70.599999999999994</v>
      </c>
      <c r="V97" s="114">
        <v>55.1</v>
      </c>
      <c r="W97" s="114">
        <v>76.400000000000006</v>
      </c>
      <c r="X97" s="114">
        <v>82.5</v>
      </c>
      <c r="Y97" s="114">
        <v>88.9</v>
      </c>
      <c r="Z97" s="114">
        <v>94.6</v>
      </c>
      <c r="AA97" s="114">
        <v>90.2</v>
      </c>
      <c r="AB97" s="114">
        <v>78.2</v>
      </c>
      <c r="AC97" s="114">
        <v>72.2</v>
      </c>
      <c r="AD97" s="114">
        <v>81</v>
      </c>
      <c r="AE97" s="114">
        <v>57</v>
      </c>
      <c r="AF97" s="114">
        <v>22</v>
      </c>
      <c r="AG97" s="116">
        <v>120</v>
      </c>
      <c r="AH97" s="49">
        <f t="shared" si="16"/>
        <v>94.6</v>
      </c>
      <c r="AI97" s="110">
        <f t="shared" si="17"/>
        <v>0.79166666666666663</v>
      </c>
    </row>
    <row r="98" spans="1:37" x14ac:dyDescent="0.25">
      <c r="A98" s="113" t="s">
        <v>102</v>
      </c>
      <c r="B98" s="114">
        <v>19.2</v>
      </c>
      <c r="C98" s="114">
        <v>32.200000000000003</v>
      </c>
      <c r="D98" s="114">
        <v>19.7</v>
      </c>
      <c r="E98" s="114">
        <v>6.2</v>
      </c>
      <c r="F98" s="114">
        <v>-3.1</v>
      </c>
      <c r="G98" s="114">
        <v>3.7</v>
      </c>
      <c r="H98" s="114">
        <v>-3.1</v>
      </c>
      <c r="I98" s="114">
        <v>6</v>
      </c>
      <c r="J98" s="114">
        <v>15.6</v>
      </c>
      <c r="K98" s="114">
        <v>8.6</v>
      </c>
      <c r="L98" s="114">
        <v>32.700000000000003</v>
      </c>
      <c r="M98" s="114">
        <v>37.4</v>
      </c>
      <c r="N98" s="114">
        <v>49.7</v>
      </c>
      <c r="O98" s="114">
        <v>56.5</v>
      </c>
      <c r="P98" s="114">
        <v>67.599999999999994</v>
      </c>
      <c r="Q98" s="114">
        <v>62.1</v>
      </c>
      <c r="R98" s="114">
        <v>68.400000000000006</v>
      </c>
      <c r="S98" s="114">
        <v>77.2</v>
      </c>
      <c r="T98" s="114">
        <v>72</v>
      </c>
      <c r="U98" s="114">
        <v>78.5</v>
      </c>
      <c r="V98" s="114">
        <v>58</v>
      </c>
      <c r="W98" s="114">
        <v>79.099999999999994</v>
      </c>
      <c r="X98" s="114">
        <v>79</v>
      </c>
      <c r="Y98" s="114">
        <v>82</v>
      </c>
      <c r="Z98" s="114">
        <v>82.6</v>
      </c>
      <c r="AA98" s="114">
        <v>86</v>
      </c>
      <c r="AB98" s="114">
        <v>76</v>
      </c>
      <c r="AC98" s="114">
        <v>85.4</v>
      </c>
      <c r="AD98" s="114">
        <v>78</v>
      </c>
      <c r="AE98" s="114">
        <v>66</v>
      </c>
      <c r="AF98" s="114">
        <v>42</v>
      </c>
      <c r="AG98" s="116"/>
      <c r="AH98" s="49">
        <f t="shared" si="16"/>
        <v>86</v>
      </c>
      <c r="AI98" s="110">
        <f t="shared" si="17"/>
        <v>0.8125</v>
      </c>
    </row>
    <row r="99" spans="1:37" x14ac:dyDescent="0.25">
      <c r="A99" s="113" t="s">
        <v>103</v>
      </c>
      <c r="B99" s="114">
        <v>46.6</v>
      </c>
      <c r="C99" s="114">
        <v>56.3</v>
      </c>
      <c r="D99" s="114">
        <v>59.9</v>
      </c>
      <c r="E99" s="114">
        <v>49.3</v>
      </c>
      <c r="F99" s="114">
        <v>45.4</v>
      </c>
      <c r="G99" s="114">
        <v>42.3</v>
      </c>
      <c r="H99" s="114">
        <v>45.4</v>
      </c>
      <c r="I99" s="114">
        <v>29.5</v>
      </c>
      <c r="J99" s="114">
        <v>36.9</v>
      </c>
      <c r="K99" s="114">
        <v>35.200000000000003</v>
      </c>
      <c r="L99" s="114">
        <v>33</v>
      </c>
      <c r="M99" s="114">
        <v>28.5</v>
      </c>
      <c r="N99" s="114">
        <v>24.2</v>
      </c>
      <c r="O99" s="114">
        <v>42.5</v>
      </c>
      <c r="P99" s="114">
        <v>57.5</v>
      </c>
      <c r="Q99" s="114">
        <v>62.8</v>
      </c>
      <c r="R99" s="114">
        <v>73.5</v>
      </c>
      <c r="S99" s="114">
        <v>79.900000000000006</v>
      </c>
      <c r="T99" s="114">
        <v>75</v>
      </c>
      <c r="U99" s="114">
        <v>61.6</v>
      </c>
      <c r="V99" s="114">
        <v>52.2</v>
      </c>
      <c r="W99" s="114">
        <v>64.099999999999994</v>
      </c>
      <c r="X99" s="114">
        <v>65</v>
      </c>
      <c r="Y99" s="114">
        <v>67.400000000000006</v>
      </c>
      <c r="Z99" s="114">
        <v>40</v>
      </c>
      <c r="AA99" s="114">
        <v>50.5</v>
      </c>
      <c r="AB99" s="114">
        <v>54.9</v>
      </c>
      <c r="AC99" s="114">
        <v>60.4</v>
      </c>
      <c r="AD99" s="114">
        <v>69</v>
      </c>
      <c r="AE99" s="114">
        <v>65</v>
      </c>
      <c r="AF99" s="114">
        <v>51</v>
      </c>
      <c r="AG99" s="100"/>
      <c r="AH99" s="49">
        <f t="shared" si="16"/>
        <v>79.900000000000006</v>
      </c>
      <c r="AI99" s="110">
        <f t="shared" si="17"/>
        <v>0.58333333333333304</v>
      </c>
    </row>
    <row r="100" spans="1:37" ht="15.75" thickBot="1" x14ac:dyDescent="0.3">
      <c r="A100" s="117" t="s">
        <v>104</v>
      </c>
      <c r="B100" s="95">
        <v>49.2</v>
      </c>
      <c r="C100" s="95">
        <v>44</v>
      </c>
      <c r="D100" s="95">
        <v>41.2</v>
      </c>
      <c r="E100" s="95">
        <v>47.9</v>
      </c>
      <c r="F100" s="95">
        <v>38</v>
      </c>
      <c r="G100" s="95">
        <v>35.4</v>
      </c>
      <c r="H100" s="95">
        <v>38</v>
      </c>
      <c r="I100" s="95">
        <v>33</v>
      </c>
      <c r="J100" s="95">
        <v>38</v>
      </c>
      <c r="K100" s="95">
        <v>37.1</v>
      </c>
      <c r="L100" s="95">
        <v>37.4</v>
      </c>
      <c r="M100" s="95">
        <v>44.1</v>
      </c>
      <c r="N100" s="95">
        <v>32</v>
      </c>
      <c r="O100" s="95">
        <v>24.2</v>
      </c>
      <c r="P100" s="95">
        <v>14.7</v>
      </c>
      <c r="Q100" s="95">
        <v>26.3</v>
      </c>
      <c r="R100" s="95">
        <v>75.099999999999994</v>
      </c>
      <c r="S100" s="95">
        <v>34</v>
      </c>
      <c r="T100" s="95">
        <v>36</v>
      </c>
      <c r="U100" s="95">
        <v>30.5</v>
      </c>
      <c r="V100" s="95">
        <v>41</v>
      </c>
      <c r="W100" s="95">
        <v>44.5</v>
      </c>
      <c r="X100" s="95">
        <v>45</v>
      </c>
      <c r="Y100" s="95">
        <v>48.1</v>
      </c>
      <c r="Z100" s="95">
        <v>65.599999999999994</v>
      </c>
      <c r="AA100" s="95">
        <v>74</v>
      </c>
      <c r="AB100" s="95">
        <v>71.599999999999994</v>
      </c>
      <c r="AC100" s="95">
        <v>70.2</v>
      </c>
      <c r="AD100" s="95">
        <v>65</v>
      </c>
      <c r="AE100" s="95">
        <v>55</v>
      </c>
      <c r="AF100" s="95">
        <v>50</v>
      </c>
      <c r="AG100" s="100"/>
      <c r="AH100" s="49">
        <f t="shared" si="16"/>
        <v>75.099999999999994</v>
      </c>
      <c r="AI100" s="110">
        <f t="shared" si="17"/>
        <v>0.54166666666666696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1106.6200000000001</v>
      </c>
      <c r="C209" s="152">
        <f>INDEX(G9:N9,1,MATCH(MAX(G75:N75),G75:N75,0))</f>
        <v>0.375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31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str">
        <f ca="1">"Pie Chart of Daily Peak Demand(Inclusive of Export) of Nepal ("&amp;A4&amp;" "&amp;B4&amp;")"</f>
        <v>Pie Chart of Daily Peak Demand(Inclusive of Export) of Nepal (Nepali Date: 2079/01/31)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str">
        <f ca="1">"Daily Load Curve(Excluding of Export) of Nepal ("&amp;A4&amp;" "&amp;B4&amp;")"</f>
        <v>Daily Load Curve(Excluding of Export) of Nepal (Nepali Date: 2079/01/31)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1099.54</v>
      </c>
      <c r="U214" s="161">
        <f t="shared" si="54"/>
        <v>1097.6399999999999</v>
      </c>
      <c r="V214" s="161">
        <f t="shared" si="54"/>
        <v>1034.1399999999999</v>
      </c>
      <c r="W214" s="161">
        <f t="shared" si="54"/>
        <v>962.52000000000021</v>
      </c>
      <c r="X214" s="161">
        <f t="shared" si="54"/>
        <v>935.34000000000015</v>
      </c>
      <c r="Y214" s="161">
        <f t="shared" si="54"/>
        <v>920.6400000000001</v>
      </c>
      <c r="Z214" s="161">
        <f t="shared" si="54"/>
        <v>928.54</v>
      </c>
      <c r="AA214" s="161">
        <f t="shared" si="54"/>
        <v>943.04</v>
      </c>
      <c r="AB214" s="161">
        <f t="shared" si="54"/>
        <v>973.04</v>
      </c>
      <c r="AC214" s="161">
        <f t="shared" si="54"/>
        <v>977.44</v>
      </c>
      <c r="AD214" s="161">
        <f t="shared" si="54"/>
        <v>1004.4300000000001</v>
      </c>
      <c r="AE214" s="161">
        <f t="shared" si="54"/>
        <v>1045.24</v>
      </c>
      <c r="AF214" s="161">
        <f t="shared" si="54"/>
        <v>1106.6200000000001</v>
      </c>
      <c r="AG214" s="161">
        <f t="shared" si="54"/>
        <v>1064.44</v>
      </c>
      <c r="AH214" s="161">
        <f t="shared" si="54"/>
        <v>1048.7400000000002</v>
      </c>
      <c r="AI214" s="161">
        <f t="shared" si="54"/>
        <v>1100.44</v>
      </c>
      <c r="AJ214" s="161">
        <f t="shared" si="54"/>
        <v>1152.24</v>
      </c>
      <c r="AK214" s="161">
        <f t="shared" si="54"/>
        <v>1168.44</v>
      </c>
      <c r="AL214" s="161">
        <f t="shared" si="54"/>
        <v>1174.04</v>
      </c>
      <c r="AM214" s="161">
        <f t="shared" si="54"/>
        <v>1158.3900000000001</v>
      </c>
      <c r="AN214" s="161">
        <f t="shared" si="54"/>
        <v>1125.69</v>
      </c>
      <c r="AO214" s="161">
        <f t="shared" si="54"/>
        <v>1188.0900000000001</v>
      </c>
      <c r="AP214" s="161">
        <f t="shared" si="54"/>
        <v>1209.21</v>
      </c>
      <c r="AQ214" s="161">
        <f t="shared" si="54"/>
        <v>1236.0600000000002</v>
      </c>
      <c r="AR214" s="161">
        <f t="shared" si="54"/>
        <v>1360.56</v>
      </c>
      <c r="AS214" s="161">
        <f t="shared" si="54"/>
        <v>1399.06</v>
      </c>
      <c r="AT214" s="161">
        <f t="shared" si="54"/>
        <v>1422.29</v>
      </c>
      <c r="AU214" s="161">
        <f t="shared" si="54"/>
        <v>1426.58</v>
      </c>
      <c r="AV214" s="161">
        <f t="shared" si="54"/>
        <v>1383.84</v>
      </c>
      <c r="AW214" s="161">
        <f t="shared" si="54"/>
        <v>1287.44</v>
      </c>
      <c r="AX214" s="161">
        <f t="shared" si="54"/>
        <v>1261.44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U11:AF11">
    <cfRule type="expression" dxfId="2749" priority="202">
      <formula>B$9&gt;=20/24</formula>
    </cfRule>
    <cfRule type="expression" dxfId="2748" priority="203">
      <formula>AND(B$9&gt;=14/24,B$9&lt;20/24)</formula>
    </cfRule>
    <cfRule type="expression" dxfId="2747" priority="204">
      <formula>AND(B$9&gt;=8/24,B$9&lt;14/24)</formula>
    </cfRule>
    <cfRule type="expression" dxfId="2746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745" priority="197">
      <formula>S$9&gt;=20/24</formula>
    </cfRule>
    <cfRule type="expression" dxfId="2744" priority="198">
      <formula>AND(S$9&gt;=14/24,S$9&lt;20/24)</formula>
    </cfRule>
    <cfRule type="expression" dxfId="2743" priority="199">
      <formula>AND(S$9&gt;=8/24,S$9&lt;14/24)</formula>
    </cfRule>
    <cfRule type="expression" dxfId="2742" priority="200">
      <formula>S$9&lt;8/24</formula>
    </cfRule>
  </conditionalFormatting>
  <conditionalFormatting sqref="AG51 J11:AF11 S37:AF37">
    <cfRule type="expression" dxfId="2741" priority="196">
      <formula>J11&gt;$AG11</formula>
    </cfRule>
  </conditionalFormatting>
  <conditionalFormatting sqref="A101:A157 A84:A97 A11:A14 A16:A32 A45:A72 A80:A82 A74:A78 A35:A43 A170:A200">
    <cfRule type="expression" dxfId="2740" priority="195">
      <formula>$AH11=0</formula>
    </cfRule>
  </conditionalFormatting>
  <conditionalFormatting sqref="A98">
    <cfRule type="expression" dxfId="2739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738" priority="192">
      <formula>$AH34=0</formula>
    </cfRule>
  </conditionalFormatting>
  <conditionalFormatting sqref="A83">
    <cfRule type="expression" dxfId="2737" priority="191">
      <formula>$AH83=0</formula>
    </cfRule>
  </conditionalFormatting>
  <conditionalFormatting sqref="A15">
    <cfRule type="expression" dxfId="2736" priority="190">
      <formula>$AH15=0</formula>
    </cfRule>
  </conditionalFormatting>
  <conditionalFormatting sqref="A164:A169">
    <cfRule type="expression" dxfId="2735" priority="189">
      <formula>$AH164=0</formula>
    </cfRule>
  </conditionalFormatting>
  <conditionalFormatting sqref="A158:A163">
    <cfRule type="expression" dxfId="2734" priority="188">
      <formula>$AH158=0</formula>
    </cfRule>
  </conditionalFormatting>
  <conditionalFormatting sqref="A44">
    <cfRule type="expression" dxfId="2733" priority="187">
      <formula>$AH44=0</formula>
    </cfRule>
  </conditionalFormatting>
  <conditionalFormatting sqref="A79">
    <cfRule type="expression" dxfId="2732" priority="186">
      <formula>$AH79=0</formula>
    </cfRule>
  </conditionalFormatting>
  <conditionalFormatting sqref="A73">
    <cfRule type="expression" dxfId="2731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D84:AF84">
    <cfRule type="expression" dxfId="2730" priority="181">
      <formula>D$9&gt;=20/24</formula>
    </cfRule>
    <cfRule type="expression" dxfId="2729" priority="182">
      <formula>AND(D$9&gt;=14/24,D$9&lt;20/24)</formula>
    </cfRule>
    <cfRule type="expression" dxfId="2728" priority="183">
      <formula>AND(D$9&gt;=8/24,D$9&lt;14/24)</formula>
    </cfRule>
    <cfRule type="expression" dxfId="2727" priority="184">
      <formula>D$9&lt;8/24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26" priority="209">
      <formula>C$9&gt;=20/24</formula>
    </cfRule>
    <cfRule type="expression" dxfId="2725" priority="210">
      <formula>AND(C$9&gt;=14/24,C$9&lt;20/24)</formula>
    </cfRule>
    <cfRule type="expression" dxfId="2724" priority="211">
      <formula>AND(C$9&gt;=8/24,C$9&lt;14/24)</formula>
    </cfRule>
    <cfRule type="expression" dxfId="2723" priority="212">
      <formula>C$9&lt;8/24</formula>
    </cfRule>
  </conditionalFormatting>
  <conditionalFormatting sqref="A201">
    <cfRule type="expression" dxfId="2722" priority="213">
      <formula>$AH201=0</formula>
    </cfRule>
  </conditionalFormatting>
  <conditionalFormatting sqref="AG213">
    <cfRule type="expression" dxfId="2721" priority="214">
      <formula>B$9&gt;=20/24</formula>
    </cfRule>
    <cfRule type="expression" dxfId="2720" priority="215">
      <formula>AND(B$9&gt;=14/24,B$9&lt;20/24)</formula>
    </cfRule>
    <cfRule type="expression" dxfId="2719" priority="216">
      <formula>AND(B$9&gt;=8/24,B$9&lt;14/24)</formula>
    </cfRule>
    <cfRule type="expression" dxfId="2718" priority="217">
      <formula>B$9&lt;8/24</formula>
    </cfRule>
  </conditionalFormatting>
  <conditionalFormatting sqref="S8">
    <cfRule type="expression" dxfId="2717" priority="175">
      <formula>U$9&gt;=20/24</formula>
    </cfRule>
    <cfRule type="expression" dxfId="2716" priority="176">
      <formula>AND(U$9&gt;=14/24,U$9&lt;20/24)</formula>
    </cfRule>
    <cfRule type="expression" dxfId="2715" priority="177">
      <formula>AND(U$9&gt;=8/24,U$9&lt;14/24)</formula>
    </cfRule>
    <cfRule type="expression" dxfId="2714" priority="178">
      <formula>U$9&lt;8/24</formula>
    </cfRule>
  </conditionalFormatting>
  <conditionalFormatting sqref="AB8">
    <cfRule type="expression" dxfId="2713" priority="171">
      <formula>AD$9&gt;=20/24</formula>
    </cfRule>
    <cfRule type="expression" dxfId="2712" priority="172">
      <formula>AND(AD$9&gt;=14/24,AD$9&lt;20/24)</formula>
    </cfRule>
    <cfRule type="expression" dxfId="2711" priority="173">
      <formula>AND(AD$9&gt;=8/24,AD$9&lt;14/24)</formula>
    </cfRule>
    <cfRule type="expression" dxfId="2710" priority="174">
      <formula>AD$9&lt;8/24</formula>
    </cfRule>
  </conditionalFormatting>
  <conditionalFormatting sqref="AH213:AX213">
    <cfRule type="expression" dxfId="2709" priority="218">
      <formula>AG$9&gt;=20/24</formula>
    </cfRule>
    <cfRule type="expression" dxfId="2708" priority="219">
      <formula>AND(AG$9&gt;=14/24,AG$9&lt;20/24)</formula>
    </cfRule>
    <cfRule type="expression" dxfId="2707" priority="220">
      <formula>AND(AG$9&gt;=8/24,AG$9&lt;14/24)</formula>
    </cfRule>
    <cfRule type="expression" dxfId="2706" priority="221">
      <formula>AG$9&lt;8/24</formula>
    </cfRule>
  </conditionalFormatting>
  <conditionalFormatting sqref="T213">
    <cfRule type="expression" dxfId="2705" priority="222">
      <formula>AX$9&gt;=20/24</formula>
    </cfRule>
    <cfRule type="expression" dxfId="2704" priority="223">
      <formula>AND(AX$9&gt;=14/24,AX$9&lt;20/24)</formula>
    </cfRule>
    <cfRule type="expression" dxfId="2703" priority="224">
      <formula>AND(AX$9&gt;=8/24,AX$9&lt;14/24)</formula>
    </cfRule>
    <cfRule type="expression" dxfId="2702" priority="225">
      <formula>AX$9&lt;8/24</formula>
    </cfRule>
  </conditionalFormatting>
  <conditionalFormatting sqref="A99:A100">
    <cfRule type="expression" dxfId="2701" priority="170">
      <formula>$AH99=0</formula>
    </cfRule>
  </conditionalFormatting>
  <conditionalFormatting sqref="E11:I11 E40:L41 C57:AF57 S40:AF41 AA36:AF36">
    <cfRule type="expression" dxfId="2700" priority="166">
      <formula>C$9&gt;=20/24</formula>
    </cfRule>
    <cfRule type="expression" dxfId="2699" priority="167">
      <formula>AND(C$9&gt;=14/24,C$9&lt;20/24)</formula>
    </cfRule>
    <cfRule type="expression" dxfId="2698" priority="168">
      <formula>AND(C$9&gt;=8/24,C$9&lt;14/24)</formula>
    </cfRule>
    <cfRule type="expression" dxfId="2697" priority="169">
      <formula>C$9&lt;8/24</formula>
    </cfRule>
  </conditionalFormatting>
  <conditionalFormatting sqref="E39:L39 S39:AF39">
    <cfRule type="expression" dxfId="2696" priority="162">
      <formula>E$9&gt;=20/24</formula>
    </cfRule>
    <cfRule type="expression" dxfId="2695" priority="163">
      <formula>AND(E$9&gt;=14/24,E$9&lt;20/24)</formula>
    </cfRule>
    <cfRule type="expression" dxfId="2694" priority="164">
      <formula>AND(E$9&gt;=8/24,E$9&lt;14/24)</formula>
    </cfRule>
    <cfRule type="expression" dxfId="2693" priority="165">
      <formula>E$9&lt;8/24</formula>
    </cfRule>
  </conditionalFormatting>
  <conditionalFormatting sqref="E11:I11 E39:L41 S39:AF41 AA36:AF36">
    <cfRule type="expression" dxfId="2692" priority="161">
      <formula>E11&gt;$AG11</formula>
    </cfRule>
  </conditionalFormatting>
  <conditionalFormatting sqref="M11:P11 C83:AF83 C75:AF81 C68:AF73 M60:P67 C56:AF56 C58:P59 E12:P14 Q11:R14 S36:Z36 S28:AF31 S18:AF22 S24:AF26 S12:AF14 S16:AF16 M53:AF55 Q58:AF67 D85:AF91">
    <cfRule type="expression" dxfId="2691" priority="157">
      <formula>C$9&gt;=20/24</formula>
    </cfRule>
    <cfRule type="expression" dxfId="2690" priority="158">
      <formula>AND(C$9&gt;=14/24,C$9&lt;20/24)</formula>
    </cfRule>
    <cfRule type="expression" dxfId="2689" priority="159">
      <formula>AND(C$9&gt;=8/24,C$9&lt;14/24)</formula>
    </cfRule>
    <cfRule type="expression" dxfId="2688" priority="160">
      <formula>C$9&lt;8/24</formula>
    </cfRule>
  </conditionalFormatting>
  <conditionalFormatting sqref="S32:AF32">
    <cfRule type="expression" dxfId="2687" priority="153">
      <formula>S$9&gt;=20/24</formula>
    </cfRule>
    <cfRule type="expression" dxfId="2686" priority="154">
      <formula>AND(S$9&gt;=14/24,S$9&lt;20/24)</formula>
    </cfRule>
    <cfRule type="expression" dxfId="2685" priority="155">
      <formula>AND(S$9&gt;=8/24,S$9&lt;14/24)</formula>
    </cfRule>
    <cfRule type="expression" dxfId="2684" priority="156">
      <formula>S$9&lt;8/24</formula>
    </cfRule>
  </conditionalFormatting>
  <conditionalFormatting sqref="S35:AF35">
    <cfRule type="expression" dxfId="2683" priority="149">
      <formula>S$9&gt;=20/24</formula>
    </cfRule>
    <cfRule type="expression" dxfId="2682" priority="150">
      <formula>AND(S$9&gt;=14/24,S$9&lt;20/24)</formula>
    </cfRule>
    <cfRule type="expression" dxfId="2681" priority="151">
      <formula>AND(S$9&gt;=8/24,S$9&lt;14/24)</formula>
    </cfRule>
    <cfRule type="expression" dxfId="2680" priority="152">
      <formula>S$9&lt;8/24</formula>
    </cfRule>
  </conditionalFormatting>
  <conditionalFormatting sqref="M11:P11 C38:AF38 AB42:AF42 C51:AF52 C56:AF56 E42:L43 E12:P15 E37:R37 Q11:R15 S34:Z36 AE43:AF43 AA34:AF35 S18:AF22 S24:AF32 S12:AF16 M53:AF55">
    <cfRule type="expression" dxfId="2679" priority="148">
      <formula>C11&gt;$AG11</formula>
    </cfRule>
  </conditionalFormatting>
  <conditionalFormatting sqref="S34:AF34">
    <cfRule type="expression" dxfId="2678" priority="144">
      <formula>S$9&gt;=20/24</formula>
    </cfRule>
    <cfRule type="expression" dxfId="2677" priority="145">
      <formula>AND(S$9&gt;=14/24,S$9&lt;20/24)</formula>
    </cfRule>
    <cfRule type="expression" dxfId="2676" priority="146">
      <formula>AND(S$9&gt;=8/24,S$9&lt;14/24)</formula>
    </cfRule>
    <cfRule type="expression" dxfId="2675" priority="147">
      <formula>S$9&lt;8/24</formula>
    </cfRule>
  </conditionalFormatting>
  <conditionalFormatting sqref="E15:AF15">
    <cfRule type="expression" dxfId="2674" priority="140">
      <formula>E$9&gt;=20/24</formula>
    </cfRule>
    <cfRule type="expression" dxfId="2673" priority="141">
      <formula>AND(E$9&gt;=14/24,E$9&lt;20/24)</formula>
    </cfRule>
    <cfRule type="expression" dxfId="2672" priority="142">
      <formula>AND(E$9&gt;=8/24,E$9&lt;14/24)</formula>
    </cfRule>
    <cfRule type="expression" dxfId="2671" priority="143">
      <formula>E$9&lt;8/24</formula>
    </cfRule>
  </conditionalFormatting>
  <conditionalFormatting sqref="S33:AF33">
    <cfRule type="expression" dxfId="2670" priority="136">
      <formula>S$9&gt;=20/24</formula>
    </cfRule>
    <cfRule type="expression" dxfId="2669" priority="137">
      <formula>AND(S$9&gt;=14/24,S$9&lt;20/24)</formula>
    </cfRule>
    <cfRule type="expression" dxfId="2668" priority="138">
      <formula>AND(S$9&gt;=8/24,S$9&lt;14/24)</formula>
    </cfRule>
    <cfRule type="expression" dxfId="2667" priority="139">
      <formula>S$9&lt;8/24</formula>
    </cfRule>
  </conditionalFormatting>
  <conditionalFormatting sqref="S33:AF33">
    <cfRule type="expression" dxfId="2666" priority="135">
      <formula>S33&gt;$AG33</formula>
    </cfRule>
  </conditionalFormatting>
  <conditionalFormatting sqref="S11:T11">
    <cfRule type="expression" dxfId="2665" priority="131">
      <formula>S$9&gt;=20/24</formula>
    </cfRule>
    <cfRule type="expression" dxfId="2664" priority="132">
      <formula>AND(S$9&gt;=14/24,S$9&lt;20/24)</formula>
    </cfRule>
    <cfRule type="expression" dxfId="2663" priority="133">
      <formula>AND(S$9&gt;=8/24,S$9&lt;14/24)</formula>
    </cfRule>
    <cfRule type="expression" dxfId="2662" priority="134">
      <formula>S$9&lt;8/24</formula>
    </cfRule>
  </conditionalFormatting>
  <conditionalFormatting sqref="AA42:AA43 W42:Z42 AB43:AD43 AE44:AF44">
    <cfRule type="expression" dxfId="2661" priority="127">
      <formula>W$9&gt;=20/24</formula>
    </cfRule>
    <cfRule type="expression" dxfId="2660" priority="128">
      <formula>AND(W$9&gt;=14/24,W$9&lt;20/24)</formula>
    </cfRule>
    <cfRule type="expression" dxfId="2659" priority="129">
      <formula>AND(W$9&gt;=8/24,W$9&lt;14/24)</formula>
    </cfRule>
    <cfRule type="expression" dxfId="2658" priority="130">
      <formula>W$9&lt;8/24</formula>
    </cfRule>
  </conditionalFormatting>
  <conditionalFormatting sqref="AA42:AA43 W42:Z42 AB43:AD43 AE44:AF44">
    <cfRule type="expression" dxfId="2657" priority="126">
      <formula>W42&gt;$AG42</formula>
    </cfRule>
  </conditionalFormatting>
  <conditionalFormatting sqref="N45:P50 M39:R43 M44:P44 Q44:R50 S42:V50 W43:Z50 AA44:AD50 AE45:AF50">
    <cfRule type="expression" dxfId="2656" priority="122">
      <formula>M$9&gt;=20/24</formula>
    </cfRule>
    <cfRule type="expression" dxfId="2655" priority="123">
      <formula>AND(M$9&gt;=14/24,M$9&lt;20/24)</formula>
    </cfRule>
    <cfRule type="expression" dxfId="2654" priority="124">
      <formula>AND(M$9&gt;=8/24,M$9&lt;14/24)</formula>
    </cfRule>
    <cfRule type="expression" dxfId="2653" priority="125">
      <formula>M$9&lt;8/24</formula>
    </cfRule>
  </conditionalFormatting>
  <conditionalFormatting sqref="N45:P50 M39:R43 M44:P44 Q44:R50 S42:V50 W43:Z50 AA44:AD50 AE45:AF50">
    <cfRule type="expression" dxfId="2652" priority="121">
      <formula>M39&gt;$AG39</formula>
    </cfRule>
  </conditionalFormatting>
  <conditionalFormatting sqref="S27:AF27">
    <cfRule type="expression" dxfId="2651" priority="117">
      <formula>S$9&gt;=20/24</formula>
    </cfRule>
    <cfRule type="expression" dxfId="2650" priority="118">
      <formula>AND(S$9&gt;=14/24,S$9&lt;20/24)</formula>
    </cfRule>
    <cfRule type="expression" dxfId="2649" priority="119">
      <formula>AND(S$9&gt;=8/24,S$9&lt;14/24)</formula>
    </cfRule>
    <cfRule type="expression" dxfId="2648" priority="120">
      <formula>S$9&lt;8/24</formula>
    </cfRule>
  </conditionalFormatting>
  <conditionalFormatting sqref="C11:D11 C74:I74 G16:R16 S17:AF17 S23:AF23">
    <cfRule type="expression" dxfId="2647" priority="113">
      <formula>C$9&gt;=20/24</formula>
    </cfRule>
    <cfRule type="expression" dxfId="2646" priority="114">
      <formula>AND(C$9&gt;=14/24,C$9&lt;20/24)</formula>
    </cfRule>
    <cfRule type="expression" dxfId="2645" priority="115">
      <formula>AND(C$9&gt;=8/24,C$9&lt;14/24)</formula>
    </cfRule>
    <cfRule type="expression" dxfId="2644" priority="116">
      <formula>C$9&lt;8/24</formula>
    </cfRule>
  </conditionalFormatting>
  <conditionalFormatting sqref="C11:D11 G16:R16 S17:AF17 S23:AF23">
    <cfRule type="expression" dxfId="2643" priority="104">
      <formula>C11&gt;$AG11</formula>
    </cfRule>
  </conditionalFormatting>
  <conditionalFormatting sqref="C40:D41">
    <cfRule type="expression" dxfId="2642" priority="87">
      <formula>C$9&gt;=20/24</formula>
    </cfRule>
    <cfRule type="expression" dxfId="2641" priority="88">
      <formula>AND(C$9&gt;=14/24,C$9&lt;20/24)</formula>
    </cfRule>
    <cfRule type="expression" dxfId="2640" priority="89">
      <formula>AND(C$9&gt;=8/24,C$9&lt;14/24)</formula>
    </cfRule>
    <cfRule type="expression" dxfId="2639" priority="90">
      <formula>C$9&lt;8/24</formula>
    </cfRule>
  </conditionalFormatting>
  <conditionalFormatting sqref="C39:D39">
    <cfRule type="expression" dxfId="2638" priority="83">
      <formula>C$9&gt;=20/24</formula>
    </cfRule>
    <cfRule type="expression" dxfId="2637" priority="84">
      <formula>AND(C$9&gt;=14/24,C$9&lt;20/24)</formula>
    </cfRule>
    <cfRule type="expression" dxfId="2636" priority="85">
      <formula>AND(C$9&gt;=8/24,C$9&lt;14/24)</formula>
    </cfRule>
    <cfRule type="expression" dxfId="2635" priority="86">
      <formula>C$9&lt;8/24</formula>
    </cfRule>
  </conditionalFormatting>
  <conditionalFormatting sqref="C39:D41">
    <cfRule type="expression" dxfId="2634" priority="82">
      <formula>C39&gt;$AG39</formula>
    </cfRule>
  </conditionalFormatting>
  <conditionalFormatting sqref="D42:D43">
    <cfRule type="expression" dxfId="2633" priority="77">
      <formula>D42&gt;$AG42</formula>
    </cfRule>
  </conditionalFormatting>
  <conditionalFormatting sqref="B82 B74 B94:B100 B11">
    <cfRule type="expression" dxfId="2632" priority="59">
      <formula>B$9&gt;=20/24</formula>
    </cfRule>
    <cfRule type="expression" dxfId="2631" priority="60">
      <formula>AND(B$9&gt;=14/24,B$9&lt;20/24)</formula>
    </cfRule>
    <cfRule type="expression" dxfId="2630" priority="61">
      <formula>AND(B$9&gt;=8/24,B$9&lt;14/24)</formula>
    </cfRule>
    <cfRule type="expression" dxfId="2629" priority="62">
      <formula>B$9&lt;8/24</formula>
    </cfRule>
  </conditionalFormatting>
  <conditionalFormatting sqref="B37:D37">
    <cfRule type="expression" dxfId="2628" priority="55">
      <formula>B$9&gt;=20/24</formula>
    </cfRule>
    <cfRule type="expression" dxfId="2627" priority="56">
      <formula>AND(B$9&gt;=14/24,B$9&lt;20/24)</formula>
    </cfRule>
    <cfRule type="expression" dxfId="2626" priority="57">
      <formula>AND(B$9&gt;=8/24,B$9&lt;14/24)</formula>
    </cfRule>
    <cfRule type="expression" dxfId="2625" priority="58">
      <formula>B$9&lt;8/24</formula>
    </cfRule>
  </conditionalFormatting>
  <conditionalFormatting sqref="B11 B37:D37">
    <cfRule type="expression" dxfId="2624" priority="54">
      <formula>B11&gt;$AG11</formula>
    </cfRule>
  </conditionalFormatting>
  <conditionalFormatting sqref="B84:C84">
    <cfRule type="expression" dxfId="2623" priority="50">
      <formula>B$9&gt;=20/24</formula>
    </cfRule>
    <cfRule type="expression" dxfId="2622" priority="51">
      <formula>AND(B$9&gt;=14/24,B$9&lt;20/24)</formula>
    </cfRule>
    <cfRule type="expression" dxfId="2621" priority="52">
      <formula>AND(B$9&gt;=8/24,B$9&lt;14/24)</formula>
    </cfRule>
    <cfRule type="expression" dxfId="2620" priority="53">
      <formula>B$9&lt;8/24</formula>
    </cfRule>
  </conditionalFormatting>
  <conditionalFormatting sqref="B40:B41 B57 B36:R36">
    <cfRule type="expression" dxfId="2619" priority="46">
      <formula>B$9&gt;=20/24</formula>
    </cfRule>
    <cfRule type="expression" dxfId="2618" priority="47">
      <formula>AND(B$9&gt;=14/24,B$9&lt;20/24)</formula>
    </cfRule>
    <cfRule type="expression" dxfId="2617" priority="48">
      <formula>AND(B$9&gt;=8/24,B$9&lt;14/24)</formula>
    </cfRule>
    <cfRule type="expression" dxfId="2616" priority="49">
      <formula>B$9&lt;8/24</formula>
    </cfRule>
  </conditionalFormatting>
  <conditionalFormatting sqref="B39">
    <cfRule type="expression" dxfId="2615" priority="42">
      <formula>B$9&gt;=20/24</formula>
    </cfRule>
    <cfRule type="expression" dxfId="2614" priority="43">
      <formula>AND(B$9&gt;=14/24,B$9&lt;20/24)</formula>
    </cfRule>
    <cfRule type="expression" dxfId="2613" priority="44">
      <formula>AND(B$9&gt;=8/24,B$9&lt;14/24)</formula>
    </cfRule>
    <cfRule type="expression" dxfId="2612" priority="45">
      <formula>B$9&lt;8/24</formula>
    </cfRule>
  </conditionalFormatting>
  <conditionalFormatting sqref="B39:B41 B36:R36">
    <cfRule type="expression" dxfId="2611" priority="41">
      <formula>B36&gt;$AG36</formula>
    </cfRule>
  </conditionalFormatting>
  <conditionalFormatting sqref="B83 B75:B81 B53:B56 B58:B73 B85:C91 B12:D14 B16:F16 C53:L55 C60:L67 B28:R31 B18:R22 B24:R26">
    <cfRule type="expression" dxfId="2610" priority="37">
      <formula>B$9&gt;=20/24</formula>
    </cfRule>
    <cfRule type="expression" dxfId="2609" priority="38">
      <formula>AND(B$9&gt;=14/24,B$9&lt;20/24)</formula>
    </cfRule>
    <cfRule type="expression" dxfId="2608" priority="39">
      <formula>AND(B$9&gt;=8/24,B$9&lt;14/24)</formula>
    </cfRule>
    <cfRule type="expression" dxfId="2607" priority="40">
      <formula>B$9&lt;8/24</formula>
    </cfRule>
  </conditionalFormatting>
  <conditionalFormatting sqref="B32:R32">
    <cfRule type="expression" dxfId="2606" priority="33">
      <formula>B$9&gt;=20/24</formula>
    </cfRule>
    <cfRule type="expression" dxfId="2605" priority="34">
      <formula>AND(B$9&gt;=14/24,B$9&lt;20/24)</formula>
    </cfRule>
    <cfRule type="expression" dxfId="2604" priority="35">
      <formula>AND(B$9&gt;=8/24,B$9&lt;14/24)</formula>
    </cfRule>
    <cfRule type="expression" dxfId="2603" priority="36">
      <formula>B$9&lt;8/24</formula>
    </cfRule>
  </conditionalFormatting>
  <conditionalFormatting sqref="B35:R35">
    <cfRule type="expression" dxfId="2602" priority="29">
      <formula>B$9&gt;=20/24</formula>
    </cfRule>
    <cfRule type="expression" dxfId="2601" priority="30">
      <formula>AND(B$9&gt;=14/24,B$9&lt;20/24)</formula>
    </cfRule>
    <cfRule type="expression" dxfId="2600" priority="31">
      <formula>AND(B$9&gt;=8/24,B$9&lt;14/24)</formula>
    </cfRule>
    <cfRule type="expression" dxfId="2599" priority="32">
      <formula>B$9&lt;8/24</formula>
    </cfRule>
  </conditionalFormatting>
  <conditionalFormatting sqref="B38 B51:B56 B42:C43 B12:D16 E16:F16 C53:L55 B34:R35 B18:R22 B24:R32">
    <cfRule type="expression" dxfId="2598" priority="28">
      <formula>B12&gt;$AG12</formula>
    </cfRule>
  </conditionalFormatting>
  <conditionalFormatting sqref="B34:R34">
    <cfRule type="expression" dxfId="2597" priority="24">
      <formula>B$9&gt;=20/24</formula>
    </cfRule>
    <cfRule type="expression" dxfId="2596" priority="25">
      <formula>AND(B$9&gt;=14/24,B$9&lt;20/24)</formula>
    </cfRule>
    <cfRule type="expression" dxfId="2595" priority="26">
      <formula>AND(B$9&gt;=8/24,B$9&lt;14/24)</formula>
    </cfRule>
    <cfRule type="expression" dxfId="2594" priority="27">
      <formula>B$9&lt;8/24</formula>
    </cfRule>
  </conditionalFormatting>
  <conditionalFormatting sqref="B15:D15">
    <cfRule type="expression" dxfId="2593" priority="20">
      <formula>B$9&gt;=20/24</formula>
    </cfRule>
    <cfRule type="expression" dxfId="2592" priority="21">
      <formula>AND(B$9&gt;=14/24,B$9&lt;20/24)</formula>
    </cfRule>
    <cfRule type="expression" dxfId="2591" priority="22">
      <formula>AND(B$9&gt;=8/24,B$9&lt;14/24)</formula>
    </cfRule>
    <cfRule type="expression" dxfId="2590" priority="23">
      <formula>B$9&lt;8/24</formula>
    </cfRule>
  </conditionalFormatting>
  <conditionalFormatting sqref="B33:R33">
    <cfRule type="expression" dxfId="2589" priority="16">
      <formula>B$9&gt;=20/24</formula>
    </cfRule>
    <cfRule type="expression" dxfId="2588" priority="17">
      <formula>AND(B$9&gt;=14/24,B$9&lt;20/24)</formula>
    </cfRule>
    <cfRule type="expression" dxfId="2587" priority="18">
      <formula>AND(B$9&gt;=8/24,B$9&lt;14/24)</formula>
    </cfRule>
    <cfRule type="expression" dxfId="2586" priority="19">
      <formula>B$9&lt;8/24</formula>
    </cfRule>
  </conditionalFormatting>
  <conditionalFormatting sqref="B33:R33">
    <cfRule type="expression" dxfId="2585" priority="15">
      <formula>B33&gt;$AG33</formula>
    </cfRule>
  </conditionalFormatting>
  <conditionalFormatting sqref="B44:L50 M45:M50">
    <cfRule type="expression" dxfId="2584" priority="11">
      <formula>B$9&gt;=20/24</formula>
    </cfRule>
    <cfRule type="expression" dxfId="2583" priority="12">
      <formula>AND(B$9&gt;=14/24,B$9&lt;20/24)</formula>
    </cfRule>
    <cfRule type="expression" dxfId="2582" priority="13">
      <formula>AND(B$9&gt;=8/24,B$9&lt;14/24)</formula>
    </cfRule>
    <cfRule type="expression" dxfId="2581" priority="14">
      <formula>B$9&lt;8/24</formula>
    </cfRule>
  </conditionalFormatting>
  <conditionalFormatting sqref="B44:L50 M45:M50">
    <cfRule type="expression" dxfId="2580" priority="10">
      <formula>B44&gt;$AG44</formula>
    </cfRule>
  </conditionalFormatting>
  <conditionalFormatting sqref="B27:R27">
    <cfRule type="expression" dxfId="2579" priority="6">
      <formula>B$9&gt;=20/24</formula>
    </cfRule>
    <cfRule type="expression" dxfId="2578" priority="7">
      <formula>AND(B$9&gt;=14/24,B$9&lt;20/24)</formula>
    </cfRule>
    <cfRule type="expression" dxfId="2577" priority="8">
      <formula>AND(B$9&gt;=8/24,B$9&lt;14/24)</formula>
    </cfRule>
    <cfRule type="expression" dxfId="2576" priority="9">
      <formula>B$9&lt;8/24</formula>
    </cfRule>
  </conditionalFormatting>
  <conditionalFormatting sqref="B17:R17 B23:R23">
    <cfRule type="expression" dxfId="2575" priority="2">
      <formula>B$9&gt;=20/24</formula>
    </cfRule>
    <cfRule type="expression" dxfId="2574" priority="3">
      <formula>AND(B$9&gt;=14/24,B$9&lt;20/24)</formula>
    </cfRule>
    <cfRule type="expression" dxfId="2573" priority="4">
      <formula>AND(B$9&gt;=8/24,B$9&lt;14/24)</formula>
    </cfRule>
    <cfRule type="expression" dxfId="2572" priority="5">
      <formula>B$9&lt;8/24</formula>
    </cfRule>
  </conditionalFormatting>
  <conditionalFormatting sqref="B17:R17 B23:R23">
    <cfRule type="expression" dxfId="2571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E2A82F0B-FE19-467A-8CE6-96E128DA3236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F99" sqref="F99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e">
        <f ca="1">"2079/"&amp;"01/"&amp;INT(MID(CELL("filename",D6),FIND("]",CELL("filename",D6))+1,200))</f>
        <v>#VALUE!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42</v>
      </c>
      <c r="C5" s="29">
        <f t="shared" si="0"/>
        <v>52</v>
      </c>
      <c r="D5" s="29">
        <f t="shared" si="0"/>
        <v>53.18</v>
      </c>
      <c r="E5" s="29">
        <f t="shared" si="0"/>
        <v>53.1</v>
      </c>
      <c r="F5" s="29">
        <f t="shared" si="0"/>
        <v>0</v>
      </c>
      <c r="G5" s="29">
        <f t="shared" si="0"/>
        <v>0</v>
      </c>
      <c r="H5" s="29">
        <f t="shared" si="0"/>
        <v>0</v>
      </c>
      <c r="I5" s="29">
        <f t="shared" si="0"/>
        <v>0</v>
      </c>
      <c r="J5" s="29">
        <f t="shared" si="0"/>
        <v>0</v>
      </c>
      <c r="K5" s="29">
        <f t="shared" si="0"/>
        <v>0</v>
      </c>
      <c r="L5" s="29">
        <f t="shared" si="0"/>
        <v>0</v>
      </c>
      <c r="M5" s="29">
        <f t="shared" si="0"/>
        <v>0</v>
      </c>
      <c r="N5" s="29">
        <f t="shared" si="0"/>
        <v>0</v>
      </c>
      <c r="O5" s="29">
        <f t="shared" si="0"/>
        <v>0</v>
      </c>
      <c r="P5" s="29">
        <f t="shared" si="0"/>
        <v>0</v>
      </c>
      <c r="Q5" s="29">
        <f t="shared" si="0"/>
        <v>0</v>
      </c>
      <c r="R5" s="29">
        <f t="shared" si="0"/>
        <v>0</v>
      </c>
      <c r="S5" s="29">
        <f t="shared" si="0"/>
        <v>0</v>
      </c>
      <c r="T5" s="29">
        <f t="shared" si="0"/>
        <v>0</v>
      </c>
      <c r="U5" s="29">
        <f t="shared" si="0"/>
        <v>0</v>
      </c>
      <c r="V5" s="29">
        <f t="shared" si="0"/>
        <v>0</v>
      </c>
      <c r="W5" s="29">
        <f t="shared" si="0"/>
        <v>0</v>
      </c>
      <c r="X5" s="29">
        <f t="shared" si="0"/>
        <v>0</v>
      </c>
      <c r="Y5" s="29">
        <f t="shared" si="0"/>
        <v>0</v>
      </c>
      <c r="Z5" s="29">
        <f t="shared" si="0"/>
        <v>0</v>
      </c>
      <c r="AA5" s="29">
        <f t="shared" si="0"/>
        <v>0</v>
      </c>
      <c r="AB5" s="29">
        <f t="shared" si="0"/>
        <v>0</v>
      </c>
      <c r="AC5" s="29">
        <f t="shared" si="0"/>
        <v>0</v>
      </c>
      <c r="AD5" s="29">
        <f t="shared" si="0"/>
        <v>0</v>
      </c>
      <c r="AE5" s="29">
        <f t="shared" si="0"/>
        <v>0</v>
      </c>
      <c r="AF5" s="29">
        <f>B68</f>
        <v>110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4MW at 4:60hr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Load=4</v>
      </c>
      <c r="B7" s="34">
        <f>B75</f>
        <v>1244.44</v>
      </c>
      <c r="C7" s="34">
        <f t="shared" ref="C7:AF7" si="1">C75</f>
        <v>1197.24</v>
      </c>
      <c r="D7" s="34">
        <f t="shared" si="1"/>
        <v>1182.2400000000002</v>
      </c>
      <c r="E7" s="34">
        <f t="shared" si="1"/>
        <v>1202.52</v>
      </c>
      <c r="F7" s="34">
        <f t="shared" si="1"/>
        <v>1157.04</v>
      </c>
      <c r="G7" s="34">
        <f t="shared" si="1"/>
        <v>3.54</v>
      </c>
      <c r="H7" s="34">
        <f t="shared" si="1"/>
        <v>3.54</v>
      </c>
      <c r="I7" s="34">
        <f t="shared" si="1"/>
        <v>3.54</v>
      </c>
      <c r="J7" s="34">
        <f t="shared" si="1"/>
        <v>3.54</v>
      </c>
      <c r="K7" s="34">
        <f t="shared" si="1"/>
        <v>3.54</v>
      </c>
      <c r="L7" s="34">
        <f t="shared" si="1"/>
        <v>3.54</v>
      </c>
      <c r="M7" s="34">
        <f t="shared" si="1"/>
        <v>3.54</v>
      </c>
      <c r="N7" s="34">
        <f t="shared" si="1"/>
        <v>3.54</v>
      </c>
      <c r="O7" s="34">
        <f t="shared" si="1"/>
        <v>3.54</v>
      </c>
      <c r="P7" s="34">
        <f t="shared" si="1"/>
        <v>3.54</v>
      </c>
      <c r="Q7" s="34">
        <f t="shared" si="1"/>
        <v>3.54</v>
      </c>
      <c r="R7" s="34">
        <f t="shared" si="1"/>
        <v>3.54</v>
      </c>
      <c r="S7" s="34">
        <f t="shared" si="1"/>
        <v>3.54</v>
      </c>
      <c r="T7" s="34">
        <f t="shared" si="1"/>
        <v>3.54</v>
      </c>
      <c r="U7" s="34">
        <f t="shared" si="1"/>
        <v>3.54</v>
      </c>
      <c r="V7" s="34">
        <f t="shared" si="1"/>
        <v>3.54</v>
      </c>
      <c r="W7" s="34">
        <f t="shared" si="1"/>
        <v>3.54</v>
      </c>
      <c r="X7" s="34">
        <f t="shared" si="1"/>
        <v>3.54</v>
      </c>
      <c r="Y7" s="34">
        <f t="shared" si="1"/>
        <v>3.54</v>
      </c>
      <c r="Z7" s="34">
        <f t="shared" si="1"/>
        <v>3.54</v>
      </c>
      <c r="AA7" s="34">
        <f t="shared" si="1"/>
        <v>3.54</v>
      </c>
      <c r="AB7" s="34">
        <f t="shared" si="1"/>
        <v>3.54</v>
      </c>
      <c r="AC7" s="34">
        <f t="shared" si="1"/>
        <v>3.54</v>
      </c>
      <c r="AD7" s="34">
        <f t="shared" si="1"/>
        <v>3.54</v>
      </c>
      <c r="AE7" s="34">
        <f t="shared" si="1"/>
        <v>3.54</v>
      </c>
      <c r="AF7" s="34">
        <f t="shared" si="1"/>
        <v>3.54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>
        <v>210</v>
      </c>
      <c r="C11" s="47">
        <v>210</v>
      </c>
      <c r="D11" s="47">
        <v>200</v>
      </c>
      <c r="E11" s="44">
        <v>220</v>
      </c>
      <c r="F11" s="44">
        <v>250</v>
      </c>
      <c r="G11" s="44"/>
      <c r="H11" s="44"/>
      <c r="I11" s="44"/>
      <c r="J11" s="45"/>
      <c r="K11" s="45"/>
      <c r="L11" s="45"/>
      <c r="M11" s="44"/>
      <c r="N11" s="44"/>
      <c r="O11" s="44"/>
      <c r="P11" s="44"/>
      <c r="Q11" s="44"/>
      <c r="R11" s="44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8">
        <v>456</v>
      </c>
      <c r="AH11" s="49">
        <f>MAX(B11:AF11)</f>
        <v>250</v>
      </c>
      <c r="AI11" s="50">
        <f>MIN(B11:AF11)</f>
        <v>200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>
        <v>31</v>
      </c>
      <c r="C12" s="44">
        <v>31</v>
      </c>
      <c r="D12" s="44">
        <v>31</v>
      </c>
      <c r="E12" s="44">
        <v>31</v>
      </c>
      <c r="F12" s="44">
        <v>31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53">
        <v>60</v>
      </c>
      <c r="AH12" s="49">
        <f t="shared" ref="AH12:AH75" si="2">MAX(B12:AF12)</f>
        <v>31</v>
      </c>
      <c r="AI12" s="50">
        <f t="shared" ref="AI12:AI75" si="3">MIN(B12:AF12)</f>
        <v>31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>
        <v>19.399999999999999</v>
      </c>
      <c r="C13" s="44">
        <v>19.399999999999999</v>
      </c>
      <c r="D13" s="44">
        <v>19.399999999999999</v>
      </c>
      <c r="E13" s="44">
        <v>19.3</v>
      </c>
      <c r="F13" s="44">
        <v>19.399999999999999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53">
        <v>52.4</v>
      </c>
      <c r="AH13" s="49">
        <f t="shared" si="2"/>
        <v>19.399999999999999</v>
      </c>
      <c r="AI13" s="50">
        <f t="shared" si="3"/>
        <v>19.3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>
        <v>50.7</v>
      </c>
      <c r="C14" s="44">
        <v>50.7</v>
      </c>
      <c r="D14" s="44">
        <v>50.7</v>
      </c>
      <c r="E14" s="44">
        <v>50</v>
      </c>
      <c r="F14" s="44">
        <v>50.5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53">
        <v>50</v>
      </c>
      <c r="AH14" s="49">
        <f t="shared" si="2"/>
        <v>50.7</v>
      </c>
      <c r="AI14" s="50">
        <f t="shared" si="3"/>
        <v>50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>
        <v>32.299999999999997</v>
      </c>
      <c r="C15" s="44">
        <v>32.299999999999997</v>
      </c>
      <c r="D15" s="44">
        <v>32.299999999999997</v>
      </c>
      <c r="E15" s="44">
        <v>33.200000000000003</v>
      </c>
      <c r="F15" s="44">
        <v>33.5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56">
        <v>45</v>
      </c>
      <c r="AH15" s="49">
        <f t="shared" si="2"/>
        <v>33.5</v>
      </c>
      <c r="AI15" s="50">
        <f t="shared" si="3"/>
        <v>32.299999999999997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>
        <v>28</v>
      </c>
      <c r="C16" s="44">
        <v>28</v>
      </c>
      <c r="D16" s="44">
        <v>28</v>
      </c>
      <c r="E16" s="44">
        <v>28</v>
      </c>
      <c r="F16" s="44">
        <v>28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53">
        <v>45</v>
      </c>
      <c r="AH16" s="49">
        <f t="shared" si="2"/>
        <v>28</v>
      </c>
      <c r="AI16" s="50">
        <f t="shared" si="3"/>
        <v>28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>
        <v>12.5</v>
      </c>
      <c r="C17" s="44">
        <v>12.5</v>
      </c>
      <c r="D17" s="44">
        <v>12.5</v>
      </c>
      <c r="E17" s="44">
        <v>12.5</v>
      </c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53">
        <v>42</v>
      </c>
      <c r="AH17" s="49">
        <f t="shared" si="2"/>
        <v>12.5</v>
      </c>
      <c r="AI17" s="50">
        <f t="shared" si="3"/>
        <v>12.5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>
        <v>13.2</v>
      </c>
      <c r="C18" s="44">
        <v>13.2</v>
      </c>
      <c r="D18" s="44">
        <v>13.2</v>
      </c>
      <c r="E18" s="44">
        <v>13.2</v>
      </c>
      <c r="F18" s="44">
        <v>13.2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53">
        <v>36</v>
      </c>
      <c r="AH18" s="49">
        <f t="shared" si="2"/>
        <v>13.2</v>
      </c>
      <c r="AI18" s="50">
        <f t="shared" si="3"/>
        <v>13.2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>
        <v>13.3</v>
      </c>
      <c r="C19" s="44">
        <v>13.3</v>
      </c>
      <c r="D19" s="44">
        <v>13.3</v>
      </c>
      <c r="E19" s="44">
        <v>13.3</v>
      </c>
      <c r="F19" s="44">
        <v>13.3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53">
        <v>30</v>
      </c>
      <c r="AH19" s="49">
        <f t="shared" si="2"/>
        <v>13.3</v>
      </c>
      <c r="AI19" s="50">
        <f t="shared" si="3"/>
        <v>13.3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>
        <v>12</v>
      </c>
      <c r="C20" s="44">
        <v>12</v>
      </c>
      <c r="D20" s="44">
        <v>12</v>
      </c>
      <c r="E20" s="44">
        <v>12</v>
      </c>
      <c r="F20" s="44">
        <v>12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53">
        <v>27</v>
      </c>
      <c r="AH20" s="49">
        <f t="shared" si="2"/>
        <v>12</v>
      </c>
      <c r="AI20" s="50">
        <f t="shared" si="3"/>
        <v>12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>
        <v>3.5</v>
      </c>
      <c r="C21" s="44">
        <v>3.5</v>
      </c>
      <c r="D21" s="44">
        <v>3.5</v>
      </c>
      <c r="E21" s="44">
        <v>3.5</v>
      </c>
      <c r="F21" s="44">
        <v>3.5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53">
        <v>25</v>
      </c>
      <c r="AH21" s="49">
        <f t="shared" si="2"/>
        <v>3.5</v>
      </c>
      <c r="AI21" s="50">
        <f t="shared" si="3"/>
        <v>3.5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>
        <v>22.8</v>
      </c>
      <c r="C22" s="44">
        <v>22.8</v>
      </c>
      <c r="D22" s="44">
        <v>22.8</v>
      </c>
      <c r="E22" s="44">
        <v>22.8</v>
      </c>
      <c r="F22" s="44">
        <v>22.8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53">
        <v>25</v>
      </c>
      <c r="AH22" s="49">
        <f t="shared" si="2"/>
        <v>22.8</v>
      </c>
      <c r="AI22" s="50">
        <f t="shared" si="3"/>
        <v>22.8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>
        <v>5.2</v>
      </c>
      <c r="C23" s="44">
        <v>5.2</v>
      </c>
      <c r="D23" s="44">
        <v>5.2</v>
      </c>
      <c r="E23" s="44">
        <v>5.2</v>
      </c>
      <c r="F23" s="44">
        <v>5.2</v>
      </c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53">
        <v>25</v>
      </c>
      <c r="AH23" s="49">
        <f t="shared" si="2"/>
        <v>5.2</v>
      </c>
      <c r="AI23" s="50">
        <f t="shared" si="3"/>
        <v>5.2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>
        <v>12</v>
      </c>
      <c r="C24" s="44">
        <v>12</v>
      </c>
      <c r="D24" s="44">
        <v>12</v>
      </c>
      <c r="E24" s="44">
        <v>12</v>
      </c>
      <c r="F24" s="44">
        <v>12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53">
        <v>25</v>
      </c>
      <c r="AH24" s="49">
        <f t="shared" si="2"/>
        <v>12</v>
      </c>
      <c r="AI24" s="50">
        <f t="shared" si="3"/>
        <v>12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>
        <v>12.5</v>
      </c>
      <c r="C25" s="44">
        <v>12.5</v>
      </c>
      <c r="D25" s="44">
        <v>12.5</v>
      </c>
      <c r="E25" s="44">
        <v>12.5</v>
      </c>
      <c r="F25" s="44">
        <v>12.5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53">
        <v>24.2</v>
      </c>
      <c r="AH25" s="49">
        <f t="shared" si="2"/>
        <v>12.5</v>
      </c>
      <c r="AI25" s="50">
        <f t="shared" si="3"/>
        <v>12.5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>
        <v>5</v>
      </c>
      <c r="C26" s="44">
        <v>5</v>
      </c>
      <c r="D26" s="44">
        <v>5</v>
      </c>
      <c r="E26" s="44">
        <v>5</v>
      </c>
      <c r="F26" s="44">
        <v>5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53">
        <v>20</v>
      </c>
      <c r="AH26" s="49">
        <f t="shared" si="2"/>
        <v>5</v>
      </c>
      <c r="AI26" s="50">
        <f t="shared" si="3"/>
        <v>5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>
        <v>8</v>
      </c>
      <c r="C27" s="44">
        <v>8</v>
      </c>
      <c r="D27" s="44">
        <v>8</v>
      </c>
      <c r="E27" s="44">
        <v>8</v>
      </c>
      <c r="F27" s="44">
        <v>8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53">
        <v>23.5</v>
      </c>
      <c r="AH27" s="49">
        <f t="shared" si="2"/>
        <v>8</v>
      </c>
      <c r="AI27" s="50">
        <f t="shared" si="3"/>
        <v>8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>
        <v>9.5</v>
      </c>
      <c r="C28" s="44">
        <v>9.5</v>
      </c>
      <c r="D28" s="44">
        <v>9.5</v>
      </c>
      <c r="E28" s="44">
        <v>9.5</v>
      </c>
      <c r="F28" s="44">
        <v>9.5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53">
        <v>22.2</v>
      </c>
      <c r="AH28" s="49">
        <f t="shared" si="2"/>
        <v>9.5</v>
      </c>
      <c r="AI28" s="50">
        <f t="shared" si="3"/>
        <v>9.5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>
        <v>6</v>
      </c>
      <c r="C29" s="44">
        <v>6</v>
      </c>
      <c r="D29" s="44">
        <v>6</v>
      </c>
      <c r="E29" s="44">
        <v>6</v>
      </c>
      <c r="F29" s="44">
        <v>6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53">
        <v>22.1</v>
      </c>
      <c r="AH29" s="49">
        <f t="shared" si="2"/>
        <v>6</v>
      </c>
      <c r="AI29" s="50">
        <f t="shared" si="3"/>
        <v>6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>
        <v>12</v>
      </c>
      <c r="C30" s="44">
        <v>12</v>
      </c>
      <c r="D30" s="44">
        <v>12</v>
      </c>
      <c r="E30" s="44">
        <v>12</v>
      </c>
      <c r="F30" s="44">
        <v>12</v>
      </c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53">
        <v>22.1</v>
      </c>
      <c r="AH30" s="49">
        <f t="shared" si="2"/>
        <v>12</v>
      </c>
      <c r="AI30" s="50">
        <f t="shared" si="3"/>
        <v>12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>
        <v>6</v>
      </c>
      <c r="C31" s="44">
        <v>6</v>
      </c>
      <c r="D31" s="44">
        <v>6</v>
      </c>
      <c r="E31" s="44">
        <v>6</v>
      </c>
      <c r="F31" s="44">
        <v>6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56">
        <v>22</v>
      </c>
      <c r="AH31" s="49">
        <f t="shared" si="2"/>
        <v>6</v>
      </c>
      <c r="AI31" s="50">
        <f t="shared" si="3"/>
        <v>6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>
        <v>5</v>
      </c>
      <c r="C32" s="44">
        <v>5</v>
      </c>
      <c r="D32" s="44">
        <v>5</v>
      </c>
      <c r="E32" s="44">
        <v>5</v>
      </c>
      <c r="F32" s="44">
        <v>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58">
        <v>22</v>
      </c>
      <c r="AH32" s="49">
        <f t="shared" si="2"/>
        <v>5</v>
      </c>
      <c r="AI32" s="50">
        <f t="shared" si="3"/>
        <v>5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>
        <v>2.5</v>
      </c>
      <c r="C33" s="44">
        <v>2.5</v>
      </c>
      <c r="D33" s="44">
        <v>2.5</v>
      </c>
      <c r="E33" s="44">
        <v>2.5</v>
      </c>
      <c r="F33" s="44">
        <v>2.5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8">
        <v>11</v>
      </c>
      <c r="AH33" s="49">
        <f t="shared" si="2"/>
        <v>2.5</v>
      </c>
      <c r="AI33" s="50">
        <f t="shared" si="3"/>
        <v>2.5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>
        <v>5</v>
      </c>
      <c r="C34" s="44">
        <v>5</v>
      </c>
      <c r="D34" s="44">
        <v>5</v>
      </c>
      <c r="E34" s="44">
        <v>5</v>
      </c>
      <c r="F34" s="44">
        <v>5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8">
        <v>20</v>
      </c>
      <c r="AH34" s="49">
        <f t="shared" si="2"/>
        <v>5</v>
      </c>
      <c r="AI34" s="50">
        <f t="shared" si="3"/>
        <v>5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>
        <v>5</v>
      </c>
      <c r="C35" s="44">
        <v>5</v>
      </c>
      <c r="D35" s="44">
        <v>5</v>
      </c>
      <c r="E35" s="44">
        <v>5</v>
      </c>
      <c r="F35" s="44">
        <v>5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8">
        <v>15.33</v>
      </c>
      <c r="AH35" s="49">
        <f t="shared" si="2"/>
        <v>5</v>
      </c>
      <c r="AI35" s="50">
        <f t="shared" si="3"/>
        <v>5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>
        <v>200</v>
      </c>
      <c r="C36" s="55">
        <v>200</v>
      </c>
      <c r="D36" s="55">
        <v>200</v>
      </c>
      <c r="E36" s="55">
        <v>200</v>
      </c>
      <c r="F36" s="55">
        <v>200</v>
      </c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8">
        <v>85</v>
      </c>
      <c r="AH36" s="49">
        <f t="shared" si="2"/>
        <v>200</v>
      </c>
      <c r="AI36" s="50">
        <f t="shared" si="3"/>
        <v>200</v>
      </c>
      <c r="AK36" s="51"/>
    </row>
    <row r="37" spans="1:88" ht="15.75" thickBot="1" x14ac:dyDescent="0.3">
      <c r="A37" s="60" t="s">
        <v>45</v>
      </c>
      <c r="B37" s="61">
        <v>74</v>
      </c>
      <c r="C37" s="61">
        <v>74</v>
      </c>
      <c r="D37" s="61">
        <v>74</v>
      </c>
      <c r="E37" s="55">
        <v>71.8</v>
      </c>
      <c r="F37" s="55">
        <v>74</v>
      </c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58">
        <v>240</v>
      </c>
      <c r="AH37" s="49">
        <f t="shared" si="2"/>
        <v>74</v>
      </c>
      <c r="AI37" s="50">
        <f t="shared" si="3"/>
        <v>71.8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742.4</v>
      </c>
      <c r="C38" s="63">
        <f t="shared" si="4"/>
        <v>742.4</v>
      </c>
      <c r="D38" s="63">
        <f t="shared" si="4"/>
        <v>732.40000000000009</v>
      </c>
      <c r="E38" s="63">
        <f t="shared" si="4"/>
        <v>752.5</v>
      </c>
      <c r="F38" s="63">
        <f t="shared" si="4"/>
        <v>770.9</v>
      </c>
      <c r="G38" s="63">
        <f t="shared" si="4"/>
        <v>0</v>
      </c>
      <c r="H38" s="63">
        <f t="shared" si="4"/>
        <v>0</v>
      </c>
      <c r="I38" s="63">
        <f t="shared" si="4"/>
        <v>0</v>
      </c>
      <c r="J38" s="63">
        <f t="shared" si="4"/>
        <v>0</v>
      </c>
      <c r="K38" s="63">
        <f t="shared" si="4"/>
        <v>0</v>
      </c>
      <c r="L38" s="63">
        <f t="shared" si="4"/>
        <v>0</v>
      </c>
      <c r="M38" s="63">
        <f t="shared" si="4"/>
        <v>0</v>
      </c>
      <c r="N38" s="63">
        <f t="shared" si="4"/>
        <v>0</v>
      </c>
      <c r="O38" s="63">
        <f t="shared" si="4"/>
        <v>0</v>
      </c>
      <c r="P38" s="63">
        <f t="shared" si="4"/>
        <v>0</v>
      </c>
      <c r="Q38" s="63">
        <f t="shared" si="4"/>
        <v>0</v>
      </c>
      <c r="R38" s="63">
        <f t="shared" si="4"/>
        <v>0</v>
      </c>
      <c r="S38" s="63">
        <f t="shared" si="4"/>
        <v>0</v>
      </c>
      <c r="T38" s="63">
        <f t="shared" si="4"/>
        <v>0</v>
      </c>
      <c r="U38" s="63">
        <f t="shared" si="4"/>
        <v>0</v>
      </c>
      <c r="V38" s="63">
        <f t="shared" si="4"/>
        <v>0</v>
      </c>
      <c r="W38" s="63">
        <f t="shared" si="4"/>
        <v>0</v>
      </c>
      <c r="X38" s="63">
        <f t="shared" si="4"/>
        <v>0</v>
      </c>
      <c r="Y38" s="63">
        <f t="shared" si="4"/>
        <v>0</v>
      </c>
      <c r="Z38" s="63">
        <f t="shared" si="4"/>
        <v>0</v>
      </c>
      <c r="AA38" s="63">
        <f t="shared" si="4"/>
        <v>0</v>
      </c>
      <c r="AB38" s="63">
        <f t="shared" si="4"/>
        <v>0</v>
      </c>
      <c r="AC38" s="63">
        <f t="shared" si="4"/>
        <v>0</v>
      </c>
      <c r="AD38" s="63">
        <f t="shared" si="4"/>
        <v>0</v>
      </c>
      <c r="AE38" s="63">
        <f t="shared" si="4"/>
        <v>0</v>
      </c>
      <c r="AF38" s="63">
        <f t="shared" si="4"/>
        <v>0</v>
      </c>
      <c r="AG38" s="58">
        <f>SUM(AG11:AG37)</f>
        <v>1492.8299999999997</v>
      </c>
      <c r="AH38" s="49">
        <f t="shared" si="2"/>
        <v>770.9</v>
      </c>
      <c r="AI38" s="50">
        <f t="shared" si="3"/>
        <v>0</v>
      </c>
      <c r="AK38" s="51"/>
    </row>
    <row r="39" spans="1:88" x14ac:dyDescent="0.25">
      <c r="A39" s="52" t="s">
        <v>47</v>
      </c>
      <c r="B39" s="44">
        <v>145.19999999999999</v>
      </c>
      <c r="C39" s="44">
        <v>145</v>
      </c>
      <c r="D39" s="44">
        <v>125</v>
      </c>
      <c r="E39" s="44">
        <v>125.1</v>
      </c>
      <c r="F39" s="44">
        <v>121.1</v>
      </c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56">
        <v>144</v>
      </c>
      <c r="AH39" s="49">
        <f t="shared" si="2"/>
        <v>145.19999999999999</v>
      </c>
      <c r="AI39" s="50">
        <f t="shared" si="3"/>
        <v>121.1</v>
      </c>
      <c r="AK39" s="51"/>
    </row>
    <row r="40" spans="1:88" x14ac:dyDescent="0.25">
      <c r="A40" s="57" t="s">
        <v>48</v>
      </c>
      <c r="B40" s="64">
        <v>64.5</v>
      </c>
      <c r="C40" s="64">
        <v>69.5</v>
      </c>
      <c r="D40" s="64">
        <v>69.7</v>
      </c>
      <c r="E40" s="64">
        <v>69.599999999999994</v>
      </c>
      <c r="F40" s="64">
        <v>69.599999999999994</v>
      </c>
      <c r="G40" s="64"/>
      <c r="H40" s="64"/>
      <c r="I40" s="64"/>
      <c r="J40" s="64"/>
      <c r="K40" s="64"/>
      <c r="L40" s="64"/>
      <c r="M40" s="44"/>
      <c r="N40" s="44"/>
      <c r="O40" s="44"/>
      <c r="P40" s="44"/>
      <c r="Q40" s="44"/>
      <c r="R40" s="4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58">
        <v>70</v>
      </c>
      <c r="AH40" s="49">
        <f t="shared" si="2"/>
        <v>69.7</v>
      </c>
      <c r="AI40" s="50">
        <f t="shared" si="3"/>
        <v>64.5</v>
      </c>
      <c r="AK40" s="51"/>
    </row>
    <row r="41" spans="1:88" x14ac:dyDescent="0.25">
      <c r="A41" s="57" t="s">
        <v>49</v>
      </c>
      <c r="B41" s="64">
        <v>69</v>
      </c>
      <c r="C41" s="64">
        <v>70</v>
      </c>
      <c r="D41" s="64">
        <v>69.8</v>
      </c>
      <c r="E41" s="64">
        <v>68.8</v>
      </c>
      <c r="F41" s="64">
        <v>69.400000000000006</v>
      </c>
      <c r="G41" s="64"/>
      <c r="H41" s="64"/>
      <c r="I41" s="64"/>
      <c r="J41" s="64"/>
      <c r="K41" s="64"/>
      <c r="L41" s="64"/>
      <c r="M41" s="44"/>
      <c r="N41" s="44"/>
      <c r="O41" s="44"/>
      <c r="P41" s="44"/>
      <c r="Q41" s="44"/>
      <c r="R41" s="4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58">
        <v>69</v>
      </c>
      <c r="AH41" s="49">
        <f t="shared" si="2"/>
        <v>70</v>
      </c>
      <c r="AI41" s="50">
        <f t="shared" si="3"/>
        <v>68.8</v>
      </c>
      <c r="AK41" s="51"/>
    </row>
    <row r="42" spans="1:88" x14ac:dyDescent="0.25">
      <c r="A42" s="57" t="s">
        <v>50</v>
      </c>
      <c r="B42" s="55">
        <v>60.4</v>
      </c>
      <c r="C42" s="55">
        <v>60.4</v>
      </c>
      <c r="D42" s="55">
        <v>60.4</v>
      </c>
      <c r="E42" s="55">
        <v>60.4</v>
      </c>
      <c r="F42" s="55">
        <v>0</v>
      </c>
      <c r="G42" s="55"/>
      <c r="H42" s="55"/>
      <c r="I42" s="55"/>
      <c r="J42" s="55"/>
      <c r="K42" s="55"/>
      <c r="L42" s="55"/>
      <c r="M42" s="44"/>
      <c r="N42" s="44"/>
      <c r="O42" s="44"/>
      <c r="P42" s="44"/>
      <c r="Q42" s="44"/>
      <c r="R42" s="44"/>
      <c r="S42" s="44"/>
      <c r="T42" s="44"/>
      <c r="U42" s="44"/>
      <c r="V42" s="64"/>
      <c r="W42" s="64"/>
      <c r="X42" s="64"/>
      <c r="Y42" s="64"/>
      <c r="Z42" s="64"/>
      <c r="AA42" s="64"/>
      <c r="AB42" s="55"/>
      <c r="AC42" s="55"/>
      <c r="AD42" s="55"/>
      <c r="AE42" s="55"/>
      <c r="AF42" s="55"/>
      <c r="AG42" s="58">
        <v>60</v>
      </c>
      <c r="AH42" s="49">
        <f t="shared" si="2"/>
        <v>60.4</v>
      </c>
      <c r="AI42" s="50">
        <f t="shared" si="3"/>
        <v>0</v>
      </c>
      <c r="AK42" s="51"/>
    </row>
    <row r="43" spans="1:88" x14ac:dyDescent="0.25">
      <c r="A43" s="57" t="s">
        <v>51</v>
      </c>
      <c r="B43" s="55">
        <v>0</v>
      </c>
      <c r="C43" s="55">
        <v>15</v>
      </c>
      <c r="D43" s="55">
        <v>20</v>
      </c>
      <c r="E43" s="55">
        <v>20</v>
      </c>
      <c r="F43" s="55">
        <v>20</v>
      </c>
      <c r="G43" s="55"/>
      <c r="H43" s="55"/>
      <c r="I43" s="55"/>
      <c r="J43" s="55"/>
      <c r="K43" s="55"/>
      <c r="L43" s="55"/>
      <c r="M43" s="44"/>
      <c r="N43" s="44"/>
      <c r="O43" s="44"/>
      <c r="P43" s="44"/>
      <c r="Q43" s="44"/>
      <c r="R43" s="44"/>
      <c r="S43" s="44"/>
      <c r="T43" s="44"/>
      <c r="U43" s="44"/>
      <c r="V43" s="64"/>
      <c r="W43" s="64"/>
      <c r="X43" s="64"/>
      <c r="Y43" s="64"/>
      <c r="Z43" s="64"/>
      <c r="AA43" s="64"/>
      <c r="AB43" s="55"/>
      <c r="AC43" s="55"/>
      <c r="AD43" s="55"/>
      <c r="AE43" s="55"/>
      <c r="AF43" s="55"/>
      <c r="AG43" s="58">
        <v>30</v>
      </c>
      <c r="AH43" s="49">
        <f t="shared" si="2"/>
        <v>20</v>
      </c>
      <c r="AI43" s="50">
        <f t="shared" si="3"/>
        <v>0</v>
      </c>
      <c r="AK43" s="51"/>
    </row>
    <row r="44" spans="1:88" x14ac:dyDescent="0.25">
      <c r="A44" s="57" t="s">
        <v>52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55"/>
      <c r="H44" s="55"/>
      <c r="I44" s="55"/>
      <c r="J44" s="55"/>
      <c r="K44" s="55"/>
      <c r="L44" s="55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64"/>
      <c r="AC44" s="64"/>
      <c r="AD44" s="64"/>
      <c r="AE44" s="64"/>
      <c r="AF44" s="64"/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>
        <v>16.3</v>
      </c>
      <c r="C45" s="64">
        <v>16.3</v>
      </c>
      <c r="D45" s="64">
        <v>16.3</v>
      </c>
      <c r="E45" s="64">
        <v>16.3</v>
      </c>
      <c r="F45" s="64">
        <v>16.3</v>
      </c>
      <c r="G45" s="64"/>
      <c r="H45" s="64"/>
      <c r="I45" s="64"/>
      <c r="J45" s="64"/>
      <c r="K45" s="64"/>
      <c r="L45" s="6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64"/>
      <c r="AC45" s="64"/>
      <c r="AD45" s="64"/>
      <c r="AE45" s="64"/>
      <c r="AF45" s="64"/>
      <c r="AG45" s="58">
        <v>24</v>
      </c>
      <c r="AH45" s="49">
        <f t="shared" si="2"/>
        <v>16.3</v>
      </c>
      <c r="AI45" s="50">
        <f t="shared" si="3"/>
        <v>16.3</v>
      </c>
      <c r="AK45" s="51"/>
    </row>
    <row r="46" spans="1:88" x14ac:dyDescent="0.25">
      <c r="A46" s="57" t="s">
        <v>54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/>
      <c r="H46" s="64"/>
      <c r="I46" s="64"/>
      <c r="J46" s="64"/>
      <c r="K46" s="64"/>
      <c r="L46" s="6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64"/>
      <c r="AC46" s="64"/>
      <c r="AD46" s="64"/>
      <c r="AE46" s="64"/>
      <c r="AF46" s="64"/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>
        <v>13</v>
      </c>
      <c r="C47" s="64">
        <v>13</v>
      </c>
      <c r="D47" s="64">
        <v>13</v>
      </c>
      <c r="E47" s="64">
        <v>13</v>
      </c>
      <c r="F47" s="64">
        <v>13</v>
      </c>
      <c r="G47" s="64"/>
      <c r="H47" s="64"/>
      <c r="I47" s="64"/>
      <c r="J47" s="64"/>
      <c r="K47" s="64"/>
      <c r="L47" s="6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64"/>
      <c r="AC47" s="64"/>
      <c r="AD47" s="64"/>
      <c r="AE47" s="64"/>
      <c r="AF47" s="64"/>
      <c r="AG47" s="58">
        <v>14.1</v>
      </c>
      <c r="AH47" s="49">
        <f t="shared" si="2"/>
        <v>13</v>
      </c>
      <c r="AI47" s="50">
        <f t="shared" si="3"/>
        <v>13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>
        <v>10</v>
      </c>
      <c r="C48" s="64">
        <v>10</v>
      </c>
      <c r="D48" s="64">
        <v>10</v>
      </c>
      <c r="E48" s="64">
        <v>10</v>
      </c>
      <c r="F48" s="64">
        <v>10</v>
      </c>
      <c r="G48" s="64"/>
      <c r="H48" s="64"/>
      <c r="I48" s="64"/>
      <c r="J48" s="64"/>
      <c r="K48" s="64"/>
      <c r="L48" s="6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64"/>
      <c r="AC48" s="64"/>
      <c r="AD48" s="64"/>
      <c r="AE48" s="64"/>
      <c r="AF48" s="64"/>
      <c r="AG48" s="58">
        <v>14</v>
      </c>
      <c r="AH48" s="49">
        <f t="shared" si="2"/>
        <v>10</v>
      </c>
      <c r="AI48" s="50">
        <f t="shared" si="3"/>
        <v>10</v>
      </c>
      <c r="AK48" s="51"/>
    </row>
    <row r="49" spans="1:37" x14ac:dyDescent="0.25">
      <c r="A49" s="57" t="s">
        <v>57</v>
      </c>
      <c r="B49" s="64">
        <v>6</v>
      </c>
      <c r="C49" s="64">
        <v>6</v>
      </c>
      <c r="D49" s="64">
        <v>6</v>
      </c>
      <c r="E49" s="64">
        <v>6</v>
      </c>
      <c r="F49" s="64">
        <v>6</v>
      </c>
      <c r="G49" s="64"/>
      <c r="H49" s="64"/>
      <c r="I49" s="64"/>
      <c r="J49" s="64"/>
      <c r="K49" s="64"/>
      <c r="L49" s="6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64"/>
      <c r="AC49" s="64"/>
      <c r="AD49" s="64"/>
      <c r="AE49" s="64"/>
      <c r="AF49" s="64"/>
      <c r="AG49" s="58">
        <v>10.050000000000001</v>
      </c>
      <c r="AH49" s="49">
        <f t="shared" si="2"/>
        <v>6</v>
      </c>
      <c r="AI49" s="50">
        <f t="shared" si="3"/>
        <v>6</v>
      </c>
      <c r="AK49" s="51"/>
    </row>
    <row r="50" spans="1:37" x14ac:dyDescent="0.25">
      <c r="A50" s="57" t="s">
        <v>58</v>
      </c>
      <c r="B50" s="64">
        <v>4.0999999999999996</v>
      </c>
      <c r="C50" s="64">
        <v>4.0999999999999996</v>
      </c>
      <c r="D50" s="64">
        <v>4.0999999999999996</v>
      </c>
      <c r="E50" s="64">
        <v>4.0999999999999996</v>
      </c>
      <c r="F50" s="64">
        <v>4.0999999999999996</v>
      </c>
      <c r="G50" s="64"/>
      <c r="H50" s="64"/>
      <c r="I50" s="64"/>
      <c r="J50" s="64"/>
      <c r="K50" s="64"/>
      <c r="L50" s="6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64"/>
      <c r="AC50" s="64"/>
      <c r="AD50" s="64"/>
      <c r="AE50" s="64"/>
      <c r="AF50" s="64"/>
      <c r="AG50" s="58">
        <v>6.2</v>
      </c>
      <c r="AH50" s="49">
        <f t="shared" si="2"/>
        <v>4.0999999999999996</v>
      </c>
      <c r="AI50" s="50">
        <f t="shared" si="3"/>
        <v>4.0999999999999996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392.04</v>
      </c>
      <c r="C52" s="63">
        <f t="shared" si="6"/>
        <v>412.84000000000003</v>
      </c>
      <c r="D52" s="63">
        <f t="shared" si="6"/>
        <v>397.84000000000003</v>
      </c>
      <c r="E52" s="63">
        <f t="shared" si="6"/>
        <v>396.84000000000003</v>
      </c>
      <c r="F52" s="63">
        <f t="shared" si="6"/>
        <v>333.04000000000008</v>
      </c>
      <c r="G52" s="63">
        <f t="shared" si="6"/>
        <v>3.54</v>
      </c>
      <c r="H52" s="63">
        <f t="shared" si="6"/>
        <v>3.54</v>
      </c>
      <c r="I52" s="63">
        <f t="shared" si="6"/>
        <v>3.54</v>
      </c>
      <c r="J52" s="63">
        <f t="shared" si="6"/>
        <v>3.54</v>
      </c>
      <c r="K52" s="63">
        <f t="shared" si="6"/>
        <v>3.54</v>
      </c>
      <c r="L52" s="63">
        <f t="shared" si="6"/>
        <v>3.54</v>
      </c>
      <c r="M52" s="63">
        <f t="shared" si="6"/>
        <v>3.54</v>
      </c>
      <c r="N52" s="63">
        <f t="shared" si="6"/>
        <v>3.54</v>
      </c>
      <c r="O52" s="63">
        <f t="shared" si="6"/>
        <v>3.54</v>
      </c>
      <c r="P52" s="63">
        <f t="shared" si="6"/>
        <v>3.54</v>
      </c>
      <c r="Q52" s="63">
        <f t="shared" si="6"/>
        <v>3.54</v>
      </c>
      <c r="R52" s="63">
        <f t="shared" si="6"/>
        <v>3.54</v>
      </c>
      <c r="S52" s="63">
        <f t="shared" si="6"/>
        <v>3.54</v>
      </c>
      <c r="T52" s="63">
        <f t="shared" si="6"/>
        <v>3.54</v>
      </c>
      <c r="U52" s="63">
        <f t="shared" si="6"/>
        <v>3.54</v>
      </c>
      <c r="V52" s="63">
        <f t="shared" si="6"/>
        <v>3.54</v>
      </c>
      <c r="W52" s="63">
        <f t="shared" si="6"/>
        <v>3.54</v>
      </c>
      <c r="X52" s="63">
        <f>SUM(X39:X51)</f>
        <v>3.54</v>
      </c>
      <c r="Y52" s="63">
        <f t="shared" si="6"/>
        <v>3.54</v>
      </c>
      <c r="Z52" s="63">
        <f t="shared" si="6"/>
        <v>3.54</v>
      </c>
      <c r="AA52" s="63">
        <f t="shared" si="6"/>
        <v>3.54</v>
      </c>
      <c r="AB52" s="63">
        <f t="shared" si="6"/>
        <v>3.54</v>
      </c>
      <c r="AC52" s="63">
        <f t="shared" si="6"/>
        <v>3.54</v>
      </c>
      <c r="AD52" s="63">
        <f t="shared" si="6"/>
        <v>3.54</v>
      </c>
      <c r="AE52" s="63">
        <f t="shared" si="6"/>
        <v>3.54</v>
      </c>
      <c r="AF52" s="63">
        <f t="shared" si="6"/>
        <v>3.54</v>
      </c>
      <c r="AG52" s="68">
        <f>SUM(AG39:AG51)</f>
        <v>489.91</v>
      </c>
      <c r="AH52" s="49">
        <f t="shared" si="2"/>
        <v>412.84000000000003</v>
      </c>
      <c r="AI52" s="50">
        <f t="shared" si="3"/>
        <v>3.54</v>
      </c>
      <c r="AK52" s="51"/>
    </row>
    <row r="53" spans="1:37" x14ac:dyDescent="0.25">
      <c r="A53" s="52" t="s">
        <v>61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6">
        <v>60</v>
      </c>
      <c r="AH53" s="49">
        <f t="shared" si="2"/>
        <v>0</v>
      </c>
      <c r="AI53" s="50">
        <f t="shared" si="3"/>
        <v>0</v>
      </c>
      <c r="AK53" s="51"/>
    </row>
    <row r="54" spans="1:37" x14ac:dyDescent="0.25">
      <c r="A54" s="57" t="s">
        <v>62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58">
        <v>32</v>
      </c>
      <c r="AH54" s="49">
        <f t="shared" si="2"/>
        <v>0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>
        <v>0</v>
      </c>
      <c r="C55" s="70">
        <v>0</v>
      </c>
      <c r="D55" s="70">
        <v>0</v>
      </c>
      <c r="E55" s="70">
        <v>0</v>
      </c>
      <c r="F55" s="70">
        <v>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3">
        <v>14</v>
      </c>
      <c r="AH55" s="49">
        <f t="shared" si="2"/>
        <v>0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0</v>
      </c>
      <c r="P56" s="63">
        <f t="shared" si="7"/>
        <v>0</v>
      </c>
      <c r="Q56" s="63">
        <f t="shared" si="7"/>
        <v>0</v>
      </c>
      <c r="R56" s="63">
        <f t="shared" si="7"/>
        <v>0</v>
      </c>
      <c r="S56" s="63">
        <f t="shared" si="7"/>
        <v>0</v>
      </c>
      <c r="T56" s="63">
        <f t="shared" si="7"/>
        <v>0</v>
      </c>
      <c r="U56" s="63">
        <f t="shared" si="7"/>
        <v>0</v>
      </c>
      <c r="V56" s="63">
        <f t="shared" si="7"/>
        <v>0</v>
      </c>
      <c r="W56" s="63">
        <f t="shared" si="7"/>
        <v>0</v>
      </c>
      <c r="X56" s="63">
        <f t="shared" si="7"/>
        <v>0</v>
      </c>
      <c r="Y56" s="63">
        <f t="shared" si="7"/>
        <v>0</v>
      </c>
      <c r="Z56" s="63">
        <f t="shared" si="7"/>
        <v>0</v>
      </c>
      <c r="AA56" s="63">
        <f t="shared" si="7"/>
        <v>0</v>
      </c>
      <c r="AB56" s="63">
        <f t="shared" si="7"/>
        <v>0</v>
      </c>
      <c r="AC56" s="63">
        <f t="shared" si="7"/>
        <v>0</v>
      </c>
      <c r="AD56" s="63">
        <f t="shared" si="7"/>
        <v>0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0</v>
      </c>
      <c r="AI56" s="50">
        <f t="shared" si="3"/>
        <v>0</v>
      </c>
      <c r="AK56" s="51"/>
    </row>
    <row r="57" spans="1:37" x14ac:dyDescent="0.25">
      <c r="A57" s="52" t="s">
        <v>65</v>
      </c>
      <c r="B57" s="44">
        <v>55</v>
      </c>
      <c r="C57" s="44">
        <v>9</v>
      </c>
      <c r="D57" s="44">
        <v>19</v>
      </c>
      <c r="E57" s="44">
        <v>20.18</v>
      </c>
      <c r="F57" s="44">
        <v>20.100000000000001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56"/>
      <c r="AH57" s="49">
        <f t="shared" si="2"/>
        <v>55</v>
      </c>
      <c r="AI57" s="50">
        <f t="shared" si="3"/>
        <v>9</v>
      </c>
      <c r="AK57" s="51"/>
    </row>
    <row r="58" spans="1:37" x14ac:dyDescent="0.25">
      <c r="A58" s="57" t="s">
        <v>66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>
        <v>55</v>
      </c>
      <c r="C59" s="64">
        <v>0</v>
      </c>
      <c r="D59" s="64">
        <v>0</v>
      </c>
      <c r="E59" s="64">
        <v>0</v>
      </c>
      <c r="F59" s="64">
        <v>0</v>
      </c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77"/>
      <c r="AH59" s="49">
        <f t="shared" si="2"/>
        <v>55</v>
      </c>
      <c r="AI59" s="50">
        <f t="shared" si="3"/>
        <v>0</v>
      </c>
      <c r="AK59" s="51"/>
    </row>
    <row r="60" spans="1:37" x14ac:dyDescent="0.25">
      <c r="A60" s="57" t="s">
        <v>68</v>
      </c>
      <c r="B60" s="54">
        <v>0</v>
      </c>
      <c r="C60" s="54">
        <v>25</v>
      </c>
      <c r="D60" s="54">
        <v>25</v>
      </c>
      <c r="E60" s="54">
        <v>25</v>
      </c>
      <c r="F60" s="54">
        <v>25</v>
      </c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77"/>
      <c r="AH60" s="49">
        <f t="shared" si="2"/>
        <v>25</v>
      </c>
      <c r="AI60" s="50">
        <f t="shared" si="3"/>
        <v>0</v>
      </c>
      <c r="AK60" s="51"/>
    </row>
    <row r="61" spans="1:37" x14ac:dyDescent="0.25">
      <c r="A61" s="57" t="s">
        <v>69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44">
        <v>0</v>
      </c>
      <c r="C62" s="78">
        <v>8</v>
      </c>
      <c r="D62" s="78">
        <v>8</v>
      </c>
      <c r="E62" s="78">
        <v>8</v>
      </c>
      <c r="F62" s="78">
        <v>8</v>
      </c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7"/>
      <c r="AH62" s="49">
        <f t="shared" si="2"/>
        <v>8</v>
      </c>
      <c r="AI62" s="50">
        <f t="shared" si="3"/>
        <v>0</v>
      </c>
      <c r="AK62" s="51"/>
    </row>
    <row r="63" spans="1:37" x14ac:dyDescent="0.25">
      <c r="A63" s="57" t="s">
        <v>71</v>
      </c>
      <c r="B63" s="44">
        <v>0</v>
      </c>
      <c r="C63" s="78">
        <v>0</v>
      </c>
      <c r="D63" s="78">
        <v>0</v>
      </c>
      <c r="E63" s="78">
        <v>0</v>
      </c>
      <c r="F63" s="78">
        <v>0</v>
      </c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44">
        <v>0</v>
      </c>
      <c r="C64" s="54">
        <v>0</v>
      </c>
      <c r="D64" s="54">
        <v>0</v>
      </c>
      <c r="E64" s="54">
        <v>0</v>
      </c>
      <c r="F64" s="54">
        <v>0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44">
        <v>0</v>
      </c>
      <c r="C65" s="54">
        <v>0</v>
      </c>
      <c r="D65" s="54">
        <v>0</v>
      </c>
      <c r="E65" s="54">
        <v>0</v>
      </c>
      <c r="F65" s="54">
        <v>0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44">
        <v>0</v>
      </c>
      <c r="C66" s="80">
        <v>0</v>
      </c>
      <c r="D66" s="80">
        <v>0</v>
      </c>
      <c r="E66" s="80">
        <v>0</v>
      </c>
      <c r="F66" s="80">
        <v>0</v>
      </c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44">
        <v>0</v>
      </c>
      <c r="C67" s="80">
        <v>0</v>
      </c>
      <c r="D67" s="80">
        <v>0</v>
      </c>
      <c r="E67" s="80">
        <v>0</v>
      </c>
      <c r="F67" s="80">
        <v>0</v>
      </c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110</v>
      </c>
      <c r="C68" s="63">
        <f t="shared" si="8"/>
        <v>42</v>
      </c>
      <c r="D68" s="63">
        <f t="shared" si="8"/>
        <v>52</v>
      </c>
      <c r="E68" s="63">
        <f t="shared" si="8"/>
        <v>53.18</v>
      </c>
      <c r="F68" s="63">
        <f t="shared" si="8"/>
        <v>53.1</v>
      </c>
      <c r="G68" s="63">
        <f t="shared" si="8"/>
        <v>0</v>
      </c>
      <c r="H68" s="63">
        <f t="shared" si="8"/>
        <v>0</v>
      </c>
      <c r="I68" s="63">
        <f t="shared" si="8"/>
        <v>0</v>
      </c>
      <c r="J68" s="63">
        <f t="shared" si="8"/>
        <v>0</v>
      </c>
      <c r="K68" s="63">
        <f t="shared" si="8"/>
        <v>0</v>
      </c>
      <c r="L68" s="63">
        <f t="shared" si="8"/>
        <v>0</v>
      </c>
      <c r="M68" s="63">
        <f t="shared" si="8"/>
        <v>0</v>
      </c>
      <c r="N68" s="63">
        <f t="shared" si="8"/>
        <v>0</v>
      </c>
      <c r="O68" s="63">
        <f t="shared" si="8"/>
        <v>0</v>
      </c>
      <c r="P68" s="63">
        <f t="shared" si="8"/>
        <v>0</v>
      </c>
      <c r="Q68" s="63">
        <f t="shared" si="8"/>
        <v>0</v>
      </c>
      <c r="R68" s="63">
        <f t="shared" si="8"/>
        <v>0</v>
      </c>
      <c r="S68" s="63">
        <f t="shared" si="8"/>
        <v>0</v>
      </c>
      <c r="T68" s="63">
        <f t="shared" si="8"/>
        <v>0</v>
      </c>
      <c r="U68" s="63">
        <f t="shared" si="8"/>
        <v>0</v>
      </c>
      <c r="V68" s="63">
        <f>SUM(V57:V67)</f>
        <v>0</v>
      </c>
      <c r="W68" s="63">
        <f t="shared" si="8"/>
        <v>0</v>
      </c>
      <c r="X68" s="63">
        <f t="shared" si="8"/>
        <v>0</v>
      </c>
      <c r="Y68" s="63">
        <f t="shared" si="8"/>
        <v>0</v>
      </c>
      <c r="Z68" s="63">
        <f t="shared" si="8"/>
        <v>0</v>
      </c>
      <c r="AA68" s="63">
        <f t="shared" si="8"/>
        <v>0</v>
      </c>
      <c r="AB68" s="63">
        <f t="shared" si="8"/>
        <v>0</v>
      </c>
      <c r="AC68" s="63">
        <f t="shared" si="8"/>
        <v>0</v>
      </c>
      <c r="AD68" s="63">
        <f t="shared" si="8"/>
        <v>0</v>
      </c>
      <c r="AE68" s="63">
        <f t="shared" si="8"/>
        <v>0</v>
      </c>
      <c r="AF68" s="63">
        <f t="shared" si="8"/>
        <v>0</v>
      </c>
      <c r="AG68" s="68">
        <f>SUM(AG57:AG67)</f>
        <v>0</v>
      </c>
      <c r="AH68" s="49">
        <f t="shared" si="2"/>
        <v>110</v>
      </c>
      <c r="AI68" s="50">
        <f t="shared" si="3"/>
        <v>0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68"/>
      <c r="AH74" s="49">
        <f t="shared" si="2"/>
        <v>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1244.44</v>
      </c>
      <c r="C75" s="83">
        <f t="shared" si="10"/>
        <v>1197.24</v>
      </c>
      <c r="D75" s="83">
        <f t="shared" si="10"/>
        <v>1182.2400000000002</v>
      </c>
      <c r="E75" s="83">
        <f t="shared" si="10"/>
        <v>1202.52</v>
      </c>
      <c r="F75" s="83">
        <f t="shared" si="10"/>
        <v>1157.04</v>
      </c>
      <c r="G75" s="83">
        <f t="shared" si="10"/>
        <v>3.54</v>
      </c>
      <c r="H75" s="83">
        <f t="shared" si="10"/>
        <v>3.54</v>
      </c>
      <c r="I75" s="83">
        <f t="shared" si="10"/>
        <v>3.54</v>
      </c>
      <c r="J75" s="83">
        <f t="shared" si="10"/>
        <v>3.54</v>
      </c>
      <c r="K75" s="83">
        <f t="shared" si="10"/>
        <v>3.54</v>
      </c>
      <c r="L75" s="83">
        <f t="shared" si="10"/>
        <v>3.54</v>
      </c>
      <c r="M75" s="83">
        <f t="shared" si="10"/>
        <v>3.54</v>
      </c>
      <c r="N75" s="83">
        <f t="shared" si="10"/>
        <v>3.54</v>
      </c>
      <c r="O75" s="83">
        <f t="shared" si="10"/>
        <v>3.54</v>
      </c>
      <c r="P75" s="83">
        <f t="shared" si="10"/>
        <v>3.54</v>
      </c>
      <c r="Q75" s="83">
        <f t="shared" si="10"/>
        <v>3.54</v>
      </c>
      <c r="R75" s="83">
        <f t="shared" si="10"/>
        <v>3.54</v>
      </c>
      <c r="S75" s="83">
        <f t="shared" si="10"/>
        <v>3.54</v>
      </c>
      <c r="T75" s="83">
        <f t="shared" si="10"/>
        <v>3.54</v>
      </c>
      <c r="U75" s="83">
        <f t="shared" si="10"/>
        <v>3.54</v>
      </c>
      <c r="V75" s="83">
        <f t="shared" si="10"/>
        <v>3.54</v>
      </c>
      <c r="W75" s="83">
        <f t="shared" si="10"/>
        <v>3.54</v>
      </c>
      <c r="X75" s="83">
        <f t="shared" si="10"/>
        <v>3.54</v>
      </c>
      <c r="Y75" s="83">
        <f t="shared" si="10"/>
        <v>3.54</v>
      </c>
      <c r="Z75" s="83">
        <f t="shared" si="10"/>
        <v>3.54</v>
      </c>
      <c r="AA75" s="83">
        <f t="shared" si="10"/>
        <v>3.54</v>
      </c>
      <c r="AB75" s="83">
        <f t="shared" si="10"/>
        <v>3.54</v>
      </c>
      <c r="AC75" s="83">
        <f t="shared" si="10"/>
        <v>3.54</v>
      </c>
      <c r="AD75" s="83">
        <f t="shared" si="10"/>
        <v>3.54</v>
      </c>
      <c r="AE75" s="83">
        <f t="shared" si="10"/>
        <v>3.54</v>
      </c>
      <c r="AF75" s="83">
        <f t="shared" si="10"/>
        <v>3.54</v>
      </c>
      <c r="AG75" s="68">
        <f>AG72+AG68+AG56+AG52+AG38+AG74</f>
        <v>2144.14</v>
      </c>
      <c r="AH75" s="49">
        <f t="shared" si="2"/>
        <v>1244.44</v>
      </c>
      <c r="AI75" s="50">
        <f t="shared" si="3"/>
        <v>3.54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2446.33</v>
      </c>
      <c r="C83" s="63">
        <f t="shared" si="14"/>
        <v>2399.13</v>
      </c>
      <c r="D83" s="63">
        <f t="shared" si="14"/>
        <v>2384.13</v>
      </c>
      <c r="E83" s="63">
        <f t="shared" si="14"/>
        <v>2404.41</v>
      </c>
      <c r="F83" s="63">
        <f t="shared" si="14"/>
        <v>2358.9299999999998</v>
      </c>
      <c r="G83" s="63">
        <f t="shared" si="14"/>
        <v>1205.4299999999998</v>
      </c>
      <c r="H83" s="63">
        <f t="shared" si="14"/>
        <v>1205.4299999999998</v>
      </c>
      <c r="I83" s="63">
        <f t="shared" si="14"/>
        <v>1205.4299999999998</v>
      </c>
      <c r="J83" s="63">
        <f t="shared" si="14"/>
        <v>1205.4299999999998</v>
      </c>
      <c r="K83" s="63">
        <f t="shared" si="14"/>
        <v>1205.4299999999998</v>
      </c>
      <c r="L83" s="63">
        <f t="shared" si="14"/>
        <v>1205.4299999999998</v>
      </c>
      <c r="M83" s="63">
        <f t="shared" si="14"/>
        <v>1205.4299999999998</v>
      </c>
      <c r="N83" s="63">
        <f t="shared" si="14"/>
        <v>1205.4299999999998</v>
      </c>
      <c r="O83" s="63">
        <f t="shared" si="14"/>
        <v>1205.4299999999998</v>
      </c>
      <c r="P83" s="63">
        <f t="shared" si="14"/>
        <v>1205.4299999999998</v>
      </c>
      <c r="Q83" s="63">
        <f t="shared" si="14"/>
        <v>1205.4299999999998</v>
      </c>
      <c r="R83" s="63">
        <f t="shared" si="14"/>
        <v>1205.4299999999998</v>
      </c>
      <c r="S83" s="63">
        <f t="shared" si="14"/>
        <v>1205.4299999999998</v>
      </c>
      <c r="T83" s="63">
        <f t="shared" si="14"/>
        <v>1205.4299999999998</v>
      </c>
      <c r="U83" s="63">
        <f t="shared" si="14"/>
        <v>1205.4299999999998</v>
      </c>
      <c r="V83" s="63">
        <f t="shared" si="14"/>
        <v>1205.4299999999998</v>
      </c>
      <c r="W83" s="63">
        <f t="shared" si="14"/>
        <v>1205.4299999999998</v>
      </c>
      <c r="X83" s="63">
        <f t="shared" si="14"/>
        <v>1205.4299999999998</v>
      </c>
      <c r="Y83" s="63">
        <f t="shared" si="14"/>
        <v>1205.4299999999998</v>
      </c>
      <c r="Z83" s="63">
        <f t="shared" si="14"/>
        <v>1205.4299999999998</v>
      </c>
      <c r="AA83" s="63">
        <f t="shared" si="14"/>
        <v>1205.4299999999998</v>
      </c>
      <c r="AB83" s="63">
        <f t="shared" si="14"/>
        <v>1205.4299999999998</v>
      </c>
      <c r="AC83" s="63">
        <f t="shared" si="14"/>
        <v>1205.4299999999998</v>
      </c>
      <c r="AD83" s="63">
        <f t="shared" si="14"/>
        <v>1205.4299999999998</v>
      </c>
      <c r="AE83" s="63">
        <f t="shared" si="14"/>
        <v>1205.4299999999998</v>
      </c>
      <c r="AF83" s="63">
        <f t="shared" si="14"/>
        <v>1205.4299999999998</v>
      </c>
      <c r="AG83" s="68">
        <f t="shared" si="14"/>
        <v>4360.08</v>
      </c>
      <c r="AH83" s="49">
        <f t="shared" si="11"/>
        <v>2446.33</v>
      </c>
      <c r="AI83" s="50">
        <f t="shared" si="12"/>
        <v>1205.4299999999998</v>
      </c>
    </row>
    <row r="84" spans="1:37" x14ac:dyDescent="0.25">
      <c r="A84" s="88" t="s">
        <v>89</v>
      </c>
      <c r="B84" s="89">
        <v>49.97</v>
      </c>
      <c r="C84" s="89">
        <v>49.95</v>
      </c>
      <c r="D84" s="89">
        <v>50.04</v>
      </c>
      <c r="E84" s="89">
        <v>50.055999999999997</v>
      </c>
      <c r="F84" s="89">
        <v>50.029000000000003</v>
      </c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90"/>
      <c r="AH84" s="49">
        <f t="shared" si="11"/>
        <v>50.055999999999997</v>
      </c>
      <c r="AI84" s="50">
        <f t="shared" si="12"/>
        <v>49.95</v>
      </c>
    </row>
    <row r="85" spans="1:37" x14ac:dyDescent="0.25">
      <c r="A85" s="91" t="s">
        <v>90</v>
      </c>
      <c r="B85" s="64">
        <v>126</v>
      </c>
      <c r="C85" s="64">
        <v>126</v>
      </c>
      <c r="D85" s="64">
        <v>124</v>
      </c>
      <c r="E85" s="64">
        <v>125.6</v>
      </c>
      <c r="F85" s="64">
        <v>122.5</v>
      </c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93"/>
      <c r="AH85" s="49">
        <f t="shared" si="11"/>
        <v>126</v>
      </c>
      <c r="AI85" s="50">
        <f t="shared" si="12"/>
        <v>122.5</v>
      </c>
    </row>
    <row r="86" spans="1:37" x14ac:dyDescent="0.25">
      <c r="A86" s="91" t="s">
        <v>91</v>
      </c>
      <c r="B86" s="64">
        <v>130</v>
      </c>
      <c r="C86" s="64">
        <v>130</v>
      </c>
      <c r="D86" s="64">
        <v>129</v>
      </c>
      <c r="E86" s="64">
        <v>129.5</v>
      </c>
      <c r="F86" s="64">
        <v>125.4</v>
      </c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93"/>
      <c r="AH86" s="49">
        <f t="shared" si="11"/>
        <v>130</v>
      </c>
      <c r="AI86" s="50">
        <f t="shared" si="12"/>
        <v>125.4</v>
      </c>
    </row>
    <row r="87" spans="1:37" x14ac:dyDescent="0.25">
      <c r="A87" s="91" t="s">
        <v>92</v>
      </c>
      <c r="B87" s="64">
        <v>130</v>
      </c>
      <c r="C87" s="64">
        <v>129</v>
      </c>
      <c r="D87" s="64">
        <v>129</v>
      </c>
      <c r="E87" s="64">
        <v>130.9</v>
      </c>
      <c r="F87" s="64">
        <v>128.30000000000001</v>
      </c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93"/>
      <c r="AH87" s="49">
        <f t="shared" si="11"/>
        <v>130.9</v>
      </c>
      <c r="AI87" s="50">
        <f t="shared" si="12"/>
        <v>128.30000000000001</v>
      </c>
    </row>
    <row r="88" spans="1:37" x14ac:dyDescent="0.25">
      <c r="A88" s="94" t="s">
        <v>93</v>
      </c>
      <c r="B88" s="64">
        <v>133</v>
      </c>
      <c r="C88" s="64">
        <v>132</v>
      </c>
      <c r="D88" s="64">
        <v>133</v>
      </c>
      <c r="E88" s="64">
        <v>135</v>
      </c>
      <c r="F88" s="64">
        <v>131</v>
      </c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93"/>
      <c r="AH88" s="49">
        <f t="shared" si="11"/>
        <v>135</v>
      </c>
      <c r="AI88" s="50">
        <f t="shared" si="12"/>
        <v>131</v>
      </c>
    </row>
    <row r="89" spans="1:37" x14ac:dyDescent="0.25">
      <c r="A89" s="94" t="s">
        <v>94</v>
      </c>
      <c r="B89" s="95">
        <v>136</v>
      </c>
      <c r="C89" s="95">
        <v>134</v>
      </c>
      <c r="D89" s="95">
        <v>135</v>
      </c>
      <c r="E89" s="95">
        <v>133.9</v>
      </c>
      <c r="F89" s="95">
        <v>131.1</v>
      </c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6"/>
      <c r="AH89" s="49">
        <f t="shared" si="11"/>
        <v>136</v>
      </c>
      <c r="AI89" s="50">
        <f t="shared" si="12"/>
        <v>131.1</v>
      </c>
    </row>
    <row r="90" spans="1:37" x14ac:dyDescent="0.25">
      <c r="A90" s="91" t="s">
        <v>95</v>
      </c>
      <c r="B90" s="64">
        <v>133</v>
      </c>
      <c r="C90" s="64">
        <v>134</v>
      </c>
      <c r="D90" s="64">
        <v>134</v>
      </c>
      <c r="E90" s="64">
        <v>136.6</v>
      </c>
      <c r="F90" s="64">
        <v>129.80000000000001</v>
      </c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93"/>
      <c r="AH90" s="49">
        <f t="shared" si="11"/>
        <v>136.6</v>
      </c>
      <c r="AI90" s="50">
        <f t="shared" si="12"/>
        <v>129.80000000000001</v>
      </c>
    </row>
    <row r="91" spans="1:37" ht="15.75" thickBot="1" x14ac:dyDescent="0.3">
      <c r="A91" s="91" t="s">
        <v>96</v>
      </c>
      <c r="B91" s="97">
        <v>65.599999999999994</v>
      </c>
      <c r="C91" s="97">
        <v>65.599999999999994</v>
      </c>
      <c r="D91" s="97">
        <v>64.8</v>
      </c>
      <c r="E91" s="97">
        <v>65.3</v>
      </c>
      <c r="F91" s="97">
        <v>63.4</v>
      </c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8"/>
      <c r="AH91" s="49">
        <f t="shared" si="11"/>
        <v>65.599999999999994</v>
      </c>
      <c r="AI91" s="50">
        <f t="shared" si="12"/>
        <v>63.4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169.33999999999997</v>
      </c>
      <c r="C93" s="102">
        <f t="shared" si="15"/>
        <v>167.33999999999997</v>
      </c>
      <c r="D93" s="102">
        <f t="shared" si="15"/>
        <v>175.33999999999997</v>
      </c>
      <c r="E93" s="102">
        <f t="shared" si="15"/>
        <v>156.34</v>
      </c>
      <c r="F93" s="102">
        <f t="shared" si="15"/>
        <v>151.63999999999999</v>
      </c>
      <c r="G93" s="102">
        <f t="shared" si="15"/>
        <v>34.840000000000003</v>
      </c>
      <c r="H93" s="102">
        <f t="shared" si="15"/>
        <v>34.840000000000003</v>
      </c>
      <c r="I93" s="102">
        <f t="shared" si="15"/>
        <v>34.840000000000003</v>
      </c>
      <c r="J93" s="102">
        <f t="shared" si="15"/>
        <v>34.840000000000003</v>
      </c>
      <c r="K93" s="102">
        <f t="shared" si="15"/>
        <v>34.840000000000003</v>
      </c>
      <c r="L93" s="102">
        <f t="shared" si="15"/>
        <v>34.840000000000003</v>
      </c>
      <c r="M93" s="102">
        <f t="shared" si="15"/>
        <v>34.840000000000003</v>
      </c>
      <c r="N93" s="102">
        <f t="shared" si="15"/>
        <v>34.840000000000003</v>
      </c>
      <c r="O93" s="102">
        <f t="shared" si="15"/>
        <v>34.840000000000003</v>
      </c>
      <c r="P93" s="102">
        <f t="shared" si="15"/>
        <v>34.840000000000003</v>
      </c>
      <c r="Q93" s="102">
        <f t="shared" si="15"/>
        <v>34.840000000000003</v>
      </c>
      <c r="R93" s="102">
        <f t="shared" si="15"/>
        <v>34.840000000000003</v>
      </c>
      <c r="S93" s="102">
        <f t="shared" si="15"/>
        <v>34.840000000000003</v>
      </c>
      <c r="T93" s="102">
        <f t="shared" si="15"/>
        <v>34.840000000000003</v>
      </c>
      <c r="U93" s="102">
        <f t="shared" si="15"/>
        <v>34.840000000000003</v>
      </c>
      <c r="V93" s="102">
        <f t="shared" si="15"/>
        <v>34.840000000000003</v>
      </c>
      <c r="W93" s="102">
        <f>SUM(W15,W18,W21:W22,W42,W44:W45,W47,W49,W94:W97,W103,W109,W115,W124,W126,W138,W145,W148:W149,W156,W158,W160,W164:W166,W168:W170,W175,W181:W182,W184:W186,W194,W199)</f>
        <v>34.840000000000003</v>
      </c>
      <c r="X93" s="102">
        <f>SUM(X15,X18,X21:X22,X42,X44:X45,X47,X49,X94:X97,X103,X109,X115,X124,X126,X138,X145,X148:X149,X156,X158,X160,X164:X166,X168:X170,X175,X181:X182,X184:X186,X194,X199)</f>
        <v>34.840000000000003</v>
      </c>
      <c r="Y93" s="102">
        <f t="shared" si="15"/>
        <v>34.840000000000003</v>
      </c>
      <c r="Z93" s="102">
        <f t="shared" si="15"/>
        <v>34.840000000000003</v>
      </c>
      <c r="AA93" s="102">
        <f t="shared" si="15"/>
        <v>34.840000000000003</v>
      </c>
      <c r="AB93" s="102">
        <f t="shared" si="15"/>
        <v>34.840000000000003</v>
      </c>
      <c r="AC93" s="102">
        <f t="shared" si="15"/>
        <v>34.840000000000003</v>
      </c>
      <c r="AD93" s="102">
        <f t="shared" si="15"/>
        <v>34.840000000000003</v>
      </c>
      <c r="AE93" s="102">
        <f t="shared" si="15"/>
        <v>34.840000000000003</v>
      </c>
      <c r="AF93" s="102">
        <f t="shared" si="15"/>
        <v>34.840000000000003</v>
      </c>
      <c r="AG93" s="104"/>
      <c r="AH93" s="49">
        <f>MAX(C93:AF93)</f>
        <v>175.33999999999997</v>
      </c>
      <c r="AI93" s="50">
        <f>MIN(C93:AF93)</f>
        <v>34.840000000000003</v>
      </c>
    </row>
    <row r="94" spans="1:37" x14ac:dyDescent="0.25">
      <c r="A94" s="105" t="s">
        <v>98</v>
      </c>
      <c r="B94" s="106">
        <v>49</v>
      </c>
      <c r="C94" s="106">
        <v>53</v>
      </c>
      <c r="D94" s="106">
        <v>43</v>
      </c>
      <c r="E94" s="106">
        <v>46.4</v>
      </c>
      <c r="F94" s="106">
        <v>50.2</v>
      </c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9">
        <v>75</v>
      </c>
      <c r="AH94" s="49">
        <f t="shared" ref="AH94:AH100" si="16">IF(ABS(MAX(C94:AF94))&gt;ABS(MIN(C94:AF94)),MAX(C94:AF94),MIN(C94:AF94))</f>
        <v>53</v>
      </c>
      <c r="AI94" s="110">
        <f t="shared" ref="AI94:AI100" si="17">INDEX($C$9:$AF$9,1,MATCH(AH94,C94:AF94,0))</f>
        <v>4.1666666666666664E-2</v>
      </c>
    </row>
    <row r="95" spans="1:37" x14ac:dyDescent="0.25">
      <c r="A95" s="111" t="s">
        <v>99</v>
      </c>
      <c r="B95" s="112">
        <v>-95</v>
      </c>
      <c r="C95" s="112">
        <v>-97</v>
      </c>
      <c r="D95" s="112">
        <v>0</v>
      </c>
      <c r="E95" s="112">
        <v>-75.400000000000006</v>
      </c>
      <c r="F95" s="112">
        <v>-30.7</v>
      </c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09">
        <v>240</v>
      </c>
      <c r="AH95" s="49">
        <f t="shared" si="16"/>
        <v>-97</v>
      </c>
      <c r="AI95" s="110">
        <f t="shared" si="17"/>
        <v>4.1666666666666664E-2</v>
      </c>
    </row>
    <row r="96" spans="1:37" x14ac:dyDescent="0.25">
      <c r="A96" s="111" t="s">
        <v>100</v>
      </c>
      <c r="B96" s="112">
        <v>-3</v>
      </c>
      <c r="C96" s="112">
        <v>-3</v>
      </c>
      <c r="D96" s="112">
        <v>-70</v>
      </c>
      <c r="E96" s="112">
        <v>-1.2</v>
      </c>
      <c r="F96" s="112">
        <v>3.6</v>
      </c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09">
        <v>60</v>
      </c>
      <c r="AH96" s="49">
        <f t="shared" si="16"/>
        <v>-70</v>
      </c>
      <c r="AI96" s="110">
        <f t="shared" si="17"/>
        <v>8.3333333333333301E-2</v>
      </c>
    </row>
    <row r="97" spans="1:37" x14ac:dyDescent="0.25">
      <c r="A97" s="113" t="s">
        <v>101</v>
      </c>
      <c r="B97" s="114">
        <v>16</v>
      </c>
      <c r="C97" s="114">
        <v>12</v>
      </c>
      <c r="D97" s="114">
        <v>0</v>
      </c>
      <c r="E97" s="114">
        <v>-16.7</v>
      </c>
      <c r="F97" s="114">
        <v>-14.6</v>
      </c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6">
        <v>120</v>
      </c>
      <c r="AH97" s="49">
        <f t="shared" si="16"/>
        <v>-16.7</v>
      </c>
      <c r="AI97" s="110">
        <f t="shared" si="17"/>
        <v>0.125</v>
      </c>
    </row>
    <row r="98" spans="1:37" x14ac:dyDescent="0.25">
      <c r="A98" s="113" t="s">
        <v>102</v>
      </c>
      <c r="B98" s="114">
        <v>39</v>
      </c>
      <c r="C98" s="114">
        <v>34</v>
      </c>
      <c r="D98" s="114">
        <v>15</v>
      </c>
      <c r="E98" s="114">
        <v>54.7</v>
      </c>
      <c r="F98" s="114">
        <v>73.900000000000006</v>
      </c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6"/>
      <c r="AH98" s="49">
        <f t="shared" si="16"/>
        <v>73.900000000000006</v>
      </c>
      <c r="AI98" s="110">
        <f t="shared" si="17"/>
        <v>0.16666666666666699</v>
      </c>
    </row>
    <row r="99" spans="1:37" x14ac:dyDescent="0.25">
      <c r="A99" s="113" t="s">
        <v>103</v>
      </c>
      <c r="B99" s="114">
        <v>50</v>
      </c>
      <c r="C99" s="114">
        <v>36</v>
      </c>
      <c r="D99" s="114">
        <v>72</v>
      </c>
      <c r="E99" s="114">
        <v>56.9</v>
      </c>
      <c r="F99" s="114">
        <v>52.7</v>
      </c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00"/>
      <c r="AH99" s="49">
        <f t="shared" si="16"/>
        <v>72</v>
      </c>
      <c r="AI99" s="110">
        <f t="shared" si="17"/>
        <v>8.3333333333333301E-2</v>
      </c>
    </row>
    <row r="100" spans="1:37" ht="15.75" thickBot="1" x14ac:dyDescent="0.3">
      <c r="A100" s="117" t="s">
        <v>104</v>
      </c>
      <c r="B100" s="95">
        <v>56</v>
      </c>
      <c r="C100" s="95">
        <v>54</v>
      </c>
      <c r="D100" s="95">
        <v>66</v>
      </c>
      <c r="E100" s="95">
        <v>48</v>
      </c>
      <c r="F100" s="95">
        <v>49.2</v>
      </c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100"/>
      <c r="AH100" s="49">
        <f t="shared" si="16"/>
        <v>66</v>
      </c>
      <c r="AI100" s="110">
        <f t="shared" si="17"/>
        <v>8.3333333333333301E-2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3.54</v>
      </c>
      <c r="C209" s="152">
        <f>INDEX(G9:N9,1,MATCH(MAX(G75:N75),G75:N75,0))</f>
        <v>0.20833333333333301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Jestha1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e">
        <f ca="1">"Pie Chart of Daily Peak Demand(Inclusive of Export) of Nepal ("&amp;A4&amp;" "&amp;B4&amp;")"</f>
        <v>#VALUE!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e">
        <f ca="1">"Daily Load Curve(Excluding of Export) of Nepal ("&amp;A4&amp;" "&amp;B4&amp;")"</f>
        <v>#VALUE!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1244.44</v>
      </c>
      <c r="U214" s="161">
        <f t="shared" si="54"/>
        <v>1197.24</v>
      </c>
      <c r="V214" s="161">
        <f t="shared" si="54"/>
        <v>1182.2400000000002</v>
      </c>
      <c r="W214" s="161">
        <f t="shared" si="54"/>
        <v>1202.52</v>
      </c>
      <c r="X214" s="161">
        <f t="shared" si="54"/>
        <v>1157.04</v>
      </c>
      <c r="Y214" s="161">
        <f t="shared" si="54"/>
        <v>3.54</v>
      </c>
      <c r="Z214" s="161">
        <f t="shared" si="54"/>
        <v>3.54</v>
      </c>
      <c r="AA214" s="161">
        <f t="shared" si="54"/>
        <v>3.54</v>
      </c>
      <c r="AB214" s="161">
        <f t="shared" si="54"/>
        <v>3.54</v>
      </c>
      <c r="AC214" s="161">
        <f t="shared" si="54"/>
        <v>3.54</v>
      </c>
      <c r="AD214" s="161">
        <f t="shared" si="54"/>
        <v>3.54</v>
      </c>
      <c r="AE214" s="161">
        <f t="shared" si="54"/>
        <v>3.54</v>
      </c>
      <c r="AF214" s="161">
        <f t="shared" si="54"/>
        <v>3.54</v>
      </c>
      <c r="AG214" s="161">
        <f t="shared" si="54"/>
        <v>3.54</v>
      </c>
      <c r="AH214" s="161">
        <f t="shared" si="54"/>
        <v>3.54</v>
      </c>
      <c r="AI214" s="161">
        <f t="shared" si="54"/>
        <v>3.54</v>
      </c>
      <c r="AJ214" s="161">
        <f t="shared" si="54"/>
        <v>3.54</v>
      </c>
      <c r="AK214" s="161">
        <f t="shared" si="54"/>
        <v>3.54</v>
      </c>
      <c r="AL214" s="161">
        <f t="shared" si="54"/>
        <v>3.54</v>
      </c>
      <c r="AM214" s="161">
        <f t="shared" si="54"/>
        <v>3.54</v>
      </c>
      <c r="AN214" s="161">
        <f t="shared" si="54"/>
        <v>3.54</v>
      </c>
      <c r="AO214" s="161">
        <f t="shared" si="54"/>
        <v>3.54</v>
      </c>
      <c r="AP214" s="161">
        <f t="shared" si="54"/>
        <v>3.54</v>
      </c>
      <c r="AQ214" s="161">
        <f t="shared" si="54"/>
        <v>3.54</v>
      </c>
      <c r="AR214" s="161">
        <f t="shared" si="54"/>
        <v>3.54</v>
      </c>
      <c r="AS214" s="161">
        <f t="shared" si="54"/>
        <v>3.54</v>
      </c>
      <c r="AT214" s="161">
        <f t="shared" si="54"/>
        <v>3.54</v>
      </c>
      <c r="AU214" s="161">
        <f t="shared" si="54"/>
        <v>3.54</v>
      </c>
      <c r="AV214" s="161">
        <f t="shared" si="54"/>
        <v>3.54</v>
      </c>
      <c r="AW214" s="161">
        <f t="shared" si="54"/>
        <v>3.54</v>
      </c>
      <c r="AX214" s="161">
        <f t="shared" si="54"/>
        <v>3.54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569" priority="202">
      <formula>B$9&gt;=20/24</formula>
    </cfRule>
    <cfRule type="expression" dxfId="2568" priority="203">
      <formula>AND(B$9&gt;=14/24,B$9&lt;20/24)</formula>
    </cfRule>
    <cfRule type="expression" dxfId="2567" priority="204">
      <formula>AND(B$9&gt;=8/24,B$9&lt;14/24)</formula>
    </cfRule>
    <cfRule type="expression" dxfId="2566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565" priority="197">
      <formula>S$9&gt;=20/24</formula>
    </cfRule>
    <cfRule type="expression" dxfId="2564" priority="198">
      <formula>AND(S$9&gt;=14/24,S$9&lt;20/24)</formula>
    </cfRule>
    <cfRule type="expression" dxfId="2563" priority="199">
      <formula>AND(S$9&gt;=8/24,S$9&lt;14/24)</formula>
    </cfRule>
    <cfRule type="expression" dxfId="2562" priority="200">
      <formula>S$9&lt;8/24</formula>
    </cfRule>
  </conditionalFormatting>
  <conditionalFormatting sqref="AG51 S37:AF37 J11:AF11">
    <cfRule type="expression" dxfId="2561" priority="196">
      <formula>J11&gt;$AG11</formula>
    </cfRule>
  </conditionalFormatting>
  <conditionalFormatting sqref="A101:A157 A84:A97 A11:A14 A16:A32 A45:A72 A80:A82 A74:A78 A35:A43 A170:A200">
    <cfRule type="expression" dxfId="2560" priority="195">
      <formula>$AH11=0</formula>
    </cfRule>
  </conditionalFormatting>
  <conditionalFormatting sqref="A98">
    <cfRule type="expression" dxfId="2559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558" priority="192">
      <formula>$AH34=0</formula>
    </cfRule>
  </conditionalFormatting>
  <conditionalFormatting sqref="A83">
    <cfRule type="expression" dxfId="2557" priority="191">
      <formula>$AH83=0</formula>
    </cfRule>
  </conditionalFormatting>
  <conditionalFormatting sqref="A15">
    <cfRule type="expression" dxfId="2556" priority="190">
      <formula>$AH15=0</formula>
    </cfRule>
  </conditionalFormatting>
  <conditionalFormatting sqref="A164:A169">
    <cfRule type="expression" dxfId="2555" priority="189">
      <formula>$AH164=0</formula>
    </cfRule>
  </conditionalFormatting>
  <conditionalFormatting sqref="A158:A163">
    <cfRule type="expression" dxfId="2554" priority="188">
      <formula>$AH158=0</formula>
    </cfRule>
  </conditionalFormatting>
  <conditionalFormatting sqref="A44">
    <cfRule type="expression" dxfId="2553" priority="187">
      <formula>$AH44=0</formula>
    </cfRule>
  </conditionalFormatting>
  <conditionalFormatting sqref="A79">
    <cfRule type="expression" dxfId="2552" priority="186">
      <formula>$AH79=0</formula>
    </cfRule>
  </conditionalFormatting>
  <conditionalFormatting sqref="A73">
    <cfRule type="expression" dxfId="2551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550" priority="181">
      <formula>C$9&gt;=20/24</formula>
    </cfRule>
    <cfRule type="expression" dxfId="2549" priority="182">
      <formula>AND(C$9&gt;=14/24,C$9&lt;20/24)</formula>
    </cfRule>
    <cfRule type="expression" dxfId="2548" priority="183">
      <formula>AND(C$9&gt;=8/24,C$9&lt;14/24)</formula>
    </cfRule>
    <cfRule type="expression" dxfId="2547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546" priority="209">
      <formula>C$9&gt;=20/24</formula>
    </cfRule>
    <cfRule type="expression" dxfId="2545" priority="210">
      <formula>AND(C$9&gt;=14/24,C$9&lt;20/24)</formula>
    </cfRule>
    <cfRule type="expression" dxfId="2544" priority="211">
      <formula>AND(C$9&gt;=8/24,C$9&lt;14/24)</formula>
    </cfRule>
    <cfRule type="expression" dxfId="2543" priority="212">
      <formula>C$9&lt;8/24</formula>
    </cfRule>
  </conditionalFormatting>
  <conditionalFormatting sqref="A201">
    <cfRule type="expression" dxfId="2542" priority="213">
      <formula>$AH201=0</formula>
    </cfRule>
  </conditionalFormatting>
  <conditionalFormatting sqref="AG213">
    <cfRule type="expression" dxfId="2541" priority="214">
      <formula>B$9&gt;=20/24</formula>
    </cfRule>
    <cfRule type="expression" dxfId="2540" priority="215">
      <formula>AND(B$9&gt;=14/24,B$9&lt;20/24)</formula>
    </cfRule>
    <cfRule type="expression" dxfId="2539" priority="216">
      <formula>AND(B$9&gt;=8/24,B$9&lt;14/24)</formula>
    </cfRule>
    <cfRule type="expression" dxfId="2538" priority="217">
      <formula>B$9&lt;8/24</formula>
    </cfRule>
  </conditionalFormatting>
  <conditionalFormatting sqref="S8">
    <cfRule type="expression" dxfId="2537" priority="175">
      <formula>U$9&gt;=20/24</formula>
    </cfRule>
    <cfRule type="expression" dxfId="2536" priority="176">
      <formula>AND(U$9&gt;=14/24,U$9&lt;20/24)</formula>
    </cfRule>
    <cfRule type="expression" dxfId="2535" priority="177">
      <formula>AND(U$9&gt;=8/24,U$9&lt;14/24)</formula>
    </cfRule>
    <cfRule type="expression" dxfId="2534" priority="178">
      <formula>U$9&lt;8/24</formula>
    </cfRule>
  </conditionalFormatting>
  <conditionalFormatting sqref="AB8">
    <cfRule type="expression" dxfId="2533" priority="171">
      <formula>AD$9&gt;=20/24</formula>
    </cfRule>
    <cfRule type="expression" dxfId="2532" priority="172">
      <formula>AND(AD$9&gt;=14/24,AD$9&lt;20/24)</formula>
    </cfRule>
    <cfRule type="expression" dxfId="2531" priority="173">
      <formula>AND(AD$9&gt;=8/24,AD$9&lt;14/24)</formula>
    </cfRule>
    <cfRule type="expression" dxfId="2530" priority="174">
      <formula>AD$9&lt;8/24</formula>
    </cfRule>
  </conditionalFormatting>
  <conditionalFormatting sqref="AH213:AX213">
    <cfRule type="expression" dxfId="2529" priority="218">
      <formula>AG$9&gt;=20/24</formula>
    </cfRule>
    <cfRule type="expression" dxfId="2528" priority="219">
      <formula>AND(AG$9&gt;=14/24,AG$9&lt;20/24)</formula>
    </cfRule>
    <cfRule type="expression" dxfId="2527" priority="220">
      <formula>AND(AG$9&gt;=8/24,AG$9&lt;14/24)</formula>
    </cfRule>
    <cfRule type="expression" dxfId="2526" priority="221">
      <formula>AG$9&lt;8/24</formula>
    </cfRule>
  </conditionalFormatting>
  <conditionalFormatting sqref="T213">
    <cfRule type="expression" dxfId="2525" priority="222">
      <formula>AX$9&gt;=20/24</formula>
    </cfRule>
    <cfRule type="expression" dxfId="2524" priority="223">
      <formula>AND(AX$9&gt;=14/24,AX$9&lt;20/24)</formula>
    </cfRule>
    <cfRule type="expression" dxfId="2523" priority="224">
      <formula>AND(AX$9&gt;=8/24,AX$9&lt;14/24)</formula>
    </cfRule>
    <cfRule type="expression" dxfId="2522" priority="225">
      <formula>AX$9&lt;8/24</formula>
    </cfRule>
  </conditionalFormatting>
  <conditionalFormatting sqref="A99:A100">
    <cfRule type="expression" dxfId="2521" priority="170">
      <formula>$AH99=0</formula>
    </cfRule>
  </conditionalFormatting>
  <conditionalFormatting sqref="E11:I11 E40:L41 S40:W41 Y40:AF41 Z36:AF36 C57:AF57">
    <cfRule type="expression" dxfId="2520" priority="166">
      <formula>C$9&gt;=20/24</formula>
    </cfRule>
    <cfRule type="expression" dxfId="2519" priority="167">
      <formula>AND(C$9&gt;=14/24,C$9&lt;20/24)</formula>
    </cfRule>
    <cfRule type="expression" dxfId="2518" priority="168">
      <formula>AND(C$9&gt;=8/24,C$9&lt;14/24)</formula>
    </cfRule>
    <cfRule type="expression" dxfId="2517" priority="169">
      <formula>C$9&lt;8/24</formula>
    </cfRule>
  </conditionalFormatting>
  <conditionalFormatting sqref="E39:L39 S39:W39 Y39:AF39">
    <cfRule type="expression" dxfId="2516" priority="162">
      <formula>E$9&gt;=20/24</formula>
    </cfRule>
    <cfRule type="expression" dxfId="2515" priority="163">
      <formula>AND(E$9&gt;=14/24,E$9&lt;20/24)</formula>
    </cfRule>
    <cfRule type="expression" dxfId="2514" priority="164">
      <formula>AND(E$9&gt;=8/24,E$9&lt;14/24)</formula>
    </cfRule>
    <cfRule type="expression" dxfId="2513" priority="165">
      <formula>E$9&lt;8/24</formula>
    </cfRule>
  </conditionalFormatting>
  <conditionalFormatting sqref="E11:I11 E39:L41 S39:W41 Y39:AF41 Z36:AF36">
    <cfRule type="expression" dxfId="2512" priority="161">
      <formula>E11&gt;$AG11</formula>
    </cfRule>
  </conditionalFormatting>
  <conditionalFormatting sqref="M11:R11 G36:Y36 C83:AF83 C75:AF81 C68:AF73 M64:M66 N62:O67 P61:W67 C85:AF91 X60:AE67 E12:AF14 M16:AF16 M28:AF31 M18:AF22 M24:AF26 AF58:AF67 G61:O61 G62:M63 G60:W60 G58:AE59 C53:AF56 C67:M67 C58:F63">
    <cfRule type="expression" dxfId="2511" priority="157">
      <formula>C$9&gt;=20/24</formula>
    </cfRule>
    <cfRule type="expression" dxfId="2510" priority="158">
      <formula>AND(C$9&gt;=14/24,C$9&lt;20/24)</formula>
    </cfRule>
    <cfRule type="expression" dxfId="2509" priority="159">
      <formula>AND(C$9&gt;=8/24,C$9&lt;14/24)</formula>
    </cfRule>
    <cfRule type="expression" dxfId="2508" priority="160">
      <formula>C$9&lt;8/24</formula>
    </cfRule>
  </conditionalFormatting>
  <conditionalFormatting sqref="M32:AF32">
    <cfRule type="expression" dxfId="2507" priority="153">
      <formula>M$9&gt;=20/24</formula>
    </cfRule>
    <cfRule type="expression" dxfId="2506" priority="154">
      <formula>AND(M$9&gt;=14/24,M$9&lt;20/24)</formula>
    </cfRule>
    <cfRule type="expression" dxfId="2505" priority="155">
      <formula>AND(M$9&gt;=8/24,M$9&lt;14/24)</formula>
    </cfRule>
    <cfRule type="expression" dxfId="2504" priority="156">
      <formula>M$9&lt;8/24</formula>
    </cfRule>
  </conditionalFormatting>
  <conditionalFormatting sqref="M35:AF35">
    <cfRule type="expression" dxfId="2503" priority="149">
      <formula>M$9&gt;=20/24</formula>
    </cfRule>
    <cfRule type="expression" dxfId="2502" priority="150">
      <formula>AND(M$9&gt;=14/24,M$9&lt;20/24)</formula>
    </cfRule>
    <cfRule type="expression" dxfId="2501" priority="151">
      <formula>AND(M$9&gt;=8/24,M$9&lt;14/24)</formula>
    </cfRule>
    <cfRule type="expression" dxfId="2500" priority="152">
      <formula>M$9&lt;8/24</formula>
    </cfRule>
  </conditionalFormatting>
  <conditionalFormatting sqref="E42:G43 M11:R11 E37:R37 C38:AF38 G44 E12:N15 H42:L44 M16:N16 AB42:AF43 M34:AF35 O12:AF16 M18:AF22 M24:AF32 G36:Y36 C51:AF56">
    <cfRule type="expression" dxfId="2499" priority="148">
      <formula>C11&gt;$AG11</formula>
    </cfRule>
  </conditionalFormatting>
  <conditionalFormatting sqref="M34:AF34">
    <cfRule type="expression" dxfId="2498" priority="144">
      <formula>M$9&gt;=20/24</formula>
    </cfRule>
    <cfRule type="expression" dxfId="2497" priority="145">
      <formula>AND(M$9&gt;=14/24,M$9&lt;20/24)</formula>
    </cfRule>
    <cfRule type="expression" dxfId="2496" priority="146">
      <formula>AND(M$9&gt;=8/24,M$9&lt;14/24)</formula>
    </cfRule>
    <cfRule type="expression" dxfId="2495" priority="147">
      <formula>M$9&lt;8/24</formula>
    </cfRule>
  </conditionalFormatting>
  <conditionalFormatting sqref="E15:AF15">
    <cfRule type="expression" dxfId="2494" priority="140">
      <formula>E$9&gt;=20/24</formula>
    </cfRule>
    <cfRule type="expression" dxfId="2493" priority="141">
      <formula>AND(E$9&gt;=14/24,E$9&lt;20/24)</formula>
    </cfRule>
    <cfRule type="expression" dxfId="2492" priority="142">
      <formula>AND(E$9&gt;=8/24,E$9&lt;14/24)</formula>
    </cfRule>
    <cfRule type="expression" dxfId="2491" priority="143">
      <formula>E$9&lt;8/24</formula>
    </cfRule>
  </conditionalFormatting>
  <conditionalFormatting sqref="M33:AF33">
    <cfRule type="expression" dxfId="2490" priority="136">
      <formula>M$9&gt;=20/24</formula>
    </cfRule>
    <cfRule type="expression" dxfId="2489" priority="137">
      <formula>AND(M$9&gt;=14/24,M$9&lt;20/24)</formula>
    </cfRule>
    <cfRule type="expression" dxfId="2488" priority="138">
      <formula>AND(M$9&gt;=8/24,M$9&lt;14/24)</formula>
    </cfRule>
    <cfRule type="expression" dxfId="2487" priority="139">
      <formula>M$9&lt;8/24</formula>
    </cfRule>
  </conditionalFormatting>
  <conditionalFormatting sqref="M33:AF33">
    <cfRule type="expression" dxfId="2486" priority="135">
      <formula>M33&gt;$AG33</formula>
    </cfRule>
  </conditionalFormatting>
  <conditionalFormatting sqref="S11">
    <cfRule type="expression" dxfId="2485" priority="131">
      <formula>S$9&gt;=20/24</formula>
    </cfRule>
    <cfRule type="expression" dxfId="2484" priority="132">
      <formula>AND(S$9&gt;=14/24,S$9&lt;20/24)</formula>
    </cfRule>
    <cfRule type="expression" dxfId="2483" priority="133">
      <formula>AND(S$9&gt;=8/24,S$9&lt;14/24)</formula>
    </cfRule>
    <cfRule type="expression" dxfId="2482" priority="134">
      <formula>S$9&lt;8/24</formula>
    </cfRule>
  </conditionalFormatting>
  <conditionalFormatting sqref="V42:AA43 AB44:AF50">
    <cfRule type="expression" dxfId="2481" priority="127">
      <formula>V$9&gt;=20/24</formula>
    </cfRule>
    <cfRule type="expression" dxfId="2480" priority="128">
      <formula>AND(V$9&gt;=14/24,V$9&lt;20/24)</formula>
    </cfRule>
    <cfRule type="expression" dxfId="2479" priority="129">
      <formula>AND(V$9&gt;=8/24,V$9&lt;14/24)</formula>
    </cfRule>
    <cfRule type="expression" dxfId="2478" priority="130">
      <formula>V$9&lt;8/24</formula>
    </cfRule>
  </conditionalFormatting>
  <conditionalFormatting sqref="V42:AA43 AB44:AF50">
    <cfRule type="expression" dxfId="2477" priority="126">
      <formula>V42&gt;$AG42</formula>
    </cfRule>
  </conditionalFormatting>
  <conditionalFormatting sqref="M39:R50 S42:U50 V44:AA50">
    <cfRule type="expression" dxfId="2476" priority="122">
      <formula>M$9&gt;=20/24</formula>
    </cfRule>
    <cfRule type="expression" dxfId="2475" priority="123">
      <formula>AND(M$9&gt;=14/24,M$9&lt;20/24)</formula>
    </cfRule>
    <cfRule type="expression" dxfId="2474" priority="124">
      <formula>AND(M$9&gt;=8/24,M$9&lt;14/24)</formula>
    </cfRule>
    <cfRule type="expression" dxfId="2473" priority="125">
      <formula>M$9&lt;8/24</formula>
    </cfRule>
  </conditionalFormatting>
  <conditionalFormatting sqref="M39:R50 S42:U50 V44:AA50">
    <cfRule type="expression" dxfId="2472" priority="121">
      <formula>M39&gt;$AG39</formula>
    </cfRule>
  </conditionalFormatting>
  <conditionalFormatting sqref="M27:AF27">
    <cfRule type="expression" dxfId="2471" priority="117">
      <formula>M$9&gt;=20/24</formula>
    </cfRule>
    <cfRule type="expression" dxfId="2470" priority="118">
      <formula>AND(M$9&gt;=14/24,M$9&lt;20/24)</formula>
    </cfRule>
    <cfRule type="expression" dxfId="2469" priority="119">
      <formula>AND(M$9&gt;=8/24,M$9&lt;14/24)</formula>
    </cfRule>
    <cfRule type="expression" dxfId="2468" priority="120">
      <formula>M$9&lt;8/24</formula>
    </cfRule>
  </conditionalFormatting>
  <conditionalFormatting sqref="C11:D11 C74:I74 F16:L16 G18:L22 G24:L31 F17:AF17 G23:AF23">
    <cfRule type="expression" dxfId="2467" priority="113">
      <formula>C$9&gt;=20/24</formula>
    </cfRule>
    <cfRule type="expression" dxfId="2466" priority="114">
      <formula>AND(C$9&gt;=14/24,C$9&lt;20/24)</formula>
    </cfRule>
    <cfRule type="expression" dxfId="2465" priority="115">
      <formula>AND(C$9&gt;=8/24,C$9&lt;14/24)</formula>
    </cfRule>
    <cfRule type="expression" dxfId="2464" priority="116">
      <formula>C$9&lt;8/24</formula>
    </cfRule>
  </conditionalFormatting>
  <conditionalFormatting sqref="G32:L32">
    <cfRule type="expression" dxfId="2463" priority="109">
      <formula>G$9&gt;=20/24</formula>
    </cfRule>
    <cfRule type="expression" dxfId="2462" priority="110">
      <formula>AND(G$9&gt;=14/24,G$9&lt;20/24)</formula>
    </cfRule>
    <cfRule type="expression" dxfId="2461" priority="111">
      <formula>AND(G$9&gt;=8/24,G$9&lt;14/24)</formula>
    </cfRule>
    <cfRule type="expression" dxfId="2460" priority="112">
      <formula>G$9&lt;8/24</formula>
    </cfRule>
  </conditionalFormatting>
  <conditionalFormatting sqref="G35:L35">
    <cfRule type="expression" dxfId="2459" priority="105">
      <formula>G$9&gt;=20/24</formula>
    </cfRule>
    <cfRule type="expression" dxfId="2458" priority="106">
      <formula>AND(G$9&gt;=14/24,G$9&lt;20/24)</formula>
    </cfRule>
    <cfRule type="expression" dxfId="2457" priority="107">
      <formula>AND(G$9&gt;=8/24,G$9&lt;14/24)</formula>
    </cfRule>
    <cfRule type="expression" dxfId="2456" priority="108">
      <formula>G$9&lt;8/24</formula>
    </cfRule>
  </conditionalFormatting>
  <conditionalFormatting sqref="C11:D11 G34:L35 F16:L16 G18:L22 G24:L32 F17:AF17 G23:AF23">
    <cfRule type="expression" dxfId="2455" priority="104">
      <formula>C11&gt;$AG11</formula>
    </cfRule>
  </conditionalFormatting>
  <conditionalFormatting sqref="G34:L34">
    <cfRule type="expression" dxfId="2454" priority="100">
      <formula>G$9&gt;=20/24</formula>
    </cfRule>
    <cfRule type="expression" dxfId="2453" priority="101">
      <formula>AND(G$9&gt;=14/24,G$9&lt;20/24)</formula>
    </cfRule>
    <cfRule type="expression" dxfId="2452" priority="102">
      <formula>AND(G$9&gt;=8/24,G$9&lt;14/24)</formula>
    </cfRule>
    <cfRule type="expression" dxfId="2451" priority="103">
      <formula>G$9&lt;8/24</formula>
    </cfRule>
  </conditionalFormatting>
  <conditionalFormatting sqref="G33:L33">
    <cfRule type="expression" dxfId="2450" priority="92">
      <formula>G$9&gt;=20/24</formula>
    </cfRule>
    <cfRule type="expression" dxfId="2449" priority="93">
      <formula>AND(G$9&gt;=14/24,G$9&lt;20/24)</formula>
    </cfRule>
    <cfRule type="expression" dxfId="2448" priority="94">
      <formula>AND(G$9&gt;=8/24,G$9&lt;14/24)</formula>
    </cfRule>
    <cfRule type="expression" dxfId="2447" priority="95">
      <formula>G$9&lt;8/24</formula>
    </cfRule>
  </conditionalFormatting>
  <conditionalFormatting sqref="G33:L33">
    <cfRule type="expression" dxfId="2446" priority="91">
      <formula>G33&gt;$AG33</formula>
    </cfRule>
  </conditionalFormatting>
  <conditionalFormatting sqref="C40:D41">
    <cfRule type="expression" dxfId="2445" priority="87">
      <formula>C$9&gt;=20/24</formula>
    </cfRule>
    <cfRule type="expression" dxfId="2444" priority="88">
      <formula>AND(C$9&gt;=14/24,C$9&lt;20/24)</formula>
    </cfRule>
    <cfRule type="expression" dxfId="2443" priority="89">
      <formula>AND(C$9&gt;=8/24,C$9&lt;14/24)</formula>
    </cfRule>
    <cfRule type="expression" dxfId="2442" priority="90">
      <formula>C$9&lt;8/24</formula>
    </cfRule>
  </conditionalFormatting>
  <conditionalFormatting sqref="C39:D39">
    <cfRule type="expression" dxfId="2441" priority="83">
      <formula>C$9&gt;=20/24</formula>
    </cfRule>
    <cfRule type="expression" dxfId="2440" priority="84">
      <formula>AND(C$9&gt;=14/24,C$9&lt;20/24)</formula>
    </cfRule>
    <cfRule type="expression" dxfId="2439" priority="85">
      <formula>AND(C$9&gt;=8/24,C$9&lt;14/24)</formula>
    </cfRule>
    <cfRule type="expression" dxfId="2438" priority="86">
      <formula>C$9&lt;8/24</formula>
    </cfRule>
  </conditionalFormatting>
  <conditionalFormatting sqref="C39:D41">
    <cfRule type="expression" dxfId="2437" priority="82">
      <formula>C39&gt;$AG39</formula>
    </cfRule>
  </conditionalFormatting>
  <conditionalFormatting sqref="C64:L66">
    <cfRule type="expression" dxfId="2436" priority="78">
      <formula>C$9&gt;=20/24</formula>
    </cfRule>
    <cfRule type="expression" dxfId="2435" priority="79">
      <formula>AND(C$9&gt;=14/24,C$9&lt;20/24)</formula>
    </cfRule>
    <cfRule type="expression" dxfId="2434" priority="80">
      <formula>AND(C$9&gt;=8/24,C$9&lt;14/24)</formula>
    </cfRule>
    <cfRule type="expression" dxfId="2433" priority="81">
      <formula>C$9&lt;8/24</formula>
    </cfRule>
  </conditionalFormatting>
  <conditionalFormatting sqref="D42:D43">
    <cfRule type="expression" dxfId="2432" priority="77">
      <formula>D42&gt;$AG42</formula>
    </cfRule>
  </conditionalFormatting>
  <conditionalFormatting sqref="G45:L50">
    <cfRule type="expression" dxfId="2431" priority="73">
      <formula>G$9&gt;=20/24</formula>
    </cfRule>
    <cfRule type="expression" dxfId="2430" priority="74">
      <formula>AND(G$9&gt;=14/24,G$9&lt;20/24)</formula>
    </cfRule>
    <cfRule type="expression" dxfId="2429" priority="75">
      <formula>AND(G$9&gt;=8/24,G$9&lt;14/24)</formula>
    </cfRule>
    <cfRule type="expression" dxfId="2428" priority="76">
      <formula>G$9&lt;8/24</formula>
    </cfRule>
  </conditionalFormatting>
  <conditionalFormatting sqref="G45:L50">
    <cfRule type="expression" dxfId="2427" priority="72">
      <formula>G45&gt;$AG45</formula>
    </cfRule>
  </conditionalFormatting>
  <conditionalFormatting sqref="X40:X41">
    <cfRule type="expression" dxfId="2426" priority="68">
      <formula>X$9&gt;=20/24</formula>
    </cfRule>
    <cfRule type="expression" dxfId="2425" priority="69">
      <formula>AND(X$9&gt;=14/24,X$9&lt;20/24)</formula>
    </cfRule>
    <cfRule type="expression" dxfId="2424" priority="70">
      <formula>AND(X$9&gt;=8/24,X$9&lt;14/24)</formula>
    </cfRule>
    <cfRule type="expression" dxfId="2423" priority="71">
      <formula>X$9&lt;8/24</formula>
    </cfRule>
  </conditionalFormatting>
  <conditionalFormatting sqref="X39">
    <cfRule type="expression" dxfId="2422" priority="64">
      <formula>X$9&gt;=20/24</formula>
    </cfRule>
    <cfRule type="expression" dxfId="2421" priority="65">
      <formula>AND(X$9&gt;=14/24,X$9&lt;20/24)</formula>
    </cfRule>
    <cfRule type="expression" dxfId="2420" priority="66">
      <formula>AND(X$9&gt;=8/24,X$9&lt;14/24)</formula>
    </cfRule>
    <cfRule type="expression" dxfId="2419" priority="67">
      <formula>X$9&lt;8/24</formula>
    </cfRule>
  </conditionalFormatting>
  <conditionalFormatting sqref="X39:X41">
    <cfRule type="expression" dxfId="2418" priority="63">
      <formula>X39&gt;$AG39</formula>
    </cfRule>
  </conditionalFormatting>
  <conditionalFormatting sqref="B82 B74 B94:B100 B11">
    <cfRule type="expression" dxfId="2417" priority="59">
      <formula>B$9&gt;=20/24</formula>
    </cfRule>
    <cfRule type="expression" dxfId="2416" priority="60">
      <formula>AND(B$9&gt;=14/24,B$9&lt;20/24)</formula>
    </cfRule>
    <cfRule type="expression" dxfId="2415" priority="61">
      <formula>AND(B$9&gt;=8/24,B$9&lt;14/24)</formula>
    </cfRule>
    <cfRule type="expression" dxfId="2414" priority="62">
      <formula>B$9&lt;8/24</formula>
    </cfRule>
  </conditionalFormatting>
  <conditionalFormatting sqref="B37:D37">
    <cfRule type="expression" dxfId="2413" priority="55">
      <formula>B$9&gt;=20/24</formula>
    </cfRule>
    <cfRule type="expression" dxfId="2412" priority="56">
      <formula>AND(B$9&gt;=14/24,B$9&lt;20/24)</formula>
    </cfRule>
    <cfRule type="expression" dxfId="2411" priority="57">
      <formula>AND(B$9&gt;=8/24,B$9&lt;14/24)</formula>
    </cfRule>
    <cfRule type="expression" dxfId="2410" priority="58">
      <formula>B$9&lt;8/24</formula>
    </cfRule>
  </conditionalFormatting>
  <conditionalFormatting sqref="B11 B37:D37">
    <cfRule type="expression" dxfId="2409" priority="54">
      <formula>B11&gt;$AG11</formula>
    </cfRule>
  </conditionalFormatting>
  <conditionalFormatting sqref="B84">
    <cfRule type="expression" dxfId="2408" priority="50">
      <formula>B$9&gt;=20/24</formula>
    </cfRule>
    <cfRule type="expression" dxfId="2407" priority="51">
      <formula>AND(B$9&gt;=14/24,B$9&lt;20/24)</formula>
    </cfRule>
    <cfRule type="expression" dxfId="2406" priority="52">
      <formula>AND(B$9&gt;=8/24,B$9&lt;14/24)</formula>
    </cfRule>
    <cfRule type="expression" dxfId="2405" priority="53">
      <formula>B$9&lt;8/24</formula>
    </cfRule>
  </conditionalFormatting>
  <conditionalFormatting sqref="B40:B41 B57 B36:F36">
    <cfRule type="expression" dxfId="2404" priority="46">
      <formula>B$9&gt;=20/24</formula>
    </cfRule>
    <cfRule type="expression" dxfId="2403" priority="47">
      <formula>AND(B$9&gt;=14/24,B$9&lt;20/24)</formula>
    </cfRule>
    <cfRule type="expression" dxfId="2402" priority="48">
      <formula>AND(B$9&gt;=8/24,B$9&lt;14/24)</formula>
    </cfRule>
    <cfRule type="expression" dxfId="2401" priority="49">
      <formula>B$9&lt;8/24</formula>
    </cfRule>
  </conditionalFormatting>
  <conditionalFormatting sqref="B39">
    <cfRule type="expression" dxfId="2400" priority="42">
      <formula>B$9&gt;=20/24</formula>
    </cfRule>
    <cfRule type="expression" dxfId="2399" priority="43">
      <formula>AND(B$9&gt;=14/24,B$9&lt;20/24)</formula>
    </cfRule>
    <cfRule type="expression" dxfId="2398" priority="44">
      <formula>AND(B$9&gt;=8/24,B$9&lt;14/24)</formula>
    </cfRule>
    <cfRule type="expression" dxfId="2397" priority="45">
      <formula>B$9&lt;8/24</formula>
    </cfRule>
  </conditionalFormatting>
  <conditionalFormatting sqref="B39:B41 B36:F36">
    <cfRule type="expression" dxfId="2396" priority="41">
      <formula>B36&gt;$AG36</formula>
    </cfRule>
  </conditionalFormatting>
  <conditionalFormatting sqref="B83 B75:B81 B85:B91 B53:B56 B58:B73 B12:D14 B16:E16 B28:F31 B18:F22 B24:F26">
    <cfRule type="expression" dxfId="2395" priority="37">
      <formula>B$9&gt;=20/24</formula>
    </cfRule>
    <cfRule type="expression" dxfId="2394" priority="38">
      <formula>AND(B$9&gt;=14/24,B$9&lt;20/24)</formula>
    </cfRule>
    <cfRule type="expression" dxfId="2393" priority="39">
      <formula>AND(B$9&gt;=8/24,B$9&lt;14/24)</formula>
    </cfRule>
    <cfRule type="expression" dxfId="2392" priority="40">
      <formula>B$9&lt;8/24</formula>
    </cfRule>
  </conditionalFormatting>
  <conditionalFormatting sqref="B32:F32">
    <cfRule type="expression" dxfId="2391" priority="33">
      <formula>B$9&gt;=20/24</formula>
    </cfRule>
    <cfRule type="expression" dxfId="2390" priority="34">
      <formula>AND(B$9&gt;=14/24,B$9&lt;20/24)</formula>
    </cfRule>
    <cfRule type="expression" dxfId="2389" priority="35">
      <formula>AND(B$9&gt;=8/24,B$9&lt;14/24)</formula>
    </cfRule>
    <cfRule type="expression" dxfId="2388" priority="36">
      <formula>B$9&lt;8/24</formula>
    </cfRule>
  </conditionalFormatting>
  <conditionalFormatting sqref="B35:F35">
    <cfRule type="expression" dxfId="2387" priority="29">
      <formula>B$9&gt;=20/24</formula>
    </cfRule>
    <cfRule type="expression" dxfId="2386" priority="30">
      <formula>AND(B$9&gt;=14/24,B$9&lt;20/24)</formula>
    </cfRule>
    <cfRule type="expression" dxfId="2385" priority="31">
      <formula>AND(B$9&gt;=8/24,B$9&lt;14/24)</formula>
    </cfRule>
    <cfRule type="expression" dxfId="2384" priority="32">
      <formula>B$9&lt;8/24</formula>
    </cfRule>
  </conditionalFormatting>
  <conditionalFormatting sqref="B38 B51:B56 B42:C43 B12:D16 E16 B34:F35 B18:F22 B24:F32">
    <cfRule type="expression" dxfId="2383" priority="28">
      <formula>B12&gt;$AG12</formula>
    </cfRule>
  </conditionalFormatting>
  <conditionalFormatting sqref="B34:F34">
    <cfRule type="expression" dxfId="2382" priority="24">
      <formula>B$9&gt;=20/24</formula>
    </cfRule>
    <cfRule type="expression" dxfId="2381" priority="25">
      <formula>AND(B$9&gt;=14/24,B$9&lt;20/24)</formula>
    </cfRule>
    <cfRule type="expression" dxfId="2380" priority="26">
      <formula>AND(B$9&gt;=8/24,B$9&lt;14/24)</formula>
    </cfRule>
    <cfRule type="expression" dxfId="2379" priority="27">
      <formula>B$9&lt;8/24</formula>
    </cfRule>
  </conditionalFormatting>
  <conditionalFormatting sqref="B15:D15">
    <cfRule type="expression" dxfId="2378" priority="20">
      <formula>B$9&gt;=20/24</formula>
    </cfRule>
    <cfRule type="expression" dxfId="2377" priority="21">
      <formula>AND(B$9&gt;=14/24,B$9&lt;20/24)</formula>
    </cfRule>
    <cfRule type="expression" dxfId="2376" priority="22">
      <formula>AND(B$9&gt;=8/24,B$9&lt;14/24)</formula>
    </cfRule>
    <cfRule type="expression" dxfId="2375" priority="23">
      <formula>B$9&lt;8/24</formula>
    </cfRule>
  </conditionalFormatting>
  <conditionalFormatting sqref="B33:F33">
    <cfRule type="expression" dxfId="2374" priority="16">
      <formula>B$9&gt;=20/24</formula>
    </cfRule>
    <cfRule type="expression" dxfId="2373" priority="17">
      <formula>AND(B$9&gt;=14/24,B$9&lt;20/24)</formula>
    </cfRule>
    <cfRule type="expression" dxfId="2372" priority="18">
      <formula>AND(B$9&gt;=8/24,B$9&lt;14/24)</formula>
    </cfRule>
    <cfRule type="expression" dxfId="2371" priority="19">
      <formula>B$9&lt;8/24</formula>
    </cfRule>
  </conditionalFormatting>
  <conditionalFormatting sqref="B33:F33">
    <cfRule type="expression" dxfId="2370" priority="15">
      <formula>B33&gt;$AG33</formula>
    </cfRule>
  </conditionalFormatting>
  <conditionalFormatting sqref="B44:F50">
    <cfRule type="expression" dxfId="2369" priority="11">
      <formula>B$9&gt;=20/24</formula>
    </cfRule>
    <cfRule type="expression" dxfId="2368" priority="12">
      <formula>AND(B$9&gt;=14/24,B$9&lt;20/24)</formula>
    </cfRule>
    <cfRule type="expression" dxfId="2367" priority="13">
      <formula>AND(B$9&gt;=8/24,B$9&lt;14/24)</formula>
    </cfRule>
    <cfRule type="expression" dxfId="2366" priority="14">
      <formula>B$9&lt;8/24</formula>
    </cfRule>
  </conditionalFormatting>
  <conditionalFormatting sqref="B44:F50">
    <cfRule type="expression" dxfId="2365" priority="10">
      <formula>B44&gt;$AG44</formula>
    </cfRule>
  </conditionalFormatting>
  <conditionalFormatting sqref="B27:F27">
    <cfRule type="expression" dxfId="2364" priority="6">
      <formula>B$9&gt;=20/24</formula>
    </cfRule>
    <cfRule type="expression" dxfId="2363" priority="7">
      <formula>AND(B$9&gt;=14/24,B$9&lt;20/24)</formula>
    </cfRule>
    <cfRule type="expression" dxfId="2362" priority="8">
      <formula>AND(B$9&gt;=8/24,B$9&lt;14/24)</formula>
    </cfRule>
    <cfRule type="expression" dxfId="2361" priority="9">
      <formula>B$9&lt;8/24</formula>
    </cfRule>
  </conditionalFormatting>
  <conditionalFormatting sqref="B17:E17 B23:F23">
    <cfRule type="expression" dxfId="2360" priority="2">
      <formula>B$9&gt;=20/24</formula>
    </cfRule>
    <cfRule type="expression" dxfId="2359" priority="3">
      <formula>AND(B$9&gt;=14/24,B$9&lt;20/24)</formula>
    </cfRule>
    <cfRule type="expression" dxfId="2358" priority="4">
      <formula>AND(B$9&gt;=8/24,B$9&lt;14/24)</formula>
    </cfRule>
    <cfRule type="expression" dxfId="2357" priority="5">
      <formula>B$9&lt;8/24</formula>
    </cfRule>
  </conditionalFormatting>
  <conditionalFormatting sqref="B17:E17 B23:F23">
    <cfRule type="expression" dxfId="2356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CE446493-EDE7-4B3D-995C-D01A9420121F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J246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U44" sqref="U44"/>
    </sheetView>
  </sheetViews>
  <sheetFormatPr defaultRowHeight="15" x14ac:dyDescent="0.25"/>
  <cols>
    <col min="1" max="1" width="32.85546875" bestFit="1" customWidth="1"/>
    <col min="2" max="2" width="6.7109375" bestFit="1" customWidth="1"/>
    <col min="3" max="3" width="6.140625" customWidth="1"/>
    <col min="4" max="4" width="7" customWidth="1"/>
    <col min="5" max="9" width="6.42578125" bestFit="1" customWidth="1"/>
    <col min="10" max="10" width="6.28515625" bestFit="1" customWidth="1"/>
    <col min="11" max="13" width="6" bestFit="1" customWidth="1"/>
    <col min="14" max="15" width="6.28515625" bestFit="1" customWidth="1"/>
    <col min="16" max="16" width="6.7109375" customWidth="1"/>
    <col min="17" max="17" width="7.140625" customWidth="1"/>
    <col min="18" max="18" width="6.28515625" customWidth="1"/>
    <col min="19" max="19" width="7" customWidth="1"/>
    <col min="20" max="20" width="6.85546875" customWidth="1"/>
    <col min="21" max="21" width="6.28515625" bestFit="1" customWidth="1"/>
    <col min="22" max="26" width="6.85546875" customWidth="1"/>
    <col min="27" max="27" width="7.140625" customWidth="1"/>
    <col min="28" max="32" width="6.85546875" customWidth="1"/>
    <col min="33" max="33" width="14.42578125" customWidth="1"/>
    <col min="34" max="35" width="8" customWidth="1"/>
    <col min="38" max="41" width="9.140625" customWidth="1"/>
  </cols>
  <sheetData>
    <row r="1" spans="1:88" ht="36" customHeight="1" thickBot="1" x14ac:dyDescent="0.3">
      <c r="A1" s="176" t="s">
        <v>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7" t="s">
        <v>1</v>
      </c>
      <c r="AH1" s="177"/>
      <c r="AI1" s="177"/>
      <c r="AL1" s="1"/>
    </row>
    <row r="2" spans="1:88" ht="20.25" x14ac:dyDescent="0.25">
      <c r="A2" s="2"/>
      <c r="B2" s="178" t="s">
        <v>2</v>
      </c>
      <c r="C2" s="3"/>
      <c r="D2" s="180" t="s">
        <v>3</v>
      </c>
      <c r="E2" s="3"/>
      <c r="F2" s="180" t="s">
        <v>4</v>
      </c>
      <c r="G2" s="3"/>
      <c r="H2" s="180" t="s">
        <v>5</v>
      </c>
      <c r="I2" s="4"/>
      <c r="J2" s="182" t="s">
        <v>6</v>
      </c>
      <c r="K2" s="5" t="s">
        <v>2</v>
      </c>
      <c r="L2" s="5" t="s">
        <v>3</v>
      </c>
      <c r="M2" s="5" t="s">
        <v>4</v>
      </c>
      <c r="N2" s="6" t="s">
        <v>5</v>
      </c>
      <c r="O2" s="7"/>
      <c r="P2" s="7"/>
      <c r="Q2" s="8"/>
      <c r="R2" s="8"/>
      <c r="S2" s="8"/>
      <c r="T2" s="8"/>
      <c r="U2" s="8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9">
        <f>AG38</f>
        <v>1492.8299999999997</v>
      </c>
      <c r="AH2" s="10" t="s">
        <v>7</v>
      </c>
      <c r="AI2" s="11"/>
      <c r="AM2" s="12"/>
      <c r="AN2" s="13"/>
      <c r="AO2" s="13"/>
    </row>
    <row r="3" spans="1:88" ht="19.5" thickBot="1" x14ac:dyDescent="0.3">
      <c r="A3" s="14"/>
      <c r="B3" s="179"/>
      <c r="C3" s="15"/>
      <c r="D3" s="181"/>
      <c r="E3" s="15"/>
      <c r="F3" s="181"/>
      <c r="G3" s="15"/>
      <c r="H3" s="181"/>
      <c r="I3" s="16"/>
      <c r="J3" s="182"/>
      <c r="K3" s="17"/>
      <c r="L3" s="17"/>
      <c r="M3" s="17"/>
      <c r="N3" s="17"/>
      <c r="O3" s="18"/>
      <c r="P3" s="18"/>
      <c r="Q3" s="7"/>
      <c r="R3" s="7"/>
      <c r="S3" s="7"/>
      <c r="T3" s="7"/>
      <c r="U3" s="7"/>
      <c r="V3" s="19" t="s">
        <v>8</v>
      </c>
      <c r="W3" s="19"/>
      <c r="X3" s="19" t="s">
        <v>9</v>
      </c>
      <c r="Y3" s="19"/>
      <c r="Z3" s="19"/>
      <c r="AA3" s="19"/>
      <c r="AB3" s="18"/>
      <c r="AC3" s="20"/>
      <c r="AD3" s="20"/>
      <c r="AE3" s="20"/>
      <c r="AF3" s="20"/>
      <c r="AG3" s="21">
        <f>AG52</f>
        <v>489.91</v>
      </c>
      <c r="AH3" s="10" t="s">
        <v>10</v>
      </c>
      <c r="AI3" s="11"/>
      <c r="AL3" s="22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</row>
    <row r="4" spans="1:88" ht="18.75" x14ac:dyDescent="0.25">
      <c r="A4" s="24" t="s">
        <v>11</v>
      </c>
      <c r="B4" s="183" t="e">
        <f ca="1">"2079/"&amp;"01/"&amp;INT(MID(CELL("filename",D6),FIND("]",CELL("filename",D6))+1,200))</f>
        <v>#VALUE!</v>
      </c>
      <c r="C4" s="183"/>
      <c r="D4" s="183"/>
      <c r="E4" s="184" t="str">
        <f ca="1">IFERROR([1]!DateBStoAD(B4),"")</f>
        <v/>
      </c>
      <c r="F4" s="185"/>
      <c r="G4" s="185"/>
      <c r="H4" s="185" t="str">
        <f ca="1">TEXT(E4,"dddd")</f>
        <v/>
      </c>
      <c r="I4" s="185"/>
      <c r="J4" s="25"/>
      <c r="K4" t="str">
        <f>"Total Peak Supply(Inclusive of Export) ("&amp;ROUND(B217,0)&amp;" MW)"&amp;"    IPP   = "&amp;ROUND(B212,0)&amp;" MW     NEA RoR = "&amp;ROUND(B213,0)&amp;" MWImport   = "&amp;ROUND(B215,0)&amp;" MW      KL1+KL2+K3 = "&amp;ROUND(B214,0) &amp;" MW    EXPORT = "&amp;ROUND(B216,0)</f>
        <v>Total Peak Supply(Inclusive of Export) (0 MW)    IPP   = 0 MW     NEA RoR = 0 MWImport   = 0 MW      KL1+KL2+K3 = 0 MW    EXPORT = 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26"/>
      <c r="AE4" s="26"/>
      <c r="AF4" s="26"/>
      <c r="AG4" s="21">
        <f>AG56</f>
        <v>106</v>
      </c>
      <c r="AH4" s="10" t="s">
        <v>12</v>
      </c>
      <c r="AI4" s="11"/>
      <c r="AL4" s="27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5.75" hidden="1" customHeight="1" x14ac:dyDescent="0.25">
      <c r="A5" s="28"/>
      <c r="B5" s="29">
        <f t="shared" ref="B5:AE5" si="0">C68</f>
        <v>0</v>
      </c>
      <c r="C5" s="29">
        <f t="shared" si="0"/>
        <v>0</v>
      </c>
      <c r="D5" s="29">
        <f t="shared" si="0"/>
        <v>0</v>
      </c>
      <c r="E5" s="29">
        <f t="shared" si="0"/>
        <v>0</v>
      </c>
      <c r="F5" s="29">
        <f t="shared" si="0"/>
        <v>0</v>
      </c>
      <c r="G5" s="29">
        <f t="shared" si="0"/>
        <v>0</v>
      </c>
      <c r="H5" s="29">
        <f t="shared" si="0"/>
        <v>0</v>
      </c>
      <c r="I5" s="29">
        <f t="shared" si="0"/>
        <v>0</v>
      </c>
      <c r="J5" s="29">
        <f t="shared" si="0"/>
        <v>0</v>
      </c>
      <c r="K5" s="29">
        <f t="shared" si="0"/>
        <v>0</v>
      </c>
      <c r="L5" s="29">
        <f t="shared" si="0"/>
        <v>0</v>
      </c>
      <c r="M5" s="29">
        <f t="shared" si="0"/>
        <v>0</v>
      </c>
      <c r="N5" s="29">
        <f t="shared" si="0"/>
        <v>0</v>
      </c>
      <c r="O5" s="29">
        <f t="shared" si="0"/>
        <v>0</v>
      </c>
      <c r="P5" s="29">
        <f t="shared" si="0"/>
        <v>0</v>
      </c>
      <c r="Q5" s="29">
        <f t="shared" si="0"/>
        <v>0</v>
      </c>
      <c r="R5" s="29">
        <f t="shared" si="0"/>
        <v>0</v>
      </c>
      <c r="S5" s="29">
        <f t="shared" si="0"/>
        <v>0</v>
      </c>
      <c r="T5" s="29">
        <f t="shared" si="0"/>
        <v>0</v>
      </c>
      <c r="U5" s="29">
        <f t="shared" si="0"/>
        <v>0</v>
      </c>
      <c r="V5" s="29">
        <f t="shared" si="0"/>
        <v>0</v>
      </c>
      <c r="W5" s="29">
        <f t="shared" si="0"/>
        <v>0</v>
      </c>
      <c r="X5" s="29">
        <f t="shared" si="0"/>
        <v>0</v>
      </c>
      <c r="Y5" s="29">
        <f t="shared" si="0"/>
        <v>0</v>
      </c>
      <c r="Z5" s="29">
        <f t="shared" si="0"/>
        <v>0</v>
      </c>
      <c r="AA5" s="29">
        <f t="shared" si="0"/>
        <v>0</v>
      </c>
      <c r="AB5" s="29">
        <f t="shared" si="0"/>
        <v>0</v>
      </c>
      <c r="AC5" s="29">
        <f t="shared" si="0"/>
        <v>0</v>
      </c>
      <c r="AD5" s="29">
        <f t="shared" si="0"/>
        <v>0</v>
      </c>
      <c r="AE5" s="29">
        <f t="shared" si="0"/>
        <v>0</v>
      </c>
      <c r="AF5" s="29">
        <f>B68</f>
        <v>0</v>
      </c>
      <c r="AG5" s="21"/>
      <c r="AH5" s="10"/>
      <c r="AI5" s="11"/>
      <c r="AL5" s="27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</row>
    <row r="6" spans="1:88" ht="18.75" x14ac:dyDescent="0.25">
      <c r="A6" s="28"/>
      <c r="B6" s="30"/>
      <c r="C6" s="28"/>
      <c r="D6" s="31"/>
      <c r="E6" s="31"/>
      <c r="F6" s="31"/>
      <c r="G6" s="31"/>
      <c r="H6" s="31"/>
      <c r="I6" s="31"/>
      <c r="J6" s="25"/>
      <c r="K6" t="str">
        <f>"Evening Peak "&amp;ROUND(B217,0)&amp;"MW at "&amp;TRUNC(B218*24,0)&amp;":"&amp;ROUND((B218*24-TRUNC(B218*24,0))*60,0)&amp;"hr at "&amp;ROUND(B219,1)&amp;"Hz     "&amp;A209&amp;" "&amp;ROUND(B209,0)&amp;"MW at "&amp;TRUNC(C209*24,0)&amp;":"&amp;ROUND((C209*24-TRUNC(C209*24,0))*6,0)&amp;"0hr"</f>
        <v>Evening Peak 0MW at 0:0hr at 0Hz     Morning Peak 4MW at 4:60hr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26"/>
      <c r="AE6" s="26"/>
      <c r="AF6" s="26"/>
      <c r="AG6" s="21">
        <f>SUM(AG2:AG4)</f>
        <v>2088.7399999999998</v>
      </c>
      <c r="AH6" s="32" t="s">
        <v>13</v>
      </c>
      <c r="AI6" s="11"/>
      <c r="AL6" s="27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</row>
    <row r="7" spans="1:88" ht="16.5" thickBot="1" x14ac:dyDescent="0.3">
      <c r="A7" s="33" t="str">
        <f>"Base Load="&amp;ROUND(MIN($B$7:$AF$7),0)</f>
        <v>Base Load=4</v>
      </c>
      <c r="B7" s="34">
        <f>B75</f>
        <v>3.54</v>
      </c>
      <c r="C7" s="34">
        <f t="shared" ref="C7:AF7" si="1">C75</f>
        <v>3.54</v>
      </c>
      <c r="D7" s="34">
        <f t="shared" si="1"/>
        <v>3.54</v>
      </c>
      <c r="E7" s="34">
        <f t="shared" si="1"/>
        <v>3.54</v>
      </c>
      <c r="F7" s="34">
        <f t="shared" si="1"/>
        <v>3.54</v>
      </c>
      <c r="G7" s="34">
        <f t="shared" si="1"/>
        <v>3.54</v>
      </c>
      <c r="H7" s="34">
        <f t="shared" si="1"/>
        <v>3.54</v>
      </c>
      <c r="I7" s="34">
        <f t="shared" si="1"/>
        <v>3.54</v>
      </c>
      <c r="J7" s="34">
        <f t="shared" si="1"/>
        <v>3.54</v>
      </c>
      <c r="K7" s="34">
        <f t="shared" si="1"/>
        <v>3.54</v>
      </c>
      <c r="L7" s="34">
        <f t="shared" si="1"/>
        <v>3.54</v>
      </c>
      <c r="M7" s="34">
        <f t="shared" si="1"/>
        <v>3.54</v>
      </c>
      <c r="N7" s="34">
        <f t="shared" si="1"/>
        <v>3.54</v>
      </c>
      <c r="O7" s="34">
        <f t="shared" si="1"/>
        <v>3.54</v>
      </c>
      <c r="P7" s="34">
        <f t="shared" si="1"/>
        <v>3.54</v>
      </c>
      <c r="Q7" s="34">
        <f t="shared" si="1"/>
        <v>3.54</v>
      </c>
      <c r="R7" s="34">
        <f t="shared" si="1"/>
        <v>3.54</v>
      </c>
      <c r="S7" s="34">
        <f t="shared" si="1"/>
        <v>3.54</v>
      </c>
      <c r="T7" s="34">
        <f t="shared" si="1"/>
        <v>3.54</v>
      </c>
      <c r="U7" s="34">
        <f t="shared" si="1"/>
        <v>3.54</v>
      </c>
      <c r="V7" s="34">
        <f t="shared" si="1"/>
        <v>3.54</v>
      </c>
      <c r="W7" s="34">
        <f t="shared" si="1"/>
        <v>3.54</v>
      </c>
      <c r="X7" s="34">
        <f t="shared" si="1"/>
        <v>3.54</v>
      </c>
      <c r="Y7" s="34">
        <f t="shared" si="1"/>
        <v>3.54</v>
      </c>
      <c r="Z7" s="34">
        <f t="shared" si="1"/>
        <v>3.54</v>
      </c>
      <c r="AA7" s="34">
        <f t="shared" si="1"/>
        <v>3.54</v>
      </c>
      <c r="AB7" s="34">
        <f t="shared" si="1"/>
        <v>3.54</v>
      </c>
      <c r="AC7" s="34">
        <f t="shared" si="1"/>
        <v>3.54</v>
      </c>
      <c r="AD7" s="34">
        <f t="shared" si="1"/>
        <v>3.54</v>
      </c>
      <c r="AE7" s="34">
        <f t="shared" si="1"/>
        <v>3.54</v>
      </c>
      <c r="AF7" s="34">
        <f t="shared" si="1"/>
        <v>3.54</v>
      </c>
      <c r="AG7" s="35"/>
      <c r="AI7" s="36"/>
      <c r="AL7" s="22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7.25" thickTop="1" thickBot="1" x14ac:dyDescent="0.3">
      <c r="A8" s="37"/>
      <c r="B8" s="186" t="s">
        <v>14</v>
      </c>
      <c r="C8" s="187"/>
      <c r="D8" s="187"/>
      <c r="E8" s="187"/>
      <c r="F8" s="187"/>
      <c r="G8" s="187"/>
      <c r="H8" s="187"/>
      <c r="I8" s="187"/>
      <c r="J8" s="187"/>
      <c r="K8" s="187"/>
      <c r="L8" s="188"/>
      <c r="M8" s="189" t="s">
        <v>15</v>
      </c>
      <c r="N8" s="190"/>
      <c r="O8" s="190"/>
      <c r="P8" s="190"/>
      <c r="Q8" s="190"/>
      <c r="R8" s="191"/>
      <c r="S8" s="189" t="s">
        <v>16</v>
      </c>
      <c r="T8" s="190"/>
      <c r="U8" s="190"/>
      <c r="V8" s="190"/>
      <c r="W8" s="190"/>
      <c r="X8" s="190"/>
      <c r="Y8" s="190"/>
      <c r="Z8" s="190"/>
      <c r="AA8" s="191"/>
      <c r="AB8" s="189" t="s">
        <v>17</v>
      </c>
      <c r="AC8" s="190"/>
      <c r="AD8" s="190"/>
      <c r="AE8" s="190"/>
      <c r="AF8" s="191"/>
      <c r="AG8" s="38"/>
      <c r="AH8" s="39"/>
      <c r="AI8" s="40"/>
      <c r="AL8" s="27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3.5" customHeight="1" thickTop="1" x14ac:dyDescent="0.25">
      <c r="A9" s="194" t="s">
        <v>18</v>
      </c>
      <c r="B9" s="196">
        <v>0</v>
      </c>
      <c r="C9" s="192">
        <v>4.1666666666666664E-2</v>
      </c>
      <c r="D9" s="192">
        <v>8.3333333333333301E-2</v>
      </c>
      <c r="E9" s="192">
        <v>0.125</v>
      </c>
      <c r="F9" s="192">
        <v>0.16666666666666699</v>
      </c>
      <c r="G9" s="192">
        <v>0.20833333333333301</v>
      </c>
      <c r="H9" s="192">
        <v>0.22916666666666666</v>
      </c>
      <c r="I9" s="192">
        <v>0.25</v>
      </c>
      <c r="J9" s="192">
        <v>0.27083333333333331</v>
      </c>
      <c r="K9" s="192">
        <v>0.29166666666666669</v>
      </c>
      <c r="L9" s="192">
        <v>0.3125</v>
      </c>
      <c r="M9" s="201">
        <v>0.33333333333333331</v>
      </c>
      <c r="N9" s="201">
        <v>0.375</v>
      </c>
      <c r="O9" s="201">
        <v>0.41666666666666702</v>
      </c>
      <c r="P9" s="201">
        <v>0.45833333333333298</v>
      </c>
      <c r="Q9" s="201">
        <v>0.5</v>
      </c>
      <c r="R9" s="201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8" t="s">
        <v>1</v>
      </c>
      <c r="AH9" s="41"/>
      <c r="AI9" s="40"/>
      <c r="AL9" s="27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5.75" thickBot="1" x14ac:dyDescent="0.3">
      <c r="A10" s="195"/>
      <c r="B10" s="197"/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202"/>
      <c r="N10" s="202"/>
      <c r="O10" s="202"/>
      <c r="P10" s="202"/>
      <c r="Q10" s="202"/>
      <c r="R10" s="202"/>
      <c r="S10" s="193"/>
      <c r="T10" s="193"/>
      <c r="U10" s="193"/>
      <c r="V10" s="193"/>
      <c r="W10" s="193"/>
      <c r="X10" s="193"/>
      <c r="Y10" s="193"/>
      <c r="Z10" s="203"/>
      <c r="AA10" s="193"/>
      <c r="AB10" s="193"/>
      <c r="AC10" s="193"/>
      <c r="AD10" s="193"/>
      <c r="AE10" s="193"/>
      <c r="AF10" s="193"/>
      <c r="AG10" s="199"/>
      <c r="AH10" s="42"/>
      <c r="AL10" s="27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5.75" thickTop="1" x14ac:dyDescent="0.25">
      <c r="A11" s="43" t="s">
        <v>19</v>
      </c>
      <c r="B11" s="46"/>
      <c r="C11" s="47"/>
      <c r="D11" s="47"/>
      <c r="E11" s="44"/>
      <c r="F11" s="44"/>
      <c r="G11" s="44"/>
      <c r="H11" s="44"/>
      <c r="I11" s="44"/>
      <c r="J11" s="45"/>
      <c r="K11" s="45"/>
      <c r="L11" s="45"/>
      <c r="M11" s="44"/>
      <c r="N11" s="44"/>
      <c r="O11" s="44"/>
      <c r="P11" s="44"/>
      <c r="Q11" s="44"/>
      <c r="R11" s="44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8">
        <v>456</v>
      </c>
      <c r="AH11" s="49">
        <f>MAX(B11:AF11)</f>
        <v>0</v>
      </c>
      <c r="AI11" s="50">
        <f>MIN(B11:AF11)</f>
        <v>0</v>
      </c>
      <c r="AK11" s="51"/>
      <c r="AL11" s="27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x14ac:dyDescent="0.25">
      <c r="A12" s="52" t="s">
        <v>20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53">
        <v>60</v>
      </c>
      <c r="AH12" s="49">
        <f t="shared" ref="AH12:AH75" si="2">MAX(B12:AF12)</f>
        <v>0</v>
      </c>
      <c r="AI12" s="50">
        <f t="shared" ref="AI12:AI75" si="3">MIN(B12:AF12)</f>
        <v>0</v>
      </c>
      <c r="AK12" s="51"/>
      <c r="AL12" s="27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x14ac:dyDescent="0.25">
      <c r="A13" s="52" t="s">
        <v>21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53">
        <v>52.4</v>
      </c>
      <c r="AH13" s="49">
        <f t="shared" si="2"/>
        <v>0</v>
      </c>
      <c r="AI13" s="50">
        <f t="shared" si="3"/>
        <v>0</v>
      </c>
      <c r="AK13" s="51"/>
      <c r="AL13" s="27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x14ac:dyDescent="0.25">
      <c r="A14" s="52" t="s">
        <v>22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53">
        <v>50</v>
      </c>
      <c r="AH14" s="49">
        <f t="shared" si="2"/>
        <v>0</v>
      </c>
      <c r="AI14" s="50">
        <f t="shared" si="3"/>
        <v>0</v>
      </c>
      <c r="AK14" s="51"/>
      <c r="AL14" s="27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x14ac:dyDescent="0.25">
      <c r="A15" s="52" t="s">
        <v>23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56">
        <v>45</v>
      </c>
      <c r="AH15" s="49">
        <f t="shared" si="2"/>
        <v>0</v>
      </c>
      <c r="AI15" s="50">
        <f t="shared" si="3"/>
        <v>0</v>
      </c>
      <c r="AK15" s="51"/>
      <c r="AL15" s="27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x14ac:dyDescent="0.25">
      <c r="A16" s="52" t="s">
        <v>24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53">
        <v>45</v>
      </c>
      <c r="AH16" s="49">
        <f t="shared" si="2"/>
        <v>0</v>
      </c>
      <c r="AI16" s="50">
        <f t="shared" si="3"/>
        <v>0</v>
      </c>
      <c r="AK16" s="51"/>
      <c r="AL16" s="27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x14ac:dyDescent="0.25">
      <c r="A17" s="52" t="s">
        <v>25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53">
        <v>42</v>
      </c>
      <c r="AH17" s="49">
        <f t="shared" si="2"/>
        <v>0</v>
      </c>
      <c r="AI17" s="50">
        <f t="shared" si="3"/>
        <v>0</v>
      </c>
      <c r="AK17" s="51"/>
      <c r="AL17" s="27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x14ac:dyDescent="0.25">
      <c r="A18" s="52" t="s">
        <v>26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53">
        <v>36</v>
      </c>
      <c r="AH18" s="49">
        <f t="shared" si="2"/>
        <v>0</v>
      </c>
      <c r="AI18" s="50">
        <f t="shared" si="3"/>
        <v>0</v>
      </c>
      <c r="AK18" s="51"/>
      <c r="AL18" s="27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x14ac:dyDescent="0.25">
      <c r="A19" s="52" t="s">
        <v>27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53">
        <v>30</v>
      </c>
      <c r="AH19" s="49">
        <f t="shared" si="2"/>
        <v>0</v>
      </c>
      <c r="AI19" s="50">
        <f t="shared" si="3"/>
        <v>0</v>
      </c>
      <c r="AK19" s="51"/>
      <c r="AL19" s="27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x14ac:dyDescent="0.25">
      <c r="A20" s="52" t="s">
        <v>28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53">
        <v>27</v>
      </c>
      <c r="AH20" s="49">
        <f t="shared" si="2"/>
        <v>0</v>
      </c>
      <c r="AI20" s="50">
        <f t="shared" si="3"/>
        <v>0</v>
      </c>
      <c r="AK20" s="51"/>
      <c r="AL20" s="27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x14ac:dyDescent="0.25">
      <c r="A21" s="52" t="s">
        <v>29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53">
        <v>25</v>
      </c>
      <c r="AH21" s="49">
        <f t="shared" si="2"/>
        <v>0</v>
      </c>
      <c r="AI21" s="50">
        <f t="shared" si="3"/>
        <v>0</v>
      </c>
      <c r="AK21" s="51"/>
      <c r="AL21" s="27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x14ac:dyDescent="0.25">
      <c r="A22" s="52" t="s">
        <v>30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53">
        <v>25</v>
      </c>
      <c r="AH22" s="49">
        <f t="shared" si="2"/>
        <v>0</v>
      </c>
      <c r="AI22" s="50">
        <f t="shared" si="3"/>
        <v>0</v>
      </c>
      <c r="AK22" s="51"/>
      <c r="AL22" s="27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x14ac:dyDescent="0.25">
      <c r="A23" s="52" t="s">
        <v>31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53">
        <v>25</v>
      </c>
      <c r="AH23" s="49">
        <f t="shared" si="2"/>
        <v>0</v>
      </c>
      <c r="AI23" s="50">
        <f t="shared" si="3"/>
        <v>0</v>
      </c>
      <c r="AK23" s="51"/>
      <c r="AL23" s="27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x14ac:dyDescent="0.25">
      <c r="A24" s="52" t="s">
        <v>32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53">
        <v>25</v>
      </c>
      <c r="AH24" s="49">
        <f t="shared" si="2"/>
        <v>0</v>
      </c>
      <c r="AI24" s="50">
        <f t="shared" si="3"/>
        <v>0</v>
      </c>
      <c r="AK24" s="51"/>
      <c r="AL24" s="27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x14ac:dyDescent="0.25">
      <c r="A25" s="52" t="s">
        <v>33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53">
        <v>24.2</v>
      </c>
      <c r="AH25" s="49">
        <f t="shared" si="2"/>
        <v>0</v>
      </c>
      <c r="AI25" s="50">
        <f t="shared" si="3"/>
        <v>0</v>
      </c>
      <c r="AK25" s="51"/>
      <c r="AL25" s="27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x14ac:dyDescent="0.25">
      <c r="A26" s="52" t="s">
        <v>34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53">
        <v>20</v>
      </c>
      <c r="AH26" s="49">
        <f t="shared" si="2"/>
        <v>0</v>
      </c>
      <c r="AI26" s="50">
        <f t="shared" si="3"/>
        <v>0</v>
      </c>
      <c r="AK26" s="51"/>
      <c r="AL26" s="27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x14ac:dyDescent="0.25">
      <c r="A27" s="52" t="s">
        <v>35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53">
        <v>23.5</v>
      </c>
      <c r="AH27" s="49">
        <f t="shared" si="2"/>
        <v>0</v>
      </c>
      <c r="AI27" s="50">
        <f t="shared" si="3"/>
        <v>0</v>
      </c>
      <c r="AK27" s="51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</row>
    <row r="28" spans="1:88" x14ac:dyDescent="0.25">
      <c r="A28" s="52" t="s">
        <v>36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53">
        <v>22.2</v>
      </c>
      <c r="AH28" s="49">
        <f t="shared" si="2"/>
        <v>0</v>
      </c>
      <c r="AI28" s="50">
        <f t="shared" si="3"/>
        <v>0</v>
      </c>
      <c r="AK28" s="51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x14ac:dyDescent="0.25">
      <c r="A29" s="52" t="s">
        <v>37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53">
        <v>22.1</v>
      </c>
      <c r="AH29" s="49">
        <f t="shared" si="2"/>
        <v>0</v>
      </c>
      <c r="AI29" s="50">
        <f t="shared" si="3"/>
        <v>0</v>
      </c>
      <c r="AK29" s="51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x14ac:dyDescent="0.25">
      <c r="A30" s="52" t="s">
        <v>38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53">
        <v>22.1</v>
      </c>
      <c r="AH30" s="49">
        <f t="shared" si="2"/>
        <v>0</v>
      </c>
      <c r="AI30" s="50">
        <f t="shared" si="3"/>
        <v>0</v>
      </c>
      <c r="AK30" s="5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4.25" customHeight="1" x14ac:dyDescent="0.25">
      <c r="A31" s="52" t="s">
        <v>39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56">
        <v>22</v>
      </c>
      <c r="AH31" s="49">
        <f t="shared" si="2"/>
        <v>0</v>
      </c>
      <c r="AI31" s="50">
        <f t="shared" si="3"/>
        <v>0</v>
      </c>
      <c r="AK31" s="51"/>
      <c r="AL31" s="27"/>
      <c r="AM31" s="23"/>
      <c r="AN31" s="23"/>
      <c r="AO31" s="23"/>
      <c r="AP31" s="23"/>
      <c r="AQ31" s="14"/>
      <c r="AR31" s="20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4.25" customHeight="1" x14ac:dyDescent="0.25">
      <c r="A32" s="57" t="s">
        <v>40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58">
        <v>22</v>
      </c>
      <c r="AH32" s="49">
        <f t="shared" si="2"/>
        <v>0</v>
      </c>
      <c r="AI32" s="50">
        <f t="shared" si="3"/>
        <v>0</v>
      </c>
      <c r="AK32" s="51"/>
      <c r="AL32" s="27"/>
      <c r="AM32" s="23"/>
      <c r="AN32" s="23"/>
      <c r="AO32" s="23"/>
      <c r="AP32" s="23"/>
      <c r="AQ32" s="14"/>
      <c r="AR32" s="20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4.25" customHeight="1" x14ac:dyDescent="0.25">
      <c r="A33" s="57" t="s">
        <v>41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58">
        <v>11</v>
      </c>
      <c r="AH33" s="49">
        <f t="shared" si="2"/>
        <v>0</v>
      </c>
      <c r="AI33" s="50">
        <f t="shared" si="3"/>
        <v>0</v>
      </c>
      <c r="AK33" s="51"/>
      <c r="AL33" s="27"/>
      <c r="AM33" s="23"/>
      <c r="AN33" s="23"/>
      <c r="AO33" s="23"/>
      <c r="AP33" s="23"/>
      <c r="AQ33" s="14"/>
      <c r="AR33" s="20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x14ac:dyDescent="0.25">
      <c r="A34" s="57" t="s">
        <v>42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58">
        <v>20</v>
      </c>
      <c r="AH34" s="49">
        <f t="shared" si="2"/>
        <v>0</v>
      </c>
      <c r="AI34" s="50">
        <f t="shared" si="3"/>
        <v>0</v>
      </c>
      <c r="AK34" s="51"/>
      <c r="AL34" s="27"/>
      <c r="AO34" s="23"/>
      <c r="AP34" s="23"/>
      <c r="AQ34" s="14"/>
      <c r="AR34" s="20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x14ac:dyDescent="0.25">
      <c r="A35" s="57" t="s">
        <v>43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58">
        <v>15.33</v>
      </c>
      <c r="AH35" s="49">
        <f t="shared" si="2"/>
        <v>0</v>
      </c>
      <c r="AI35" s="50">
        <f t="shared" si="3"/>
        <v>0</v>
      </c>
      <c r="AK35" s="51"/>
      <c r="AL35" s="27"/>
      <c r="AO35" s="23"/>
      <c r="AP35" s="23"/>
      <c r="AQ35" s="14"/>
      <c r="AR35" s="20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x14ac:dyDescent="0.25">
      <c r="A36" s="59" t="s">
        <v>44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8">
        <v>85</v>
      </c>
      <c r="AH36" s="49">
        <f t="shared" si="2"/>
        <v>0</v>
      </c>
      <c r="AI36" s="50">
        <f t="shared" si="3"/>
        <v>0</v>
      </c>
      <c r="AK36" s="51"/>
    </row>
    <row r="37" spans="1:88" ht="15.75" thickBot="1" x14ac:dyDescent="0.3">
      <c r="A37" s="60" t="s">
        <v>45</v>
      </c>
      <c r="B37" s="61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58">
        <v>240</v>
      </c>
      <c r="AH37" s="49">
        <f t="shared" si="2"/>
        <v>0</v>
      </c>
      <c r="AI37" s="50">
        <f t="shared" si="3"/>
        <v>0</v>
      </c>
      <c r="AK37" s="51"/>
    </row>
    <row r="38" spans="1:88" ht="15.75" thickBot="1" x14ac:dyDescent="0.3">
      <c r="A38" s="62" t="s">
        <v>46</v>
      </c>
      <c r="B38" s="63">
        <f t="shared" ref="B38:AF38" si="4">SUM(B11:B36)</f>
        <v>0</v>
      </c>
      <c r="C38" s="63">
        <f t="shared" si="4"/>
        <v>0</v>
      </c>
      <c r="D38" s="63">
        <f t="shared" si="4"/>
        <v>0</v>
      </c>
      <c r="E38" s="63">
        <f t="shared" si="4"/>
        <v>0</v>
      </c>
      <c r="F38" s="63">
        <f t="shared" si="4"/>
        <v>0</v>
      </c>
      <c r="G38" s="63">
        <f t="shared" si="4"/>
        <v>0</v>
      </c>
      <c r="H38" s="63">
        <f t="shared" si="4"/>
        <v>0</v>
      </c>
      <c r="I38" s="63">
        <f t="shared" si="4"/>
        <v>0</v>
      </c>
      <c r="J38" s="63">
        <f t="shared" si="4"/>
        <v>0</v>
      </c>
      <c r="K38" s="63">
        <f t="shared" si="4"/>
        <v>0</v>
      </c>
      <c r="L38" s="63">
        <f t="shared" si="4"/>
        <v>0</v>
      </c>
      <c r="M38" s="63">
        <f t="shared" si="4"/>
        <v>0</v>
      </c>
      <c r="N38" s="63">
        <f t="shared" si="4"/>
        <v>0</v>
      </c>
      <c r="O38" s="63">
        <f t="shared" si="4"/>
        <v>0</v>
      </c>
      <c r="P38" s="63">
        <f t="shared" si="4"/>
        <v>0</v>
      </c>
      <c r="Q38" s="63">
        <f t="shared" si="4"/>
        <v>0</v>
      </c>
      <c r="R38" s="63">
        <f t="shared" si="4"/>
        <v>0</v>
      </c>
      <c r="S38" s="63">
        <f t="shared" si="4"/>
        <v>0</v>
      </c>
      <c r="T38" s="63">
        <f t="shared" si="4"/>
        <v>0</v>
      </c>
      <c r="U38" s="63">
        <f t="shared" si="4"/>
        <v>0</v>
      </c>
      <c r="V38" s="63">
        <f t="shared" si="4"/>
        <v>0</v>
      </c>
      <c r="W38" s="63">
        <f t="shared" si="4"/>
        <v>0</v>
      </c>
      <c r="X38" s="63">
        <f t="shared" si="4"/>
        <v>0</v>
      </c>
      <c r="Y38" s="63">
        <f t="shared" si="4"/>
        <v>0</v>
      </c>
      <c r="Z38" s="63">
        <f t="shared" si="4"/>
        <v>0</v>
      </c>
      <c r="AA38" s="63">
        <f t="shared" si="4"/>
        <v>0</v>
      </c>
      <c r="AB38" s="63">
        <f t="shared" si="4"/>
        <v>0</v>
      </c>
      <c r="AC38" s="63">
        <f t="shared" si="4"/>
        <v>0</v>
      </c>
      <c r="AD38" s="63">
        <f t="shared" si="4"/>
        <v>0</v>
      </c>
      <c r="AE38" s="63">
        <f t="shared" si="4"/>
        <v>0</v>
      </c>
      <c r="AF38" s="63">
        <f t="shared" si="4"/>
        <v>0</v>
      </c>
      <c r="AG38" s="58">
        <f>SUM(AG11:AG37)</f>
        <v>1492.8299999999997</v>
      </c>
      <c r="AH38" s="49">
        <f t="shared" si="2"/>
        <v>0</v>
      </c>
      <c r="AI38" s="50">
        <f t="shared" si="3"/>
        <v>0</v>
      </c>
      <c r="AK38" s="51"/>
    </row>
    <row r="39" spans="1:88" x14ac:dyDescent="0.25">
      <c r="A39" s="52" t="s">
        <v>47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56">
        <v>144</v>
      </c>
      <c r="AH39" s="49">
        <f t="shared" si="2"/>
        <v>0</v>
      </c>
      <c r="AI39" s="50">
        <f t="shared" si="3"/>
        <v>0</v>
      </c>
      <c r="AK39" s="51"/>
    </row>
    <row r="40" spans="1:88" x14ac:dyDescent="0.25">
      <c r="A40" s="57" t="s">
        <v>48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44"/>
      <c r="N40" s="44"/>
      <c r="O40" s="44"/>
      <c r="P40" s="44"/>
      <c r="Q40" s="44"/>
      <c r="R40" s="4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58">
        <v>70</v>
      </c>
      <c r="AH40" s="49">
        <f t="shared" si="2"/>
        <v>0</v>
      </c>
      <c r="AI40" s="50">
        <f t="shared" si="3"/>
        <v>0</v>
      </c>
      <c r="AK40" s="51"/>
    </row>
    <row r="41" spans="1:88" x14ac:dyDescent="0.25">
      <c r="A41" s="57" t="s">
        <v>49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44"/>
      <c r="N41" s="44"/>
      <c r="O41" s="44"/>
      <c r="P41" s="44"/>
      <c r="Q41" s="44"/>
      <c r="R41" s="4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58">
        <v>69</v>
      </c>
      <c r="AH41" s="49">
        <f t="shared" si="2"/>
        <v>0</v>
      </c>
      <c r="AI41" s="50">
        <f t="shared" si="3"/>
        <v>0</v>
      </c>
      <c r="AK41" s="51"/>
    </row>
    <row r="42" spans="1:88" x14ac:dyDescent="0.25">
      <c r="A42" s="57" t="s">
        <v>50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44"/>
      <c r="N42" s="44"/>
      <c r="O42" s="44"/>
      <c r="P42" s="44"/>
      <c r="Q42" s="44"/>
      <c r="R42" s="44"/>
      <c r="S42" s="44"/>
      <c r="T42" s="44"/>
      <c r="U42" s="44"/>
      <c r="V42" s="64"/>
      <c r="W42" s="64"/>
      <c r="X42" s="64"/>
      <c r="Y42" s="64"/>
      <c r="Z42" s="64"/>
      <c r="AA42" s="64"/>
      <c r="AB42" s="55"/>
      <c r="AC42" s="55"/>
      <c r="AD42" s="55"/>
      <c r="AE42" s="55"/>
      <c r="AF42" s="55"/>
      <c r="AG42" s="58">
        <v>60</v>
      </c>
      <c r="AH42" s="49">
        <f t="shared" si="2"/>
        <v>0</v>
      </c>
      <c r="AI42" s="50">
        <f t="shared" si="3"/>
        <v>0</v>
      </c>
      <c r="AK42" s="51"/>
    </row>
    <row r="43" spans="1:88" x14ac:dyDescent="0.25">
      <c r="A43" s="57" t="s">
        <v>51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44"/>
      <c r="N43" s="44"/>
      <c r="O43" s="44"/>
      <c r="P43" s="44"/>
      <c r="Q43" s="44"/>
      <c r="R43" s="44"/>
      <c r="S43" s="44"/>
      <c r="T43" s="44"/>
      <c r="U43" s="44"/>
      <c r="V43" s="64"/>
      <c r="W43" s="64"/>
      <c r="X43" s="64"/>
      <c r="Y43" s="64"/>
      <c r="Z43" s="64"/>
      <c r="AA43" s="64"/>
      <c r="AB43" s="55"/>
      <c r="AC43" s="55"/>
      <c r="AD43" s="55"/>
      <c r="AE43" s="55"/>
      <c r="AF43" s="55"/>
      <c r="AG43" s="58">
        <v>30</v>
      </c>
      <c r="AH43" s="49">
        <f t="shared" si="2"/>
        <v>0</v>
      </c>
      <c r="AI43" s="50">
        <f t="shared" si="3"/>
        <v>0</v>
      </c>
      <c r="AK43" s="51"/>
    </row>
    <row r="44" spans="1:88" x14ac:dyDescent="0.25">
      <c r="A44" s="57" t="s">
        <v>52</v>
      </c>
      <c r="B44" s="64"/>
      <c r="C44" s="64"/>
      <c r="D44" s="64"/>
      <c r="E44" s="64"/>
      <c r="F44" s="55"/>
      <c r="G44" s="55"/>
      <c r="H44" s="55"/>
      <c r="I44" s="55"/>
      <c r="J44" s="55"/>
      <c r="K44" s="55"/>
      <c r="L44" s="55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64"/>
      <c r="AC44" s="64"/>
      <c r="AD44" s="64"/>
      <c r="AE44" s="64"/>
      <c r="AF44" s="64"/>
      <c r="AG44" s="58">
        <v>25</v>
      </c>
      <c r="AH44" s="49">
        <f t="shared" si="2"/>
        <v>0</v>
      </c>
      <c r="AI44" s="50">
        <f t="shared" si="3"/>
        <v>0</v>
      </c>
      <c r="AK44" s="51"/>
    </row>
    <row r="45" spans="1:88" x14ac:dyDescent="0.25">
      <c r="A45" s="57" t="s">
        <v>53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64"/>
      <c r="AC45" s="64"/>
      <c r="AD45" s="64"/>
      <c r="AE45" s="64"/>
      <c r="AF45" s="64"/>
      <c r="AG45" s="58">
        <v>24</v>
      </c>
      <c r="AH45" s="49">
        <f t="shared" si="2"/>
        <v>0</v>
      </c>
      <c r="AI45" s="50">
        <f t="shared" si="3"/>
        <v>0</v>
      </c>
      <c r="AK45" s="51"/>
    </row>
    <row r="46" spans="1:88" x14ac:dyDescent="0.25">
      <c r="A46" s="57" t="s">
        <v>54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64"/>
      <c r="AC46" s="64"/>
      <c r="AD46" s="64"/>
      <c r="AE46" s="64"/>
      <c r="AF46" s="64"/>
      <c r="AG46" s="58">
        <v>15</v>
      </c>
      <c r="AH46" s="49">
        <f t="shared" si="2"/>
        <v>0</v>
      </c>
      <c r="AI46" s="50">
        <f t="shared" si="3"/>
        <v>0</v>
      </c>
      <c r="AK46" s="51"/>
      <c r="AL46" s="65"/>
      <c r="AO46" s="65"/>
    </row>
    <row r="47" spans="1:88" s="65" customFormat="1" x14ac:dyDescent="0.25">
      <c r="A47" s="57" t="s">
        <v>55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64"/>
      <c r="AC47" s="64"/>
      <c r="AD47" s="64"/>
      <c r="AE47" s="64"/>
      <c r="AF47" s="64"/>
      <c r="AG47" s="58">
        <v>14.1</v>
      </c>
      <c r="AH47" s="49">
        <f t="shared" si="2"/>
        <v>0</v>
      </c>
      <c r="AI47" s="50">
        <f t="shared" si="3"/>
        <v>0</v>
      </c>
      <c r="AJ47"/>
      <c r="AK47" s="51"/>
      <c r="AL47"/>
      <c r="AM47"/>
      <c r="AN47"/>
      <c r="AO47"/>
    </row>
    <row r="48" spans="1:88" x14ac:dyDescent="0.25">
      <c r="A48" s="66" t="s">
        <v>56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64"/>
      <c r="AC48" s="64"/>
      <c r="AD48" s="64"/>
      <c r="AE48" s="64"/>
      <c r="AF48" s="64"/>
      <c r="AG48" s="58">
        <v>14</v>
      </c>
      <c r="AH48" s="49">
        <f t="shared" si="2"/>
        <v>0</v>
      </c>
      <c r="AI48" s="50">
        <f t="shared" si="3"/>
        <v>0</v>
      </c>
      <c r="AK48" s="51"/>
    </row>
    <row r="49" spans="1:37" x14ac:dyDescent="0.25">
      <c r="A49" s="57" t="s">
        <v>57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64"/>
      <c r="AC49" s="64"/>
      <c r="AD49" s="64"/>
      <c r="AE49" s="64"/>
      <c r="AF49" s="64"/>
      <c r="AG49" s="58">
        <v>10.050000000000001</v>
      </c>
      <c r="AH49" s="49">
        <f t="shared" si="2"/>
        <v>0</v>
      </c>
      <c r="AI49" s="50">
        <f t="shared" si="3"/>
        <v>0</v>
      </c>
      <c r="AK49" s="51"/>
    </row>
    <row r="50" spans="1:37" x14ac:dyDescent="0.25">
      <c r="A50" s="57" t="s">
        <v>58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64"/>
      <c r="AC50" s="64"/>
      <c r="AD50" s="64"/>
      <c r="AE50" s="64"/>
      <c r="AF50" s="64"/>
      <c r="AG50" s="58">
        <v>6.2</v>
      </c>
      <c r="AH50" s="49">
        <f t="shared" si="2"/>
        <v>0</v>
      </c>
      <c r="AI50" s="50">
        <f t="shared" si="3"/>
        <v>0</v>
      </c>
      <c r="AK50" s="51"/>
    </row>
    <row r="51" spans="1:37" ht="15.75" thickBot="1" x14ac:dyDescent="0.3">
      <c r="A51" s="59" t="s">
        <v>59</v>
      </c>
      <c r="B51" s="67">
        <v>3.54</v>
      </c>
      <c r="C51" s="67">
        <v>3.54</v>
      </c>
      <c r="D51" s="67">
        <v>3.54</v>
      </c>
      <c r="E51" s="67">
        <v>3.54</v>
      </c>
      <c r="F51" s="67">
        <v>3.54</v>
      </c>
      <c r="G51" s="67">
        <v>3.54</v>
      </c>
      <c r="H51" s="67">
        <v>3.54</v>
      </c>
      <c r="I51" s="67">
        <v>3.54</v>
      </c>
      <c r="J51" s="67">
        <v>3.54</v>
      </c>
      <c r="K51" s="67">
        <v>3.54</v>
      </c>
      <c r="L51" s="67">
        <v>3.54</v>
      </c>
      <c r="M51" s="67">
        <v>3.54</v>
      </c>
      <c r="N51" s="67">
        <v>3.54</v>
      </c>
      <c r="O51" s="67">
        <v>3.54</v>
      </c>
      <c r="P51" s="67">
        <v>3.54</v>
      </c>
      <c r="Q51" s="67">
        <v>3.54</v>
      </c>
      <c r="R51" s="67">
        <v>3.54</v>
      </c>
      <c r="S51" s="67">
        <v>3.54</v>
      </c>
      <c r="T51" s="67">
        <v>3.54</v>
      </c>
      <c r="U51" s="67">
        <v>3.54</v>
      </c>
      <c r="V51" s="67">
        <v>3.54</v>
      </c>
      <c r="W51" s="67">
        <v>3.54</v>
      </c>
      <c r="X51" s="67">
        <v>3.54</v>
      </c>
      <c r="Y51" s="67">
        <v>3.54</v>
      </c>
      <c r="Z51" s="67">
        <v>3.54</v>
      </c>
      <c r="AA51" s="67">
        <v>3.54</v>
      </c>
      <c r="AB51" s="67">
        <v>3.54</v>
      </c>
      <c r="AC51" s="67">
        <v>3.54</v>
      </c>
      <c r="AD51" s="67">
        <v>3.54</v>
      </c>
      <c r="AE51" s="67">
        <v>3.54</v>
      </c>
      <c r="AF51" s="67">
        <v>3.54</v>
      </c>
      <c r="AG51" s="67">
        <f t="shared" ref="AG51" si="5">AG200</f>
        <v>8.56</v>
      </c>
      <c r="AH51" s="49">
        <f t="shared" si="2"/>
        <v>3.54</v>
      </c>
      <c r="AI51" s="50">
        <f t="shared" si="3"/>
        <v>3.54</v>
      </c>
      <c r="AK51" s="51"/>
    </row>
    <row r="52" spans="1:37" ht="15.75" thickBot="1" x14ac:dyDescent="0.3">
      <c r="A52" s="62" t="s">
        <v>60</v>
      </c>
      <c r="B52" s="63">
        <f t="shared" ref="B52:AF52" si="6">SUM(B39:B51)</f>
        <v>3.54</v>
      </c>
      <c r="C52" s="63">
        <f t="shared" si="6"/>
        <v>3.54</v>
      </c>
      <c r="D52" s="63">
        <f t="shared" si="6"/>
        <v>3.54</v>
      </c>
      <c r="E52" s="63">
        <f t="shared" si="6"/>
        <v>3.54</v>
      </c>
      <c r="F52" s="63">
        <f t="shared" si="6"/>
        <v>3.54</v>
      </c>
      <c r="G52" s="63">
        <f t="shared" si="6"/>
        <v>3.54</v>
      </c>
      <c r="H52" s="63">
        <f t="shared" si="6"/>
        <v>3.54</v>
      </c>
      <c r="I52" s="63">
        <f t="shared" si="6"/>
        <v>3.54</v>
      </c>
      <c r="J52" s="63">
        <f t="shared" si="6"/>
        <v>3.54</v>
      </c>
      <c r="K52" s="63">
        <f t="shared" si="6"/>
        <v>3.54</v>
      </c>
      <c r="L52" s="63">
        <f t="shared" si="6"/>
        <v>3.54</v>
      </c>
      <c r="M52" s="63">
        <f t="shared" si="6"/>
        <v>3.54</v>
      </c>
      <c r="N52" s="63">
        <f t="shared" si="6"/>
        <v>3.54</v>
      </c>
      <c r="O52" s="63">
        <f t="shared" si="6"/>
        <v>3.54</v>
      </c>
      <c r="P52" s="63">
        <f t="shared" si="6"/>
        <v>3.54</v>
      </c>
      <c r="Q52" s="63">
        <f t="shared" si="6"/>
        <v>3.54</v>
      </c>
      <c r="R52" s="63">
        <f t="shared" si="6"/>
        <v>3.54</v>
      </c>
      <c r="S52" s="63">
        <f t="shared" si="6"/>
        <v>3.54</v>
      </c>
      <c r="T52" s="63">
        <f t="shared" si="6"/>
        <v>3.54</v>
      </c>
      <c r="U52" s="63">
        <f t="shared" si="6"/>
        <v>3.54</v>
      </c>
      <c r="V52" s="63">
        <f t="shared" si="6"/>
        <v>3.54</v>
      </c>
      <c r="W52" s="63">
        <f t="shared" si="6"/>
        <v>3.54</v>
      </c>
      <c r="X52" s="63">
        <f>SUM(X39:X51)</f>
        <v>3.54</v>
      </c>
      <c r="Y52" s="63">
        <f t="shared" si="6"/>
        <v>3.54</v>
      </c>
      <c r="Z52" s="63">
        <f t="shared" si="6"/>
        <v>3.54</v>
      </c>
      <c r="AA52" s="63">
        <f t="shared" si="6"/>
        <v>3.54</v>
      </c>
      <c r="AB52" s="63">
        <f t="shared" si="6"/>
        <v>3.54</v>
      </c>
      <c r="AC52" s="63">
        <f t="shared" si="6"/>
        <v>3.54</v>
      </c>
      <c r="AD52" s="63">
        <f t="shared" si="6"/>
        <v>3.54</v>
      </c>
      <c r="AE52" s="63">
        <f t="shared" si="6"/>
        <v>3.54</v>
      </c>
      <c r="AF52" s="63">
        <f t="shared" si="6"/>
        <v>3.54</v>
      </c>
      <c r="AG52" s="68">
        <f>SUM(AG39:AG51)</f>
        <v>489.91</v>
      </c>
      <c r="AH52" s="49">
        <f t="shared" si="2"/>
        <v>3.54</v>
      </c>
      <c r="AI52" s="50">
        <f t="shared" si="3"/>
        <v>3.54</v>
      </c>
      <c r="AK52" s="51"/>
    </row>
    <row r="53" spans="1:37" x14ac:dyDescent="0.25">
      <c r="A53" s="52" t="s">
        <v>61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56">
        <v>60</v>
      </c>
      <c r="AH53" s="49">
        <f t="shared" si="2"/>
        <v>0</v>
      </c>
      <c r="AI53" s="50">
        <f t="shared" si="3"/>
        <v>0</v>
      </c>
      <c r="AK53" s="51"/>
    </row>
    <row r="54" spans="1:37" x14ac:dyDescent="0.25">
      <c r="A54" s="57" t="s">
        <v>62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58">
        <v>32</v>
      </c>
      <c r="AH54" s="49">
        <f t="shared" si="2"/>
        <v>0</v>
      </c>
      <c r="AI54" s="50">
        <f t="shared" si="3"/>
        <v>0</v>
      </c>
      <c r="AK54" s="51"/>
    </row>
    <row r="55" spans="1:37" ht="15.75" thickBot="1" x14ac:dyDescent="0.3">
      <c r="A55" s="66" t="s">
        <v>63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3">
        <v>14</v>
      </c>
      <c r="AH55" s="49">
        <f t="shared" si="2"/>
        <v>0</v>
      </c>
      <c r="AI55" s="50">
        <f t="shared" si="3"/>
        <v>0</v>
      </c>
      <c r="AK55" s="51"/>
    </row>
    <row r="56" spans="1:37" ht="15.75" thickBot="1" x14ac:dyDescent="0.3">
      <c r="A56" s="62" t="s">
        <v>64</v>
      </c>
      <c r="B56" s="63">
        <f t="shared" ref="B56:AF56" si="7">SUM(B53:B55)</f>
        <v>0</v>
      </c>
      <c r="C56" s="63">
        <f t="shared" si="7"/>
        <v>0</v>
      </c>
      <c r="D56" s="63">
        <f t="shared" si="7"/>
        <v>0</v>
      </c>
      <c r="E56" s="63">
        <f t="shared" si="7"/>
        <v>0</v>
      </c>
      <c r="F56" s="63">
        <f t="shared" si="7"/>
        <v>0</v>
      </c>
      <c r="G56" s="63">
        <f t="shared" si="7"/>
        <v>0</v>
      </c>
      <c r="H56" s="63">
        <f t="shared" si="7"/>
        <v>0</v>
      </c>
      <c r="I56" s="63">
        <f t="shared" si="7"/>
        <v>0</v>
      </c>
      <c r="J56" s="63">
        <f t="shared" si="7"/>
        <v>0</v>
      </c>
      <c r="K56" s="63">
        <f t="shared" si="7"/>
        <v>0</v>
      </c>
      <c r="L56" s="63">
        <f t="shared" si="7"/>
        <v>0</v>
      </c>
      <c r="M56" s="63">
        <f t="shared" si="7"/>
        <v>0</v>
      </c>
      <c r="N56" s="63">
        <f t="shared" si="7"/>
        <v>0</v>
      </c>
      <c r="O56" s="63">
        <f t="shared" si="7"/>
        <v>0</v>
      </c>
      <c r="P56" s="63">
        <f t="shared" si="7"/>
        <v>0</v>
      </c>
      <c r="Q56" s="63">
        <f t="shared" si="7"/>
        <v>0</v>
      </c>
      <c r="R56" s="63">
        <f t="shared" si="7"/>
        <v>0</v>
      </c>
      <c r="S56" s="63">
        <f t="shared" si="7"/>
        <v>0</v>
      </c>
      <c r="T56" s="63">
        <f t="shared" si="7"/>
        <v>0</v>
      </c>
      <c r="U56" s="63">
        <f t="shared" si="7"/>
        <v>0</v>
      </c>
      <c r="V56" s="63">
        <f t="shared" si="7"/>
        <v>0</v>
      </c>
      <c r="W56" s="63">
        <f t="shared" si="7"/>
        <v>0</v>
      </c>
      <c r="X56" s="63">
        <f t="shared" si="7"/>
        <v>0</v>
      </c>
      <c r="Y56" s="63">
        <f t="shared" si="7"/>
        <v>0</v>
      </c>
      <c r="Z56" s="63">
        <f t="shared" si="7"/>
        <v>0</v>
      </c>
      <c r="AA56" s="63">
        <f t="shared" si="7"/>
        <v>0</v>
      </c>
      <c r="AB56" s="63">
        <f t="shared" si="7"/>
        <v>0</v>
      </c>
      <c r="AC56" s="63">
        <f t="shared" si="7"/>
        <v>0</v>
      </c>
      <c r="AD56" s="63">
        <f t="shared" si="7"/>
        <v>0</v>
      </c>
      <c r="AE56" s="63">
        <f t="shared" si="7"/>
        <v>0</v>
      </c>
      <c r="AF56" s="63">
        <f t="shared" si="7"/>
        <v>0</v>
      </c>
      <c r="AG56" s="68">
        <f>SUM(AG53:AG55)</f>
        <v>106</v>
      </c>
      <c r="AH56" s="49">
        <f t="shared" si="2"/>
        <v>0</v>
      </c>
      <c r="AI56" s="50">
        <f t="shared" si="3"/>
        <v>0</v>
      </c>
      <c r="AK56" s="51"/>
    </row>
    <row r="57" spans="1:37" x14ac:dyDescent="0.25">
      <c r="A57" s="52" t="s">
        <v>65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56"/>
      <c r="AH57" s="49">
        <f t="shared" si="2"/>
        <v>0</v>
      </c>
      <c r="AI57" s="50">
        <f t="shared" si="3"/>
        <v>0</v>
      </c>
      <c r="AK57" s="51"/>
    </row>
    <row r="58" spans="1:37" x14ac:dyDescent="0.25">
      <c r="A58" s="57" t="s">
        <v>66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58"/>
      <c r="AH58" s="49">
        <f t="shared" si="2"/>
        <v>0</v>
      </c>
      <c r="AI58" s="50">
        <f t="shared" si="3"/>
        <v>0</v>
      </c>
      <c r="AK58" s="51"/>
    </row>
    <row r="59" spans="1:37" x14ac:dyDescent="0.25">
      <c r="A59" s="57" t="s">
        <v>67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77"/>
      <c r="AH59" s="49">
        <f t="shared" si="2"/>
        <v>0</v>
      </c>
      <c r="AI59" s="50">
        <f t="shared" si="3"/>
        <v>0</v>
      </c>
      <c r="AK59" s="51"/>
    </row>
    <row r="60" spans="1:37" x14ac:dyDescent="0.25">
      <c r="A60" s="57" t="s">
        <v>68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77"/>
      <c r="AH60" s="49">
        <f t="shared" si="2"/>
        <v>0</v>
      </c>
      <c r="AI60" s="50">
        <f t="shared" si="3"/>
        <v>0</v>
      </c>
      <c r="AK60" s="51"/>
    </row>
    <row r="61" spans="1:37" x14ac:dyDescent="0.25">
      <c r="A61" s="57" t="s">
        <v>69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77"/>
      <c r="AH61" s="49">
        <f t="shared" si="2"/>
        <v>0</v>
      </c>
      <c r="AI61" s="50">
        <f t="shared" si="3"/>
        <v>0</v>
      </c>
      <c r="AK61" s="51"/>
    </row>
    <row r="62" spans="1:37" x14ac:dyDescent="0.25">
      <c r="A62" s="57" t="s">
        <v>70</v>
      </c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7"/>
      <c r="AH62" s="49">
        <f t="shared" si="2"/>
        <v>0</v>
      </c>
      <c r="AI62" s="50">
        <f t="shared" si="3"/>
        <v>0</v>
      </c>
      <c r="AK62" s="51"/>
    </row>
    <row r="63" spans="1:37" x14ac:dyDescent="0.25">
      <c r="A63" s="57" t="s">
        <v>71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7"/>
      <c r="AH63" s="49">
        <f t="shared" si="2"/>
        <v>0</v>
      </c>
      <c r="AI63" s="50">
        <f t="shared" si="3"/>
        <v>0</v>
      </c>
      <c r="AK63" s="51"/>
    </row>
    <row r="64" spans="1:37" x14ac:dyDescent="0.25">
      <c r="A64" s="57" t="s">
        <v>72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77"/>
      <c r="AH64" s="49">
        <f t="shared" si="2"/>
        <v>0</v>
      </c>
      <c r="AI64" s="50">
        <f t="shared" si="3"/>
        <v>0</v>
      </c>
      <c r="AK64" s="51"/>
    </row>
    <row r="65" spans="1:37" x14ac:dyDescent="0.25">
      <c r="A65" s="57" t="s">
        <v>73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77"/>
      <c r="AH65" s="49">
        <f t="shared" si="2"/>
        <v>0</v>
      </c>
      <c r="AI65" s="50">
        <f t="shared" si="3"/>
        <v>0</v>
      </c>
      <c r="AK65" s="51"/>
    </row>
    <row r="66" spans="1:37" x14ac:dyDescent="0.25">
      <c r="A66" s="79" t="s">
        <v>74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1"/>
      <c r="AH66" s="49">
        <f t="shared" si="2"/>
        <v>0</v>
      </c>
      <c r="AI66" s="50">
        <f t="shared" si="3"/>
        <v>0</v>
      </c>
      <c r="AK66" s="51"/>
    </row>
    <row r="67" spans="1:37" ht="15.75" thickBot="1" x14ac:dyDescent="0.3">
      <c r="A67" s="79" t="s">
        <v>75</v>
      </c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1"/>
      <c r="AH67" s="49">
        <f t="shared" si="2"/>
        <v>0</v>
      </c>
      <c r="AI67" s="50">
        <f t="shared" si="3"/>
        <v>0</v>
      </c>
      <c r="AK67" s="51"/>
    </row>
    <row r="68" spans="1:37" ht="15.75" thickBot="1" x14ac:dyDescent="0.3">
      <c r="A68" s="62" t="s">
        <v>76</v>
      </c>
      <c r="B68" s="63">
        <f t="shared" ref="B68:AF68" si="8">SUM(B57:B67)</f>
        <v>0</v>
      </c>
      <c r="C68" s="63">
        <f t="shared" si="8"/>
        <v>0</v>
      </c>
      <c r="D68" s="63">
        <f t="shared" si="8"/>
        <v>0</v>
      </c>
      <c r="E68" s="63">
        <f t="shared" si="8"/>
        <v>0</v>
      </c>
      <c r="F68" s="63">
        <f t="shared" si="8"/>
        <v>0</v>
      </c>
      <c r="G68" s="63">
        <f t="shared" si="8"/>
        <v>0</v>
      </c>
      <c r="H68" s="63">
        <f t="shared" si="8"/>
        <v>0</v>
      </c>
      <c r="I68" s="63">
        <f t="shared" si="8"/>
        <v>0</v>
      </c>
      <c r="J68" s="63">
        <f t="shared" si="8"/>
        <v>0</v>
      </c>
      <c r="K68" s="63">
        <f t="shared" si="8"/>
        <v>0</v>
      </c>
      <c r="L68" s="63">
        <f t="shared" si="8"/>
        <v>0</v>
      </c>
      <c r="M68" s="63">
        <f t="shared" si="8"/>
        <v>0</v>
      </c>
      <c r="N68" s="63">
        <f t="shared" si="8"/>
        <v>0</v>
      </c>
      <c r="O68" s="63">
        <f t="shared" si="8"/>
        <v>0</v>
      </c>
      <c r="P68" s="63">
        <f t="shared" si="8"/>
        <v>0</v>
      </c>
      <c r="Q68" s="63">
        <f t="shared" si="8"/>
        <v>0</v>
      </c>
      <c r="R68" s="63">
        <f t="shared" si="8"/>
        <v>0</v>
      </c>
      <c r="S68" s="63">
        <f t="shared" si="8"/>
        <v>0</v>
      </c>
      <c r="T68" s="63">
        <f t="shared" si="8"/>
        <v>0</v>
      </c>
      <c r="U68" s="63">
        <f t="shared" si="8"/>
        <v>0</v>
      </c>
      <c r="V68" s="63">
        <f>SUM(V57:V67)</f>
        <v>0</v>
      </c>
      <c r="W68" s="63">
        <f t="shared" si="8"/>
        <v>0</v>
      </c>
      <c r="X68" s="63">
        <f t="shared" si="8"/>
        <v>0</v>
      </c>
      <c r="Y68" s="63">
        <f t="shared" si="8"/>
        <v>0</v>
      </c>
      <c r="Z68" s="63">
        <f t="shared" si="8"/>
        <v>0</v>
      </c>
      <c r="AA68" s="63">
        <f t="shared" si="8"/>
        <v>0</v>
      </c>
      <c r="AB68" s="63">
        <f t="shared" si="8"/>
        <v>0</v>
      </c>
      <c r="AC68" s="63">
        <f t="shared" si="8"/>
        <v>0</v>
      </c>
      <c r="AD68" s="63">
        <f t="shared" si="8"/>
        <v>0</v>
      </c>
      <c r="AE68" s="63">
        <f t="shared" si="8"/>
        <v>0</v>
      </c>
      <c r="AF68" s="63">
        <f t="shared" si="8"/>
        <v>0</v>
      </c>
      <c r="AG68" s="68">
        <f>SUM(AG57:AG67)</f>
        <v>0</v>
      </c>
      <c r="AH68" s="49">
        <f t="shared" si="2"/>
        <v>0</v>
      </c>
      <c r="AI68" s="50">
        <f t="shared" si="3"/>
        <v>0</v>
      </c>
      <c r="AK68" s="51"/>
    </row>
    <row r="69" spans="1:37" x14ac:dyDescent="0.25">
      <c r="A69" s="52" t="s">
        <v>77</v>
      </c>
      <c r="B69" s="54">
        <v>0</v>
      </c>
      <c r="C69" s="54">
        <v>0</v>
      </c>
      <c r="D69" s="54">
        <v>0</v>
      </c>
      <c r="E69" s="54">
        <v>0</v>
      </c>
      <c r="F69" s="54">
        <v>0</v>
      </c>
      <c r="G69" s="54">
        <v>0</v>
      </c>
      <c r="H69" s="54">
        <v>0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0</v>
      </c>
      <c r="O69" s="54">
        <v>0</v>
      </c>
      <c r="P69" s="54">
        <v>0</v>
      </c>
      <c r="Q69" s="54">
        <v>0</v>
      </c>
      <c r="R69" s="54">
        <v>0</v>
      </c>
      <c r="S69" s="54">
        <v>0</v>
      </c>
      <c r="T69" s="54">
        <v>0</v>
      </c>
      <c r="U69" s="54">
        <v>0</v>
      </c>
      <c r="V69" s="54">
        <v>0</v>
      </c>
      <c r="W69" s="54">
        <v>0</v>
      </c>
      <c r="X69" s="54">
        <v>0</v>
      </c>
      <c r="Y69" s="54">
        <v>0</v>
      </c>
      <c r="Z69" s="54">
        <v>0</v>
      </c>
      <c r="AA69" s="54">
        <v>0</v>
      </c>
      <c r="AB69" s="54">
        <v>0</v>
      </c>
      <c r="AC69" s="54">
        <v>0</v>
      </c>
      <c r="AD69" s="54">
        <v>0</v>
      </c>
      <c r="AE69" s="54">
        <v>0</v>
      </c>
      <c r="AF69" s="54">
        <v>0</v>
      </c>
      <c r="AG69" s="82">
        <v>39</v>
      </c>
      <c r="AH69" s="49">
        <f t="shared" si="2"/>
        <v>0</v>
      </c>
      <c r="AI69" s="50">
        <f t="shared" si="3"/>
        <v>0</v>
      </c>
      <c r="AK69" s="51"/>
    </row>
    <row r="70" spans="1:37" x14ac:dyDescent="0.25">
      <c r="A70" s="57" t="s">
        <v>78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  <c r="AF70" s="78">
        <v>0</v>
      </c>
      <c r="AG70" s="77">
        <v>14.4</v>
      </c>
      <c r="AH70" s="49">
        <f t="shared" si="2"/>
        <v>0</v>
      </c>
      <c r="AI70" s="50">
        <f t="shared" si="3"/>
        <v>0</v>
      </c>
      <c r="AK70" s="51"/>
    </row>
    <row r="71" spans="1:37" ht="15.75" thickBot="1" x14ac:dyDescent="0.3">
      <c r="A71" s="79" t="s">
        <v>79</v>
      </c>
      <c r="B71" s="80">
        <v>0</v>
      </c>
      <c r="C71" s="80">
        <v>0</v>
      </c>
      <c r="D71" s="80">
        <v>0</v>
      </c>
      <c r="E71" s="80">
        <v>0</v>
      </c>
      <c r="F71" s="80">
        <v>0</v>
      </c>
      <c r="G71" s="80">
        <v>0</v>
      </c>
      <c r="H71" s="80">
        <v>0</v>
      </c>
      <c r="I71" s="80">
        <v>0</v>
      </c>
      <c r="J71" s="80">
        <v>0</v>
      </c>
      <c r="K71" s="80">
        <v>0</v>
      </c>
      <c r="L71" s="80">
        <v>0</v>
      </c>
      <c r="M71" s="80">
        <v>0</v>
      </c>
      <c r="N71" s="80">
        <v>0</v>
      </c>
      <c r="O71" s="80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0</v>
      </c>
      <c r="V71" s="80">
        <v>0</v>
      </c>
      <c r="W71" s="80">
        <v>0</v>
      </c>
      <c r="X71" s="80">
        <v>0</v>
      </c>
      <c r="Y71" s="80">
        <v>0</v>
      </c>
      <c r="Z71" s="80">
        <v>0</v>
      </c>
      <c r="AA71" s="80">
        <v>0</v>
      </c>
      <c r="AB71" s="80">
        <v>0</v>
      </c>
      <c r="AC71" s="80">
        <v>0</v>
      </c>
      <c r="AD71" s="80">
        <v>0</v>
      </c>
      <c r="AE71" s="80">
        <v>0</v>
      </c>
      <c r="AF71" s="80">
        <v>0</v>
      </c>
      <c r="AG71" s="81">
        <v>2</v>
      </c>
      <c r="AH71" s="49">
        <f t="shared" si="2"/>
        <v>0</v>
      </c>
      <c r="AI71" s="50">
        <f t="shared" si="3"/>
        <v>0</v>
      </c>
    </row>
    <row r="72" spans="1:37" ht="15.75" thickBot="1" x14ac:dyDescent="0.3">
      <c r="A72" s="62" t="s">
        <v>80</v>
      </c>
      <c r="B72" s="63">
        <v>0</v>
      </c>
      <c r="C72" s="63">
        <v>0</v>
      </c>
      <c r="D72" s="63">
        <v>0</v>
      </c>
      <c r="E72" s="63">
        <v>0</v>
      </c>
      <c r="F72" s="63">
        <v>0</v>
      </c>
      <c r="G72" s="63">
        <v>0</v>
      </c>
      <c r="H72" s="63">
        <v>0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8">
        <f>SUM(AG69:AG71)</f>
        <v>55.4</v>
      </c>
      <c r="AH72" s="49">
        <f t="shared" si="2"/>
        <v>0</v>
      </c>
      <c r="AI72" s="50">
        <f t="shared" si="3"/>
        <v>0</v>
      </c>
    </row>
    <row r="73" spans="1:37" ht="15.75" thickBot="1" x14ac:dyDescent="0.3">
      <c r="A73" s="62" t="s">
        <v>81</v>
      </c>
      <c r="B73" s="83">
        <v>1201.8899999999999</v>
      </c>
      <c r="C73" s="83">
        <v>1201.8899999999999</v>
      </c>
      <c r="D73" s="83">
        <v>1201.8899999999999</v>
      </c>
      <c r="E73" s="83">
        <v>1201.8899999999999</v>
      </c>
      <c r="F73" s="83">
        <v>1201.8899999999999</v>
      </c>
      <c r="G73" s="83">
        <v>1201.8899999999999</v>
      </c>
      <c r="H73" s="83">
        <v>1201.8899999999999</v>
      </c>
      <c r="I73" s="83">
        <v>1201.8899999999999</v>
      </c>
      <c r="J73" s="83">
        <v>1201.8899999999999</v>
      </c>
      <c r="K73" s="83">
        <v>1201.8899999999999</v>
      </c>
      <c r="L73" s="83">
        <v>1201.8899999999999</v>
      </c>
      <c r="M73" s="83">
        <v>1201.8899999999999</v>
      </c>
      <c r="N73" s="83">
        <v>1201.8899999999999</v>
      </c>
      <c r="O73" s="83">
        <v>1201.8899999999999</v>
      </c>
      <c r="P73" s="83">
        <v>1201.8899999999999</v>
      </c>
      <c r="Q73" s="83">
        <v>1201.8899999999999</v>
      </c>
      <c r="R73" s="83">
        <v>1201.8899999999999</v>
      </c>
      <c r="S73" s="83">
        <v>1201.8899999999999</v>
      </c>
      <c r="T73" s="83">
        <v>1201.8899999999999</v>
      </c>
      <c r="U73" s="83">
        <v>1201.8899999999999</v>
      </c>
      <c r="V73" s="83">
        <v>1201.8899999999999</v>
      </c>
      <c r="W73" s="83">
        <v>1201.8899999999999</v>
      </c>
      <c r="X73" s="83">
        <v>1201.8899999999999</v>
      </c>
      <c r="Y73" s="83">
        <v>1201.8899999999999</v>
      </c>
      <c r="Z73" s="83">
        <v>1201.8899999999999</v>
      </c>
      <c r="AA73" s="83">
        <v>1201.8899999999999</v>
      </c>
      <c r="AB73" s="83">
        <v>1201.8899999999999</v>
      </c>
      <c r="AC73" s="83">
        <v>1201.8899999999999</v>
      </c>
      <c r="AD73" s="83">
        <v>1201.8899999999999</v>
      </c>
      <c r="AE73" s="83">
        <v>1201.8899999999999</v>
      </c>
      <c r="AF73" s="83">
        <v>1201.8899999999999</v>
      </c>
      <c r="AG73" s="83">
        <f t="shared" ref="AG73" si="9">AG68+AG56+AG52+AG38+AG72</f>
        <v>2144.14</v>
      </c>
      <c r="AH73" s="49">
        <f t="shared" si="2"/>
        <v>1201.8899999999999</v>
      </c>
      <c r="AI73" s="50">
        <f t="shared" si="3"/>
        <v>1201.8899999999999</v>
      </c>
    </row>
    <row r="74" spans="1:37" ht="15.75" thickBot="1" x14ac:dyDescent="0.3">
      <c r="A74" s="84" t="s">
        <v>82</v>
      </c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68"/>
      <c r="AH74" s="49">
        <f t="shared" si="2"/>
        <v>0</v>
      </c>
      <c r="AI74" s="50">
        <f t="shared" si="3"/>
        <v>0</v>
      </c>
    </row>
    <row r="75" spans="1:37" ht="15.75" thickBot="1" x14ac:dyDescent="0.3">
      <c r="A75" s="62" t="s">
        <v>83</v>
      </c>
      <c r="B75" s="83">
        <f t="shared" ref="B75:AF75" si="10">B72+B68+B56+B52+B38+B74</f>
        <v>3.54</v>
      </c>
      <c r="C75" s="83">
        <f t="shared" si="10"/>
        <v>3.54</v>
      </c>
      <c r="D75" s="83">
        <f t="shared" si="10"/>
        <v>3.54</v>
      </c>
      <c r="E75" s="83">
        <f t="shared" si="10"/>
        <v>3.54</v>
      </c>
      <c r="F75" s="83">
        <f t="shared" si="10"/>
        <v>3.54</v>
      </c>
      <c r="G75" s="83">
        <f t="shared" si="10"/>
        <v>3.54</v>
      </c>
      <c r="H75" s="83">
        <f t="shared" si="10"/>
        <v>3.54</v>
      </c>
      <c r="I75" s="83">
        <f t="shared" si="10"/>
        <v>3.54</v>
      </c>
      <c r="J75" s="83">
        <f t="shared" si="10"/>
        <v>3.54</v>
      </c>
      <c r="K75" s="83">
        <f t="shared" si="10"/>
        <v>3.54</v>
      </c>
      <c r="L75" s="83">
        <f t="shared" si="10"/>
        <v>3.54</v>
      </c>
      <c r="M75" s="83">
        <f t="shared" si="10"/>
        <v>3.54</v>
      </c>
      <c r="N75" s="83">
        <f t="shared" si="10"/>
        <v>3.54</v>
      </c>
      <c r="O75" s="83">
        <f t="shared" si="10"/>
        <v>3.54</v>
      </c>
      <c r="P75" s="83">
        <f t="shared" si="10"/>
        <v>3.54</v>
      </c>
      <c r="Q75" s="83">
        <f t="shared" si="10"/>
        <v>3.54</v>
      </c>
      <c r="R75" s="83">
        <f t="shared" si="10"/>
        <v>3.54</v>
      </c>
      <c r="S75" s="83">
        <f t="shared" si="10"/>
        <v>3.54</v>
      </c>
      <c r="T75" s="83">
        <f t="shared" si="10"/>
        <v>3.54</v>
      </c>
      <c r="U75" s="83">
        <f t="shared" si="10"/>
        <v>3.54</v>
      </c>
      <c r="V75" s="83">
        <f t="shared" si="10"/>
        <v>3.54</v>
      </c>
      <c r="W75" s="83">
        <f t="shared" si="10"/>
        <v>3.54</v>
      </c>
      <c r="X75" s="83">
        <f t="shared" si="10"/>
        <v>3.54</v>
      </c>
      <c r="Y75" s="83">
        <f t="shared" si="10"/>
        <v>3.54</v>
      </c>
      <c r="Z75" s="83">
        <f t="shared" si="10"/>
        <v>3.54</v>
      </c>
      <c r="AA75" s="83">
        <f t="shared" si="10"/>
        <v>3.54</v>
      </c>
      <c r="AB75" s="83">
        <f t="shared" si="10"/>
        <v>3.54</v>
      </c>
      <c r="AC75" s="83">
        <f t="shared" si="10"/>
        <v>3.54</v>
      </c>
      <c r="AD75" s="83">
        <f t="shared" si="10"/>
        <v>3.54</v>
      </c>
      <c r="AE75" s="83">
        <f t="shared" si="10"/>
        <v>3.54</v>
      </c>
      <c r="AF75" s="83">
        <f t="shared" si="10"/>
        <v>3.54</v>
      </c>
      <c r="AG75" s="68">
        <f>AG72+AG68+AG56+AG52+AG38+AG74</f>
        <v>2144.14</v>
      </c>
      <c r="AH75" s="49">
        <f t="shared" si="2"/>
        <v>3.54</v>
      </c>
      <c r="AI75" s="50">
        <f t="shared" si="3"/>
        <v>3.54</v>
      </c>
    </row>
    <row r="76" spans="1:37" x14ac:dyDescent="0.25">
      <c r="A76" s="52" t="s">
        <v>68</v>
      </c>
      <c r="B76" s="54">
        <v>0</v>
      </c>
      <c r="C76" s="54">
        <v>0</v>
      </c>
      <c r="D76" s="54">
        <v>0</v>
      </c>
      <c r="E76" s="54">
        <v>0</v>
      </c>
      <c r="F76" s="54">
        <v>0</v>
      </c>
      <c r="G76" s="54">
        <v>0</v>
      </c>
      <c r="H76" s="54">
        <v>0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0</v>
      </c>
      <c r="O76" s="54">
        <v>0</v>
      </c>
      <c r="P76" s="54">
        <v>0</v>
      </c>
      <c r="Q76" s="54">
        <v>0</v>
      </c>
      <c r="R76" s="54">
        <v>0</v>
      </c>
      <c r="S76" s="54">
        <v>0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  <c r="Z76" s="54">
        <v>0</v>
      </c>
      <c r="AA76" s="54">
        <v>0</v>
      </c>
      <c r="AB76" s="54">
        <v>0</v>
      </c>
      <c r="AC76" s="54">
        <v>0</v>
      </c>
      <c r="AD76" s="54">
        <v>0</v>
      </c>
      <c r="AE76" s="54">
        <v>0</v>
      </c>
      <c r="AF76" s="54">
        <v>0</v>
      </c>
      <c r="AG76" s="56"/>
      <c r="AH76" s="49">
        <f t="shared" ref="AH76:AH91" si="11">MAX(B76:AF76)</f>
        <v>0</v>
      </c>
      <c r="AI76" s="50">
        <f t="shared" ref="AI76:AI91" si="12">MIN(B76:AF76)</f>
        <v>0</v>
      </c>
    </row>
    <row r="77" spans="1:37" x14ac:dyDescent="0.25">
      <c r="A77" s="57" t="s">
        <v>66</v>
      </c>
      <c r="B77" s="54">
        <v>0</v>
      </c>
      <c r="C77" s="54">
        <v>0</v>
      </c>
      <c r="D77" s="54">
        <v>0</v>
      </c>
      <c r="E77" s="54">
        <v>0</v>
      </c>
      <c r="F77" s="54">
        <v>0</v>
      </c>
      <c r="G77" s="54">
        <v>0</v>
      </c>
      <c r="H77" s="54">
        <v>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0</v>
      </c>
      <c r="O77" s="54">
        <v>0</v>
      </c>
      <c r="P77" s="54">
        <v>0</v>
      </c>
      <c r="Q77" s="54">
        <v>0</v>
      </c>
      <c r="R77" s="54">
        <v>0</v>
      </c>
      <c r="S77" s="54">
        <v>0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  <c r="Z77" s="54">
        <v>0</v>
      </c>
      <c r="AA77" s="54">
        <v>0</v>
      </c>
      <c r="AB77" s="54">
        <v>0</v>
      </c>
      <c r="AC77" s="54">
        <v>0</v>
      </c>
      <c r="AD77" s="54">
        <v>0</v>
      </c>
      <c r="AE77" s="54">
        <v>0</v>
      </c>
      <c r="AF77" s="54">
        <v>0</v>
      </c>
      <c r="AG77" s="58"/>
      <c r="AH77" s="49">
        <f t="shared" si="11"/>
        <v>0</v>
      </c>
      <c r="AI77" s="50">
        <f t="shared" si="12"/>
        <v>0</v>
      </c>
    </row>
    <row r="78" spans="1:37" x14ac:dyDescent="0.25">
      <c r="A78" s="79" t="s">
        <v>84</v>
      </c>
      <c r="B78" s="54">
        <v>0</v>
      </c>
      <c r="C78" s="54">
        <v>0</v>
      </c>
      <c r="D78" s="54">
        <v>0</v>
      </c>
      <c r="E78" s="54">
        <v>0</v>
      </c>
      <c r="F78" s="54">
        <v>0</v>
      </c>
      <c r="G78" s="54">
        <v>0</v>
      </c>
      <c r="H78" s="54">
        <v>0</v>
      </c>
      <c r="I78" s="54">
        <v>0</v>
      </c>
      <c r="J78" s="54">
        <v>0</v>
      </c>
      <c r="K78" s="54">
        <v>0</v>
      </c>
      <c r="L78" s="54">
        <v>0</v>
      </c>
      <c r="M78" s="54">
        <v>0</v>
      </c>
      <c r="N78" s="54">
        <v>0</v>
      </c>
      <c r="O78" s="54">
        <v>0</v>
      </c>
      <c r="P78" s="54">
        <v>0</v>
      </c>
      <c r="Q78" s="54">
        <v>0</v>
      </c>
      <c r="R78" s="54">
        <v>0</v>
      </c>
      <c r="S78" s="54">
        <v>0</v>
      </c>
      <c r="T78" s="54">
        <v>0</v>
      </c>
      <c r="U78" s="54">
        <v>0</v>
      </c>
      <c r="V78" s="54">
        <v>0</v>
      </c>
      <c r="W78" s="54" t="s">
        <v>221</v>
      </c>
      <c r="X78" s="54">
        <v>0</v>
      </c>
      <c r="Y78" s="54">
        <v>0</v>
      </c>
      <c r="Z78" s="54">
        <v>0</v>
      </c>
      <c r="AA78" s="54">
        <v>0</v>
      </c>
      <c r="AB78" s="54">
        <v>0</v>
      </c>
      <c r="AC78" s="54">
        <v>0</v>
      </c>
      <c r="AD78" s="54">
        <v>0</v>
      </c>
      <c r="AE78" s="54">
        <v>0</v>
      </c>
      <c r="AF78" s="54">
        <v>0</v>
      </c>
      <c r="AG78" s="86"/>
      <c r="AH78" s="49">
        <f t="shared" si="11"/>
        <v>0</v>
      </c>
      <c r="AI78" s="50">
        <f t="shared" si="12"/>
        <v>0</v>
      </c>
    </row>
    <row r="79" spans="1:37" x14ac:dyDescent="0.25">
      <c r="A79" s="79" t="s">
        <v>85</v>
      </c>
      <c r="B79" s="54">
        <v>0</v>
      </c>
      <c r="C79" s="54">
        <v>0</v>
      </c>
      <c r="D79" s="54">
        <v>0</v>
      </c>
      <c r="E79" s="54">
        <v>0</v>
      </c>
      <c r="F79" s="54">
        <v>0</v>
      </c>
      <c r="G79" s="54">
        <v>0</v>
      </c>
      <c r="H79" s="54">
        <v>0</v>
      </c>
      <c r="I79" s="54">
        <v>0</v>
      </c>
      <c r="J79" s="54">
        <v>0</v>
      </c>
      <c r="K79" s="54">
        <v>0</v>
      </c>
      <c r="L79" s="54">
        <v>0</v>
      </c>
      <c r="M79" s="54">
        <v>0</v>
      </c>
      <c r="N79" s="54">
        <v>0</v>
      </c>
      <c r="O79" s="54">
        <v>0</v>
      </c>
      <c r="P79" s="54">
        <v>0</v>
      </c>
      <c r="Q79" s="54">
        <v>0</v>
      </c>
      <c r="R79" s="54">
        <v>0</v>
      </c>
      <c r="S79" s="54">
        <v>0</v>
      </c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54">
        <v>0</v>
      </c>
      <c r="Z79" s="54">
        <v>0</v>
      </c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54">
        <v>0</v>
      </c>
      <c r="AG79" s="86"/>
      <c r="AH79" s="49">
        <f t="shared" si="11"/>
        <v>0</v>
      </c>
      <c r="AI79" s="50">
        <f t="shared" si="12"/>
        <v>0</v>
      </c>
    </row>
    <row r="80" spans="1:37" x14ac:dyDescent="0.25">
      <c r="A80" s="79" t="s">
        <v>65</v>
      </c>
      <c r="B80" s="54">
        <v>0</v>
      </c>
      <c r="C80" s="54">
        <v>0</v>
      </c>
      <c r="D80" s="54">
        <v>0</v>
      </c>
      <c r="E80" s="54">
        <v>0</v>
      </c>
      <c r="F80" s="54">
        <v>0</v>
      </c>
      <c r="G80" s="54">
        <v>0</v>
      </c>
      <c r="H80" s="54">
        <v>0</v>
      </c>
      <c r="I80" s="54">
        <v>0</v>
      </c>
      <c r="J80" s="54">
        <v>0</v>
      </c>
      <c r="K80" s="54">
        <v>0</v>
      </c>
      <c r="L80" s="54">
        <v>0</v>
      </c>
      <c r="M80" s="54">
        <v>0</v>
      </c>
      <c r="N80" s="54">
        <v>0</v>
      </c>
      <c r="O80" s="54">
        <v>0</v>
      </c>
      <c r="P80" s="54">
        <v>0</v>
      </c>
      <c r="Q80" s="54">
        <v>0</v>
      </c>
      <c r="R80" s="54">
        <v>0</v>
      </c>
      <c r="S80" s="54">
        <v>0</v>
      </c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54">
        <v>0</v>
      </c>
      <c r="Z80" s="54">
        <v>0</v>
      </c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54">
        <v>0</v>
      </c>
      <c r="AG80" s="86"/>
      <c r="AH80" s="49">
        <f t="shared" si="11"/>
        <v>0</v>
      </c>
      <c r="AI80" s="50">
        <f t="shared" si="12"/>
        <v>0</v>
      </c>
    </row>
    <row r="81" spans="1:37" ht="15.75" thickBot="1" x14ac:dyDescent="0.3">
      <c r="A81" s="79" t="s">
        <v>86</v>
      </c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>
        <v>0</v>
      </c>
      <c r="AA81" s="80">
        <v>0</v>
      </c>
      <c r="AB81" s="80">
        <v>0</v>
      </c>
      <c r="AC81" s="80"/>
      <c r="AD81" s="80"/>
      <c r="AE81" s="80"/>
      <c r="AF81" s="80"/>
      <c r="AG81" s="81"/>
      <c r="AH81" s="49">
        <f t="shared" si="11"/>
        <v>0</v>
      </c>
      <c r="AI81" s="50">
        <f t="shared" si="12"/>
        <v>0</v>
      </c>
    </row>
    <row r="82" spans="1:37" ht="15.75" thickBot="1" x14ac:dyDescent="0.3">
      <c r="A82" s="87" t="s">
        <v>87</v>
      </c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>
        <v>0</v>
      </c>
      <c r="AA82" s="63">
        <v>0</v>
      </c>
      <c r="AB82" s="63"/>
      <c r="AC82" s="63"/>
      <c r="AD82" s="63"/>
      <c r="AE82" s="63"/>
      <c r="AF82" s="63"/>
      <c r="AG82" s="68">
        <f t="shared" ref="AG82" si="13">SUM(AG76:AG81)</f>
        <v>0</v>
      </c>
      <c r="AH82" s="49">
        <f t="shared" si="11"/>
        <v>0</v>
      </c>
      <c r="AI82" s="50">
        <f t="shared" si="12"/>
        <v>0</v>
      </c>
      <c r="AK82" s="51"/>
    </row>
    <row r="83" spans="1:37" ht="15.75" thickBot="1" x14ac:dyDescent="0.3">
      <c r="A83" s="62" t="s">
        <v>88</v>
      </c>
      <c r="B83" s="63">
        <f t="shared" ref="B83:AG83" si="14">SUM(B70:B82)</f>
        <v>1205.4299999999998</v>
      </c>
      <c r="C83" s="63">
        <f t="shared" si="14"/>
        <v>1205.4299999999998</v>
      </c>
      <c r="D83" s="63">
        <f t="shared" si="14"/>
        <v>1205.4299999999998</v>
      </c>
      <c r="E83" s="63">
        <f t="shared" si="14"/>
        <v>1205.4299999999998</v>
      </c>
      <c r="F83" s="63">
        <f t="shared" si="14"/>
        <v>1205.4299999999998</v>
      </c>
      <c r="G83" s="63">
        <f t="shared" si="14"/>
        <v>1205.4299999999998</v>
      </c>
      <c r="H83" s="63">
        <f t="shared" si="14"/>
        <v>1205.4299999999998</v>
      </c>
      <c r="I83" s="63">
        <f t="shared" si="14"/>
        <v>1205.4299999999998</v>
      </c>
      <c r="J83" s="63">
        <f t="shared" si="14"/>
        <v>1205.4299999999998</v>
      </c>
      <c r="K83" s="63">
        <f t="shared" si="14"/>
        <v>1205.4299999999998</v>
      </c>
      <c r="L83" s="63">
        <f t="shared" si="14"/>
        <v>1205.4299999999998</v>
      </c>
      <c r="M83" s="63">
        <f t="shared" si="14"/>
        <v>1205.4299999999998</v>
      </c>
      <c r="N83" s="63">
        <f t="shared" si="14"/>
        <v>1205.4299999999998</v>
      </c>
      <c r="O83" s="63">
        <f t="shared" si="14"/>
        <v>1205.4299999999998</v>
      </c>
      <c r="P83" s="63">
        <f t="shared" si="14"/>
        <v>1205.4299999999998</v>
      </c>
      <c r="Q83" s="63">
        <f t="shared" si="14"/>
        <v>1205.4299999999998</v>
      </c>
      <c r="R83" s="63">
        <f t="shared" si="14"/>
        <v>1205.4299999999998</v>
      </c>
      <c r="S83" s="63">
        <f t="shared" si="14"/>
        <v>1205.4299999999998</v>
      </c>
      <c r="T83" s="63">
        <f t="shared" si="14"/>
        <v>1205.4299999999998</v>
      </c>
      <c r="U83" s="63">
        <f t="shared" si="14"/>
        <v>1205.4299999999998</v>
      </c>
      <c r="V83" s="63">
        <f t="shared" si="14"/>
        <v>1205.4299999999998</v>
      </c>
      <c r="W83" s="63">
        <f t="shared" si="14"/>
        <v>1205.4299999999998</v>
      </c>
      <c r="X83" s="63">
        <f t="shared" si="14"/>
        <v>1205.4299999999998</v>
      </c>
      <c r="Y83" s="63">
        <f t="shared" si="14"/>
        <v>1205.4299999999998</v>
      </c>
      <c r="Z83" s="63">
        <f t="shared" si="14"/>
        <v>1205.4299999999998</v>
      </c>
      <c r="AA83" s="63">
        <f t="shared" si="14"/>
        <v>1205.4299999999998</v>
      </c>
      <c r="AB83" s="63">
        <f t="shared" si="14"/>
        <v>1205.4299999999998</v>
      </c>
      <c r="AC83" s="63">
        <f t="shared" si="14"/>
        <v>1205.4299999999998</v>
      </c>
      <c r="AD83" s="63">
        <f t="shared" si="14"/>
        <v>1205.4299999999998</v>
      </c>
      <c r="AE83" s="63">
        <f t="shared" si="14"/>
        <v>1205.4299999999998</v>
      </c>
      <c r="AF83" s="63">
        <f t="shared" si="14"/>
        <v>1205.4299999999998</v>
      </c>
      <c r="AG83" s="68">
        <f t="shared" si="14"/>
        <v>4360.08</v>
      </c>
      <c r="AH83" s="49">
        <f t="shared" si="11"/>
        <v>1205.4299999999998</v>
      </c>
      <c r="AI83" s="50">
        <f t="shared" si="12"/>
        <v>1205.4299999999998</v>
      </c>
    </row>
    <row r="84" spans="1:37" x14ac:dyDescent="0.25">
      <c r="A84" s="88" t="s">
        <v>89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90"/>
      <c r="AH84" s="49">
        <f t="shared" si="11"/>
        <v>0</v>
      </c>
      <c r="AI84" s="50">
        <f t="shared" si="12"/>
        <v>0</v>
      </c>
    </row>
    <row r="85" spans="1:37" x14ac:dyDescent="0.25">
      <c r="A85" s="91" t="s">
        <v>90</v>
      </c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4"/>
      <c r="AE85" s="64"/>
      <c r="AF85" s="64"/>
      <c r="AG85" s="93"/>
      <c r="AH85" s="49">
        <f t="shared" si="11"/>
        <v>0</v>
      </c>
      <c r="AI85" s="50">
        <f t="shared" si="12"/>
        <v>0</v>
      </c>
    </row>
    <row r="86" spans="1:37" x14ac:dyDescent="0.25">
      <c r="A86" s="91" t="s">
        <v>91</v>
      </c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93"/>
      <c r="AH86" s="49">
        <f t="shared" si="11"/>
        <v>0</v>
      </c>
      <c r="AI86" s="50">
        <f t="shared" si="12"/>
        <v>0</v>
      </c>
    </row>
    <row r="87" spans="1:37" x14ac:dyDescent="0.25">
      <c r="A87" s="91" t="s">
        <v>92</v>
      </c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4"/>
      <c r="AE87" s="64"/>
      <c r="AF87" s="64"/>
      <c r="AG87" s="93"/>
      <c r="AH87" s="49">
        <f t="shared" si="11"/>
        <v>0</v>
      </c>
      <c r="AI87" s="50">
        <f t="shared" si="12"/>
        <v>0</v>
      </c>
    </row>
    <row r="88" spans="1:37" x14ac:dyDescent="0.25">
      <c r="A88" s="94" t="s">
        <v>93</v>
      </c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93"/>
      <c r="AH88" s="49">
        <f t="shared" si="11"/>
        <v>0</v>
      </c>
      <c r="AI88" s="50">
        <f t="shared" si="12"/>
        <v>0</v>
      </c>
    </row>
    <row r="89" spans="1:37" x14ac:dyDescent="0.25">
      <c r="A89" s="94" t="s">
        <v>94</v>
      </c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6"/>
      <c r="AH89" s="49">
        <f t="shared" si="11"/>
        <v>0</v>
      </c>
      <c r="AI89" s="50">
        <f t="shared" si="12"/>
        <v>0</v>
      </c>
    </row>
    <row r="90" spans="1:37" x14ac:dyDescent="0.25">
      <c r="A90" s="91" t="s">
        <v>95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93"/>
      <c r="AH90" s="49">
        <f t="shared" si="11"/>
        <v>0</v>
      </c>
      <c r="AI90" s="50">
        <f t="shared" si="12"/>
        <v>0</v>
      </c>
    </row>
    <row r="91" spans="1:37" ht="15.75" thickBot="1" x14ac:dyDescent="0.3">
      <c r="A91" s="91" t="s">
        <v>96</v>
      </c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8"/>
      <c r="AH91" s="49">
        <f t="shared" si="11"/>
        <v>0</v>
      </c>
      <c r="AI91" s="50">
        <f t="shared" si="12"/>
        <v>0</v>
      </c>
    </row>
    <row r="92" spans="1:37" ht="15.75" thickBot="1" x14ac:dyDescent="0.3">
      <c r="A92" s="25"/>
      <c r="B92" s="99"/>
      <c r="C92" s="9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100"/>
      <c r="AH92" s="49"/>
      <c r="AI92" s="50"/>
    </row>
    <row r="93" spans="1:37" ht="15.75" thickBot="1" x14ac:dyDescent="0.3">
      <c r="A93" s="101" t="s">
        <v>97</v>
      </c>
      <c r="B93" s="102">
        <f t="shared" ref="B93:AF93" si="15">SUM(B15,B18,B21:B22,B42,B44:B45,B47,B49,B94:B97,B103,B109,B115,B124,B126,B138,B145,B148:B149,B156,B158,B160,B164:B166,B168:B170,B175,B181:B182,B184:B186,B194,B199)</f>
        <v>34.840000000000003</v>
      </c>
      <c r="C93" s="102">
        <f t="shared" si="15"/>
        <v>34.840000000000003</v>
      </c>
      <c r="D93" s="102">
        <f t="shared" si="15"/>
        <v>34.840000000000003</v>
      </c>
      <c r="E93" s="102">
        <f t="shared" si="15"/>
        <v>34.840000000000003</v>
      </c>
      <c r="F93" s="102">
        <f t="shared" si="15"/>
        <v>34.840000000000003</v>
      </c>
      <c r="G93" s="102">
        <f t="shared" si="15"/>
        <v>34.840000000000003</v>
      </c>
      <c r="H93" s="102">
        <f t="shared" si="15"/>
        <v>34.840000000000003</v>
      </c>
      <c r="I93" s="102">
        <f t="shared" si="15"/>
        <v>34.840000000000003</v>
      </c>
      <c r="J93" s="102">
        <f t="shared" si="15"/>
        <v>34.840000000000003</v>
      </c>
      <c r="K93" s="102">
        <f t="shared" si="15"/>
        <v>34.840000000000003</v>
      </c>
      <c r="L93" s="102">
        <f t="shared" si="15"/>
        <v>34.840000000000003</v>
      </c>
      <c r="M93" s="102">
        <f t="shared" si="15"/>
        <v>34.840000000000003</v>
      </c>
      <c r="N93" s="102">
        <f t="shared" si="15"/>
        <v>34.840000000000003</v>
      </c>
      <c r="O93" s="102">
        <f t="shared" si="15"/>
        <v>34.840000000000003</v>
      </c>
      <c r="P93" s="102">
        <f t="shared" si="15"/>
        <v>34.840000000000003</v>
      </c>
      <c r="Q93" s="102">
        <f t="shared" si="15"/>
        <v>34.840000000000003</v>
      </c>
      <c r="R93" s="102">
        <f t="shared" si="15"/>
        <v>34.840000000000003</v>
      </c>
      <c r="S93" s="102">
        <f t="shared" si="15"/>
        <v>34.840000000000003</v>
      </c>
      <c r="T93" s="102">
        <f t="shared" si="15"/>
        <v>34.840000000000003</v>
      </c>
      <c r="U93" s="102">
        <f t="shared" si="15"/>
        <v>34.840000000000003</v>
      </c>
      <c r="V93" s="102">
        <f t="shared" si="15"/>
        <v>34.840000000000003</v>
      </c>
      <c r="W93" s="102">
        <f>SUM(W15,W18,W21:W22,W42,W44:W45,W47,W49,W94:W97,W103,W109,W115,W124,W126,W138,W145,W148:W149,W156,W158,W160,W164:W166,W168:W170,W175,W181:W182,W184:W186,W194,W199)</f>
        <v>34.840000000000003</v>
      </c>
      <c r="X93" s="102">
        <f>SUM(X15,X18,X21:X22,X42,X44:X45,X47,X49,X94:X97,X103,X109,X115,X124,X126,X138,X145,X148:X149,X156,X158,X160,X164:X166,X168:X170,X175,X181:X182,X184:X186,X194,X199)</f>
        <v>34.840000000000003</v>
      </c>
      <c r="Y93" s="102">
        <f t="shared" si="15"/>
        <v>34.840000000000003</v>
      </c>
      <c r="Z93" s="102">
        <f t="shared" si="15"/>
        <v>34.840000000000003</v>
      </c>
      <c r="AA93" s="102">
        <f t="shared" si="15"/>
        <v>34.840000000000003</v>
      </c>
      <c r="AB93" s="102">
        <f t="shared" si="15"/>
        <v>34.840000000000003</v>
      </c>
      <c r="AC93" s="102">
        <f t="shared" si="15"/>
        <v>34.840000000000003</v>
      </c>
      <c r="AD93" s="102">
        <f t="shared" si="15"/>
        <v>34.840000000000003</v>
      </c>
      <c r="AE93" s="102">
        <f t="shared" si="15"/>
        <v>34.840000000000003</v>
      </c>
      <c r="AF93" s="102">
        <f t="shared" si="15"/>
        <v>34.840000000000003</v>
      </c>
      <c r="AG93" s="104"/>
      <c r="AH93" s="49">
        <f>MAX(C93:AF93)</f>
        <v>34.840000000000003</v>
      </c>
      <c r="AI93" s="50">
        <f>MIN(C93:AF93)</f>
        <v>34.840000000000003</v>
      </c>
    </row>
    <row r="94" spans="1:37" x14ac:dyDescent="0.25">
      <c r="A94" s="105" t="s">
        <v>98</v>
      </c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9">
        <v>75</v>
      </c>
      <c r="AH94" s="49">
        <f t="shared" ref="AH94:AH100" si="16">IF(ABS(MAX(C94:AF94))&gt;ABS(MIN(C94:AF94)),MAX(C94:AF94),MIN(C94:AF94))</f>
        <v>0</v>
      </c>
      <c r="AI94" s="110" t="e">
        <f t="shared" ref="AI94:AI100" si="17">INDEX($C$9:$AF$9,1,MATCH(AH94,C94:AF94,0))</f>
        <v>#N/A</v>
      </c>
    </row>
    <row r="95" spans="1:37" x14ac:dyDescent="0.25">
      <c r="A95" s="111" t="s">
        <v>99</v>
      </c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  <c r="AA95" s="112"/>
      <c r="AB95" s="112"/>
      <c r="AC95" s="112"/>
      <c r="AD95" s="112"/>
      <c r="AE95" s="112"/>
      <c r="AF95" s="112"/>
      <c r="AG95" s="109">
        <v>240</v>
      </c>
      <c r="AH95" s="49">
        <f t="shared" si="16"/>
        <v>0</v>
      </c>
      <c r="AI95" s="110" t="e">
        <f t="shared" si="17"/>
        <v>#N/A</v>
      </c>
    </row>
    <row r="96" spans="1:37" x14ac:dyDescent="0.25">
      <c r="A96" s="111" t="s">
        <v>100</v>
      </c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2"/>
      <c r="AF96" s="112"/>
      <c r="AG96" s="109">
        <v>60</v>
      </c>
      <c r="AH96" s="49">
        <f t="shared" si="16"/>
        <v>0</v>
      </c>
      <c r="AI96" s="110" t="e">
        <f t="shared" si="17"/>
        <v>#N/A</v>
      </c>
    </row>
    <row r="97" spans="1:37" x14ac:dyDescent="0.25">
      <c r="A97" s="113" t="s">
        <v>101</v>
      </c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  <c r="AF97" s="114"/>
      <c r="AG97" s="116">
        <v>120</v>
      </c>
      <c r="AH97" s="49">
        <f t="shared" si="16"/>
        <v>0</v>
      </c>
      <c r="AI97" s="110" t="e">
        <f t="shared" si="17"/>
        <v>#N/A</v>
      </c>
    </row>
    <row r="98" spans="1:37" x14ac:dyDescent="0.25">
      <c r="A98" s="113" t="s">
        <v>102</v>
      </c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6"/>
      <c r="AH98" s="49">
        <f t="shared" si="16"/>
        <v>0</v>
      </c>
      <c r="AI98" s="110" t="e">
        <f t="shared" si="17"/>
        <v>#N/A</v>
      </c>
    </row>
    <row r="99" spans="1:37" x14ac:dyDescent="0.25">
      <c r="A99" s="113" t="s">
        <v>103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  <c r="AF99" s="114"/>
      <c r="AG99" s="100"/>
      <c r="AH99" s="49">
        <f t="shared" si="16"/>
        <v>0</v>
      </c>
      <c r="AI99" s="110" t="e">
        <f t="shared" si="17"/>
        <v>#N/A</v>
      </c>
    </row>
    <row r="100" spans="1:37" ht="15.75" thickBot="1" x14ac:dyDescent="0.3">
      <c r="A100" s="117" t="s">
        <v>104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100"/>
      <c r="AH100" s="49">
        <f t="shared" si="16"/>
        <v>0</v>
      </c>
      <c r="AI100" s="110" t="e">
        <f t="shared" si="17"/>
        <v>#N/A</v>
      </c>
    </row>
    <row r="101" spans="1:37" ht="15.75" thickBot="1" x14ac:dyDescent="0.3">
      <c r="A101" s="118" t="s">
        <v>105</v>
      </c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20"/>
      <c r="AH101" s="49"/>
      <c r="AI101" s="50"/>
      <c r="AK101" s="51"/>
    </row>
    <row r="102" spans="1:37" x14ac:dyDescent="0.25">
      <c r="A102" s="121" t="s">
        <v>106</v>
      </c>
      <c r="B102" s="122">
        <f t="shared" ref="B102:B107" si="18">AF102</f>
        <v>9.9</v>
      </c>
      <c r="C102" s="48">
        <v>9.9</v>
      </c>
      <c r="D102" s="122">
        <f t="shared" ref="D102:S107" si="19">C102</f>
        <v>9.9</v>
      </c>
      <c r="E102" s="122">
        <f t="shared" si="19"/>
        <v>9.9</v>
      </c>
      <c r="F102" s="122">
        <f t="shared" si="19"/>
        <v>9.9</v>
      </c>
      <c r="G102" s="122">
        <f t="shared" si="19"/>
        <v>9.9</v>
      </c>
      <c r="H102" s="122">
        <f t="shared" si="19"/>
        <v>9.9</v>
      </c>
      <c r="I102" s="122">
        <f t="shared" si="19"/>
        <v>9.9</v>
      </c>
      <c r="J102" s="122">
        <f t="shared" si="19"/>
        <v>9.9</v>
      </c>
      <c r="K102" s="122">
        <f t="shared" si="19"/>
        <v>9.9</v>
      </c>
      <c r="L102" s="122">
        <f t="shared" si="19"/>
        <v>9.9</v>
      </c>
      <c r="M102" s="122">
        <f t="shared" si="19"/>
        <v>9.9</v>
      </c>
      <c r="N102" s="122">
        <f t="shared" si="19"/>
        <v>9.9</v>
      </c>
      <c r="O102" s="122">
        <f t="shared" si="19"/>
        <v>9.9</v>
      </c>
      <c r="P102" s="122">
        <f t="shared" si="19"/>
        <v>9.9</v>
      </c>
      <c r="Q102" s="122">
        <f t="shared" si="19"/>
        <v>9.9</v>
      </c>
      <c r="R102" s="122">
        <f t="shared" si="19"/>
        <v>9.9</v>
      </c>
      <c r="S102" s="122">
        <f t="shared" si="19"/>
        <v>9.9</v>
      </c>
      <c r="T102" s="122">
        <f t="shared" ref="T102:AF107" si="20">S102</f>
        <v>9.9</v>
      </c>
      <c r="U102" s="122">
        <f t="shared" si="20"/>
        <v>9.9</v>
      </c>
      <c r="V102" s="122">
        <f t="shared" si="20"/>
        <v>9.9</v>
      </c>
      <c r="W102" s="122">
        <f t="shared" si="20"/>
        <v>9.9</v>
      </c>
      <c r="X102" s="122">
        <f t="shared" si="20"/>
        <v>9.9</v>
      </c>
      <c r="Y102" s="122">
        <f t="shared" si="20"/>
        <v>9.9</v>
      </c>
      <c r="Z102" s="122">
        <f t="shared" si="20"/>
        <v>9.9</v>
      </c>
      <c r="AA102" s="122">
        <f t="shared" si="20"/>
        <v>9.9</v>
      </c>
      <c r="AB102" s="122">
        <f t="shared" si="20"/>
        <v>9.9</v>
      </c>
      <c r="AC102" s="122">
        <f t="shared" si="20"/>
        <v>9.9</v>
      </c>
      <c r="AD102" s="122">
        <f t="shared" si="20"/>
        <v>9.9</v>
      </c>
      <c r="AE102" s="122">
        <f t="shared" si="20"/>
        <v>9.9</v>
      </c>
      <c r="AF102" s="122">
        <f t="shared" si="20"/>
        <v>9.9</v>
      </c>
      <c r="AG102" s="123">
        <v>9.94</v>
      </c>
      <c r="AH102" s="49"/>
      <c r="AI102" s="50"/>
      <c r="AK102" s="51"/>
    </row>
    <row r="103" spans="1:37" x14ac:dyDescent="0.25">
      <c r="A103" s="111" t="s">
        <v>107</v>
      </c>
      <c r="B103" s="124">
        <f t="shared" si="18"/>
        <v>9.6</v>
      </c>
      <c r="C103" s="125">
        <v>9.6</v>
      </c>
      <c r="D103" s="124">
        <f t="shared" si="19"/>
        <v>9.6</v>
      </c>
      <c r="E103" s="124">
        <f t="shared" si="19"/>
        <v>9.6</v>
      </c>
      <c r="F103" s="124">
        <f t="shared" si="19"/>
        <v>9.6</v>
      </c>
      <c r="G103" s="124">
        <f t="shared" si="19"/>
        <v>9.6</v>
      </c>
      <c r="H103" s="124">
        <f t="shared" si="19"/>
        <v>9.6</v>
      </c>
      <c r="I103" s="124">
        <f t="shared" si="19"/>
        <v>9.6</v>
      </c>
      <c r="J103" s="124">
        <f t="shared" si="19"/>
        <v>9.6</v>
      </c>
      <c r="K103" s="124">
        <f t="shared" si="19"/>
        <v>9.6</v>
      </c>
      <c r="L103" s="124">
        <f t="shared" si="19"/>
        <v>9.6</v>
      </c>
      <c r="M103" s="124">
        <f t="shared" si="19"/>
        <v>9.6</v>
      </c>
      <c r="N103" s="124">
        <f t="shared" si="19"/>
        <v>9.6</v>
      </c>
      <c r="O103" s="124">
        <f t="shared" si="19"/>
        <v>9.6</v>
      </c>
      <c r="P103" s="124">
        <f t="shared" si="19"/>
        <v>9.6</v>
      </c>
      <c r="Q103" s="124">
        <f t="shared" si="19"/>
        <v>9.6</v>
      </c>
      <c r="R103" s="124">
        <f t="shared" si="19"/>
        <v>9.6</v>
      </c>
      <c r="S103" s="124">
        <f t="shared" si="19"/>
        <v>9.6</v>
      </c>
      <c r="T103" s="124">
        <f t="shared" si="20"/>
        <v>9.6</v>
      </c>
      <c r="U103" s="124">
        <f t="shared" si="20"/>
        <v>9.6</v>
      </c>
      <c r="V103" s="124">
        <f t="shared" si="20"/>
        <v>9.6</v>
      </c>
      <c r="W103" s="124">
        <f t="shared" si="20"/>
        <v>9.6</v>
      </c>
      <c r="X103" s="124">
        <f t="shared" si="20"/>
        <v>9.6</v>
      </c>
      <c r="Y103" s="124">
        <f t="shared" si="20"/>
        <v>9.6</v>
      </c>
      <c r="Z103" s="124">
        <f t="shared" si="20"/>
        <v>9.6</v>
      </c>
      <c r="AA103" s="124">
        <f t="shared" si="20"/>
        <v>9.6</v>
      </c>
      <c r="AB103" s="124">
        <f t="shared" si="20"/>
        <v>9.6</v>
      </c>
      <c r="AC103" s="124">
        <f t="shared" si="20"/>
        <v>9.6</v>
      </c>
      <c r="AD103" s="124">
        <f t="shared" si="20"/>
        <v>9.6</v>
      </c>
      <c r="AE103" s="124">
        <f t="shared" si="20"/>
        <v>9.6</v>
      </c>
      <c r="AF103" s="124">
        <f t="shared" si="20"/>
        <v>9.6</v>
      </c>
      <c r="AG103" s="126">
        <v>9.9</v>
      </c>
      <c r="AH103" s="49"/>
      <c r="AI103" s="50"/>
      <c r="AK103" s="51"/>
    </row>
    <row r="104" spans="1:37" x14ac:dyDescent="0.25">
      <c r="A104" s="113" t="s">
        <v>108</v>
      </c>
      <c r="B104" s="124">
        <f t="shared" si="18"/>
        <v>9.98</v>
      </c>
      <c r="C104" s="125">
        <v>9.98</v>
      </c>
      <c r="D104" s="124">
        <f t="shared" si="19"/>
        <v>9.98</v>
      </c>
      <c r="E104" s="124">
        <f t="shared" si="19"/>
        <v>9.98</v>
      </c>
      <c r="F104" s="124">
        <f t="shared" si="19"/>
        <v>9.98</v>
      </c>
      <c r="G104" s="124">
        <f t="shared" si="19"/>
        <v>9.98</v>
      </c>
      <c r="H104" s="124">
        <f t="shared" si="19"/>
        <v>9.98</v>
      </c>
      <c r="I104" s="124">
        <f t="shared" si="19"/>
        <v>9.98</v>
      </c>
      <c r="J104" s="124">
        <f t="shared" si="19"/>
        <v>9.98</v>
      </c>
      <c r="K104" s="124">
        <f t="shared" si="19"/>
        <v>9.98</v>
      </c>
      <c r="L104" s="124">
        <f t="shared" si="19"/>
        <v>9.98</v>
      </c>
      <c r="M104" s="124">
        <f t="shared" si="19"/>
        <v>9.98</v>
      </c>
      <c r="N104" s="124">
        <f t="shared" si="19"/>
        <v>9.98</v>
      </c>
      <c r="O104" s="124">
        <f t="shared" si="19"/>
        <v>9.98</v>
      </c>
      <c r="P104" s="124">
        <f t="shared" si="19"/>
        <v>9.98</v>
      </c>
      <c r="Q104" s="124">
        <f t="shared" si="19"/>
        <v>9.98</v>
      </c>
      <c r="R104" s="124">
        <f t="shared" si="19"/>
        <v>9.98</v>
      </c>
      <c r="S104" s="124">
        <f t="shared" si="19"/>
        <v>9.98</v>
      </c>
      <c r="T104" s="124">
        <f t="shared" si="20"/>
        <v>9.98</v>
      </c>
      <c r="U104" s="124">
        <f t="shared" si="20"/>
        <v>9.98</v>
      </c>
      <c r="V104" s="124">
        <f t="shared" si="20"/>
        <v>9.98</v>
      </c>
      <c r="W104" s="124">
        <f t="shared" si="20"/>
        <v>9.98</v>
      </c>
      <c r="X104" s="124">
        <f t="shared" si="20"/>
        <v>9.98</v>
      </c>
      <c r="Y104" s="124">
        <f t="shared" si="20"/>
        <v>9.98</v>
      </c>
      <c r="Z104" s="124">
        <f t="shared" si="20"/>
        <v>9.98</v>
      </c>
      <c r="AA104" s="124">
        <f t="shared" si="20"/>
        <v>9.98</v>
      </c>
      <c r="AB104" s="124">
        <f t="shared" si="20"/>
        <v>9.98</v>
      </c>
      <c r="AC104" s="124">
        <f t="shared" si="20"/>
        <v>9.98</v>
      </c>
      <c r="AD104" s="124">
        <f t="shared" si="20"/>
        <v>9.98</v>
      </c>
      <c r="AE104" s="124">
        <f t="shared" si="20"/>
        <v>9.98</v>
      </c>
      <c r="AF104" s="124">
        <f t="shared" si="20"/>
        <v>9.98</v>
      </c>
      <c r="AG104" s="127">
        <v>9.6579999999999995</v>
      </c>
      <c r="AH104" s="49"/>
      <c r="AI104" s="50"/>
      <c r="AK104" s="51"/>
    </row>
    <row r="105" spans="1:37" x14ac:dyDescent="0.25">
      <c r="A105" s="113" t="s">
        <v>109</v>
      </c>
      <c r="B105" s="124">
        <f t="shared" si="18"/>
        <v>9.1</v>
      </c>
      <c r="C105" s="125">
        <v>9.1</v>
      </c>
      <c r="D105" s="124">
        <f t="shared" si="19"/>
        <v>9.1</v>
      </c>
      <c r="E105" s="124">
        <f t="shared" si="19"/>
        <v>9.1</v>
      </c>
      <c r="F105" s="124">
        <f t="shared" si="19"/>
        <v>9.1</v>
      </c>
      <c r="G105" s="124">
        <f t="shared" si="19"/>
        <v>9.1</v>
      </c>
      <c r="H105" s="124">
        <f t="shared" si="19"/>
        <v>9.1</v>
      </c>
      <c r="I105" s="124">
        <f t="shared" si="19"/>
        <v>9.1</v>
      </c>
      <c r="J105" s="124">
        <f t="shared" si="19"/>
        <v>9.1</v>
      </c>
      <c r="K105" s="124">
        <f t="shared" si="19"/>
        <v>9.1</v>
      </c>
      <c r="L105" s="124">
        <f t="shared" si="19"/>
        <v>9.1</v>
      </c>
      <c r="M105" s="124">
        <f t="shared" si="19"/>
        <v>9.1</v>
      </c>
      <c r="N105" s="124">
        <f t="shared" si="19"/>
        <v>9.1</v>
      </c>
      <c r="O105" s="124">
        <f t="shared" si="19"/>
        <v>9.1</v>
      </c>
      <c r="P105" s="124">
        <f t="shared" si="19"/>
        <v>9.1</v>
      </c>
      <c r="Q105" s="124">
        <f t="shared" si="19"/>
        <v>9.1</v>
      </c>
      <c r="R105" s="124">
        <f t="shared" si="19"/>
        <v>9.1</v>
      </c>
      <c r="S105" s="124">
        <f t="shared" si="19"/>
        <v>9.1</v>
      </c>
      <c r="T105" s="124">
        <f t="shared" si="20"/>
        <v>9.1</v>
      </c>
      <c r="U105" s="124">
        <f t="shared" si="20"/>
        <v>9.1</v>
      </c>
      <c r="V105" s="124">
        <f t="shared" si="20"/>
        <v>9.1</v>
      </c>
      <c r="W105" s="124">
        <f t="shared" si="20"/>
        <v>9.1</v>
      </c>
      <c r="X105" s="124">
        <f t="shared" si="20"/>
        <v>9.1</v>
      </c>
      <c r="Y105" s="124">
        <f t="shared" si="20"/>
        <v>9.1</v>
      </c>
      <c r="Z105" s="124">
        <f t="shared" si="20"/>
        <v>9.1</v>
      </c>
      <c r="AA105" s="124">
        <f t="shared" si="20"/>
        <v>9.1</v>
      </c>
      <c r="AB105" s="124">
        <f t="shared" si="20"/>
        <v>9.1</v>
      </c>
      <c r="AC105" s="124">
        <f t="shared" si="20"/>
        <v>9.1</v>
      </c>
      <c r="AD105" s="124">
        <f t="shared" si="20"/>
        <v>9.1</v>
      </c>
      <c r="AE105" s="124">
        <f t="shared" si="20"/>
        <v>9.1</v>
      </c>
      <c r="AF105" s="124">
        <f t="shared" si="20"/>
        <v>9.1</v>
      </c>
      <c r="AG105" s="127">
        <v>9.6</v>
      </c>
      <c r="AH105" s="49"/>
      <c r="AI105" s="50"/>
      <c r="AK105" s="51"/>
    </row>
    <row r="106" spans="1:37" x14ac:dyDescent="0.25">
      <c r="A106" s="113" t="s">
        <v>110</v>
      </c>
      <c r="B106" s="124">
        <f t="shared" si="18"/>
        <v>9.18</v>
      </c>
      <c r="C106" s="125">
        <v>9.18</v>
      </c>
      <c r="D106" s="124">
        <f t="shared" si="19"/>
        <v>9.18</v>
      </c>
      <c r="E106" s="124">
        <f t="shared" si="19"/>
        <v>9.18</v>
      </c>
      <c r="F106" s="124">
        <f t="shared" si="19"/>
        <v>9.18</v>
      </c>
      <c r="G106" s="124">
        <f t="shared" si="19"/>
        <v>9.18</v>
      </c>
      <c r="H106" s="124">
        <f t="shared" si="19"/>
        <v>9.18</v>
      </c>
      <c r="I106" s="124">
        <f t="shared" si="19"/>
        <v>9.18</v>
      </c>
      <c r="J106" s="124">
        <f t="shared" si="19"/>
        <v>9.18</v>
      </c>
      <c r="K106" s="124">
        <f t="shared" si="19"/>
        <v>9.18</v>
      </c>
      <c r="L106" s="124">
        <f t="shared" si="19"/>
        <v>9.18</v>
      </c>
      <c r="M106" s="124">
        <f t="shared" si="19"/>
        <v>9.18</v>
      </c>
      <c r="N106" s="124">
        <f t="shared" si="19"/>
        <v>9.18</v>
      </c>
      <c r="O106" s="124">
        <f t="shared" si="19"/>
        <v>9.18</v>
      </c>
      <c r="P106" s="124">
        <f t="shared" si="19"/>
        <v>9.18</v>
      </c>
      <c r="Q106" s="124">
        <f t="shared" si="19"/>
        <v>9.18</v>
      </c>
      <c r="R106" s="124">
        <f t="shared" si="19"/>
        <v>9.18</v>
      </c>
      <c r="S106" s="124">
        <f t="shared" si="19"/>
        <v>9.18</v>
      </c>
      <c r="T106" s="124">
        <f t="shared" si="20"/>
        <v>9.18</v>
      </c>
      <c r="U106" s="124">
        <f t="shared" si="20"/>
        <v>9.18</v>
      </c>
      <c r="V106" s="124">
        <f t="shared" si="20"/>
        <v>9.18</v>
      </c>
      <c r="W106" s="124">
        <f t="shared" si="20"/>
        <v>9.18</v>
      </c>
      <c r="X106" s="124">
        <f t="shared" si="20"/>
        <v>9.18</v>
      </c>
      <c r="Y106" s="124">
        <f t="shared" si="20"/>
        <v>9.18</v>
      </c>
      <c r="Z106" s="124">
        <f t="shared" si="20"/>
        <v>9.18</v>
      </c>
      <c r="AA106" s="124">
        <f t="shared" si="20"/>
        <v>9.18</v>
      </c>
      <c r="AB106" s="124">
        <f t="shared" si="20"/>
        <v>9.18</v>
      </c>
      <c r="AC106" s="124">
        <f t="shared" si="20"/>
        <v>9.18</v>
      </c>
      <c r="AD106" s="124">
        <f t="shared" si="20"/>
        <v>9.18</v>
      </c>
      <c r="AE106" s="124">
        <f t="shared" si="20"/>
        <v>9.18</v>
      </c>
      <c r="AF106" s="124">
        <f t="shared" si="20"/>
        <v>9.18</v>
      </c>
      <c r="AG106" s="127">
        <v>9.51</v>
      </c>
      <c r="AH106" s="49"/>
      <c r="AI106" s="50"/>
      <c r="AK106" s="51"/>
    </row>
    <row r="107" spans="1:37" x14ac:dyDescent="0.25">
      <c r="A107" s="113" t="s">
        <v>111</v>
      </c>
      <c r="B107" s="124">
        <f t="shared" si="18"/>
        <v>7</v>
      </c>
      <c r="C107" s="125">
        <v>7</v>
      </c>
      <c r="D107" s="124">
        <f t="shared" si="19"/>
        <v>7</v>
      </c>
      <c r="E107" s="124">
        <f t="shared" si="19"/>
        <v>7</v>
      </c>
      <c r="F107" s="124">
        <f t="shared" si="19"/>
        <v>7</v>
      </c>
      <c r="G107" s="124">
        <f t="shared" si="19"/>
        <v>7</v>
      </c>
      <c r="H107" s="124">
        <f t="shared" si="19"/>
        <v>7</v>
      </c>
      <c r="I107" s="124">
        <f t="shared" si="19"/>
        <v>7</v>
      </c>
      <c r="J107" s="124">
        <f t="shared" si="19"/>
        <v>7</v>
      </c>
      <c r="K107" s="124">
        <f t="shared" si="19"/>
        <v>7</v>
      </c>
      <c r="L107" s="124">
        <f t="shared" si="19"/>
        <v>7</v>
      </c>
      <c r="M107" s="124">
        <f t="shared" si="19"/>
        <v>7</v>
      </c>
      <c r="N107" s="124">
        <f t="shared" si="19"/>
        <v>7</v>
      </c>
      <c r="O107" s="124">
        <f t="shared" si="19"/>
        <v>7</v>
      </c>
      <c r="P107" s="124">
        <f t="shared" si="19"/>
        <v>7</v>
      </c>
      <c r="Q107" s="124">
        <f t="shared" si="19"/>
        <v>7</v>
      </c>
      <c r="R107" s="124">
        <f t="shared" si="19"/>
        <v>7</v>
      </c>
      <c r="S107" s="124">
        <f t="shared" si="19"/>
        <v>7</v>
      </c>
      <c r="T107" s="124">
        <f t="shared" si="20"/>
        <v>7</v>
      </c>
      <c r="U107" s="124">
        <f t="shared" si="20"/>
        <v>7</v>
      </c>
      <c r="V107" s="124">
        <f t="shared" si="20"/>
        <v>7</v>
      </c>
      <c r="W107" s="124">
        <f t="shared" si="20"/>
        <v>7</v>
      </c>
      <c r="X107" s="124">
        <f t="shared" si="20"/>
        <v>7</v>
      </c>
      <c r="Y107" s="124">
        <f t="shared" si="20"/>
        <v>7</v>
      </c>
      <c r="Z107" s="124">
        <f t="shared" si="20"/>
        <v>7</v>
      </c>
      <c r="AA107" s="124">
        <f t="shared" si="20"/>
        <v>7</v>
      </c>
      <c r="AB107" s="124">
        <f t="shared" si="20"/>
        <v>7</v>
      </c>
      <c r="AC107" s="124">
        <f t="shared" si="20"/>
        <v>7</v>
      </c>
      <c r="AD107" s="124">
        <f t="shared" si="20"/>
        <v>7</v>
      </c>
      <c r="AE107" s="124">
        <f t="shared" si="20"/>
        <v>7</v>
      </c>
      <c r="AF107" s="124">
        <f t="shared" si="20"/>
        <v>7</v>
      </c>
      <c r="AG107" s="127">
        <v>9.4</v>
      </c>
      <c r="AH107" s="49"/>
      <c r="AI107" s="50"/>
      <c r="AK107" s="51"/>
    </row>
    <row r="108" spans="1:37" x14ac:dyDescent="0.25">
      <c r="A108" s="113" t="s">
        <v>112</v>
      </c>
      <c r="B108" s="124"/>
      <c r="C108" s="125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7">
        <v>8.8000000000000007</v>
      </c>
      <c r="AH108" s="49"/>
      <c r="AI108" s="50"/>
      <c r="AK108" s="51"/>
    </row>
    <row r="109" spans="1:37" x14ac:dyDescent="0.25">
      <c r="A109" s="113" t="s">
        <v>113</v>
      </c>
      <c r="B109" s="124">
        <f>AF109</f>
        <v>2.25</v>
      </c>
      <c r="C109" s="125">
        <v>2.25</v>
      </c>
      <c r="D109" s="124">
        <f t="shared" ref="D109:S110" si="21">C109</f>
        <v>2.25</v>
      </c>
      <c r="E109" s="124">
        <f t="shared" si="21"/>
        <v>2.25</v>
      </c>
      <c r="F109" s="124">
        <f t="shared" si="21"/>
        <v>2.25</v>
      </c>
      <c r="G109" s="124">
        <f t="shared" si="21"/>
        <v>2.25</v>
      </c>
      <c r="H109" s="124">
        <f t="shared" si="21"/>
        <v>2.25</v>
      </c>
      <c r="I109" s="124">
        <f t="shared" si="21"/>
        <v>2.25</v>
      </c>
      <c r="J109" s="124">
        <f t="shared" si="21"/>
        <v>2.25</v>
      </c>
      <c r="K109" s="124">
        <f t="shared" si="21"/>
        <v>2.25</v>
      </c>
      <c r="L109" s="124">
        <f t="shared" si="21"/>
        <v>2.25</v>
      </c>
      <c r="M109" s="124">
        <f t="shared" si="21"/>
        <v>2.25</v>
      </c>
      <c r="N109" s="124">
        <f t="shared" si="21"/>
        <v>2.25</v>
      </c>
      <c r="O109" s="124">
        <f t="shared" si="21"/>
        <v>2.25</v>
      </c>
      <c r="P109" s="124">
        <f t="shared" si="21"/>
        <v>2.25</v>
      </c>
      <c r="Q109" s="124">
        <f t="shared" si="21"/>
        <v>2.25</v>
      </c>
      <c r="R109" s="124">
        <f t="shared" si="21"/>
        <v>2.25</v>
      </c>
      <c r="S109" s="124">
        <f t="shared" si="21"/>
        <v>2.25</v>
      </c>
      <c r="T109" s="124">
        <f t="shared" ref="T109:AF110" si="22">S109</f>
        <v>2.25</v>
      </c>
      <c r="U109" s="124">
        <f t="shared" si="22"/>
        <v>2.25</v>
      </c>
      <c r="V109" s="124">
        <f t="shared" si="22"/>
        <v>2.25</v>
      </c>
      <c r="W109" s="124">
        <f t="shared" si="22"/>
        <v>2.25</v>
      </c>
      <c r="X109" s="124">
        <f t="shared" si="22"/>
        <v>2.25</v>
      </c>
      <c r="Y109" s="124">
        <f t="shared" si="22"/>
        <v>2.25</v>
      </c>
      <c r="Z109" s="124">
        <f t="shared" si="22"/>
        <v>2.25</v>
      </c>
      <c r="AA109" s="124">
        <f t="shared" si="22"/>
        <v>2.25</v>
      </c>
      <c r="AB109" s="124">
        <f t="shared" si="22"/>
        <v>2.25</v>
      </c>
      <c r="AC109" s="124">
        <f t="shared" si="22"/>
        <v>2.25</v>
      </c>
      <c r="AD109" s="124">
        <f t="shared" si="22"/>
        <v>2.25</v>
      </c>
      <c r="AE109" s="124">
        <f t="shared" si="22"/>
        <v>2.25</v>
      </c>
      <c r="AF109" s="124">
        <f t="shared" si="22"/>
        <v>2.25</v>
      </c>
      <c r="AG109" s="127">
        <v>8.5</v>
      </c>
      <c r="AH109" s="49"/>
      <c r="AI109" s="50"/>
      <c r="AK109" s="51"/>
    </row>
    <row r="110" spans="1:37" x14ac:dyDescent="0.25">
      <c r="A110" s="113" t="s">
        <v>114</v>
      </c>
      <c r="B110" s="124">
        <f>AF110</f>
        <v>1.64</v>
      </c>
      <c r="C110" s="125">
        <v>1.64</v>
      </c>
      <c r="D110" s="124">
        <f t="shared" si="21"/>
        <v>1.64</v>
      </c>
      <c r="E110" s="124">
        <f t="shared" si="21"/>
        <v>1.64</v>
      </c>
      <c r="F110" s="124">
        <f t="shared" si="21"/>
        <v>1.64</v>
      </c>
      <c r="G110" s="124">
        <f t="shared" si="21"/>
        <v>1.64</v>
      </c>
      <c r="H110" s="124">
        <f t="shared" si="21"/>
        <v>1.64</v>
      </c>
      <c r="I110" s="124">
        <f t="shared" si="21"/>
        <v>1.64</v>
      </c>
      <c r="J110" s="124">
        <f t="shared" si="21"/>
        <v>1.64</v>
      </c>
      <c r="K110" s="124">
        <f t="shared" si="21"/>
        <v>1.64</v>
      </c>
      <c r="L110" s="124">
        <f t="shared" si="21"/>
        <v>1.64</v>
      </c>
      <c r="M110" s="124">
        <f t="shared" si="21"/>
        <v>1.64</v>
      </c>
      <c r="N110" s="124">
        <f t="shared" si="21"/>
        <v>1.64</v>
      </c>
      <c r="O110" s="124">
        <f t="shared" si="21"/>
        <v>1.64</v>
      </c>
      <c r="P110" s="124">
        <f t="shared" si="21"/>
        <v>1.64</v>
      </c>
      <c r="Q110" s="124">
        <f t="shared" si="21"/>
        <v>1.64</v>
      </c>
      <c r="R110" s="124">
        <f t="shared" si="21"/>
        <v>1.64</v>
      </c>
      <c r="S110" s="124">
        <f t="shared" si="21"/>
        <v>1.64</v>
      </c>
      <c r="T110" s="124">
        <f t="shared" si="22"/>
        <v>1.64</v>
      </c>
      <c r="U110" s="124">
        <f t="shared" si="22"/>
        <v>1.64</v>
      </c>
      <c r="V110" s="124">
        <f t="shared" si="22"/>
        <v>1.64</v>
      </c>
      <c r="W110" s="124">
        <f t="shared" si="22"/>
        <v>1.64</v>
      </c>
      <c r="X110" s="124">
        <f t="shared" si="22"/>
        <v>1.64</v>
      </c>
      <c r="Y110" s="124">
        <f t="shared" si="22"/>
        <v>1.64</v>
      </c>
      <c r="Z110" s="124">
        <f t="shared" si="22"/>
        <v>1.64</v>
      </c>
      <c r="AA110" s="124">
        <f t="shared" si="22"/>
        <v>1.64</v>
      </c>
      <c r="AB110" s="124">
        <f t="shared" si="22"/>
        <v>1.64</v>
      </c>
      <c r="AC110" s="124">
        <f t="shared" si="22"/>
        <v>1.64</v>
      </c>
      <c r="AD110" s="124">
        <f t="shared" si="22"/>
        <v>1.64</v>
      </c>
      <c r="AE110" s="124">
        <f t="shared" si="22"/>
        <v>1.64</v>
      </c>
      <c r="AF110" s="124">
        <f t="shared" si="22"/>
        <v>1.64</v>
      </c>
      <c r="AG110" s="127">
        <v>8.5</v>
      </c>
      <c r="AH110" s="49"/>
      <c r="AI110" s="50"/>
      <c r="AK110" s="51"/>
    </row>
    <row r="111" spans="1:37" x14ac:dyDescent="0.25">
      <c r="A111" s="113" t="s">
        <v>115</v>
      </c>
      <c r="B111" s="124"/>
      <c r="C111" s="125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7">
        <v>8.4</v>
      </c>
      <c r="AH111" s="49"/>
      <c r="AI111" s="50"/>
      <c r="AK111" s="51"/>
    </row>
    <row r="112" spans="1:37" ht="13.5" customHeight="1" x14ac:dyDescent="0.25">
      <c r="A112" s="113" t="s">
        <v>116</v>
      </c>
      <c r="B112" s="124">
        <f t="shared" ref="B112:B129" si="23">AF112</f>
        <v>1.62</v>
      </c>
      <c r="C112" s="125">
        <v>1.62</v>
      </c>
      <c r="D112" s="124">
        <f t="shared" ref="D112:S119" si="24">C112</f>
        <v>1.62</v>
      </c>
      <c r="E112" s="124">
        <f t="shared" si="24"/>
        <v>1.62</v>
      </c>
      <c r="F112" s="124">
        <f t="shared" si="24"/>
        <v>1.62</v>
      </c>
      <c r="G112" s="124">
        <f t="shared" si="24"/>
        <v>1.62</v>
      </c>
      <c r="H112" s="124">
        <f t="shared" si="24"/>
        <v>1.62</v>
      </c>
      <c r="I112" s="124">
        <f t="shared" si="24"/>
        <v>1.62</v>
      </c>
      <c r="J112" s="124">
        <f t="shared" si="24"/>
        <v>1.62</v>
      </c>
      <c r="K112" s="124">
        <f t="shared" si="24"/>
        <v>1.62</v>
      </c>
      <c r="L112" s="124">
        <f t="shared" si="24"/>
        <v>1.62</v>
      </c>
      <c r="M112" s="124">
        <f t="shared" si="24"/>
        <v>1.62</v>
      </c>
      <c r="N112" s="124">
        <f t="shared" si="24"/>
        <v>1.62</v>
      </c>
      <c r="O112" s="124">
        <f t="shared" si="24"/>
        <v>1.62</v>
      </c>
      <c r="P112" s="124">
        <f t="shared" si="24"/>
        <v>1.62</v>
      </c>
      <c r="Q112" s="124">
        <f t="shared" si="24"/>
        <v>1.62</v>
      </c>
      <c r="R112" s="124">
        <f t="shared" si="24"/>
        <v>1.62</v>
      </c>
      <c r="S112" s="124">
        <f t="shared" si="24"/>
        <v>1.62</v>
      </c>
      <c r="T112" s="124">
        <f t="shared" ref="T112:AF127" si="25">S112</f>
        <v>1.62</v>
      </c>
      <c r="U112" s="124">
        <f t="shared" si="25"/>
        <v>1.62</v>
      </c>
      <c r="V112" s="124">
        <f t="shared" si="25"/>
        <v>1.62</v>
      </c>
      <c r="W112" s="124">
        <f t="shared" si="25"/>
        <v>1.62</v>
      </c>
      <c r="X112" s="124">
        <f t="shared" si="25"/>
        <v>1.62</v>
      </c>
      <c r="Y112" s="124">
        <f t="shared" si="25"/>
        <v>1.62</v>
      </c>
      <c r="Z112" s="124">
        <f t="shared" si="25"/>
        <v>1.62</v>
      </c>
      <c r="AA112" s="124">
        <f t="shared" si="25"/>
        <v>1.62</v>
      </c>
      <c r="AB112" s="124">
        <f t="shared" si="25"/>
        <v>1.62</v>
      </c>
      <c r="AC112" s="124">
        <f t="shared" si="25"/>
        <v>1.62</v>
      </c>
      <c r="AD112" s="124">
        <f t="shared" si="25"/>
        <v>1.62</v>
      </c>
      <c r="AE112" s="124">
        <f t="shared" si="25"/>
        <v>1.62</v>
      </c>
      <c r="AF112" s="124">
        <f t="shared" si="25"/>
        <v>1.62</v>
      </c>
      <c r="AG112" s="127">
        <v>8</v>
      </c>
      <c r="AH112" s="49"/>
      <c r="AI112" s="50"/>
      <c r="AK112" s="51"/>
    </row>
    <row r="113" spans="1:37" x14ac:dyDescent="0.25">
      <c r="A113" s="113" t="s">
        <v>117</v>
      </c>
      <c r="B113" s="124">
        <f t="shared" si="23"/>
        <v>8.36</v>
      </c>
      <c r="C113" s="125">
        <v>8.36</v>
      </c>
      <c r="D113" s="124">
        <f t="shared" si="24"/>
        <v>8.36</v>
      </c>
      <c r="E113" s="124">
        <f t="shared" si="24"/>
        <v>8.36</v>
      </c>
      <c r="F113" s="124">
        <f t="shared" si="24"/>
        <v>8.36</v>
      </c>
      <c r="G113" s="124">
        <f t="shared" si="24"/>
        <v>8.36</v>
      </c>
      <c r="H113" s="124">
        <f t="shared" si="24"/>
        <v>8.36</v>
      </c>
      <c r="I113" s="124">
        <f t="shared" si="24"/>
        <v>8.36</v>
      </c>
      <c r="J113" s="124">
        <f t="shared" si="24"/>
        <v>8.36</v>
      </c>
      <c r="K113" s="124">
        <f t="shared" si="24"/>
        <v>8.36</v>
      </c>
      <c r="L113" s="124">
        <f t="shared" si="24"/>
        <v>8.36</v>
      </c>
      <c r="M113" s="124">
        <f t="shared" si="24"/>
        <v>8.36</v>
      </c>
      <c r="N113" s="124">
        <f t="shared" si="24"/>
        <v>8.36</v>
      </c>
      <c r="O113" s="124">
        <f t="shared" si="24"/>
        <v>8.36</v>
      </c>
      <c r="P113" s="124">
        <f t="shared" si="24"/>
        <v>8.36</v>
      </c>
      <c r="Q113" s="124">
        <f t="shared" si="24"/>
        <v>8.36</v>
      </c>
      <c r="R113" s="124">
        <f t="shared" si="24"/>
        <v>8.36</v>
      </c>
      <c r="S113" s="124">
        <f t="shared" si="24"/>
        <v>8.36</v>
      </c>
      <c r="T113" s="124">
        <f t="shared" si="25"/>
        <v>8.36</v>
      </c>
      <c r="U113" s="124">
        <f t="shared" si="25"/>
        <v>8.36</v>
      </c>
      <c r="V113" s="124">
        <f t="shared" si="25"/>
        <v>8.36</v>
      </c>
      <c r="W113" s="124">
        <f t="shared" si="25"/>
        <v>8.36</v>
      </c>
      <c r="X113" s="124">
        <f t="shared" si="25"/>
        <v>8.36</v>
      </c>
      <c r="Y113" s="124">
        <f t="shared" si="25"/>
        <v>8.36</v>
      </c>
      <c r="Z113" s="124">
        <f t="shared" si="25"/>
        <v>8.36</v>
      </c>
      <c r="AA113" s="124">
        <f t="shared" si="25"/>
        <v>8.36</v>
      </c>
      <c r="AB113" s="124">
        <f t="shared" si="25"/>
        <v>8.36</v>
      </c>
      <c r="AC113" s="124">
        <f t="shared" si="25"/>
        <v>8.36</v>
      </c>
      <c r="AD113" s="124">
        <f t="shared" si="25"/>
        <v>8.36</v>
      </c>
      <c r="AE113" s="124">
        <f t="shared" si="25"/>
        <v>8.36</v>
      </c>
      <c r="AF113" s="124">
        <f t="shared" si="25"/>
        <v>8.36</v>
      </c>
      <c r="AG113" s="127">
        <v>8</v>
      </c>
      <c r="AH113" s="49"/>
      <c r="AI113" s="50"/>
      <c r="AK113" s="51"/>
    </row>
    <row r="114" spans="1:37" x14ac:dyDescent="0.25">
      <c r="A114" s="113" t="s">
        <v>118</v>
      </c>
      <c r="B114" s="124">
        <f t="shared" si="23"/>
        <v>5.4</v>
      </c>
      <c r="C114" s="125">
        <v>8</v>
      </c>
      <c r="D114" s="124">
        <f t="shared" si="24"/>
        <v>8</v>
      </c>
      <c r="E114" s="124">
        <f t="shared" si="24"/>
        <v>8</v>
      </c>
      <c r="F114" s="124">
        <f t="shared" si="24"/>
        <v>8</v>
      </c>
      <c r="G114" s="124">
        <f t="shared" si="24"/>
        <v>8</v>
      </c>
      <c r="H114" s="124">
        <f t="shared" si="24"/>
        <v>8</v>
      </c>
      <c r="I114" s="124">
        <f t="shared" si="24"/>
        <v>8</v>
      </c>
      <c r="J114" s="124">
        <v>5.4</v>
      </c>
      <c r="K114" s="124">
        <f t="shared" si="24"/>
        <v>5.4</v>
      </c>
      <c r="L114" s="124">
        <f t="shared" si="24"/>
        <v>5.4</v>
      </c>
      <c r="M114" s="124">
        <f t="shared" si="24"/>
        <v>5.4</v>
      </c>
      <c r="N114" s="124">
        <f t="shared" si="24"/>
        <v>5.4</v>
      </c>
      <c r="O114" s="124">
        <f t="shared" si="24"/>
        <v>5.4</v>
      </c>
      <c r="P114" s="124">
        <f t="shared" si="24"/>
        <v>5.4</v>
      </c>
      <c r="Q114" s="124">
        <f t="shared" si="24"/>
        <v>5.4</v>
      </c>
      <c r="R114" s="124">
        <f t="shared" si="24"/>
        <v>5.4</v>
      </c>
      <c r="S114" s="124">
        <f t="shared" si="24"/>
        <v>5.4</v>
      </c>
      <c r="T114" s="124">
        <f t="shared" si="25"/>
        <v>5.4</v>
      </c>
      <c r="U114" s="124">
        <f t="shared" si="25"/>
        <v>5.4</v>
      </c>
      <c r="V114" s="124">
        <f t="shared" si="25"/>
        <v>5.4</v>
      </c>
      <c r="W114" s="124">
        <f t="shared" si="25"/>
        <v>5.4</v>
      </c>
      <c r="X114" s="124">
        <f t="shared" si="25"/>
        <v>5.4</v>
      </c>
      <c r="Y114" s="124">
        <f t="shared" si="25"/>
        <v>5.4</v>
      </c>
      <c r="Z114" s="124">
        <f t="shared" si="25"/>
        <v>5.4</v>
      </c>
      <c r="AA114" s="124">
        <f t="shared" si="25"/>
        <v>5.4</v>
      </c>
      <c r="AB114" s="124">
        <f t="shared" si="25"/>
        <v>5.4</v>
      </c>
      <c r="AC114" s="124">
        <f t="shared" si="25"/>
        <v>5.4</v>
      </c>
      <c r="AD114" s="124">
        <f t="shared" si="25"/>
        <v>5.4</v>
      </c>
      <c r="AE114" s="124">
        <f t="shared" si="25"/>
        <v>5.4</v>
      </c>
      <c r="AF114" s="124">
        <f t="shared" si="25"/>
        <v>5.4</v>
      </c>
      <c r="AG114" s="127">
        <v>8</v>
      </c>
      <c r="AH114" s="49"/>
      <c r="AI114" s="50"/>
      <c r="AK114" s="51"/>
    </row>
    <row r="115" spans="1:37" x14ac:dyDescent="0.25">
      <c r="A115" s="113" t="s">
        <v>119</v>
      </c>
      <c r="B115" s="124">
        <f t="shared" si="23"/>
        <v>6.57</v>
      </c>
      <c r="C115" s="125">
        <v>6.57</v>
      </c>
      <c r="D115" s="124">
        <f t="shared" si="24"/>
        <v>6.57</v>
      </c>
      <c r="E115" s="124">
        <f t="shared" si="24"/>
        <v>6.57</v>
      </c>
      <c r="F115" s="124">
        <f t="shared" si="24"/>
        <v>6.57</v>
      </c>
      <c r="G115" s="124">
        <f t="shared" si="24"/>
        <v>6.57</v>
      </c>
      <c r="H115" s="124">
        <f t="shared" si="24"/>
        <v>6.57</v>
      </c>
      <c r="I115" s="124">
        <f t="shared" si="24"/>
        <v>6.57</v>
      </c>
      <c r="J115" s="124">
        <f t="shared" si="24"/>
        <v>6.57</v>
      </c>
      <c r="K115" s="124">
        <f t="shared" si="24"/>
        <v>6.57</v>
      </c>
      <c r="L115" s="124">
        <f t="shared" si="24"/>
        <v>6.57</v>
      </c>
      <c r="M115" s="124">
        <f t="shared" si="24"/>
        <v>6.57</v>
      </c>
      <c r="N115" s="124">
        <f t="shared" si="24"/>
        <v>6.57</v>
      </c>
      <c r="O115" s="124">
        <f t="shared" si="24"/>
        <v>6.57</v>
      </c>
      <c r="P115" s="124">
        <f t="shared" si="24"/>
        <v>6.57</v>
      </c>
      <c r="Q115" s="124">
        <f t="shared" si="24"/>
        <v>6.57</v>
      </c>
      <c r="R115" s="124">
        <f t="shared" si="24"/>
        <v>6.57</v>
      </c>
      <c r="S115" s="124">
        <f t="shared" si="24"/>
        <v>6.57</v>
      </c>
      <c r="T115" s="124">
        <f t="shared" si="25"/>
        <v>6.57</v>
      </c>
      <c r="U115" s="124">
        <f t="shared" si="25"/>
        <v>6.57</v>
      </c>
      <c r="V115" s="124">
        <f t="shared" si="25"/>
        <v>6.57</v>
      </c>
      <c r="W115" s="124">
        <f t="shared" si="25"/>
        <v>6.57</v>
      </c>
      <c r="X115" s="124">
        <f t="shared" si="25"/>
        <v>6.57</v>
      </c>
      <c r="Y115" s="124">
        <f t="shared" si="25"/>
        <v>6.57</v>
      </c>
      <c r="Z115" s="124">
        <f t="shared" si="25"/>
        <v>6.57</v>
      </c>
      <c r="AA115" s="124">
        <f t="shared" si="25"/>
        <v>6.57</v>
      </c>
      <c r="AB115" s="124">
        <f t="shared" si="25"/>
        <v>6.57</v>
      </c>
      <c r="AC115" s="124">
        <f t="shared" si="25"/>
        <v>6.57</v>
      </c>
      <c r="AD115" s="124">
        <f t="shared" si="25"/>
        <v>6.57</v>
      </c>
      <c r="AE115" s="124">
        <f t="shared" si="25"/>
        <v>6.57</v>
      </c>
      <c r="AF115" s="124">
        <f t="shared" si="25"/>
        <v>6.57</v>
      </c>
      <c r="AG115" s="127">
        <v>7.8</v>
      </c>
      <c r="AH115" s="49"/>
      <c r="AI115" s="50"/>
      <c r="AK115" s="51"/>
    </row>
    <row r="116" spans="1:37" x14ac:dyDescent="0.25">
      <c r="A116" s="113" t="s">
        <v>120</v>
      </c>
      <c r="B116" s="124">
        <f t="shared" si="23"/>
        <v>3.43</v>
      </c>
      <c r="C116" s="125">
        <v>3.43</v>
      </c>
      <c r="D116" s="124">
        <f t="shared" si="24"/>
        <v>3.43</v>
      </c>
      <c r="E116" s="124">
        <f t="shared" si="24"/>
        <v>3.43</v>
      </c>
      <c r="F116" s="124">
        <f t="shared" si="24"/>
        <v>3.43</v>
      </c>
      <c r="G116" s="124">
        <f t="shared" si="24"/>
        <v>3.43</v>
      </c>
      <c r="H116" s="124">
        <f t="shared" si="24"/>
        <v>3.43</v>
      </c>
      <c r="I116" s="124">
        <f t="shared" si="24"/>
        <v>3.43</v>
      </c>
      <c r="J116" s="124">
        <f t="shared" si="24"/>
        <v>3.43</v>
      </c>
      <c r="K116" s="124">
        <f t="shared" si="24"/>
        <v>3.43</v>
      </c>
      <c r="L116" s="124">
        <f t="shared" si="24"/>
        <v>3.43</v>
      </c>
      <c r="M116" s="124">
        <f t="shared" si="24"/>
        <v>3.43</v>
      </c>
      <c r="N116" s="124">
        <f t="shared" si="24"/>
        <v>3.43</v>
      </c>
      <c r="O116" s="124">
        <f t="shared" si="24"/>
        <v>3.43</v>
      </c>
      <c r="P116" s="124">
        <f t="shared" si="24"/>
        <v>3.43</v>
      </c>
      <c r="Q116" s="124">
        <f t="shared" si="24"/>
        <v>3.43</v>
      </c>
      <c r="R116" s="124">
        <f t="shared" si="24"/>
        <v>3.43</v>
      </c>
      <c r="S116" s="124">
        <f t="shared" si="24"/>
        <v>3.43</v>
      </c>
      <c r="T116" s="124">
        <f t="shared" si="25"/>
        <v>3.43</v>
      </c>
      <c r="U116" s="124">
        <f t="shared" si="25"/>
        <v>3.43</v>
      </c>
      <c r="V116" s="124">
        <f t="shared" si="25"/>
        <v>3.43</v>
      </c>
      <c r="W116" s="124">
        <f t="shared" si="25"/>
        <v>3.43</v>
      </c>
      <c r="X116" s="124">
        <f t="shared" si="25"/>
        <v>3.43</v>
      </c>
      <c r="Y116" s="124">
        <f t="shared" si="25"/>
        <v>3.43</v>
      </c>
      <c r="Z116" s="124">
        <f t="shared" si="25"/>
        <v>3.43</v>
      </c>
      <c r="AA116" s="124">
        <f t="shared" si="25"/>
        <v>3.43</v>
      </c>
      <c r="AB116" s="124">
        <f t="shared" si="25"/>
        <v>3.43</v>
      </c>
      <c r="AC116" s="124">
        <f t="shared" si="25"/>
        <v>3.43</v>
      </c>
      <c r="AD116" s="124">
        <f t="shared" si="25"/>
        <v>3.43</v>
      </c>
      <c r="AE116" s="124">
        <f t="shared" si="25"/>
        <v>3.43</v>
      </c>
      <c r="AF116" s="124">
        <f t="shared" si="25"/>
        <v>3.43</v>
      </c>
      <c r="AG116" s="127">
        <v>7.6</v>
      </c>
      <c r="AH116" s="49"/>
      <c r="AI116" s="50"/>
      <c r="AK116" s="51"/>
    </row>
    <row r="117" spans="1:37" x14ac:dyDescent="0.25">
      <c r="A117" s="113" t="s">
        <v>121</v>
      </c>
      <c r="B117" s="124">
        <f t="shared" si="23"/>
        <v>2.96</v>
      </c>
      <c r="C117" s="125">
        <v>2.96</v>
      </c>
      <c r="D117" s="124">
        <f t="shared" si="24"/>
        <v>2.96</v>
      </c>
      <c r="E117" s="124">
        <f t="shared" si="24"/>
        <v>2.96</v>
      </c>
      <c r="F117" s="124">
        <f t="shared" si="24"/>
        <v>2.96</v>
      </c>
      <c r="G117" s="124">
        <f t="shared" si="24"/>
        <v>2.96</v>
      </c>
      <c r="H117" s="124">
        <f t="shared" si="24"/>
        <v>2.96</v>
      </c>
      <c r="I117" s="124">
        <f t="shared" si="24"/>
        <v>2.96</v>
      </c>
      <c r="J117" s="124">
        <f t="shared" si="24"/>
        <v>2.96</v>
      </c>
      <c r="K117" s="124">
        <f t="shared" si="24"/>
        <v>2.96</v>
      </c>
      <c r="L117" s="124">
        <f t="shared" si="24"/>
        <v>2.96</v>
      </c>
      <c r="M117" s="124">
        <f t="shared" si="24"/>
        <v>2.96</v>
      </c>
      <c r="N117" s="124">
        <f t="shared" si="24"/>
        <v>2.96</v>
      </c>
      <c r="O117" s="124">
        <f t="shared" si="24"/>
        <v>2.96</v>
      </c>
      <c r="P117" s="124">
        <f t="shared" si="24"/>
        <v>2.96</v>
      </c>
      <c r="Q117" s="124">
        <f t="shared" si="24"/>
        <v>2.96</v>
      </c>
      <c r="R117" s="124">
        <f t="shared" si="24"/>
        <v>2.96</v>
      </c>
      <c r="S117" s="124">
        <f t="shared" si="24"/>
        <v>2.96</v>
      </c>
      <c r="T117" s="124">
        <f t="shared" si="25"/>
        <v>2.96</v>
      </c>
      <c r="U117" s="124">
        <f t="shared" si="25"/>
        <v>2.96</v>
      </c>
      <c r="V117" s="124">
        <f t="shared" si="25"/>
        <v>2.96</v>
      </c>
      <c r="W117" s="124">
        <f t="shared" si="25"/>
        <v>2.96</v>
      </c>
      <c r="X117" s="124">
        <f t="shared" si="25"/>
        <v>2.96</v>
      </c>
      <c r="Y117" s="124">
        <f t="shared" si="25"/>
        <v>2.96</v>
      </c>
      <c r="Z117" s="124">
        <f t="shared" si="25"/>
        <v>2.96</v>
      </c>
      <c r="AA117" s="124">
        <f t="shared" si="25"/>
        <v>2.96</v>
      </c>
      <c r="AB117" s="124">
        <f t="shared" si="25"/>
        <v>2.96</v>
      </c>
      <c r="AC117" s="124">
        <f t="shared" si="25"/>
        <v>2.96</v>
      </c>
      <c r="AD117" s="124">
        <f t="shared" si="25"/>
        <v>2.96</v>
      </c>
      <c r="AE117" s="124">
        <f t="shared" si="25"/>
        <v>2.96</v>
      </c>
      <c r="AF117" s="124">
        <f t="shared" si="25"/>
        <v>2.96</v>
      </c>
      <c r="AG117" s="127">
        <v>7.5</v>
      </c>
      <c r="AH117" s="49"/>
      <c r="AI117" s="50"/>
      <c r="AK117" s="51"/>
    </row>
    <row r="118" spans="1:37" x14ac:dyDescent="0.25">
      <c r="A118" s="113" t="s">
        <v>122</v>
      </c>
      <c r="B118" s="124">
        <f t="shared" si="23"/>
        <v>8</v>
      </c>
      <c r="C118" s="125">
        <v>8</v>
      </c>
      <c r="D118" s="124">
        <f t="shared" si="24"/>
        <v>8</v>
      </c>
      <c r="E118" s="124">
        <f t="shared" si="24"/>
        <v>8</v>
      </c>
      <c r="F118" s="124">
        <f t="shared" si="24"/>
        <v>8</v>
      </c>
      <c r="G118" s="124">
        <f t="shared" si="24"/>
        <v>8</v>
      </c>
      <c r="H118" s="124">
        <f t="shared" si="24"/>
        <v>8</v>
      </c>
      <c r="I118" s="124">
        <f t="shared" si="24"/>
        <v>8</v>
      </c>
      <c r="J118" s="124">
        <f t="shared" si="24"/>
        <v>8</v>
      </c>
      <c r="K118" s="124">
        <f t="shared" si="24"/>
        <v>8</v>
      </c>
      <c r="L118" s="124">
        <f t="shared" si="24"/>
        <v>8</v>
      </c>
      <c r="M118" s="124">
        <f t="shared" si="24"/>
        <v>8</v>
      </c>
      <c r="N118" s="124">
        <f t="shared" si="24"/>
        <v>8</v>
      </c>
      <c r="O118" s="124">
        <f t="shared" si="24"/>
        <v>8</v>
      </c>
      <c r="P118" s="124">
        <f t="shared" si="24"/>
        <v>8</v>
      </c>
      <c r="Q118" s="124">
        <f t="shared" si="24"/>
        <v>8</v>
      </c>
      <c r="R118" s="124">
        <f t="shared" si="24"/>
        <v>8</v>
      </c>
      <c r="S118" s="124">
        <f t="shared" si="24"/>
        <v>8</v>
      </c>
      <c r="T118" s="124">
        <f t="shared" si="25"/>
        <v>8</v>
      </c>
      <c r="U118" s="124">
        <f t="shared" si="25"/>
        <v>8</v>
      </c>
      <c r="V118" s="124">
        <f t="shared" si="25"/>
        <v>8</v>
      </c>
      <c r="W118" s="124">
        <f t="shared" si="25"/>
        <v>8</v>
      </c>
      <c r="X118" s="124">
        <f t="shared" si="25"/>
        <v>8</v>
      </c>
      <c r="Y118" s="124">
        <f t="shared" si="25"/>
        <v>8</v>
      </c>
      <c r="Z118" s="124">
        <f t="shared" si="25"/>
        <v>8</v>
      </c>
      <c r="AA118" s="124">
        <f t="shared" si="25"/>
        <v>8</v>
      </c>
      <c r="AB118" s="124">
        <f t="shared" si="25"/>
        <v>8</v>
      </c>
      <c r="AC118" s="124">
        <f t="shared" si="25"/>
        <v>8</v>
      </c>
      <c r="AD118" s="124">
        <f t="shared" si="25"/>
        <v>8</v>
      </c>
      <c r="AE118" s="124">
        <f t="shared" si="25"/>
        <v>8</v>
      </c>
      <c r="AF118" s="124">
        <f t="shared" si="25"/>
        <v>8</v>
      </c>
      <c r="AG118" s="127">
        <v>7.5</v>
      </c>
      <c r="AH118" s="49"/>
      <c r="AI118" s="50"/>
      <c r="AK118" s="51"/>
    </row>
    <row r="119" spans="1:37" x14ac:dyDescent="0.25">
      <c r="A119" s="113" t="s">
        <v>123</v>
      </c>
      <c r="B119" s="124">
        <f t="shared" si="23"/>
        <v>7</v>
      </c>
      <c r="C119" s="125">
        <v>7</v>
      </c>
      <c r="D119" s="124">
        <f>C119</f>
        <v>7</v>
      </c>
      <c r="E119" s="124">
        <f t="shared" si="24"/>
        <v>7</v>
      </c>
      <c r="F119" s="124">
        <f t="shared" si="24"/>
        <v>7</v>
      </c>
      <c r="G119" s="124">
        <f t="shared" si="24"/>
        <v>7</v>
      </c>
      <c r="H119" s="124">
        <f t="shared" si="24"/>
        <v>7</v>
      </c>
      <c r="I119" s="124">
        <f t="shared" si="24"/>
        <v>7</v>
      </c>
      <c r="J119" s="124">
        <f t="shared" si="24"/>
        <v>7</v>
      </c>
      <c r="K119" s="124">
        <f t="shared" si="24"/>
        <v>7</v>
      </c>
      <c r="L119" s="124">
        <f t="shared" si="24"/>
        <v>7</v>
      </c>
      <c r="M119" s="124">
        <f t="shared" si="24"/>
        <v>7</v>
      </c>
      <c r="N119" s="124">
        <f t="shared" si="24"/>
        <v>7</v>
      </c>
      <c r="O119" s="124">
        <f t="shared" si="24"/>
        <v>7</v>
      </c>
      <c r="P119" s="124">
        <f t="shared" si="24"/>
        <v>7</v>
      </c>
      <c r="Q119" s="124">
        <f t="shared" si="24"/>
        <v>7</v>
      </c>
      <c r="R119" s="124">
        <f t="shared" si="24"/>
        <v>7</v>
      </c>
      <c r="S119" s="124">
        <f t="shared" si="24"/>
        <v>7</v>
      </c>
      <c r="T119" s="124">
        <f t="shared" si="25"/>
        <v>7</v>
      </c>
      <c r="U119" s="124">
        <f t="shared" si="25"/>
        <v>7</v>
      </c>
      <c r="V119" s="124">
        <f t="shared" si="25"/>
        <v>7</v>
      </c>
      <c r="W119" s="124">
        <f t="shared" si="25"/>
        <v>7</v>
      </c>
      <c r="X119" s="124">
        <f t="shared" si="25"/>
        <v>7</v>
      </c>
      <c r="Y119" s="124">
        <f t="shared" si="25"/>
        <v>7</v>
      </c>
      <c r="Z119" s="124">
        <f t="shared" si="25"/>
        <v>7</v>
      </c>
      <c r="AA119" s="124">
        <f t="shared" si="25"/>
        <v>7</v>
      </c>
      <c r="AB119" s="124">
        <f t="shared" si="25"/>
        <v>7</v>
      </c>
      <c r="AC119" s="124">
        <f t="shared" si="25"/>
        <v>7</v>
      </c>
      <c r="AD119" s="124">
        <f t="shared" si="25"/>
        <v>7</v>
      </c>
      <c r="AE119" s="124">
        <f t="shared" si="25"/>
        <v>7</v>
      </c>
      <c r="AF119" s="124">
        <f t="shared" si="25"/>
        <v>7</v>
      </c>
      <c r="AG119" s="127">
        <v>7</v>
      </c>
      <c r="AH119" s="49"/>
      <c r="AI119" s="50"/>
      <c r="AK119" s="51"/>
    </row>
    <row r="120" spans="1:37" x14ac:dyDescent="0.25">
      <c r="A120" s="113" t="s">
        <v>124</v>
      </c>
      <c r="B120" s="124">
        <f t="shared" si="23"/>
        <v>3.47</v>
      </c>
      <c r="C120" s="125">
        <v>3.47</v>
      </c>
      <c r="D120" s="124">
        <f t="shared" ref="D120:S129" si="26">C120</f>
        <v>3.47</v>
      </c>
      <c r="E120" s="124">
        <f t="shared" si="26"/>
        <v>3.47</v>
      </c>
      <c r="F120" s="124">
        <f t="shared" si="26"/>
        <v>3.47</v>
      </c>
      <c r="G120" s="124">
        <f t="shared" si="26"/>
        <v>3.47</v>
      </c>
      <c r="H120" s="124">
        <f t="shared" si="26"/>
        <v>3.47</v>
      </c>
      <c r="I120" s="124">
        <f t="shared" si="26"/>
        <v>3.47</v>
      </c>
      <c r="J120" s="124">
        <f t="shared" si="26"/>
        <v>3.47</v>
      </c>
      <c r="K120" s="124">
        <f t="shared" si="26"/>
        <v>3.47</v>
      </c>
      <c r="L120" s="124">
        <f t="shared" si="26"/>
        <v>3.47</v>
      </c>
      <c r="M120" s="124">
        <f t="shared" si="26"/>
        <v>3.47</v>
      </c>
      <c r="N120" s="124">
        <f t="shared" si="26"/>
        <v>3.47</v>
      </c>
      <c r="O120" s="124">
        <f t="shared" si="26"/>
        <v>3.47</v>
      </c>
      <c r="P120" s="124">
        <f t="shared" si="26"/>
        <v>3.47</v>
      </c>
      <c r="Q120" s="124">
        <f t="shared" si="26"/>
        <v>3.47</v>
      </c>
      <c r="R120" s="124">
        <f t="shared" si="26"/>
        <v>3.47</v>
      </c>
      <c r="S120" s="124">
        <f t="shared" si="26"/>
        <v>3.47</v>
      </c>
      <c r="T120" s="124">
        <f t="shared" si="25"/>
        <v>3.47</v>
      </c>
      <c r="U120" s="124">
        <f t="shared" si="25"/>
        <v>3.47</v>
      </c>
      <c r="V120" s="124">
        <f t="shared" si="25"/>
        <v>3.47</v>
      </c>
      <c r="W120" s="124">
        <f t="shared" si="25"/>
        <v>3.47</v>
      </c>
      <c r="X120" s="124">
        <f t="shared" si="25"/>
        <v>3.47</v>
      </c>
      <c r="Y120" s="124">
        <f t="shared" si="25"/>
        <v>3.47</v>
      </c>
      <c r="Z120" s="124">
        <f t="shared" si="25"/>
        <v>3.47</v>
      </c>
      <c r="AA120" s="124">
        <f t="shared" si="25"/>
        <v>3.47</v>
      </c>
      <c r="AB120" s="124">
        <f t="shared" si="25"/>
        <v>3.47</v>
      </c>
      <c r="AC120" s="124">
        <f t="shared" si="25"/>
        <v>3.47</v>
      </c>
      <c r="AD120" s="124">
        <f t="shared" si="25"/>
        <v>3.47</v>
      </c>
      <c r="AE120" s="124">
        <f t="shared" si="25"/>
        <v>3.47</v>
      </c>
      <c r="AF120" s="124">
        <f t="shared" si="25"/>
        <v>3.47</v>
      </c>
      <c r="AG120" s="127">
        <v>7</v>
      </c>
      <c r="AH120" s="49"/>
      <c r="AI120" s="50"/>
      <c r="AK120" s="51"/>
    </row>
    <row r="121" spans="1:37" x14ac:dyDescent="0.25">
      <c r="A121" s="113" t="s">
        <v>125</v>
      </c>
      <c r="B121" s="124">
        <f t="shared" si="23"/>
        <v>2.1</v>
      </c>
      <c r="C121" s="125">
        <v>2.1</v>
      </c>
      <c r="D121" s="124">
        <f t="shared" si="26"/>
        <v>2.1</v>
      </c>
      <c r="E121" s="124">
        <f t="shared" si="26"/>
        <v>2.1</v>
      </c>
      <c r="F121" s="124">
        <f t="shared" si="26"/>
        <v>2.1</v>
      </c>
      <c r="G121" s="124">
        <f t="shared" si="26"/>
        <v>2.1</v>
      </c>
      <c r="H121" s="124">
        <f t="shared" si="26"/>
        <v>2.1</v>
      </c>
      <c r="I121" s="124">
        <f t="shared" si="26"/>
        <v>2.1</v>
      </c>
      <c r="J121" s="124">
        <f t="shared" si="26"/>
        <v>2.1</v>
      </c>
      <c r="K121" s="124">
        <f t="shared" si="26"/>
        <v>2.1</v>
      </c>
      <c r="L121" s="124">
        <f t="shared" si="26"/>
        <v>2.1</v>
      </c>
      <c r="M121" s="124">
        <f t="shared" si="26"/>
        <v>2.1</v>
      </c>
      <c r="N121" s="124">
        <f t="shared" si="26"/>
        <v>2.1</v>
      </c>
      <c r="O121" s="124">
        <f t="shared" si="26"/>
        <v>2.1</v>
      </c>
      <c r="P121" s="124">
        <f t="shared" si="26"/>
        <v>2.1</v>
      </c>
      <c r="Q121" s="124">
        <f t="shared" si="26"/>
        <v>2.1</v>
      </c>
      <c r="R121" s="124">
        <f t="shared" si="26"/>
        <v>2.1</v>
      </c>
      <c r="S121" s="124">
        <f t="shared" si="26"/>
        <v>2.1</v>
      </c>
      <c r="T121" s="124">
        <f t="shared" si="25"/>
        <v>2.1</v>
      </c>
      <c r="U121" s="124">
        <f t="shared" si="25"/>
        <v>2.1</v>
      </c>
      <c r="V121" s="124">
        <f t="shared" si="25"/>
        <v>2.1</v>
      </c>
      <c r="W121" s="124">
        <f t="shared" si="25"/>
        <v>2.1</v>
      </c>
      <c r="X121" s="124">
        <f t="shared" si="25"/>
        <v>2.1</v>
      </c>
      <c r="Y121" s="124">
        <f t="shared" si="25"/>
        <v>2.1</v>
      </c>
      <c r="Z121" s="124">
        <f t="shared" si="25"/>
        <v>2.1</v>
      </c>
      <c r="AA121" s="124">
        <f t="shared" si="25"/>
        <v>2.1</v>
      </c>
      <c r="AB121" s="124">
        <f t="shared" si="25"/>
        <v>2.1</v>
      </c>
      <c r="AC121" s="124">
        <f t="shared" si="25"/>
        <v>2.1</v>
      </c>
      <c r="AD121" s="124">
        <f t="shared" si="25"/>
        <v>2.1</v>
      </c>
      <c r="AE121" s="124">
        <f t="shared" si="25"/>
        <v>2.1</v>
      </c>
      <c r="AF121" s="124">
        <f t="shared" si="25"/>
        <v>2.1</v>
      </c>
      <c r="AG121" s="127">
        <v>7</v>
      </c>
      <c r="AH121" s="49"/>
      <c r="AI121" s="50"/>
      <c r="AK121" s="51"/>
    </row>
    <row r="122" spans="1:37" x14ac:dyDescent="0.25">
      <c r="A122" s="113" t="s">
        <v>126</v>
      </c>
      <c r="B122" s="124">
        <f t="shared" si="23"/>
        <v>9.3000000000000007</v>
      </c>
      <c r="C122" s="125">
        <v>9.3000000000000007</v>
      </c>
      <c r="D122" s="124">
        <f t="shared" si="26"/>
        <v>9.3000000000000007</v>
      </c>
      <c r="E122" s="124">
        <f t="shared" si="26"/>
        <v>9.3000000000000007</v>
      </c>
      <c r="F122" s="124">
        <f t="shared" si="26"/>
        <v>9.3000000000000007</v>
      </c>
      <c r="G122" s="124">
        <f t="shared" si="26"/>
        <v>9.3000000000000007</v>
      </c>
      <c r="H122" s="124">
        <f t="shared" si="26"/>
        <v>9.3000000000000007</v>
      </c>
      <c r="I122" s="124">
        <f t="shared" si="26"/>
        <v>9.3000000000000007</v>
      </c>
      <c r="J122" s="124">
        <f t="shared" si="26"/>
        <v>9.3000000000000007</v>
      </c>
      <c r="K122" s="124">
        <f t="shared" si="26"/>
        <v>9.3000000000000007</v>
      </c>
      <c r="L122" s="124">
        <f t="shared" si="26"/>
        <v>9.3000000000000007</v>
      </c>
      <c r="M122" s="124">
        <f t="shared" si="26"/>
        <v>9.3000000000000007</v>
      </c>
      <c r="N122" s="124">
        <f t="shared" si="26"/>
        <v>9.3000000000000007</v>
      </c>
      <c r="O122" s="124">
        <f t="shared" si="26"/>
        <v>9.3000000000000007</v>
      </c>
      <c r="P122" s="124">
        <f t="shared" si="26"/>
        <v>9.3000000000000007</v>
      </c>
      <c r="Q122" s="124">
        <f t="shared" si="26"/>
        <v>9.3000000000000007</v>
      </c>
      <c r="R122" s="124">
        <f t="shared" si="26"/>
        <v>9.3000000000000007</v>
      </c>
      <c r="S122" s="124">
        <f t="shared" si="26"/>
        <v>9.3000000000000007</v>
      </c>
      <c r="T122" s="124">
        <f t="shared" si="25"/>
        <v>9.3000000000000007</v>
      </c>
      <c r="U122" s="124">
        <f t="shared" si="25"/>
        <v>9.3000000000000007</v>
      </c>
      <c r="V122" s="124">
        <f t="shared" si="25"/>
        <v>9.3000000000000007</v>
      </c>
      <c r="W122" s="124">
        <f t="shared" si="25"/>
        <v>9.3000000000000007</v>
      </c>
      <c r="X122" s="124">
        <f t="shared" si="25"/>
        <v>9.3000000000000007</v>
      </c>
      <c r="Y122" s="124">
        <f t="shared" si="25"/>
        <v>9.3000000000000007</v>
      </c>
      <c r="Z122" s="124">
        <f t="shared" si="25"/>
        <v>9.3000000000000007</v>
      </c>
      <c r="AA122" s="124">
        <f t="shared" si="25"/>
        <v>9.3000000000000007</v>
      </c>
      <c r="AB122" s="124">
        <f t="shared" si="25"/>
        <v>9.3000000000000007</v>
      </c>
      <c r="AC122" s="124">
        <f t="shared" si="25"/>
        <v>9.3000000000000007</v>
      </c>
      <c r="AD122" s="124">
        <f t="shared" si="25"/>
        <v>9.3000000000000007</v>
      </c>
      <c r="AE122" s="124">
        <f t="shared" si="25"/>
        <v>9.3000000000000007</v>
      </c>
      <c r="AF122" s="124">
        <f t="shared" si="25"/>
        <v>9.3000000000000007</v>
      </c>
      <c r="AG122" s="127">
        <v>7</v>
      </c>
      <c r="AH122" s="49"/>
      <c r="AI122" s="50"/>
      <c r="AK122" s="51"/>
    </row>
    <row r="123" spans="1:37" x14ac:dyDescent="0.25">
      <c r="A123" s="113" t="s">
        <v>127</v>
      </c>
      <c r="B123" s="124">
        <f t="shared" si="23"/>
        <v>0</v>
      </c>
      <c r="C123" s="125">
        <v>0</v>
      </c>
      <c r="D123" s="124">
        <f t="shared" si="26"/>
        <v>0</v>
      </c>
      <c r="E123" s="124">
        <f t="shared" si="26"/>
        <v>0</v>
      </c>
      <c r="F123" s="124">
        <f t="shared" si="26"/>
        <v>0</v>
      </c>
      <c r="G123" s="124">
        <f t="shared" si="26"/>
        <v>0</v>
      </c>
      <c r="H123" s="124">
        <f t="shared" si="26"/>
        <v>0</v>
      </c>
      <c r="I123" s="124">
        <f t="shared" si="26"/>
        <v>0</v>
      </c>
      <c r="J123" s="124">
        <f t="shared" si="26"/>
        <v>0</v>
      </c>
      <c r="K123" s="124">
        <f t="shared" si="26"/>
        <v>0</v>
      </c>
      <c r="L123" s="124">
        <f t="shared" si="26"/>
        <v>0</v>
      </c>
      <c r="M123" s="124">
        <f t="shared" si="26"/>
        <v>0</v>
      </c>
      <c r="N123" s="124">
        <f t="shared" si="26"/>
        <v>0</v>
      </c>
      <c r="O123" s="124">
        <f t="shared" si="26"/>
        <v>0</v>
      </c>
      <c r="P123" s="124">
        <f t="shared" si="26"/>
        <v>0</v>
      </c>
      <c r="Q123" s="124">
        <f t="shared" si="26"/>
        <v>0</v>
      </c>
      <c r="R123" s="124">
        <f t="shared" si="26"/>
        <v>0</v>
      </c>
      <c r="S123" s="124">
        <f t="shared" si="26"/>
        <v>0</v>
      </c>
      <c r="T123" s="124">
        <f t="shared" si="25"/>
        <v>0</v>
      </c>
      <c r="U123" s="124">
        <f t="shared" si="25"/>
        <v>0</v>
      </c>
      <c r="V123" s="124">
        <f t="shared" si="25"/>
        <v>0</v>
      </c>
      <c r="W123" s="124">
        <f t="shared" si="25"/>
        <v>0</v>
      </c>
      <c r="X123" s="124">
        <f t="shared" si="25"/>
        <v>0</v>
      </c>
      <c r="Y123" s="124">
        <f t="shared" si="25"/>
        <v>0</v>
      </c>
      <c r="Z123" s="124">
        <f t="shared" si="25"/>
        <v>0</v>
      </c>
      <c r="AA123" s="124">
        <f t="shared" si="25"/>
        <v>0</v>
      </c>
      <c r="AB123" s="124">
        <f t="shared" si="25"/>
        <v>0</v>
      </c>
      <c r="AC123" s="124">
        <f t="shared" si="25"/>
        <v>0</v>
      </c>
      <c r="AD123" s="124">
        <f t="shared" si="25"/>
        <v>0</v>
      </c>
      <c r="AE123" s="124">
        <f t="shared" si="25"/>
        <v>0</v>
      </c>
      <c r="AF123" s="124">
        <f t="shared" si="25"/>
        <v>0</v>
      </c>
      <c r="AG123" s="127">
        <v>6.6</v>
      </c>
      <c r="AH123" s="49"/>
      <c r="AI123" s="50"/>
      <c r="AK123" s="51"/>
    </row>
    <row r="124" spans="1:37" x14ac:dyDescent="0.25">
      <c r="A124" s="113" t="s">
        <v>128</v>
      </c>
      <c r="B124" s="124">
        <f t="shared" si="23"/>
        <v>0</v>
      </c>
      <c r="C124" s="125">
        <v>0</v>
      </c>
      <c r="D124" s="124">
        <f t="shared" si="26"/>
        <v>0</v>
      </c>
      <c r="E124" s="124">
        <f t="shared" si="26"/>
        <v>0</v>
      </c>
      <c r="F124" s="124">
        <f t="shared" si="26"/>
        <v>0</v>
      </c>
      <c r="G124" s="124">
        <f t="shared" si="26"/>
        <v>0</v>
      </c>
      <c r="H124" s="124">
        <f t="shared" si="26"/>
        <v>0</v>
      </c>
      <c r="I124" s="124">
        <f t="shared" si="26"/>
        <v>0</v>
      </c>
      <c r="J124" s="124">
        <f t="shared" si="26"/>
        <v>0</v>
      </c>
      <c r="K124" s="124">
        <f t="shared" si="26"/>
        <v>0</v>
      </c>
      <c r="L124" s="124">
        <f t="shared" si="26"/>
        <v>0</v>
      </c>
      <c r="M124" s="124">
        <f t="shared" si="26"/>
        <v>0</v>
      </c>
      <c r="N124" s="124">
        <f t="shared" si="26"/>
        <v>0</v>
      </c>
      <c r="O124" s="124">
        <f t="shared" si="26"/>
        <v>0</v>
      </c>
      <c r="P124" s="124">
        <f t="shared" si="26"/>
        <v>0</v>
      </c>
      <c r="Q124" s="124">
        <f t="shared" si="26"/>
        <v>0</v>
      </c>
      <c r="R124" s="124">
        <f t="shared" si="26"/>
        <v>0</v>
      </c>
      <c r="S124" s="124">
        <f t="shared" si="26"/>
        <v>0</v>
      </c>
      <c r="T124" s="124">
        <f t="shared" si="25"/>
        <v>0</v>
      </c>
      <c r="U124" s="124">
        <f t="shared" si="25"/>
        <v>0</v>
      </c>
      <c r="V124" s="124">
        <f t="shared" si="25"/>
        <v>0</v>
      </c>
      <c r="W124" s="124">
        <f t="shared" si="25"/>
        <v>0</v>
      </c>
      <c r="X124" s="124">
        <f t="shared" si="25"/>
        <v>0</v>
      </c>
      <c r="Y124" s="124">
        <f t="shared" si="25"/>
        <v>0</v>
      </c>
      <c r="Z124" s="124">
        <f t="shared" si="25"/>
        <v>0</v>
      </c>
      <c r="AA124" s="124">
        <f t="shared" si="25"/>
        <v>0</v>
      </c>
      <c r="AB124" s="124">
        <f t="shared" si="25"/>
        <v>0</v>
      </c>
      <c r="AC124" s="124">
        <f t="shared" si="25"/>
        <v>0</v>
      </c>
      <c r="AD124" s="124">
        <f t="shared" si="25"/>
        <v>0</v>
      </c>
      <c r="AE124" s="124">
        <f t="shared" si="25"/>
        <v>0</v>
      </c>
      <c r="AF124" s="124">
        <f t="shared" si="25"/>
        <v>0</v>
      </c>
      <c r="AG124" s="127">
        <v>6.6</v>
      </c>
      <c r="AH124" s="49"/>
      <c r="AI124" s="50"/>
      <c r="AK124" s="51"/>
    </row>
    <row r="125" spans="1:37" x14ac:dyDescent="0.25">
      <c r="A125" s="113" t="s">
        <v>129</v>
      </c>
      <c r="B125" s="124" t="str">
        <f t="shared" si="23"/>
        <v>;/</v>
      </c>
      <c r="C125" s="125">
        <v>5</v>
      </c>
      <c r="D125" s="124">
        <f t="shared" si="26"/>
        <v>5</v>
      </c>
      <c r="E125" s="124">
        <f t="shared" si="26"/>
        <v>5</v>
      </c>
      <c r="F125" s="124">
        <f t="shared" si="26"/>
        <v>5</v>
      </c>
      <c r="G125" s="124">
        <f t="shared" si="26"/>
        <v>5</v>
      </c>
      <c r="H125" s="124">
        <f t="shared" si="26"/>
        <v>5</v>
      </c>
      <c r="I125" s="124" t="s">
        <v>220</v>
      </c>
      <c r="J125" s="124" t="str">
        <f t="shared" si="26"/>
        <v>;/</v>
      </c>
      <c r="K125" s="124" t="str">
        <f t="shared" si="26"/>
        <v>;/</v>
      </c>
      <c r="L125" s="124" t="str">
        <f t="shared" si="26"/>
        <v>;/</v>
      </c>
      <c r="M125" s="124" t="str">
        <f t="shared" si="26"/>
        <v>;/</v>
      </c>
      <c r="N125" s="124" t="str">
        <f t="shared" si="26"/>
        <v>;/</v>
      </c>
      <c r="O125" s="124" t="str">
        <f t="shared" si="26"/>
        <v>;/</v>
      </c>
      <c r="P125" s="124" t="str">
        <f t="shared" si="26"/>
        <v>;/</v>
      </c>
      <c r="Q125" s="124" t="str">
        <f t="shared" si="26"/>
        <v>;/</v>
      </c>
      <c r="R125" s="124" t="str">
        <f t="shared" si="26"/>
        <v>;/</v>
      </c>
      <c r="S125" s="124" t="str">
        <f t="shared" si="26"/>
        <v>;/</v>
      </c>
      <c r="T125" s="124" t="str">
        <f t="shared" si="25"/>
        <v>;/</v>
      </c>
      <c r="U125" s="124" t="str">
        <f t="shared" si="25"/>
        <v>;/</v>
      </c>
      <c r="V125" s="124" t="str">
        <f t="shared" si="25"/>
        <v>;/</v>
      </c>
      <c r="W125" s="124" t="str">
        <f t="shared" si="25"/>
        <v>;/</v>
      </c>
      <c r="X125" s="124" t="str">
        <f t="shared" si="25"/>
        <v>;/</v>
      </c>
      <c r="Y125" s="124" t="str">
        <f t="shared" si="25"/>
        <v>;/</v>
      </c>
      <c r="Z125" s="124" t="str">
        <f t="shared" si="25"/>
        <v>;/</v>
      </c>
      <c r="AA125" s="124" t="str">
        <f t="shared" si="25"/>
        <v>;/</v>
      </c>
      <c r="AB125" s="124" t="str">
        <f t="shared" si="25"/>
        <v>;/</v>
      </c>
      <c r="AC125" s="124" t="str">
        <f t="shared" si="25"/>
        <v>;/</v>
      </c>
      <c r="AD125" s="124" t="str">
        <f t="shared" si="25"/>
        <v>;/</v>
      </c>
      <c r="AE125" s="124" t="str">
        <f t="shared" si="25"/>
        <v>;/</v>
      </c>
      <c r="AF125" s="124" t="str">
        <f t="shared" si="25"/>
        <v>;/</v>
      </c>
      <c r="AG125" s="127">
        <v>6.4</v>
      </c>
      <c r="AH125" s="49"/>
      <c r="AI125" s="50"/>
      <c r="AK125" s="51"/>
    </row>
    <row r="126" spans="1:37" x14ac:dyDescent="0.25">
      <c r="A126" s="113" t="s">
        <v>130</v>
      </c>
      <c r="B126" s="124">
        <f t="shared" si="23"/>
        <v>1</v>
      </c>
      <c r="C126" s="125">
        <v>1</v>
      </c>
      <c r="D126" s="124">
        <f t="shared" si="26"/>
        <v>1</v>
      </c>
      <c r="E126" s="124">
        <f t="shared" si="26"/>
        <v>1</v>
      </c>
      <c r="F126" s="124">
        <f t="shared" si="26"/>
        <v>1</v>
      </c>
      <c r="G126" s="124">
        <f t="shared" si="26"/>
        <v>1</v>
      </c>
      <c r="H126" s="124">
        <f t="shared" si="26"/>
        <v>1</v>
      </c>
      <c r="I126" s="124">
        <f t="shared" si="26"/>
        <v>1</v>
      </c>
      <c r="J126" s="124">
        <f t="shared" si="26"/>
        <v>1</v>
      </c>
      <c r="K126" s="124">
        <f t="shared" si="26"/>
        <v>1</v>
      </c>
      <c r="L126" s="124">
        <f t="shared" si="26"/>
        <v>1</v>
      </c>
      <c r="M126" s="124">
        <f t="shared" si="26"/>
        <v>1</v>
      </c>
      <c r="N126" s="124">
        <f t="shared" si="26"/>
        <v>1</v>
      </c>
      <c r="O126" s="124">
        <f t="shared" si="26"/>
        <v>1</v>
      </c>
      <c r="P126" s="124">
        <f t="shared" si="26"/>
        <v>1</v>
      </c>
      <c r="Q126" s="124">
        <f t="shared" si="26"/>
        <v>1</v>
      </c>
      <c r="R126" s="124">
        <f t="shared" si="26"/>
        <v>1</v>
      </c>
      <c r="S126" s="124">
        <f t="shared" si="26"/>
        <v>1</v>
      </c>
      <c r="T126" s="124">
        <f t="shared" si="25"/>
        <v>1</v>
      </c>
      <c r="U126" s="124">
        <f t="shared" si="25"/>
        <v>1</v>
      </c>
      <c r="V126" s="124">
        <f t="shared" si="25"/>
        <v>1</v>
      </c>
      <c r="W126" s="124">
        <f t="shared" si="25"/>
        <v>1</v>
      </c>
      <c r="X126" s="124">
        <f t="shared" si="25"/>
        <v>1</v>
      </c>
      <c r="Y126" s="124">
        <f t="shared" si="25"/>
        <v>1</v>
      </c>
      <c r="Z126" s="124">
        <f t="shared" si="25"/>
        <v>1</v>
      </c>
      <c r="AA126" s="124">
        <f t="shared" si="25"/>
        <v>1</v>
      </c>
      <c r="AB126" s="124">
        <f t="shared" si="25"/>
        <v>1</v>
      </c>
      <c r="AC126" s="124">
        <f t="shared" si="25"/>
        <v>1</v>
      </c>
      <c r="AD126" s="124">
        <f t="shared" si="25"/>
        <v>1</v>
      </c>
      <c r="AE126" s="124">
        <f t="shared" si="25"/>
        <v>1</v>
      </c>
      <c r="AF126" s="124">
        <f t="shared" si="25"/>
        <v>1</v>
      </c>
      <c r="AG126" s="127">
        <v>6</v>
      </c>
      <c r="AH126" s="49"/>
      <c r="AI126" s="50"/>
      <c r="AK126" s="51"/>
    </row>
    <row r="127" spans="1:37" x14ac:dyDescent="0.25">
      <c r="A127" s="113" t="s">
        <v>131</v>
      </c>
      <c r="B127" s="124">
        <f t="shared" si="23"/>
        <v>1.58</v>
      </c>
      <c r="C127" s="125">
        <v>1.58</v>
      </c>
      <c r="D127" s="124">
        <f t="shared" si="26"/>
        <v>1.58</v>
      </c>
      <c r="E127" s="124">
        <f t="shared" si="26"/>
        <v>1.58</v>
      </c>
      <c r="F127" s="124">
        <f t="shared" si="26"/>
        <v>1.58</v>
      </c>
      <c r="G127" s="124">
        <f t="shared" si="26"/>
        <v>1.58</v>
      </c>
      <c r="H127" s="124">
        <f t="shared" si="26"/>
        <v>1.58</v>
      </c>
      <c r="I127" s="124">
        <f t="shared" si="26"/>
        <v>1.58</v>
      </c>
      <c r="J127" s="124">
        <f t="shared" si="26"/>
        <v>1.58</v>
      </c>
      <c r="K127" s="124">
        <f t="shared" si="26"/>
        <v>1.58</v>
      </c>
      <c r="L127" s="124">
        <f t="shared" si="26"/>
        <v>1.58</v>
      </c>
      <c r="M127" s="124">
        <f t="shared" si="26"/>
        <v>1.58</v>
      </c>
      <c r="N127" s="124">
        <f t="shared" si="26"/>
        <v>1.58</v>
      </c>
      <c r="O127" s="124">
        <f t="shared" si="26"/>
        <v>1.58</v>
      </c>
      <c r="P127" s="124">
        <f t="shared" si="26"/>
        <v>1.58</v>
      </c>
      <c r="Q127" s="124">
        <f t="shared" si="26"/>
        <v>1.58</v>
      </c>
      <c r="R127" s="124">
        <f t="shared" si="26"/>
        <v>1.58</v>
      </c>
      <c r="S127" s="124">
        <f t="shared" si="26"/>
        <v>1.58</v>
      </c>
      <c r="T127" s="124">
        <f t="shared" si="25"/>
        <v>1.58</v>
      </c>
      <c r="U127" s="124">
        <f t="shared" si="25"/>
        <v>1.58</v>
      </c>
      <c r="V127" s="124">
        <f t="shared" si="25"/>
        <v>1.58</v>
      </c>
      <c r="W127" s="124">
        <f t="shared" si="25"/>
        <v>1.58</v>
      </c>
      <c r="X127" s="124">
        <f t="shared" si="25"/>
        <v>1.58</v>
      </c>
      <c r="Y127" s="124">
        <f t="shared" si="25"/>
        <v>1.58</v>
      </c>
      <c r="Z127" s="124">
        <f t="shared" si="25"/>
        <v>1.58</v>
      </c>
      <c r="AA127" s="124">
        <f t="shared" si="25"/>
        <v>1.58</v>
      </c>
      <c r="AB127" s="124">
        <f t="shared" si="25"/>
        <v>1.58</v>
      </c>
      <c r="AC127" s="124">
        <f t="shared" si="25"/>
        <v>1.58</v>
      </c>
      <c r="AD127" s="124">
        <f t="shared" si="25"/>
        <v>1.58</v>
      </c>
      <c r="AE127" s="124">
        <f t="shared" si="25"/>
        <v>1.58</v>
      </c>
      <c r="AF127" s="124">
        <f t="shared" si="25"/>
        <v>1.58</v>
      </c>
      <c r="AG127" s="127">
        <v>5.0999999999999996</v>
      </c>
      <c r="AH127" s="49"/>
      <c r="AI127" s="50"/>
      <c r="AK127" s="51"/>
    </row>
    <row r="128" spans="1:37" x14ac:dyDescent="0.25">
      <c r="A128" s="113" t="s">
        <v>132</v>
      </c>
      <c r="B128" s="124">
        <f t="shared" si="23"/>
        <v>1.46</v>
      </c>
      <c r="C128" s="125">
        <v>1.46</v>
      </c>
      <c r="D128" s="124">
        <f t="shared" si="26"/>
        <v>1.46</v>
      </c>
      <c r="E128" s="124">
        <f t="shared" si="26"/>
        <v>1.46</v>
      </c>
      <c r="F128" s="124">
        <f t="shared" si="26"/>
        <v>1.46</v>
      </c>
      <c r="G128" s="124">
        <f t="shared" si="26"/>
        <v>1.46</v>
      </c>
      <c r="H128" s="124">
        <f t="shared" si="26"/>
        <v>1.46</v>
      </c>
      <c r="I128" s="124">
        <f t="shared" si="26"/>
        <v>1.46</v>
      </c>
      <c r="J128" s="124">
        <f t="shared" si="26"/>
        <v>1.46</v>
      </c>
      <c r="K128" s="124">
        <f t="shared" si="26"/>
        <v>1.46</v>
      </c>
      <c r="L128" s="124">
        <f t="shared" si="26"/>
        <v>1.46</v>
      </c>
      <c r="M128" s="124">
        <f t="shared" si="26"/>
        <v>1.46</v>
      </c>
      <c r="N128" s="124">
        <f t="shared" si="26"/>
        <v>1.46</v>
      </c>
      <c r="O128" s="124">
        <f t="shared" si="26"/>
        <v>1.46</v>
      </c>
      <c r="P128" s="124">
        <f t="shared" si="26"/>
        <v>1.46</v>
      </c>
      <c r="Q128" s="124">
        <f t="shared" si="26"/>
        <v>1.46</v>
      </c>
      <c r="R128" s="124">
        <f t="shared" si="26"/>
        <v>1.46</v>
      </c>
      <c r="S128" s="124">
        <f t="shared" si="26"/>
        <v>1.46</v>
      </c>
      <c r="T128" s="124">
        <f t="shared" ref="T128:AF129" si="27">S128</f>
        <v>1.46</v>
      </c>
      <c r="U128" s="124">
        <f t="shared" si="27"/>
        <v>1.46</v>
      </c>
      <c r="V128" s="124">
        <f t="shared" si="27"/>
        <v>1.46</v>
      </c>
      <c r="W128" s="124">
        <f t="shared" si="27"/>
        <v>1.46</v>
      </c>
      <c r="X128" s="124">
        <f t="shared" si="27"/>
        <v>1.46</v>
      </c>
      <c r="Y128" s="124">
        <f t="shared" si="27"/>
        <v>1.46</v>
      </c>
      <c r="Z128" s="124">
        <f t="shared" si="27"/>
        <v>1.46</v>
      </c>
      <c r="AA128" s="124">
        <f t="shared" si="27"/>
        <v>1.46</v>
      </c>
      <c r="AB128" s="124">
        <f t="shared" si="27"/>
        <v>1.46</v>
      </c>
      <c r="AC128" s="124">
        <f t="shared" si="27"/>
        <v>1.46</v>
      </c>
      <c r="AD128" s="124">
        <f t="shared" si="27"/>
        <v>1.46</v>
      </c>
      <c r="AE128" s="124">
        <f t="shared" si="27"/>
        <v>1.46</v>
      </c>
      <c r="AF128" s="124">
        <f t="shared" si="27"/>
        <v>1.46</v>
      </c>
      <c r="AG128" s="127">
        <v>5</v>
      </c>
      <c r="AH128" s="49"/>
      <c r="AI128" s="50"/>
      <c r="AK128" s="51"/>
    </row>
    <row r="129" spans="1:37" x14ac:dyDescent="0.25">
      <c r="A129" s="111" t="s">
        <v>133</v>
      </c>
      <c r="B129" s="124">
        <f t="shared" si="23"/>
        <v>1.48</v>
      </c>
      <c r="C129" s="125">
        <v>1.48</v>
      </c>
      <c r="D129" s="124">
        <f t="shared" si="26"/>
        <v>1.48</v>
      </c>
      <c r="E129" s="124">
        <f t="shared" si="26"/>
        <v>1.48</v>
      </c>
      <c r="F129" s="124">
        <f t="shared" si="26"/>
        <v>1.48</v>
      </c>
      <c r="G129" s="124">
        <f t="shared" si="26"/>
        <v>1.48</v>
      </c>
      <c r="H129" s="124">
        <f t="shared" si="26"/>
        <v>1.48</v>
      </c>
      <c r="I129" s="124">
        <f t="shared" si="26"/>
        <v>1.48</v>
      </c>
      <c r="J129" s="124">
        <f t="shared" si="26"/>
        <v>1.48</v>
      </c>
      <c r="K129" s="124">
        <f t="shared" si="26"/>
        <v>1.48</v>
      </c>
      <c r="L129" s="124">
        <f t="shared" si="26"/>
        <v>1.48</v>
      </c>
      <c r="M129" s="124">
        <f t="shared" si="26"/>
        <v>1.48</v>
      </c>
      <c r="N129" s="124">
        <f t="shared" si="26"/>
        <v>1.48</v>
      </c>
      <c r="O129" s="124">
        <f t="shared" si="26"/>
        <v>1.48</v>
      </c>
      <c r="P129" s="124">
        <f t="shared" si="26"/>
        <v>1.48</v>
      </c>
      <c r="Q129" s="124">
        <f t="shared" si="26"/>
        <v>1.48</v>
      </c>
      <c r="R129" s="124">
        <f t="shared" si="26"/>
        <v>1.48</v>
      </c>
      <c r="S129" s="124">
        <f t="shared" si="26"/>
        <v>1.48</v>
      </c>
      <c r="T129" s="124">
        <f t="shared" si="27"/>
        <v>1.48</v>
      </c>
      <c r="U129" s="124">
        <f t="shared" si="27"/>
        <v>1.48</v>
      </c>
      <c r="V129" s="124">
        <f t="shared" si="27"/>
        <v>1.48</v>
      </c>
      <c r="W129" s="124">
        <f t="shared" si="27"/>
        <v>1.48</v>
      </c>
      <c r="X129" s="124">
        <f t="shared" si="27"/>
        <v>1.48</v>
      </c>
      <c r="Y129" s="124">
        <f t="shared" si="27"/>
        <v>1.48</v>
      </c>
      <c r="Z129" s="124">
        <f t="shared" si="27"/>
        <v>1.48</v>
      </c>
      <c r="AA129" s="124">
        <f t="shared" si="27"/>
        <v>1.48</v>
      </c>
      <c r="AB129" s="124">
        <f t="shared" si="27"/>
        <v>1.48</v>
      </c>
      <c r="AC129" s="124">
        <f t="shared" si="27"/>
        <v>1.48</v>
      </c>
      <c r="AD129" s="124">
        <f t="shared" si="27"/>
        <v>1.48</v>
      </c>
      <c r="AE129" s="124">
        <f t="shared" si="27"/>
        <v>1.48</v>
      </c>
      <c r="AF129" s="124">
        <f t="shared" si="27"/>
        <v>1.48</v>
      </c>
      <c r="AG129" s="126">
        <v>5</v>
      </c>
      <c r="AH129" s="49"/>
      <c r="AI129" s="50"/>
      <c r="AK129" s="51"/>
    </row>
    <row r="130" spans="1:37" x14ac:dyDescent="0.25">
      <c r="A130" s="113" t="s">
        <v>134</v>
      </c>
      <c r="B130" s="124"/>
      <c r="C130" s="125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7">
        <v>5</v>
      </c>
      <c r="AH130" s="49"/>
      <c r="AI130" s="50"/>
      <c r="AK130" s="51"/>
    </row>
    <row r="131" spans="1:37" x14ac:dyDescent="0.25">
      <c r="A131" s="113" t="s">
        <v>135</v>
      </c>
      <c r="B131" s="124">
        <f t="shared" ref="B131:B138" si="28">AF131</f>
        <v>2.2000000000000002</v>
      </c>
      <c r="C131" s="125">
        <v>2.2000000000000002</v>
      </c>
      <c r="D131" s="124">
        <f t="shared" ref="D131:S138" si="29">C131</f>
        <v>2.2000000000000002</v>
      </c>
      <c r="E131" s="124">
        <f t="shared" si="29"/>
        <v>2.2000000000000002</v>
      </c>
      <c r="F131" s="124">
        <f t="shared" si="29"/>
        <v>2.2000000000000002</v>
      </c>
      <c r="G131" s="124">
        <f t="shared" si="29"/>
        <v>2.2000000000000002</v>
      </c>
      <c r="H131" s="124">
        <f t="shared" si="29"/>
        <v>2.2000000000000002</v>
      </c>
      <c r="I131" s="124">
        <f t="shared" si="29"/>
        <v>2.2000000000000002</v>
      </c>
      <c r="J131" s="124">
        <f t="shared" si="29"/>
        <v>2.2000000000000002</v>
      </c>
      <c r="K131" s="124">
        <f t="shared" si="29"/>
        <v>2.2000000000000002</v>
      </c>
      <c r="L131" s="124">
        <f t="shared" si="29"/>
        <v>2.2000000000000002</v>
      </c>
      <c r="M131" s="124">
        <f t="shared" si="29"/>
        <v>2.2000000000000002</v>
      </c>
      <c r="N131" s="124">
        <f t="shared" si="29"/>
        <v>2.2000000000000002</v>
      </c>
      <c r="O131" s="124">
        <f t="shared" si="29"/>
        <v>2.2000000000000002</v>
      </c>
      <c r="P131" s="124">
        <f t="shared" si="29"/>
        <v>2.2000000000000002</v>
      </c>
      <c r="Q131" s="124">
        <f t="shared" si="29"/>
        <v>2.2000000000000002</v>
      </c>
      <c r="R131" s="124">
        <f t="shared" si="29"/>
        <v>2.2000000000000002</v>
      </c>
      <c r="S131" s="124">
        <f t="shared" si="29"/>
        <v>2.2000000000000002</v>
      </c>
      <c r="T131" s="124">
        <f t="shared" ref="T131:AF138" si="30">S131</f>
        <v>2.2000000000000002</v>
      </c>
      <c r="U131" s="124">
        <f t="shared" si="30"/>
        <v>2.2000000000000002</v>
      </c>
      <c r="V131" s="124">
        <f t="shared" si="30"/>
        <v>2.2000000000000002</v>
      </c>
      <c r="W131" s="124">
        <f t="shared" si="30"/>
        <v>2.2000000000000002</v>
      </c>
      <c r="X131" s="124">
        <f t="shared" si="30"/>
        <v>2.2000000000000002</v>
      </c>
      <c r="Y131" s="124">
        <f t="shared" si="30"/>
        <v>2.2000000000000002</v>
      </c>
      <c r="Z131" s="124">
        <f t="shared" si="30"/>
        <v>2.2000000000000002</v>
      </c>
      <c r="AA131" s="124">
        <f t="shared" si="30"/>
        <v>2.2000000000000002</v>
      </c>
      <c r="AB131" s="124">
        <f t="shared" si="30"/>
        <v>2.2000000000000002</v>
      </c>
      <c r="AC131" s="124">
        <f t="shared" si="30"/>
        <v>2.2000000000000002</v>
      </c>
      <c r="AD131" s="124">
        <f t="shared" si="30"/>
        <v>2.2000000000000002</v>
      </c>
      <c r="AE131" s="124">
        <f t="shared" si="30"/>
        <v>2.2000000000000002</v>
      </c>
      <c r="AF131" s="124">
        <f t="shared" si="30"/>
        <v>2.2000000000000002</v>
      </c>
      <c r="AG131" s="127">
        <v>5</v>
      </c>
      <c r="AH131" s="49"/>
      <c r="AI131" s="50"/>
      <c r="AK131" s="51"/>
    </row>
    <row r="132" spans="1:37" x14ac:dyDescent="0.25">
      <c r="A132" s="113" t="s">
        <v>136</v>
      </c>
      <c r="B132" s="124">
        <f t="shared" si="28"/>
        <v>2</v>
      </c>
      <c r="C132" s="125">
        <v>2</v>
      </c>
      <c r="D132" s="124">
        <f t="shared" si="29"/>
        <v>2</v>
      </c>
      <c r="E132" s="124">
        <f t="shared" si="29"/>
        <v>2</v>
      </c>
      <c r="F132" s="124">
        <f t="shared" si="29"/>
        <v>2</v>
      </c>
      <c r="G132" s="124">
        <f t="shared" si="29"/>
        <v>2</v>
      </c>
      <c r="H132" s="124">
        <f t="shared" si="29"/>
        <v>2</v>
      </c>
      <c r="I132" s="124">
        <f t="shared" si="29"/>
        <v>2</v>
      </c>
      <c r="J132" s="124">
        <f t="shared" si="29"/>
        <v>2</v>
      </c>
      <c r="K132" s="124">
        <f t="shared" si="29"/>
        <v>2</v>
      </c>
      <c r="L132" s="124">
        <f t="shared" si="29"/>
        <v>2</v>
      </c>
      <c r="M132" s="124">
        <f t="shared" si="29"/>
        <v>2</v>
      </c>
      <c r="N132" s="124">
        <f t="shared" si="29"/>
        <v>2</v>
      </c>
      <c r="O132" s="124">
        <f t="shared" si="29"/>
        <v>2</v>
      </c>
      <c r="P132" s="124">
        <f t="shared" si="29"/>
        <v>2</v>
      </c>
      <c r="Q132" s="124">
        <f t="shared" si="29"/>
        <v>2</v>
      </c>
      <c r="R132" s="124">
        <f t="shared" si="29"/>
        <v>2</v>
      </c>
      <c r="S132" s="124">
        <f t="shared" si="29"/>
        <v>2</v>
      </c>
      <c r="T132" s="124">
        <f t="shared" si="30"/>
        <v>2</v>
      </c>
      <c r="U132" s="124">
        <f t="shared" si="30"/>
        <v>2</v>
      </c>
      <c r="V132" s="124">
        <f t="shared" si="30"/>
        <v>2</v>
      </c>
      <c r="W132" s="124">
        <f t="shared" si="30"/>
        <v>2</v>
      </c>
      <c r="X132" s="124">
        <f t="shared" si="30"/>
        <v>2</v>
      </c>
      <c r="Y132" s="124">
        <f t="shared" si="30"/>
        <v>2</v>
      </c>
      <c r="Z132" s="124">
        <f t="shared" si="30"/>
        <v>2</v>
      </c>
      <c r="AA132" s="124">
        <f t="shared" si="30"/>
        <v>2</v>
      </c>
      <c r="AB132" s="124">
        <f t="shared" si="30"/>
        <v>2</v>
      </c>
      <c r="AC132" s="124">
        <f t="shared" si="30"/>
        <v>2</v>
      </c>
      <c r="AD132" s="124">
        <f t="shared" si="30"/>
        <v>2</v>
      </c>
      <c r="AE132" s="124">
        <f t="shared" si="30"/>
        <v>2</v>
      </c>
      <c r="AF132" s="124">
        <f t="shared" si="30"/>
        <v>2</v>
      </c>
      <c r="AG132" s="127">
        <v>5</v>
      </c>
      <c r="AH132" s="49"/>
      <c r="AI132" s="50"/>
      <c r="AK132" s="51"/>
    </row>
    <row r="133" spans="1:37" x14ac:dyDescent="0.25">
      <c r="A133" s="113" t="s">
        <v>137</v>
      </c>
      <c r="B133" s="124">
        <f t="shared" si="28"/>
        <v>1.25</v>
      </c>
      <c r="C133" s="125">
        <v>1.25</v>
      </c>
      <c r="D133" s="124">
        <f t="shared" si="29"/>
        <v>1.25</v>
      </c>
      <c r="E133" s="124">
        <f t="shared" si="29"/>
        <v>1.25</v>
      </c>
      <c r="F133" s="124">
        <f t="shared" si="29"/>
        <v>1.25</v>
      </c>
      <c r="G133" s="124">
        <f t="shared" si="29"/>
        <v>1.25</v>
      </c>
      <c r="H133" s="124">
        <f t="shared" si="29"/>
        <v>1.25</v>
      </c>
      <c r="I133" s="124">
        <f t="shared" si="29"/>
        <v>1.25</v>
      </c>
      <c r="J133" s="124">
        <f t="shared" si="29"/>
        <v>1.25</v>
      </c>
      <c r="K133" s="124">
        <f t="shared" si="29"/>
        <v>1.25</v>
      </c>
      <c r="L133" s="124">
        <f t="shared" si="29"/>
        <v>1.25</v>
      </c>
      <c r="M133" s="124">
        <f t="shared" si="29"/>
        <v>1.25</v>
      </c>
      <c r="N133" s="124">
        <f t="shared" si="29"/>
        <v>1.25</v>
      </c>
      <c r="O133" s="124">
        <f t="shared" si="29"/>
        <v>1.25</v>
      </c>
      <c r="P133" s="124">
        <f t="shared" si="29"/>
        <v>1.25</v>
      </c>
      <c r="Q133" s="124">
        <f t="shared" si="29"/>
        <v>1.25</v>
      </c>
      <c r="R133" s="124">
        <f t="shared" si="29"/>
        <v>1.25</v>
      </c>
      <c r="S133" s="124">
        <f t="shared" si="29"/>
        <v>1.25</v>
      </c>
      <c r="T133" s="124">
        <f t="shared" si="30"/>
        <v>1.25</v>
      </c>
      <c r="U133" s="124">
        <f t="shared" si="30"/>
        <v>1.25</v>
      </c>
      <c r="V133" s="124">
        <f t="shared" si="30"/>
        <v>1.25</v>
      </c>
      <c r="W133" s="124">
        <f t="shared" si="30"/>
        <v>1.25</v>
      </c>
      <c r="X133" s="124">
        <f t="shared" si="30"/>
        <v>1.25</v>
      </c>
      <c r="Y133" s="124">
        <f t="shared" si="30"/>
        <v>1.25</v>
      </c>
      <c r="Z133" s="124">
        <f t="shared" si="30"/>
        <v>1.25</v>
      </c>
      <c r="AA133" s="124">
        <f t="shared" si="30"/>
        <v>1.25</v>
      </c>
      <c r="AB133" s="124">
        <f t="shared" si="30"/>
        <v>1.25</v>
      </c>
      <c r="AC133" s="124">
        <f t="shared" si="30"/>
        <v>1.25</v>
      </c>
      <c r="AD133" s="124">
        <f t="shared" si="30"/>
        <v>1.25</v>
      </c>
      <c r="AE133" s="124">
        <f t="shared" si="30"/>
        <v>1.25</v>
      </c>
      <c r="AF133" s="124">
        <f t="shared" si="30"/>
        <v>1.25</v>
      </c>
      <c r="AG133" s="127">
        <v>5</v>
      </c>
      <c r="AH133" s="49"/>
      <c r="AI133" s="50"/>
      <c r="AK133" s="51"/>
    </row>
    <row r="134" spans="1:37" x14ac:dyDescent="0.25">
      <c r="A134" s="113" t="s">
        <v>138</v>
      </c>
      <c r="B134" s="124">
        <f t="shared" si="28"/>
        <v>1.1499999999999999</v>
      </c>
      <c r="C134" s="125">
        <v>1.1499999999999999</v>
      </c>
      <c r="D134" s="124">
        <f t="shared" si="29"/>
        <v>1.1499999999999999</v>
      </c>
      <c r="E134" s="124">
        <f t="shared" si="29"/>
        <v>1.1499999999999999</v>
      </c>
      <c r="F134" s="124">
        <f t="shared" si="29"/>
        <v>1.1499999999999999</v>
      </c>
      <c r="G134" s="124">
        <f t="shared" si="29"/>
        <v>1.1499999999999999</v>
      </c>
      <c r="H134" s="124">
        <f t="shared" si="29"/>
        <v>1.1499999999999999</v>
      </c>
      <c r="I134" s="124">
        <f t="shared" si="29"/>
        <v>1.1499999999999999</v>
      </c>
      <c r="J134" s="124">
        <f t="shared" si="29"/>
        <v>1.1499999999999999</v>
      </c>
      <c r="K134" s="124">
        <f t="shared" si="29"/>
        <v>1.1499999999999999</v>
      </c>
      <c r="L134" s="124">
        <f t="shared" si="29"/>
        <v>1.1499999999999999</v>
      </c>
      <c r="M134" s="124">
        <f t="shared" si="29"/>
        <v>1.1499999999999999</v>
      </c>
      <c r="N134" s="124">
        <f t="shared" si="29"/>
        <v>1.1499999999999999</v>
      </c>
      <c r="O134" s="124">
        <f t="shared" si="29"/>
        <v>1.1499999999999999</v>
      </c>
      <c r="P134" s="124">
        <f t="shared" si="29"/>
        <v>1.1499999999999999</v>
      </c>
      <c r="Q134" s="124">
        <f t="shared" si="29"/>
        <v>1.1499999999999999</v>
      </c>
      <c r="R134" s="124">
        <f t="shared" si="29"/>
        <v>1.1499999999999999</v>
      </c>
      <c r="S134" s="124">
        <f t="shared" si="29"/>
        <v>1.1499999999999999</v>
      </c>
      <c r="T134" s="124">
        <f t="shared" si="30"/>
        <v>1.1499999999999999</v>
      </c>
      <c r="U134" s="124">
        <f t="shared" si="30"/>
        <v>1.1499999999999999</v>
      </c>
      <c r="V134" s="124">
        <f t="shared" si="30"/>
        <v>1.1499999999999999</v>
      </c>
      <c r="W134" s="124">
        <f t="shared" si="30"/>
        <v>1.1499999999999999</v>
      </c>
      <c r="X134" s="124">
        <f t="shared" si="30"/>
        <v>1.1499999999999999</v>
      </c>
      <c r="Y134" s="124">
        <f t="shared" si="30"/>
        <v>1.1499999999999999</v>
      </c>
      <c r="Z134" s="124">
        <f t="shared" si="30"/>
        <v>1.1499999999999999</v>
      </c>
      <c r="AA134" s="124">
        <f t="shared" si="30"/>
        <v>1.1499999999999999</v>
      </c>
      <c r="AB134" s="124">
        <f t="shared" si="30"/>
        <v>1.1499999999999999</v>
      </c>
      <c r="AC134" s="124">
        <f t="shared" si="30"/>
        <v>1.1499999999999999</v>
      </c>
      <c r="AD134" s="124">
        <f t="shared" si="30"/>
        <v>1.1499999999999999</v>
      </c>
      <c r="AE134" s="124">
        <f t="shared" si="30"/>
        <v>1.1499999999999999</v>
      </c>
      <c r="AF134" s="124">
        <f t="shared" si="30"/>
        <v>1.1499999999999999</v>
      </c>
      <c r="AG134" s="127">
        <v>5</v>
      </c>
      <c r="AH134" s="49"/>
      <c r="AI134" s="50"/>
      <c r="AK134" s="51"/>
    </row>
    <row r="135" spans="1:37" x14ac:dyDescent="0.25">
      <c r="A135" s="113" t="s">
        <v>139</v>
      </c>
      <c r="B135" s="124">
        <f t="shared" si="28"/>
        <v>2.133</v>
      </c>
      <c r="C135" s="125">
        <v>2.133</v>
      </c>
      <c r="D135" s="124">
        <f t="shared" si="29"/>
        <v>2.133</v>
      </c>
      <c r="E135" s="124">
        <f t="shared" si="29"/>
        <v>2.133</v>
      </c>
      <c r="F135" s="124">
        <f t="shared" si="29"/>
        <v>2.133</v>
      </c>
      <c r="G135" s="124">
        <f t="shared" si="29"/>
        <v>2.133</v>
      </c>
      <c r="H135" s="124">
        <f t="shared" si="29"/>
        <v>2.133</v>
      </c>
      <c r="I135" s="124">
        <f t="shared" si="29"/>
        <v>2.133</v>
      </c>
      <c r="J135" s="124">
        <f t="shared" si="29"/>
        <v>2.133</v>
      </c>
      <c r="K135" s="124">
        <f t="shared" si="29"/>
        <v>2.133</v>
      </c>
      <c r="L135" s="124">
        <f t="shared" si="29"/>
        <v>2.133</v>
      </c>
      <c r="M135" s="124">
        <f t="shared" si="29"/>
        <v>2.133</v>
      </c>
      <c r="N135" s="124">
        <f t="shared" si="29"/>
        <v>2.133</v>
      </c>
      <c r="O135" s="124">
        <f t="shared" si="29"/>
        <v>2.133</v>
      </c>
      <c r="P135" s="124">
        <f t="shared" si="29"/>
        <v>2.133</v>
      </c>
      <c r="Q135" s="124">
        <f t="shared" si="29"/>
        <v>2.133</v>
      </c>
      <c r="R135" s="124">
        <f t="shared" si="29"/>
        <v>2.133</v>
      </c>
      <c r="S135" s="124">
        <f t="shared" si="29"/>
        <v>2.133</v>
      </c>
      <c r="T135" s="124">
        <f t="shared" si="30"/>
        <v>2.133</v>
      </c>
      <c r="U135" s="124">
        <f t="shared" si="30"/>
        <v>2.133</v>
      </c>
      <c r="V135" s="124">
        <f t="shared" si="30"/>
        <v>2.133</v>
      </c>
      <c r="W135" s="124">
        <f t="shared" si="30"/>
        <v>2.133</v>
      </c>
      <c r="X135" s="124">
        <f t="shared" si="30"/>
        <v>2.133</v>
      </c>
      <c r="Y135" s="124">
        <f t="shared" si="30"/>
        <v>2.133</v>
      </c>
      <c r="Z135" s="124">
        <f t="shared" si="30"/>
        <v>2.133</v>
      </c>
      <c r="AA135" s="124">
        <f t="shared" si="30"/>
        <v>2.133</v>
      </c>
      <c r="AB135" s="124">
        <f t="shared" si="30"/>
        <v>2.133</v>
      </c>
      <c r="AC135" s="124">
        <f t="shared" si="30"/>
        <v>2.133</v>
      </c>
      <c r="AD135" s="124">
        <f t="shared" si="30"/>
        <v>2.133</v>
      </c>
      <c r="AE135" s="124">
        <f t="shared" si="30"/>
        <v>2.133</v>
      </c>
      <c r="AF135" s="124">
        <f t="shared" si="30"/>
        <v>2.133</v>
      </c>
      <c r="AG135" s="127">
        <v>4.9930000000000003</v>
      </c>
      <c r="AH135" s="49"/>
      <c r="AI135" s="50"/>
      <c r="AK135" s="51"/>
    </row>
    <row r="136" spans="1:37" x14ac:dyDescent="0.25">
      <c r="A136" s="113" t="s">
        <v>140</v>
      </c>
      <c r="B136" s="124">
        <f t="shared" si="28"/>
        <v>2.09</v>
      </c>
      <c r="C136" s="125">
        <v>2.09</v>
      </c>
      <c r="D136" s="124">
        <f t="shared" si="29"/>
        <v>2.09</v>
      </c>
      <c r="E136" s="124">
        <f t="shared" si="29"/>
        <v>2.09</v>
      </c>
      <c r="F136" s="124">
        <f t="shared" si="29"/>
        <v>2.09</v>
      </c>
      <c r="G136" s="124">
        <f t="shared" si="29"/>
        <v>2.09</v>
      </c>
      <c r="H136" s="124">
        <f t="shared" si="29"/>
        <v>2.09</v>
      </c>
      <c r="I136" s="124">
        <f t="shared" si="29"/>
        <v>2.09</v>
      </c>
      <c r="J136" s="124">
        <f t="shared" si="29"/>
        <v>2.09</v>
      </c>
      <c r="K136" s="124">
        <f t="shared" si="29"/>
        <v>2.09</v>
      </c>
      <c r="L136" s="124">
        <f t="shared" si="29"/>
        <v>2.09</v>
      </c>
      <c r="M136" s="124">
        <f t="shared" si="29"/>
        <v>2.09</v>
      </c>
      <c r="N136" s="124">
        <f t="shared" si="29"/>
        <v>2.09</v>
      </c>
      <c r="O136" s="124">
        <f t="shared" si="29"/>
        <v>2.09</v>
      </c>
      <c r="P136" s="124">
        <f t="shared" si="29"/>
        <v>2.09</v>
      </c>
      <c r="Q136" s="124">
        <f t="shared" si="29"/>
        <v>2.09</v>
      </c>
      <c r="R136" s="124">
        <f t="shared" si="29"/>
        <v>2.09</v>
      </c>
      <c r="S136" s="124">
        <f t="shared" si="29"/>
        <v>2.09</v>
      </c>
      <c r="T136" s="124">
        <f t="shared" si="30"/>
        <v>2.09</v>
      </c>
      <c r="U136" s="124">
        <f t="shared" si="30"/>
        <v>2.09</v>
      </c>
      <c r="V136" s="124">
        <f t="shared" si="30"/>
        <v>2.09</v>
      </c>
      <c r="W136" s="124">
        <f t="shared" si="30"/>
        <v>2.09</v>
      </c>
      <c r="X136" s="124">
        <f t="shared" si="30"/>
        <v>2.09</v>
      </c>
      <c r="Y136" s="124">
        <f t="shared" si="30"/>
        <v>2.09</v>
      </c>
      <c r="Z136" s="124">
        <f t="shared" si="30"/>
        <v>2.09</v>
      </c>
      <c r="AA136" s="124">
        <f t="shared" si="30"/>
        <v>2.09</v>
      </c>
      <c r="AB136" s="124">
        <f t="shared" si="30"/>
        <v>2.09</v>
      </c>
      <c r="AC136" s="124">
        <f t="shared" si="30"/>
        <v>2.09</v>
      </c>
      <c r="AD136" s="124">
        <f t="shared" si="30"/>
        <v>2.09</v>
      </c>
      <c r="AE136" s="124">
        <f t="shared" si="30"/>
        <v>2.09</v>
      </c>
      <c r="AF136" s="124">
        <f t="shared" si="30"/>
        <v>2.09</v>
      </c>
      <c r="AG136" s="127">
        <v>4.9800000000000004</v>
      </c>
      <c r="AH136" s="49"/>
      <c r="AI136" s="50"/>
      <c r="AK136" s="51"/>
    </row>
    <row r="137" spans="1:37" x14ac:dyDescent="0.25">
      <c r="A137" s="113" t="s">
        <v>141</v>
      </c>
      <c r="B137" s="124">
        <f t="shared" si="28"/>
        <v>1.1399999999999999</v>
      </c>
      <c r="C137" s="125">
        <v>1.1399999999999999</v>
      </c>
      <c r="D137" s="124">
        <f t="shared" si="29"/>
        <v>1.1399999999999999</v>
      </c>
      <c r="E137" s="124">
        <f t="shared" si="29"/>
        <v>1.1399999999999999</v>
      </c>
      <c r="F137" s="124">
        <f t="shared" si="29"/>
        <v>1.1399999999999999</v>
      </c>
      <c r="G137" s="124">
        <f t="shared" si="29"/>
        <v>1.1399999999999999</v>
      </c>
      <c r="H137" s="124">
        <f t="shared" si="29"/>
        <v>1.1399999999999999</v>
      </c>
      <c r="I137" s="124">
        <f t="shared" si="29"/>
        <v>1.1399999999999999</v>
      </c>
      <c r="J137" s="124">
        <f t="shared" si="29"/>
        <v>1.1399999999999999</v>
      </c>
      <c r="K137" s="124">
        <f t="shared" si="29"/>
        <v>1.1399999999999999</v>
      </c>
      <c r="L137" s="124">
        <f t="shared" si="29"/>
        <v>1.1399999999999999</v>
      </c>
      <c r="M137" s="124">
        <f t="shared" si="29"/>
        <v>1.1399999999999999</v>
      </c>
      <c r="N137" s="124">
        <f t="shared" si="29"/>
        <v>1.1399999999999999</v>
      </c>
      <c r="O137" s="124">
        <f t="shared" si="29"/>
        <v>1.1399999999999999</v>
      </c>
      <c r="P137" s="124">
        <f t="shared" si="29"/>
        <v>1.1399999999999999</v>
      </c>
      <c r="Q137" s="124">
        <f t="shared" si="29"/>
        <v>1.1399999999999999</v>
      </c>
      <c r="R137" s="124">
        <f t="shared" si="29"/>
        <v>1.1399999999999999</v>
      </c>
      <c r="S137" s="124">
        <f t="shared" si="29"/>
        <v>1.1399999999999999</v>
      </c>
      <c r="T137" s="124">
        <f t="shared" si="30"/>
        <v>1.1399999999999999</v>
      </c>
      <c r="U137" s="124">
        <f t="shared" si="30"/>
        <v>1.1399999999999999</v>
      </c>
      <c r="V137" s="124">
        <f t="shared" si="30"/>
        <v>1.1399999999999999</v>
      </c>
      <c r="W137" s="124">
        <f t="shared" si="30"/>
        <v>1.1399999999999999</v>
      </c>
      <c r="X137" s="124">
        <f t="shared" si="30"/>
        <v>1.1399999999999999</v>
      </c>
      <c r="Y137" s="124">
        <f t="shared" si="30"/>
        <v>1.1399999999999999</v>
      </c>
      <c r="Z137" s="124">
        <f t="shared" si="30"/>
        <v>1.1399999999999999</v>
      </c>
      <c r="AA137" s="124">
        <f t="shared" si="30"/>
        <v>1.1399999999999999</v>
      </c>
      <c r="AB137" s="124">
        <f t="shared" si="30"/>
        <v>1.1399999999999999</v>
      </c>
      <c r="AC137" s="124">
        <f t="shared" si="30"/>
        <v>1.1399999999999999</v>
      </c>
      <c r="AD137" s="124">
        <f t="shared" si="30"/>
        <v>1.1399999999999999</v>
      </c>
      <c r="AE137" s="124">
        <f t="shared" si="30"/>
        <v>1.1399999999999999</v>
      </c>
      <c r="AF137" s="124">
        <f t="shared" si="30"/>
        <v>1.1399999999999999</v>
      </c>
      <c r="AG137" s="127">
        <v>4.95</v>
      </c>
      <c r="AH137" s="49"/>
      <c r="AI137" s="50"/>
      <c r="AK137" s="51"/>
    </row>
    <row r="138" spans="1:37" x14ac:dyDescent="0.25">
      <c r="A138" s="113" t="s">
        <v>142</v>
      </c>
      <c r="B138" s="124">
        <f t="shared" si="28"/>
        <v>0.82</v>
      </c>
      <c r="C138" s="125">
        <v>0.82</v>
      </c>
      <c r="D138" s="124">
        <f t="shared" si="29"/>
        <v>0.82</v>
      </c>
      <c r="E138" s="124">
        <f t="shared" si="29"/>
        <v>0.82</v>
      </c>
      <c r="F138" s="124">
        <f t="shared" si="29"/>
        <v>0.82</v>
      </c>
      <c r="G138" s="124">
        <f t="shared" si="29"/>
        <v>0.82</v>
      </c>
      <c r="H138" s="124">
        <f t="shared" si="29"/>
        <v>0.82</v>
      </c>
      <c r="I138" s="124">
        <f t="shared" si="29"/>
        <v>0.82</v>
      </c>
      <c r="J138" s="124">
        <f t="shared" si="29"/>
        <v>0.82</v>
      </c>
      <c r="K138" s="124">
        <f t="shared" si="29"/>
        <v>0.82</v>
      </c>
      <c r="L138" s="124">
        <f t="shared" si="29"/>
        <v>0.82</v>
      </c>
      <c r="M138" s="124">
        <f t="shared" si="29"/>
        <v>0.82</v>
      </c>
      <c r="N138" s="124">
        <f t="shared" si="29"/>
        <v>0.82</v>
      </c>
      <c r="O138" s="124">
        <f t="shared" si="29"/>
        <v>0.82</v>
      </c>
      <c r="P138" s="124">
        <f t="shared" si="29"/>
        <v>0.82</v>
      </c>
      <c r="Q138" s="124">
        <f t="shared" si="29"/>
        <v>0.82</v>
      </c>
      <c r="R138" s="124">
        <f t="shared" si="29"/>
        <v>0.82</v>
      </c>
      <c r="S138" s="124">
        <f t="shared" si="29"/>
        <v>0.82</v>
      </c>
      <c r="T138" s="124">
        <f t="shared" si="30"/>
        <v>0.82</v>
      </c>
      <c r="U138" s="124">
        <f t="shared" si="30"/>
        <v>0.82</v>
      </c>
      <c r="V138" s="124">
        <f t="shared" si="30"/>
        <v>0.82</v>
      </c>
      <c r="W138" s="124">
        <f t="shared" si="30"/>
        <v>0.82</v>
      </c>
      <c r="X138" s="124">
        <f t="shared" si="30"/>
        <v>0.82</v>
      </c>
      <c r="Y138" s="124">
        <f t="shared" si="30"/>
        <v>0.82</v>
      </c>
      <c r="Z138" s="124">
        <f t="shared" si="30"/>
        <v>0.82</v>
      </c>
      <c r="AA138" s="124">
        <f t="shared" si="30"/>
        <v>0.82</v>
      </c>
      <c r="AB138" s="124">
        <f t="shared" si="30"/>
        <v>0.82</v>
      </c>
      <c r="AC138" s="124">
        <f t="shared" si="30"/>
        <v>0.82</v>
      </c>
      <c r="AD138" s="124">
        <f t="shared" si="30"/>
        <v>0.82</v>
      </c>
      <c r="AE138" s="124">
        <f t="shared" si="30"/>
        <v>0.82</v>
      </c>
      <c r="AF138" s="124">
        <f t="shared" si="30"/>
        <v>0.82</v>
      </c>
      <c r="AG138" s="127">
        <v>4.95</v>
      </c>
      <c r="AH138" s="49"/>
      <c r="AI138" s="50"/>
      <c r="AK138" s="51"/>
    </row>
    <row r="139" spans="1:37" x14ac:dyDescent="0.25">
      <c r="A139" s="113" t="s">
        <v>143</v>
      </c>
      <c r="B139" s="124"/>
      <c r="C139" s="125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7">
        <v>4.8</v>
      </c>
      <c r="AH139" s="49"/>
      <c r="AI139" s="50"/>
      <c r="AK139" s="51"/>
    </row>
    <row r="140" spans="1:37" x14ac:dyDescent="0.25">
      <c r="A140" s="113" t="s">
        <v>144</v>
      </c>
      <c r="B140" s="124">
        <f t="shared" ref="B140:B146" si="31">AF140</f>
        <v>2</v>
      </c>
      <c r="C140" s="125">
        <v>2</v>
      </c>
      <c r="D140" s="124">
        <f t="shared" ref="D140:S146" si="32">C140</f>
        <v>2</v>
      </c>
      <c r="E140" s="124">
        <f t="shared" si="32"/>
        <v>2</v>
      </c>
      <c r="F140" s="124">
        <f t="shared" si="32"/>
        <v>2</v>
      </c>
      <c r="G140" s="124">
        <f t="shared" si="32"/>
        <v>2</v>
      </c>
      <c r="H140" s="124">
        <f t="shared" si="32"/>
        <v>2</v>
      </c>
      <c r="I140" s="124">
        <f t="shared" si="32"/>
        <v>2</v>
      </c>
      <c r="J140" s="124">
        <f t="shared" si="32"/>
        <v>2</v>
      </c>
      <c r="K140" s="124">
        <f t="shared" si="32"/>
        <v>2</v>
      </c>
      <c r="L140" s="124">
        <f t="shared" si="32"/>
        <v>2</v>
      </c>
      <c r="M140" s="124">
        <f t="shared" si="32"/>
        <v>2</v>
      </c>
      <c r="N140" s="124">
        <f t="shared" si="32"/>
        <v>2</v>
      </c>
      <c r="O140" s="124">
        <f t="shared" si="32"/>
        <v>2</v>
      </c>
      <c r="P140" s="124">
        <f t="shared" si="32"/>
        <v>2</v>
      </c>
      <c r="Q140" s="124">
        <f t="shared" si="32"/>
        <v>2</v>
      </c>
      <c r="R140" s="124">
        <f t="shared" si="32"/>
        <v>2</v>
      </c>
      <c r="S140" s="124">
        <f t="shared" si="32"/>
        <v>2</v>
      </c>
      <c r="T140" s="124">
        <f t="shared" ref="T140:AF146" si="33">S140</f>
        <v>2</v>
      </c>
      <c r="U140" s="124">
        <f t="shared" si="33"/>
        <v>2</v>
      </c>
      <c r="V140" s="124">
        <f t="shared" si="33"/>
        <v>2</v>
      </c>
      <c r="W140" s="124">
        <f t="shared" si="33"/>
        <v>2</v>
      </c>
      <c r="X140" s="124">
        <f t="shared" si="33"/>
        <v>2</v>
      </c>
      <c r="Y140" s="124">
        <f t="shared" si="33"/>
        <v>2</v>
      </c>
      <c r="Z140" s="124">
        <f t="shared" si="33"/>
        <v>2</v>
      </c>
      <c r="AA140" s="124">
        <f t="shared" si="33"/>
        <v>2</v>
      </c>
      <c r="AB140" s="124">
        <f t="shared" si="33"/>
        <v>2</v>
      </c>
      <c r="AC140" s="124">
        <f t="shared" si="33"/>
        <v>2</v>
      </c>
      <c r="AD140" s="124">
        <f t="shared" si="33"/>
        <v>2</v>
      </c>
      <c r="AE140" s="124">
        <f t="shared" si="33"/>
        <v>2</v>
      </c>
      <c r="AF140" s="124">
        <f t="shared" si="33"/>
        <v>2</v>
      </c>
      <c r="AG140" s="127">
        <v>4.8</v>
      </c>
      <c r="AH140" s="49"/>
      <c r="AI140" s="50"/>
      <c r="AK140" s="51"/>
    </row>
    <row r="141" spans="1:37" x14ac:dyDescent="0.25">
      <c r="A141" s="113" t="s">
        <v>145</v>
      </c>
      <c r="B141" s="124">
        <f t="shared" si="31"/>
        <v>5.61</v>
      </c>
      <c r="C141" s="125">
        <v>5.61</v>
      </c>
      <c r="D141" s="124">
        <f t="shared" si="32"/>
        <v>5.61</v>
      </c>
      <c r="E141" s="124">
        <f t="shared" si="32"/>
        <v>5.61</v>
      </c>
      <c r="F141" s="124">
        <f t="shared" si="32"/>
        <v>5.61</v>
      </c>
      <c r="G141" s="124">
        <f t="shared" si="32"/>
        <v>5.61</v>
      </c>
      <c r="H141" s="124">
        <f t="shared" si="32"/>
        <v>5.61</v>
      </c>
      <c r="I141" s="124">
        <f t="shared" si="32"/>
        <v>5.61</v>
      </c>
      <c r="J141" s="124">
        <f t="shared" si="32"/>
        <v>5.61</v>
      </c>
      <c r="K141" s="124">
        <f t="shared" si="32"/>
        <v>5.61</v>
      </c>
      <c r="L141" s="124">
        <f t="shared" si="32"/>
        <v>5.61</v>
      </c>
      <c r="M141" s="124">
        <f t="shared" si="32"/>
        <v>5.61</v>
      </c>
      <c r="N141" s="124">
        <f t="shared" si="32"/>
        <v>5.61</v>
      </c>
      <c r="O141" s="124">
        <f t="shared" si="32"/>
        <v>5.61</v>
      </c>
      <c r="P141" s="124">
        <f t="shared" si="32"/>
        <v>5.61</v>
      </c>
      <c r="Q141" s="124">
        <f t="shared" si="32"/>
        <v>5.61</v>
      </c>
      <c r="R141" s="124">
        <f t="shared" si="32"/>
        <v>5.61</v>
      </c>
      <c r="S141" s="124">
        <f t="shared" si="32"/>
        <v>5.61</v>
      </c>
      <c r="T141" s="124">
        <f t="shared" si="33"/>
        <v>5.61</v>
      </c>
      <c r="U141" s="124">
        <f t="shared" si="33"/>
        <v>5.61</v>
      </c>
      <c r="V141" s="124">
        <f t="shared" si="33"/>
        <v>5.61</v>
      </c>
      <c r="W141" s="124">
        <f t="shared" si="33"/>
        <v>5.61</v>
      </c>
      <c r="X141" s="124">
        <f t="shared" si="33"/>
        <v>5.61</v>
      </c>
      <c r="Y141" s="124">
        <f t="shared" si="33"/>
        <v>5.61</v>
      </c>
      <c r="Z141" s="124">
        <f t="shared" si="33"/>
        <v>5.61</v>
      </c>
      <c r="AA141" s="124">
        <f t="shared" si="33"/>
        <v>5.61</v>
      </c>
      <c r="AB141" s="124">
        <f t="shared" si="33"/>
        <v>5.61</v>
      </c>
      <c r="AC141" s="124">
        <f t="shared" si="33"/>
        <v>5.61</v>
      </c>
      <c r="AD141" s="124">
        <f t="shared" si="33"/>
        <v>5.61</v>
      </c>
      <c r="AE141" s="124">
        <f t="shared" si="33"/>
        <v>5.61</v>
      </c>
      <c r="AF141" s="124">
        <f t="shared" si="33"/>
        <v>5.61</v>
      </c>
      <c r="AG141" s="127">
        <v>4.8</v>
      </c>
      <c r="AH141" s="49"/>
      <c r="AI141" s="50"/>
      <c r="AK141" s="51"/>
    </row>
    <row r="142" spans="1:37" x14ac:dyDescent="0.25">
      <c r="A142" s="113" t="s">
        <v>146</v>
      </c>
      <c r="B142" s="124">
        <f t="shared" si="31"/>
        <v>1.25</v>
      </c>
      <c r="C142" s="125">
        <v>1.25</v>
      </c>
      <c r="D142" s="124">
        <f t="shared" si="32"/>
        <v>1.25</v>
      </c>
      <c r="E142" s="124">
        <f t="shared" si="32"/>
        <v>1.25</v>
      </c>
      <c r="F142" s="124">
        <f t="shared" si="32"/>
        <v>1.25</v>
      </c>
      <c r="G142" s="124">
        <f t="shared" si="32"/>
        <v>1.25</v>
      </c>
      <c r="H142" s="124">
        <f t="shared" si="32"/>
        <v>1.25</v>
      </c>
      <c r="I142" s="124">
        <f t="shared" si="32"/>
        <v>1.25</v>
      </c>
      <c r="J142" s="124">
        <f t="shared" si="32"/>
        <v>1.25</v>
      </c>
      <c r="K142" s="124">
        <f t="shared" si="32"/>
        <v>1.25</v>
      </c>
      <c r="L142" s="124">
        <f t="shared" si="32"/>
        <v>1.25</v>
      </c>
      <c r="M142" s="124">
        <f t="shared" si="32"/>
        <v>1.25</v>
      </c>
      <c r="N142" s="124">
        <f t="shared" si="32"/>
        <v>1.25</v>
      </c>
      <c r="O142" s="124">
        <f t="shared" si="32"/>
        <v>1.25</v>
      </c>
      <c r="P142" s="124">
        <f t="shared" si="32"/>
        <v>1.25</v>
      </c>
      <c r="Q142" s="124">
        <f t="shared" si="32"/>
        <v>1.25</v>
      </c>
      <c r="R142" s="124">
        <f t="shared" si="32"/>
        <v>1.25</v>
      </c>
      <c r="S142" s="124">
        <f t="shared" si="32"/>
        <v>1.25</v>
      </c>
      <c r="T142" s="124">
        <f t="shared" si="33"/>
        <v>1.25</v>
      </c>
      <c r="U142" s="124">
        <f t="shared" si="33"/>
        <v>1.25</v>
      </c>
      <c r="V142" s="124">
        <f t="shared" si="33"/>
        <v>1.25</v>
      </c>
      <c r="W142" s="124">
        <f t="shared" si="33"/>
        <v>1.25</v>
      </c>
      <c r="X142" s="124">
        <f t="shared" si="33"/>
        <v>1.25</v>
      </c>
      <c r="Y142" s="124">
        <f t="shared" si="33"/>
        <v>1.25</v>
      </c>
      <c r="Z142" s="124">
        <f t="shared" si="33"/>
        <v>1.25</v>
      </c>
      <c r="AA142" s="124">
        <f t="shared" si="33"/>
        <v>1.25</v>
      </c>
      <c r="AB142" s="124">
        <f t="shared" si="33"/>
        <v>1.25</v>
      </c>
      <c r="AC142" s="124">
        <f t="shared" si="33"/>
        <v>1.25</v>
      </c>
      <c r="AD142" s="124">
        <f t="shared" si="33"/>
        <v>1.25</v>
      </c>
      <c r="AE142" s="124">
        <f t="shared" si="33"/>
        <v>1.25</v>
      </c>
      <c r="AF142" s="124">
        <f t="shared" si="33"/>
        <v>1.25</v>
      </c>
      <c r="AG142" s="127">
        <v>4.5</v>
      </c>
      <c r="AH142" s="49"/>
      <c r="AI142" s="50"/>
      <c r="AK142" s="51"/>
    </row>
    <row r="143" spans="1:37" x14ac:dyDescent="0.25">
      <c r="A143" s="113" t="s">
        <v>147</v>
      </c>
      <c r="B143" s="124">
        <f t="shared" si="31"/>
        <v>1.25</v>
      </c>
      <c r="C143" s="125">
        <v>1.25</v>
      </c>
      <c r="D143" s="124">
        <f t="shared" si="32"/>
        <v>1.25</v>
      </c>
      <c r="E143" s="124">
        <f t="shared" si="32"/>
        <v>1.25</v>
      </c>
      <c r="F143" s="124">
        <f t="shared" si="32"/>
        <v>1.25</v>
      </c>
      <c r="G143" s="124">
        <f t="shared" si="32"/>
        <v>1.25</v>
      </c>
      <c r="H143" s="124">
        <f t="shared" si="32"/>
        <v>1.25</v>
      </c>
      <c r="I143" s="124">
        <f t="shared" si="32"/>
        <v>1.25</v>
      </c>
      <c r="J143" s="124">
        <f t="shared" si="32"/>
        <v>1.25</v>
      </c>
      <c r="K143" s="124">
        <f t="shared" si="32"/>
        <v>1.25</v>
      </c>
      <c r="L143" s="124">
        <f t="shared" si="32"/>
        <v>1.25</v>
      </c>
      <c r="M143" s="124">
        <f t="shared" si="32"/>
        <v>1.25</v>
      </c>
      <c r="N143" s="124">
        <f t="shared" si="32"/>
        <v>1.25</v>
      </c>
      <c r="O143" s="124">
        <f t="shared" si="32"/>
        <v>1.25</v>
      </c>
      <c r="P143" s="124">
        <f t="shared" si="32"/>
        <v>1.25</v>
      </c>
      <c r="Q143" s="124">
        <f t="shared" si="32"/>
        <v>1.25</v>
      </c>
      <c r="R143" s="124">
        <f t="shared" si="32"/>
        <v>1.25</v>
      </c>
      <c r="S143" s="124">
        <f t="shared" si="32"/>
        <v>1.25</v>
      </c>
      <c r="T143" s="124">
        <f t="shared" si="33"/>
        <v>1.25</v>
      </c>
      <c r="U143" s="124">
        <f t="shared" si="33"/>
        <v>1.25</v>
      </c>
      <c r="V143" s="124">
        <f t="shared" si="33"/>
        <v>1.25</v>
      </c>
      <c r="W143" s="124">
        <f t="shared" si="33"/>
        <v>1.25</v>
      </c>
      <c r="X143" s="124">
        <f t="shared" si="33"/>
        <v>1.25</v>
      </c>
      <c r="Y143" s="124">
        <f t="shared" si="33"/>
        <v>1.25</v>
      </c>
      <c r="Z143" s="124">
        <f t="shared" si="33"/>
        <v>1.25</v>
      </c>
      <c r="AA143" s="124">
        <f t="shared" si="33"/>
        <v>1.25</v>
      </c>
      <c r="AB143" s="124">
        <f t="shared" si="33"/>
        <v>1.25</v>
      </c>
      <c r="AC143" s="124">
        <f t="shared" si="33"/>
        <v>1.25</v>
      </c>
      <c r="AD143" s="124">
        <f t="shared" si="33"/>
        <v>1.25</v>
      </c>
      <c r="AE143" s="124">
        <f t="shared" si="33"/>
        <v>1.25</v>
      </c>
      <c r="AF143" s="124">
        <f t="shared" si="33"/>
        <v>1.25</v>
      </c>
      <c r="AG143" s="127">
        <v>4.5</v>
      </c>
      <c r="AH143" s="49"/>
      <c r="AI143" s="50"/>
      <c r="AK143" s="51"/>
    </row>
    <row r="144" spans="1:37" x14ac:dyDescent="0.25">
      <c r="A144" s="113" t="s">
        <v>148</v>
      </c>
      <c r="B144" s="124">
        <f t="shared" si="31"/>
        <v>1.46</v>
      </c>
      <c r="C144" s="125">
        <v>1.46</v>
      </c>
      <c r="D144" s="124">
        <f t="shared" si="32"/>
        <v>1.46</v>
      </c>
      <c r="E144" s="124">
        <f t="shared" si="32"/>
        <v>1.46</v>
      </c>
      <c r="F144" s="124">
        <f t="shared" si="32"/>
        <v>1.46</v>
      </c>
      <c r="G144" s="124">
        <f t="shared" si="32"/>
        <v>1.46</v>
      </c>
      <c r="H144" s="124">
        <f t="shared" si="32"/>
        <v>1.46</v>
      </c>
      <c r="I144" s="124">
        <f t="shared" si="32"/>
        <v>1.46</v>
      </c>
      <c r="J144" s="124">
        <f t="shared" si="32"/>
        <v>1.46</v>
      </c>
      <c r="K144" s="124">
        <f t="shared" si="32"/>
        <v>1.46</v>
      </c>
      <c r="L144" s="124">
        <f t="shared" si="32"/>
        <v>1.46</v>
      </c>
      <c r="M144" s="124">
        <f t="shared" si="32"/>
        <v>1.46</v>
      </c>
      <c r="N144" s="124">
        <f t="shared" si="32"/>
        <v>1.46</v>
      </c>
      <c r="O144" s="124">
        <f t="shared" si="32"/>
        <v>1.46</v>
      </c>
      <c r="P144" s="124">
        <f t="shared" si="32"/>
        <v>1.46</v>
      </c>
      <c r="Q144" s="124">
        <f t="shared" si="32"/>
        <v>1.46</v>
      </c>
      <c r="R144" s="124">
        <f t="shared" si="32"/>
        <v>1.46</v>
      </c>
      <c r="S144" s="124">
        <f t="shared" si="32"/>
        <v>1.46</v>
      </c>
      <c r="T144" s="124">
        <f t="shared" si="33"/>
        <v>1.46</v>
      </c>
      <c r="U144" s="124">
        <f t="shared" si="33"/>
        <v>1.46</v>
      </c>
      <c r="V144" s="124">
        <f t="shared" si="33"/>
        <v>1.46</v>
      </c>
      <c r="W144" s="124">
        <f t="shared" si="33"/>
        <v>1.46</v>
      </c>
      <c r="X144" s="124">
        <f t="shared" si="33"/>
        <v>1.46</v>
      </c>
      <c r="Y144" s="124">
        <f t="shared" si="33"/>
        <v>1.46</v>
      </c>
      <c r="Z144" s="124">
        <f t="shared" si="33"/>
        <v>1.46</v>
      </c>
      <c r="AA144" s="124">
        <f t="shared" si="33"/>
        <v>1.46</v>
      </c>
      <c r="AB144" s="124">
        <f t="shared" si="33"/>
        <v>1.46</v>
      </c>
      <c r="AC144" s="124">
        <f t="shared" si="33"/>
        <v>1.46</v>
      </c>
      <c r="AD144" s="124">
        <f t="shared" si="33"/>
        <v>1.46</v>
      </c>
      <c r="AE144" s="124">
        <f t="shared" si="33"/>
        <v>1.46</v>
      </c>
      <c r="AF144" s="124">
        <f t="shared" si="33"/>
        <v>1.46</v>
      </c>
      <c r="AG144" s="127">
        <v>4.4550000000000001</v>
      </c>
      <c r="AH144" s="49"/>
      <c r="AI144" s="50"/>
      <c r="AK144" s="51"/>
    </row>
    <row r="145" spans="1:37" x14ac:dyDescent="0.25">
      <c r="A145" s="113" t="s">
        <v>149</v>
      </c>
      <c r="B145" s="124">
        <f t="shared" si="31"/>
        <v>3</v>
      </c>
      <c r="C145" s="125">
        <v>3</v>
      </c>
      <c r="D145" s="124">
        <f t="shared" si="32"/>
        <v>3</v>
      </c>
      <c r="E145" s="124">
        <f t="shared" si="32"/>
        <v>3</v>
      </c>
      <c r="F145" s="124">
        <f t="shared" si="32"/>
        <v>3</v>
      </c>
      <c r="G145" s="124">
        <f t="shared" si="32"/>
        <v>3</v>
      </c>
      <c r="H145" s="124">
        <f t="shared" si="32"/>
        <v>3</v>
      </c>
      <c r="I145" s="124">
        <f t="shared" si="32"/>
        <v>3</v>
      </c>
      <c r="J145" s="124">
        <f t="shared" si="32"/>
        <v>3</v>
      </c>
      <c r="K145" s="124">
        <f t="shared" si="32"/>
        <v>3</v>
      </c>
      <c r="L145" s="124">
        <f t="shared" si="32"/>
        <v>3</v>
      </c>
      <c r="M145" s="124">
        <f t="shared" si="32"/>
        <v>3</v>
      </c>
      <c r="N145" s="124">
        <f t="shared" si="32"/>
        <v>3</v>
      </c>
      <c r="O145" s="124">
        <f t="shared" si="32"/>
        <v>3</v>
      </c>
      <c r="P145" s="124">
        <f t="shared" si="32"/>
        <v>3</v>
      </c>
      <c r="Q145" s="124">
        <f t="shared" si="32"/>
        <v>3</v>
      </c>
      <c r="R145" s="124">
        <f t="shared" si="32"/>
        <v>3</v>
      </c>
      <c r="S145" s="124">
        <f t="shared" si="32"/>
        <v>3</v>
      </c>
      <c r="T145" s="124">
        <f t="shared" si="33"/>
        <v>3</v>
      </c>
      <c r="U145" s="124">
        <f t="shared" si="33"/>
        <v>3</v>
      </c>
      <c r="V145" s="124">
        <f t="shared" si="33"/>
        <v>3</v>
      </c>
      <c r="W145" s="124">
        <f t="shared" si="33"/>
        <v>3</v>
      </c>
      <c r="X145" s="124">
        <f t="shared" si="33"/>
        <v>3</v>
      </c>
      <c r="Y145" s="124">
        <f t="shared" si="33"/>
        <v>3</v>
      </c>
      <c r="Z145" s="124">
        <f t="shared" si="33"/>
        <v>3</v>
      </c>
      <c r="AA145" s="124">
        <f t="shared" si="33"/>
        <v>3</v>
      </c>
      <c r="AB145" s="124">
        <f t="shared" si="33"/>
        <v>3</v>
      </c>
      <c r="AC145" s="124">
        <f t="shared" si="33"/>
        <v>3</v>
      </c>
      <c r="AD145" s="124">
        <f t="shared" si="33"/>
        <v>3</v>
      </c>
      <c r="AE145" s="124">
        <f t="shared" si="33"/>
        <v>3</v>
      </c>
      <c r="AF145" s="124">
        <f t="shared" si="33"/>
        <v>3</v>
      </c>
      <c r="AG145" s="127">
        <v>4.41</v>
      </c>
      <c r="AH145" s="49"/>
      <c r="AI145" s="50"/>
      <c r="AK145" s="51"/>
    </row>
    <row r="146" spans="1:37" x14ac:dyDescent="0.25">
      <c r="A146" s="113" t="s">
        <v>150</v>
      </c>
      <c r="B146" s="124">
        <f t="shared" si="31"/>
        <v>3.3</v>
      </c>
      <c r="C146" s="125">
        <v>3.3</v>
      </c>
      <c r="D146" s="124">
        <f t="shared" si="32"/>
        <v>3.3</v>
      </c>
      <c r="E146" s="124">
        <f t="shared" si="32"/>
        <v>3.3</v>
      </c>
      <c r="F146" s="124">
        <f t="shared" si="32"/>
        <v>3.3</v>
      </c>
      <c r="G146" s="124">
        <f t="shared" si="32"/>
        <v>3.3</v>
      </c>
      <c r="H146" s="124">
        <f t="shared" si="32"/>
        <v>3.3</v>
      </c>
      <c r="I146" s="124">
        <f t="shared" si="32"/>
        <v>3.3</v>
      </c>
      <c r="J146" s="124">
        <f t="shared" si="32"/>
        <v>3.3</v>
      </c>
      <c r="K146" s="124">
        <f t="shared" si="32"/>
        <v>3.3</v>
      </c>
      <c r="L146" s="124">
        <f t="shared" si="32"/>
        <v>3.3</v>
      </c>
      <c r="M146" s="124">
        <f t="shared" si="32"/>
        <v>3.3</v>
      </c>
      <c r="N146" s="124">
        <f t="shared" si="32"/>
        <v>3.3</v>
      </c>
      <c r="O146" s="124">
        <f t="shared" si="32"/>
        <v>3.3</v>
      </c>
      <c r="P146" s="124">
        <f t="shared" si="32"/>
        <v>3.3</v>
      </c>
      <c r="Q146" s="124">
        <f t="shared" si="32"/>
        <v>3.3</v>
      </c>
      <c r="R146" s="124">
        <f t="shared" si="32"/>
        <v>3.3</v>
      </c>
      <c r="S146" s="124">
        <f t="shared" si="32"/>
        <v>3.3</v>
      </c>
      <c r="T146" s="124">
        <f t="shared" si="33"/>
        <v>3.3</v>
      </c>
      <c r="U146" s="124">
        <f t="shared" si="33"/>
        <v>3.3</v>
      </c>
      <c r="V146" s="124">
        <f t="shared" si="33"/>
        <v>3.3</v>
      </c>
      <c r="W146" s="124">
        <f t="shared" si="33"/>
        <v>3.3</v>
      </c>
      <c r="X146" s="124">
        <f t="shared" si="33"/>
        <v>3.3</v>
      </c>
      <c r="Y146" s="124">
        <f t="shared" si="33"/>
        <v>3.3</v>
      </c>
      <c r="Z146" s="124">
        <f t="shared" si="33"/>
        <v>3.3</v>
      </c>
      <c r="AA146" s="124">
        <f t="shared" si="33"/>
        <v>3.3</v>
      </c>
      <c r="AB146" s="124">
        <f t="shared" si="33"/>
        <v>3.3</v>
      </c>
      <c r="AC146" s="124">
        <f t="shared" si="33"/>
        <v>3.3</v>
      </c>
      <c r="AD146" s="124">
        <f t="shared" si="33"/>
        <v>3.3</v>
      </c>
      <c r="AE146" s="124">
        <f t="shared" si="33"/>
        <v>3.3</v>
      </c>
      <c r="AF146" s="124">
        <f t="shared" si="33"/>
        <v>3.3</v>
      </c>
      <c r="AG146" s="127">
        <v>4.4000000000000004</v>
      </c>
      <c r="AH146" s="49"/>
      <c r="AI146" s="50"/>
      <c r="AK146" s="51"/>
    </row>
    <row r="147" spans="1:37" x14ac:dyDescent="0.25">
      <c r="A147" s="113" t="s">
        <v>151</v>
      </c>
      <c r="B147" s="124"/>
      <c r="C147" s="125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7">
        <v>4.3600000000000003</v>
      </c>
      <c r="AH147" s="49"/>
      <c r="AI147" s="50"/>
      <c r="AK147" s="51"/>
    </row>
    <row r="148" spans="1:37" x14ac:dyDescent="0.25">
      <c r="A148" s="113" t="s">
        <v>152</v>
      </c>
      <c r="B148" s="124">
        <f>AF148</f>
        <v>1.76</v>
      </c>
      <c r="C148" s="125">
        <v>1.76</v>
      </c>
      <c r="D148" s="124">
        <f t="shared" ref="D148:S149" si="34">C148</f>
        <v>1.76</v>
      </c>
      <c r="E148" s="124">
        <f t="shared" si="34"/>
        <v>1.76</v>
      </c>
      <c r="F148" s="124">
        <f t="shared" si="34"/>
        <v>1.76</v>
      </c>
      <c r="G148" s="124">
        <f t="shared" si="34"/>
        <v>1.76</v>
      </c>
      <c r="H148" s="124">
        <f t="shared" si="34"/>
        <v>1.76</v>
      </c>
      <c r="I148" s="124">
        <f t="shared" si="34"/>
        <v>1.76</v>
      </c>
      <c r="J148" s="124">
        <f t="shared" si="34"/>
        <v>1.76</v>
      </c>
      <c r="K148" s="124">
        <f t="shared" si="34"/>
        <v>1.76</v>
      </c>
      <c r="L148" s="124">
        <f t="shared" si="34"/>
        <v>1.76</v>
      </c>
      <c r="M148" s="124">
        <f t="shared" si="34"/>
        <v>1.76</v>
      </c>
      <c r="N148" s="124">
        <f t="shared" si="34"/>
        <v>1.76</v>
      </c>
      <c r="O148" s="124">
        <f t="shared" si="34"/>
        <v>1.76</v>
      </c>
      <c r="P148" s="124">
        <f t="shared" si="34"/>
        <v>1.76</v>
      </c>
      <c r="Q148" s="124">
        <f t="shared" si="34"/>
        <v>1.76</v>
      </c>
      <c r="R148" s="124">
        <f t="shared" si="34"/>
        <v>1.76</v>
      </c>
      <c r="S148" s="124">
        <f t="shared" si="34"/>
        <v>1.76</v>
      </c>
      <c r="T148" s="124">
        <f t="shared" ref="T148:AF149" si="35">S148</f>
        <v>1.76</v>
      </c>
      <c r="U148" s="124">
        <f t="shared" si="35"/>
        <v>1.76</v>
      </c>
      <c r="V148" s="124">
        <f t="shared" si="35"/>
        <v>1.76</v>
      </c>
      <c r="W148" s="124">
        <f t="shared" si="35"/>
        <v>1.76</v>
      </c>
      <c r="X148" s="124">
        <f t="shared" si="35"/>
        <v>1.76</v>
      </c>
      <c r="Y148" s="124">
        <f t="shared" si="35"/>
        <v>1.76</v>
      </c>
      <c r="Z148" s="124">
        <f t="shared" si="35"/>
        <v>1.76</v>
      </c>
      <c r="AA148" s="124">
        <f t="shared" si="35"/>
        <v>1.76</v>
      </c>
      <c r="AB148" s="124">
        <f t="shared" si="35"/>
        <v>1.76</v>
      </c>
      <c r="AC148" s="124">
        <f t="shared" si="35"/>
        <v>1.76</v>
      </c>
      <c r="AD148" s="124">
        <f t="shared" si="35"/>
        <v>1.76</v>
      </c>
      <c r="AE148" s="124">
        <f t="shared" si="35"/>
        <v>1.76</v>
      </c>
      <c r="AF148" s="124">
        <f t="shared" si="35"/>
        <v>1.76</v>
      </c>
      <c r="AG148" s="127">
        <v>4.2</v>
      </c>
      <c r="AH148" s="49"/>
      <c r="AI148" s="50"/>
      <c r="AK148" s="51"/>
    </row>
    <row r="149" spans="1:37" x14ac:dyDescent="0.25">
      <c r="A149" s="113" t="s">
        <v>153</v>
      </c>
      <c r="B149" s="124">
        <f>AF149</f>
        <v>0</v>
      </c>
      <c r="C149" s="125">
        <v>0</v>
      </c>
      <c r="D149" s="124">
        <f t="shared" si="34"/>
        <v>0</v>
      </c>
      <c r="E149" s="124">
        <f t="shared" si="34"/>
        <v>0</v>
      </c>
      <c r="F149" s="124">
        <f t="shared" si="34"/>
        <v>0</v>
      </c>
      <c r="G149" s="124">
        <f t="shared" si="34"/>
        <v>0</v>
      </c>
      <c r="H149" s="124">
        <f t="shared" si="34"/>
        <v>0</v>
      </c>
      <c r="I149" s="124">
        <f t="shared" si="34"/>
        <v>0</v>
      </c>
      <c r="J149" s="124">
        <f t="shared" si="34"/>
        <v>0</v>
      </c>
      <c r="K149" s="124">
        <f t="shared" si="34"/>
        <v>0</v>
      </c>
      <c r="L149" s="124">
        <f t="shared" si="34"/>
        <v>0</v>
      </c>
      <c r="M149" s="124">
        <f t="shared" si="34"/>
        <v>0</v>
      </c>
      <c r="N149" s="124">
        <f t="shared" si="34"/>
        <v>0</v>
      </c>
      <c r="O149" s="124">
        <f t="shared" si="34"/>
        <v>0</v>
      </c>
      <c r="P149" s="124">
        <f t="shared" si="34"/>
        <v>0</v>
      </c>
      <c r="Q149" s="124">
        <f t="shared" si="34"/>
        <v>0</v>
      </c>
      <c r="R149" s="124">
        <f t="shared" si="34"/>
        <v>0</v>
      </c>
      <c r="S149" s="124">
        <f t="shared" si="34"/>
        <v>0</v>
      </c>
      <c r="T149" s="124">
        <f t="shared" si="35"/>
        <v>0</v>
      </c>
      <c r="U149" s="124">
        <f t="shared" si="35"/>
        <v>0</v>
      </c>
      <c r="V149" s="124">
        <f t="shared" si="35"/>
        <v>0</v>
      </c>
      <c r="W149" s="124">
        <f t="shared" si="35"/>
        <v>0</v>
      </c>
      <c r="X149" s="124">
        <f t="shared" si="35"/>
        <v>0</v>
      </c>
      <c r="Y149" s="124">
        <f t="shared" si="35"/>
        <v>0</v>
      </c>
      <c r="Z149" s="124">
        <f t="shared" si="35"/>
        <v>0</v>
      </c>
      <c r="AA149" s="124">
        <f t="shared" si="35"/>
        <v>0</v>
      </c>
      <c r="AB149" s="124">
        <f t="shared" si="35"/>
        <v>0</v>
      </c>
      <c r="AC149" s="124">
        <f t="shared" si="35"/>
        <v>0</v>
      </c>
      <c r="AD149" s="124">
        <f t="shared" si="35"/>
        <v>0</v>
      </c>
      <c r="AE149" s="124">
        <f t="shared" si="35"/>
        <v>0</v>
      </c>
      <c r="AF149" s="124">
        <f t="shared" si="35"/>
        <v>0</v>
      </c>
      <c r="AG149" s="127">
        <v>4</v>
      </c>
      <c r="AH149" s="49"/>
      <c r="AI149" s="50"/>
      <c r="AK149" s="51"/>
    </row>
    <row r="150" spans="1:37" x14ac:dyDescent="0.25">
      <c r="A150" s="113" t="s">
        <v>154</v>
      </c>
      <c r="B150" s="124"/>
      <c r="C150" s="125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7">
        <v>4</v>
      </c>
      <c r="AH150" s="49"/>
      <c r="AI150" s="50"/>
      <c r="AK150" s="51"/>
    </row>
    <row r="151" spans="1:37" x14ac:dyDescent="0.25">
      <c r="A151" s="113" t="s">
        <v>155</v>
      </c>
      <c r="B151" s="124">
        <f>AF151</f>
        <v>0.1</v>
      </c>
      <c r="C151" s="125">
        <v>0.1</v>
      </c>
      <c r="D151" s="124">
        <f t="shared" ref="D151:S154" si="36">C151</f>
        <v>0.1</v>
      </c>
      <c r="E151" s="124">
        <f t="shared" si="36"/>
        <v>0.1</v>
      </c>
      <c r="F151" s="124">
        <f t="shared" si="36"/>
        <v>0.1</v>
      </c>
      <c r="G151" s="124">
        <f t="shared" si="36"/>
        <v>0.1</v>
      </c>
      <c r="H151" s="124">
        <f t="shared" si="36"/>
        <v>0.1</v>
      </c>
      <c r="I151" s="124">
        <f t="shared" si="36"/>
        <v>0.1</v>
      </c>
      <c r="J151" s="124">
        <f t="shared" si="36"/>
        <v>0.1</v>
      </c>
      <c r="K151" s="124">
        <f t="shared" si="36"/>
        <v>0.1</v>
      </c>
      <c r="L151" s="124">
        <f t="shared" si="36"/>
        <v>0.1</v>
      </c>
      <c r="M151" s="124">
        <f t="shared" si="36"/>
        <v>0.1</v>
      </c>
      <c r="N151" s="124">
        <f t="shared" si="36"/>
        <v>0.1</v>
      </c>
      <c r="O151" s="124">
        <f t="shared" si="36"/>
        <v>0.1</v>
      </c>
      <c r="P151" s="124">
        <f t="shared" si="36"/>
        <v>0.1</v>
      </c>
      <c r="Q151" s="124">
        <f t="shared" si="36"/>
        <v>0.1</v>
      </c>
      <c r="R151" s="124">
        <f t="shared" si="36"/>
        <v>0.1</v>
      </c>
      <c r="S151" s="124">
        <f t="shared" si="36"/>
        <v>0.1</v>
      </c>
      <c r="T151" s="124">
        <f t="shared" ref="T151:AF154" si="37">S151</f>
        <v>0.1</v>
      </c>
      <c r="U151" s="124">
        <f t="shared" si="37"/>
        <v>0.1</v>
      </c>
      <c r="V151" s="124">
        <f t="shared" si="37"/>
        <v>0.1</v>
      </c>
      <c r="W151" s="124">
        <f t="shared" si="37"/>
        <v>0.1</v>
      </c>
      <c r="X151" s="124">
        <f t="shared" si="37"/>
        <v>0.1</v>
      </c>
      <c r="Y151" s="124">
        <f t="shared" si="37"/>
        <v>0.1</v>
      </c>
      <c r="Z151" s="124">
        <f t="shared" si="37"/>
        <v>0.1</v>
      </c>
      <c r="AA151" s="124">
        <f t="shared" si="37"/>
        <v>0.1</v>
      </c>
      <c r="AB151" s="124">
        <f t="shared" si="37"/>
        <v>0.1</v>
      </c>
      <c r="AC151" s="124">
        <f t="shared" si="37"/>
        <v>0.1</v>
      </c>
      <c r="AD151" s="124">
        <f t="shared" si="37"/>
        <v>0.1</v>
      </c>
      <c r="AE151" s="124">
        <f t="shared" si="37"/>
        <v>0.1</v>
      </c>
      <c r="AF151" s="124">
        <f t="shared" si="37"/>
        <v>0.1</v>
      </c>
      <c r="AG151" s="127">
        <v>4</v>
      </c>
      <c r="AH151" s="49"/>
      <c r="AI151" s="50"/>
      <c r="AK151" s="51"/>
    </row>
    <row r="152" spans="1:37" x14ac:dyDescent="0.25">
      <c r="A152" s="113" t="s">
        <v>156</v>
      </c>
      <c r="B152" s="124">
        <f>AF152</f>
        <v>2.0499999999999998</v>
      </c>
      <c r="C152" s="125">
        <v>2.0499999999999998</v>
      </c>
      <c r="D152" s="124">
        <f t="shared" si="36"/>
        <v>2.0499999999999998</v>
      </c>
      <c r="E152" s="124">
        <f t="shared" si="36"/>
        <v>2.0499999999999998</v>
      </c>
      <c r="F152" s="124">
        <f t="shared" si="36"/>
        <v>2.0499999999999998</v>
      </c>
      <c r="G152" s="124">
        <f t="shared" si="36"/>
        <v>2.0499999999999998</v>
      </c>
      <c r="H152" s="124">
        <f t="shared" si="36"/>
        <v>2.0499999999999998</v>
      </c>
      <c r="I152" s="124">
        <f t="shared" si="36"/>
        <v>2.0499999999999998</v>
      </c>
      <c r="J152" s="124">
        <f t="shared" si="36"/>
        <v>2.0499999999999998</v>
      </c>
      <c r="K152" s="124">
        <f t="shared" si="36"/>
        <v>2.0499999999999998</v>
      </c>
      <c r="L152" s="124">
        <f t="shared" si="36"/>
        <v>2.0499999999999998</v>
      </c>
      <c r="M152" s="124">
        <f t="shared" si="36"/>
        <v>2.0499999999999998</v>
      </c>
      <c r="N152" s="124">
        <f t="shared" si="36"/>
        <v>2.0499999999999998</v>
      </c>
      <c r="O152" s="124">
        <f t="shared" si="36"/>
        <v>2.0499999999999998</v>
      </c>
      <c r="P152" s="124">
        <f t="shared" si="36"/>
        <v>2.0499999999999998</v>
      </c>
      <c r="Q152" s="124">
        <f t="shared" si="36"/>
        <v>2.0499999999999998</v>
      </c>
      <c r="R152" s="124">
        <f t="shared" si="36"/>
        <v>2.0499999999999998</v>
      </c>
      <c r="S152" s="124">
        <f t="shared" si="36"/>
        <v>2.0499999999999998</v>
      </c>
      <c r="T152" s="124">
        <f t="shared" si="37"/>
        <v>2.0499999999999998</v>
      </c>
      <c r="U152" s="124">
        <f t="shared" si="37"/>
        <v>2.0499999999999998</v>
      </c>
      <c r="V152" s="124">
        <f t="shared" si="37"/>
        <v>2.0499999999999998</v>
      </c>
      <c r="W152" s="124">
        <f t="shared" si="37"/>
        <v>2.0499999999999998</v>
      </c>
      <c r="X152" s="124">
        <f t="shared" si="37"/>
        <v>2.0499999999999998</v>
      </c>
      <c r="Y152" s="124">
        <f t="shared" si="37"/>
        <v>2.0499999999999998</v>
      </c>
      <c r="Z152" s="124">
        <f t="shared" si="37"/>
        <v>2.0499999999999998</v>
      </c>
      <c r="AA152" s="124">
        <f t="shared" si="37"/>
        <v>2.0499999999999998</v>
      </c>
      <c r="AB152" s="124">
        <f t="shared" si="37"/>
        <v>2.0499999999999998</v>
      </c>
      <c r="AC152" s="124">
        <f t="shared" si="37"/>
        <v>2.0499999999999998</v>
      </c>
      <c r="AD152" s="124">
        <f t="shared" si="37"/>
        <v>2.0499999999999998</v>
      </c>
      <c r="AE152" s="124">
        <f t="shared" si="37"/>
        <v>2.0499999999999998</v>
      </c>
      <c r="AF152" s="124">
        <f t="shared" si="37"/>
        <v>2.0499999999999998</v>
      </c>
      <c r="AG152" s="127">
        <v>4</v>
      </c>
      <c r="AH152" s="49"/>
      <c r="AI152" s="50"/>
      <c r="AK152" s="51"/>
    </row>
    <row r="153" spans="1:37" x14ac:dyDescent="0.25">
      <c r="A153" s="113" t="s">
        <v>157</v>
      </c>
      <c r="B153" s="124">
        <f>AF153</f>
        <v>2.7</v>
      </c>
      <c r="C153" s="125">
        <v>2.7</v>
      </c>
      <c r="D153" s="124">
        <f t="shared" si="36"/>
        <v>2.7</v>
      </c>
      <c r="E153" s="124">
        <f t="shared" si="36"/>
        <v>2.7</v>
      </c>
      <c r="F153" s="124">
        <f t="shared" si="36"/>
        <v>2.7</v>
      </c>
      <c r="G153" s="124">
        <f t="shared" si="36"/>
        <v>2.7</v>
      </c>
      <c r="H153" s="124">
        <f t="shared" si="36"/>
        <v>2.7</v>
      </c>
      <c r="I153" s="124">
        <f t="shared" si="36"/>
        <v>2.7</v>
      </c>
      <c r="J153" s="124">
        <f t="shared" si="36"/>
        <v>2.7</v>
      </c>
      <c r="K153" s="124">
        <f t="shared" si="36"/>
        <v>2.7</v>
      </c>
      <c r="L153" s="124">
        <f t="shared" si="36"/>
        <v>2.7</v>
      </c>
      <c r="M153" s="124">
        <f t="shared" si="36"/>
        <v>2.7</v>
      </c>
      <c r="N153" s="124">
        <f t="shared" si="36"/>
        <v>2.7</v>
      </c>
      <c r="O153" s="124">
        <f t="shared" si="36"/>
        <v>2.7</v>
      </c>
      <c r="P153" s="124">
        <f t="shared" si="36"/>
        <v>2.7</v>
      </c>
      <c r="Q153" s="124">
        <f t="shared" si="36"/>
        <v>2.7</v>
      </c>
      <c r="R153" s="124">
        <f t="shared" si="36"/>
        <v>2.7</v>
      </c>
      <c r="S153" s="124">
        <f t="shared" si="36"/>
        <v>2.7</v>
      </c>
      <c r="T153" s="124">
        <f t="shared" si="37"/>
        <v>2.7</v>
      </c>
      <c r="U153" s="124">
        <f t="shared" si="37"/>
        <v>2.7</v>
      </c>
      <c r="V153" s="124">
        <f t="shared" si="37"/>
        <v>2.7</v>
      </c>
      <c r="W153" s="124">
        <f t="shared" si="37"/>
        <v>2.7</v>
      </c>
      <c r="X153" s="124">
        <f t="shared" si="37"/>
        <v>2.7</v>
      </c>
      <c r="Y153" s="124">
        <f t="shared" si="37"/>
        <v>2.7</v>
      </c>
      <c r="Z153" s="124">
        <f t="shared" si="37"/>
        <v>2.7</v>
      </c>
      <c r="AA153" s="124">
        <f t="shared" si="37"/>
        <v>2.7</v>
      </c>
      <c r="AB153" s="124">
        <f t="shared" si="37"/>
        <v>2.7</v>
      </c>
      <c r="AC153" s="124">
        <f t="shared" si="37"/>
        <v>2.7</v>
      </c>
      <c r="AD153" s="124">
        <f t="shared" si="37"/>
        <v>2.7</v>
      </c>
      <c r="AE153" s="124">
        <f t="shared" si="37"/>
        <v>2.7</v>
      </c>
      <c r="AF153" s="124">
        <f t="shared" si="37"/>
        <v>2.7</v>
      </c>
      <c r="AG153" s="127">
        <v>4</v>
      </c>
      <c r="AH153" s="49"/>
      <c r="AI153" s="50"/>
      <c r="AK153" s="51"/>
    </row>
    <row r="154" spans="1:37" x14ac:dyDescent="0.25">
      <c r="A154" s="113" t="s">
        <v>158</v>
      </c>
      <c r="B154" s="124">
        <f>AF154</f>
        <v>2.15</v>
      </c>
      <c r="C154" s="125">
        <v>2.15</v>
      </c>
      <c r="D154" s="124">
        <f t="shared" si="36"/>
        <v>2.15</v>
      </c>
      <c r="E154" s="124">
        <f t="shared" si="36"/>
        <v>2.15</v>
      </c>
      <c r="F154" s="124">
        <f t="shared" si="36"/>
        <v>2.15</v>
      </c>
      <c r="G154" s="124">
        <f t="shared" si="36"/>
        <v>2.15</v>
      </c>
      <c r="H154" s="124">
        <f t="shared" si="36"/>
        <v>2.15</v>
      </c>
      <c r="I154" s="124">
        <f t="shared" si="36"/>
        <v>2.15</v>
      </c>
      <c r="J154" s="124">
        <f t="shared" si="36"/>
        <v>2.15</v>
      </c>
      <c r="K154" s="124">
        <f t="shared" si="36"/>
        <v>2.15</v>
      </c>
      <c r="L154" s="124">
        <f t="shared" si="36"/>
        <v>2.15</v>
      </c>
      <c r="M154" s="124">
        <f t="shared" si="36"/>
        <v>2.15</v>
      </c>
      <c r="N154" s="124">
        <f t="shared" si="36"/>
        <v>2.15</v>
      </c>
      <c r="O154" s="124">
        <f t="shared" si="36"/>
        <v>2.15</v>
      </c>
      <c r="P154" s="124">
        <f t="shared" si="36"/>
        <v>2.15</v>
      </c>
      <c r="Q154" s="124">
        <f t="shared" si="36"/>
        <v>2.15</v>
      </c>
      <c r="R154" s="124">
        <f t="shared" si="36"/>
        <v>2.15</v>
      </c>
      <c r="S154" s="124">
        <f t="shared" si="36"/>
        <v>2.15</v>
      </c>
      <c r="T154" s="124">
        <f t="shared" si="37"/>
        <v>2.15</v>
      </c>
      <c r="U154" s="124">
        <f t="shared" si="37"/>
        <v>2.15</v>
      </c>
      <c r="V154" s="124">
        <f t="shared" si="37"/>
        <v>2.15</v>
      </c>
      <c r="W154" s="124">
        <f t="shared" si="37"/>
        <v>2.15</v>
      </c>
      <c r="X154" s="124">
        <f t="shared" si="37"/>
        <v>2.15</v>
      </c>
      <c r="Y154" s="124">
        <f t="shared" si="37"/>
        <v>2.15</v>
      </c>
      <c r="Z154" s="124">
        <f t="shared" si="37"/>
        <v>2.15</v>
      </c>
      <c r="AA154" s="124">
        <f t="shared" si="37"/>
        <v>2.15</v>
      </c>
      <c r="AB154" s="124">
        <f t="shared" si="37"/>
        <v>2.15</v>
      </c>
      <c r="AC154" s="124">
        <f t="shared" si="37"/>
        <v>2.15</v>
      </c>
      <c r="AD154" s="124">
        <f t="shared" si="37"/>
        <v>2.15</v>
      </c>
      <c r="AE154" s="124">
        <f t="shared" si="37"/>
        <v>2.15</v>
      </c>
      <c r="AF154" s="124">
        <f t="shared" si="37"/>
        <v>2.15</v>
      </c>
      <c r="AG154" s="127">
        <v>4</v>
      </c>
      <c r="AH154" s="49"/>
      <c r="AI154" s="50"/>
      <c r="AK154" s="51"/>
    </row>
    <row r="155" spans="1:37" x14ac:dyDescent="0.25">
      <c r="A155" s="113" t="s">
        <v>159</v>
      </c>
      <c r="B155" s="124"/>
      <c r="C155" s="125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  <c r="AC155" s="124"/>
      <c r="AD155" s="124"/>
      <c r="AE155" s="124"/>
      <c r="AF155" s="124"/>
      <c r="AG155" s="127">
        <v>4</v>
      </c>
      <c r="AH155" s="49"/>
      <c r="AI155" s="50"/>
      <c r="AK155" s="51"/>
    </row>
    <row r="156" spans="1:37" x14ac:dyDescent="0.25">
      <c r="A156" s="113" t="s">
        <v>160</v>
      </c>
      <c r="B156" s="124">
        <f t="shared" ref="B156:B168" si="38">AF156</f>
        <v>0.9</v>
      </c>
      <c r="C156" s="125">
        <v>0.9</v>
      </c>
      <c r="D156" s="124">
        <f t="shared" ref="D156:S168" si="39">C156</f>
        <v>0.9</v>
      </c>
      <c r="E156" s="124">
        <f t="shared" si="39"/>
        <v>0.9</v>
      </c>
      <c r="F156" s="124">
        <f t="shared" si="39"/>
        <v>0.9</v>
      </c>
      <c r="G156" s="124">
        <f t="shared" si="39"/>
        <v>0.9</v>
      </c>
      <c r="H156" s="124">
        <f t="shared" si="39"/>
        <v>0.9</v>
      </c>
      <c r="I156" s="124">
        <f t="shared" si="39"/>
        <v>0.9</v>
      </c>
      <c r="J156" s="124">
        <f t="shared" si="39"/>
        <v>0.9</v>
      </c>
      <c r="K156" s="124">
        <f t="shared" si="39"/>
        <v>0.9</v>
      </c>
      <c r="L156" s="124">
        <f t="shared" si="39"/>
        <v>0.9</v>
      </c>
      <c r="M156" s="124">
        <f t="shared" si="39"/>
        <v>0.9</v>
      </c>
      <c r="N156" s="124">
        <f t="shared" si="39"/>
        <v>0.9</v>
      </c>
      <c r="O156" s="124">
        <f t="shared" si="39"/>
        <v>0.9</v>
      </c>
      <c r="P156" s="124">
        <f t="shared" si="39"/>
        <v>0.9</v>
      </c>
      <c r="Q156" s="124">
        <f t="shared" si="39"/>
        <v>0.9</v>
      </c>
      <c r="R156" s="124">
        <f t="shared" si="39"/>
        <v>0.9</v>
      </c>
      <c r="S156" s="124">
        <f t="shared" si="39"/>
        <v>0.9</v>
      </c>
      <c r="T156" s="124">
        <f t="shared" ref="S156:AF168" si="40">S156</f>
        <v>0.9</v>
      </c>
      <c r="U156" s="124">
        <f t="shared" si="40"/>
        <v>0.9</v>
      </c>
      <c r="V156" s="124">
        <f t="shared" si="40"/>
        <v>0.9</v>
      </c>
      <c r="W156" s="124">
        <f t="shared" si="40"/>
        <v>0.9</v>
      </c>
      <c r="X156" s="124">
        <f t="shared" si="40"/>
        <v>0.9</v>
      </c>
      <c r="Y156" s="124">
        <f t="shared" si="40"/>
        <v>0.9</v>
      </c>
      <c r="Z156" s="124">
        <f t="shared" si="40"/>
        <v>0.9</v>
      </c>
      <c r="AA156" s="124">
        <f t="shared" si="40"/>
        <v>0.9</v>
      </c>
      <c r="AB156" s="124">
        <f t="shared" si="40"/>
        <v>0.9</v>
      </c>
      <c r="AC156" s="124">
        <f t="shared" si="40"/>
        <v>0.9</v>
      </c>
      <c r="AD156" s="124">
        <f t="shared" si="40"/>
        <v>0.9</v>
      </c>
      <c r="AE156" s="124">
        <f t="shared" si="40"/>
        <v>0.9</v>
      </c>
      <c r="AF156" s="124">
        <f t="shared" si="40"/>
        <v>0.9</v>
      </c>
      <c r="AG156" s="127">
        <v>4</v>
      </c>
      <c r="AH156" s="49"/>
      <c r="AI156" s="50"/>
      <c r="AK156" s="51"/>
    </row>
    <row r="157" spans="1:37" x14ac:dyDescent="0.25">
      <c r="A157" s="113" t="s">
        <v>161</v>
      </c>
      <c r="B157" s="124">
        <f t="shared" si="38"/>
        <v>1.08</v>
      </c>
      <c r="C157" s="125">
        <v>1.08</v>
      </c>
      <c r="D157" s="124">
        <f t="shared" si="39"/>
        <v>1.08</v>
      </c>
      <c r="E157" s="124">
        <f t="shared" si="39"/>
        <v>1.08</v>
      </c>
      <c r="F157" s="124">
        <f t="shared" si="39"/>
        <v>1.08</v>
      </c>
      <c r="G157" s="124">
        <f t="shared" si="39"/>
        <v>1.08</v>
      </c>
      <c r="H157" s="124">
        <f t="shared" si="39"/>
        <v>1.08</v>
      </c>
      <c r="I157" s="124">
        <f t="shared" si="39"/>
        <v>1.08</v>
      </c>
      <c r="J157" s="124">
        <f t="shared" si="39"/>
        <v>1.08</v>
      </c>
      <c r="K157" s="124">
        <f t="shared" si="39"/>
        <v>1.08</v>
      </c>
      <c r="L157" s="124">
        <f t="shared" si="39"/>
        <v>1.08</v>
      </c>
      <c r="M157" s="124">
        <f t="shared" si="39"/>
        <v>1.08</v>
      </c>
      <c r="N157" s="124">
        <f t="shared" si="39"/>
        <v>1.08</v>
      </c>
      <c r="O157" s="124">
        <f t="shared" si="39"/>
        <v>1.08</v>
      </c>
      <c r="P157" s="124">
        <f t="shared" si="39"/>
        <v>1.08</v>
      </c>
      <c r="Q157" s="124">
        <f t="shared" si="39"/>
        <v>1.08</v>
      </c>
      <c r="R157" s="124">
        <f t="shared" si="39"/>
        <v>1.08</v>
      </c>
      <c r="S157" s="124">
        <f t="shared" si="39"/>
        <v>1.08</v>
      </c>
      <c r="T157" s="124">
        <f t="shared" si="40"/>
        <v>1.08</v>
      </c>
      <c r="U157" s="124">
        <f t="shared" si="40"/>
        <v>1.08</v>
      </c>
      <c r="V157" s="124">
        <f t="shared" si="40"/>
        <v>1.08</v>
      </c>
      <c r="W157" s="124">
        <f t="shared" si="40"/>
        <v>1.08</v>
      </c>
      <c r="X157" s="124">
        <f t="shared" si="40"/>
        <v>1.08</v>
      </c>
      <c r="Y157" s="124">
        <f t="shared" si="40"/>
        <v>1.08</v>
      </c>
      <c r="Z157" s="124">
        <f t="shared" si="40"/>
        <v>1.08</v>
      </c>
      <c r="AA157" s="124">
        <f t="shared" si="40"/>
        <v>1.08</v>
      </c>
      <c r="AB157" s="124">
        <f t="shared" si="40"/>
        <v>1.08</v>
      </c>
      <c r="AC157" s="124">
        <f t="shared" si="40"/>
        <v>1.08</v>
      </c>
      <c r="AD157" s="124">
        <f t="shared" si="40"/>
        <v>1.08</v>
      </c>
      <c r="AE157" s="124">
        <f t="shared" si="40"/>
        <v>1.08</v>
      </c>
      <c r="AF157" s="124">
        <f t="shared" si="40"/>
        <v>1.08</v>
      </c>
      <c r="AG157" s="127">
        <v>3.75</v>
      </c>
      <c r="AH157" s="49"/>
      <c r="AI157" s="50"/>
      <c r="AK157" s="51"/>
    </row>
    <row r="158" spans="1:37" x14ac:dyDescent="0.25">
      <c r="A158" s="113" t="s">
        <v>162</v>
      </c>
      <c r="B158" s="124">
        <f t="shared" si="38"/>
        <v>2.37</v>
      </c>
      <c r="C158" s="125">
        <v>2.37</v>
      </c>
      <c r="D158" s="124">
        <f t="shared" si="39"/>
        <v>2.37</v>
      </c>
      <c r="E158" s="124">
        <f t="shared" si="39"/>
        <v>2.37</v>
      </c>
      <c r="F158" s="124">
        <f t="shared" si="39"/>
        <v>2.37</v>
      </c>
      <c r="G158" s="124">
        <f t="shared" si="39"/>
        <v>2.37</v>
      </c>
      <c r="H158" s="124">
        <f t="shared" si="39"/>
        <v>2.37</v>
      </c>
      <c r="I158" s="124">
        <f t="shared" si="39"/>
        <v>2.37</v>
      </c>
      <c r="J158" s="124">
        <f t="shared" si="39"/>
        <v>2.37</v>
      </c>
      <c r="K158" s="124">
        <f t="shared" si="39"/>
        <v>2.37</v>
      </c>
      <c r="L158" s="124">
        <f t="shared" si="39"/>
        <v>2.37</v>
      </c>
      <c r="M158" s="124">
        <f t="shared" si="39"/>
        <v>2.37</v>
      </c>
      <c r="N158" s="124">
        <f t="shared" si="39"/>
        <v>2.37</v>
      </c>
      <c r="O158" s="124">
        <f t="shared" si="39"/>
        <v>2.37</v>
      </c>
      <c r="P158" s="124">
        <f t="shared" si="39"/>
        <v>2.37</v>
      </c>
      <c r="Q158" s="124">
        <f t="shared" si="39"/>
        <v>2.37</v>
      </c>
      <c r="R158" s="124">
        <f t="shared" si="39"/>
        <v>2.37</v>
      </c>
      <c r="S158" s="124">
        <f t="shared" si="39"/>
        <v>2.37</v>
      </c>
      <c r="T158" s="124">
        <f t="shared" si="40"/>
        <v>2.37</v>
      </c>
      <c r="U158" s="124">
        <f t="shared" si="40"/>
        <v>2.37</v>
      </c>
      <c r="V158" s="124">
        <f t="shared" si="40"/>
        <v>2.37</v>
      </c>
      <c r="W158" s="124">
        <f t="shared" si="40"/>
        <v>2.37</v>
      </c>
      <c r="X158" s="124">
        <f t="shared" si="40"/>
        <v>2.37</v>
      </c>
      <c r="Y158" s="124">
        <f t="shared" si="40"/>
        <v>2.37</v>
      </c>
      <c r="Z158" s="124">
        <f t="shared" si="40"/>
        <v>2.37</v>
      </c>
      <c r="AA158" s="124">
        <f t="shared" si="40"/>
        <v>2.37</v>
      </c>
      <c r="AB158" s="124">
        <f t="shared" si="40"/>
        <v>2.37</v>
      </c>
      <c r="AC158" s="124">
        <f t="shared" si="40"/>
        <v>2.37</v>
      </c>
      <c r="AD158" s="124">
        <f t="shared" si="40"/>
        <v>2.37</v>
      </c>
      <c r="AE158" s="124">
        <f t="shared" si="40"/>
        <v>2.37</v>
      </c>
      <c r="AF158" s="124">
        <f t="shared" si="40"/>
        <v>2.37</v>
      </c>
      <c r="AG158" s="127">
        <v>3.52</v>
      </c>
      <c r="AH158" s="49"/>
      <c r="AI158" s="50"/>
      <c r="AK158" s="51"/>
    </row>
    <row r="159" spans="1:37" x14ac:dyDescent="0.25">
      <c r="A159" s="113" t="s">
        <v>163</v>
      </c>
      <c r="B159" s="124">
        <f t="shared" si="38"/>
        <v>1.81</v>
      </c>
      <c r="C159" s="125">
        <v>1.81</v>
      </c>
      <c r="D159" s="124">
        <f t="shared" si="39"/>
        <v>1.81</v>
      </c>
      <c r="E159" s="124">
        <f t="shared" si="39"/>
        <v>1.81</v>
      </c>
      <c r="F159" s="124">
        <f t="shared" si="39"/>
        <v>1.81</v>
      </c>
      <c r="G159" s="124">
        <f t="shared" si="39"/>
        <v>1.81</v>
      </c>
      <c r="H159" s="124">
        <f t="shared" si="39"/>
        <v>1.81</v>
      </c>
      <c r="I159" s="124">
        <f t="shared" si="39"/>
        <v>1.81</v>
      </c>
      <c r="J159" s="124">
        <f t="shared" si="39"/>
        <v>1.81</v>
      </c>
      <c r="K159" s="124">
        <f t="shared" si="39"/>
        <v>1.81</v>
      </c>
      <c r="L159" s="124">
        <f t="shared" si="39"/>
        <v>1.81</v>
      </c>
      <c r="M159" s="124">
        <f t="shared" si="39"/>
        <v>1.81</v>
      </c>
      <c r="N159" s="124">
        <f t="shared" si="39"/>
        <v>1.81</v>
      </c>
      <c r="O159" s="124">
        <f t="shared" si="39"/>
        <v>1.81</v>
      </c>
      <c r="P159" s="124">
        <f t="shared" si="39"/>
        <v>1.81</v>
      </c>
      <c r="Q159" s="124">
        <f t="shared" si="39"/>
        <v>1.81</v>
      </c>
      <c r="R159" s="124">
        <f t="shared" si="39"/>
        <v>1.81</v>
      </c>
      <c r="S159" s="124">
        <f t="shared" si="39"/>
        <v>1.81</v>
      </c>
      <c r="T159" s="124">
        <f t="shared" si="40"/>
        <v>1.81</v>
      </c>
      <c r="U159" s="124">
        <f t="shared" si="40"/>
        <v>1.81</v>
      </c>
      <c r="V159" s="124">
        <f t="shared" si="40"/>
        <v>1.81</v>
      </c>
      <c r="W159" s="124">
        <f t="shared" si="40"/>
        <v>1.81</v>
      </c>
      <c r="X159" s="124">
        <f t="shared" si="40"/>
        <v>1.81</v>
      </c>
      <c r="Y159" s="124">
        <f t="shared" si="40"/>
        <v>1.81</v>
      </c>
      <c r="Z159" s="124">
        <f t="shared" si="40"/>
        <v>1.81</v>
      </c>
      <c r="AA159" s="124">
        <f t="shared" si="40"/>
        <v>1.81</v>
      </c>
      <c r="AB159" s="124">
        <f t="shared" si="40"/>
        <v>1.81</v>
      </c>
      <c r="AC159" s="124">
        <f t="shared" si="40"/>
        <v>1.81</v>
      </c>
      <c r="AD159" s="124">
        <f t="shared" si="40"/>
        <v>1.81</v>
      </c>
      <c r="AE159" s="124">
        <f t="shared" si="40"/>
        <v>1.81</v>
      </c>
      <c r="AF159" s="124">
        <f t="shared" si="40"/>
        <v>1.81</v>
      </c>
      <c r="AG159" s="127">
        <v>3.33</v>
      </c>
      <c r="AH159" s="49"/>
      <c r="AI159" s="50"/>
      <c r="AK159" s="51"/>
    </row>
    <row r="160" spans="1:37" x14ac:dyDescent="0.25">
      <c r="A160" s="113" t="s">
        <v>164</v>
      </c>
      <c r="B160" s="124">
        <f t="shared" si="38"/>
        <v>1.0900000000000001</v>
      </c>
      <c r="C160" s="125">
        <v>1.0900000000000001</v>
      </c>
      <c r="D160" s="124">
        <f t="shared" si="39"/>
        <v>1.0900000000000001</v>
      </c>
      <c r="E160" s="124">
        <f t="shared" si="39"/>
        <v>1.0900000000000001</v>
      </c>
      <c r="F160" s="124">
        <f t="shared" si="39"/>
        <v>1.0900000000000001</v>
      </c>
      <c r="G160" s="124">
        <f t="shared" si="39"/>
        <v>1.0900000000000001</v>
      </c>
      <c r="H160" s="124">
        <f t="shared" si="39"/>
        <v>1.0900000000000001</v>
      </c>
      <c r="I160" s="124">
        <f t="shared" si="39"/>
        <v>1.0900000000000001</v>
      </c>
      <c r="J160" s="124">
        <f t="shared" si="39"/>
        <v>1.0900000000000001</v>
      </c>
      <c r="K160" s="124">
        <f t="shared" si="39"/>
        <v>1.0900000000000001</v>
      </c>
      <c r="L160" s="124">
        <f t="shared" si="39"/>
        <v>1.0900000000000001</v>
      </c>
      <c r="M160" s="124">
        <f t="shared" si="39"/>
        <v>1.0900000000000001</v>
      </c>
      <c r="N160" s="124">
        <f t="shared" si="39"/>
        <v>1.0900000000000001</v>
      </c>
      <c r="O160" s="124">
        <f t="shared" si="39"/>
        <v>1.0900000000000001</v>
      </c>
      <c r="P160" s="124">
        <f t="shared" si="39"/>
        <v>1.0900000000000001</v>
      </c>
      <c r="Q160" s="124">
        <f t="shared" si="39"/>
        <v>1.0900000000000001</v>
      </c>
      <c r="R160" s="124">
        <f t="shared" si="39"/>
        <v>1.0900000000000001</v>
      </c>
      <c r="S160" s="124">
        <f t="shared" si="39"/>
        <v>1.0900000000000001</v>
      </c>
      <c r="T160" s="124">
        <f t="shared" si="40"/>
        <v>1.0900000000000001</v>
      </c>
      <c r="U160" s="124">
        <f t="shared" si="40"/>
        <v>1.0900000000000001</v>
      </c>
      <c r="V160" s="124">
        <f t="shared" si="40"/>
        <v>1.0900000000000001</v>
      </c>
      <c r="W160" s="124">
        <f t="shared" si="40"/>
        <v>1.0900000000000001</v>
      </c>
      <c r="X160" s="124">
        <f t="shared" si="40"/>
        <v>1.0900000000000001</v>
      </c>
      <c r="Y160" s="124">
        <f t="shared" si="40"/>
        <v>1.0900000000000001</v>
      </c>
      <c r="Z160" s="124">
        <f t="shared" si="40"/>
        <v>1.0900000000000001</v>
      </c>
      <c r="AA160" s="124">
        <f t="shared" si="40"/>
        <v>1.0900000000000001</v>
      </c>
      <c r="AB160" s="124">
        <f t="shared" si="40"/>
        <v>1.0900000000000001</v>
      </c>
      <c r="AC160" s="124">
        <f t="shared" si="40"/>
        <v>1.0900000000000001</v>
      </c>
      <c r="AD160" s="124">
        <f t="shared" si="40"/>
        <v>1.0900000000000001</v>
      </c>
      <c r="AE160" s="124">
        <f t="shared" si="40"/>
        <v>1.0900000000000001</v>
      </c>
      <c r="AF160" s="124">
        <f t="shared" si="40"/>
        <v>1.0900000000000001</v>
      </c>
      <c r="AG160" s="127">
        <v>3.2</v>
      </c>
      <c r="AH160" s="49"/>
      <c r="AI160" s="50"/>
      <c r="AK160" s="51"/>
    </row>
    <row r="161" spans="1:37" x14ac:dyDescent="0.25">
      <c r="A161" s="113" t="s">
        <v>165</v>
      </c>
      <c r="B161" s="124">
        <f t="shared" si="38"/>
        <v>1.58</v>
      </c>
      <c r="C161" s="125">
        <v>1.58</v>
      </c>
      <c r="D161" s="124">
        <f t="shared" si="39"/>
        <v>1.58</v>
      </c>
      <c r="E161" s="124">
        <f t="shared" si="39"/>
        <v>1.58</v>
      </c>
      <c r="F161" s="124">
        <f t="shared" si="39"/>
        <v>1.58</v>
      </c>
      <c r="G161" s="124">
        <f t="shared" si="39"/>
        <v>1.58</v>
      </c>
      <c r="H161" s="124">
        <f t="shared" si="39"/>
        <v>1.58</v>
      </c>
      <c r="I161" s="124">
        <f t="shared" si="39"/>
        <v>1.58</v>
      </c>
      <c r="J161" s="124">
        <f t="shared" si="39"/>
        <v>1.58</v>
      </c>
      <c r="K161" s="124">
        <f t="shared" si="39"/>
        <v>1.58</v>
      </c>
      <c r="L161" s="124">
        <f t="shared" si="39"/>
        <v>1.58</v>
      </c>
      <c r="M161" s="124">
        <f t="shared" si="39"/>
        <v>1.58</v>
      </c>
      <c r="N161" s="124">
        <f t="shared" si="39"/>
        <v>1.58</v>
      </c>
      <c r="O161" s="124">
        <f t="shared" si="39"/>
        <v>1.58</v>
      </c>
      <c r="P161" s="124">
        <f t="shared" si="39"/>
        <v>1.58</v>
      </c>
      <c r="Q161" s="124">
        <f t="shared" si="39"/>
        <v>1.58</v>
      </c>
      <c r="R161" s="124">
        <f t="shared" si="39"/>
        <v>1.58</v>
      </c>
      <c r="S161" s="124">
        <f t="shared" si="39"/>
        <v>1.58</v>
      </c>
      <c r="T161" s="124">
        <f t="shared" si="40"/>
        <v>1.58</v>
      </c>
      <c r="U161" s="124">
        <f t="shared" si="40"/>
        <v>1.58</v>
      </c>
      <c r="V161" s="124">
        <f t="shared" si="40"/>
        <v>1.58</v>
      </c>
      <c r="W161" s="124">
        <f t="shared" si="40"/>
        <v>1.58</v>
      </c>
      <c r="X161" s="124">
        <f t="shared" si="40"/>
        <v>1.58</v>
      </c>
      <c r="Y161" s="124">
        <f t="shared" si="40"/>
        <v>1.58</v>
      </c>
      <c r="Z161" s="124">
        <f t="shared" si="40"/>
        <v>1.58</v>
      </c>
      <c r="AA161" s="124">
        <f t="shared" si="40"/>
        <v>1.58</v>
      </c>
      <c r="AB161" s="124">
        <f t="shared" si="40"/>
        <v>1.58</v>
      </c>
      <c r="AC161" s="124">
        <f t="shared" si="40"/>
        <v>1.58</v>
      </c>
      <c r="AD161" s="124">
        <f t="shared" si="40"/>
        <v>1.58</v>
      </c>
      <c r="AE161" s="124">
        <f t="shared" si="40"/>
        <v>1.58</v>
      </c>
      <c r="AF161" s="124">
        <f t="shared" si="40"/>
        <v>1.58</v>
      </c>
      <c r="AG161" s="127">
        <v>3</v>
      </c>
      <c r="AH161" s="49"/>
      <c r="AI161" s="50"/>
      <c r="AK161" s="51"/>
    </row>
    <row r="162" spans="1:37" x14ac:dyDescent="0.25">
      <c r="A162" s="113" t="s">
        <v>166</v>
      </c>
      <c r="B162" s="124">
        <f t="shared" si="38"/>
        <v>2</v>
      </c>
      <c r="C162" s="125">
        <v>2</v>
      </c>
      <c r="D162" s="124">
        <f t="shared" si="39"/>
        <v>2</v>
      </c>
      <c r="E162" s="124">
        <f t="shared" si="39"/>
        <v>2</v>
      </c>
      <c r="F162" s="124">
        <f t="shared" si="39"/>
        <v>2</v>
      </c>
      <c r="G162" s="124">
        <f t="shared" si="39"/>
        <v>2</v>
      </c>
      <c r="H162" s="124">
        <f t="shared" si="39"/>
        <v>2</v>
      </c>
      <c r="I162" s="124">
        <f t="shared" si="39"/>
        <v>2</v>
      </c>
      <c r="J162" s="124">
        <f t="shared" si="39"/>
        <v>2</v>
      </c>
      <c r="K162" s="124">
        <f t="shared" si="39"/>
        <v>2</v>
      </c>
      <c r="L162" s="124">
        <f t="shared" si="39"/>
        <v>2</v>
      </c>
      <c r="M162" s="124">
        <f t="shared" si="39"/>
        <v>2</v>
      </c>
      <c r="N162" s="124">
        <f t="shared" si="39"/>
        <v>2</v>
      </c>
      <c r="O162" s="124">
        <f t="shared" si="39"/>
        <v>2</v>
      </c>
      <c r="P162" s="124">
        <f t="shared" si="39"/>
        <v>2</v>
      </c>
      <c r="Q162" s="124">
        <f t="shared" si="39"/>
        <v>2</v>
      </c>
      <c r="R162" s="124">
        <f t="shared" si="39"/>
        <v>2</v>
      </c>
      <c r="S162" s="124">
        <f t="shared" si="39"/>
        <v>2</v>
      </c>
      <c r="T162" s="124">
        <f t="shared" si="40"/>
        <v>2</v>
      </c>
      <c r="U162" s="124">
        <f t="shared" si="40"/>
        <v>2</v>
      </c>
      <c r="V162" s="124">
        <f t="shared" si="40"/>
        <v>2</v>
      </c>
      <c r="W162" s="124">
        <f t="shared" si="40"/>
        <v>2</v>
      </c>
      <c r="X162" s="124">
        <f t="shared" si="40"/>
        <v>2</v>
      </c>
      <c r="Y162" s="124">
        <f t="shared" si="40"/>
        <v>2</v>
      </c>
      <c r="Z162" s="124">
        <f t="shared" si="40"/>
        <v>2</v>
      </c>
      <c r="AA162" s="124">
        <f t="shared" si="40"/>
        <v>2</v>
      </c>
      <c r="AB162" s="124">
        <f t="shared" si="40"/>
        <v>2</v>
      </c>
      <c r="AC162" s="124">
        <f t="shared" si="40"/>
        <v>2</v>
      </c>
      <c r="AD162" s="124">
        <f t="shared" si="40"/>
        <v>2</v>
      </c>
      <c r="AE162" s="124">
        <f t="shared" si="40"/>
        <v>2</v>
      </c>
      <c r="AF162" s="124">
        <f t="shared" si="40"/>
        <v>2</v>
      </c>
      <c r="AG162" s="127">
        <v>3</v>
      </c>
      <c r="AH162" s="49"/>
      <c r="AI162" s="50"/>
      <c r="AK162" s="51"/>
    </row>
    <row r="163" spans="1:37" x14ac:dyDescent="0.25">
      <c r="A163" s="113" t="s">
        <v>167</v>
      </c>
      <c r="B163" s="124">
        <f t="shared" si="38"/>
        <v>0.47</v>
      </c>
      <c r="C163" s="125">
        <v>0.47</v>
      </c>
      <c r="D163" s="124">
        <f t="shared" si="39"/>
        <v>0.47</v>
      </c>
      <c r="E163" s="124">
        <f t="shared" si="39"/>
        <v>0.47</v>
      </c>
      <c r="F163" s="124">
        <f t="shared" si="39"/>
        <v>0.47</v>
      </c>
      <c r="G163" s="124">
        <f t="shared" si="39"/>
        <v>0.47</v>
      </c>
      <c r="H163" s="124">
        <f t="shared" si="39"/>
        <v>0.47</v>
      </c>
      <c r="I163" s="124">
        <f t="shared" si="39"/>
        <v>0.47</v>
      </c>
      <c r="J163" s="124">
        <f t="shared" si="39"/>
        <v>0.47</v>
      </c>
      <c r="K163" s="124">
        <f t="shared" si="39"/>
        <v>0.47</v>
      </c>
      <c r="L163" s="124">
        <f t="shared" si="39"/>
        <v>0.47</v>
      </c>
      <c r="M163" s="124">
        <f t="shared" si="39"/>
        <v>0.47</v>
      </c>
      <c r="N163" s="124">
        <f t="shared" si="39"/>
        <v>0.47</v>
      </c>
      <c r="O163" s="124">
        <f t="shared" si="39"/>
        <v>0.47</v>
      </c>
      <c r="P163" s="124">
        <f t="shared" si="39"/>
        <v>0.47</v>
      </c>
      <c r="Q163" s="124">
        <f t="shared" si="39"/>
        <v>0.47</v>
      </c>
      <c r="R163" s="124">
        <f t="shared" si="39"/>
        <v>0.47</v>
      </c>
      <c r="S163" s="124">
        <f t="shared" si="39"/>
        <v>0.47</v>
      </c>
      <c r="T163" s="124">
        <f t="shared" si="40"/>
        <v>0.47</v>
      </c>
      <c r="U163" s="124">
        <f t="shared" si="40"/>
        <v>0.47</v>
      </c>
      <c r="V163" s="124">
        <f t="shared" si="40"/>
        <v>0.47</v>
      </c>
      <c r="W163" s="124">
        <f t="shared" si="40"/>
        <v>0.47</v>
      </c>
      <c r="X163" s="124">
        <f t="shared" si="40"/>
        <v>0.47</v>
      </c>
      <c r="Y163" s="124">
        <f t="shared" si="40"/>
        <v>0.47</v>
      </c>
      <c r="Z163" s="124">
        <f t="shared" si="40"/>
        <v>0.47</v>
      </c>
      <c r="AA163" s="124">
        <f t="shared" si="40"/>
        <v>0.47</v>
      </c>
      <c r="AB163" s="124">
        <f t="shared" si="40"/>
        <v>0.47</v>
      </c>
      <c r="AC163" s="124">
        <f t="shared" si="40"/>
        <v>0.47</v>
      </c>
      <c r="AD163" s="124">
        <f t="shared" si="40"/>
        <v>0.47</v>
      </c>
      <c r="AE163" s="124">
        <f t="shared" si="40"/>
        <v>0.47</v>
      </c>
      <c r="AF163" s="124">
        <f t="shared" si="40"/>
        <v>0.47</v>
      </c>
      <c r="AG163" s="127">
        <v>3</v>
      </c>
      <c r="AH163" s="49"/>
      <c r="AI163" s="50"/>
      <c r="AK163" s="51"/>
    </row>
    <row r="164" spans="1:37" x14ac:dyDescent="0.25">
      <c r="A164" s="113" t="s">
        <v>168</v>
      </c>
      <c r="B164" s="124">
        <f t="shared" si="38"/>
        <v>0</v>
      </c>
      <c r="C164" s="125">
        <v>0</v>
      </c>
      <c r="D164" s="124">
        <f t="shared" si="39"/>
        <v>0</v>
      </c>
      <c r="E164" s="124">
        <f t="shared" si="39"/>
        <v>0</v>
      </c>
      <c r="F164" s="124">
        <f t="shared" si="39"/>
        <v>0</v>
      </c>
      <c r="G164" s="124">
        <f t="shared" si="39"/>
        <v>0</v>
      </c>
      <c r="H164" s="124">
        <f t="shared" si="39"/>
        <v>0</v>
      </c>
      <c r="I164" s="124">
        <f t="shared" si="39"/>
        <v>0</v>
      </c>
      <c r="J164" s="124">
        <f t="shared" si="39"/>
        <v>0</v>
      </c>
      <c r="K164" s="124">
        <f t="shared" si="39"/>
        <v>0</v>
      </c>
      <c r="L164" s="124">
        <f t="shared" si="39"/>
        <v>0</v>
      </c>
      <c r="M164" s="124">
        <f t="shared" si="39"/>
        <v>0</v>
      </c>
      <c r="N164" s="124">
        <f t="shared" si="39"/>
        <v>0</v>
      </c>
      <c r="O164" s="124">
        <f t="shared" si="39"/>
        <v>0</v>
      </c>
      <c r="P164" s="124">
        <f t="shared" si="39"/>
        <v>0</v>
      </c>
      <c r="Q164" s="124">
        <f t="shared" si="39"/>
        <v>0</v>
      </c>
      <c r="R164" s="124">
        <f t="shared" si="39"/>
        <v>0</v>
      </c>
      <c r="S164" s="124">
        <f t="shared" si="39"/>
        <v>0</v>
      </c>
      <c r="T164" s="124">
        <f t="shared" si="40"/>
        <v>0</v>
      </c>
      <c r="U164" s="124">
        <f t="shared" si="40"/>
        <v>0</v>
      </c>
      <c r="V164" s="124">
        <f t="shared" si="40"/>
        <v>0</v>
      </c>
      <c r="W164" s="124">
        <f t="shared" si="40"/>
        <v>0</v>
      </c>
      <c r="X164" s="124">
        <f t="shared" si="40"/>
        <v>0</v>
      </c>
      <c r="Y164" s="124">
        <f t="shared" si="40"/>
        <v>0</v>
      </c>
      <c r="Z164" s="124">
        <f t="shared" si="40"/>
        <v>0</v>
      </c>
      <c r="AA164" s="124">
        <f t="shared" si="40"/>
        <v>0</v>
      </c>
      <c r="AB164" s="124">
        <f t="shared" si="40"/>
        <v>0</v>
      </c>
      <c r="AC164" s="124">
        <f t="shared" si="40"/>
        <v>0</v>
      </c>
      <c r="AD164" s="124">
        <f t="shared" si="40"/>
        <v>0</v>
      </c>
      <c r="AE164" s="124">
        <f t="shared" si="40"/>
        <v>0</v>
      </c>
      <c r="AF164" s="124">
        <f t="shared" si="40"/>
        <v>0</v>
      </c>
      <c r="AG164" s="127">
        <v>3</v>
      </c>
      <c r="AH164" s="49"/>
      <c r="AI164" s="50"/>
      <c r="AK164" s="51"/>
    </row>
    <row r="165" spans="1:37" x14ac:dyDescent="0.25">
      <c r="A165" s="113" t="s">
        <v>169</v>
      </c>
      <c r="B165" s="124">
        <f t="shared" si="38"/>
        <v>0</v>
      </c>
      <c r="C165" s="125">
        <v>0</v>
      </c>
      <c r="D165" s="124">
        <f t="shared" si="39"/>
        <v>0</v>
      </c>
      <c r="E165" s="124">
        <f t="shared" si="39"/>
        <v>0</v>
      </c>
      <c r="F165" s="124">
        <f t="shared" si="39"/>
        <v>0</v>
      </c>
      <c r="G165" s="124">
        <f t="shared" si="39"/>
        <v>0</v>
      </c>
      <c r="H165" s="124">
        <f t="shared" si="39"/>
        <v>0</v>
      </c>
      <c r="I165" s="124">
        <f t="shared" si="39"/>
        <v>0</v>
      </c>
      <c r="J165" s="124">
        <f t="shared" si="39"/>
        <v>0</v>
      </c>
      <c r="K165" s="124">
        <f t="shared" si="39"/>
        <v>0</v>
      </c>
      <c r="L165" s="124">
        <f t="shared" si="39"/>
        <v>0</v>
      </c>
      <c r="M165" s="124">
        <f t="shared" si="39"/>
        <v>0</v>
      </c>
      <c r="N165" s="124">
        <f t="shared" si="39"/>
        <v>0</v>
      </c>
      <c r="O165" s="124">
        <f t="shared" si="39"/>
        <v>0</v>
      </c>
      <c r="P165" s="124">
        <f t="shared" si="39"/>
        <v>0</v>
      </c>
      <c r="Q165" s="124">
        <f t="shared" si="39"/>
        <v>0</v>
      </c>
      <c r="R165" s="124">
        <f t="shared" si="39"/>
        <v>0</v>
      </c>
      <c r="S165" s="124">
        <f t="shared" si="40"/>
        <v>0</v>
      </c>
      <c r="T165" s="124">
        <f t="shared" si="40"/>
        <v>0</v>
      </c>
      <c r="U165" s="124">
        <f t="shared" si="40"/>
        <v>0</v>
      </c>
      <c r="V165" s="124">
        <f t="shared" si="40"/>
        <v>0</v>
      </c>
      <c r="W165" s="124">
        <f t="shared" si="40"/>
        <v>0</v>
      </c>
      <c r="X165" s="124">
        <f t="shared" si="40"/>
        <v>0</v>
      </c>
      <c r="Y165" s="124">
        <f t="shared" si="40"/>
        <v>0</v>
      </c>
      <c r="Z165" s="124">
        <f t="shared" si="40"/>
        <v>0</v>
      </c>
      <c r="AA165" s="124">
        <f t="shared" si="40"/>
        <v>0</v>
      </c>
      <c r="AB165" s="124">
        <f t="shared" si="40"/>
        <v>0</v>
      </c>
      <c r="AC165" s="124">
        <f t="shared" si="40"/>
        <v>0</v>
      </c>
      <c r="AD165" s="124">
        <f t="shared" si="40"/>
        <v>0</v>
      </c>
      <c r="AE165" s="124">
        <f t="shared" si="40"/>
        <v>0</v>
      </c>
      <c r="AF165" s="124">
        <f t="shared" si="40"/>
        <v>0</v>
      </c>
      <c r="AG165" s="127">
        <v>3</v>
      </c>
      <c r="AH165" s="49"/>
      <c r="AI165" s="50"/>
      <c r="AK165" s="51"/>
    </row>
    <row r="166" spans="1:37" x14ac:dyDescent="0.25">
      <c r="A166" s="113" t="s">
        <v>170</v>
      </c>
      <c r="B166" s="124">
        <f t="shared" si="38"/>
        <v>0.8</v>
      </c>
      <c r="C166" s="125">
        <v>0.8</v>
      </c>
      <c r="D166" s="124">
        <f t="shared" si="39"/>
        <v>0.8</v>
      </c>
      <c r="E166" s="124">
        <f t="shared" si="39"/>
        <v>0.8</v>
      </c>
      <c r="F166" s="124">
        <f t="shared" si="39"/>
        <v>0.8</v>
      </c>
      <c r="G166" s="124">
        <f t="shared" si="39"/>
        <v>0.8</v>
      </c>
      <c r="H166" s="124">
        <f t="shared" si="39"/>
        <v>0.8</v>
      </c>
      <c r="I166" s="124">
        <f t="shared" si="39"/>
        <v>0.8</v>
      </c>
      <c r="J166" s="124">
        <f t="shared" si="39"/>
        <v>0.8</v>
      </c>
      <c r="K166" s="124">
        <f t="shared" si="39"/>
        <v>0.8</v>
      </c>
      <c r="L166" s="124">
        <f t="shared" si="39"/>
        <v>0.8</v>
      </c>
      <c r="M166" s="124">
        <f t="shared" si="39"/>
        <v>0.8</v>
      </c>
      <c r="N166" s="124">
        <f t="shared" si="39"/>
        <v>0.8</v>
      </c>
      <c r="O166" s="124">
        <f t="shared" si="39"/>
        <v>0.8</v>
      </c>
      <c r="P166" s="124">
        <f t="shared" si="39"/>
        <v>0.8</v>
      </c>
      <c r="Q166" s="124">
        <f t="shared" si="39"/>
        <v>0.8</v>
      </c>
      <c r="R166" s="124">
        <f t="shared" si="39"/>
        <v>0.8</v>
      </c>
      <c r="S166" s="124">
        <f t="shared" si="40"/>
        <v>0.8</v>
      </c>
      <c r="T166" s="124">
        <f t="shared" si="40"/>
        <v>0.8</v>
      </c>
      <c r="U166" s="124">
        <f t="shared" si="40"/>
        <v>0.8</v>
      </c>
      <c r="V166" s="124">
        <f t="shared" si="40"/>
        <v>0.8</v>
      </c>
      <c r="W166" s="124">
        <f t="shared" si="40"/>
        <v>0.8</v>
      </c>
      <c r="X166" s="124">
        <f t="shared" si="40"/>
        <v>0.8</v>
      </c>
      <c r="Y166" s="124">
        <f t="shared" si="40"/>
        <v>0.8</v>
      </c>
      <c r="Z166" s="124">
        <f t="shared" si="40"/>
        <v>0.8</v>
      </c>
      <c r="AA166" s="124">
        <f t="shared" si="40"/>
        <v>0.8</v>
      </c>
      <c r="AB166" s="124">
        <f t="shared" si="40"/>
        <v>0.8</v>
      </c>
      <c r="AC166" s="124">
        <f t="shared" si="40"/>
        <v>0.8</v>
      </c>
      <c r="AD166" s="124">
        <f t="shared" si="40"/>
        <v>0.8</v>
      </c>
      <c r="AE166" s="124">
        <f t="shared" si="40"/>
        <v>0.8</v>
      </c>
      <c r="AF166" s="124">
        <f t="shared" si="40"/>
        <v>0.8</v>
      </c>
      <c r="AG166" s="127">
        <v>3</v>
      </c>
      <c r="AH166" s="49"/>
      <c r="AI166" s="50"/>
      <c r="AK166" s="51"/>
    </row>
    <row r="167" spans="1:37" x14ac:dyDescent="0.25">
      <c r="A167" s="113" t="s">
        <v>171</v>
      </c>
      <c r="B167" s="124">
        <f t="shared" si="38"/>
        <v>1.5</v>
      </c>
      <c r="C167" s="125">
        <v>1.5</v>
      </c>
      <c r="D167" s="124">
        <f t="shared" si="39"/>
        <v>1.5</v>
      </c>
      <c r="E167" s="124">
        <f t="shared" si="39"/>
        <v>1.5</v>
      </c>
      <c r="F167" s="124">
        <f t="shared" si="39"/>
        <v>1.5</v>
      </c>
      <c r="G167" s="124">
        <f t="shared" si="39"/>
        <v>1.5</v>
      </c>
      <c r="H167" s="124">
        <f t="shared" si="39"/>
        <v>1.5</v>
      </c>
      <c r="I167" s="124">
        <f t="shared" si="39"/>
        <v>1.5</v>
      </c>
      <c r="J167" s="124">
        <f t="shared" si="39"/>
        <v>1.5</v>
      </c>
      <c r="K167" s="124">
        <f t="shared" si="39"/>
        <v>1.5</v>
      </c>
      <c r="L167" s="124">
        <f t="shared" si="39"/>
        <v>1.5</v>
      </c>
      <c r="M167" s="124">
        <f t="shared" si="39"/>
        <v>1.5</v>
      </c>
      <c r="N167" s="124">
        <f t="shared" si="39"/>
        <v>1.5</v>
      </c>
      <c r="O167" s="124">
        <f t="shared" si="39"/>
        <v>1.5</v>
      </c>
      <c r="P167" s="124">
        <f t="shared" si="39"/>
        <v>1.5</v>
      </c>
      <c r="Q167" s="124">
        <f t="shared" si="39"/>
        <v>1.5</v>
      </c>
      <c r="R167" s="124">
        <f t="shared" si="39"/>
        <v>1.5</v>
      </c>
      <c r="S167" s="124">
        <f t="shared" si="40"/>
        <v>1.5</v>
      </c>
      <c r="T167" s="124">
        <f t="shared" si="40"/>
        <v>1.5</v>
      </c>
      <c r="U167" s="124">
        <f t="shared" si="40"/>
        <v>1.5</v>
      </c>
      <c r="V167" s="124">
        <f t="shared" si="40"/>
        <v>1.5</v>
      </c>
      <c r="W167" s="124">
        <f t="shared" si="40"/>
        <v>1.5</v>
      </c>
      <c r="X167" s="124">
        <f t="shared" si="40"/>
        <v>1.5</v>
      </c>
      <c r="Y167" s="124">
        <f t="shared" si="40"/>
        <v>1.5</v>
      </c>
      <c r="Z167" s="124">
        <f t="shared" si="40"/>
        <v>1.5</v>
      </c>
      <c r="AA167" s="124">
        <f t="shared" si="40"/>
        <v>1.5</v>
      </c>
      <c r="AB167" s="124">
        <f t="shared" si="40"/>
        <v>1.5</v>
      </c>
      <c r="AC167" s="124">
        <f t="shared" si="40"/>
        <v>1.5</v>
      </c>
      <c r="AD167" s="124">
        <f t="shared" si="40"/>
        <v>1.5</v>
      </c>
      <c r="AE167" s="124">
        <f t="shared" si="40"/>
        <v>1.5</v>
      </c>
      <c r="AF167" s="124">
        <f t="shared" si="40"/>
        <v>1.5</v>
      </c>
      <c r="AG167" s="127">
        <v>3</v>
      </c>
      <c r="AH167" s="49"/>
      <c r="AI167" s="50"/>
      <c r="AK167" s="51"/>
    </row>
    <row r="168" spans="1:37" x14ac:dyDescent="0.25">
      <c r="A168" s="113" t="s">
        <v>172</v>
      </c>
      <c r="B168" s="124">
        <f t="shared" si="38"/>
        <v>1</v>
      </c>
      <c r="C168" s="125">
        <v>1</v>
      </c>
      <c r="D168" s="124">
        <f t="shared" si="39"/>
        <v>1</v>
      </c>
      <c r="E168" s="124">
        <f t="shared" si="39"/>
        <v>1</v>
      </c>
      <c r="F168" s="124">
        <f t="shared" si="39"/>
        <v>1</v>
      </c>
      <c r="G168" s="124">
        <f t="shared" si="39"/>
        <v>1</v>
      </c>
      <c r="H168" s="124">
        <f t="shared" si="39"/>
        <v>1</v>
      </c>
      <c r="I168" s="124">
        <f t="shared" si="39"/>
        <v>1</v>
      </c>
      <c r="J168" s="124">
        <f t="shared" si="39"/>
        <v>1</v>
      </c>
      <c r="K168" s="124">
        <f t="shared" si="39"/>
        <v>1</v>
      </c>
      <c r="L168" s="124">
        <f t="shared" si="39"/>
        <v>1</v>
      </c>
      <c r="M168" s="124">
        <f t="shared" si="39"/>
        <v>1</v>
      </c>
      <c r="N168" s="124">
        <f t="shared" si="39"/>
        <v>1</v>
      </c>
      <c r="O168" s="124">
        <f t="shared" si="39"/>
        <v>1</v>
      </c>
      <c r="P168" s="124">
        <f t="shared" si="39"/>
        <v>1</v>
      </c>
      <c r="Q168" s="124">
        <f t="shared" si="39"/>
        <v>1</v>
      </c>
      <c r="R168" s="124">
        <f t="shared" si="39"/>
        <v>1</v>
      </c>
      <c r="S168" s="124">
        <f t="shared" si="40"/>
        <v>1</v>
      </c>
      <c r="T168" s="124">
        <f t="shared" si="40"/>
        <v>1</v>
      </c>
      <c r="U168" s="124">
        <f t="shared" si="40"/>
        <v>1</v>
      </c>
      <c r="V168" s="124">
        <f t="shared" si="40"/>
        <v>1</v>
      </c>
      <c r="W168" s="124">
        <f t="shared" si="40"/>
        <v>1</v>
      </c>
      <c r="X168" s="124">
        <f t="shared" si="40"/>
        <v>1</v>
      </c>
      <c r="Y168" s="124">
        <f t="shared" si="40"/>
        <v>1</v>
      </c>
      <c r="Z168" s="124">
        <f t="shared" si="40"/>
        <v>1</v>
      </c>
      <c r="AA168" s="124">
        <f t="shared" si="40"/>
        <v>1</v>
      </c>
      <c r="AB168" s="124">
        <f t="shared" si="40"/>
        <v>1</v>
      </c>
      <c r="AC168" s="124">
        <f t="shared" si="40"/>
        <v>1</v>
      </c>
      <c r="AD168" s="124">
        <f t="shared" si="40"/>
        <v>1</v>
      </c>
      <c r="AE168" s="124">
        <f t="shared" si="40"/>
        <v>1</v>
      </c>
      <c r="AF168" s="124">
        <f t="shared" si="40"/>
        <v>1</v>
      </c>
      <c r="AG168" s="127">
        <v>3</v>
      </c>
      <c r="AH168" s="49"/>
      <c r="AI168" s="50"/>
      <c r="AK168" s="51"/>
    </row>
    <row r="169" spans="1:37" x14ac:dyDescent="0.25">
      <c r="A169" s="113" t="s">
        <v>173</v>
      </c>
      <c r="B169" s="124"/>
      <c r="C169" s="125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  <c r="AC169" s="124"/>
      <c r="AD169" s="124"/>
      <c r="AE169" s="124"/>
      <c r="AF169" s="124"/>
      <c r="AG169" s="127">
        <v>2.83</v>
      </c>
      <c r="AH169" s="49"/>
      <c r="AI169" s="50"/>
      <c r="AK169" s="51"/>
    </row>
    <row r="170" spans="1:37" x14ac:dyDescent="0.25">
      <c r="A170" s="113" t="s">
        <v>174</v>
      </c>
      <c r="B170" s="124">
        <f t="shared" ref="B170:B177" si="41">AF170</f>
        <v>1</v>
      </c>
      <c r="C170" s="125">
        <v>1</v>
      </c>
      <c r="D170" s="124">
        <f t="shared" ref="D170:S177" si="42">C170</f>
        <v>1</v>
      </c>
      <c r="E170" s="124">
        <f t="shared" si="42"/>
        <v>1</v>
      </c>
      <c r="F170" s="124">
        <f t="shared" si="42"/>
        <v>1</v>
      </c>
      <c r="G170" s="124">
        <f t="shared" si="42"/>
        <v>1</v>
      </c>
      <c r="H170" s="124">
        <f t="shared" si="42"/>
        <v>1</v>
      </c>
      <c r="I170" s="124">
        <f t="shared" si="42"/>
        <v>1</v>
      </c>
      <c r="J170" s="124">
        <f t="shared" si="42"/>
        <v>1</v>
      </c>
      <c r="K170" s="124">
        <f t="shared" si="42"/>
        <v>1</v>
      </c>
      <c r="L170" s="124">
        <f t="shared" si="42"/>
        <v>1</v>
      </c>
      <c r="M170" s="124">
        <f t="shared" si="42"/>
        <v>1</v>
      </c>
      <c r="N170" s="124">
        <f t="shared" si="42"/>
        <v>1</v>
      </c>
      <c r="O170" s="124">
        <f t="shared" si="42"/>
        <v>1</v>
      </c>
      <c r="P170" s="124">
        <f t="shared" si="42"/>
        <v>1</v>
      </c>
      <c r="Q170" s="124">
        <f t="shared" si="42"/>
        <v>1</v>
      </c>
      <c r="R170" s="124">
        <f t="shared" si="42"/>
        <v>1</v>
      </c>
      <c r="S170" s="124">
        <f t="shared" si="42"/>
        <v>1</v>
      </c>
      <c r="T170" s="124">
        <f t="shared" ref="S170:AF177" si="43">S170</f>
        <v>1</v>
      </c>
      <c r="U170" s="124">
        <f t="shared" si="43"/>
        <v>1</v>
      </c>
      <c r="V170" s="124">
        <f t="shared" si="43"/>
        <v>1</v>
      </c>
      <c r="W170" s="124">
        <f t="shared" si="43"/>
        <v>1</v>
      </c>
      <c r="X170" s="124">
        <f t="shared" si="43"/>
        <v>1</v>
      </c>
      <c r="Y170" s="124">
        <f t="shared" si="43"/>
        <v>1</v>
      </c>
      <c r="Z170" s="124">
        <f t="shared" si="43"/>
        <v>1</v>
      </c>
      <c r="AA170" s="124">
        <f t="shared" si="43"/>
        <v>1</v>
      </c>
      <c r="AB170" s="124">
        <f t="shared" si="43"/>
        <v>1</v>
      </c>
      <c r="AC170" s="124">
        <f t="shared" si="43"/>
        <v>1</v>
      </c>
      <c r="AD170" s="124">
        <f t="shared" si="43"/>
        <v>1</v>
      </c>
      <c r="AE170" s="124">
        <f t="shared" si="43"/>
        <v>1</v>
      </c>
      <c r="AF170" s="124">
        <f t="shared" si="43"/>
        <v>1</v>
      </c>
      <c r="AG170" s="127">
        <v>2.5</v>
      </c>
      <c r="AH170" s="49"/>
      <c r="AI170" s="50"/>
      <c r="AK170" s="51"/>
    </row>
    <row r="171" spans="1:37" x14ac:dyDescent="0.25">
      <c r="A171" s="113" t="s">
        <v>175</v>
      </c>
      <c r="B171" s="124">
        <f t="shared" si="41"/>
        <v>0.42</v>
      </c>
      <c r="C171" s="125">
        <v>0.42</v>
      </c>
      <c r="D171" s="124">
        <f t="shared" si="42"/>
        <v>0.42</v>
      </c>
      <c r="E171" s="124">
        <f t="shared" si="42"/>
        <v>0.42</v>
      </c>
      <c r="F171" s="124">
        <f t="shared" si="42"/>
        <v>0.42</v>
      </c>
      <c r="G171" s="124">
        <f t="shared" si="42"/>
        <v>0.42</v>
      </c>
      <c r="H171" s="124">
        <f t="shared" si="42"/>
        <v>0.42</v>
      </c>
      <c r="I171" s="124">
        <f t="shared" si="42"/>
        <v>0.42</v>
      </c>
      <c r="J171" s="124">
        <f t="shared" si="42"/>
        <v>0.42</v>
      </c>
      <c r="K171" s="124">
        <f t="shared" si="42"/>
        <v>0.42</v>
      </c>
      <c r="L171" s="124">
        <f t="shared" si="42"/>
        <v>0.42</v>
      </c>
      <c r="M171" s="124">
        <f t="shared" si="42"/>
        <v>0.42</v>
      </c>
      <c r="N171" s="124">
        <f t="shared" si="42"/>
        <v>0.42</v>
      </c>
      <c r="O171" s="124">
        <f t="shared" si="42"/>
        <v>0.42</v>
      </c>
      <c r="P171" s="124">
        <f t="shared" si="42"/>
        <v>0.42</v>
      </c>
      <c r="Q171" s="124">
        <f t="shared" si="42"/>
        <v>0.42</v>
      </c>
      <c r="R171" s="124">
        <f t="shared" si="42"/>
        <v>0.42</v>
      </c>
      <c r="S171" s="124">
        <f t="shared" si="43"/>
        <v>0.42</v>
      </c>
      <c r="T171" s="124">
        <f t="shared" si="43"/>
        <v>0.42</v>
      </c>
      <c r="U171" s="124">
        <f t="shared" si="43"/>
        <v>0.42</v>
      </c>
      <c r="V171" s="124">
        <f t="shared" si="43"/>
        <v>0.42</v>
      </c>
      <c r="W171" s="124">
        <f t="shared" si="43"/>
        <v>0.42</v>
      </c>
      <c r="X171" s="124">
        <f t="shared" si="43"/>
        <v>0.42</v>
      </c>
      <c r="Y171" s="124">
        <f t="shared" si="43"/>
        <v>0.42</v>
      </c>
      <c r="Z171" s="124">
        <f t="shared" si="43"/>
        <v>0.42</v>
      </c>
      <c r="AA171" s="124">
        <f t="shared" si="43"/>
        <v>0.42</v>
      </c>
      <c r="AB171" s="124">
        <f t="shared" si="43"/>
        <v>0.42</v>
      </c>
      <c r="AC171" s="124">
        <f t="shared" si="43"/>
        <v>0.42</v>
      </c>
      <c r="AD171" s="124">
        <f t="shared" si="43"/>
        <v>0.42</v>
      </c>
      <c r="AE171" s="124">
        <f t="shared" si="43"/>
        <v>0.42</v>
      </c>
      <c r="AF171" s="124">
        <f t="shared" si="43"/>
        <v>0.42</v>
      </c>
      <c r="AG171" s="127">
        <v>2.5</v>
      </c>
      <c r="AH171" s="49"/>
      <c r="AI171" s="50"/>
      <c r="AK171" s="51"/>
    </row>
    <row r="172" spans="1:37" x14ac:dyDescent="0.25">
      <c r="A172" s="113" t="s">
        <v>176</v>
      </c>
      <c r="B172" s="124">
        <f t="shared" si="41"/>
        <v>0.46</v>
      </c>
      <c r="C172" s="125">
        <v>0.46</v>
      </c>
      <c r="D172" s="124">
        <f t="shared" si="42"/>
        <v>0.46</v>
      </c>
      <c r="E172" s="124">
        <f t="shared" si="42"/>
        <v>0.46</v>
      </c>
      <c r="F172" s="124">
        <f t="shared" si="42"/>
        <v>0.46</v>
      </c>
      <c r="G172" s="124">
        <f t="shared" si="42"/>
        <v>0.46</v>
      </c>
      <c r="H172" s="124">
        <f t="shared" si="42"/>
        <v>0.46</v>
      </c>
      <c r="I172" s="124">
        <f t="shared" si="42"/>
        <v>0.46</v>
      </c>
      <c r="J172" s="124">
        <f t="shared" si="42"/>
        <v>0.46</v>
      </c>
      <c r="K172" s="124">
        <f t="shared" si="42"/>
        <v>0.46</v>
      </c>
      <c r="L172" s="124">
        <f t="shared" si="42"/>
        <v>0.46</v>
      </c>
      <c r="M172" s="124">
        <f t="shared" si="42"/>
        <v>0.46</v>
      </c>
      <c r="N172" s="124">
        <f t="shared" si="42"/>
        <v>0.46</v>
      </c>
      <c r="O172" s="124">
        <f t="shared" si="42"/>
        <v>0.46</v>
      </c>
      <c r="P172" s="124">
        <f t="shared" si="42"/>
        <v>0.46</v>
      </c>
      <c r="Q172" s="124">
        <f t="shared" si="42"/>
        <v>0.46</v>
      </c>
      <c r="R172" s="124">
        <f t="shared" si="42"/>
        <v>0.46</v>
      </c>
      <c r="S172" s="124">
        <f t="shared" si="43"/>
        <v>0.46</v>
      </c>
      <c r="T172" s="124">
        <f t="shared" si="43"/>
        <v>0.46</v>
      </c>
      <c r="U172" s="124">
        <f t="shared" si="43"/>
        <v>0.46</v>
      </c>
      <c r="V172" s="124">
        <f t="shared" si="43"/>
        <v>0.46</v>
      </c>
      <c r="W172" s="124">
        <f t="shared" si="43"/>
        <v>0.46</v>
      </c>
      <c r="X172" s="124">
        <f t="shared" si="43"/>
        <v>0.46</v>
      </c>
      <c r="Y172" s="124">
        <f t="shared" si="43"/>
        <v>0.46</v>
      </c>
      <c r="Z172" s="124">
        <f t="shared" si="43"/>
        <v>0.46</v>
      </c>
      <c r="AA172" s="124">
        <f t="shared" si="43"/>
        <v>0.46</v>
      </c>
      <c r="AB172" s="124">
        <f t="shared" si="43"/>
        <v>0.46</v>
      </c>
      <c r="AC172" s="124">
        <f t="shared" si="43"/>
        <v>0.46</v>
      </c>
      <c r="AD172" s="124">
        <f t="shared" si="43"/>
        <v>0.46</v>
      </c>
      <c r="AE172" s="124">
        <f t="shared" si="43"/>
        <v>0.46</v>
      </c>
      <c r="AF172" s="124">
        <f t="shared" si="43"/>
        <v>0.46</v>
      </c>
      <c r="AG172" s="127">
        <v>2.4</v>
      </c>
      <c r="AH172" s="49"/>
      <c r="AI172" s="50"/>
      <c r="AK172" s="51"/>
    </row>
    <row r="173" spans="1:37" x14ac:dyDescent="0.25">
      <c r="A173" s="113" t="s">
        <v>177</v>
      </c>
      <c r="B173" s="124">
        <f t="shared" si="41"/>
        <v>0.85</v>
      </c>
      <c r="C173" s="125">
        <v>0.85</v>
      </c>
      <c r="D173" s="124">
        <f t="shared" si="42"/>
        <v>0.85</v>
      </c>
      <c r="E173" s="124">
        <f t="shared" si="42"/>
        <v>0.85</v>
      </c>
      <c r="F173" s="124">
        <f t="shared" si="42"/>
        <v>0.85</v>
      </c>
      <c r="G173" s="124">
        <f t="shared" si="42"/>
        <v>0.85</v>
      </c>
      <c r="H173" s="124">
        <f t="shared" si="42"/>
        <v>0.85</v>
      </c>
      <c r="I173" s="124">
        <f t="shared" si="42"/>
        <v>0.85</v>
      </c>
      <c r="J173" s="124">
        <f t="shared" si="42"/>
        <v>0.85</v>
      </c>
      <c r="K173" s="124">
        <f t="shared" si="42"/>
        <v>0.85</v>
      </c>
      <c r="L173" s="124">
        <f t="shared" si="42"/>
        <v>0.85</v>
      </c>
      <c r="M173" s="124">
        <f t="shared" si="42"/>
        <v>0.85</v>
      </c>
      <c r="N173" s="124">
        <f t="shared" si="42"/>
        <v>0.85</v>
      </c>
      <c r="O173" s="124">
        <f t="shared" si="42"/>
        <v>0.85</v>
      </c>
      <c r="P173" s="124">
        <f t="shared" si="42"/>
        <v>0.85</v>
      </c>
      <c r="Q173" s="124">
        <f t="shared" si="42"/>
        <v>0.85</v>
      </c>
      <c r="R173" s="124">
        <f t="shared" si="42"/>
        <v>0.85</v>
      </c>
      <c r="S173" s="124">
        <f t="shared" si="43"/>
        <v>0.85</v>
      </c>
      <c r="T173" s="124">
        <f t="shared" si="43"/>
        <v>0.85</v>
      </c>
      <c r="U173" s="124">
        <f t="shared" si="43"/>
        <v>0.85</v>
      </c>
      <c r="V173" s="124">
        <f t="shared" si="43"/>
        <v>0.85</v>
      </c>
      <c r="W173" s="124">
        <f t="shared" si="43"/>
        <v>0.85</v>
      </c>
      <c r="X173" s="124">
        <f t="shared" si="43"/>
        <v>0.85</v>
      </c>
      <c r="Y173" s="124">
        <f t="shared" si="43"/>
        <v>0.85</v>
      </c>
      <c r="Z173" s="124">
        <f t="shared" si="43"/>
        <v>0.85</v>
      </c>
      <c r="AA173" s="124">
        <f t="shared" si="43"/>
        <v>0.85</v>
      </c>
      <c r="AB173" s="124">
        <f t="shared" si="43"/>
        <v>0.85</v>
      </c>
      <c r="AC173" s="124">
        <f t="shared" si="43"/>
        <v>0.85</v>
      </c>
      <c r="AD173" s="124">
        <f t="shared" si="43"/>
        <v>0.85</v>
      </c>
      <c r="AE173" s="124">
        <f t="shared" si="43"/>
        <v>0.85</v>
      </c>
      <c r="AF173" s="124">
        <f t="shared" si="43"/>
        <v>0.85</v>
      </c>
      <c r="AG173" s="127">
        <v>2.4</v>
      </c>
      <c r="AH173" s="49"/>
      <c r="AI173" s="50"/>
      <c r="AK173" s="51"/>
    </row>
    <row r="174" spans="1:37" x14ac:dyDescent="0.25">
      <c r="A174" s="113" t="s">
        <v>178</v>
      </c>
      <c r="B174" s="124">
        <f t="shared" si="41"/>
        <v>0.9</v>
      </c>
      <c r="C174" s="125">
        <v>0.9</v>
      </c>
      <c r="D174" s="124">
        <f t="shared" si="42"/>
        <v>0.9</v>
      </c>
      <c r="E174" s="124">
        <f t="shared" si="42"/>
        <v>0.9</v>
      </c>
      <c r="F174" s="124">
        <f t="shared" si="42"/>
        <v>0.9</v>
      </c>
      <c r="G174" s="124">
        <f t="shared" si="42"/>
        <v>0.9</v>
      </c>
      <c r="H174" s="124">
        <f t="shared" si="42"/>
        <v>0.9</v>
      </c>
      <c r="I174" s="124">
        <f t="shared" si="42"/>
        <v>0.9</v>
      </c>
      <c r="J174" s="124">
        <f t="shared" si="42"/>
        <v>0.9</v>
      </c>
      <c r="K174" s="124">
        <f t="shared" si="42"/>
        <v>0.9</v>
      </c>
      <c r="L174" s="124">
        <f t="shared" si="42"/>
        <v>0.9</v>
      </c>
      <c r="M174" s="124">
        <f t="shared" si="42"/>
        <v>0.9</v>
      </c>
      <c r="N174" s="124">
        <f t="shared" si="42"/>
        <v>0.9</v>
      </c>
      <c r="O174" s="124">
        <f t="shared" si="42"/>
        <v>0.9</v>
      </c>
      <c r="P174" s="124">
        <f t="shared" si="42"/>
        <v>0.9</v>
      </c>
      <c r="Q174" s="124">
        <f t="shared" si="42"/>
        <v>0.9</v>
      </c>
      <c r="R174" s="124">
        <f t="shared" si="42"/>
        <v>0.9</v>
      </c>
      <c r="S174" s="124">
        <f t="shared" si="43"/>
        <v>0.9</v>
      </c>
      <c r="T174" s="124">
        <f t="shared" si="43"/>
        <v>0.9</v>
      </c>
      <c r="U174" s="124">
        <f t="shared" si="43"/>
        <v>0.9</v>
      </c>
      <c r="V174" s="124">
        <f t="shared" si="43"/>
        <v>0.9</v>
      </c>
      <c r="W174" s="124">
        <f t="shared" si="43"/>
        <v>0.9</v>
      </c>
      <c r="X174" s="124">
        <f t="shared" si="43"/>
        <v>0.9</v>
      </c>
      <c r="Y174" s="124">
        <f t="shared" si="43"/>
        <v>0.9</v>
      </c>
      <c r="Z174" s="124">
        <f t="shared" si="43"/>
        <v>0.9</v>
      </c>
      <c r="AA174" s="124">
        <f t="shared" si="43"/>
        <v>0.9</v>
      </c>
      <c r="AB174" s="124">
        <f t="shared" si="43"/>
        <v>0.9</v>
      </c>
      <c r="AC174" s="124">
        <f t="shared" si="43"/>
        <v>0.9</v>
      </c>
      <c r="AD174" s="124">
        <f t="shared" si="43"/>
        <v>0.9</v>
      </c>
      <c r="AE174" s="124">
        <f t="shared" si="43"/>
        <v>0.9</v>
      </c>
      <c r="AF174" s="124">
        <f t="shared" si="43"/>
        <v>0.9</v>
      </c>
      <c r="AG174" s="127">
        <v>2.2000000000000002</v>
      </c>
      <c r="AH174" s="49"/>
      <c r="AI174" s="50"/>
      <c r="AK174" s="51"/>
    </row>
    <row r="175" spans="1:37" x14ac:dyDescent="0.25">
      <c r="A175" s="113" t="s">
        <v>179</v>
      </c>
      <c r="B175" s="124">
        <f t="shared" si="41"/>
        <v>0.44</v>
      </c>
      <c r="C175" s="125">
        <v>0.44</v>
      </c>
      <c r="D175" s="124">
        <f t="shared" si="42"/>
        <v>0.44</v>
      </c>
      <c r="E175" s="124">
        <f t="shared" si="42"/>
        <v>0.44</v>
      </c>
      <c r="F175" s="124">
        <f t="shared" si="42"/>
        <v>0.44</v>
      </c>
      <c r="G175" s="124">
        <f t="shared" si="42"/>
        <v>0.44</v>
      </c>
      <c r="H175" s="124">
        <f t="shared" si="42"/>
        <v>0.44</v>
      </c>
      <c r="I175" s="124">
        <f t="shared" si="42"/>
        <v>0.44</v>
      </c>
      <c r="J175" s="124">
        <f t="shared" si="42"/>
        <v>0.44</v>
      </c>
      <c r="K175" s="124">
        <f t="shared" si="42"/>
        <v>0.44</v>
      </c>
      <c r="L175" s="124">
        <f t="shared" si="42"/>
        <v>0.44</v>
      </c>
      <c r="M175" s="124">
        <f t="shared" si="42"/>
        <v>0.44</v>
      </c>
      <c r="N175" s="124">
        <f t="shared" si="42"/>
        <v>0.44</v>
      </c>
      <c r="O175" s="124">
        <f t="shared" si="42"/>
        <v>0.44</v>
      </c>
      <c r="P175" s="124">
        <f t="shared" si="42"/>
        <v>0.44</v>
      </c>
      <c r="Q175" s="124">
        <f t="shared" si="42"/>
        <v>0.44</v>
      </c>
      <c r="R175" s="124">
        <f t="shared" si="42"/>
        <v>0.44</v>
      </c>
      <c r="S175" s="124">
        <f t="shared" si="43"/>
        <v>0.44</v>
      </c>
      <c r="T175" s="124">
        <f t="shared" si="43"/>
        <v>0.44</v>
      </c>
      <c r="U175" s="124">
        <f t="shared" si="43"/>
        <v>0.44</v>
      </c>
      <c r="V175" s="124">
        <f t="shared" si="43"/>
        <v>0.44</v>
      </c>
      <c r="W175" s="124">
        <f t="shared" si="43"/>
        <v>0.44</v>
      </c>
      <c r="X175" s="124">
        <f t="shared" si="43"/>
        <v>0.44</v>
      </c>
      <c r="Y175" s="124">
        <f t="shared" si="43"/>
        <v>0.44</v>
      </c>
      <c r="Z175" s="124">
        <f t="shared" si="43"/>
        <v>0.44</v>
      </c>
      <c r="AA175" s="124">
        <f t="shared" si="43"/>
        <v>0.44</v>
      </c>
      <c r="AB175" s="124">
        <f t="shared" si="43"/>
        <v>0.44</v>
      </c>
      <c r="AC175" s="124">
        <f t="shared" si="43"/>
        <v>0.44</v>
      </c>
      <c r="AD175" s="124">
        <f t="shared" si="43"/>
        <v>0.44</v>
      </c>
      <c r="AE175" s="124">
        <f t="shared" si="43"/>
        <v>0.44</v>
      </c>
      <c r="AF175" s="124">
        <f t="shared" si="43"/>
        <v>0.44</v>
      </c>
      <c r="AG175" s="127">
        <v>2</v>
      </c>
      <c r="AH175" s="49"/>
      <c r="AI175" s="50"/>
      <c r="AK175" s="51"/>
    </row>
    <row r="176" spans="1:37" x14ac:dyDescent="0.25">
      <c r="A176" s="113" t="s">
        <v>180</v>
      </c>
      <c r="B176" s="124">
        <f t="shared" si="41"/>
        <v>2.1</v>
      </c>
      <c r="C176" s="125">
        <v>2.1</v>
      </c>
      <c r="D176" s="124">
        <f t="shared" si="42"/>
        <v>2.1</v>
      </c>
      <c r="E176" s="124">
        <f t="shared" si="42"/>
        <v>2.1</v>
      </c>
      <c r="F176" s="124">
        <f t="shared" si="42"/>
        <v>2.1</v>
      </c>
      <c r="G176" s="124">
        <f t="shared" si="42"/>
        <v>2.1</v>
      </c>
      <c r="H176" s="124">
        <f t="shared" si="42"/>
        <v>2.1</v>
      </c>
      <c r="I176" s="124">
        <f t="shared" si="42"/>
        <v>2.1</v>
      </c>
      <c r="J176" s="124">
        <f t="shared" si="42"/>
        <v>2.1</v>
      </c>
      <c r="K176" s="124">
        <f t="shared" si="42"/>
        <v>2.1</v>
      </c>
      <c r="L176" s="124">
        <f t="shared" si="42"/>
        <v>2.1</v>
      </c>
      <c r="M176" s="124">
        <f t="shared" si="42"/>
        <v>2.1</v>
      </c>
      <c r="N176" s="124">
        <f t="shared" si="42"/>
        <v>2.1</v>
      </c>
      <c r="O176" s="124">
        <f t="shared" si="42"/>
        <v>2.1</v>
      </c>
      <c r="P176" s="124">
        <f t="shared" si="42"/>
        <v>2.1</v>
      </c>
      <c r="Q176" s="124">
        <f t="shared" si="42"/>
        <v>2.1</v>
      </c>
      <c r="R176" s="124">
        <f t="shared" si="42"/>
        <v>2.1</v>
      </c>
      <c r="S176" s="124">
        <f t="shared" si="43"/>
        <v>2.1</v>
      </c>
      <c r="T176" s="124">
        <f t="shared" si="43"/>
        <v>2.1</v>
      </c>
      <c r="U176" s="124">
        <f t="shared" si="43"/>
        <v>2.1</v>
      </c>
      <c r="V176" s="124">
        <f t="shared" si="43"/>
        <v>2.1</v>
      </c>
      <c r="W176" s="124">
        <f t="shared" si="43"/>
        <v>2.1</v>
      </c>
      <c r="X176" s="124">
        <f t="shared" si="43"/>
        <v>2.1</v>
      </c>
      <c r="Y176" s="124">
        <f t="shared" si="43"/>
        <v>2.1</v>
      </c>
      <c r="Z176" s="124">
        <f t="shared" si="43"/>
        <v>2.1</v>
      </c>
      <c r="AA176" s="124">
        <f t="shared" si="43"/>
        <v>2.1</v>
      </c>
      <c r="AB176" s="124">
        <f t="shared" si="43"/>
        <v>2.1</v>
      </c>
      <c r="AC176" s="124">
        <f t="shared" si="43"/>
        <v>2.1</v>
      </c>
      <c r="AD176" s="124">
        <f t="shared" si="43"/>
        <v>2.1</v>
      </c>
      <c r="AE176" s="124">
        <f t="shared" si="43"/>
        <v>2.1</v>
      </c>
      <c r="AF176" s="124">
        <f t="shared" si="43"/>
        <v>2.1</v>
      </c>
      <c r="AG176" s="127">
        <v>2</v>
      </c>
      <c r="AH176" s="49"/>
      <c r="AI176" s="50"/>
      <c r="AK176" s="51"/>
    </row>
    <row r="177" spans="1:37" x14ac:dyDescent="0.25">
      <c r="A177" s="113" t="s">
        <v>181</v>
      </c>
      <c r="B177" s="124">
        <f t="shared" si="41"/>
        <v>0.9</v>
      </c>
      <c r="C177" s="125">
        <v>0.9</v>
      </c>
      <c r="D177" s="124">
        <f t="shared" si="42"/>
        <v>0.9</v>
      </c>
      <c r="E177" s="124">
        <f t="shared" si="42"/>
        <v>0.9</v>
      </c>
      <c r="F177" s="124">
        <f t="shared" si="42"/>
        <v>0.9</v>
      </c>
      <c r="G177" s="124">
        <f t="shared" si="42"/>
        <v>0.9</v>
      </c>
      <c r="H177" s="124">
        <f t="shared" si="42"/>
        <v>0.9</v>
      </c>
      <c r="I177" s="124">
        <f t="shared" si="42"/>
        <v>0.9</v>
      </c>
      <c r="J177" s="124">
        <f t="shared" si="42"/>
        <v>0.9</v>
      </c>
      <c r="K177" s="124">
        <f t="shared" si="42"/>
        <v>0.9</v>
      </c>
      <c r="L177" s="124">
        <f t="shared" si="42"/>
        <v>0.9</v>
      </c>
      <c r="M177" s="124">
        <f t="shared" si="42"/>
        <v>0.9</v>
      </c>
      <c r="N177" s="124">
        <f t="shared" si="42"/>
        <v>0.9</v>
      </c>
      <c r="O177" s="124">
        <f t="shared" si="42"/>
        <v>0.9</v>
      </c>
      <c r="P177" s="124">
        <f t="shared" si="42"/>
        <v>0.9</v>
      </c>
      <c r="Q177" s="124">
        <f t="shared" si="42"/>
        <v>0.9</v>
      </c>
      <c r="R177" s="124">
        <f t="shared" si="42"/>
        <v>0.9</v>
      </c>
      <c r="S177" s="124">
        <f t="shared" si="43"/>
        <v>0.9</v>
      </c>
      <c r="T177" s="124">
        <f t="shared" si="43"/>
        <v>0.9</v>
      </c>
      <c r="U177" s="124">
        <f t="shared" si="43"/>
        <v>0.9</v>
      </c>
      <c r="V177" s="124">
        <f t="shared" si="43"/>
        <v>0.9</v>
      </c>
      <c r="W177" s="124">
        <f t="shared" si="43"/>
        <v>0.9</v>
      </c>
      <c r="X177" s="124">
        <f t="shared" si="43"/>
        <v>0.9</v>
      </c>
      <c r="Y177" s="124">
        <f t="shared" si="43"/>
        <v>0.9</v>
      </c>
      <c r="Z177" s="124">
        <f t="shared" si="43"/>
        <v>0.9</v>
      </c>
      <c r="AA177" s="124">
        <f t="shared" si="43"/>
        <v>0.9</v>
      </c>
      <c r="AB177" s="124">
        <f t="shared" si="43"/>
        <v>0.9</v>
      </c>
      <c r="AC177" s="124">
        <f t="shared" si="43"/>
        <v>0.9</v>
      </c>
      <c r="AD177" s="124">
        <f t="shared" si="43"/>
        <v>0.9</v>
      </c>
      <c r="AE177" s="124">
        <f t="shared" si="43"/>
        <v>0.9</v>
      </c>
      <c r="AF177" s="124">
        <f t="shared" si="43"/>
        <v>0.9</v>
      </c>
      <c r="AG177" s="127">
        <v>2</v>
      </c>
      <c r="AH177" s="49"/>
      <c r="AI177" s="50"/>
      <c r="AK177" s="51"/>
    </row>
    <row r="178" spans="1:37" x14ac:dyDescent="0.25">
      <c r="A178" s="113" t="s">
        <v>182</v>
      </c>
      <c r="B178" s="124"/>
      <c r="C178" s="125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  <c r="AC178" s="124"/>
      <c r="AD178" s="124"/>
      <c r="AE178" s="124"/>
      <c r="AF178" s="124"/>
      <c r="AG178" s="127">
        <v>1.8</v>
      </c>
      <c r="AH178" s="49"/>
      <c r="AI178" s="50"/>
      <c r="AK178" s="51"/>
    </row>
    <row r="179" spans="1:37" x14ac:dyDescent="0.25">
      <c r="A179" s="113" t="s">
        <v>183</v>
      </c>
      <c r="B179" s="124">
        <f t="shared" ref="B179:B191" si="44">AF179</f>
        <v>0.57999999999999996</v>
      </c>
      <c r="C179" s="125">
        <v>0.57999999999999996</v>
      </c>
      <c r="D179" s="124">
        <f t="shared" ref="D179:S191" si="45">C179</f>
        <v>0.57999999999999996</v>
      </c>
      <c r="E179" s="124">
        <f t="shared" si="45"/>
        <v>0.57999999999999996</v>
      </c>
      <c r="F179" s="124">
        <f t="shared" si="45"/>
        <v>0.57999999999999996</v>
      </c>
      <c r="G179" s="124">
        <f t="shared" si="45"/>
        <v>0.57999999999999996</v>
      </c>
      <c r="H179" s="124">
        <f t="shared" si="45"/>
        <v>0.57999999999999996</v>
      </c>
      <c r="I179" s="124">
        <f t="shared" si="45"/>
        <v>0.57999999999999996</v>
      </c>
      <c r="J179" s="124">
        <f t="shared" si="45"/>
        <v>0.57999999999999996</v>
      </c>
      <c r="K179" s="124">
        <f t="shared" si="45"/>
        <v>0.57999999999999996</v>
      </c>
      <c r="L179" s="124">
        <f t="shared" si="45"/>
        <v>0.57999999999999996</v>
      </c>
      <c r="M179" s="124">
        <f t="shared" si="45"/>
        <v>0.57999999999999996</v>
      </c>
      <c r="N179" s="124">
        <f t="shared" si="45"/>
        <v>0.57999999999999996</v>
      </c>
      <c r="O179" s="124">
        <f t="shared" si="45"/>
        <v>0.57999999999999996</v>
      </c>
      <c r="P179" s="124">
        <f t="shared" si="45"/>
        <v>0.57999999999999996</v>
      </c>
      <c r="Q179" s="124">
        <f t="shared" si="45"/>
        <v>0.57999999999999996</v>
      </c>
      <c r="R179" s="124">
        <f t="shared" si="45"/>
        <v>0.57999999999999996</v>
      </c>
      <c r="S179" s="124">
        <f t="shared" si="45"/>
        <v>0.57999999999999996</v>
      </c>
      <c r="T179" s="124">
        <f t="shared" ref="S179:AF191" si="46">S179</f>
        <v>0.57999999999999996</v>
      </c>
      <c r="U179" s="124">
        <f t="shared" si="46"/>
        <v>0.57999999999999996</v>
      </c>
      <c r="V179" s="124">
        <f t="shared" si="46"/>
        <v>0.57999999999999996</v>
      </c>
      <c r="W179" s="124">
        <f t="shared" si="46"/>
        <v>0.57999999999999996</v>
      </c>
      <c r="X179" s="124">
        <f t="shared" si="46"/>
        <v>0.57999999999999996</v>
      </c>
      <c r="Y179" s="124">
        <f t="shared" si="46"/>
        <v>0.57999999999999996</v>
      </c>
      <c r="Z179" s="124">
        <f t="shared" si="46"/>
        <v>0.57999999999999996</v>
      </c>
      <c r="AA179" s="124">
        <f t="shared" si="46"/>
        <v>0.57999999999999996</v>
      </c>
      <c r="AB179" s="124">
        <f t="shared" si="46"/>
        <v>0.57999999999999996</v>
      </c>
      <c r="AC179" s="124">
        <f t="shared" si="46"/>
        <v>0.57999999999999996</v>
      </c>
      <c r="AD179" s="124">
        <f t="shared" si="46"/>
        <v>0.57999999999999996</v>
      </c>
      <c r="AE179" s="124">
        <f t="shared" si="46"/>
        <v>0.57999999999999996</v>
      </c>
      <c r="AF179" s="124">
        <f t="shared" si="46"/>
        <v>0.57999999999999996</v>
      </c>
      <c r="AG179" s="127">
        <v>1.8</v>
      </c>
      <c r="AH179" s="49"/>
      <c r="AI179" s="50"/>
      <c r="AK179" s="51"/>
    </row>
    <row r="180" spans="1:37" x14ac:dyDescent="0.25">
      <c r="A180" s="113" t="s">
        <v>184</v>
      </c>
      <c r="B180" s="124">
        <f t="shared" si="44"/>
        <v>0.8</v>
      </c>
      <c r="C180" s="125">
        <v>0.8</v>
      </c>
      <c r="D180" s="124">
        <f t="shared" si="45"/>
        <v>0.8</v>
      </c>
      <c r="E180" s="124">
        <f t="shared" si="45"/>
        <v>0.8</v>
      </c>
      <c r="F180" s="124">
        <f t="shared" si="45"/>
        <v>0.8</v>
      </c>
      <c r="G180" s="124">
        <f t="shared" si="45"/>
        <v>0.8</v>
      </c>
      <c r="H180" s="124">
        <f t="shared" si="45"/>
        <v>0.8</v>
      </c>
      <c r="I180" s="124">
        <f t="shared" si="45"/>
        <v>0.8</v>
      </c>
      <c r="J180" s="124">
        <f t="shared" si="45"/>
        <v>0.8</v>
      </c>
      <c r="K180" s="124">
        <f t="shared" si="45"/>
        <v>0.8</v>
      </c>
      <c r="L180" s="124">
        <f t="shared" si="45"/>
        <v>0.8</v>
      </c>
      <c r="M180" s="124">
        <f t="shared" si="45"/>
        <v>0.8</v>
      </c>
      <c r="N180" s="124">
        <f t="shared" si="45"/>
        <v>0.8</v>
      </c>
      <c r="O180" s="124">
        <f t="shared" si="45"/>
        <v>0.8</v>
      </c>
      <c r="P180" s="124">
        <f t="shared" si="45"/>
        <v>0.8</v>
      </c>
      <c r="Q180" s="124">
        <f t="shared" si="45"/>
        <v>0.8</v>
      </c>
      <c r="R180" s="124">
        <f t="shared" si="45"/>
        <v>0.8</v>
      </c>
      <c r="S180" s="124">
        <f t="shared" si="45"/>
        <v>0.8</v>
      </c>
      <c r="T180" s="124">
        <f t="shared" si="46"/>
        <v>0.8</v>
      </c>
      <c r="U180" s="124">
        <f t="shared" si="46"/>
        <v>0.8</v>
      </c>
      <c r="V180" s="124">
        <f t="shared" si="46"/>
        <v>0.8</v>
      </c>
      <c r="W180" s="124">
        <f t="shared" si="46"/>
        <v>0.8</v>
      </c>
      <c r="X180" s="124">
        <f t="shared" si="46"/>
        <v>0.8</v>
      </c>
      <c r="Y180" s="124">
        <f t="shared" si="46"/>
        <v>0.8</v>
      </c>
      <c r="Z180" s="124">
        <f t="shared" si="46"/>
        <v>0.8</v>
      </c>
      <c r="AA180" s="124">
        <f t="shared" si="46"/>
        <v>0.8</v>
      </c>
      <c r="AB180" s="124">
        <f t="shared" si="46"/>
        <v>0.8</v>
      </c>
      <c r="AC180" s="124">
        <f t="shared" si="46"/>
        <v>0.8</v>
      </c>
      <c r="AD180" s="124">
        <f t="shared" si="46"/>
        <v>0.8</v>
      </c>
      <c r="AE180" s="124">
        <f t="shared" si="46"/>
        <v>0.8</v>
      </c>
      <c r="AF180" s="124">
        <f t="shared" si="46"/>
        <v>0.8</v>
      </c>
      <c r="AG180" s="127">
        <v>1.65</v>
      </c>
      <c r="AH180" s="49"/>
      <c r="AI180" s="50"/>
      <c r="AK180" s="51"/>
    </row>
    <row r="181" spans="1:37" x14ac:dyDescent="0.25">
      <c r="A181" s="113" t="s">
        <v>185</v>
      </c>
      <c r="B181" s="124">
        <f t="shared" si="44"/>
        <v>0</v>
      </c>
      <c r="C181" s="125">
        <v>0</v>
      </c>
      <c r="D181" s="124">
        <f t="shared" si="45"/>
        <v>0</v>
      </c>
      <c r="E181" s="124">
        <f t="shared" si="45"/>
        <v>0</v>
      </c>
      <c r="F181" s="124">
        <f t="shared" si="45"/>
        <v>0</v>
      </c>
      <c r="G181" s="124">
        <f t="shared" si="45"/>
        <v>0</v>
      </c>
      <c r="H181" s="124">
        <f t="shared" si="45"/>
        <v>0</v>
      </c>
      <c r="I181" s="124">
        <f t="shared" si="45"/>
        <v>0</v>
      </c>
      <c r="J181" s="124">
        <f t="shared" si="45"/>
        <v>0</v>
      </c>
      <c r="K181" s="124">
        <f t="shared" si="45"/>
        <v>0</v>
      </c>
      <c r="L181" s="124">
        <f t="shared" si="45"/>
        <v>0</v>
      </c>
      <c r="M181" s="124">
        <f t="shared" si="45"/>
        <v>0</v>
      </c>
      <c r="N181" s="124">
        <f t="shared" si="45"/>
        <v>0</v>
      </c>
      <c r="O181" s="124">
        <f t="shared" si="45"/>
        <v>0</v>
      </c>
      <c r="P181" s="124">
        <f t="shared" si="45"/>
        <v>0</v>
      </c>
      <c r="Q181" s="124">
        <f t="shared" si="45"/>
        <v>0</v>
      </c>
      <c r="R181" s="124">
        <f t="shared" si="45"/>
        <v>0</v>
      </c>
      <c r="S181" s="124">
        <f t="shared" si="45"/>
        <v>0</v>
      </c>
      <c r="T181" s="124">
        <f t="shared" si="46"/>
        <v>0</v>
      </c>
      <c r="U181" s="124">
        <f t="shared" si="46"/>
        <v>0</v>
      </c>
      <c r="V181" s="124">
        <f t="shared" si="46"/>
        <v>0</v>
      </c>
      <c r="W181" s="124">
        <f t="shared" si="46"/>
        <v>0</v>
      </c>
      <c r="X181" s="124">
        <f t="shared" si="46"/>
        <v>0</v>
      </c>
      <c r="Y181" s="124">
        <f t="shared" si="46"/>
        <v>0</v>
      </c>
      <c r="Z181" s="124">
        <f t="shared" si="46"/>
        <v>0</v>
      </c>
      <c r="AA181" s="124">
        <f t="shared" si="46"/>
        <v>0</v>
      </c>
      <c r="AB181" s="124">
        <f t="shared" si="46"/>
        <v>0</v>
      </c>
      <c r="AC181" s="124">
        <f t="shared" si="46"/>
        <v>0</v>
      </c>
      <c r="AD181" s="124">
        <f t="shared" si="46"/>
        <v>0</v>
      </c>
      <c r="AE181" s="124">
        <f t="shared" si="46"/>
        <v>0</v>
      </c>
      <c r="AF181" s="124">
        <f t="shared" si="46"/>
        <v>0</v>
      </c>
      <c r="AG181" s="127">
        <v>1.5</v>
      </c>
      <c r="AH181" s="49"/>
      <c r="AI181" s="50"/>
      <c r="AK181" s="51"/>
    </row>
    <row r="182" spans="1:37" x14ac:dyDescent="0.25">
      <c r="A182" s="113" t="s">
        <v>186</v>
      </c>
      <c r="B182" s="124">
        <f t="shared" si="44"/>
        <v>0.6</v>
      </c>
      <c r="C182" s="125">
        <v>0.6</v>
      </c>
      <c r="D182" s="124">
        <f t="shared" si="45"/>
        <v>0.6</v>
      </c>
      <c r="E182" s="124">
        <f t="shared" si="45"/>
        <v>0.6</v>
      </c>
      <c r="F182" s="124">
        <f t="shared" si="45"/>
        <v>0.6</v>
      </c>
      <c r="G182" s="124">
        <f t="shared" si="45"/>
        <v>0.6</v>
      </c>
      <c r="H182" s="124">
        <f t="shared" si="45"/>
        <v>0.6</v>
      </c>
      <c r="I182" s="124">
        <f t="shared" si="45"/>
        <v>0.6</v>
      </c>
      <c r="J182" s="124">
        <f t="shared" si="45"/>
        <v>0.6</v>
      </c>
      <c r="K182" s="124">
        <f t="shared" si="45"/>
        <v>0.6</v>
      </c>
      <c r="L182" s="124">
        <f t="shared" si="45"/>
        <v>0.6</v>
      </c>
      <c r="M182" s="124">
        <f t="shared" si="45"/>
        <v>0.6</v>
      </c>
      <c r="N182" s="124">
        <f t="shared" si="45"/>
        <v>0.6</v>
      </c>
      <c r="O182" s="124">
        <f t="shared" si="45"/>
        <v>0.6</v>
      </c>
      <c r="P182" s="124">
        <f t="shared" si="45"/>
        <v>0.6</v>
      </c>
      <c r="Q182" s="124">
        <f t="shared" si="45"/>
        <v>0.6</v>
      </c>
      <c r="R182" s="124">
        <f t="shared" si="45"/>
        <v>0.6</v>
      </c>
      <c r="S182" s="124">
        <f t="shared" si="45"/>
        <v>0.6</v>
      </c>
      <c r="T182" s="124">
        <f t="shared" si="46"/>
        <v>0.6</v>
      </c>
      <c r="U182" s="124">
        <f t="shared" si="46"/>
        <v>0.6</v>
      </c>
      <c r="V182" s="124">
        <f t="shared" si="46"/>
        <v>0.6</v>
      </c>
      <c r="W182" s="124">
        <f t="shared" si="46"/>
        <v>0.6</v>
      </c>
      <c r="X182" s="124">
        <f t="shared" si="46"/>
        <v>0.6</v>
      </c>
      <c r="Y182" s="124">
        <f t="shared" si="46"/>
        <v>0.6</v>
      </c>
      <c r="Z182" s="124">
        <f t="shared" si="46"/>
        <v>0.6</v>
      </c>
      <c r="AA182" s="124">
        <f t="shared" si="46"/>
        <v>0.6</v>
      </c>
      <c r="AB182" s="124">
        <f t="shared" si="46"/>
        <v>0.6</v>
      </c>
      <c r="AC182" s="124">
        <f t="shared" si="46"/>
        <v>0.6</v>
      </c>
      <c r="AD182" s="124">
        <f t="shared" si="46"/>
        <v>0.6</v>
      </c>
      <c r="AE182" s="124">
        <f t="shared" si="46"/>
        <v>0.6</v>
      </c>
      <c r="AF182" s="124">
        <f t="shared" si="46"/>
        <v>0.6</v>
      </c>
      <c r="AG182" s="127">
        <v>0.998</v>
      </c>
      <c r="AH182" s="49"/>
      <c r="AI182" s="50"/>
      <c r="AK182" s="51"/>
    </row>
    <row r="183" spans="1:37" x14ac:dyDescent="0.25">
      <c r="A183" s="113" t="s">
        <v>187</v>
      </c>
      <c r="B183" s="124">
        <f t="shared" si="44"/>
        <v>0.6</v>
      </c>
      <c r="C183" s="125">
        <v>0.6</v>
      </c>
      <c r="D183" s="124">
        <f t="shared" si="45"/>
        <v>0.6</v>
      </c>
      <c r="E183" s="124">
        <f t="shared" si="45"/>
        <v>0.6</v>
      </c>
      <c r="F183" s="124">
        <f t="shared" si="45"/>
        <v>0.6</v>
      </c>
      <c r="G183" s="124">
        <f t="shared" si="45"/>
        <v>0.6</v>
      </c>
      <c r="H183" s="124">
        <f t="shared" si="45"/>
        <v>0.6</v>
      </c>
      <c r="I183" s="124">
        <f t="shared" si="45"/>
        <v>0.6</v>
      </c>
      <c r="J183" s="124">
        <f t="shared" si="45"/>
        <v>0.6</v>
      </c>
      <c r="K183" s="124">
        <f t="shared" si="45"/>
        <v>0.6</v>
      </c>
      <c r="L183" s="124">
        <f t="shared" si="45"/>
        <v>0.6</v>
      </c>
      <c r="M183" s="124">
        <f t="shared" si="45"/>
        <v>0.6</v>
      </c>
      <c r="N183" s="124">
        <f t="shared" si="45"/>
        <v>0.6</v>
      </c>
      <c r="O183" s="124">
        <f t="shared" si="45"/>
        <v>0.6</v>
      </c>
      <c r="P183" s="124">
        <f t="shared" si="45"/>
        <v>0.6</v>
      </c>
      <c r="Q183" s="124">
        <f t="shared" si="45"/>
        <v>0.6</v>
      </c>
      <c r="R183" s="124">
        <f t="shared" si="45"/>
        <v>0.6</v>
      </c>
      <c r="S183" s="124">
        <f t="shared" si="45"/>
        <v>0.6</v>
      </c>
      <c r="T183" s="124">
        <f t="shared" si="46"/>
        <v>0.6</v>
      </c>
      <c r="U183" s="124">
        <f t="shared" si="46"/>
        <v>0.6</v>
      </c>
      <c r="V183" s="124">
        <f t="shared" si="46"/>
        <v>0.6</v>
      </c>
      <c r="W183" s="124">
        <f t="shared" si="46"/>
        <v>0.6</v>
      </c>
      <c r="X183" s="124">
        <f t="shared" si="46"/>
        <v>0.6</v>
      </c>
      <c r="Y183" s="124">
        <f t="shared" si="46"/>
        <v>0.6</v>
      </c>
      <c r="Z183" s="124">
        <f t="shared" si="46"/>
        <v>0.6</v>
      </c>
      <c r="AA183" s="124">
        <f t="shared" si="46"/>
        <v>0.6</v>
      </c>
      <c r="AB183" s="124">
        <f t="shared" si="46"/>
        <v>0.6</v>
      </c>
      <c r="AC183" s="124">
        <f t="shared" si="46"/>
        <v>0.6</v>
      </c>
      <c r="AD183" s="124">
        <f t="shared" si="46"/>
        <v>0.6</v>
      </c>
      <c r="AE183" s="124">
        <f t="shared" si="46"/>
        <v>0.6</v>
      </c>
      <c r="AF183" s="124">
        <f t="shared" si="46"/>
        <v>0.6</v>
      </c>
      <c r="AG183" s="127">
        <v>0.997</v>
      </c>
      <c r="AH183" s="49"/>
      <c r="AI183" s="50"/>
      <c r="AK183" s="51"/>
    </row>
    <row r="184" spans="1:37" x14ac:dyDescent="0.25">
      <c r="A184" s="113" t="s">
        <v>188</v>
      </c>
      <c r="B184" s="124">
        <f t="shared" si="44"/>
        <v>0.35</v>
      </c>
      <c r="C184" s="125">
        <v>0.35</v>
      </c>
      <c r="D184" s="124">
        <f t="shared" si="45"/>
        <v>0.35</v>
      </c>
      <c r="E184" s="124">
        <f t="shared" si="45"/>
        <v>0.35</v>
      </c>
      <c r="F184" s="124">
        <f t="shared" si="45"/>
        <v>0.35</v>
      </c>
      <c r="G184" s="124">
        <f t="shared" si="45"/>
        <v>0.35</v>
      </c>
      <c r="H184" s="124">
        <f t="shared" si="45"/>
        <v>0.35</v>
      </c>
      <c r="I184" s="124">
        <f t="shared" si="45"/>
        <v>0.35</v>
      </c>
      <c r="J184" s="124">
        <f t="shared" si="45"/>
        <v>0.35</v>
      </c>
      <c r="K184" s="124">
        <f t="shared" si="45"/>
        <v>0.35</v>
      </c>
      <c r="L184" s="124">
        <f t="shared" si="45"/>
        <v>0.35</v>
      </c>
      <c r="M184" s="124">
        <f t="shared" si="45"/>
        <v>0.35</v>
      </c>
      <c r="N184" s="124">
        <f t="shared" si="45"/>
        <v>0.35</v>
      </c>
      <c r="O184" s="124">
        <f t="shared" si="45"/>
        <v>0.35</v>
      </c>
      <c r="P184" s="124">
        <f t="shared" si="45"/>
        <v>0.35</v>
      </c>
      <c r="Q184" s="124">
        <f t="shared" si="45"/>
        <v>0.35</v>
      </c>
      <c r="R184" s="124">
        <f t="shared" si="45"/>
        <v>0.35</v>
      </c>
      <c r="S184" s="124">
        <f t="shared" si="45"/>
        <v>0.35</v>
      </c>
      <c r="T184" s="124">
        <f t="shared" si="46"/>
        <v>0.35</v>
      </c>
      <c r="U184" s="124">
        <f t="shared" si="46"/>
        <v>0.35</v>
      </c>
      <c r="V184" s="124">
        <f t="shared" si="46"/>
        <v>0.35</v>
      </c>
      <c r="W184" s="124">
        <f t="shared" si="46"/>
        <v>0.35</v>
      </c>
      <c r="X184" s="124">
        <f t="shared" si="46"/>
        <v>0.35</v>
      </c>
      <c r="Y184" s="124">
        <f t="shared" si="46"/>
        <v>0.35</v>
      </c>
      <c r="Z184" s="124">
        <f t="shared" si="46"/>
        <v>0.35</v>
      </c>
      <c r="AA184" s="124">
        <f t="shared" si="46"/>
        <v>0.35</v>
      </c>
      <c r="AB184" s="124">
        <f t="shared" si="46"/>
        <v>0.35</v>
      </c>
      <c r="AC184" s="124">
        <f t="shared" si="46"/>
        <v>0.35</v>
      </c>
      <c r="AD184" s="124">
        <f t="shared" si="46"/>
        <v>0.35</v>
      </c>
      <c r="AE184" s="124">
        <f t="shared" si="46"/>
        <v>0.35</v>
      </c>
      <c r="AF184" s="124">
        <f t="shared" si="46"/>
        <v>0.35</v>
      </c>
      <c r="AG184" s="127">
        <v>0.997</v>
      </c>
      <c r="AH184" s="49"/>
      <c r="AI184" s="50"/>
      <c r="AK184" s="51"/>
    </row>
    <row r="185" spans="1:37" x14ac:dyDescent="0.25">
      <c r="A185" s="113" t="s">
        <v>189</v>
      </c>
      <c r="B185" s="124">
        <f t="shared" si="44"/>
        <v>0.28999999999999998</v>
      </c>
      <c r="C185" s="125">
        <v>0.28999999999999998</v>
      </c>
      <c r="D185" s="124">
        <f t="shared" si="45"/>
        <v>0.28999999999999998</v>
      </c>
      <c r="E185" s="124">
        <f t="shared" si="45"/>
        <v>0.28999999999999998</v>
      </c>
      <c r="F185" s="124">
        <f t="shared" si="45"/>
        <v>0.28999999999999998</v>
      </c>
      <c r="G185" s="124">
        <f t="shared" si="45"/>
        <v>0.28999999999999998</v>
      </c>
      <c r="H185" s="124">
        <f t="shared" si="45"/>
        <v>0.28999999999999998</v>
      </c>
      <c r="I185" s="124">
        <f t="shared" si="45"/>
        <v>0.28999999999999998</v>
      </c>
      <c r="J185" s="124">
        <f t="shared" si="45"/>
        <v>0.28999999999999998</v>
      </c>
      <c r="K185" s="124">
        <f t="shared" si="45"/>
        <v>0.28999999999999998</v>
      </c>
      <c r="L185" s="124">
        <f t="shared" si="45"/>
        <v>0.28999999999999998</v>
      </c>
      <c r="M185" s="124">
        <f t="shared" si="45"/>
        <v>0.28999999999999998</v>
      </c>
      <c r="N185" s="124">
        <f t="shared" si="45"/>
        <v>0.28999999999999998</v>
      </c>
      <c r="O185" s="124">
        <f t="shared" si="45"/>
        <v>0.28999999999999998</v>
      </c>
      <c r="P185" s="124">
        <f t="shared" si="45"/>
        <v>0.28999999999999998</v>
      </c>
      <c r="Q185" s="124">
        <f t="shared" si="45"/>
        <v>0.28999999999999998</v>
      </c>
      <c r="R185" s="124">
        <f t="shared" si="45"/>
        <v>0.28999999999999998</v>
      </c>
      <c r="S185" s="124">
        <f t="shared" si="45"/>
        <v>0.28999999999999998</v>
      </c>
      <c r="T185" s="124">
        <f t="shared" si="46"/>
        <v>0.28999999999999998</v>
      </c>
      <c r="U185" s="124">
        <f t="shared" si="46"/>
        <v>0.28999999999999998</v>
      </c>
      <c r="V185" s="124">
        <f t="shared" si="46"/>
        <v>0.28999999999999998</v>
      </c>
      <c r="W185" s="124">
        <f t="shared" si="46"/>
        <v>0.28999999999999998</v>
      </c>
      <c r="X185" s="124">
        <f t="shared" si="46"/>
        <v>0.28999999999999998</v>
      </c>
      <c r="Y185" s="124">
        <f t="shared" si="46"/>
        <v>0.28999999999999998</v>
      </c>
      <c r="Z185" s="124">
        <f t="shared" si="46"/>
        <v>0.28999999999999998</v>
      </c>
      <c r="AA185" s="124">
        <f t="shared" si="46"/>
        <v>0.28999999999999998</v>
      </c>
      <c r="AB185" s="124">
        <f t="shared" si="46"/>
        <v>0.28999999999999998</v>
      </c>
      <c r="AC185" s="124">
        <f t="shared" si="46"/>
        <v>0.28999999999999998</v>
      </c>
      <c r="AD185" s="124">
        <f t="shared" si="46"/>
        <v>0.28999999999999998</v>
      </c>
      <c r="AE185" s="124">
        <f t="shared" si="46"/>
        <v>0.28999999999999998</v>
      </c>
      <c r="AF185" s="124">
        <f t="shared" si="46"/>
        <v>0.28999999999999998</v>
      </c>
      <c r="AG185" s="127">
        <v>0.996</v>
      </c>
      <c r="AH185" s="49"/>
      <c r="AI185" s="50"/>
      <c r="AK185" s="51"/>
    </row>
    <row r="186" spans="1:37" x14ac:dyDescent="0.25">
      <c r="A186" s="113" t="s">
        <v>190</v>
      </c>
      <c r="B186" s="124">
        <f t="shared" si="44"/>
        <v>0.06</v>
      </c>
      <c r="C186" s="125">
        <v>0.06</v>
      </c>
      <c r="D186" s="124">
        <f t="shared" si="45"/>
        <v>0.06</v>
      </c>
      <c r="E186" s="124">
        <f t="shared" si="45"/>
        <v>0.06</v>
      </c>
      <c r="F186" s="124">
        <f t="shared" si="45"/>
        <v>0.06</v>
      </c>
      <c r="G186" s="124">
        <f t="shared" si="45"/>
        <v>0.06</v>
      </c>
      <c r="H186" s="124">
        <f t="shared" si="45"/>
        <v>0.06</v>
      </c>
      <c r="I186" s="124">
        <f t="shared" si="45"/>
        <v>0.06</v>
      </c>
      <c r="J186" s="124">
        <f t="shared" si="45"/>
        <v>0.06</v>
      </c>
      <c r="K186" s="124">
        <f t="shared" si="45"/>
        <v>0.06</v>
      </c>
      <c r="L186" s="124">
        <f t="shared" si="45"/>
        <v>0.06</v>
      </c>
      <c r="M186" s="124">
        <f t="shared" si="45"/>
        <v>0.06</v>
      </c>
      <c r="N186" s="124">
        <f t="shared" si="45"/>
        <v>0.06</v>
      </c>
      <c r="O186" s="124">
        <f t="shared" si="45"/>
        <v>0.06</v>
      </c>
      <c r="P186" s="124">
        <f t="shared" si="45"/>
        <v>0.06</v>
      </c>
      <c r="Q186" s="124">
        <f t="shared" si="45"/>
        <v>0.06</v>
      </c>
      <c r="R186" s="124">
        <f t="shared" si="45"/>
        <v>0.06</v>
      </c>
      <c r="S186" s="124">
        <f t="shared" si="45"/>
        <v>0.06</v>
      </c>
      <c r="T186" s="124">
        <f t="shared" si="46"/>
        <v>0.06</v>
      </c>
      <c r="U186" s="124">
        <f t="shared" si="46"/>
        <v>0.06</v>
      </c>
      <c r="V186" s="124">
        <f t="shared" si="46"/>
        <v>0.06</v>
      </c>
      <c r="W186" s="124">
        <f t="shared" si="46"/>
        <v>0.06</v>
      </c>
      <c r="X186" s="124">
        <f t="shared" si="46"/>
        <v>0.06</v>
      </c>
      <c r="Y186" s="124">
        <f t="shared" si="46"/>
        <v>0.06</v>
      </c>
      <c r="Z186" s="124">
        <f t="shared" si="46"/>
        <v>0.06</v>
      </c>
      <c r="AA186" s="124">
        <f t="shared" si="46"/>
        <v>0.06</v>
      </c>
      <c r="AB186" s="124">
        <f t="shared" si="46"/>
        <v>0.06</v>
      </c>
      <c r="AC186" s="124">
        <f t="shared" si="46"/>
        <v>0.06</v>
      </c>
      <c r="AD186" s="124">
        <f t="shared" si="46"/>
        <v>0.06</v>
      </c>
      <c r="AE186" s="124">
        <f t="shared" si="46"/>
        <v>0.06</v>
      </c>
      <c r="AF186" s="124">
        <f t="shared" si="46"/>
        <v>0.06</v>
      </c>
      <c r="AG186" s="127">
        <v>0.996</v>
      </c>
      <c r="AH186" s="49"/>
      <c r="AI186" s="50"/>
      <c r="AK186" s="51"/>
    </row>
    <row r="187" spans="1:37" x14ac:dyDescent="0.25">
      <c r="A187" s="113" t="s">
        <v>191</v>
      </c>
      <c r="B187" s="124">
        <f t="shared" si="44"/>
        <v>0.11</v>
      </c>
      <c r="C187" s="125">
        <v>0.11</v>
      </c>
      <c r="D187" s="124">
        <f t="shared" si="45"/>
        <v>0.11</v>
      </c>
      <c r="E187" s="124">
        <f t="shared" si="45"/>
        <v>0.11</v>
      </c>
      <c r="F187" s="124">
        <f t="shared" si="45"/>
        <v>0.11</v>
      </c>
      <c r="G187" s="124">
        <f t="shared" si="45"/>
        <v>0.11</v>
      </c>
      <c r="H187" s="124">
        <f t="shared" si="45"/>
        <v>0.11</v>
      </c>
      <c r="I187" s="124">
        <f t="shared" si="45"/>
        <v>0.11</v>
      </c>
      <c r="J187" s="124">
        <f t="shared" si="45"/>
        <v>0.11</v>
      </c>
      <c r="K187" s="124">
        <f t="shared" si="45"/>
        <v>0.11</v>
      </c>
      <c r="L187" s="124">
        <f t="shared" si="45"/>
        <v>0.11</v>
      </c>
      <c r="M187" s="124">
        <f t="shared" si="45"/>
        <v>0.11</v>
      </c>
      <c r="N187" s="124">
        <f t="shared" si="45"/>
        <v>0.11</v>
      </c>
      <c r="O187" s="124">
        <f t="shared" si="45"/>
        <v>0.11</v>
      </c>
      <c r="P187" s="124">
        <f t="shared" si="45"/>
        <v>0.11</v>
      </c>
      <c r="Q187" s="124">
        <f t="shared" si="45"/>
        <v>0.11</v>
      </c>
      <c r="R187" s="124">
        <f t="shared" si="45"/>
        <v>0.11</v>
      </c>
      <c r="S187" s="124">
        <f t="shared" si="45"/>
        <v>0.11</v>
      </c>
      <c r="T187" s="124">
        <f t="shared" si="46"/>
        <v>0.11</v>
      </c>
      <c r="U187" s="124">
        <f t="shared" si="46"/>
        <v>0.11</v>
      </c>
      <c r="V187" s="124">
        <f t="shared" si="46"/>
        <v>0.11</v>
      </c>
      <c r="W187" s="124">
        <f t="shared" si="46"/>
        <v>0.11</v>
      </c>
      <c r="X187" s="124">
        <f t="shared" si="46"/>
        <v>0.11</v>
      </c>
      <c r="Y187" s="124">
        <f t="shared" si="46"/>
        <v>0.11</v>
      </c>
      <c r="Z187" s="124">
        <f t="shared" si="46"/>
        <v>0.11</v>
      </c>
      <c r="AA187" s="124">
        <f t="shared" si="46"/>
        <v>0.11</v>
      </c>
      <c r="AB187" s="124">
        <f t="shared" si="46"/>
        <v>0.11</v>
      </c>
      <c r="AC187" s="124">
        <f t="shared" si="46"/>
        <v>0.11</v>
      </c>
      <c r="AD187" s="124">
        <f t="shared" si="46"/>
        <v>0.11</v>
      </c>
      <c r="AE187" s="124">
        <f t="shared" si="46"/>
        <v>0.11</v>
      </c>
      <c r="AF187" s="124">
        <f t="shared" si="46"/>
        <v>0.11</v>
      </c>
      <c r="AG187" s="127">
        <v>0.996</v>
      </c>
      <c r="AH187" s="49"/>
      <c r="AI187" s="50"/>
      <c r="AK187" s="51"/>
    </row>
    <row r="188" spans="1:37" x14ac:dyDescent="0.25">
      <c r="A188" s="113" t="s">
        <v>192</v>
      </c>
      <c r="B188" s="124">
        <f t="shared" si="44"/>
        <v>0.1</v>
      </c>
      <c r="C188" s="125">
        <v>0.1</v>
      </c>
      <c r="D188" s="124">
        <f t="shared" si="45"/>
        <v>0.1</v>
      </c>
      <c r="E188" s="124">
        <f t="shared" si="45"/>
        <v>0.1</v>
      </c>
      <c r="F188" s="124">
        <f t="shared" si="45"/>
        <v>0.1</v>
      </c>
      <c r="G188" s="124">
        <f t="shared" si="45"/>
        <v>0.1</v>
      </c>
      <c r="H188" s="124">
        <f t="shared" si="45"/>
        <v>0.1</v>
      </c>
      <c r="I188" s="124">
        <f t="shared" si="45"/>
        <v>0.1</v>
      </c>
      <c r="J188" s="124">
        <f t="shared" si="45"/>
        <v>0.1</v>
      </c>
      <c r="K188" s="124">
        <f t="shared" si="45"/>
        <v>0.1</v>
      </c>
      <c r="L188" s="124">
        <f t="shared" si="45"/>
        <v>0.1</v>
      </c>
      <c r="M188" s="124">
        <f t="shared" si="45"/>
        <v>0.1</v>
      </c>
      <c r="N188" s="124">
        <f t="shared" si="45"/>
        <v>0.1</v>
      </c>
      <c r="O188" s="124">
        <f t="shared" si="45"/>
        <v>0.1</v>
      </c>
      <c r="P188" s="124">
        <f t="shared" si="45"/>
        <v>0.1</v>
      </c>
      <c r="Q188" s="124">
        <f t="shared" si="45"/>
        <v>0.1</v>
      </c>
      <c r="R188" s="124">
        <f t="shared" si="45"/>
        <v>0.1</v>
      </c>
      <c r="S188" s="124">
        <f t="shared" si="46"/>
        <v>0.1</v>
      </c>
      <c r="T188" s="124">
        <f t="shared" si="46"/>
        <v>0.1</v>
      </c>
      <c r="U188" s="124">
        <f t="shared" si="46"/>
        <v>0.1</v>
      </c>
      <c r="V188" s="124">
        <f t="shared" si="46"/>
        <v>0.1</v>
      </c>
      <c r="W188" s="124">
        <f t="shared" si="46"/>
        <v>0.1</v>
      </c>
      <c r="X188" s="124">
        <f t="shared" si="46"/>
        <v>0.1</v>
      </c>
      <c r="Y188" s="124">
        <f t="shared" si="46"/>
        <v>0.1</v>
      </c>
      <c r="Z188" s="124">
        <f t="shared" si="46"/>
        <v>0.1</v>
      </c>
      <c r="AA188" s="124">
        <f t="shared" si="46"/>
        <v>0.1</v>
      </c>
      <c r="AB188" s="124">
        <f t="shared" si="46"/>
        <v>0.1</v>
      </c>
      <c r="AC188" s="124">
        <f t="shared" si="46"/>
        <v>0.1</v>
      </c>
      <c r="AD188" s="124">
        <f t="shared" si="46"/>
        <v>0.1</v>
      </c>
      <c r="AE188" s="124">
        <f t="shared" si="46"/>
        <v>0.1</v>
      </c>
      <c r="AF188" s="124">
        <f t="shared" si="46"/>
        <v>0.1</v>
      </c>
      <c r="AG188" s="127">
        <v>0.995</v>
      </c>
      <c r="AH188" s="49"/>
      <c r="AI188" s="50"/>
      <c r="AK188" s="51"/>
    </row>
    <row r="189" spans="1:37" x14ac:dyDescent="0.25">
      <c r="A189" s="113" t="s">
        <v>193</v>
      </c>
      <c r="B189" s="124">
        <f t="shared" si="44"/>
        <v>0.09</v>
      </c>
      <c r="C189" s="125">
        <v>0.09</v>
      </c>
      <c r="D189" s="124">
        <f t="shared" si="45"/>
        <v>0.09</v>
      </c>
      <c r="E189" s="124">
        <f t="shared" si="45"/>
        <v>0.09</v>
      </c>
      <c r="F189" s="124">
        <f t="shared" si="45"/>
        <v>0.09</v>
      </c>
      <c r="G189" s="124">
        <f t="shared" si="45"/>
        <v>0.09</v>
      </c>
      <c r="H189" s="124">
        <f t="shared" si="45"/>
        <v>0.09</v>
      </c>
      <c r="I189" s="124">
        <f t="shared" si="45"/>
        <v>0.09</v>
      </c>
      <c r="J189" s="124">
        <f t="shared" si="45"/>
        <v>0.09</v>
      </c>
      <c r="K189" s="124">
        <f t="shared" si="45"/>
        <v>0.09</v>
      </c>
      <c r="L189" s="124">
        <f t="shared" si="45"/>
        <v>0.09</v>
      </c>
      <c r="M189" s="124">
        <f t="shared" si="45"/>
        <v>0.09</v>
      </c>
      <c r="N189" s="124">
        <f t="shared" si="45"/>
        <v>0.09</v>
      </c>
      <c r="O189" s="124">
        <f t="shared" si="45"/>
        <v>0.09</v>
      </c>
      <c r="P189" s="124">
        <f t="shared" si="45"/>
        <v>0.09</v>
      </c>
      <c r="Q189" s="124">
        <f t="shared" si="45"/>
        <v>0.09</v>
      </c>
      <c r="R189" s="124">
        <f t="shared" si="45"/>
        <v>0.09</v>
      </c>
      <c r="S189" s="124">
        <f t="shared" si="46"/>
        <v>0.09</v>
      </c>
      <c r="T189" s="124">
        <f t="shared" si="46"/>
        <v>0.09</v>
      </c>
      <c r="U189" s="124">
        <f t="shared" si="46"/>
        <v>0.09</v>
      </c>
      <c r="V189" s="124">
        <f t="shared" si="46"/>
        <v>0.09</v>
      </c>
      <c r="W189" s="124">
        <f t="shared" si="46"/>
        <v>0.09</v>
      </c>
      <c r="X189" s="124">
        <f t="shared" si="46"/>
        <v>0.09</v>
      </c>
      <c r="Y189" s="124">
        <f t="shared" si="46"/>
        <v>0.09</v>
      </c>
      <c r="Z189" s="124">
        <f t="shared" si="46"/>
        <v>0.09</v>
      </c>
      <c r="AA189" s="124">
        <f t="shared" si="46"/>
        <v>0.09</v>
      </c>
      <c r="AB189" s="124">
        <f t="shared" si="46"/>
        <v>0.09</v>
      </c>
      <c r="AC189" s="124">
        <f t="shared" si="46"/>
        <v>0.09</v>
      </c>
      <c r="AD189" s="124">
        <f t="shared" si="46"/>
        <v>0.09</v>
      </c>
      <c r="AE189" s="124">
        <f t="shared" si="46"/>
        <v>0.09</v>
      </c>
      <c r="AF189" s="124">
        <f t="shared" si="46"/>
        <v>0.09</v>
      </c>
      <c r="AG189" s="127">
        <v>0.99299999999999999</v>
      </c>
      <c r="AH189" s="49"/>
      <c r="AI189" s="50"/>
      <c r="AK189" s="51"/>
    </row>
    <row r="190" spans="1:37" x14ac:dyDescent="0.25">
      <c r="A190" s="113" t="s">
        <v>194</v>
      </c>
      <c r="B190" s="124">
        <f t="shared" si="44"/>
        <v>0.04</v>
      </c>
      <c r="C190" s="48">
        <v>0.04</v>
      </c>
      <c r="D190" s="124">
        <f t="shared" si="45"/>
        <v>0.04</v>
      </c>
      <c r="E190" s="124">
        <f t="shared" si="45"/>
        <v>0.04</v>
      </c>
      <c r="F190" s="124">
        <f t="shared" si="45"/>
        <v>0.04</v>
      </c>
      <c r="G190" s="124">
        <f t="shared" si="45"/>
        <v>0.04</v>
      </c>
      <c r="H190" s="124">
        <f t="shared" si="45"/>
        <v>0.04</v>
      </c>
      <c r="I190" s="124">
        <f t="shared" si="45"/>
        <v>0.04</v>
      </c>
      <c r="J190" s="124">
        <f t="shared" si="45"/>
        <v>0.04</v>
      </c>
      <c r="K190" s="124">
        <f t="shared" si="45"/>
        <v>0.04</v>
      </c>
      <c r="L190" s="124">
        <f t="shared" si="45"/>
        <v>0.04</v>
      </c>
      <c r="M190" s="124">
        <f t="shared" si="45"/>
        <v>0.04</v>
      </c>
      <c r="N190" s="124">
        <f t="shared" si="45"/>
        <v>0.04</v>
      </c>
      <c r="O190" s="124">
        <f t="shared" si="45"/>
        <v>0.04</v>
      </c>
      <c r="P190" s="124">
        <f t="shared" si="45"/>
        <v>0.04</v>
      </c>
      <c r="Q190" s="124">
        <f t="shared" si="45"/>
        <v>0.04</v>
      </c>
      <c r="R190" s="124">
        <f t="shared" si="45"/>
        <v>0.04</v>
      </c>
      <c r="S190" s="124">
        <f t="shared" si="46"/>
        <v>0.04</v>
      </c>
      <c r="T190" s="124">
        <f t="shared" si="46"/>
        <v>0.04</v>
      </c>
      <c r="U190" s="124">
        <f t="shared" si="46"/>
        <v>0.04</v>
      </c>
      <c r="V190" s="124">
        <f t="shared" si="46"/>
        <v>0.04</v>
      </c>
      <c r="W190" s="124">
        <f t="shared" si="46"/>
        <v>0.04</v>
      </c>
      <c r="X190" s="124">
        <f t="shared" si="46"/>
        <v>0.04</v>
      </c>
      <c r="Y190" s="124">
        <f t="shared" si="46"/>
        <v>0.04</v>
      </c>
      <c r="Z190" s="124">
        <f t="shared" si="46"/>
        <v>0.04</v>
      </c>
      <c r="AA190" s="124">
        <f t="shared" si="46"/>
        <v>0.04</v>
      </c>
      <c r="AB190" s="124">
        <f t="shared" si="46"/>
        <v>0.04</v>
      </c>
      <c r="AC190" s="124">
        <f t="shared" si="46"/>
        <v>0.04</v>
      </c>
      <c r="AD190" s="124">
        <f t="shared" si="46"/>
        <v>0.04</v>
      </c>
      <c r="AE190" s="124">
        <f t="shared" si="46"/>
        <v>0.04</v>
      </c>
      <c r="AF190" s="124">
        <f t="shared" si="46"/>
        <v>0.04</v>
      </c>
      <c r="AG190" s="127">
        <v>0.99</v>
      </c>
      <c r="AH190" s="49"/>
      <c r="AI190" s="50"/>
      <c r="AK190" s="51"/>
    </row>
    <row r="191" spans="1:37" x14ac:dyDescent="0.25">
      <c r="A191" s="113" t="s">
        <v>195</v>
      </c>
      <c r="B191" s="124">
        <f t="shared" si="44"/>
        <v>2.3E-2</v>
      </c>
      <c r="C191" s="48">
        <v>2.3E-2</v>
      </c>
      <c r="D191" s="124">
        <f>C191</f>
        <v>2.3E-2</v>
      </c>
      <c r="E191" s="124">
        <f t="shared" si="45"/>
        <v>2.3E-2</v>
      </c>
      <c r="F191" s="124">
        <f t="shared" si="45"/>
        <v>2.3E-2</v>
      </c>
      <c r="G191" s="124">
        <f t="shared" si="45"/>
        <v>2.3E-2</v>
      </c>
      <c r="H191" s="124">
        <f t="shared" si="45"/>
        <v>2.3E-2</v>
      </c>
      <c r="I191" s="124">
        <f t="shared" si="45"/>
        <v>2.3E-2</v>
      </c>
      <c r="J191" s="124">
        <f t="shared" si="45"/>
        <v>2.3E-2</v>
      </c>
      <c r="K191" s="124">
        <f t="shared" si="45"/>
        <v>2.3E-2</v>
      </c>
      <c r="L191" s="124">
        <f t="shared" si="45"/>
        <v>2.3E-2</v>
      </c>
      <c r="M191" s="124">
        <f t="shared" si="45"/>
        <v>2.3E-2</v>
      </c>
      <c r="N191" s="124">
        <f t="shared" si="45"/>
        <v>2.3E-2</v>
      </c>
      <c r="O191" s="124">
        <f t="shared" si="45"/>
        <v>2.3E-2</v>
      </c>
      <c r="P191" s="124">
        <f t="shared" si="45"/>
        <v>2.3E-2</v>
      </c>
      <c r="Q191" s="124">
        <f t="shared" si="45"/>
        <v>2.3E-2</v>
      </c>
      <c r="R191" s="124">
        <f t="shared" si="45"/>
        <v>2.3E-2</v>
      </c>
      <c r="S191" s="124">
        <f t="shared" si="46"/>
        <v>2.3E-2</v>
      </c>
      <c r="T191" s="124">
        <f t="shared" si="46"/>
        <v>2.3E-2</v>
      </c>
      <c r="U191" s="124">
        <f t="shared" si="46"/>
        <v>2.3E-2</v>
      </c>
      <c r="V191" s="124">
        <f t="shared" si="46"/>
        <v>2.3E-2</v>
      </c>
      <c r="W191" s="124">
        <f t="shared" si="46"/>
        <v>2.3E-2</v>
      </c>
      <c r="X191" s="124">
        <f t="shared" si="46"/>
        <v>2.3E-2</v>
      </c>
      <c r="Y191" s="124">
        <f t="shared" si="46"/>
        <v>2.3E-2</v>
      </c>
      <c r="Z191" s="124">
        <f t="shared" si="46"/>
        <v>2.3E-2</v>
      </c>
      <c r="AA191" s="124">
        <f t="shared" si="46"/>
        <v>2.3E-2</v>
      </c>
      <c r="AB191" s="124">
        <f t="shared" si="46"/>
        <v>2.3E-2</v>
      </c>
      <c r="AC191" s="124">
        <f t="shared" si="46"/>
        <v>2.3E-2</v>
      </c>
      <c r="AD191" s="124">
        <f t="shared" si="46"/>
        <v>2.3E-2</v>
      </c>
      <c r="AE191" s="124">
        <f t="shared" si="46"/>
        <v>2.3E-2</v>
      </c>
      <c r="AF191" s="124">
        <f t="shared" si="46"/>
        <v>2.3E-2</v>
      </c>
      <c r="AG191" s="127">
        <v>0.97899999999999998</v>
      </c>
      <c r="AH191" s="49"/>
      <c r="AI191" s="50"/>
      <c r="AK191" s="51"/>
    </row>
    <row r="192" spans="1:37" ht="15.75" thickBot="1" x14ac:dyDescent="0.3">
      <c r="A192" s="128" t="s">
        <v>196</v>
      </c>
      <c r="B192" s="129">
        <f>SUM(B102:B191)</f>
        <v>187.10600000000005</v>
      </c>
      <c r="C192" s="129">
        <f t="shared" ref="C192:AG192" si="47">SUM(C102:C191)</f>
        <v>194.70600000000002</v>
      </c>
      <c r="D192" s="129">
        <f t="shared" si="47"/>
        <v>194.70600000000002</v>
      </c>
      <c r="E192" s="129">
        <f t="shared" si="47"/>
        <v>194.70600000000002</v>
      </c>
      <c r="F192" s="129">
        <f t="shared" si="47"/>
        <v>194.70600000000002</v>
      </c>
      <c r="G192" s="129">
        <f t="shared" si="47"/>
        <v>194.70600000000002</v>
      </c>
      <c r="H192" s="129">
        <f t="shared" si="47"/>
        <v>194.70600000000002</v>
      </c>
      <c r="I192" s="129">
        <f t="shared" si="47"/>
        <v>189.70600000000005</v>
      </c>
      <c r="J192" s="129">
        <f t="shared" si="47"/>
        <v>187.10600000000005</v>
      </c>
      <c r="K192" s="129">
        <f t="shared" si="47"/>
        <v>187.10600000000005</v>
      </c>
      <c r="L192" s="129">
        <f t="shared" si="47"/>
        <v>187.10600000000005</v>
      </c>
      <c r="M192" s="129">
        <f t="shared" si="47"/>
        <v>187.10600000000005</v>
      </c>
      <c r="N192" s="129">
        <f t="shared" si="47"/>
        <v>187.10600000000005</v>
      </c>
      <c r="O192" s="129">
        <f t="shared" si="47"/>
        <v>187.10600000000005</v>
      </c>
      <c r="P192" s="129">
        <f t="shared" si="47"/>
        <v>187.10600000000005</v>
      </c>
      <c r="Q192" s="129">
        <f t="shared" si="47"/>
        <v>187.10600000000005</v>
      </c>
      <c r="R192" s="129">
        <f t="shared" si="47"/>
        <v>187.10600000000005</v>
      </c>
      <c r="S192" s="129">
        <f t="shared" si="47"/>
        <v>187.10600000000005</v>
      </c>
      <c r="T192" s="129">
        <f t="shared" si="47"/>
        <v>187.10600000000005</v>
      </c>
      <c r="U192" s="129">
        <f t="shared" si="47"/>
        <v>187.10600000000005</v>
      </c>
      <c r="V192" s="129">
        <f t="shared" si="47"/>
        <v>187.10600000000005</v>
      </c>
      <c r="W192" s="129">
        <f t="shared" si="47"/>
        <v>187.10600000000005</v>
      </c>
      <c r="X192" s="129">
        <f t="shared" si="47"/>
        <v>187.10600000000005</v>
      </c>
      <c r="Y192" s="129">
        <f t="shared" si="47"/>
        <v>187.10600000000005</v>
      </c>
      <c r="Z192" s="129">
        <f t="shared" si="47"/>
        <v>187.10600000000005</v>
      </c>
      <c r="AA192" s="129">
        <f t="shared" si="47"/>
        <v>187.10600000000005</v>
      </c>
      <c r="AB192" s="129">
        <f t="shared" si="47"/>
        <v>187.10600000000005</v>
      </c>
      <c r="AC192" s="129">
        <f t="shared" si="47"/>
        <v>187.10600000000005</v>
      </c>
      <c r="AD192" s="129">
        <f t="shared" si="47"/>
        <v>187.10600000000005</v>
      </c>
      <c r="AE192" s="129">
        <f t="shared" si="47"/>
        <v>187.10600000000005</v>
      </c>
      <c r="AF192" s="129">
        <f t="shared" si="47"/>
        <v>187.10600000000005</v>
      </c>
      <c r="AG192" s="130">
        <f t="shared" si="47"/>
        <v>412.72299999999984</v>
      </c>
      <c r="AH192" s="49"/>
      <c r="AI192" s="50"/>
      <c r="AK192" s="51"/>
    </row>
    <row r="193" spans="1:37" ht="15.75" thickBot="1" x14ac:dyDescent="0.3">
      <c r="A193" s="25" t="s">
        <v>59</v>
      </c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49"/>
      <c r="AI193" s="50"/>
      <c r="AK193" s="51"/>
    </row>
    <row r="194" spans="1:37" x14ac:dyDescent="0.25">
      <c r="A194" s="105" t="s">
        <v>197</v>
      </c>
      <c r="B194" s="131">
        <f t="shared" ref="B194:B199" si="48">AF194</f>
        <v>0.3</v>
      </c>
      <c r="C194" s="131">
        <v>0.3</v>
      </c>
      <c r="D194" s="131">
        <f t="shared" ref="D194:S199" si="49">C194</f>
        <v>0.3</v>
      </c>
      <c r="E194" s="131">
        <f t="shared" si="49"/>
        <v>0.3</v>
      </c>
      <c r="F194" s="131">
        <f t="shared" si="49"/>
        <v>0.3</v>
      </c>
      <c r="G194" s="131">
        <f t="shared" si="49"/>
        <v>0.3</v>
      </c>
      <c r="H194" s="131">
        <f t="shared" si="49"/>
        <v>0.3</v>
      </c>
      <c r="I194" s="131">
        <f t="shared" si="49"/>
        <v>0.3</v>
      </c>
      <c r="J194" s="131">
        <f t="shared" si="49"/>
        <v>0.3</v>
      </c>
      <c r="K194" s="131">
        <f t="shared" si="49"/>
        <v>0.3</v>
      </c>
      <c r="L194" s="131">
        <f t="shared" si="49"/>
        <v>0.3</v>
      </c>
      <c r="M194" s="131">
        <f t="shared" si="49"/>
        <v>0.3</v>
      </c>
      <c r="N194" s="131">
        <f t="shared" si="49"/>
        <v>0.3</v>
      </c>
      <c r="O194" s="131">
        <f t="shared" si="49"/>
        <v>0.3</v>
      </c>
      <c r="P194" s="131">
        <f t="shared" si="49"/>
        <v>0.3</v>
      </c>
      <c r="Q194" s="131">
        <f t="shared" si="49"/>
        <v>0.3</v>
      </c>
      <c r="R194" s="131">
        <f t="shared" si="49"/>
        <v>0.3</v>
      </c>
      <c r="S194" s="131">
        <f t="shared" si="49"/>
        <v>0.3</v>
      </c>
      <c r="T194" s="131">
        <f t="shared" ref="T194:AF199" si="50">S194</f>
        <v>0.3</v>
      </c>
      <c r="U194" s="131">
        <f t="shared" si="50"/>
        <v>0.3</v>
      </c>
      <c r="V194" s="131">
        <f t="shared" si="50"/>
        <v>0.3</v>
      </c>
      <c r="W194" s="131">
        <f t="shared" si="50"/>
        <v>0.3</v>
      </c>
      <c r="X194" s="131">
        <f t="shared" si="50"/>
        <v>0.3</v>
      </c>
      <c r="Y194" s="131">
        <f t="shared" si="50"/>
        <v>0.3</v>
      </c>
      <c r="Z194" s="131">
        <f t="shared" si="50"/>
        <v>0.3</v>
      </c>
      <c r="AA194" s="131">
        <f t="shared" si="50"/>
        <v>0.3</v>
      </c>
      <c r="AB194" s="131">
        <f t="shared" si="50"/>
        <v>0.3</v>
      </c>
      <c r="AC194" s="131">
        <f t="shared" si="50"/>
        <v>0.3</v>
      </c>
      <c r="AD194" s="131">
        <f t="shared" si="50"/>
        <v>0.3</v>
      </c>
      <c r="AE194" s="131">
        <f t="shared" si="50"/>
        <v>0.3</v>
      </c>
      <c r="AF194" s="131">
        <f t="shared" si="50"/>
        <v>0.3</v>
      </c>
      <c r="AG194" s="132">
        <v>2.4</v>
      </c>
      <c r="AH194" s="49"/>
      <c r="AI194" s="50"/>
      <c r="AK194" s="51"/>
    </row>
    <row r="195" spans="1:37" x14ac:dyDescent="0.25">
      <c r="A195" s="111" t="s">
        <v>198</v>
      </c>
      <c r="B195" s="124">
        <f t="shared" si="48"/>
        <v>0.4</v>
      </c>
      <c r="C195" s="124">
        <v>0.4</v>
      </c>
      <c r="D195" s="124">
        <f t="shared" si="49"/>
        <v>0.4</v>
      </c>
      <c r="E195" s="124">
        <f t="shared" si="49"/>
        <v>0.4</v>
      </c>
      <c r="F195" s="124">
        <f t="shared" si="49"/>
        <v>0.4</v>
      </c>
      <c r="G195" s="124">
        <f t="shared" si="49"/>
        <v>0.4</v>
      </c>
      <c r="H195" s="124">
        <f t="shared" si="49"/>
        <v>0.4</v>
      </c>
      <c r="I195" s="124">
        <f t="shared" si="49"/>
        <v>0.4</v>
      </c>
      <c r="J195" s="124">
        <f t="shared" si="49"/>
        <v>0.4</v>
      </c>
      <c r="K195" s="124">
        <f t="shared" si="49"/>
        <v>0.4</v>
      </c>
      <c r="L195" s="124">
        <f t="shared" si="49"/>
        <v>0.4</v>
      </c>
      <c r="M195" s="124">
        <f t="shared" si="49"/>
        <v>0.4</v>
      </c>
      <c r="N195" s="124">
        <f t="shared" si="49"/>
        <v>0.4</v>
      </c>
      <c r="O195" s="124">
        <f t="shared" si="49"/>
        <v>0.4</v>
      </c>
      <c r="P195" s="124">
        <f t="shared" si="49"/>
        <v>0.4</v>
      </c>
      <c r="Q195" s="124">
        <f t="shared" si="49"/>
        <v>0.4</v>
      </c>
      <c r="R195" s="124">
        <f t="shared" si="49"/>
        <v>0.4</v>
      </c>
      <c r="S195" s="124">
        <f t="shared" si="49"/>
        <v>0.4</v>
      </c>
      <c r="T195" s="124">
        <f t="shared" si="50"/>
        <v>0.4</v>
      </c>
      <c r="U195" s="124">
        <f t="shared" si="50"/>
        <v>0.4</v>
      </c>
      <c r="V195" s="124">
        <f t="shared" si="50"/>
        <v>0.4</v>
      </c>
      <c r="W195" s="124">
        <f>V195</f>
        <v>0.4</v>
      </c>
      <c r="X195" s="124">
        <f>W195</f>
        <v>0.4</v>
      </c>
      <c r="Y195" s="124">
        <f t="shared" si="50"/>
        <v>0.4</v>
      </c>
      <c r="Z195" s="124">
        <f t="shared" si="50"/>
        <v>0.4</v>
      </c>
      <c r="AA195" s="124">
        <f t="shared" si="50"/>
        <v>0.4</v>
      </c>
      <c r="AB195" s="124">
        <f t="shared" si="50"/>
        <v>0.4</v>
      </c>
      <c r="AC195" s="124">
        <f t="shared" si="50"/>
        <v>0.4</v>
      </c>
      <c r="AD195" s="124">
        <f t="shared" si="50"/>
        <v>0.4</v>
      </c>
      <c r="AE195" s="124">
        <f t="shared" si="50"/>
        <v>0.4</v>
      </c>
      <c r="AF195" s="124">
        <f t="shared" si="50"/>
        <v>0.4</v>
      </c>
      <c r="AG195" s="133">
        <v>2</v>
      </c>
      <c r="AH195" s="49"/>
      <c r="AI195" s="50"/>
      <c r="AK195" s="51"/>
    </row>
    <row r="196" spans="1:37" x14ac:dyDescent="0.25">
      <c r="A196" s="111" t="s">
        <v>199</v>
      </c>
      <c r="B196" s="124">
        <f t="shared" si="48"/>
        <v>1.5</v>
      </c>
      <c r="C196" s="124">
        <v>1.5</v>
      </c>
      <c r="D196" s="124">
        <f t="shared" si="49"/>
        <v>1.5</v>
      </c>
      <c r="E196" s="124">
        <f t="shared" si="49"/>
        <v>1.5</v>
      </c>
      <c r="F196" s="124">
        <f t="shared" si="49"/>
        <v>1.5</v>
      </c>
      <c r="G196" s="124">
        <f t="shared" si="49"/>
        <v>1.5</v>
      </c>
      <c r="H196" s="124">
        <f t="shared" si="49"/>
        <v>1.5</v>
      </c>
      <c r="I196" s="124">
        <f t="shared" si="49"/>
        <v>1.5</v>
      </c>
      <c r="J196" s="124">
        <f t="shared" si="49"/>
        <v>1.5</v>
      </c>
      <c r="K196" s="124">
        <f t="shared" si="49"/>
        <v>1.5</v>
      </c>
      <c r="L196" s="124">
        <f t="shared" si="49"/>
        <v>1.5</v>
      </c>
      <c r="M196" s="124">
        <f t="shared" si="49"/>
        <v>1.5</v>
      </c>
      <c r="N196" s="124">
        <f t="shared" si="49"/>
        <v>1.5</v>
      </c>
      <c r="O196" s="124">
        <f t="shared" si="49"/>
        <v>1.5</v>
      </c>
      <c r="P196" s="124">
        <f t="shared" si="49"/>
        <v>1.5</v>
      </c>
      <c r="Q196" s="124">
        <f t="shared" si="49"/>
        <v>1.5</v>
      </c>
      <c r="R196" s="124">
        <f t="shared" si="49"/>
        <v>1.5</v>
      </c>
      <c r="S196" s="124">
        <f t="shared" si="49"/>
        <v>1.5</v>
      </c>
      <c r="T196" s="124">
        <f t="shared" si="50"/>
        <v>1.5</v>
      </c>
      <c r="U196" s="124">
        <f t="shared" si="50"/>
        <v>1.5</v>
      </c>
      <c r="V196" s="124">
        <f t="shared" si="50"/>
        <v>1.5</v>
      </c>
      <c r="W196" s="124">
        <f t="shared" si="50"/>
        <v>1.5</v>
      </c>
      <c r="X196" s="124">
        <f t="shared" si="50"/>
        <v>1.5</v>
      </c>
      <c r="Y196" s="124">
        <f t="shared" si="50"/>
        <v>1.5</v>
      </c>
      <c r="Z196" s="124">
        <f t="shared" si="50"/>
        <v>1.5</v>
      </c>
      <c r="AA196" s="124">
        <f t="shared" si="50"/>
        <v>1.5</v>
      </c>
      <c r="AB196" s="124">
        <f t="shared" si="50"/>
        <v>1.5</v>
      </c>
      <c r="AC196" s="124">
        <f t="shared" si="50"/>
        <v>1.5</v>
      </c>
      <c r="AD196" s="124">
        <f t="shared" si="50"/>
        <v>1.5</v>
      </c>
      <c r="AE196" s="124">
        <f t="shared" si="50"/>
        <v>1.5</v>
      </c>
      <c r="AF196" s="124">
        <f t="shared" si="50"/>
        <v>1.5</v>
      </c>
      <c r="AG196" s="133">
        <v>1.5</v>
      </c>
      <c r="AH196" s="49"/>
      <c r="AI196" s="50"/>
      <c r="AK196" s="51"/>
    </row>
    <row r="197" spans="1:37" x14ac:dyDescent="0.25">
      <c r="A197" s="111" t="s">
        <v>200</v>
      </c>
      <c r="B197" s="124">
        <f t="shared" si="48"/>
        <v>0.3</v>
      </c>
      <c r="C197" s="124">
        <v>0.3</v>
      </c>
      <c r="D197" s="124">
        <f t="shared" si="49"/>
        <v>0.3</v>
      </c>
      <c r="E197" s="124">
        <f t="shared" si="49"/>
        <v>0.3</v>
      </c>
      <c r="F197" s="124">
        <f t="shared" si="49"/>
        <v>0.3</v>
      </c>
      <c r="G197" s="124">
        <f t="shared" si="49"/>
        <v>0.3</v>
      </c>
      <c r="H197" s="124">
        <f t="shared" si="49"/>
        <v>0.3</v>
      </c>
      <c r="I197" s="124">
        <f t="shared" si="49"/>
        <v>0.3</v>
      </c>
      <c r="J197" s="124">
        <f t="shared" si="49"/>
        <v>0.3</v>
      </c>
      <c r="K197" s="124">
        <f t="shared" si="49"/>
        <v>0.3</v>
      </c>
      <c r="L197" s="124">
        <f t="shared" si="49"/>
        <v>0.3</v>
      </c>
      <c r="M197" s="124">
        <f t="shared" si="49"/>
        <v>0.3</v>
      </c>
      <c r="N197" s="124">
        <f t="shared" si="49"/>
        <v>0.3</v>
      </c>
      <c r="O197" s="124">
        <f t="shared" si="49"/>
        <v>0.3</v>
      </c>
      <c r="P197" s="124">
        <f t="shared" si="49"/>
        <v>0.3</v>
      </c>
      <c r="Q197" s="124">
        <f t="shared" si="49"/>
        <v>0.3</v>
      </c>
      <c r="R197" s="124">
        <f t="shared" si="49"/>
        <v>0.3</v>
      </c>
      <c r="S197" s="124">
        <f t="shared" si="49"/>
        <v>0.3</v>
      </c>
      <c r="T197" s="124">
        <f t="shared" si="50"/>
        <v>0.3</v>
      </c>
      <c r="U197" s="124">
        <f t="shared" si="50"/>
        <v>0.3</v>
      </c>
      <c r="V197" s="124">
        <f t="shared" si="50"/>
        <v>0.3</v>
      </c>
      <c r="W197" s="124">
        <f t="shared" si="50"/>
        <v>0.3</v>
      </c>
      <c r="X197" s="124">
        <f t="shared" si="50"/>
        <v>0.3</v>
      </c>
      <c r="Y197" s="124">
        <f t="shared" si="50"/>
        <v>0.3</v>
      </c>
      <c r="Z197" s="124">
        <f t="shared" si="50"/>
        <v>0.3</v>
      </c>
      <c r="AA197" s="124">
        <f t="shared" si="50"/>
        <v>0.3</v>
      </c>
      <c r="AB197" s="124">
        <f t="shared" si="50"/>
        <v>0.3</v>
      </c>
      <c r="AC197" s="124">
        <f t="shared" si="50"/>
        <v>0.3</v>
      </c>
      <c r="AD197" s="124">
        <f t="shared" si="50"/>
        <v>0.3</v>
      </c>
      <c r="AE197" s="124">
        <f t="shared" si="50"/>
        <v>0.3</v>
      </c>
      <c r="AF197" s="124">
        <f t="shared" si="50"/>
        <v>0.3</v>
      </c>
      <c r="AG197" s="133">
        <v>1</v>
      </c>
      <c r="AH197" s="49"/>
      <c r="AI197" s="50"/>
      <c r="AK197" s="51"/>
    </row>
    <row r="198" spans="1:37" x14ac:dyDescent="0.25">
      <c r="A198" s="111" t="s">
        <v>201</v>
      </c>
      <c r="B198" s="124">
        <f t="shared" si="48"/>
        <v>0.4</v>
      </c>
      <c r="C198" s="124">
        <v>0.4</v>
      </c>
      <c r="D198" s="124">
        <f t="shared" si="49"/>
        <v>0.4</v>
      </c>
      <c r="E198" s="124">
        <f t="shared" si="49"/>
        <v>0.4</v>
      </c>
      <c r="F198" s="124">
        <f t="shared" si="49"/>
        <v>0.4</v>
      </c>
      <c r="G198" s="124">
        <f t="shared" si="49"/>
        <v>0.4</v>
      </c>
      <c r="H198" s="124">
        <f t="shared" si="49"/>
        <v>0.4</v>
      </c>
      <c r="I198" s="124">
        <f t="shared" si="49"/>
        <v>0.4</v>
      </c>
      <c r="J198" s="124">
        <f t="shared" si="49"/>
        <v>0.4</v>
      </c>
      <c r="K198" s="124">
        <f t="shared" si="49"/>
        <v>0.4</v>
      </c>
      <c r="L198" s="124">
        <f t="shared" si="49"/>
        <v>0.4</v>
      </c>
      <c r="M198" s="124">
        <f t="shared" si="49"/>
        <v>0.4</v>
      </c>
      <c r="N198" s="124">
        <f t="shared" si="49"/>
        <v>0.4</v>
      </c>
      <c r="O198" s="124">
        <f t="shared" si="49"/>
        <v>0.4</v>
      </c>
      <c r="P198" s="124">
        <f t="shared" si="49"/>
        <v>0.4</v>
      </c>
      <c r="Q198" s="124">
        <f t="shared" si="49"/>
        <v>0.4</v>
      </c>
      <c r="R198" s="124">
        <f t="shared" si="49"/>
        <v>0.4</v>
      </c>
      <c r="S198" s="124">
        <f t="shared" si="49"/>
        <v>0.4</v>
      </c>
      <c r="T198" s="124">
        <f t="shared" si="50"/>
        <v>0.4</v>
      </c>
      <c r="U198" s="124">
        <f t="shared" si="50"/>
        <v>0.4</v>
      </c>
      <c r="V198" s="124">
        <f t="shared" si="50"/>
        <v>0.4</v>
      </c>
      <c r="W198" s="124">
        <f t="shared" si="50"/>
        <v>0.4</v>
      </c>
      <c r="X198" s="124">
        <f t="shared" si="50"/>
        <v>0.4</v>
      </c>
      <c r="Y198" s="124">
        <f t="shared" si="50"/>
        <v>0.4</v>
      </c>
      <c r="Z198" s="124">
        <f t="shared" si="50"/>
        <v>0.4</v>
      </c>
      <c r="AA198" s="124">
        <f t="shared" si="50"/>
        <v>0.4</v>
      </c>
      <c r="AB198" s="124">
        <f t="shared" si="50"/>
        <v>0.4</v>
      </c>
      <c r="AC198" s="124">
        <f t="shared" si="50"/>
        <v>0.4</v>
      </c>
      <c r="AD198" s="124">
        <f t="shared" si="50"/>
        <v>0.4</v>
      </c>
      <c r="AE198" s="124">
        <f t="shared" si="50"/>
        <v>0.4</v>
      </c>
      <c r="AF198" s="124">
        <f t="shared" si="50"/>
        <v>0.4</v>
      </c>
      <c r="AG198" s="133">
        <v>1</v>
      </c>
      <c r="AH198" s="49"/>
      <c r="AI198" s="50"/>
      <c r="AK198" s="51"/>
    </row>
    <row r="199" spans="1:37" ht="15.75" thickBot="1" x14ac:dyDescent="0.3">
      <c r="A199" s="113" t="s">
        <v>202</v>
      </c>
      <c r="B199" s="134">
        <f t="shared" si="48"/>
        <v>0.64</v>
      </c>
      <c r="C199" s="134">
        <v>0.64</v>
      </c>
      <c r="D199" s="134">
        <f t="shared" si="49"/>
        <v>0.64</v>
      </c>
      <c r="E199" s="134">
        <f t="shared" si="49"/>
        <v>0.64</v>
      </c>
      <c r="F199" s="134">
        <f t="shared" si="49"/>
        <v>0.64</v>
      </c>
      <c r="G199" s="134">
        <f t="shared" si="49"/>
        <v>0.64</v>
      </c>
      <c r="H199" s="134">
        <f t="shared" si="49"/>
        <v>0.64</v>
      </c>
      <c r="I199" s="134">
        <f t="shared" si="49"/>
        <v>0.64</v>
      </c>
      <c r="J199" s="134">
        <f t="shared" si="49"/>
        <v>0.64</v>
      </c>
      <c r="K199" s="134">
        <f t="shared" si="49"/>
        <v>0.64</v>
      </c>
      <c r="L199" s="134">
        <f t="shared" si="49"/>
        <v>0.64</v>
      </c>
      <c r="M199" s="134">
        <f t="shared" si="49"/>
        <v>0.64</v>
      </c>
      <c r="N199" s="134">
        <f t="shared" si="49"/>
        <v>0.64</v>
      </c>
      <c r="O199" s="134">
        <f t="shared" si="49"/>
        <v>0.64</v>
      </c>
      <c r="P199" s="134">
        <f t="shared" si="49"/>
        <v>0.64</v>
      </c>
      <c r="Q199" s="134">
        <f t="shared" si="49"/>
        <v>0.64</v>
      </c>
      <c r="R199" s="134">
        <f t="shared" si="49"/>
        <v>0.64</v>
      </c>
      <c r="S199" s="134">
        <f t="shared" si="49"/>
        <v>0.64</v>
      </c>
      <c r="T199" s="134">
        <f t="shared" si="50"/>
        <v>0.64</v>
      </c>
      <c r="U199" s="134">
        <f t="shared" si="50"/>
        <v>0.64</v>
      </c>
      <c r="V199" s="134">
        <f t="shared" si="50"/>
        <v>0.64</v>
      </c>
      <c r="W199" s="134">
        <f t="shared" si="50"/>
        <v>0.64</v>
      </c>
      <c r="X199" s="134">
        <f t="shared" si="50"/>
        <v>0.64</v>
      </c>
      <c r="Y199" s="134">
        <f t="shared" si="50"/>
        <v>0.64</v>
      </c>
      <c r="Z199" s="134">
        <f t="shared" si="50"/>
        <v>0.64</v>
      </c>
      <c r="AA199" s="134">
        <f t="shared" si="50"/>
        <v>0.64</v>
      </c>
      <c r="AB199" s="134">
        <f t="shared" si="50"/>
        <v>0.64</v>
      </c>
      <c r="AC199" s="134">
        <f t="shared" si="50"/>
        <v>0.64</v>
      </c>
      <c r="AD199" s="134">
        <f t="shared" si="50"/>
        <v>0.64</v>
      </c>
      <c r="AE199" s="134">
        <f t="shared" si="50"/>
        <v>0.64</v>
      </c>
      <c r="AF199" s="134">
        <f t="shared" si="50"/>
        <v>0.64</v>
      </c>
      <c r="AG199" s="135">
        <v>0.66</v>
      </c>
      <c r="AH199" s="49"/>
      <c r="AI199" s="50"/>
    </row>
    <row r="200" spans="1:37" ht="15.75" thickBot="1" x14ac:dyDescent="0.3">
      <c r="A200" s="136" t="s">
        <v>59</v>
      </c>
      <c r="B200" s="137">
        <f>SUM(B194:B199)</f>
        <v>3.54</v>
      </c>
      <c r="C200" s="137">
        <f>SUM(C194:C199)</f>
        <v>3.54</v>
      </c>
      <c r="D200" s="137">
        <f t="shared" ref="D200:L200" si="51">SUM(D194:D199)</f>
        <v>3.54</v>
      </c>
      <c r="E200" s="137">
        <f t="shared" si="51"/>
        <v>3.54</v>
      </c>
      <c r="F200" s="137">
        <f t="shared" si="51"/>
        <v>3.54</v>
      </c>
      <c r="G200" s="137">
        <f t="shared" si="51"/>
        <v>3.54</v>
      </c>
      <c r="H200" s="137">
        <f t="shared" si="51"/>
        <v>3.54</v>
      </c>
      <c r="I200" s="137">
        <f t="shared" si="51"/>
        <v>3.54</v>
      </c>
      <c r="J200" s="137">
        <f t="shared" si="51"/>
        <v>3.54</v>
      </c>
      <c r="K200" s="137">
        <f t="shared" si="51"/>
        <v>3.54</v>
      </c>
      <c r="L200" s="137">
        <f t="shared" si="51"/>
        <v>3.54</v>
      </c>
      <c r="M200" s="137">
        <f>SUM(M194:M199)</f>
        <v>3.54</v>
      </c>
      <c r="N200" s="137">
        <f t="shared" ref="N200:S200" si="52">SUM(N194:N199)</f>
        <v>3.54</v>
      </c>
      <c r="O200" s="137">
        <f t="shared" si="52"/>
        <v>3.54</v>
      </c>
      <c r="P200" s="137">
        <f t="shared" si="52"/>
        <v>3.54</v>
      </c>
      <c r="Q200" s="137">
        <f t="shared" si="52"/>
        <v>3.54</v>
      </c>
      <c r="R200" s="137">
        <f t="shared" si="52"/>
        <v>3.54</v>
      </c>
      <c r="S200" s="137">
        <f t="shared" si="52"/>
        <v>3.54</v>
      </c>
      <c r="T200" s="137">
        <f>SUM(T194:T199)</f>
        <v>3.54</v>
      </c>
      <c r="U200" s="137">
        <f t="shared" ref="U200:AG200" si="53">SUM(U194:U199)</f>
        <v>3.54</v>
      </c>
      <c r="V200" s="137">
        <f t="shared" si="53"/>
        <v>3.54</v>
      </c>
      <c r="W200" s="137">
        <f t="shared" si="53"/>
        <v>3.54</v>
      </c>
      <c r="X200" s="137">
        <f t="shared" si="53"/>
        <v>3.54</v>
      </c>
      <c r="Y200" s="137">
        <f t="shared" si="53"/>
        <v>3.54</v>
      </c>
      <c r="Z200" s="137">
        <f t="shared" si="53"/>
        <v>3.54</v>
      </c>
      <c r="AA200" s="137">
        <f t="shared" si="53"/>
        <v>3.54</v>
      </c>
      <c r="AB200" s="137">
        <f t="shared" si="53"/>
        <v>3.54</v>
      </c>
      <c r="AC200" s="137">
        <f t="shared" si="53"/>
        <v>3.54</v>
      </c>
      <c r="AD200" s="137">
        <f t="shared" si="53"/>
        <v>3.54</v>
      </c>
      <c r="AE200" s="137">
        <f t="shared" si="53"/>
        <v>3.54</v>
      </c>
      <c r="AF200" s="137">
        <f t="shared" si="53"/>
        <v>3.54</v>
      </c>
      <c r="AG200" s="138">
        <f t="shared" si="53"/>
        <v>8.56</v>
      </c>
      <c r="AH200" s="49"/>
      <c r="AI200" s="50"/>
    </row>
    <row r="201" spans="1:37" ht="15.75" thickBot="1" x14ac:dyDescent="0.3"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100"/>
      <c r="AH201" s="42"/>
    </row>
    <row r="202" spans="1:37" x14ac:dyDescent="0.25">
      <c r="A202" s="88" t="s">
        <v>203</v>
      </c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40"/>
      <c r="AG202" s="42"/>
      <c r="AH202" s="49"/>
      <c r="AI202" s="50"/>
    </row>
    <row r="203" spans="1:37" x14ac:dyDescent="0.25">
      <c r="A203" s="141" t="s">
        <v>204</v>
      </c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  <c r="AB203" s="142"/>
      <c r="AC203" s="142"/>
      <c r="AD203" s="142"/>
      <c r="AE203" s="142"/>
      <c r="AF203" s="143"/>
      <c r="AG203" s="144"/>
      <c r="AH203" s="49"/>
      <c r="AI203" s="50"/>
    </row>
    <row r="204" spans="1:37" x14ac:dyDescent="0.25">
      <c r="A204" s="91" t="s">
        <v>205</v>
      </c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6"/>
      <c r="AG204" s="144"/>
      <c r="AH204" s="49"/>
      <c r="AI204" s="50"/>
    </row>
    <row r="205" spans="1:37" x14ac:dyDescent="0.25">
      <c r="A205" s="91" t="s">
        <v>206</v>
      </c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5"/>
      <c r="Q205" s="145"/>
      <c r="R205" s="145"/>
      <c r="S205" s="145"/>
      <c r="T205" s="145"/>
      <c r="U205" s="145"/>
      <c r="V205" s="145"/>
      <c r="W205" s="145"/>
      <c r="X205" s="145"/>
      <c r="Y205" s="145"/>
      <c r="Z205" s="145"/>
      <c r="AA205" s="145"/>
      <c r="AB205" s="145"/>
      <c r="AC205" s="145"/>
      <c r="AD205" s="145"/>
      <c r="AE205" s="145"/>
      <c r="AF205" s="146"/>
      <c r="AG205" s="144"/>
      <c r="AH205" s="49"/>
      <c r="AI205" s="50"/>
    </row>
    <row r="206" spans="1:37" ht="15.75" thickBot="1" x14ac:dyDescent="0.3">
      <c r="A206" s="147" t="s">
        <v>207</v>
      </c>
      <c r="B206" s="148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  <c r="AA206" s="148"/>
      <c r="AB206" s="148"/>
      <c r="AC206" s="148"/>
      <c r="AD206" s="148"/>
      <c r="AE206" s="148"/>
      <c r="AF206" s="149"/>
      <c r="AG206" s="144"/>
      <c r="AH206" s="49"/>
      <c r="AI206" s="50"/>
    </row>
    <row r="207" spans="1:37" x14ac:dyDescent="0.25"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 spans="1:37" x14ac:dyDescent="0.25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 spans="1:50" x14ac:dyDescent="0.25">
      <c r="A209" s="150" t="s">
        <v>208</v>
      </c>
      <c r="B209" s="151">
        <f>MAX(G75:N75)</f>
        <v>3.54</v>
      </c>
      <c r="C209" s="152">
        <f>INDEX(G9:N9,1,MATCH(MAX(G75:N75),G75:N75,0))</f>
        <v>0.20833333333333301</v>
      </c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 spans="1:50" x14ac:dyDescent="0.25"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153" t="str">
        <f ca="1">MID(CELL("filename",C7),FIND("]",CELL("filename",C7))+1,600)</f>
        <v>Sample</v>
      </c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 spans="1:50" x14ac:dyDescent="0.25">
      <c r="A211" s="200" t="s">
        <v>209</v>
      </c>
      <c r="B211" s="200"/>
      <c r="C211" s="42"/>
      <c r="D211" s="153" t="e">
        <f ca="1">"Pie Chart of Daily Peak Demand(Inclusive of Export) of Nepal ("&amp;A4&amp;" "&amp;B4&amp;")"</f>
        <v>#VALUE!</v>
      </c>
      <c r="E211" s="42"/>
      <c r="F211" s="42"/>
      <c r="G211" s="153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153" t="e">
        <f ca="1">"Daily Load Curve(Excluding of Export) of Nepal ("&amp;A4&amp;" "&amp;B4&amp;")"</f>
        <v>#VALUE!</v>
      </c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 spans="1:50" ht="12.75" customHeight="1" thickBot="1" x14ac:dyDescent="0.3">
      <c r="A212" s="154" t="s">
        <v>7</v>
      </c>
      <c r="B212" s="155"/>
      <c r="C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 spans="1:50" ht="15.75" thickTop="1" x14ac:dyDescent="0.25">
      <c r="A213" s="154" t="s">
        <v>210</v>
      </c>
      <c r="B213" s="155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156" t="s">
        <v>211</v>
      </c>
      <c r="T213" s="157">
        <v>0</v>
      </c>
      <c r="U213" s="158">
        <v>4.1666666666666664E-2</v>
      </c>
      <c r="V213" s="159">
        <v>8.3333333333333301E-2</v>
      </c>
      <c r="W213" s="159">
        <v>0.125</v>
      </c>
      <c r="X213" s="159">
        <v>0.16666666666666699</v>
      </c>
      <c r="Y213" s="159">
        <v>0.20833333333333301</v>
      </c>
      <c r="Z213" s="159">
        <v>0.22916666666666666</v>
      </c>
      <c r="AA213" s="159">
        <v>0.25</v>
      </c>
      <c r="AB213" s="159">
        <v>0.27083333333333331</v>
      </c>
      <c r="AC213" s="159">
        <v>0.29166666666666669</v>
      </c>
      <c r="AD213" s="159">
        <v>0.3125</v>
      </c>
      <c r="AE213" s="160">
        <v>0.33333333333333331</v>
      </c>
      <c r="AF213" s="160">
        <v>0.375</v>
      </c>
      <c r="AG213" s="160">
        <v>0.41666666666666702</v>
      </c>
      <c r="AH213" s="160">
        <v>0.45833333333333298</v>
      </c>
      <c r="AI213" s="160">
        <v>0.5</v>
      </c>
      <c r="AJ213" s="160">
        <v>0.54166666666666696</v>
      </c>
      <c r="AK213" s="160">
        <v>0.58333333333333304</v>
      </c>
      <c r="AL213" s="160">
        <v>0.625</v>
      </c>
      <c r="AM213" s="160">
        <v>0.66666666666666696</v>
      </c>
      <c r="AN213" s="160">
        <v>0.70833333333333304</v>
      </c>
      <c r="AO213" s="160">
        <v>0.72916666666666663</v>
      </c>
      <c r="AP213" s="160">
        <v>0.75</v>
      </c>
      <c r="AQ213" s="160">
        <v>0.77083333333333337</v>
      </c>
      <c r="AR213" s="160">
        <v>0.79166666666666663</v>
      </c>
      <c r="AS213" s="160">
        <v>0.8125</v>
      </c>
      <c r="AT213" s="159">
        <v>0.83333333333333337</v>
      </c>
      <c r="AU213" s="159">
        <v>0.85416666666666663</v>
      </c>
      <c r="AV213" s="159">
        <v>0.875</v>
      </c>
      <c r="AW213" s="159">
        <v>0.91666666666666696</v>
      </c>
      <c r="AX213" s="159">
        <v>0.95833333333333304</v>
      </c>
    </row>
    <row r="214" spans="1:50" x14ac:dyDescent="0.25">
      <c r="A214" s="154" t="s">
        <v>212</v>
      </c>
      <c r="B214" s="155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 t="s">
        <v>213</v>
      </c>
      <c r="T214" s="161">
        <f t="shared" ref="T214:AX214" si="54">B75</f>
        <v>3.54</v>
      </c>
      <c r="U214" s="161">
        <f t="shared" si="54"/>
        <v>3.54</v>
      </c>
      <c r="V214" s="161">
        <f t="shared" si="54"/>
        <v>3.54</v>
      </c>
      <c r="W214" s="161">
        <f t="shared" si="54"/>
        <v>3.54</v>
      </c>
      <c r="X214" s="161">
        <f t="shared" si="54"/>
        <v>3.54</v>
      </c>
      <c r="Y214" s="161">
        <f t="shared" si="54"/>
        <v>3.54</v>
      </c>
      <c r="Z214" s="161">
        <f t="shared" si="54"/>
        <v>3.54</v>
      </c>
      <c r="AA214" s="161">
        <f t="shared" si="54"/>
        <v>3.54</v>
      </c>
      <c r="AB214" s="161">
        <f t="shared" si="54"/>
        <v>3.54</v>
      </c>
      <c r="AC214" s="161">
        <f t="shared" si="54"/>
        <v>3.54</v>
      </c>
      <c r="AD214" s="161">
        <f t="shared" si="54"/>
        <v>3.54</v>
      </c>
      <c r="AE214" s="161">
        <f t="shared" si="54"/>
        <v>3.54</v>
      </c>
      <c r="AF214" s="161">
        <f t="shared" si="54"/>
        <v>3.54</v>
      </c>
      <c r="AG214" s="161">
        <f t="shared" si="54"/>
        <v>3.54</v>
      </c>
      <c r="AH214" s="161">
        <f t="shared" si="54"/>
        <v>3.54</v>
      </c>
      <c r="AI214" s="161">
        <f t="shared" si="54"/>
        <v>3.54</v>
      </c>
      <c r="AJ214" s="161">
        <f t="shared" si="54"/>
        <v>3.54</v>
      </c>
      <c r="AK214" s="161">
        <f t="shared" si="54"/>
        <v>3.54</v>
      </c>
      <c r="AL214" s="161">
        <f t="shared" si="54"/>
        <v>3.54</v>
      </c>
      <c r="AM214" s="161">
        <f t="shared" si="54"/>
        <v>3.54</v>
      </c>
      <c r="AN214" s="161">
        <f t="shared" si="54"/>
        <v>3.54</v>
      </c>
      <c r="AO214" s="161">
        <f t="shared" si="54"/>
        <v>3.54</v>
      </c>
      <c r="AP214" s="161">
        <f t="shared" si="54"/>
        <v>3.54</v>
      </c>
      <c r="AQ214" s="161">
        <f t="shared" si="54"/>
        <v>3.54</v>
      </c>
      <c r="AR214" s="161">
        <f t="shared" si="54"/>
        <v>3.54</v>
      </c>
      <c r="AS214" s="161">
        <f t="shared" si="54"/>
        <v>3.54</v>
      </c>
      <c r="AT214" s="161">
        <f t="shared" si="54"/>
        <v>3.54</v>
      </c>
      <c r="AU214" s="161">
        <f t="shared" si="54"/>
        <v>3.54</v>
      </c>
      <c r="AV214" s="161">
        <f t="shared" si="54"/>
        <v>3.54</v>
      </c>
      <c r="AW214" s="161">
        <f t="shared" si="54"/>
        <v>3.54</v>
      </c>
      <c r="AX214" s="161">
        <f t="shared" si="54"/>
        <v>3.54</v>
      </c>
    </row>
    <row r="215" spans="1:50" x14ac:dyDescent="0.25">
      <c r="A215" s="154" t="s">
        <v>214</v>
      </c>
      <c r="B215" s="155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 spans="1:50" x14ac:dyDescent="0.25">
      <c r="A216" s="154" t="s">
        <v>215</v>
      </c>
      <c r="B216" s="155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 spans="1:50" x14ac:dyDescent="0.25">
      <c r="A217" s="154" t="s">
        <v>216</v>
      </c>
      <c r="B217" s="155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 spans="1:50" x14ac:dyDescent="0.25">
      <c r="A218" s="154" t="s">
        <v>217</v>
      </c>
      <c r="B218" s="16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 spans="1:50" x14ac:dyDescent="0.25">
      <c r="A219" s="154" t="s">
        <v>218</v>
      </c>
      <c r="B219" s="155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 spans="1:50" x14ac:dyDescent="0.25"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 spans="1:50" x14ac:dyDescent="0.25"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 spans="1:50" x14ac:dyDescent="0.25"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 spans="1:50" x14ac:dyDescent="0.25"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 spans="1:50" x14ac:dyDescent="0.25"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 spans="1:34" x14ac:dyDescent="0.25"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 spans="1:34" x14ac:dyDescent="0.25"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 spans="1:34" x14ac:dyDescent="0.25"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 spans="1:34" x14ac:dyDescent="0.25"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 spans="1:34" x14ac:dyDescent="0.25"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 spans="1:34" x14ac:dyDescent="0.25"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 spans="1:34" x14ac:dyDescent="0.25"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 spans="1:34" x14ac:dyDescent="0.25"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 spans="1:34" x14ac:dyDescent="0.25"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 spans="1:34" x14ac:dyDescent="0.25"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 spans="1:34" x14ac:dyDescent="0.25">
      <c r="A235" s="163" t="s">
        <v>203</v>
      </c>
      <c r="B235" s="164">
        <f t="shared" ref="B235:AE235" si="55">C199</f>
        <v>0.64</v>
      </c>
      <c r="C235" s="164">
        <f t="shared" si="55"/>
        <v>0.64</v>
      </c>
      <c r="D235" s="164">
        <f t="shared" si="55"/>
        <v>0.64</v>
      </c>
      <c r="E235" s="164">
        <f t="shared" si="55"/>
        <v>0.64</v>
      </c>
      <c r="F235" s="164">
        <f t="shared" si="55"/>
        <v>0.64</v>
      </c>
      <c r="G235" s="164">
        <f t="shared" si="55"/>
        <v>0.64</v>
      </c>
      <c r="H235" s="164">
        <f t="shared" si="55"/>
        <v>0.64</v>
      </c>
      <c r="I235" s="164">
        <f t="shared" si="55"/>
        <v>0.64</v>
      </c>
      <c r="J235" s="164">
        <f t="shared" si="55"/>
        <v>0.64</v>
      </c>
      <c r="K235" s="164">
        <f t="shared" si="55"/>
        <v>0.64</v>
      </c>
      <c r="L235" s="164">
        <f t="shared" si="55"/>
        <v>0.64</v>
      </c>
      <c r="M235" s="164">
        <f t="shared" si="55"/>
        <v>0.64</v>
      </c>
      <c r="N235" s="164">
        <f t="shared" si="55"/>
        <v>0.64</v>
      </c>
      <c r="O235" s="164">
        <f t="shared" si="55"/>
        <v>0.64</v>
      </c>
      <c r="P235" s="164">
        <f t="shared" si="55"/>
        <v>0.64</v>
      </c>
      <c r="Q235" s="164">
        <f t="shared" si="55"/>
        <v>0.64</v>
      </c>
      <c r="R235" s="164">
        <f t="shared" si="55"/>
        <v>0.64</v>
      </c>
      <c r="S235" s="164">
        <f t="shared" si="55"/>
        <v>0.64</v>
      </c>
      <c r="T235" s="164">
        <f t="shared" si="55"/>
        <v>0.64</v>
      </c>
      <c r="U235" s="164">
        <f t="shared" si="55"/>
        <v>0.64</v>
      </c>
      <c r="V235" s="164">
        <f t="shared" si="55"/>
        <v>0.64</v>
      </c>
      <c r="W235" s="164">
        <f t="shared" si="55"/>
        <v>0.64</v>
      </c>
      <c r="X235" s="164">
        <f t="shared" si="55"/>
        <v>0.64</v>
      </c>
      <c r="Y235" s="164">
        <f t="shared" si="55"/>
        <v>0.64</v>
      </c>
      <c r="Z235" s="164">
        <f t="shared" si="55"/>
        <v>0.64</v>
      </c>
      <c r="AA235" s="164">
        <f t="shared" si="55"/>
        <v>0.64</v>
      </c>
      <c r="AB235" s="164">
        <f t="shared" si="55"/>
        <v>0.64</v>
      </c>
      <c r="AC235" s="164">
        <f t="shared" si="55"/>
        <v>0.64</v>
      </c>
      <c r="AD235" s="164">
        <f t="shared" si="55"/>
        <v>0.64</v>
      </c>
      <c r="AE235" s="164">
        <f t="shared" si="55"/>
        <v>0.64</v>
      </c>
      <c r="AF235" s="164">
        <f>B199</f>
        <v>0.64</v>
      </c>
      <c r="AG235" s="42"/>
      <c r="AH235" s="42"/>
    </row>
    <row r="236" spans="1:34" x14ac:dyDescent="0.25">
      <c r="A236" s="109" t="str">
        <f>A203</f>
        <v>KGA</v>
      </c>
      <c r="B236" s="109" t="str">
        <f>IF(B203&lt;100,"",B203-520)</f>
        <v/>
      </c>
      <c r="C236" s="109" t="str">
        <f t="shared" ref="C236:AF236" si="56">IF(C203&lt;100,"",C203-520)</f>
        <v/>
      </c>
      <c r="D236" s="109" t="str">
        <f t="shared" si="56"/>
        <v/>
      </c>
      <c r="E236" s="109" t="str">
        <f t="shared" si="56"/>
        <v/>
      </c>
      <c r="F236" s="109" t="str">
        <f t="shared" si="56"/>
        <v/>
      </c>
      <c r="G236" s="109" t="str">
        <f t="shared" si="56"/>
        <v/>
      </c>
      <c r="H236" s="109" t="str">
        <f t="shared" si="56"/>
        <v/>
      </c>
      <c r="I236" s="109" t="str">
        <f t="shared" si="56"/>
        <v/>
      </c>
      <c r="J236" s="109" t="str">
        <f t="shared" si="56"/>
        <v/>
      </c>
      <c r="K236" s="109" t="str">
        <f t="shared" si="56"/>
        <v/>
      </c>
      <c r="L236" s="109" t="str">
        <f t="shared" si="56"/>
        <v/>
      </c>
      <c r="M236" s="109" t="str">
        <f t="shared" si="56"/>
        <v/>
      </c>
      <c r="N236" s="109" t="str">
        <f t="shared" si="56"/>
        <v/>
      </c>
      <c r="O236" s="109" t="str">
        <f t="shared" si="56"/>
        <v/>
      </c>
      <c r="P236" s="109" t="str">
        <f t="shared" si="56"/>
        <v/>
      </c>
      <c r="Q236" s="109" t="str">
        <f t="shared" si="56"/>
        <v/>
      </c>
      <c r="R236" s="109" t="str">
        <f t="shared" si="56"/>
        <v/>
      </c>
      <c r="S236" s="109" t="str">
        <f t="shared" si="56"/>
        <v/>
      </c>
      <c r="T236" s="109" t="str">
        <f t="shared" si="56"/>
        <v/>
      </c>
      <c r="U236" s="109" t="str">
        <f t="shared" si="56"/>
        <v/>
      </c>
      <c r="V236" s="109" t="str">
        <f t="shared" si="56"/>
        <v/>
      </c>
      <c r="W236" s="109" t="str">
        <f t="shared" si="56"/>
        <v/>
      </c>
      <c r="X236" s="109" t="str">
        <f t="shared" si="56"/>
        <v/>
      </c>
      <c r="Y236" s="109" t="str">
        <f t="shared" si="56"/>
        <v/>
      </c>
      <c r="Z236" s="109" t="str">
        <f t="shared" si="56"/>
        <v/>
      </c>
      <c r="AA236" s="109" t="str">
        <f t="shared" si="56"/>
        <v/>
      </c>
      <c r="AB236" s="109" t="str">
        <f t="shared" si="56"/>
        <v/>
      </c>
      <c r="AC236" s="109" t="str">
        <f t="shared" si="56"/>
        <v/>
      </c>
      <c r="AD236" s="109" t="str">
        <f t="shared" si="56"/>
        <v/>
      </c>
      <c r="AE236" s="109" t="str">
        <f t="shared" si="56"/>
        <v/>
      </c>
      <c r="AF236" s="109" t="str">
        <f t="shared" si="56"/>
        <v/>
      </c>
      <c r="AG236" s="42"/>
      <c r="AH236" s="42"/>
    </row>
    <row r="237" spans="1:34" x14ac:dyDescent="0.25">
      <c r="A237" s="109" t="str">
        <f>A204</f>
        <v>MMRS</v>
      </c>
      <c r="B237" s="109" t="str">
        <f t="shared" ref="B237:AF237" si="57">IF(B204&lt;100,"",B204-620)</f>
        <v/>
      </c>
      <c r="C237" s="109" t="str">
        <f t="shared" si="57"/>
        <v/>
      </c>
      <c r="D237" s="109" t="str">
        <f t="shared" si="57"/>
        <v/>
      </c>
      <c r="E237" s="109" t="str">
        <f t="shared" si="57"/>
        <v/>
      </c>
      <c r="F237" s="109" t="str">
        <f t="shared" si="57"/>
        <v/>
      </c>
      <c r="G237" s="109" t="str">
        <f t="shared" si="57"/>
        <v/>
      </c>
      <c r="H237" s="109" t="str">
        <f t="shared" si="57"/>
        <v/>
      </c>
      <c r="I237" s="109" t="str">
        <f t="shared" si="57"/>
        <v/>
      </c>
      <c r="J237" s="109" t="str">
        <f t="shared" si="57"/>
        <v/>
      </c>
      <c r="K237" s="109" t="str">
        <f t="shared" si="57"/>
        <v/>
      </c>
      <c r="L237" s="109" t="str">
        <f t="shared" si="57"/>
        <v/>
      </c>
      <c r="M237" s="109" t="str">
        <f t="shared" si="57"/>
        <v/>
      </c>
      <c r="N237" s="109" t="str">
        <f t="shared" si="57"/>
        <v/>
      </c>
      <c r="O237" s="109" t="str">
        <f t="shared" si="57"/>
        <v/>
      </c>
      <c r="P237" s="109" t="str">
        <f t="shared" si="57"/>
        <v/>
      </c>
      <c r="Q237" s="109" t="str">
        <f t="shared" si="57"/>
        <v/>
      </c>
      <c r="R237" s="109" t="str">
        <f t="shared" si="57"/>
        <v/>
      </c>
      <c r="S237" s="109" t="str">
        <f t="shared" si="57"/>
        <v/>
      </c>
      <c r="T237" s="109" t="str">
        <f t="shared" si="57"/>
        <v/>
      </c>
      <c r="U237" s="109" t="str">
        <f t="shared" si="57"/>
        <v/>
      </c>
      <c r="V237" s="109" t="str">
        <f t="shared" si="57"/>
        <v/>
      </c>
      <c r="W237" s="109" t="str">
        <f t="shared" si="57"/>
        <v/>
      </c>
      <c r="X237" s="109" t="str">
        <f t="shared" si="57"/>
        <v/>
      </c>
      <c r="Y237" s="109" t="str">
        <f t="shared" si="57"/>
        <v/>
      </c>
      <c r="Z237" s="109" t="str">
        <f t="shared" si="57"/>
        <v/>
      </c>
      <c r="AA237" s="109" t="str">
        <f t="shared" si="57"/>
        <v/>
      </c>
      <c r="AB237" s="109" t="str">
        <f t="shared" si="57"/>
        <v/>
      </c>
      <c r="AC237" s="109" t="str">
        <f t="shared" si="57"/>
        <v/>
      </c>
      <c r="AD237" s="109" t="str">
        <f t="shared" si="57"/>
        <v/>
      </c>
      <c r="AE237" s="109" t="str">
        <f t="shared" si="57"/>
        <v/>
      </c>
      <c r="AF237" s="109" t="str">
        <f t="shared" si="57"/>
        <v/>
      </c>
      <c r="AG237" s="42"/>
      <c r="AH237" s="42"/>
    </row>
    <row r="238" spans="1:34" x14ac:dyDescent="0.25">
      <c r="A238" s="109" t="str">
        <f>A205</f>
        <v>MRS</v>
      </c>
      <c r="B238" s="109" t="str">
        <f t="shared" ref="B238:AF238" si="58">IF(B205&lt;100,"",B205-330)</f>
        <v/>
      </c>
      <c r="C238" s="109" t="str">
        <f t="shared" si="58"/>
        <v/>
      </c>
      <c r="D238" s="109" t="str">
        <f t="shared" si="58"/>
        <v/>
      </c>
      <c r="E238" s="109" t="str">
        <f t="shared" si="58"/>
        <v/>
      </c>
      <c r="F238" s="109" t="str">
        <f t="shared" si="58"/>
        <v/>
      </c>
      <c r="G238" s="109" t="str">
        <f t="shared" si="58"/>
        <v/>
      </c>
      <c r="H238" s="109" t="str">
        <f t="shared" si="58"/>
        <v/>
      </c>
      <c r="I238" s="109" t="str">
        <f t="shared" si="58"/>
        <v/>
      </c>
      <c r="J238" s="109" t="str">
        <f t="shared" si="58"/>
        <v/>
      </c>
      <c r="K238" s="109" t="str">
        <f t="shared" si="58"/>
        <v/>
      </c>
      <c r="L238" s="109" t="str">
        <f t="shared" si="58"/>
        <v/>
      </c>
      <c r="M238" s="109" t="str">
        <f t="shared" si="58"/>
        <v/>
      </c>
      <c r="N238" s="109" t="str">
        <f t="shared" si="58"/>
        <v/>
      </c>
      <c r="O238" s="109" t="str">
        <f t="shared" si="58"/>
        <v/>
      </c>
      <c r="P238" s="109" t="str">
        <f t="shared" si="58"/>
        <v/>
      </c>
      <c r="Q238" s="109" t="str">
        <f t="shared" si="58"/>
        <v/>
      </c>
      <c r="R238" s="109" t="str">
        <f t="shared" si="58"/>
        <v/>
      </c>
      <c r="S238" s="109" t="str">
        <f t="shared" si="58"/>
        <v/>
      </c>
      <c r="T238" s="109" t="str">
        <f t="shared" si="58"/>
        <v/>
      </c>
      <c r="U238" s="109" t="str">
        <f t="shared" si="58"/>
        <v/>
      </c>
      <c r="V238" s="109" t="str">
        <f t="shared" si="58"/>
        <v/>
      </c>
      <c r="W238" s="109" t="str">
        <f t="shared" si="58"/>
        <v/>
      </c>
      <c r="X238" s="109" t="str">
        <f t="shared" si="58"/>
        <v/>
      </c>
      <c r="Y238" s="109" t="str">
        <f t="shared" si="58"/>
        <v/>
      </c>
      <c r="Z238" s="109" t="str">
        <f t="shared" si="58"/>
        <v/>
      </c>
      <c r="AA238" s="109" t="str">
        <f t="shared" si="58"/>
        <v/>
      </c>
      <c r="AB238" s="109" t="str">
        <f t="shared" si="58"/>
        <v/>
      </c>
      <c r="AC238" s="109" t="str">
        <f t="shared" si="58"/>
        <v/>
      </c>
      <c r="AD238" s="109" t="str">
        <f t="shared" si="58"/>
        <v/>
      </c>
      <c r="AE238" s="109" t="str">
        <f t="shared" si="58"/>
        <v/>
      </c>
      <c r="AF238" s="109" t="str">
        <f t="shared" si="58"/>
        <v/>
      </c>
      <c r="AG238" s="42"/>
      <c r="AH238" s="42"/>
    </row>
    <row r="239" spans="1:34" x14ac:dyDescent="0.25">
      <c r="A239" s="109" t="str">
        <f>A206</f>
        <v>KL 1</v>
      </c>
      <c r="B239" s="109" t="str">
        <f>IF(B206&lt;100,"",B206-1500)</f>
        <v/>
      </c>
      <c r="C239" s="109" t="str">
        <f t="shared" ref="C239:AF239" si="59">IF(C206&lt;100,"",C206-1500)</f>
        <v/>
      </c>
      <c r="D239" s="109" t="str">
        <f t="shared" si="59"/>
        <v/>
      </c>
      <c r="E239" s="109" t="str">
        <f t="shared" si="59"/>
        <v/>
      </c>
      <c r="F239" s="109" t="str">
        <f t="shared" si="59"/>
        <v/>
      </c>
      <c r="G239" s="109" t="str">
        <f t="shared" si="59"/>
        <v/>
      </c>
      <c r="H239" s="109" t="str">
        <f t="shared" si="59"/>
        <v/>
      </c>
      <c r="I239" s="109" t="str">
        <f t="shared" si="59"/>
        <v/>
      </c>
      <c r="J239" s="109" t="str">
        <f t="shared" si="59"/>
        <v/>
      </c>
      <c r="K239" s="109" t="str">
        <f t="shared" si="59"/>
        <v/>
      </c>
      <c r="L239" s="109" t="str">
        <f t="shared" si="59"/>
        <v/>
      </c>
      <c r="M239" s="109" t="str">
        <f t="shared" si="59"/>
        <v/>
      </c>
      <c r="N239" s="109" t="str">
        <f t="shared" si="59"/>
        <v/>
      </c>
      <c r="O239" s="109" t="str">
        <f t="shared" si="59"/>
        <v/>
      </c>
      <c r="P239" s="109" t="str">
        <f t="shared" si="59"/>
        <v/>
      </c>
      <c r="Q239" s="109" t="str">
        <f t="shared" si="59"/>
        <v/>
      </c>
      <c r="R239" s="109" t="str">
        <f t="shared" si="59"/>
        <v/>
      </c>
      <c r="S239" s="109" t="str">
        <f t="shared" si="59"/>
        <v/>
      </c>
      <c r="T239" s="109" t="str">
        <f t="shared" si="59"/>
        <v/>
      </c>
      <c r="U239" s="109" t="str">
        <f t="shared" si="59"/>
        <v/>
      </c>
      <c r="V239" s="109" t="str">
        <f t="shared" si="59"/>
        <v/>
      </c>
      <c r="W239" s="109" t="str">
        <f t="shared" si="59"/>
        <v/>
      </c>
      <c r="X239" s="109" t="str">
        <f t="shared" si="59"/>
        <v/>
      </c>
      <c r="Y239" s="109" t="str">
        <f t="shared" si="59"/>
        <v/>
      </c>
      <c r="Z239" s="109" t="str">
        <f t="shared" si="59"/>
        <v/>
      </c>
      <c r="AA239" s="109" t="str">
        <f t="shared" si="59"/>
        <v/>
      </c>
      <c r="AB239" s="109" t="str">
        <f t="shared" si="59"/>
        <v/>
      </c>
      <c r="AC239" s="109" t="str">
        <f t="shared" si="59"/>
        <v/>
      </c>
      <c r="AD239" s="109" t="str">
        <f t="shared" si="59"/>
        <v/>
      </c>
      <c r="AE239" s="109" t="str">
        <f t="shared" si="59"/>
        <v/>
      </c>
      <c r="AF239" s="109" t="str">
        <f t="shared" si="59"/>
        <v/>
      </c>
      <c r="AG239" s="42"/>
      <c r="AH239" s="42"/>
    </row>
    <row r="240" spans="1:34" x14ac:dyDescent="0.25"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 spans="2:34" x14ac:dyDescent="0.25"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 spans="2:34" x14ac:dyDescent="0.25"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 spans="2:34" x14ac:dyDescent="0.25"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 spans="2:34" x14ac:dyDescent="0.25"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 spans="2:34" x14ac:dyDescent="0.25"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 spans="2:34" x14ac:dyDescent="0.25"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</row>
  </sheetData>
  <mergeCells count="48">
    <mergeCell ref="A211:B211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D194:AF200 B194:B200 B9:AF10 B192:AF192 AG73 U213:AF213 C82:AF82 J74:AF74 C94:AF100 T11:AF11">
    <cfRule type="expression" dxfId="2354" priority="202">
      <formula>B$9&gt;=20/24</formula>
    </cfRule>
    <cfRule type="expression" dxfId="2353" priority="203">
      <formula>AND(B$9&gt;=14/24,B$9&lt;20/24)</formula>
    </cfRule>
    <cfRule type="expression" dxfId="2352" priority="204">
      <formula>AND(B$9&gt;=8/24,B$9&lt;14/24)</formula>
    </cfRule>
    <cfRule type="expression" dxfId="2351" priority="205">
      <formula>B$9&lt;8/24</formula>
    </cfRule>
  </conditionalFormatting>
  <conditionalFormatting sqref="AL4:AL6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37:AF37">
    <cfRule type="expression" dxfId="2350" priority="197">
      <formula>S$9&gt;=20/24</formula>
    </cfRule>
    <cfRule type="expression" dxfId="2349" priority="198">
      <formula>AND(S$9&gt;=14/24,S$9&lt;20/24)</formula>
    </cfRule>
    <cfRule type="expression" dxfId="2348" priority="199">
      <formula>AND(S$9&gt;=8/24,S$9&lt;14/24)</formula>
    </cfRule>
    <cfRule type="expression" dxfId="2347" priority="200">
      <formula>S$9&lt;8/24</formula>
    </cfRule>
  </conditionalFormatting>
  <conditionalFormatting sqref="AG51 S37:AF37 J11:AF11">
    <cfRule type="expression" dxfId="2346" priority="196">
      <formula>J11&gt;$AG11</formula>
    </cfRule>
  </conditionalFormatting>
  <conditionalFormatting sqref="A101:A157 A84:A97 A11:A14 A16:A32 A45:A72 A80:A82 A74:A78 A35:A43 A170:A200">
    <cfRule type="expression" dxfId="2345" priority="195">
      <formula>$AH11=0</formula>
    </cfRule>
  </conditionalFormatting>
  <conditionalFormatting sqref="A98">
    <cfRule type="expression" dxfId="2344" priority="194">
      <formula>$AH98=0</formula>
    </cfRule>
  </conditionalFormatting>
  <conditionalFormatting sqref="AL32">
    <cfRule type="iconSet" priority="19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343" priority="192">
      <formula>$AH34=0</formula>
    </cfRule>
  </conditionalFormatting>
  <conditionalFormatting sqref="A83">
    <cfRule type="expression" dxfId="2342" priority="191">
      <formula>$AH83=0</formula>
    </cfRule>
  </conditionalFormatting>
  <conditionalFormatting sqref="A15">
    <cfRule type="expression" dxfId="2341" priority="190">
      <formula>$AH15=0</formula>
    </cfRule>
  </conditionalFormatting>
  <conditionalFormatting sqref="A164:A169">
    <cfRule type="expression" dxfId="2340" priority="189">
      <formula>$AH164=0</formula>
    </cfRule>
  </conditionalFormatting>
  <conditionalFormatting sqref="A158:A163">
    <cfRule type="expression" dxfId="2339" priority="188">
      <formula>$AH158=0</formula>
    </cfRule>
  </conditionalFormatting>
  <conditionalFormatting sqref="A44">
    <cfRule type="expression" dxfId="2338" priority="187">
      <formula>$AH44=0</formula>
    </cfRule>
  </conditionalFormatting>
  <conditionalFormatting sqref="A79">
    <cfRule type="expression" dxfId="2337" priority="186">
      <formula>$AH79=0</formula>
    </cfRule>
  </conditionalFormatting>
  <conditionalFormatting sqref="A73">
    <cfRule type="expression" dxfId="2336" priority="185">
      <formula>$AH73=0</formula>
    </cfRule>
  </conditionalFormatting>
  <conditionalFormatting sqref="AL34:AL35 AL7:AL31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C84:AF84">
    <cfRule type="expression" dxfId="2335" priority="181">
      <formula>C$9&gt;=20/24</formula>
    </cfRule>
    <cfRule type="expression" dxfId="2334" priority="182">
      <formula>AND(C$9&gt;=14/24,C$9&lt;20/24)</formula>
    </cfRule>
    <cfRule type="expression" dxfId="2333" priority="183">
      <formula>AND(C$9&gt;=8/24,C$9&lt;14/24)</formula>
    </cfRule>
    <cfRule type="expression" dxfId="2332" priority="184">
      <formula>C$9&lt;8/24</formula>
    </cfRule>
  </conditionalFormatting>
  <conditionalFormatting sqref="AL33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31" priority="209">
      <formula>C$9&gt;=20/24</formula>
    </cfRule>
    <cfRule type="expression" dxfId="2330" priority="210">
      <formula>AND(C$9&gt;=14/24,C$9&lt;20/24)</formula>
    </cfRule>
    <cfRule type="expression" dxfId="2329" priority="211">
      <formula>AND(C$9&gt;=8/24,C$9&lt;14/24)</formula>
    </cfRule>
    <cfRule type="expression" dxfId="2328" priority="212">
      <formula>C$9&lt;8/24</formula>
    </cfRule>
  </conditionalFormatting>
  <conditionalFormatting sqref="A201">
    <cfRule type="expression" dxfId="2327" priority="213">
      <formula>$AH201=0</formula>
    </cfRule>
  </conditionalFormatting>
  <conditionalFormatting sqref="AG213">
    <cfRule type="expression" dxfId="2326" priority="214">
      <formula>B$9&gt;=20/24</formula>
    </cfRule>
    <cfRule type="expression" dxfId="2325" priority="215">
      <formula>AND(B$9&gt;=14/24,B$9&lt;20/24)</formula>
    </cfRule>
    <cfRule type="expression" dxfId="2324" priority="216">
      <formula>AND(B$9&gt;=8/24,B$9&lt;14/24)</formula>
    </cfRule>
    <cfRule type="expression" dxfId="2323" priority="217">
      <formula>B$9&lt;8/24</formula>
    </cfRule>
  </conditionalFormatting>
  <conditionalFormatting sqref="S8">
    <cfRule type="expression" dxfId="2322" priority="175">
      <formula>U$9&gt;=20/24</formula>
    </cfRule>
    <cfRule type="expression" dxfId="2321" priority="176">
      <formula>AND(U$9&gt;=14/24,U$9&lt;20/24)</formula>
    </cfRule>
    <cfRule type="expression" dxfId="2320" priority="177">
      <formula>AND(U$9&gt;=8/24,U$9&lt;14/24)</formula>
    </cfRule>
    <cfRule type="expression" dxfId="2319" priority="178">
      <formula>U$9&lt;8/24</formula>
    </cfRule>
  </conditionalFormatting>
  <conditionalFormatting sqref="AB8">
    <cfRule type="expression" dxfId="2318" priority="171">
      <formula>AD$9&gt;=20/24</formula>
    </cfRule>
    <cfRule type="expression" dxfId="2317" priority="172">
      <formula>AND(AD$9&gt;=14/24,AD$9&lt;20/24)</formula>
    </cfRule>
    <cfRule type="expression" dxfId="2316" priority="173">
      <formula>AND(AD$9&gt;=8/24,AD$9&lt;14/24)</formula>
    </cfRule>
    <cfRule type="expression" dxfId="2315" priority="174">
      <formula>AD$9&lt;8/24</formula>
    </cfRule>
  </conditionalFormatting>
  <conditionalFormatting sqref="AH213:AX213">
    <cfRule type="expression" dxfId="2314" priority="218">
      <formula>AG$9&gt;=20/24</formula>
    </cfRule>
    <cfRule type="expression" dxfId="2313" priority="219">
      <formula>AND(AG$9&gt;=14/24,AG$9&lt;20/24)</formula>
    </cfRule>
    <cfRule type="expression" dxfId="2312" priority="220">
      <formula>AND(AG$9&gt;=8/24,AG$9&lt;14/24)</formula>
    </cfRule>
    <cfRule type="expression" dxfId="2311" priority="221">
      <formula>AG$9&lt;8/24</formula>
    </cfRule>
  </conditionalFormatting>
  <conditionalFormatting sqref="T213">
    <cfRule type="expression" dxfId="2310" priority="222">
      <formula>AX$9&gt;=20/24</formula>
    </cfRule>
    <cfRule type="expression" dxfId="2309" priority="223">
      <formula>AND(AX$9&gt;=14/24,AX$9&lt;20/24)</formula>
    </cfRule>
    <cfRule type="expression" dxfId="2308" priority="224">
      <formula>AND(AX$9&gt;=8/24,AX$9&lt;14/24)</formula>
    </cfRule>
    <cfRule type="expression" dxfId="2307" priority="225">
      <formula>AX$9&lt;8/24</formula>
    </cfRule>
  </conditionalFormatting>
  <conditionalFormatting sqref="A99:A100">
    <cfRule type="expression" dxfId="2306" priority="170">
      <formula>$AH99=0</formula>
    </cfRule>
  </conditionalFormatting>
  <conditionalFormatting sqref="E11:I11 E40:L41 S40:W41 Y40:AF41 Z36:AF36 C57:AF57">
    <cfRule type="expression" dxfId="2305" priority="166">
      <formula>C$9&gt;=20/24</formula>
    </cfRule>
    <cfRule type="expression" dxfId="2304" priority="167">
      <formula>AND(C$9&gt;=14/24,C$9&lt;20/24)</formula>
    </cfRule>
    <cfRule type="expression" dxfId="2303" priority="168">
      <formula>AND(C$9&gt;=8/24,C$9&lt;14/24)</formula>
    </cfRule>
    <cfRule type="expression" dxfId="2302" priority="169">
      <formula>C$9&lt;8/24</formula>
    </cfRule>
  </conditionalFormatting>
  <conditionalFormatting sqref="E39:L39 S39:W39 Y39:AF39">
    <cfRule type="expression" dxfId="2301" priority="162">
      <formula>E$9&gt;=20/24</formula>
    </cfRule>
    <cfRule type="expression" dxfId="2300" priority="163">
      <formula>AND(E$9&gt;=14/24,E$9&lt;20/24)</formula>
    </cfRule>
    <cfRule type="expression" dxfId="2299" priority="164">
      <formula>AND(E$9&gt;=8/24,E$9&lt;14/24)</formula>
    </cfRule>
    <cfRule type="expression" dxfId="2298" priority="165">
      <formula>E$9&lt;8/24</formula>
    </cfRule>
  </conditionalFormatting>
  <conditionalFormatting sqref="E11:I11 E39:L41 S39:W41 Y39:AF41 Z36:AF36">
    <cfRule type="expression" dxfId="2297" priority="161">
      <formula>E11&gt;$AG11</formula>
    </cfRule>
  </conditionalFormatting>
  <conditionalFormatting sqref="M11:R11 C36:Y36 C83:AF83 C75:AF81 C58:AE59 C68:AF73 M64:M66 C67:M67 C62:M63 N62:O67 C61:O61 P61:W67 C60:W60 C85:AF91 X60:AE67 E12:AF14 M16:AF16 M28:AF31 M18:AF22 M24:AF26 C53:AF56 AF58:AF67">
    <cfRule type="expression" dxfId="2296" priority="157">
      <formula>C$9&gt;=20/24</formula>
    </cfRule>
    <cfRule type="expression" dxfId="2295" priority="158">
      <formula>AND(C$9&gt;=14/24,C$9&lt;20/24)</formula>
    </cfRule>
    <cfRule type="expression" dxfId="2294" priority="159">
      <formula>AND(C$9&gt;=8/24,C$9&lt;14/24)</formula>
    </cfRule>
    <cfRule type="expression" dxfId="2293" priority="160">
      <formula>C$9&lt;8/24</formula>
    </cfRule>
  </conditionalFormatting>
  <conditionalFormatting sqref="M32:AF32">
    <cfRule type="expression" dxfId="2292" priority="153">
      <formula>M$9&gt;=20/24</formula>
    </cfRule>
    <cfRule type="expression" dxfId="2291" priority="154">
      <formula>AND(M$9&gt;=14/24,M$9&lt;20/24)</formula>
    </cfRule>
    <cfRule type="expression" dxfId="2290" priority="155">
      <formula>AND(M$9&gt;=8/24,M$9&lt;14/24)</formula>
    </cfRule>
    <cfRule type="expression" dxfId="2289" priority="156">
      <formula>M$9&lt;8/24</formula>
    </cfRule>
  </conditionalFormatting>
  <conditionalFormatting sqref="M35:AF35">
    <cfRule type="expression" dxfId="2288" priority="149">
      <formula>M$9&gt;=20/24</formula>
    </cfRule>
    <cfRule type="expression" dxfId="2287" priority="150">
      <formula>AND(M$9&gt;=14/24,M$9&lt;20/24)</formula>
    </cfRule>
    <cfRule type="expression" dxfId="2286" priority="151">
      <formula>AND(M$9&gt;=8/24,M$9&lt;14/24)</formula>
    </cfRule>
    <cfRule type="expression" dxfId="2285" priority="152">
      <formula>M$9&lt;8/24</formula>
    </cfRule>
  </conditionalFormatting>
  <conditionalFormatting sqref="E42:G43 M11:R11 C36:R37 S36:Y36 C38:AF38 F44:G44 E12:N15 H42:L44 M16:N16 AB42:AF43 M34:AF35 O12:AF16 M18:AF22 M24:AF32 C51:AF56">
    <cfRule type="expression" dxfId="2284" priority="148">
      <formula>C11&gt;$AG11</formula>
    </cfRule>
  </conditionalFormatting>
  <conditionalFormatting sqref="M34:AF34">
    <cfRule type="expression" dxfId="2283" priority="144">
      <formula>M$9&gt;=20/24</formula>
    </cfRule>
    <cfRule type="expression" dxfId="2282" priority="145">
      <formula>AND(M$9&gt;=14/24,M$9&lt;20/24)</formula>
    </cfRule>
    <cfRule type="expression" dxfId="2281" priority="146">
      <formula>AND(M$9&gt;=8/24,M$9&lt;14/24)</formula>
    </cfRule>
    <cfRule type="expression" dxfId="2280" priority="147">
      <formula>M$9&lt;8/24</formula>
    </cfRule>
  </conditionalFormatting>
  <conditionalFormatting sqref="E15:AF15">
    <cfRule type="expression" dxfId="2279" priority="140">
      <formula>E$9&gt;=20/24</formula>
    </cfRule>
    <cfRule type="expression" dxfId="2278" priority="141">
      <formula>AND(E$9&gt;=14/24,E$9&lt;20/24)</formula>
    </cfRule>
    <cfRule type="expression" dxfId="2277" priority="142">
      <formula>AND(E$9&gt;=8/24,E$9&lt;14/24)</formula>
    </cfRule>
    <cfRule type="expression" dxfId="2276" priority="143">
      <formula>E$9&lt;8/24</formula>
    </cfRule>
  </conditionalFormatting>
  <conditionalFormatting sqref="M33:AF33">
    <cfRule type="expression" dxfId="2275" priority="136">
      <formula>M$9&gt;=20/24</formula>
    </cfRule>
    <cfRule type="expression" dxfId="2274" priority="137">
      <formula>AND(M$9&gt;=14/24,M$9&lt;20/24)</formula>
    </cfRule>
    <cfRule type="expression" dxfId="2273" priority="138">
      <formula>AND(M$9&gt;=8/24,M$9&lt;14/24)</formula>
    </cfRule>
    <cfRule type="expression" dxfId="2272" priority="139">
      <formula>M$9&lt;8/24</formula>
    </cfRule>
  </conditionalFormatting>
  <conditionalFormatting sqref="M33:AF33">
    <cfRule type="expression" dxfId="2271" priority="135">
      <formula>M33&gt;$AG33</formula>
    </cfRule>
  </conditionalFormatting>
  <conditionalFormatting sqref="S11">
    <cfRule type="expression" dxfId="2270" priority="131">
      <formula>S$9&gt;=20/24</formula>
    </cfRule>
    <cfRule type="expression" dxfId="2269" priority="132">
      <formula>AND(S$9&gt;=14/24,S$9&lt;20/24)</formula>
    </cfRule>
    <cfRule type="expression" dxfId="2268" priority="133">
      <formula>AND(S$9&gt;=8/24,S$9&lt;14/24)</formula>
    </cfRule>
    <cfRule type="expression" dxfId="2267" priority="134">
      <formula>S$9&lt;8/24</formula>
    </cfRule>
  </conditionalFormatting>
  <conditionalFormatting sqref="V42:AA43 AB44:AF50">
    <cfRule type="expression" dxfId="2266" priority="127">
      <formula>V$9&gt;=20/24</formula>
    </cfRule>
    <cfRule type="expression" dxfId="2265" priority="128">
      <formula>AND(V$9&gt;=14/24,V$9&lt;20/24)</formula>
    </cfRule>
    <cfRule type="expression" dxfId="2264" priority="129">
      <formula>AND(V$9&gt;=8/24,V$9&lt;14/24)</formula>
    </cfRule>
    <cfRule type="expression" dxfId="2263" priority="130">
      <formula>V$9&lt;8/24</formula>
    </cfRule>
  </conditionalFormatting>
  <conditionalFormatting sqref="V42:AA43 AB44:AF50">
    <cfRule type="expression" dxfId="2262" priority="126">
      <formula>V42&gt;$AG42</formula>
    </cfRule>
  </conditionalFormatting>
  <conditionalFormatting sqref="M39:R50 S42:U50 V44:AA50">
    <cfRule type="expression" dxfId="2261" priority="122">
      <formula>M$9&gt;=20/24</formula>
    </cfRule>
    <cfRule type="expression" dxfId="2260" priority="123">
      <formula>AND(M$9&gt;=14/24,M$9&lt;20/24)</formula>
    </cfRule>
    <cfRule type="expression" dxfId="2259" priority="124">
      <formula>AND(M$9&gt;=8/24,M$9&lt;14/24)</formula>
    </cfRule>
    <cfRule type="expression" dxfId="2258" priority="125">
      <formula>M$9&lt;8/24</formula>
    </cfRule>
  </conditionalFormatting>
  <conditionalFormatting sqref="M39:R50 S42:U50 V44:AA50">
    <cfRule type="expression" dxfId="2257" priority="121">
      <formula>M39&gt;$AG39</formula>
    </cfRule>
  </conditionalFormatting>
  <conditionalFormatting sqref="M27:AF27">
    <cfRule type="expression" dxfId="2256" priority="117">
      <formula>M$9&gt;=20/24</formula>
    </cfRule>
    <cfRule type="expression" dxfId="2255" priority="118">
      <formula>AND(M$9&gt;=14/24,M$9&lt;20/24)</formula>
    </cfRule>
    <cfRule type="expression" dxfId="2254" priority="119">
      <formula>AND(M$9&gt;=8/24,M$9&lt;14/24)</formula>
    </cfRule>
    <cfRule type="expression" dxfId="2253" priority="120">
      <formula>M$9&lt;8/24</formula>
    </cfRule>
  </conditionalFormatting>
  <conditionalFormatting sqref="C11:D14 C74:I74 C16:L16 C18:L22 C24:L31 C17:AF17 C23:AF23">
    <cfRule type="expression" dxfId="2252" priority="113">
      <formula>C$9&gt;=20/24</formula>
    </cfRule>
    <cfRule type="expression" dxfId="2251" priority="114">
      <formula>AND(C$9&gt;=14/24,C$9&lt;20/24)</formula>
    </cfRule>
    <cfRule type="expression" dxfId="2250" priority="115">
      <formula>AND(C$9&gt;=8/24,C$9&lt;14/24)</formula>
    </cfRule>
    <cfRule type="expression" dxfId="2249" priority="116">
      <formula>C$9&lt;8/24</formula>
    </cfRule>
  </conditionalFormatting>
  <conditionalFormatting sqref="C32:L32">
    <cfRule type="expression" dxfId="2248" priority="109">
      <formula>C$9&gt;=20/24</formula>
    </cfRule>
    <cfRule type="expression" dxfId="2247" priority="110">
      <formula>AND(C$9&gt;=14/24,C$9&lt;20/24)</formula>
    </cfRule>
    <cfRule type="expression" dxfId="2246" priority="111">
      <formula>AND(C$9&gt;=8/24,C$9&lt;14/24)</formula>
    </cfRule>
    <cfRule type="expression" dxfId="2245" priority="112">
      <formula>C$9&lt;8/24</formula>
    </cfRule>
  </conditionalFormatting>
  <conditionalFormatting sqref="C35:L35">
    <cfRule type="expression" dxfId="2244" priority="105">
      <formula>C$9&gt;=20/24</formula>
    </cfRule>
    <cfRule type="expression" dxfId="2243" priority="106">
      <formula>AND(C$9&gt;=14/24,C$9&lt;20/24)</formula>
    </cfRule>
    <cfRule type="expression" dxfId="2242" priority="107">
      <formula>AND(C$9&gt;=8/24,C$9&lt;14/24)</formula>
    </cfRule>
    <cfRule type="expression" dxfId="2241" priority="108">
      <formula>C$9&lt;8/24</formula>
    </cfRule>
  </conditionalFormatting>
  <conditionalFormatting sqref="C11:D16 C34:L35 E16:L16 C18:L22 C24:L32 C17:AF17 C23:AF23">
    <cfRule type="expression" dxfId="2240" priority="104">
      <formula>C11&gt;$AG11</formula>
    </cfRule>
  </conditionalFormatting>
  <conditionalFormatting sqref="C34:L34">
    <cfRule type="expression" dxfId="2239" priority="100">
      <formula>C$9&gt;=20/24</formula>
    </cfRule>
    <cfRule type="expression" dxfId="2238" priority="101">
      <formula>AND(C$9&gt;=14/24,C$9&lt;20/24)</formula>
    </cfRule>
    <cfRule type="expression" dxfId="2237" priority="102">
      <formula>AND(C$9&gt;=8/24,C$9&lt;14/24)</formula>
    </cfRule>
    <cfRule type="expression" dxfId="2236" priority="103">
      <formula>C$9&lt;8/24</formula>
    </cfRule>
  </conditionalFormatting>
  <conditionalFormatting sqref="C15:D15">
    <cfRule type="expression" dxfId="2235" priority="96">
      <formula>C$9&gt;=20/24</formula>
    </cfRule>
    <cfRule type="expression" dxfId="2234" priority="97">
      <formula>AND(C$9&gt;=14/24,C$9&lt;20/24)</formula>
    </cfRule>
    <cfRule type="expression" dxfId="2233" priority="98">
      <formula>AND(C$9&gt;=8/24,C$9&lt;14/24)</formula>
    </cfRule>
    <cfRule type="expression" dxfId="2232" priority="99">
      <formula>C$9&lt;8/24</formula>
    </cfRule>
  </conditionalFormatting>
  <conditionalFormatting sqref="C33:L33">
    <cfRule type="expression" dxfId="2231" priority="92">
      <formula>C$9&gt;=20/24</formula>
    </cfRule>
    <cfRule type="expression" dxfId="2230" priority="93">
      <formula>AND(C$9&gt;=14/24,C$9&lt;20/24)</formula>
    </cfRule>
    <cfRule type="expression" dxfId="2229" priority="94">
      <formula>AND(C$9&gt;=8/24,C$9&lt;14/24)</formula>
    </cfRule>
    <cfRule type="expression" dxfId="2228" priority="95">
      <formula>C$9&lt;8/24</formula>
    </cfRule>
  </conditionalFormatting>
  <conditionalFormatting sqref="C33:L33">
    <cfRule type="expression" dxfId="2227" priority="91">
      <formula>C33&gt;$AG33</formula>
    </cfRule>
  </conditionalFormatting>
  <conditionalFormatting sqref="C40:D41">
    <cfRule type="expression" dxfId="2226" priority="87">
      <formula>C$9&gt;=20/24</formula>
    </cfRule>
    <cfRule type="expression" dxfId="2225" priority="88">
      <formula>AND(C$9&gt;=14/24,C$9&lt;20/24)</formula>
    </cfRule>
    <cfRule type="expression" dxfId="2224" priority="89">
      <formula>AND(C$9&gt;=8/24,C$9&lt;14/24)</formula>
    </cfRule>
    <cfRule type="expression" dxfId="2223" priority="90">
      <formula>C$9&lt;8/24</formula>
    </cfRule>
  </conditionalFormatting>
  <conditionalFormatting sqref="C39:D39">
    <cfRule type="expression" dxfId="2222" priority="83">
      <formula>C$9&gt;=20/24</formula>
    </cfRule>
    <cfRule type="expression" dxfId="2221" priority="84">
      <formula>AND(C$9&gt;=14/24,C$9&lt;20/24)</formula>
    </cfRule>
    <cfRule type="expression" dxfId="2220" priority="85">
      <formula>AND(C$9&gt;=8/24,C$9&lt;14/24)</formula>
    </cfRule>
    <cfRule type="expression" dxfId="2219" priority="86">
      <formula>C$9&lt;8/24</formula>
    </cfRule>
  </conditionalFormatting>
  <conditionalFormatting sqref="C39:D41">
    <cfRule type="expression" dxfId="2218" priority="82">
      <formula>C39&gt;$AG39</formula>
    </cfRule>
  </conditionalFormatting>
  <conditionalFormatting sqref="C64:L66">
    <cfRule type="expression" dxfId="2217" priority="78">
      <formula>C$9&gt;=20/24</formula>
    </cfRule>
    <cfRule type="expression" dxfId="2216" priority="79">
      <formula>AND(C$9&gt;=14/24,C$9&lt;20/24)</formula>
    </cfRule>
    <cfRule type="expression" dxfId="2215" priority="80">
      <formula>AND(C$9&gt;=8/24,C$9&lt;14/24)</formula>
    </cfRule>
    <cfRule type="expression" dxfId="2214" priority="81">
      <formula>C$9&lt;8/24</formula>
    </cfRule>
  </conditionalFormatting>
  <conditionalFormatting sqref="C42:D43">
    <cfRule type="expression" dxfId="2213" priority="77">
      <formula>C42&gt;$AG42</formula>
    </cfRule>
  </conditionalFormatting>
  <conditionalFormatting sqref="C44:E50 F45:L50">
    <cfRule type="expression" dxfId="2212" priority="73">
      <formula>C$9&gt;=20/24</formula>
    </cfRule>
    <cfRule type="expression" dxfId="2211" priority="74">
      <formula>AND(C$9&gt;=14/24,C$9&lt;20/24)</formula>
    </cfRule>
    <cfRule type="expression" dxfId="2210" priority="75">
      <formula>AND(C$9&gt;=8/24,C$9&lt;14/24)</formula>
    </cfRule>
    <cfRule type="expression" dxfId="2209" priority="76">
      <formula>C$9&lt;8/24</formula>
    </cfRule>
  </conditionalFormatting>
  <conditionalFormatting sqref="C44:E50 F45:L50">
    <cfRule type="expression" dxfId="2208" priority="72">
      <formula>C44&gt;$AG44</formula>
    </cfRule>
  </conditionalFormatting>
  <conditionalFormatting sqref="X40:X41">
    <cfRule type="expression" dxfId="2207" priority="68">
      <formula>X$9&gt;=20/24</formula>
    </cfRule>
    <cfRule type="expression" dxfId="2206" priority="69">
      <formula>AND(X$9&gt;=14/24,X$9&lt;20/24)</formula>
    </cfRule>
    <cfRule type="expression" dxfId="2205" priority="70">
      <formula>AND(X$9&gt;=8/24,X$9&lt;14/24)</formula>
    </cfRule>
    <cfRule type="expression" dxfId="2204" priority="71">
      <formula>X$9&lt;8/24</formula>
    </cfRule>
  </conditionalFormatting>
  <conditionalFormatting sqref="X39">
    <cfRule type="expression" dxfId="2203" priority="64">
      <formula>X$9&gt;=20/24</formula>
    </cfRule>
    <cfRule type="expression" dxfId="2202" priority="65">
      <formula>AND(X$9&gt;=14/24,X$9&lt;20/24)</formula>
    </cfRule>
    <cfRule type="expression" dxfId="2201" priority="66">
      <formula>AND(X$9&gt;=8/24,X$9&lt;14/24)</formula>
    </cfRule>
    <cfRule type="expression" dxfId="2200" priority="67">
      <formula>X$9&lt;8/24</formula>
    </cfRule>
  </conditionalFormatting>
  <conditionalFormatting sqref="X39:X41">
    <cfRule type="expression" dxfId="2199" priority="63">
      <formula>X39&gt;$AG39</formula>
    </cfRule>
  </conditionalFormatting>
  <conditionalFormatting sqref="B82 B74 B94:B100 B11">
    <cfRule type="expression" dxfId="2198" priority="59">
      <formula>B$9&gt;=20/24</formula>
    </cfRule>
    <cfRule type="expression" dxfId="2197" priority="60">
      <formula>AND(B$9&gt;=14/24,B$9&lt;20/24)</formula>
    </cfRule>
    <cfRule type="expression" dxfId="2196" priority="61">
      <formula>AND(B$9&gt;=8/24,B$9&lt;14/24)</formula>
    </cfRule>
    <cfRule type="expression" dxfId="2195" priority="62">
      <formula>B$9&lt;8/24</formula>
    </cfRule>
  </conditionalFormatting>
  <conditionalFormatting sqref="B37">
    <cfRule type="expression" dxfId="2194" priority="55">
      <formula>B$9&gt;=20/24</formula>
    </cfRule>
    <cfRule type="expression" dxfId="2193" priority="56">
      <formula>AND(B$9&gt;=14/24,B$9&lt;20/24)</formula>
    </cfRule>
    <cfRule type="expression" dxfId="2192" priority="57">
      <formula>AND(B$9&gt;=8/24,B$9&lt;14/24)</formula>
    </cfRule>
    <cfRule type="expression" dxfId="2191" priority="58">
      <formula>B$9&lt;8/24</formula>
    </cfRule>
  </conditionalFormatting>
  <conditionalFormatting sqref="B37 B11">
    <cfRule type="expression" dxfId="2190" priority="54">
      <formula>B11&gt;$AG11</formula>
    </cfRule>
  </conditionalFormatting>
  <conditionalFormatting sqref="B84">
    <cfRule type="expression" dxfId="2189" priority="50">
      <formula>B$9&gt;=20/24</formula>
    </cfRule>
    <cfRule type="expression" dxfId="2188" priority="51">
      <formula>AND(B$9&gt;=14/24,B$9&lt;20/24)</formula>
    </cfRule>
    <cfRule type="expression" dxfId="2187" priority="52">
      <formula>AND(B$9&gt;=8/24,B$9&lt;14/24)</formula>
    </cfRule>
    <cfRule type="expression" dxfId="2186" priority="53">
      <formula>B$9&lt;8/24</formula>
    </cfRule>
  </conditionalFormatting>
  <conditionalFormatting sqref="B40:B41 B36 B57">
    <cfRule type="expression" dxfId="2185" priority="46">
      <formula>B$9&gt;=20/24</formula>
    </cfRule>
    <cfRule type="expression" dxfId="2184" priority="47">
      <formula>AND(B$9&gt;=14/24,B$9&lt;20/24)</formula>
    </cfRule>
    <cfRule type="expression" dxfId="2183" priority="48">
      <formula>AND(B$9&gt;=8/24,B$9&lt;14/24)</formula>
    </cfRule>
    <cfRule type="expression" dxfId="2182" priority="49">
      <formula>B$9&lt;8/24</formula>
    </cfRule>
  </conditionalFormatting>
  <conditionalFormatting sqref="B39">
    <cfRule type="expression" dxfId="2181" priority="42">
      <formula>B$9&gt;=20/24</formula>
    </cfRule>
    <cfRule type="expression" dxfId="2180" priority="43">
      <formula>AND(B$9&gt;=14/24,B$9&lt;20/24)</formula>
    </cfRule>
    <cfRule type="expression" dxfId="2179" priority="44">
      <formula>AND(B$9&gt;=8/24,B$9&lt;14/24)</formula>
    </cfRule>
    <cfRule type="expression" dxfId="2178" priority="45">
      <formula>B$9&lt;8/24</formula>
    </cfRule>
  </conditionalFormatting>
  <conditionalFormatting sqref="B39:B41 B36">
    <cfRule type="expression" dxfId="2177" priority="41">
      <formula>B36&gt;$AG36</formula>
    </cfRule>
  </conditionalFormatting>
  <conditionalFormatting sqref="B83 B75:B81 B85:B91 B12:B14 B16 B28:B31 B18:B22 B24:B26 B53:B56 B58:B73">
    <cfRule type="expression" dxfId="2176" priority="37">
      <formula>B$9&gt;=20/24</formula>
    </cfRule>
    <cfRule type="expression" dxfId="2175" priority="38">
      <formula>AND(B$9&gt;=14/24,B$9&lt;20/24)</formula>
    </cfRule>
    <cfRule type="expression" dxfId="2174" priority="39">
      <formula>AND(B$9&gt;=8/24,B$9&lt;14/24)</formula>
    </cfRule>
    <cfRule type="expression" dxfId="2173" priority="40">
      <formula>B$9&lt;8/24</formula>
    </cfRule>
  </conditionalFormatting>
  <conditionalFormatting sqref="B32">
    <cfRule type="expression" dxfId="2172" priority="33">
      <formula>B$9&gt;=20/24</formula>
    </cfRule>
    <cfRule type="expression" dxfId="2171" priority="34">
      <formula>AND(B$9&gt;=14/24,B$9&lt;20/24)</formula>
    </cfRule>
    <cfRule type="expression" dxfId="2170" priority="35">
      <formula>AND(B$9&gt;=8/24,B$9&lt;14/24)</formula>
    </cfRule>
    <cfRule type="expression" dxfId="2169" priority="36">
      <formula>B$9&lt;8/24</formula>
    </cfRule>
  </conditionalFormatting>
  <conditionalFormatting sqref="B35">
    <cfRule type="expression" dxfId="2168" priority="29">
      <formula>B$9&gt;=20/24</formula>
    </cfRule>
    <cfRule type="expression" dxfId="2167" priority="30">
      <formula>AND(B$9&gt;=14/24,B$9&lt;20/24)</formula>
    </cfRule>
    <cfRule type="expression" dxfId="2166" priority="31">
      <formula>AND(B$9&gt;=8/24,B$9&lt;14/24)</formula>
    </cfRule>
    <cfRule type="expression" dxfId="2165" priority="32">
      <formula>B$9&lt;8/24</formula>
    </cfRule>
  </conditionalFormatting>
  <conditionalFormatting sqref="B38 B42:B43 B34:B35 B12:B16 B18:B22 B24:B32 B51:B56">
    <cfRule type="expression" dxfId="2164" priority="28">
      <formula>B12&gt;$AG12</formula>
    </cfRule>
  </conditionalFormatting>
  <conditionalFormatting sqref="B34">
    <cfRule type="expression" dxfId="2163" priority="24">
      <formula>B$9&gt;=20/24</formula>
    </cfRule>
    <cfRule type="expression" dxfId="2162" priority="25">
      <formula>AND(B$9&gt;=14/24,B$9&lt;20/24)</formula>
    </cfRule>
    <cfRule type="expression" dxfId="2161" priority="26">
      <formula>AND(B$9&gt;=8/24,B$9&lt;14/24)</formula>
    </cfRule>
    <cfRule type="expression" dxfId="2160" priority="27">
      <formula>B$9&lt;8/24</formula>
    </cfRule>
  </conditionalFormatting>
  <conditionalFormatting sqref="B15">
    <cfRule type="expression" dxfId="2159" priority="20">
      <formula>B$9&gt;=20/24</formula>
    </cfRule>
    <cfRule type="expression" dxfId="2158" priority="21">
      <formula>AND(B$9&gt;=14/24,B$9&lt;20/24)</formula>
    </cfRule>
    <cfRule type="expression" dxfId="2157" priority="22">
      <formula>AND(B$9&gt;=8/24,B$9&lt;14/24)</formula>
    </cfRule>
    <cfRule type="expression" dxfId="2156" priority="23">
      <formula>B$9&lt;8/24</formula>
    </cfRule>
  </conditionalFormatting>
  <conditionalFormatting sqref="B33">
    <cfRule type="expression" dxfId="2155" priority="16">
      <formula>B$9&gt;=20/24</formula>
    </cfRule>
    <cfRule type="expression" dxfId="2154" priority="17">
      <formula>AND(B$9&gt;=14/24,B$9&lt;20/24)</formula>
    </cfRule>
    <cfRule type="expression" dxfId="2153" priority="18">
      <formula>AND(B$9&gt;=8/24,B$9&lt;14/24)</formula>
    </cfRule>
    <cfRule type="expression" dxfId="2152" priority="19">
      <formula>B$9&lt;8/24</formula>
    </cfRule>
  </conditionalFormatting>
  <conditionalFormatting sqref="B33">
    <cfRule type="expression" dxfId="2151" priority="15">
      <formula>B33&gt;$AG33</formula>
    </cfRule>
  </conditionalFormatting>
  <conditionalFormatting sqref="B44:B50">
    <cfRule type="expression" dxfId="2150" priority="11">
      <formula>B$9&gt;=20/24</formula>
    </cfRule>
    <cfRule type="expression" dxfId="2149" priority="12">
      <formula>AND(B$9&gt;=14/24,B$9&lt;20/24)</formula>
    </cfRule>
    <cfRule type="expression" dxfId="2148" priority="13">
      <formula>AND(B$9&gt;=8/24,B$9&lt;14/24)</formula>
    </cfRule>
    <cfRule type="expression" dxfId="2147" priority="14">
      <formula>B$9&lt;8/24</formula>
    </cfRule>
  </conditionalFormatting>
  <conditionalFormatting sqref="B44:B50">
    <cfRule type="expression" dxfId="2146" priority="10">
      <formula>B44&gt;$AG44</formula>
    </cfRule>
  </conditionalFormatting>
  <conditionalFormatting sqref="B27">
    <cfRule type="expression" dxfId="2145" priority="6">
      <formula>B$9&gt;=20/24</formula>
    </cfRule>
    <cfRule type="expression" dxfId="2144" priority="7">
      <formula>AND(B$9&gt;=14/24,B$9&lt;20/24)</formula>
    </cfRule>
    <cfRule type="expression" dxfId="2143" priority="8">
      <formula>AND(B$9&gt;=8/24,B$9&lt;14/24)</formula>
    </cfRule>
    <cfRule type="expression" dxfId="2142" priority="9">
      <formula>B$9&lt;8/24</formula>
    </cfRule>
  </conditionalFormatting>
  <conditionalFormatting sqref="B17 B23">
    <cfRule type="expression" dxfId="2141" priority="2">
      <formula>B$9&gt;=20/24</formula>
    </cfRule>
    <cfRule type="expression" dxfId="2140" priority="3">
      <formula>AND(B$9&gt;=14/24,B$9&lt;20/24)</formula>
    </cfRule>
    <cfRule type="expression" dxfId="2139" priority="4">
      <formula>AND(B$9&gt;=8/24,B$9&lt;14/24)</formula>
    </cfRule>
    <cfRule type="expression" dxfId="2138" priority="5">
      <formula>B$9&lt;8/24</formula>
    </cfRule>
  </conditionalFormatting>
  <conditionalFormatting sqref="B17 B23">
    <cfRule type="expression" dxfId="2137" priority="1">
      <formula>B17&gt;$AG17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0" id="{DA4BDDBF-A6D7-4FB1-BA0A-BC771A6CB5C3}">
            <xm:f>'C:\Users\Data Server\AppData\Local\Microsoft\Windows\INetCache\Content.MSO\[Daily-Logsheet-2078-08-Mangsir.xlsx]2'!#REF!=0</xm:f>
            <x14:dxf>
              <fill>
                <patternFill>
                  <bgColor rgb="FF51E2F1"/>
                </patternFill>
              </fill>
            </x14:dxf>
          </x14:cfRule>
          <xm:sqref>A33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>
      <selection activeCell="F4" sqref="F4"/>
    </sheetView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Jestha1</vt:lpstr>
      <vt:lpstr>Sample</vt:lpstr>
      <vt:lpstr>Sheet3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Control Room LDC  System Operation Department</cp:lastModifiedBy>
  <dcterms:created xsi:type="dcterms:W3CDTF">2022-04-13T18:17:38Z</dcterms:created>
  <dcterms:modified xsi:type="dcterms:W3CDTF">2024-12-13T07:33:11Z</dcterms:modified>
</cp:coreProperties>
</file>